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BOM" sheetId="2" state="visible" r:id="rId2"/>
    <sheet name="Parts" sheetId="3" state="visible" r:id="rId3"/>
    <sheet name="Rollup" sheetId="4" state="visible" r:id="rId4"/>
    <sheet name="Where used" sheetId="5" state="visible" r:id="rId5"/>
  </sheets>
  <definedNames/>
  <calcPr calcId="124519" fullCalcOnLoad="1"/>
</workbook>
</file>

<file path=xl/styles.xml><?xml version="1.0" encoding="utf-8"?>
<styleSheet xmlns="http://schemas.openxmlformats.org/spreadsheetml/2006/main">
  <numFmts count="5">
    <numFmt numFmtId="164" formatCode="$#,##0.00;($#,##0.00);"/>
    <numFmt numFmtId="165" formatCode="0%;-0%;"/>
    <numFmt numFmtId="166" formatCode="#,##0.000;-#,##0.000;"/>
    <numFmt numFmtId="167" formatCode="$#,##0.00;($#,##0.00);-"/>
    <numFmt numFmtId="168" formatCode="0.0%"/>
  </numFmts>
  <fonts count="8">
    <font>
      <name val="Calibri"/>
      <family val="2"/>
      <color theme="1"/>
      <sz val="11"/>
      <scheme val="minor"/>
    </font>
    <font>
      <name val="Arial"/>
      <b val="1"/>
      <sz val="14"/>
    </font>
    <font>
      <name val="Arial"/>
      <i val="1"/>
      <color rgb="00595959"/>
      <sz val="9"/>
    </font>
    <font>
      <name val="Arial"/>
      <b val="1"/>
      <color rgb="00FFFFFF"/>
      <sz val="10"/>
    </font>
    <font>
      <name val="Arial"/>
      <color rgb="000000FF"/>
      <sz val="10"/>
    </font>
    <font>
      <name val="Arial"/>
      <sz val="10"/>
    </font>
    <font>
      <name val="Arial"/>
      <b val="1"/>
      <sz val="10"/>
    </font>
    <font>
      <name val="Arial"/>
      <b val="1"/>
      <color rgb="000000FF"/>
      <sz val="10"/>
    </font>
  </fonts>
  <fills count="4">
    <fill>
      <patternFill/>
    </fill>
    <fill>
      <patternFill patternType="gray125"/>
    </fill>
    <fill>
      <patternFill patternType="solid">
        <fgColor rgb="00217346"/>
      </patternFill>
    </fill>
    <fill>
      <patternFill patternType="solid">
        <fgColor rgb="00FFF2CC"/>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26">
    <xf numFmtId="0" fontId="0" fillId="0" borderId="0" pivotButton="0" quotePrefix="0" xfId="0"/>
    <xf numFmtId="0" fontId="1" fillId="0" borderId="0" pivotButton="0" quotePrefix="0" xfId="0"/>
    <xf numFmtId="0" fontId="2" fillId="0" borderId="0" pivotButton="0" quotePrefix="0" xfId="0"/>
    <xf numFmtId="0" fontId="6" fillId="0" borderId="0" pivotButton="0" quotePrefix="0" xfId="0"/>
    <xf numFmtId="0" fontId="5" fillId="0" borderId="0" applyAlignment="1" pivotButton="0" quotePrefix="0" xfId="0">
      <alignment vertical="top" wrapText="1"/>
    </xf>
    <xf numFmtId="0" fontId="7" fillId="3" borderId="0" pivotButton="0" quotePrefix="0" xfId="0"/>
    <xf numFmtId="0" fontId="3" fillId="2" borderId="1" applyAlignment="1" pivotButton="0" quotePrefix="0" xfId="0">
      <alignment horizontal="center" vertical="center" wrapText="1"/>
    </xf>
    <xf numFmtId="0" fontId="4" fillId="3" borderId="1" pivotButton="0" quotePrefix="0" xfId="0"/>
    <xf numFmtId="3" fontId="4" fillId="3" borderId="1" pivotButton="0" quotePrefix="0" xfId="0"/>
    <xf numFmtId="4" fontId="4" fillId="3" borderId="1" pivotButton="0" quotePrefix="0" xfId="0"/>
    <xf numFmtId="164" fontId="5" fillId="0" borderId="1" pivotButton="0" quotePrefix="0" xfId="0"/>
    <xf numFmtId="165" fontId="5" fillId="0" borderId="1" pivotButton="0" quotePrefix="0" xfId="0"/>
    <xf numFmtId="166" fontId="5" fillId="0" borderId="1" pivotButton="0" quotePrefix="0" xfId="0"/>
    <xf numFmtId="0" fontId="5" fillId="0" borderId="1" pivotButton="0" quotePrefix="0" xfId="0"/>
    <xf numFmtId="3" fontId="5" fillId="0" borderId="1" pivotButton="0" quotePrefix="0" xfId="0"/>
    <xf numFmtId="167" fontId="4" fillId="3" borderId="1" pivotButton="0" quotePrefix="0" xfId="0"/>
    <xf numFmtId="168" fontId="4" fillId="3" borderId="1" pivotButton="0" quotePrefix="0" xfId="0"/>
    <xf numFmtId="164" fontId="6" fillId="0" borderId="1" pivotButton="0" quotePrefix="0" xfId="0"/>
    <xf numFmtId="0" fontId="5" fillId="0" borderId="0" pivotButton="0" quotePrefix="0" xfId="0"/>
    <xf numFmtId="3" fontId="6" fillId="0" borderId="1" pivotButton="0" quotePrefix="0" xfId="0"/>
    <xf numFmtId="167" fontId="5" fillId="0" borderId="1" pivotButton="0" quotePrefix="0" xfId="0"/>
    <xf numFmtId="167" fontId="6" fillId="0" borderId="1" pivotButton="0" quotePrefix="0" xfId="0"/>
    <xf numFmtId="168" fontId="5" fillId="0" borderId="1" pivotButton="0" quotePrefix="0" xfId="0"/>
    <xf numFmtId="4" fontId="6" fillId="0" borderId="1" pivotButton="0" quotePrefix="0" xfId="0"/>
    <xf numFmtId="0" fontId="6" fillId="0" borderId="1" pivotButton="0" quotePrefix="0" xfId="0"/>
    <xf numFmtId="4" fontId="5"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35"/>
  <sheetViews>
    <sheetView workbookViewId="0">
      <selection activeCell="A1" sqref="A1"/>
    </sheetView>
  </sheetViews>
  <sheetFormatPr baseColWidth="8" defaultRowHeight="15"/>
  <cols>
    <col width="104" customWidth="1" min="1" max="1"/>
  </cols>
  <sheetData>
    <row r="1">
      <c r="A1" s="1" t="inlineStr">
        <is>
          <t>Manufacturing Bill of Materials (BOM)</t>
        </is>
      </c>
    </row>
    <row r="2">
      <c r="A2" s="2" t="inlineStr">
        <is>
          <t>Free template from spreadsheet.partners — free for commercial use, no attribution needed.</t>
        </is>
      </c>
    </row>
    <row r="4">
      <c r="A4" s="3" t="inlineStr">
        <is>
          <t>The order to fill it in</t>
        </is>
      </c>
    </row>
    <row r="5">
      <c r="A5" s="4" t="inlineStr">
        <is>
          <t>1. Parts: every part number you use — purchased parts with a unit cost, supplier and lead time; sub-assemblies and finished goods with the cost left blank, because their cost is their children. 2. BOM: one row per component per parent, with the level. 3. Rollup: type the codes you sell and, if you want margins, a target sell price. 4. Where used: type any part number in B3.</t>
        </is>
      </c>
    </row>
    <row r="7">
      <c r="A7" s="3" t="inlineStr">
        <is>
          <t>One row per component per parent — why the structure is stored, not drawn</t>
        </is>
      </c>
    </row>
    <row r="8">
      <c r="A8" s="4" t="inlineStr">
        <is>
          <t>The parent column is what makes the tree exist. CHAIR-01 contains FRAME-A; FRAME-A contains TUBE-25, WELD-KIT, FASTEN-M6, BRACKET-S and PAINT-BLK; WELD-KIT contains wire and gas. Nothing is indented and nothing is merged, because an indent is a decoration a formula cannot read. Level is typed as a number so a person can see the shape at a glance, and the Check column tells you when a level does not follow its parent — which in practice is how you find a typo in a parent code.</t>
        </is>
      </c>
    </row>
    <row r="10">
      <c r="A10" s="3" t="inlineStr">
        <is>
          <t>How the roll-up walks the tree</t>
        </is>
      </c>
    </row>
    <row r="11">
      <c r="A11" s="4" t="inlineStr">
        <is>
          <t>Cost L0 on the Parts tab is what you pay for a part you buy; for an assembly it is zero, because you do not buy it. Cost L1 is, for any part with children, the sum over its BOM lines of effective quantity times each child's L0. Cost L2 does the same using L1, L3 using L2, and the Rolled unit cost column using L3. Each pass pushes cost up exactly one level, which is why four passes cover four levels — the 'one extra step per level' from the page. Column Q compares the last two passes: if they differ, the tree is deeper than four levels and you need another pass (copy column P one column right and repoint it) or, past five levels, an MRP system.</t>
        </is>
      </c>
    </row>
    <row r="13">
      <c r="A13" s="3" t="inlineStr">
        <is>
          <t>Unit cost is never typed on the BOM</t>
        </is>
      </c>
    </row>
    <row r="14">
      <c r="A14" s="4" t="inlineStr">
        <is>
          <t>Column E of the BOM is the component's rolled cost read back from Parts. That is why the FRAME-A line shows 18.40 without anybody calculating it, and why changing the price of argon gas moves the cost of every chair in the file. Typing a unit cost on each BOM line is the mistake that makes two assemblies containing the same part disagree about what it costs.</t>
        </is>
      </c>
    </row>
    <row r="16">
      <c r="A16" s="3" t="inlineStr">
        <is>
          <t>What the seeded chair shows</t>
        </is>
      </c>
    </row>
    <row r="17">
      <c r="A17" s="4" t="inlineStr">
        <is>
          <t>CHAIR-01 rolls to 28.40: FRAME-A at 18.40, SEAT-PAD at 6.90, PACK-KIT at 2.22 and four floor glides at 0.88. Cost it from the four obvious parts instead — the tube at 8.40, the foam at 3.80, the fabric at 3.06 and the carton at 1.42 — and you get 16.68. The 11.72 difference is welding wire and shielding gas, twelve fasteners, two brackets, powder coat, twenty staples, corner protectors and a label: nothing glamorous, about 9% of a 129.00 list price, and all of it real. That is the whole argument for expanding the tree rather than pricing what you can see.</t>
        </is>
      </c>
    </row>
    <row r="19">
      <c r="A19" s="3" t="inlineStr">
        <is>
          <t>Yield and scrap</t>
        </is>
      </c>
    </row>
    <row r="20">
      <c r="A20" s="4" t="inlineStr">
        <is>
          <t>Every part has a yield on the Parts tab, set to 100% in the seeded file. Set it to 95% and the BOM's effective quantity becomes qty divided by 0.95 — you consume 1.053 units for every one that ships. Ignoring yield understates cost on every line that has it, and the understatement is largest on exactly the parts you scrap most. The Rollup tab shows both: the single-level cost ignoring yield, and the cost with it, so the yield loss per unit is a number you can look at.</t>
        </is>
      </c>
    </row>
    <row r="22">
      <c r="A22" s="3" t="inlineStr">
        <is>
          <t>The two cost columns on Rollup, and why they are both there</t>
        </is>
      </c>
    </row>
    <row r="23">
      <c r="A23" s="4" t="inlineStr">
        <is>
          <t>'Single-level cost (SUMPRODUCT)' multiplies quantity by unit cost across the BOM in one expression. 'Sum of line costs at yield' adds up the BOM's own extended-cost column with SUMIFS. 'Fully exploded unit cost' is the roll-up from Parts. Two of these should always agree, and the Status column says so. A disagreement means a part in the BOM is not in the Parts tab, or a component's own roll-up has not settled — both of which are quiet failures that a single cost column would hide.</t>
        </is>
      </c>
    </row>
    <row r="25">
      <c r="A25" s="3" t="inlineStr">
        <is>
          <t>Finding everywhere a part is used</t>
        </is>
      </c>
    </row>
    <row r="26">
      <c r="A26" s="4" t="inlineStr">
        <is>
          <t>Type a part number into B3 of the Where used tab. It lists every assembly that contains it directly, with the quantity and what that costs in each parent. The 'Parent is top level?' column tells you whether you have reached a finished good or whether that parent is itself buried inside something else — in which case look the parent up in turn. It is the sheet you open the day a supplier discontinues a part, and the answer you need is not 'which BOM' but 'which products can I no longer make'.</t>
        </is>
      </c>
    </row>
    <row r="28">
      <c r="A28" s="3" t="inlineStr">
        <is>
          <t>The checks, and what each one usually means</t>
        </is>
      </c>
    </row>
    <row r="29">
      <c r="A29" s="4" t="inlineStr">
        <is>
          <t>A part in the BOM that is not in the Parts tab is almost always a typo in a code — it costs zero, so the roll-up is silently too cheap. A duplicated parent-and-component pair double-counts that component. A part that should be a finished good but is not flagged 'Top level' is being consumed by something, which usually means a parent code was typed where a component code belonged. A purchased part with no unit cost is free in the model and never in reality.</t>
        </is>
      </c>
    </row>
    <row r="31">
      <c r="A31" s="3" t="inlineStr">
        <is>
          <t>Adding a level</t>
        </is>
      </c>
    </row>
    <row r="32">
      <c r="A32" s="4" t="inlineStr">
        <is>
          <t>Nothing special is required: give the sub-assembly its own part number on Parts with the cost left blank, then add its children to the BOM with the parent set to that code and the level one deeper than the line that contains it. The roll-up picks it up on the next pass. The only limit is depth — four levels are covered as shipped, and the depth warning on Parts tells you when you have gone past it.</t>
        </is>
      </c>
    </row>
    <row r="35">
      <c r="A35" s="5" t="inlineStr">
        <is>
          <t>Blue text on a yellow fill = type here. Black = calculated, leave alone.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R404"/>
  <sheetViews>
    <sheetView workbookViewId="0">
      <pane ySplit="4" topLeftCell="A5" activePane="bottomLeft" state="frozen"/>
      <selection pane="bottomLeft" activeCell="A1" sqref="A1"/>
    </sheetView>
  </sheetViews>
  <sheetFormatPr baseColWidth="8" defaultRowHeight="15"/>
  <cols>
    <col width="14" customWidth="1" min="1" max="1"/>
    <col width="14" customWidth="1" min="2" max="2"/>
    <col width="7" customWidth="1" min="3" max="3"/>
    <col width="9" customWidth="1" min="4" max="4"/>
    <col width="13" customWidth="1" min="5" max="5"/>
    <col width="13" customWidth="1" min="6" max="6"/>
    <col width="8" customWidth="1" min="7" max="7"/>
    <col width="12" customWidth="1" min="8" max="8"/>
    <col width="16" customWidth="1" min="9" max="9"/>
    <col width="16" customWidth="1" min="10" max="10"/>
    <col width="40" customWidth="1" min="11" max="11"/>
    <col width="3" customWidth="1" min="12" max="12"/>
    <col width="14" customWidth="1" min="13" max="13"/>
    <col width="14" customWidth="1" min="14" max="14"/>
    <col width="14" customWidth="1" min="15" max="15"/>
    <col width="14" customWidth="1" min="16" max="16"/>
    <col width="3" customWidth="1" min="17" max="17"/>
    <col width="13" customWidth="1" min="18" max="18"/>
  </cols>
  <sheetData>
    <row r="1">
      <c r="A1" s="1" t="inlineStr">
        <is>
          <t>BOM — one row per component per parent, with the level made explicit</t>
        </is>
      </c>
    </row>
    <row r="2">
      <c r="A2" s="2" t="inlineStr">
        <is>
          <t>Type parent, component, level and quantity. Unit cost is never typed here: it is the component's rolled cost from the Parts tab, so a price changes in one place and every assembly that contains it moves.</t>
        </is>
      </c>
    </row>
    <row r="3">
      <c r="M3" s="2" t="inlineStr">
        <is>
          <t>Roll-up working columns — needed by the Parts tab, do not delete</t>
        </is>
      </c>
    </row>
    <row r="4">
      <c r="A4" s="6" t="inlineStr">
        <is>
          <t>Parent</t>
        </is>
      </c>
      <c r="B4" s="6" t="inlineStr">
        <is>
          <t>Component</t>
        </is>
      </c>
      <c r="C4" s="6" t="inlineStr">
        <is>
          <t>Level</t>
        </is>
      </c>
      <c r="D4" s="6" t="inlineStr">
        <is>
          <t>Qty</t>
        </is>
      </c>
      <c r="E4" s="6" t="inlineStr">
        <is>
          <t>Unit cost</t>
        </is>
      </c>
      <c r="F4" s="6" t="inlineStr">
        <is>
          <t>Ext. cost</t>
        </is>
      </c>
      <c r="G4" s="6" t="inlineStr">
        <is>
          <t>Yield</t>
        </is>
      </c>
      <c r="H4" s="6" t="inlineStr">
        <is>
          <t>Effective qty</t>
        </is>
      </c>
      <c r="I4" s="6" t="inlineStr">
        <is>
          <t>Ext. cost at yield</t>
        </is>
      </c>
      <c r="J4" s="6" t="inlineStr">
        <is>
          <t>Component type</t>
        </is>
      </c>
      <c r="K4" s="6" t="inlineStr">
        <is>
          <t>Check</t>
        </is>
      </c>
      <c r="L4" s="6" t="inlineStr"/>
      <c r="M4" s="6" t="inlineStr">
        <is>
          <t>Qty × cost L0</t>
        </is>
      </c>
      <c r="N4" s="6" t="inlineStr">
        <is>
          <t>Qty × cost L1</t>
        </is>
      </c>
      <c r="O4" s="6" t="inlineStr">
        <is>
          <t>Qty × cost L2</t>
        </is>
      </c>
      <c r="P4" s="6" t="inlineStr">
        <is>
          <t>Qty × cost L3</t>
        </is>
      </c>
      <c r="Q4" s="6" t="inlineStr"/>
      <c r="R4" s="6" t="inlineStr">
        <is>
          <t>Where-used #</t>
        </is>
      </c>
    </row>
    <row r="5">
      <c r="A5" s="7" t="inlineStr">
        <is>
          <t>CHAIR-01</t>
        </is>
      </c>
      <c r="B5" s="7" t="inlineStr">
        <is>
          <t>FRAME-A</t>
        </is>
      </c>
      <c r="C5" s="8" t="n">
        <v>1</v>
      </c>
      <c r="D5" s="9" t="n">
        <v>1</v>
      </c>
      <c r="E5" s="10">
        <f>IF($A5="",0,IFERROR(VLOOKUP($B5,Parts!$A$5:$R$204,16,FALSE),0))</f>
        <v/>
      </c>
      <c r="F5" s="10">
        <f>IF($A5="",0,$D5*$E5)</f>
        <v/>
      </c>
      <c r="G5" s="11">
        <f>IF($A5="",0,IFERROR(VLOOKUP($B5,Parts!$A$5:$R$204,8,FALSE),1))</f>
        <v/>
      </c>
      <c r="H5" s="12">
        <f>IF($A5="",0,IFERROR($D5/$G5,$D5))</f>
        <v/>
      </c>
      <c r="I5" s="10">
        <f>IF($A5="",0,$H5*$E5)</f>
        <v/>
      </c>
      <c r="J5" s="13">
        <f>IF($A5="","",IFERROR(VLOOKUP($B5,Parts!$A$5:$R$204,3,FALSE),"⚠ not in Parts"))</f>
        <v/>
      </c>
      <c r="K5" s="13">
        <f>IF($A5="","",IF($A5=$B5,"⚠ a part cannot contain itself",IF(COUNTIF(Parts!$A$5:$A$204,$A5)=0,"⚠ parent is not in the Parts tab",IF(COUNTIF(Parts!$A$5:$A$204,$B5)=0,"⚠ component is not in the Parts tab",IF(COUNTIFS($A$5:$A$404,$A5,$B$5:$B$404,$B5)&gt;1,"⚠ this parent and component pair appears twice",IF(AND($C5&gt;1,COUNTIF($B$5:$B$404,$A5)=0),"⚠ level below 1, but the parent is never used as a component",""))))))</f>
        <v/>
      </c>
      <c r="M5" s="10">
        <f>IF($A5="",0,$H5*IFERROR(VLOOKUP($B5,Parts!$A$5:$R$204,12,FALSE),0))</f>
        <v/>
      </c>
      <c r="N5" s="10">
        <f>IF($A5="",0,$H5*IFERROR(VLOOKUP($B5,Parts!$A$5:$R$204,13,FALSE),0))</f>
        <v/>
      </c>
      <c r="O5" s="10">
        <f>IF($A5="",0,$H5*IFERROR(VLOOKUP($B5,Parts!$A$5:$R$204,14,FALSE),0))</f>
        <v/>
      </c>
      <c r="P5" s="10">
        <f>IF($A5="",0,$H5*IFERROR(VLOOKUP($B5,Parts!$A$5:$R$204,15,FALSE),0))</f>
        <v/>
      </c>
      <c r="R5" s="14">
        <f>IF($B5="","",IF($B5='Where used'!$B$3,COUNTIFS($B$5:$B5,'Where used'!$B$3),""))</f>
        <v/>
      </c>
    </row>
    <row r="6">
      <c r="A6" s="7" t="inlineStr">
        <is>
          <t>FRAME-A</t>
        </is>
      </c>
      <c r="B6" s="7" t="inlineStr">
        <is>
          <t>TUBE-25</t>
        </is>
      </c>
      <c r="C6" s="8" t="n">
        <v>2</v>
      </c>
      <c r="D6" s="9" t="n">
        <v>4</v>
      </c>
      <c r="E6" s="10">
        <f>IF($A6="",0,IFERROR(VLOOKUP($B6,Parts!$A$5:$R$204,16,FALSE),0))</f>
        <v/>
      </c>
      <c r="F6" s="10">
        <f>IF($A6="",0,$D6*$E6)</f>
        <v/>
      </c>
      <c r="G6" s="11">
        <f>IF($A6="",0,IFERROR(VLOOKUP($B6,Parts!$A$5:$R$204,8,FALSE),1))</f>
        <v/>
      </c>
      <c r="H6" s="12">
        <f>IF($A6="",0,IFERROR($D6/$G6,$D6))</f>
        <v/>
      </c>
      <c r="I6" s="10">
        <f>IF($A6="",0,$H6*$E6)</f>
        <v/>
      </c>
      <c r="J6" s="13">
        <f>IF($A6="","",IFERROR(VLOOKUP($B6,Parts!$A$5:$R$204,3,FALSE),"⚠ not in Parts"))</f>
        <v/>
      </c>
      <c r="K6" s="13">
        <f>IF($A6="","",IF($A6=$B6,"⚠ a part cannot contain itself",IF(COUNTIF(Parts!$A$5:$A$204,$A6)=0,"⚠ parent is not in the Parts tab",IF(COUNTIF(Parts!$A$5:$A$204,$B6)=0,"⚠ component is not in the Parts tab",IF(COUNTIFS($A$5:$A$404,$A6,$B$5:$B$404,$B6)&gt;1,"⚠ this parent and component pair appears twice",IF(AND($C6&gt;1,COUNTIF($B$5:$B$404,$A6)=0),"⚠ level below 1, but the parent is never used as a component",""))))))</f>
        <v/>
      </c>
      <c r="M6" s="10">
        <f>IF($A6="",0,$H6*IFERROR(VLOOKUP($B6,Parts!$A$5:$R$204,12,FALSE),0))</f>
        <v/>
      </c>
      <c r="N6" s="10">
        <f>IF($A6="",0,$H6*IFERROR(VLOOKUP($B6,Parts!$A$5:$R$204,13,FALSE),0))</f>
        <v/>
      </c>
      <c r="O6" s="10">
        <f>IF($A6="",0,$H6*IFERROR(VLOOKUP($B6,Parts!$A$5:$R$204,14,FALSE),0))</f>
        <v/>
      </c>
      <c r="P6" s="10">
        <f>IF($A6="",0,$H6*IFERROR(VLOOKUP($B6,Parts!$A$5:$R$204,15,FALSE),0))</f>
        <v/>
      </c>
      <c r="R6" s="14">
        <f>IF($B6="","",IF($B6='Where used'!$B$3,COUNTIFS($B$5:$B6,'Where used'!$B$3),""))</f>
        <v/>
      </c>
    </row>
    <row r="7">
      <c r="A7" s="7" t="inlineStr">
        <is>
          <t>FRAME-A</t>
        </is>
      </c>
      <c r="B7" s="7" t="inlineStr">
        <is>
          <t>WELD-KIT</t>
        </is>
      </c>
      <c r="C7" s="8" t="n">
        <v>2</v>
      </c>
      <c r="D7" s="9" t="n">
        <v>1</v>
      </c>
      <c r="E7" s="10">
        <f>IF($A7="",0,IFERROR(VLOOKUP($B7,Parts!$A$5:$R$204,16,FALSE),0))</f>
        <v/>
      </c>
      <c r="F7" s="10">
        <f>IF($A7="",0,$D7*$E7)</f>
        <v/>
      </c>
      <c r="G7" s="11">
        <f>IF($A7="",0,IFERROR(VLOOKUP($B7,Parts!$A$5:$R$204,8,FALSE),1))</f>
        <v/>
      </c>
      <c r="H7" s="12">
        <f>IF($A7="",0,IFERROR($D7/$G7,$D7))</f>
        <v/>
      </c>
      <c r="I7" s="10">
        <f>IF($A7="",0,$H7*$E7)</f>
        <v/>
      </c>
      <c r="J7" s="13">
        <f>IF($A7="","",IFERROR(VLOOKUP($B7,Parts!$A$5:$R$204,3,FALSE),"⚠ not in Parts"))</f>
        <v/>
      </c>
      <c r="K7" s="13">
        <f>IF($A7="","",IF($A7=$B7,"⚠ a part cannot contain itself",IF(COUNTIF(Parts!$A$5:$A$204,$A7)=0,"⚠ parent is not in the Parts tab",IF(COUNTIF(Parts!$A$5:$A$204,$B7)=0,"⚠ component is not in the Parts tab",IF(COUNTIFS($A$5:$A$404,$A7,$B$5:$B$404,$B7)&gt;1,"⚠ this parent and component pair appears twice",IF(AND($C7&gt;1,COUNTIF($B$5:$B$404,$A7)=0),"⚠ level below 1, but the parent is never used as a component",""))))))</f>
        <v/>
      </c>
      <c r="M7" s="10">
        <f>IF($A7="",0,$H7*IFERROR(VLOOKUP($B7,Parts!$A$5:$R$204,12,FALSE),0))</f>
        <v/>
      </c>
      <c r="N7" s="10">
        <f>IF($A7="",0,$H7*IFERROR(VLOOKUP($B7,Parts!$A$5:$R$204,13,FALSE),0))</f>
        <v/>
      </c>
      <c r="O7" s="10">
        <f>IF($A7="",0,$H7*IFERROR(VLOOKUP($B7,Parts!$A$5:$R$204,14,FALSE),0))</f>
        <v/>
      </c>
      <c r="P7" s="10">
        <f>IF($A7="",0,$H7*IFERROR(VLOOKUP($B7,Parts!$A$5:$R$204,15,FALSE),0))</f>
        <v/>
      </c>
      <c r="R7" s="14">
        <f>IF($B7="","",IF($B7='Where used'!$B$3,COUNTIFS($B$5:$B7,'Where used'!$B$3),""))</f>
        <v/>
      </c>
    </row>
    <row r="8">
      <c r="A8" s="7" t="inlineStr">
        <is>
          <t>CHAIR-01</t>
        </is>
      </c>
      <c r="B8" s="7" t="inlineStr">
        <is>
          <t>SEAT-PAD</t>
        </is>
      </c>
      <c r="C8" s="8" t="n">
        <v>1</v>
      </c>
      <c r="D8" s="9" t="n">
        <v>1</v>
      </c>
      <c r="E8" s="10">
        <f>IF($A8="",0,IFERROR(VLOOKUP($B8,Parts!$A$5:$R$204,16,FALSE),0))</f>
        <v/>
      </c>
      <c r="F8" s="10">
        <f>IF($A8="",0,$D8*$E8)</f>
        <v/>
      </c>
      <c r="G8" s="11">
        <f>IF($A8="",0,IFERROR(VLOOKUP($B8,Parts!$A$5:$R$204,8,FALSE),1))</f>
        <v/>
      </c>
      <c r="H8" s="12">
        <f>IF($A8="",0,IFERROR($D8/$G8,$D8))</f>
        <v/>
      </c>
      <c r="I8" s="10">
        <f>IF($A8="",0,$H8*$E8)</f>
        <v/>
      </c>
      <c r="J8" s="13">
        <f>IF($A8="","",IFERROR(VLOOKUP($B8,Parts!$A$5:$R$204,3,FALSE),"⚠ not in Parts"))</f>
        <v/>
      </c>
      <c r="K8" s="13">
        <f>IF($A8="","",IF($A8=$B8,"⚠ a part cannot contain itself",IF(COUNTIF(Parts!$A$5:$A$204,$A8)=0,"⚠ parent is not in the Parts tab",IF(COUNTIF(Parts!$A$5:$A$204,$B8)=0,"⚠ component is not in the Parts tab",IF(COUNTIFS($A$5:$A$404,$A8,$B$5:$B$404,$B8)&gt;1,"⚠ this parent and component pair appears twice",IF(AND($C8&gt;1,COUNTIF($B$5:$B$404,$A8)=0),"⚠ level below 1, but the parent is never used as a component",""))))))</f>
        <v/>
      </c>
      <c r="M8" s="10">
        <f>IF($A8="",0,$H8*IFERROR(VLOOKUP($B8,Parts!$A$5:$R$204,12,FALSE),0))</f>
        <v/>
      </c>
      <c r="N8" s="10">
        <f>IF($A8="",0,$H8*IFERROR(VLOOKUP($B8,Parts!$A$5:$R$204,13,FALSE),0))</f>
        <v/>
      </c>
      <c r="O8" s="10">
        <f>IF($A8="",0,$H8*IFERROR(VLOOKUP($B8,Parts!$A$5:$R$204,14,FALSE),0))</f>
        <v/>
      </c>
      <c r="P8" s="10">
        <f>IF($A8="",0,$H8*IFERROR(VLOOKUP($B8,Parts!$A$5:$R$204,15,FALSE),0))</f>
        <v/>
      </c>
      <c r="R8" s="14">
        <f>IF($B8="","",IF($B8='Where used'!$B$3,COUNTIFS($B$5:$B8,'Where used'!$B$3),""))</f>
        <v/>
      </c>
    </row>
    <row r="9">
      <c r="A9" s="7" t="inlineStr">
        <is>
          <t>FRAME-A</t>
        </is>
      </c>
      <c r="B9" s="7" t="inlineStr">
        <is>
          <t>FASTEN-M6</t>
        </is>
      </c>
      <c r="C9" s="8" t="n">
        <v>2</v>
      </c>
      <c r="D9" s="9" t="n">
        <v>12</v>
      </c>
      <c r="E9" s="10">
        <f>IF($A9="",0,IFERROR(VLOOKUP($B9,Parts!$A$5:$R$204,16,FALSE),0))</f>
        <v/>
      </c>
      <c r="F9" s="10">
        <f>IF($A9="",0,$D9*$E9)</f>
        <v/>
      </c>
      <c r="G9" s="11">
        <f>IF($A9="",0,IFERROR(VLOOKUP($B9,Parts!$A$5:$R$204,8,FALSE),1))</f>
        <v/>
      </c>
      <c r="H9" s="12">
        <f>IF($A9="",0,IFERROR($D9/$G9,$D9))</f>
        <v/>
      </c>
      <c r="I9" s="10">
        <f>IF($A9="",0,$H9*$E9)</f>
        <v/>
      </c>
      <c r="J9" s="13">
        <f>IF($A9="","",IFERROR(VLOOKUP($B9,Parts!$A$5:$R$204,3,FALSE),"⚠ not in Parts"))</f>
        <v/>
      </c>
      <c r="K9" s="13">
        <f>IF($A9="","",IF($A9=$B9,"⚠ a part cannot contain itself",IF(COUNTIF(Parts!$A$5:$A$204,$A9)=0,"⚠ parent is not in the Parts tab",IF(COUNTIF(Parts!$A$5:$A$204,$B9)=0,"⚠ component is not in the Parts tab",IF(COUNTIFS($A$5:$A$404,$A9,$B$5:$B$404,$B9)&gt;1,"⚠ this parent and component pair appears twice",IF(AND($C9&gt;1,COUNTIF($B$5:$B$404,$A9)=0),"⚠ level below 1, but the parent is never used as a component",""))))))</f>
        <v/>
      </c>
      <c r="M9" s="10">
        <f>IF($A9="",0,$H9*IFERROR(VLOOKUP($B9,Parts!$A$5:$R$204,12,FALSE),0))</f>
        <v/>
      </c>
      <c r="N9" s="10">
        <f>IF($A9="",0,$H9*IFERROR(VLOOKUP($B9,Parts!$A$5:$R$204,13,FALSE),0))</f>
        <v/>
      </c>
      <c r="O9" s="10">
        <f>IF($A9="",0,$H9*IFERROR(VLOOKUP($B9,Parts!$A$5:$R$204,14,FALSE),0))</f>
        <v/>
      </c>
      <c r="P9" s="10">
        <f>IF($A9="",0,$H9*IFERROR(VLOOKUP($B9,Parts!$A$5:$R$204,15,FALSE),0))</f>
        <v/>
      </c>
      <c r="R9" s="14">
        <f>IF($B9="","",IF($B9='Where used'!$B$3,COUNTIFS($B$5:$B9,'Where used'!$B$3),""))</f>
        <v/>
      </c>
    </row>
    <row r="10">
      <c r="A10" s="7" t="inlineStr">
        <is>
          <t>FRAME-A</t>
        </is>
      </c>
      <c r="B10" s="7" t="inlineStr">
        <is>
          <t>BRACKET-S</t>
        </is>
      </c>
      <c r="C10" s="8" t="n">
        <v>2</v>
      </c>
      <c r="D10" s="9" t="n">
        <v>2</v>
      </c>
      <c r="E10" s="10">
        <f>IF($A10="",0,IFERROR(VLOOKUP($B10,Parts!$A$5:$R$204,16,FALSE),0))</f>
        <v/>
      </c>
      <c r="F10" s="10">
        <f>IF($A10="",0,$D10*$E10)</f>
        <v/>
      </c>
      <c r="G10" s="11">
        <f>IF($A10="",0,IFERROR(VLOOKUP($B10,Parts!$A$5:$R$204,8,FALSE),1))</f>
        <v/>
      </c>
      <c r="H10" s="12">
        <f>IF($A10="",0,IFERROR($D10/$G10,$D10))</f>
        <v/>
      </c>
      <c r="I10" s="10">
        <f>IF($A10="",0,$H10*$E10)</f>
        <v/>
      </c>
      <c r="J10" s="13">
        <f>IF($A10="","",IFERROR(VLOOKUP($B10,Parts!$A$5:$R$204,3,FALSE),"⚠ not in Parts"))</f>
        <v/>
      </c>
      <c r="K10" s="13">
        <f>IF($A10="","",IF($A10=$B10,"⚠ a part cannot contain itself",IF(COUNTIF(Parts!$A$5:$A$204,$A10)=0,"⚠ parent is not in the Parts tab",IF(COUNTIF(Parts!$A$5:$A$204,$B10)=0,"⚠ component is not in the Parts tab",IF(COUNTIFS($A$5:$A$404,$A10,$B$5:$B$404,$B10)&gt;1,"⚠ this parent and component pair appears twice",IF(AND($C10&gt;1,COUNTIF($B$5:$B$404,$A10)=0),"⚠ level below 1, but the parent is never used as a component",""))))))</f>
        <v/>
      </c>
      <c r="M10" s="10">
        <f>IF($A10="",0,$H10*IFERROR(VLOOKUP($B10,Parts!$A$5:$R$204,12,FALSE),0))</f>
        <v/>
      </c>
      <c r="N10" s="10">
        <f>IF($A10="",0,$H10*IFERROR(VLOOKUP($B10,Parts!$A$5:$R$204,13,FALSE),0))</f>
        <v/>
      </c>
      <c r="O10" s="10">
        <f>IF($A10="",0,$H10*IFERROR(VLOOKUP($B10,Parts!$A$5:$R$204,14,FALSE),0))</f>
        <v/>
      </c>
      <c r="P10" s="10">
        <f>IF($A10="",0,$H10*IFERROR(VLOOKUP($B10,Parts!$A$5:$R$204,15,FALSE),0))</f>
        <v/>
      </c>
      <c r="R10" s="14">
        <f>IF($B10="","",IF($B10='Where used'!$B$3,COUNTIFS($B$5:$B10,'Where used'!$B$3),""))</f>
        <v/>
      </c>
    </row>
    <row r="11">
      <c r="A11" s="7" t="inlineStr">
        <is>
          <t>FRAME-A</t>
        </is>
      </c>
      <c r="B11" s="7" t="inlineStr">
        <is>
          <t>PAINT-BLK</t>
        </is>
      </c>
      <c r="C11" s="8" t="n">
        <v>2</v>
      </c>
      <c r="D11" s="9" t="n">
        <v>0.1</v>
      </c>
      <c r="E11" s="10">
        <f>IF($A11="",0,IFERROR(VLOOKUP($B11,Parts!$A$5:$R$204,16,FALSE),0))</f>
        <v/>
      </c>
      <c r="F11" s="10">
        <f>IF($A11="",0,$D11*$E11)</f>
        <v/>
      </c>
      <c r="G11" s="11">
        <f>IF($A11="",0,IFERROR(VLOOKUP($B11,Parts!$A$5:$R$204,8,FALSE),1))</f>
        <v/>
      </c>
      <c r="H11" s="12">
        <f>IF($A11="",0,IFERROR($D11/$G11,$D11))</f>
        <v/>
      </c>
      <c r="I11" s="10">
        <f>IF($A11="",0,$H11*$E11)</f>
        <v/>
      </c>
      <c r="J11" s="13">
        <f>IF($A11="","",IFERROR(VLOOKUP($B11,Parts!$A$5:$R$204,3,FALSE),"⚠ not in Parts"))</f>
        <v/>
      </c>
      <c r="K11" s="13">
        <f>IF($A11="","",IF($A11=$B11,"⚠ a part cannot contain itself",IF(COUNTIF(Parts!$A$5:$A$204,$A11)=0,"⚠ parent is not in the Parts tab",IF(COUNTIF(Parts!$A$5:$A$204,$B11)=0,"⚠ component is not in the Parts tab",IF(COUNTIFS($A$5:$A$404,$A11,$B$5:$B$404,$B11)&gt;1,"⚠ this parent and component pair appears twice",IF(AND($C11&gt;1,COUNTIF($B$5:$B$404,$A11)=0),"⚠ level below 1, but the parent is never used as a component",""))))))</f>
        <v/>
      </c>
      <c r="M11" s="10">
        <f>IF($A11="",0,$H11*IFERROR(VLOOKUP($B11,Parts!$A$5:$R$204,12,FALSE),0))</f>
        <v/>
      </c>
      <c r="N11" s="10">
        <f>IF($A11="",0,$H11*IFERROR(VLOOKUP($B11,Parts!$A$5:$R$204,13,FALSE),0))</f>
        <v/>
      </c>
      <c r="O11" s="10">
        <f>IF($A11="",0,$H11*IFERROR(VLOOKUP($B11,Parts!$A$5:$R$204,14,FALSE),0))</f>
        <v/>
      </c>
      <c r="P11" s="10">
        <f>IF($A11="",0,$H11*IFERROR(VLOOKUP($B11,Parts!$A$5:$R$204,15,FALSE),0))</f>
        <v/>
      </c>
      <c r="R11" s="14">
        <f>IF($B11="","",IF($B11='Where used'!$B$3,COUNTIFS($B$5:$B11,'Where used'!$B$3),""))</f>
        <v/>
      </c>
    </row>
    <row r="12">
      <c r="A12" s="7" t="inlineStr">
        <is>
          <t>WELD-KIT</t>
        </is>
      </c>
      <c r="B12" s="7" t="inlineStr">
        <is>
          <t>WIRE-08</t>
        </is>
      </c>
      <c r="C12" s="8" t="n">
        <v>3</v>
      </c>
      <c r="D12" s="9" t="n">
        <v>0.5</v>
      </c>
      <c r="E12" s="10">
        <f>IF($A12="",0,IFERROR(VLOOKUP($B12,Parts!$A$5:$R$204,16,FALSE),0))</f>
        <v/>
      </c>
      <c r="F12" s="10">
        <f>IF($A12="",0,$D12*$E12)</f>
        <v/>
      </c>
      <c r="G12" s="11">
        <f>IF($A12="",0,IFERROR(VLOOKUP($B12,Parts!$A$5:$R$204,8,FALSE),1))</f>
        <v/>
      </c>
      <c r="H12" s="12">
        <f>IF($A12="",0,IFERROR($D12/$G12,$D12))</f>
        <v/>
      </c>
      <c r="I12" s="10">
        <f>IF($A12="",0,$H12*$E12)</f>
        <v/>
      </c>
      <c r="J12" s="13">
        <f>IF($A12="","",IFERROR(VLOOKUP($B12,Parts!$A$5:$R$204,3,FALSE),"⚠ not in Parts"))</f>
        <v/>
      </c>
      <c r="K12" s="13">
        <f>IF($A12="","",IF($A12=$B12,"⚠ a part cannot contain itself",IF(COUNTIF(Parts!$A$5:$A$204,$A12)=0,"⚠ parent is not in the Parts tab",IF(COUNTIF(Parts!$A$5:$A$204,$B12)=0,"⚠ component is not in the Parts tab",IF(COUNTIFS($A$5:$A$404,$A12,$B$5:$B$404,$B12)&gt;1,"⚠ this parent and component pair appears twice",IF(AND($C12&gt;1,COUNTIF($B$5:$B$404,$A12)=0),"⚠ level below 1, but the parent is never used as a component",""))))))</f>
        <v/>
      </c>
      <c r="M12" s="10">
        <f>IF($A12="",0,$H12*IFERROR(VLOOKUP($B12,Parts!$A$5:$R$204,12,FALSE),0))</f>
        <v/>
      </c>
      <c r="N12" s="10">
        <f>IF($A12="",0,$H12*IFERROR(VLOOKUP($B12,Parts!$A$5:$R$204,13,FALSE),0))</f>
        <v/>
      </c>
      <c r="O12" s="10">
        <f>IF($A12="",0,$H12*IFERROR(VLOOKUP($B12,Parts!$A$5:$R$204,14,FALSE),0))</f>
        <v/>
      </c>
      <c r="P12" s="10">
        <f>IF($A12="",0,$H12*IFERROR(VLOOKUP($B12,Parts!$A$5:$R$204,15,FALSE),0))</f>
        <v/>
      </c>
      <c r="R12" s="14">
        <f>IF($B12="","",IF($B12='Where used'!$B$3,COUNTIFS($B$5:$B12,'Where used'!$B$3),""))</f>
        <v/>
      </c>
    </row>
    <row r="13">
      <c r="A13" s="7" t="inlineStr">
        <is>
          <t>WELD-KIT</t>
        </is>
      </c>
      <c r="B13" s="7" t="inlineStr">
        <is>
          <t>GAS-AR</t>
        </is>
      </c>
      <c r="C13" s="8" t="n">
        <v>3</v>
      </c>
      <c r="D13" s="9" t="n">
        <v>0.05</v>
      </c>
      <c r="E13" s="10">
        <f>IF($A13="",0,IFERROR(VLOOKUP($B13,Parts!$A$5:$R$204,16,FALSE),0))</f>
        <v/>
      </c>
      <c r="F13" s="10">
        <f>IF($A13="",0,$D13*$E13)</f>
        <v/>
      </c>
      <c r="G13" s="11">
        <f>IF($A13="",0,IFERROR(VLOOKUP($B13,Parts!$A$5:$R$204,8,FALSE),1))</f>
        <v/>
      </c>
      <c r="H13" s="12">
        <f>IF($A13="",0,IFERROR($D13/$G13,$D13))</f>
        <v/>
      </c>
      <c r="I13" s="10">
        <f>IF($A13="",0,$H13*$E13)</f>
        <v/>
      </c>
      <c r="J13" s="13">
        <f>IF($A13="","",IFERROR(VLOOKUP($B13,Parts!$A$5:$R$204,3,FALSE),"⚠ not in Parts"))</f>
        <v/>
      </c>
      <c r="K13" s="13">
        <f>IF($A13="","",IF($A13=$B13,"⚠ a part cannot contain itself",IF(COUNTIF(Parts!$A$5:$A$204,$A13)=0,"⚠ parent is not in the Parts tab",IF(COUNTIF(Parts!$A$5:$A$204,$B13)=0,"⚠ component is not in the Parts tab",IF(COUNTIFS($A$5:$A$404,$A13,$B$5:$B$404,$B13)&gt;1,"⚠ this parent and component pair appears twice",IF(AND($C13&gt;1,COUNTIF($B$5:$B$404,$A13)=0),"⚠ level below 1, but the parent is never used as a component",""))))))</f>
        <v/>
      </c>
      <c r="M13" s="10">
        <f>IF($A13="",0,$H13*IFERROR(VLOOKUP($B13,Parts!$A$5:$R$204,12,FALSE),0))</f>
        <v/>
      </c>
      <c r="N13" s="10">
        <f>IF($A13="",0,$H13*IFERROR(VLOOKUP($B13,Parts!$A$5:$R$204,13,FALSE),0))</f>
        <v/>
      </c>
      <c r="O13" s="10">
        <f>IF($A13="",0,$H13*IFERROR(VLOOKUP($B13,Parts!$A$5:$R$204,14,FALSE),0))</f>
        <v/>
      </c>
      <c r="P13" s="10">
        <f>IF($A13="",0,$H13*IFERROR(VLOOKUP($B13,Parts!$A$5:$R$204,15,FALSE),0))</f>
        <v/>
      </c>
      <c r="R13" s="14">
        <f>IF($B13="","",IF($B13='Where used'!$B$3,COUNTIFS($B$5:$B13,'Where used'!$B$3),""))</f>
        <v/>
      </c>
    </row>
    <row r="14">
      <c r="A14" s="7" t="inlineStr">
        <is>
          <t>SEAT-PAD</t>
        </is>
      </c>
      <c r="B14" s="7" t="inlineStr">
        <is>
          <t>FOAM-40</t>
        </is>
      </c>
      <c r="C14" s="8" t="n">
        <v>2</v>
      </c>
      <c r="D14" s="9" t="n">
        <v>1</v>
      </c>
      <c r="E14" s="10">
        <f>IF($A14="",0,IFERROR(VLOOKUP($B14,Parts!$A$5:$R$204,16,FALSE),0))</f>
        <v/>
      </c>
      <c r="F14" s="10">
        <f>IF($A14="",0,$D14*$E14)</f>
        <v/>
      </c>
      <c r="G14" s="11">
        <f>IF($A14="",0,IFERROR(VLOOKUP($B14,Parts!$A$5:$R$204,8,FALSE),1))</f>
        <v/>
      </c>
      <c r="H14" s="12">
        <f>IF($A14="",0,IFERROR($D14/$G14,$D14))</f>
        <v/>
      </c>
      <c r="I14" s="10">
        <f>IF($A14="",0,$H14*$E14)</f>
        <v/>
      </c>
      <c r="J14" s="13">
        <f>IF($A14="","",IFERROR(VLOOKUP($B14,Parts!$A$5:$R$204,3,FALSE),"⚠ not in Parts"))</f>
        <v/>
      </c>
      <c r="K14" s="13">
        <f>IF($A14="","",IF($A14=$B14,"⚠ a part cannot contain itself",IF(COUNTIF(Parts!$A$5:$A$204,$A14)=0,"⚠ parent is not in the Parts tab",IF(COUNTIF(Parts!$A$5:$A$204,$B14)=0,"⚠ component is not in the Parts tab",IF(COUNTIFS($A$5:$A$404,$A14,$B$5:$B$404,$B14)&gt;1,"⚠ this parent and component pair appears twice",IF(AND($C14&gt;1,COUNTIF($B$5:$B$404,$A14)=0),"⚠ level below 1, but the parent is never used as a component",""))))))</f>
        <v/>
      </c>
      <c r="M14" s="10">
        <f>IF($A14="",0,$H14*IFERROR(VLOOKUP($B14,Parts!$A$5:$R$204,12,FALSE),0))</f>
        <v/>
      </c>
      <c r="N14" s="10">
        <f>IF($A14="",0,$H14*IFERROR(VLOOKUP($B14,Parts!$A$5:$R$204,13,FALSE),0))</f>
        <v/>
      </c>
      <c r="O14" s="10">
        <f>IF($A14="",0,$H14*IFERROR(VLOOKUP($B14,Parts!$A$5:$R$204,14,FALSE),0))</f>
        <v/>
      </c>
      <c r="P14" s="10">
        <f>IF($A14="",0,$H14*IFERROR(VLOOKUP($B14,Parts!$A$5:$R$204,15,FALSE),0))</f>
        <v/>
      </c>
      <c r="R14" s="14">
        <f>IF($B14="","",IF($B14='Where used'!$B$3,COUNTIFS($B$5:$B14,'Where used'!$B$3),""))</f>
        <v/>
      </c>
    </row>
    <row r="15">
      <c r="A15" s="7" t="inlineStr">
        <is>
          <t>SEAT-PAD</t>
        </is>
      </c>
      <c r="B15" s="7" t="inlineStr">
        <is>
          <t>FABRIC-GR</t>
        </is>
      </c>
      <c r="C15" s="8" t="n">
        <v>2</v>
      </c>
      <c r="D15" s="9" t="n">
        <v>0.6</v>
      </c>
      <c r="E15" s="10">
        <f>IF($A15="",0,IFERROR(VLOOKUP($B15,Parts!$A$5:$R$204,16,FALSE),0))</f>
        <v/>
      </c>
      <c r="F15" s="10">
        <f>IF($A15="",0,$D15*$E15)</f>
        <v/>
      </c>
      <c r="G15" s="11">
        <f>IF($A15="",0,IFERROR(VLOOKUP($B15,Parts!$A$5:$R$204,8,FALSE),1))</f>
        <v/>
      </c>
      <c r="H15" s="12">
        <f>IF($A15="",0,IFERROR($D15/$G15,$D15))</f>
        <v/>
      </c>
      <c r="I15" s="10">
        <f>IF($A15="",0,$H15*$E15)</f>
        <v/>
      </c>
      <c r="J15" s="13">
        <f>IF($A15="","",IFERROR(VLOOKUP($B15,Parts!$A$5:$R$204,3,FALSE),"⚠ not in Parts"))</f>
        <v/>
      </c>
      <c r="K15" s="13">
        <f>IF($A15="","",IF($A15=$B15,"⚠ a part cannot contain itself",IF(COUNTIF(Parts!$A$5:$A$204,$A15)=0,"⚠ parent is not in the Parts tab",IF(COUNTIF(Parts!$A$5:$A$204,$B15)=0,"⚠ component is not in the Parts tab",IF(COUNTIFS($A$5:$A$404,$A15,$B$5:$B$404,$B15)&gt;1,"⚠ this parent and component pair appears twice",IF(AND($C15&gt;1,COUNTIF($B$5:$B$404,$A15)=0),"⚠ level below 1, but the parent is never used as a component",""))))))</f>
        <v/>
      </c>
      <c r="M15" s="10">
        <f>IF($A15="",0,$H15*IFERROR(VLOOKUP($B15,Parts!$A$5:$R$204,12,FALSE),0))</f>
        <v/>
      </c>
      <c r="N15" s="10">
        <f>IF($A15="",0,$H15*IFERROR(VLOOKUP($B15,Parts!$A$5:$R$204,13,FALSE),0))</f>
        <v/>
      </c>
      <c r="O15" s="10">
        <f>IF($A15="",0,$H15*IFERROR(VLOOKUP($B15,Parts!$A$5:$R$204,14,FALSE),0))</f>
        <v/>
      </c>
      <c r="P15" s="10">
        <f>IF($A15="",0,$H15*IFERROR(VLOOKUP($B15,Parts!$A$5:$R$204,15,FALSE),0))</f>
        <v/>
      </c>
      <c r="R15" s="14">
        <f>IF($B15="","",IF($B15='Where used'!$B$3,COUNTIFS($B$5:$B15,'Where used'!$B$3),""))</f>
        <v/>
      </c>
    </row>
    <row r="16">
      <c r="A16" s="7" t="inlineStr">
        <is>
          <t>SEAT-PAD</t>
        </is>
      </c>
      <c r="B16" s="7" t="inlineStr">
        <is>
          <t>STAPLE-8</t>
        </is>
      </c>
      <c r="C16" s="8" t="n">
        <v>2</v>
      </c>
      <c r="D16" s="9" t="n">
        <v>20</v>
      </c>
      <c r="E16" s="10">
        <f>IF($A16="",0,IFERROR(VLOOKUP($B16,Parts!$A$5:$R$204,16,FALSE),0))</f>
        <v/>
      </c>
      <c r="F16" s="10">
        <f>IF($A16="",0,$D16*$E16)</f>
        <v/>
      </c>
      <c r="G16" s="11">
        <f>IF($A16="",0,IFERROR(VLOOKUP($B16,Parts!$A$5:$R$204,8,FALSE),1))</f>
        <v/>
      </c>
      <c r="H16" s="12">
        <f>IF($A16="",0,IFERROR($D16/$G16,$D16))</f>
        <v/>
      </c>
      <c r="I16" s="10">
        <f>IF($A16="",0,$H16*$E16)</f>
        <v/>
      </c>
      <c r="J16" s="13">
        <f>IF($A16="","",IFERROR(VLOOKUP($B16,Parts!$A$5:$R$204,3,FALSE),"⚠ not in Parts"))</f>
        <v/>
      </c>
      <c r="K16" s="13">
        <f>IF($A16="","",IF($A16=$B16,"⚠ a part cannot contain itself",IF(COUNTIF(Parts!$A$5:$A$204,$A16)=0,"⚠ parent is not in the Parts tab",IF(COUNTIF(Parts!$A$5:$A$204,$B16)=0,"⚠ component is not in the Parts tab",IF(COUNTIFS($A$5:$A$404,$A16,$B$5:$B$404,$B16)&gt;1,"⚠ this parent and component pair appears twice",IF(AND($C16&gt;1,COUNTIF($B$5:$B$404,$A16)=0),"⚠ level below 1, but the parent is never used as a component",""))))))</f>
        <v/>
      </c>
      <c r="M16" s="10">
        <f>IF($A16="",0,$H16*IFERROR(VLOOKUP($B16,Parts!$A$5:$R$204,12,FALSE),0))</f>
        <v/>
      </c>
      <c r="N16" s="10">
        <f>IF($A16="",0,$H16*IFERROR(VLOOKUP($B16,Parts!$A$5:$R$204,13,FALSE),0))</f>
        <v/>
      </c>
      <c r="O16" s="10">
        <f>IF($A16="",0,$H16*IFERROR(VLOOKUP($B16,Parts!$A$5:$R$204,14,FALSE),0))</f>
        <v/>
      </c>
      <c r="P16" s="10">
        <f>IF($A16="",0,$H16*IFERROR(VLOOKUP($B16,Parts!$A$5:$R$204,15,FALSE),0))</f>
        <v/>
      </c>
      <c r="R16" s="14">
        <f>IF($B16="","",IF($B16='Where used'!$B$3,COUNTIFS($B$5:$B16,'Where used'!$B$3),""))</f>
        <v/>
      </c>
    </row>
    <row r="17">
      <c r="A17" s="7" t="inlineStr">
        <is>
          <t>CHAIR-01</t>
        </is>
      </c>
      <c r="B17" s="7" t="inlineStr">
        <is>
          <t>PACK-KIT</t>
        </is>
      </c>
      <c r="C17" s="8" t="n">
        <v>1</v>
      </c>
      <c r="D17" s="9" t="n">
        <v>1</v>
      </c>
      <c r="E17" s="10">
        <f>IF($A17="",0,IFERROR(VLOOKUP($B17,Parts!$A$5:$R$204,16,FALSE),0))</f>
        <v/>
      </c>
      <c r="F17" s="10">
        <f>IF($A17="",0,$D17*$E17)</f>
        <v/>
      </c>
      <c r="G17" s="11">
        <f>IF($A17="",0,IFERROR(VLOOKUP($B17,Parts!$A$5:$R$204,8,FALSE),1))</f>
        <v/>
      </c>
      <c r="H17" s="12">
        <f>IF($A17="",0,IFERROR($D17/$G17,$D17))</f>
        <v/>
      </c>
      <c r="I17" s="10">
        <f>IF($A17="",0,$H17*$E17)</f>
        <v/>
      </c>
      <c r="J17" s="13">
        <f>IF($A17="","",IFERROR(VLOOKUP($B17,Parts!$A$5:$R$204,3,FALSE),"⚠ not in Parts"))</f>
        <v/>
      </c>
      <c r="K17" s="13">
        <f>IF($A17="","",IF($A17=$B17,"⚠ a part cannot contain itself",IF(COUNTIF(Parts!$A$5:$A$204,$A17)=0,"⚠ parent is not in the Parts tab",IF(COUNTIF(Parts!$A$5:$A$204,$B17)=0,"⚠ component is not in the Parts tab",IF(COUNTIFS($A$5:$A$404,$A17,$B$5:$B$404,$B17)&gt;1,"⚠ this parent and component pair appears twice",IF(AND($C17&gt;1,COUNTIF($B$5:$B$404,$A17)=0),"⚠ level below 1, but the parent is never used as a component",""))))))</f>
        <v/>
      </c>
      <c r="M17" s="10">
        <f>IF($A17="",0,$H17*IFERROR(VLOOKUP($B17,Parts!$A$5:$R$204,12,FALSE),0))</f>
        <v/>
      </c>
      <c r="N17" s="10">
        <f>IF($A17="",0,$H17*IFERROR(VLOOKUP($B17,Parts!$A$5:$R$204,13,FALSE),0))</f>
        <v/>
      </c>
      <c r="O17" s="10">
        <f>IF($A17="",0,$H17*IFERROR(VLOOKUP($B17,Parts!$A$5:$R$204,14,FALSE),0))</f>
        <v/>
      </c>
      <c r="P17" s="10">
        <f>IF($A17="",0,$H17*IFERROR(VLOOKUP($B17,Parts!$A$5:$R$204,15,FALSE),0))</f>
        <v/>
      </c>
      <c r="R17" s="14">
        <f>IF($B17="","",IF($B17='Where used'!$B$3,COUNTIFS($B$5:$B17,'Where used'!$B$3),""))</f>
        <v/>
      </c>
    </row>
    <row r="18">
      <c r="A18" s="7" t="inlineStr">
        <is>
          <t>PACK-KIT</t>
        </is>
      </c>
      <c r="B18" s="7" t="inlineStr">
        <is>
          <t>CARTON-L</t>
        </is>
      </c>
      <c r="C18" s="8" t="n">
        <v>2</v>
      </c>
      <c r="D18" s="9" t="n">
        <v>1</v>
      </c>
      <c r="E18" s="10">
        <f>IF($A18="",0,IFERROR(VLOOKUP($B18,Parts!$A$5:$R$204,16,FALSE),0))</f>
        <v/>
      </c>
      <c r="F18" s="10">
        <f>IF($A18="",0,$D18*$E18)</f>
        <v/>
      </c>
      <c r="G18" s="11">
        <f>IF($A18="",0,IFERROR(VLOOKUP($B18,Parts!$A$5:$R$204,8,FALSE),1))</f>
        <v/>
      </c>
      <c r="H18" s="12">
        <f>IF($A18="",0,IFERROR($D18/$G18,$D18))</f>
        <v/>
      </c>
      <c r="I18" s="10">
        <f>IF($A18="",0,$H18*$E18)</f>
        <v/>
      </c>
      <c r="J18" s="13">
        <f>IF($A18="","",IFERROR(VLOOKUP($B18,Parts!$A$5:$R$204,3,FALSE),"⚠ not in Parts"))</f>
        <v/>
      </c>
      <c r="K18" s="13">
        <f>IF($A18="","",IF($A18=$B18,"⚠ a part cannot contain itself",IF(COUNTIF(Parts!$A$5:$A$204,$A18)=0,"⚠ parent is not in the Parts tab",IF(COUNTIF(Parts!$A$5:$A$204,$B18)=0,"⚠ component is not in the Parts tab",IF(COUNTIFS($A$5:$A$404,$A18,$B$5:$B$404,$B18)&gt;1,"⚠ this parent and component pair appears twice",IF(AND($C18&gt;1,COUNTIF($B$5:$B$404,$A18)=0),"⚠ level below 1, but the parent is never used as a component",""))))))</f>
        <v/>
      </c>
      <c r="M18" s="10">
        <f>IF($A18="",0,$H18*IFERROR(VLOOKUP($B18,Parts!$A$5:$R$204,12,FALSE),0))</f>
        <v/>
      </c>
      <c r="N18" s="10">
        <f>IF($A18="",0,$H18*IFERROR(VLOOKUP($B18,Parts!$A$5:$R$204,13,FALSE),0))</f>
        <v/>
      </c>
      <c r="O18" s="10">
        <f>IF($A18="",0,$H18*IFERROR(VLOOKUP($B18,Parts!$A$5:$R$204,14,FALSE),0))</f>
        <v/>
      </c>
      <c r="P18" s="10">
        <f>IF($A18="",0,$H18*IFERROR(VLOOKUP($B18,Parts!$A$5:$R$204,15,FALSE),0))</f>
        <v/>
      </c>
      <c r="R18" s="14">
        <f>IF($B18="","",IF($B18='Where used'!$B$3,COUNTIFS($B$5:$B18,'Where used'!$B$3),""))</f>
        <v/>
      </c>
    </row>
    <row r="19">
      <c r="A19" s="7" t="inlineStr">
        <is>
          <t>PACK-KIT</t>
        </is>
      </c>
      <c r="B19" s="7" t="inlineStr">
        <is>
          <t>FOAM-COR</t>
        </is>
      </c>
      <c r="C19" s="8" t="n">
        <v>2</v>
      </c>
      <c r="D19" s="9" t="n">
        <v>2</v>
      </c>
      <c r="E19" s="10">
        <f>IF($A19="",0,IFERROR(VLOOKUP($B19,Parts!$A$5:$R$204,16,FALSE),0))</f>
        <v/>
      </c>
      <c r="F19" s="10">
        <f>IF($A19="",0,$D19*$E19)</f>
        <v/>
      </c>
      <c r="G19" s="11">
        <f>IF($A19="",0,IFERROR(VLOOKUP($B19,Parts!$A$5:$R$204,8,FALSE),1))</f>
        <v/>
      </c>
      <c r="H19" s="12">
        <f>IF($A19="",0,IFERROR($D19/$G19,$D19))</f>
        <v/>
      </c>
      <c r="I19" s="10">
        <f>IF($A19="",0,$H19*$E19)</f>
        <v/>
      </c>
      <c r="J19" s="13">
        <f>IF($A19="","",IFERROR(VLOOKUP($B19,Parts!$A$5:$R$204,3,FALSE),"⚠ not in Parts"))</f>
        <v/>
      </c>
      <c r="K19" s="13">
        <f>IF($A19="","",IF($A19=$B19,"⚠ a part cannot contain itself",IF(COUNTIF(Parts!$A$5:$A$204,$A19)=0,"⚠ parent is not in the Parts tab",IF(COUNTIF(Parts!$A$5:$A$204,$B19)=0,"⚠ component is not in the Parts tab",IF(COUNTIFS($A$5:$A$404,$A19,$B$5:$B$404,$B19)&gt;1,"⚠ this parent and component pair appears twice",IF(AND($C19&gt;1,COUNTIF($B$5:$B$404,$A19)=0),"⚠ level below 1, but the parent is never used as a component",""))))))</f>
        <v/>
      </c>
      <c r="M19" s="10">
        <f>IF($A19="",0,$H19*IFERROR(VLOOKUP($B19,Parts!$A$5:$R$204,12,FALSE),0))</f>
        <v/>
      </c>
      <c r="N19" s="10">
        <f>IF($A19="",0,$H19*IFERROR(VLOOKUP($B19,Parts!$A$5:$R$204,13,FALSE),0))</f>
        <v/>
      </c>
      <c r="O19" s="10">
        <f>IF($A19="",0,$H19*IFERROR(VLOOKUP($B19,Parts!$A$5:$R$204,14,FALSE),0))</f>
        <v/>
      </c>
      <c r="P19" s="10">
        <f>IF($A19="",0,$H19*IFERROR(VLOOKUP($B19,Parts!$A$5:$R$204,15,FALSE),0))</f>
        <v/>
      </c>
      <c r="R19" s="14">
        <f>IF($B19="","",IF($B19='Where used'!$B$3,COUNTIFS($B$5:$B19,'Where used'!$B$3),""))</f>
        <v/>
      </c>
    </row>
    <row r="20">
      <c r="A20" s="7" t="inlineStr">
        <is>
          <t>PACK-KIT</t>
        </is>
      </c>
      <c r="B20" s="7" t="inlineStr">
        <is>
          <t>LABEL-SET</t>
        </is>
      </c>
      <c r="C20" s="8" t="n">
        <v>2</v>
      </c>
      <c r="D20" s="9" t="n">
        <v>1</v>
      </c>
      <c r="E20" s="10">
        <f>IF($A20="",0,IFERROR(VLOOKUP($B20,Parts!$A$5:$R$204,16,FALSE),0))</f>
        <v/>
      </c>
      <c r="F20" s="10">
        <f>IF($A20="",0,$D20*$E20)</f>
        <v/>
      </c>
      <c r="G20" s="11">
        <f>IF($A20="",0,IFERROR(VLOOKUP($B20,Parts!$A$5:$R$204,8,FALSE),1))</f>
        <v/>
      </c>
      <c r="H20" s="12">
        <f>IF($A20="",0,IFERROR($D20/$G20,$D20))</f>
        <v/>
      </c>
      <c r="I20" s="10">
        <f>IF($A20="",0,$H20*$E20)</f>
        <v/>
      </c>
      <c r="J20" s="13">
        <f>IF($A20="","",IFERROR(VLOOKUP($B20,Parts!$A$5:$R$204,3,FALSE),"⚠ not in Parts"))</f>
        <v/>
      </c>
      <c r="K20" s="13">
        <f>IF($A20="","",IF($A20=$B20,"⚠ a part cannot contain itself",IF(COUNTIF(Parts!$A$5:$A$204,$A20)=0,"⚠ parent is not in the Parts tab",IF(COUNTIF(Parts!$A$5:$A$204,$B20)=0,"⚠ component is not in the Parts tab",IF(COUNTIFS($A$5:$A$404,$A20,$B$5:$B$404,$B20)&gt;1,"⚠ this parent and component pair appears twice",IF(AND($C20&gt;1,COUNTIF($B$5:$B$404,$A20)=0),"⚠ level below 1, but the parent is never used as a component",""))))))</f>
        <v/>
      </c>
      <c r="M20" s="10">
        <f>IF($A20="",0,$H20*IFERROR(VLOOKUP($B20,Parts!$A$5:$R$204,12,FALSE),0))</f>
        <v/>
      </c>
      <c r="N20" s="10">
        <f>IF($A20="",0,$H20*IFERROR(VLOOKUP($B20,Parts!$A$5:$R$204,13,FALSE),0))</f>
        <v/>
      </c>
      <c r="O20" s="10">
        <f>IF($A20="",0,$H20*IFERROR(VLOOKUP($B20,Parts!$A$5:$R$204,14,FALSE),0))</f>
        <v/>
      </c>
      <c r="P20" s="10">
        <f>IF($A20="",0,$H20*IFERROR(VLOOKUP($B20,Parts!$A$5:$R$204,15,FALSE),0))</f>
        <v/>
      </c>
      <c r="R20" s="14">
        <f>IF($B20="","",IF($B20='Where used'!$B$3,COUNTIFS($B$5:$B20,'Where used'!$B$3),""))</f>
        <v/>
      </c>
    </row>
    <row r="21">
      <c r="A21" s="7" t="inlineStr">
        <is>
          <t>CHAIR-01</t>
        </is>
      </c>
      <c r="B21" s="7" t="inlineStr">
        <is>
          <t>GLIDE-FT</t>
        </is>
      </c>
      <c r="C21" s="8" t="n">
        <v>1</v>
      </c>
      <c r="D21" s="9" t="n">
        <v>4</v>
      </c>
      <c r="E21" s="10">
        <f>IF($A21="",0,IFERROR(VLOOKUP($B21,Parts!$A$5:$R$204,16,FALSE),0))</f>
        <v/>
      </c>
      <c r="F21" s="10">
        <f>IF($A21="",0,$D21*$E21)</f>
        <v/>
      </c>
      <c r="G21" s="11">
        <f>IF($A21="",0,IFERROR(VLOOKUP($B21,Parts!$A$5:$R$204,8,FALSE),1))</f>
        <v/>
      </c>
      <c r="H21" s="12">
        <f>IF($A21="",0,IFERROR($D21/$G21,$D21))</f>
        <v/>
      </c>
      <c r="I21" s="10">
        <f>IF($A21="",0,$H21*$E21)</f>
        <v/>
      </c>
      <c r="J21" s="13">
        <f>IF($A21="","",IFERROR(VLOOKUP($B21,Parts!$A$5:$R$204,3,FALSE),"⚠ not in Parts"))</f>
        <v/>
      </c>
      <c r="K21" s="13">
        <f>IF($A21="","",IF($A21=$B21,"⚠ a part cannot contain itself",IF(COUNTIF(Parts!$A$5:$A$204,$A21)=0,"⚠ parent is not in the Parts tab",IF(COUNTIF(Parts!$A$5:$A$204,$B21)=0,"⚠ component is not in the Parts tab",IF(COUNTIFS($A$5:$A$404,$A21,$B$5:$B$404,$B21)&gt;1,"⚠ this parent and component pair appears twice",IF(AND($C21&gt;1,COUNTIF($B$5:$B$404,$A21)=0),"⚠ level below 1, but the parent is never used as a component",""))))))</f>
        <v/>
      </c>
      <c r="M21" s="10">
        <f>IF($A21="",0,$H21*IFERROR(VLOOKUP($B21,Parts!$A$5:$R$204,12,FALSE),0))</f>
        <v/>
      </c>
      <c r="N21" s="10">
        <f>IF($A21="",0,$H21*IFERROR(VLOOKUP($B21,Parts!$A$5:$R$204,13,FALSE),0))</f>
        <v/>
      </c>
      <c r="O21" s="10">
        <f>IF($A21="",0,$H21*IFERROR(VLOOKUP($B21,Parts!$A$5:$R$204,14,FALSE),0))</f>
        <v/>
      </c>
      <c r="P21" s="10">
        <f>IF($A21="",0,$H21*IFERROR(VLOOKUP($B21,Parts!$A$5:$R$204,15,FALSE),0))</f>
        <v/>
      </c>
      <c r="R21" s="14">
        <f>IF($B21="","",IF($B21='Where used'!$B$3,COUNTIFS($B$5:$B21,'Where used'!$B$3),""))</f>
        <v/>
      </c>
    </row>
    <row r="22">
      <c r="A22" s="7" t="n"/>
      <c r="B22" s="7" t="n"/>
      <c r="C22" s="8" t="n"/>
      <c r="D22" s="9" t="n"/>
      <c r="E22" s="10">
        <f>IF($A22="",0,IFERROR(VLOOKUP($B22,Parts!$A$5:$R$204,16,FALSE),0))</f>
        <v/>
      </c>
      <c r="F22" s="10">
        <f>IF($A22="",0,$D22*$E22)</f>
        <v/>
      </c>
      <c r="G22" s="11">
        <f>IF($A22="",0,IFERROR(VLOOKUP($B22,Parts!$A$5:$R$204,8,FALSE),1))</f>
        <v/>
      </c>
      <c r="H22" s="12">
        <f>IF($A22="",0,IFERROR($D22/$G22,$D22))</f>
        <v/>
      </c>
      <c r="I22" s="10">
        <f>IF($A22="",0,$H22*$E22)</f>
        <v/>
      </c>
      <c r="J22" s="13">
        <f>IF($A22="","",IFERROR(VLOOKUP($B22,Parts!$A$5:$R$204,3,FALSE),"⚠ not in Parts"))</f>
        <v/>
      </c>
      <c r="K22" s="13">
        <f>IF($A22="","",IF($A22=$B22,"⚠ a part cannot contain itself",IF(COUNTIF(Parts!$A$5:$A$204,$A22)=0,"⚠ parent is not in the Parts tab",IF(COUNTIF(Parts!$A$5:$A$204,$B22)=0,"⚠ component is not in the Parts tab",IF(COUNTIFS($A$5:$A$404,$A22,$B$5:$B$404,$B22)&gt;1,"⚠ this parent and component pair appears twice",IF(AND($C22&gt;1,COUNTIF($B$5:$B$404,$A22)=0),"⚠ level below 1, but the parent is never used as a component",""))))))</f>
        <v/>
      </c>
      <c r="M22" s="10">
        <f>IF($A22="",0,$H22*IFERROR(VLOOKUP($B22,Parts!$A$5:$R$204,12,FALSE),0))</f>
        <v/>
      </c>
      <c r="N22" s="10">
        <f>IF($A22="",0,$H22*IFERROR(VLOOKUP($B22,Parts!$A$5:$R$204,13,FALSE),0))</f>
        <v/>
      </c>
      <c r="O22" s="10">
        <f>IF($A22="",0,$H22*IFERROR(VLOOKUP($B22,Parts!$A$5:$R$204,14,FALSE),0))</f>
        <v/>
      </c>
      <c r="P22" s="10">
        <f>IF($A22="",0,$H22*IFERROR(VLOOKUP($B22,Parts!$A$5:$R$204,15,FALSE),0))</f>
        <v/>
      </c>
      <c r="R22" s="14">
        <f>IF($B22="","",IF($B22='Where used'!$B$3,COUNTIFS($B$5:$B22,'Where used'!$B$3),""))</f>
        <v/>
      </c>
    </row>
    <row r="23">
      <c r="A23" s="7" t="n"/>
      <c r="B23" s="7" t="n"/>
      <c r="C23" s="8" t="n"/>
      <c r="D23" s="9" t="n"/>
      <c r="E23" s="10">
        <f>IF($A23="",0,IFERROR(VLOOKUP($B23,Parts!$A$5:$R$204,16,FALSE),0))</f>
        <v/>
      </c>
      <c r="F23" s="10">
        <f>IF($A23="",0,$D23*$E23)</f>
        <v/>
      </c>
      <c r="G23" s="11">
        <f>IF($A23="",0,IFERROR(VLOOKUP($B23,Parts!$A$5:$R$204,8,FALSE),1))</f>
        <v/>
      </c>
      <c r="H23" s="12">
        <f>IF($A23="",0,IFERROR($D23/$G23,$D23))</f>
        <v/>
      </c>
      <c r="I23" s="10">
        <f>IF($A23="",0,$H23*$E23)</f>
        <v/>
      </c>
      <c r="J23" s="13">
        <f>IF($A23="","",IFERROR(VLOOKUP($B23,Parts!$A$5:$R$204,3,FALSE),"⚠ not in Parts"))</f>
        <v/>
      </c>
      <c r="K23" s="13">
        <f>IF($A23="","",IF($A23=$B23,"⚠ a part cannot contain itself",IF(COUNTIF(Parts!$A$5:$A$204,$A23)=0,"⚠ parent is not in the Parts tab",IF(COUNTIF(Parts!$A$5:$A$204,$B23)=0,"⚠ component is not in the Parts tab",IF(COUNTIFS($A$5:$A$404,$A23,$B$5:$B$404,$B23)&gt;1,"⚠ this parent and component pair appears twice",IF(AND($C23&gt;1,COUNTIF($B$5:$B$404,$A23)=0),"⚠ level below 1, but the parent is never used as a component",""))))))</f>
        <v/>
      </c>
      <c r="M23" s="10">
        <f>IF($A23="",0,$H23*IFERROR(VLOOKUP($B23,Parts!$A$5:$R$204,12,FALSE),0))</f>
        <v/>
      </c>
      <c r="N23" s="10">
        <f>IF($A23="",0,$H23*IFERROR(VLOOKUP($B23,Parts!$A$5:$R$204,13,FALSE),0))</f>
        <v/>
      </c>
      <c r="O23" s="10">
        <f>IF($A23="",0,$H23*IFERROR(VLOOKUP($B23,Parts!$A$5:$R$204,14,FALSE),0))</f>
        <v/>
      </c>
      <c r="P23" s="10">
        <f>IF($A23="",0,$H23*IFERROR(VLOOKUP($B23,Parts!$A$5:$R$204,15,FALSE),0))</f>
        <v/>
      </c>
      <c r="R23" s="14">
        <f>IF($B23="","",IF($B23='Where used'!$B$3,COUNTIFS($B$5:$B23,'Where used'!$B$3),""))</f>
        <v/>
      </c>
    </row>
    <row r="24">
      <c r="A24" s="7" t="n"/>
      <c r="B24" s="7" t="n"/>
      <c r="C24" s="8" t="n"/>
      <c r="D24" s="9" t="n"/>
      <c r="E24" s="10">
        <f>IF($A24="",0,IFERROR(VLOOKUP($B24,Parts!$A$5:$R$204,16,FALSE),0))</f>
        <v/>
      </c>
      <c r="F24" s="10">
        <f>IF($A24="",0,$D24*$E24)</f>
        <v/>
      </c>
      <c r="G24" s="11">
        <f>IF($A24="",0,IFERROR(VLOOKUP($B24,Parts!$A$5:$R$204,8,FALSE),1))</f>
        <v/>
      </c>
      <c r="H24" s="12">
        <f>IF($A24="",0,IFERROR($D24/$G24,$D24))</f>
        <v/>
      </c>
      <c r="I24" s="10">
        <f>IF($A24="",0,$H24*$E24)</f>
        <v/>
      </c>
      <c r="J24" s="13">
        <f>IF($A24="","",IFERROR(VLOOKUP($B24,Parts!$A$5:$R$204,3,FALSE),"⚠ not in Parts"))</f>
        <v/>
      </c>
      <c r="K24" s="13">
        <f>IF($A24="","",IF($A24=$B24,"⚠ a part cannot contain itself",IF(COUNTIF(Parts!$A$5:$A$204,$A24)=0,"⚠ parent is not in the Parts tab",IF(COUNTIF(Parts!$A$5:$A$204,$B24)=0,"⚠ component is not in the Parts tab",IF(COUNTIFS($A$5:$A$404,$A24,$B$5:$B$404,$B24)&gt;1,"⚠ this parent and component pair appears twice",IF(AND($C24&gt;1,COUNTIF($B$5:$B$404,$A24)=0),"⚠ level below 1, but the parent is never used as a component",""))))))</f>
        <v/>
      </c>
      <c r="M24" s="10">
        <f>IF($A24="",0,$H24*IFERROR(VLOOKUP($B24,Parts!$A$5:$R$204,12,FALSE),0))</f>
        <v/>
      </c>
      <c r="N24" s="10">
        <f>IF($A24="",0,$H24*IFERROR(VLOOKUP($B24,Parts!$A$5:$R$204,13,FALSE),0))</f>
        <v/>
      </c>
      <c r="O24" s="10">
        <f>IF($A24="",0,$H24*IFERROR(VLOOKUP($B24,Parts!$A$5:$R$204,14,FALSE),0))</f>
        <v/>
      </c>
      <c r="P24" s="10">
        <f>IF($A24="",0,$H24*IFERROR(VLOOKUP($B24,Parts!$A$5:$R$204,15,FALSE),0))</f>
        <v/>
      </c>
      <c r="R24" s="14">
        <f>IF($B24="","",IF($B24='Where used'!$B$3,COUNTIFS($B$5:$B24,'Where used'!$B$3),""))</f>
        <v/>
      </c>
    </row>
    <row r="25">
      <c r="A25" s="7" t="n"/>
      <c r="B25" s="7" t="n"/>
      <c r="C25" s="8" t="n"/>
      <c r="D25" s="9" t="n"/>
      <c r="E25" s="10">
        <f>IF($A25="",0,IFERROR(VLOOKUP($B25,Parts!$A$5:$R$204,16,FALSE),0))</f>
        <v/>
      </c>
      <c r="F25" s="10">
        <f>IF($A25="",0,$D25*$E25)</f>
        <v/>
      </c>
      <c r="G25" s="11">
        <f>IF($A25="",0,IFERROR(VLOOKUP($B25,Parts!$A$5:$R$204,8,FALSE),1))</f>
        <v/>
      </c>
      <c r="H25" s="12">
        <f>IF($A25="",0,IFERROR($D25/$G25,$D25))</f>
        <v/>
      </c>
      <c r="I25" s="10">
        <f>IF($A25="",0,$H25*$E25)</f>
        <v/>
      </c>
      <c r="J25" s="13">
        <f>IF($A25="","",IFERROR(VLOOKUP($B25,Parts!$A$5:$R$204,3,FALSE),"⚠ not in Parts"))</f>
        <v/>
      </c>
      <c r="K25" s="13">
        <f>IF($A25="","",IF($A25=$B25,"⚠ a part cannot contain itself",IF(COUNTIF(Parts!$A$5:$A$204,$A25)=0,"⚠ parent is not in the Parts tab",IF(COUNTIF(Parts!$A$5:$A$204,$B25)=0,"⚠ component is not in the Parts tab",IF(COUNTIFS($A$5:$A$404,$A25,$B$5:$B$404,$B25)&gt;1,"⚠ this parent and component pair appears twice",IF(AND($C25&gt;1,COUNTIF($B$5:$B$404,$A25)=0),"⚠ level below 1, but the parent is never used as a component",""))))))</f>
        <v/>
      </c>
      <c r="M25" s="10">
        <f>IF($A25="",0,$H25*IFERROR(VLOOKUP($B25,Parts!$A$5:$R$204,12,FALSE),0))</f>
        <v/>
      </c>
      <c r="N25" s="10">
        <f>IF($A25="",0,$H25*IFERROR(VLOOKUP($B25,Parts!$A$5:$R$204,13,FALSE),0))</f>
        <v/>
      </c>
      <c r="O25" s="10">
        <f>IF($A25="",0,$H25*IFERROR(VLOOKUP($B25,Parts!$A$5:$R$204,14,FALSE),0))</f>
        <v/>
      </c>
      <c r="P25" s="10">
        <f>IF($A25="",0,$H25*IFERROR(VLOOKUP($B25,Parts!$A$5:$R$204,15,FALSE),0))</f>
        <v/>
      </c>
      <c r="R25" s="14">
        <f>IF($B25="","",IF($B25='Where used'!$B$3,COUNTIFS($B$5:$B25,'Where used'!$B$3),""))</f>
        <v/>
      </c>
    </row>
    <row r="26">
      <c r="A26" s="7" t="n"/>
      <c r="B26" s="7" t="n"/>
      <c r="C26" s="8" t="n"/>
      <c r="D26" s="9" t="n"/>
      <c r="E26" s="10">
        <f>IF($A26="",0,IFERROR(VLOOKUP($B26,Parts!$A$5:$R$204,16,FALSE),0))</f>
        <v/>
      </c>
      <c r="F26" s="10">
        <f>IF($A26="",0,$D26*$E26)</f>
        <v/>
      </c>
      <c r="G26" s="11">
        <f>IF($A26="",0,IFERROR(VLOOKUP($B26,Parts!$A$5:$R$204,8,FALSE),1))</f>
        <v/>
      </c>
      <c r="H26" s="12">
        <f>IF($A26="",0,IFERROR($D26/$G26,$D26))</f>
        <v/>
      </c>
      <c r="I26" s="10">
        <f>IF($A26="",0,$H26*$E26)</f>
        <v/>
      </c>
      <c r="J26" s="13">
        <f>IF($A26="","",IFERROR(VLOOKUP($B26,Parts!$A$5:$R$204,3,FALSE),"⚠ not in Parts"))</f>
        <v/>
      </c>
      <c r="K26" s="13">
        <f>IF($A26="","",IF($A26=$B26,"⚠ a part cannot contain itself",IF(COUNTIF(Parts!$A$5:$A$204,$A26)=0,"⚠ parent is not in the Parts tab",IF(COUNTIF(Parts!$A$5:$A$204,$B26)=0,"⚠ component is not in the Parts tab",IF(COUNTIFS($A$5:$A$404,$A26,$B$5:$B$404,$B26)&gt;1,"⚠ this parent and component pair appears twice",IF(AND($C26&gt;1,COUNTIF($B$5:$B$404,$A26)=0),"⚠ level below 1, but the parent is never used as a component",""))))))</f>
        <v/>
      </c>
      <c r="M26" s="10">
        <f>IF($A26="",0,$H26*IFERROR(VLOOKUP($B26,Parts!$A$5:$R$204,12,FALSE),0))</f>
        <v/>
      </c>
      <c r="N26" s="10">
        <f>IF($A26="",0,$H26*IFERROR(VLOOKUP($B26,Parts!$A$5:$R$204,13,FALSE),0))</f>
        <v/>
      </c>
      <c r="O26" s="10">
        <f>IF($A26="",0,$H26*IFERROR(VLOOKUP($B26,Parts!$A$5:$R$204,14,FALSE),0))</f>
        <v/>
      </c>
      <c r="P26" s="10">
        <f>IF($A26="",0,$H26*IFERROR(VLOOKUP($B26,Parts!$A$5:$R$204,15,FALSE),0))</f>
        <v/>
      </c>
      <c r="R26" s="14">
        <f>IF($B26="","",IF($B26='Where used'!$B$3,COUNTIFS($B$5:$B26,'Where used'!$B$3),""))</f>
        <v/>
      </c>
    </row>
    <row r="27">
      <c r="A27" s="7" t="n"/>
      <c r="B27" s="7" t="n"/>
      <c r="C27" s="8" t="n"/>
      <c r="D27" s="9" t="n"/>
      <c r="E27" s="10">
        <f>IF($A27="",0,IFERROR(VLOOKUP($B27,Parts!$A$5:$R$204,16,FALSE),0))</f>
        <v/>
      </c>
      <c r="F27" s="10">
        <f>IF($A27="",0,$D27*$E27)</f>
        <v/>
      </c>
      <c r="G27" s="11">
        <f>IF($A27="",0,IFERROR(VLOOKUP($B27,Parts!$A$5:$R$204,8,FALSE),1))</f>
        <v/>
      </c>
      <c r="H27" s="12">
        <f>IF($A27="",0,IFERROR($D27/$G27,$D27))</f>
        <v/>
      </c>
      <c r="I27" s="10">
        <f>IF($A27="",0,$H27*$E27)</f>
        <v/>
      </c>
      <c r="J27" s="13">
        <f>IF($A27="","",IFERROR(VLOOKUP($B27,Parts!$A$5:$R$204,3,FALSE),"⚠ not in Parts"))</f>
        <v/>
      </c>
      <c r="K27" s="13">
        <f>IF($A27="","",IF($A27=$B27,"⚠ a part cannot contain itself",IF(COUNTIF(Parts!$A$5:$A$204,$A27)=0,"⚠ parent is not in the Parts tab",IF(COUNTIF(Parts!$A$5:$A$204,$B27)=0,"⚠ component is not in the Parts tab",IF(COUNTIFS($A$5:$A$404,$A27,$B$5:$B$404,$B27)&gt;1,"⚠ this parent and component pair appears twice",IF(AND($C27&gt;1,COUNTIF($B$5:$B$404,$A27)=0),"⚠ level below 1, but the parent is never used as a component",""))))))</f>
        <v/>
      </c>
      <c r="M27" s="10">
        <f>IF($A27="",0,$H27*IFERROR(VLOOKUP($B27,Parts!$A$5:$R$204,12,FALSE),0))</f>
        <v/>
      </c>
      <c r="N27" s="10">
        <f>IF($A27="",0,$H27*IFERROR(VLOOKUP($B27,Parts!$A$5:$R$204,13,FALSE),0))</f>
        <v/>
      </c>
      <c r="O27" s="10">
        <f>IF($A27="",0,$H27*IFERROR(VLOOKUP($B27,Parts!$A$5:$R$204,14,FALSE),0))</f>
        <v/>
      </c>
      <c r="P27" s="10">
        <f>IF($A27="",0,$H27*IFERROR(VLOOKUP($B27,Parts!$A$5:$R$204,15,FALSE),0))</f>
        <v/>
      </c>
      <c r="R27" s="14">
        <f>IF($B27="","",IF($B27='Where used'!$B$3,COUNTIFS($B$5:$B27,'Where used'!$B$3),""))</f>
        <v/>
      </c>
    </row>
    <row r="28">
      <c r="A28" s="7" t="n"/>
      <c r="B28" s="7" t="n"/>
      <c r="C28" s="8" t="n"/>
      <c r="D28" s="9" t="n"/>
      <c r="E28" s="10">
        <f>IF($A28="",0,IFERROR(VLOOKUP($B28,Parts!$A$5:$R$204,16,FALSE),0))</f>
        <v/>
      </c>
      <c r="F28" s="10">
        <f>IF($A28="",0,$D28*$E28)</f>
        <v/>
      </c>
      <c r="G28" s="11">
        <f>IF($A28="",0,IFERROR(VLOOKUP($B28,Parts!$A$5:$R$204,8,FALSE),1))</f>
        <v/>
      </c>
      <c r="H28" s="12">
        <f>IF($A28="",0,IFERROR($D28/$G28,$D28))</f>
        <v/>
      </c>
      <c r="I28" s="10">
        <f>IF($A28="",0,$H28*$E28)</f>
        <v/>
      </c>
      <c r="J28" s="13">
        <f>IF($A28="","",IFERROR(VLOOKUP($B28,Parts!$A$5:$R$204,3,FALSE),"⚠ not in Parts"))</f>
        <v/>
      </c>
      <c r="K28" s="13">
        <f>IF($A28="","",IF($A28=$B28,"⚠ a part cannot contain itself",IF(COUNTIF(Parts!$A$5:$A$204,$A28)=0,"⚠ parent is not in the Parts tab",IF(COUNTIF(Parts!$A$5:$A$204,$B28)=0,"⚠ component is not in the Parts tab",IF(COUNTIFS($A$5:$A$404,$A28,$B$5:$B$404,$B28)&gt;1,"⚠ this parent and component pair appears twice",IF(AND($C28&gt;1,COUNTIF($B$5:$B$404,$A28)=0),"⚠ level below 1, but the parent is never used as a component",""))))))</f>
        <v/>
      </c>
      <c r="M28" s="10">
        <f>IF($A28="",0,$H28*IFERROR(VLOOKUP($B28,Parts!$A$5:$R$204,12,FALSE),0))</f>
        <v/>
      </c>
      <c r="N28" s="10">
        <f>IF($A28="",0,$H28*IFERROR(VLOOKUP($B28,Parts!$A$5:$R$204,13,FALSE),0))</f>
        <v/>
      </c>
      <c r="O28" s="10">
        <f>IF($A28="",0,$H28*IFERROR(VLOOKUP($B28,Parts!$A$5:$R$204,14,FALSE),0))</f>
        <v/>
      </c>
      <c r="P28" s="10">
        <f>IF($A28="",0,$H28*IFERROR(VLOOKUP($B28,Parts!$A$5:$R$204,15,FALSE),0))</f>
        <v/>
      </c>
      <c r="R28" s="14">
        <f>IF($B28="","",IF($B28='Where used'!$B$3,COUNTIFS($B$5:$B28,'Where used'!$B$3),""))</f>
        <v/>
      </c>
    </row>
    <row r="29">
      <c r="A29" s="7" t="n"/>
      <c r="B29" s="7" t="n"/>
      <c r="C29" s="8" t="n"/>
      <c r="D29" s="9" t="n"/>
      <c r="E29" s="10">
        <f>IF($A29="",0,IFERROR(VLOOKUP($B29,Parts!$A$5:$R$204,16,FALSE),0))</f>
        <v/>
      </c>
      <c r="F29" s="10">
        <f>IF($A29="",0,$D29*$E29)</f>
        <v/>
      </c>
      <c r="G29" s="11">
        <f>IF($A29="",0,IFERROR(VLOOKUP($B29,Parts!$A$5:$R$204,8,FALSE),1))</f>
        <v/>
      </c>
      <c r="H29" s="12">
        <f>IF($A29="",0,IFERROR($D29/$G29,$D29))</f>
        <v/>
      </c>
      <c r="I29" s="10">
        <f>IF($A29="",0,$H29*$E29)</f>
        <v/>
      </c>
      <c r="J29" s="13">
        <f>IF($A29="","",IFERROR(VLOOKUP($B29,Parts!$A$5:$R$204,3,FALSE),"⚠ not in Parts"))</f>
        <v/>
      </c>
      <c r="K29" s="13">
        <f>IF($A29="","",IF($A29=$B29,"⚠ a part cannot contain itself",IF(COUNTIF(Parts!$A$5:$A$204,$A29)=0,"⚠ parent is not in the Parts tab",IF(COUNTIF(Parts!$A$5:$A$204,$B29)=0,"⚠ component is not in the Parts tab",IF(COUNTIFS($A$5:$A$404,$A29,$B$5:$B$404,$B29)&gt;1,"⚠ this parent and component pair appears twice",IF(AND($C29&gt;1,COUNTIF($B$5:$B$404,$A29)=0),"⚠ level below 1, but the parent is never used as a component",""))))))</f>
        <v/>
      </c>
      <c r="M29" s="10">
        <f>IF($A29="",0,$H29*IFERROR(VLOOKUP($B29,Parts!$A$5:$R$204,12,FALSE),0))</f>
        <v/>
      </c>
      <c r="N29" s="10">
        <f>IF($A29="",0,$H29*IFERROR(VLOOKUP($B29,Parts!$A$5:$R$204,13,FALSE),0))</f>
        <v/>
      </c>
      <c r="O29" s="10">
        <f>IF($A29="",0,$H29*IFERROR(VLOOKUP($B29,Parts!$A$5:$R$204,14,FALSE),0))</f>
        <v/>
      </c>
      <c r="P29" s="10">
        <f>IF($A29="",0,$H29*IFERROR(VLOOKUP($B29,Parts!$A$5:$R$204,15,FALSE),0))</f>
        <v/>
      </c>
      <c r="R29" s="14">
        <f>IF($B29="","",IF($B29='Where used'!$B$3,COUNTIFS($B$5:$B29,'Where used'!$B$3),""))</f>
        <v/>
      </c>
    </row>
    <row r="30">
      <c r="A30" s="7" t="n"/>
      <c r="B30" s="7" t="n"/>
      <c r="C30" s="8" t="n"/>
      <c r="D30" s="9" t="n"/>
      <c r="E30" s="10">
        <f>IF($A30="",0,IFERROR(VLOOKUP($B30,Parts!$A$5:$R$204,16,FALSE),0))</f>
        <v/>
      </c>
      <c r="F30" s="10">
        <f>IF($A30="",0,$D30*$E30)</f>
        <v/>
      </c>
      <c r="G30" s="11">
        <f>IF($A30="",0,IFERROR(VLOOKUP($B30,Parts!$A$5:$R$204,8,FALSE),1))</f>
        <v/>
      </c>
      <c r="H30" s="12">
        <f>IF($A30="",0,IFERROR($D30/$G30,$D30))</f>
        <v/>
      </c>
      <c r="I30" s="10">
        <f>IF($A30="",0,$H30*$E30)</f>
        <v/>
      </c>
      <c r="J30" s="13">
        <f>IF($A30="","",IFERROR(VLOOKUP($B30,Parts!$A$5:$R$204,3,FALSE),"⚠ not in Parts"))</f>
        <v/>
      </c>
      <c r="K30" s="13">
        <f>IF($A30="","",IF($A30=$B30,"⚠ a part cannot contain itself",IF(COUNTIF(Parts!$A$5:$A$204,$A30)=0,"⚠ parent is not in the Parts tab",IF(COUNTIF(Parts!$A$5:$A$204,$B30)=0,"⚠ component is not in the Parts tab",IF(COUNTIFS($A$5:$A$404,$A30,$B$5:$B$404,$B30)&gt;1,"⚠ this parent and component pair appears twice",IF(AND($C30&gt;1,COUNTIF($B$5:$B$404,$A30)=0),"⚠ level below 1, but the parent is never used as a component",""))))))</f>
        <v/>
      </c>
      <c r="M30" s="10">
        <f>IF($A30="",0,$H30*IFERROR(VLOOKUP($B30,Parts!$A$5:$R$204,12,FALSE),0))</f>
        <v/>
      </c>
      <c r="N30" s="10">
        <f>IF($A30="",0,$H30*IFERROR(VLOOKUP($B30,Parts!$A$5:$R$204,13,FALSE),0))</f>
        <v/>
      </c>
      <c r="O30" s="10">
        <f>IF($A30="",0,$H30*IFERROR(VLOOKUP($B30,Parts!$A$5:$R$204,14,FALSE),0))</f>
        <v/>
      </c>
      <c r="P30" s="10">
        <f>IF($A30="",0,$H30*IFERROR(VLOOKUP($B30,Parts!$A$5:$R$204,15,FALSE),0))</f>
        <v/>
      </c>
      <c r="R30" s="14">
        <f>IF($B30="","",IF($B30='Where used'!$B$3,COUNTIFS($B$5:$B30,'Where used'!$B$3),""))</f>
        <v/>
      </c>
    </row>
    <row r="31">
      <c r="A31" s="7" t="n"/>
      <c r="B31" s="7" t="n"/>
      <c r="C31" s="8" t="n"/>
      <c r="D31" s="9" t="n"/>
      <c r="E31" s="10">
        <f>IF($A31="",0,IFERROR(VLOOKUP($B31,Parts!$A$5:$R$204,16,FALSE),0))</f>
        <v/>
      </c>
      <c r="F31" s="10">
        <f>IF($A31="",0,$D31*$E31)</f>
        <v/>
      </c>
      <c r="G31" s="11">
        <f>IF($A31="",0,IFERROR(VLOOKUP($B31,Parts!$A$5:$R$204,8,FALSE),1))</f>
        <v/>
      </c>
      <c r="H31" s="12">
        <f>IF($A31="",0,IFERROR($D31/$G31,$D31))</f>
        <v/>
      </c>
      <c r="I31" s="10">
        <f>IF($A31="",0,$H31*$E31)</f>
        <v/>
      </c>
      <c r="J31" s="13">
        <f>IF($A31="","",IFERROR(VLOOKUP($B31,Parts!$A$5:$R$204,3,FALSE),"⚠ not in Parts"))</f>
        <v/>
      </c>
      <c r="K31" s="13">
        <f>IF($A31="","",IF($A31=$B31,"⚠ a part cannot contain itself",IF(COUNTIF(Parts!$A$5:$A$204,$A31)=0,"⚠ parent is not in the Parts tab",IF(COUNTIF(Parts!$A$5:$A$204,$B31)=0,"⚠ component is not in the Parts tab",IF(COUNTIFS($A$5:$A$404,$A31,$B$5:$B$404,$B31)&gt;1,"⚠ this parent and component pair appears twice",IF(AND($C31&gt;1,COUNTIF($B$5:$B$404,$A31)=0),"⚠ level below 1, but the parent is never used as a component",""))))))</f>
        <v/>
      </c>
      <c r="M31" s="10">
        <f>IF($A31="",0,$H31*IFERROR(VLOOKUP($B31,Parts!$A$5:$R$204,12,FALSE),0))</f>
        <v/>
      </c>
      <c r="N31" s="10">
        <f>IF($A31="",0,$H31*IFERROR(VLOOKUP($B31,Parts!$A$5:$R$204,13,FALSE),0))</f>
        <v/>
      </c>
      <c r="O31" s="10">
        <f>IF($A31="",0,$H31*IFERROR(VLOOKUP($B31,Parts!$A$5:$R$204,14,FALSE),0))</f>
        <v/>
      </c>
      <c r="P31" s="10">
        <f>IF($A31="",0,$H31*IFERROR(VLOOKUP($B31,Parts!$A$5:$R$204,15,FALSE),0))</f>
        <v/>
      </c>
      <c r="R31" s="14">
        <f>IF($B31="","",IF($B31='Where used'!$B$3,COUNTIFS($B$5:$B31,'Where used'!$B$3),""))</f>
        <v/>
      </c>
    </row>
    <row r="32">
      <c r="A32" s="7" t="n"/>
      <c r="B32" s="7" t="n"/>
      <c r="C32" s="8" t="n"/>
      <c r="D32" s="9" t="n"/>
      <c r="E32" s="10">
        <f>IF($A32="",0,IFERROR(VLOOKUP($B32,Parts!$A$5:$R$204,16,FALSE),0))</f>
        <v/>
      </c>
      <c r="F32" s="10">
        <f>IF($A32="",0,$D32*$E32)</f>
        <v/>
      </c>
      <c r="G32" s="11">
        <f>IF($A32="",0,IFERROR(VLOOKUP($B32,Parts!$A$5:$R$204,8,FALSE),1))</f>
        <v/>
      </c>
      <c r="H32" s="12">
        <f>IF($A32="",0,IFERROR($D32/$G32,$D32))</f>
        <v/>
      </c>
      <c r="I32" s="10">
        <f>IF($A32="",0,$H32*$E32)</f>
        <v/>
      </c>
      <c r="J32" s="13">
        <f>IF($A32="","",IFERROR(VLOOKUP($B32,Parts!$A$5:$R$204,3,FALSE),"⚠ not in Parts"))</f>
        <v/>
      </c>
      <c r="K32" s="13">
        <f>IF($A32="","",IF($A32=$B32,"⚠ a part cannot contain itself",IF(COUNTIF(Parts!$A$5:$A$204,$A32)=0,"⚠ parent is not in the Parts tab",IF(COUNTIF(Parts!$A$5:$A$204,$B32)=0,"⚠ component is not in the Parts tab",IF(COUNTIFS($A$5:$A$404,$A32,$B$5:$B$404,$B32)&gt;1,"⚠ this parent and component pair appears twice",IF(AND($C32&gt;1,COUNTIF($B$5:$B$404,$A32)=0),"⚠ level below 1, but the parent is never used as a component",""))))))</f>
        <v/>
      </c>
      <c r="M32" s="10">
        <f>IF($A32="",0,$H32*IFERROR(VLOOKUP($B32,Parts!$A$5:$R$204,12,FALSE),0))</f>
        <v/>
      </c>
      <c r="N32" s="10">
        <f>IF($A32="",0,$H32*IFERROR(VLOOKUP($B32,Parts!$A$5:$R$204,13,FALSE),0))</f>
        <v/>
      </c>
      <c r="O32" s="10">
        <f>IF($A32="",0,$H32*IFERROR(VLOOKUP($B32,Parts!$A$5:$R$204,14,FALSE),0))</f>
        <v/>
      </c>
      <c r="P32" s="10">
        <f>IF($A32="",0,$H32*IFERROR(VLOOKUP($B32,Parts!$A$5:$R$204,15,FALSE),0))</f>
        <v/>
      </c>
      <c r="R32" s="14">
        <f>IF($B32="","",IF($B32='Where used'!$B$3,COUNTIFS($B$5:$B32,'Where used'!$B$3),""))</f>
        <v/>
      </c>
    </row>
    <row r="33">
      <c r="A33" s="7" t="n"/>
      <c r="B33" s="7" t="n"/>
      <c r="C33" s="8" t="n"/>
      <c r="D33" s="9" t="n"/>
      <c r="E33" s="10">
        <f>IF($A33="",0,IFERROR(VLOOKUP($B33,Parts!$A$5:$R$204,16,FALSE),0))</f>
        <v/>
      </c>
      <c r="F33" s="10">
        <f>IF($A33="",0,$D33*$E33)</f>
        <v/>
      </c>
      <c r="G33" s="11">
        <f>IF($A33="",0,IFERROR(VLOOKUP($B33,Parts!$A$5:$R$204,8,FALSE),1))</f>
        <v/>
      </c>
      <c r="H33" s="12">
        <f>IF($A33="",0,IFERROR($D33/$G33,$D33))</f>
        <v/>
      </c>
      <c r="I33" s="10">
        <f>IF($A33="",0,$H33*$E33)</f>
        <v/>
      </c>
      <c r="J33" s="13">
        <f>IF($A33="","",IFERROR(VLOOKUP($B33,Parts!$A$5:$R$204,3,FALSE),"⚠ not in Parts"))</f>
        <v/>
      </c>
      <c r="K33" s="13">
        <f>IF($A33="","",IF($A33=$B33,"⚠ a part cannot contain itself",IF(COUNTIF(Parts!$A$5:$A$204,$A33)=0,"⚠ parent is not in the Parts tab",IF(COUNTIF(Parts!$A$5:$A$204,$B33)=0,"⚠ component is not in the Parts tab",IF(COUNTIFS($A$5:$A$404,$A33,$B$5:$B$404,$B33)&gt;1,"⚠ this parent and component pair appears twice",IF(AND($C33&gt;1,COUNTIF($B$5:$B$404,$A33)=0),"⚠ level below 1, but the parent is never used as a component",""))))))</f>
        <v/>
      </c>
      <c r="M33" s="10">
        <f>IF($A33="",0,$H33*IFERROR(VLOOKUP($B33,Parts!$A$5:$R$204,12,FALSE),0))</f>
        <v/>
      </c>
      <c r="N33" s="10">
        <f>IF($A33="",0,$H33*IFERROR(VLOOKUP($B33,Parts!$A$5:$R$204,13,FALSE),0))</f>
        <v/>
      </c>
      <c r="O33" s="10">
        <f>IF($A33="",0,$H33*IFERROR(VLOOKUP($B33,Parts!$A$5:$R$204,14,FALSE),0))</f>
        <v/>
      </c>
      <c r="P33" s="10">
        <f>IF($A33="",0,$H33*IFERROR(VLOOKUP($B33,Parts!$A$5:$R$204,15,FALSE),0))</f>
        <v/>
      </c>
      <c r="R33" s="14">
        <f>IF($B33="","",IF($B33='Where used'!$B$3,COUNTIFS($B$5:$B33,'Where used'!$B$3),""))</f>
        <v/>
      </c>
    </row>
    <row r="34">
      <c r="A34" s="7" t="n"/>
      <c r="B34" s="7" t="n"/>
      <c r="C34" s="8" t="n"/>
      <c r="D34" s="9" t="n"/>
      <c r="E34" s="10">
        <f>IF($A34="",0,IFERROR(VLOOKUP($B34,Parts!$A$5:$R$204,16,FALSE),0))</f>
        <v/>
      </c>
      <c r="F34" s="10">
        <f>IF($A34="",0,$D34*$E34)</f>
        <v/>
      </c>
      <c r="G34" s="11">
        <f>IF($A34="",0,IFERROR(VLOOKUP($B34,Parts!$A$5:$R$204,8,FALSE),1))</f>
        <v/>
      </c>
      <c r="H34" s="12">
        <f>IF($A34="",0,IFERROR($D34/$G34,$D34))</f>
        <v/>
      </c>
      <c r="I34" s="10">
        <f>IF($A34="",0,$H34*$E34)</f>
        <v/>
      </c>
      <c r="J34" s="13">
        <f>IF($A34="","",IFERROR(VLOOKUP($B34,Parts!$A$5:$R$204,3,FALSE),"⚠ not in Parts"))</f>
        <v/>
      </c>
      <c r="K34" s="13">
        <f>IF($A34="","",IF($A34=$B34,"⚠ a part cannot contain itself",IF(COUNTIF(Parts!$A$5:$A$204,$A34)=0,"⚠ parent is not in the Parts tab",IF(COUNTIF(Parts!$A$5:$A$204,$B34)=0,"⚠ component is not in the Parts tab",IF(COUNTIFS($A$5:$A$404,$A34,$B$5:$B$404,$B34)&gt;1,"⚠ this parent and component pair appears twice",IF(AND($C34&gt;1,COUNTIF($B$5:$B$404,$A34)=0),"⚠ level below 1, but the parent is never used as a component",""))))))</f>
        <v/>
      </c>
      <c r="M34" s="10">
        <f>IF($A34="",0,$H34*IFERROR(VLOOKUP($B34,Parts!$A$5:$R$204,12,FALSE),0))</f>
        <v/>
      </c>
      <c r="N34" s="10">
        <f>IF($A34="",0,$H34*IFERROR(VLOOKUP($B34,Parts!$A$5:$R$204,13,FALSE),0))</f>
        <v/>
      </c>
      <c r="O34" s="10">
        <f>IF($A34="",0,$H34*IFERROR(VLOOKUP($B34,Parts!$A$5:$R$204,14,FALSE),0))</f>
        <v/>
      </c>
      <c r="P34" s="10">
        <f>IF($A34="",0,$H34*IFERROR(VLOOKUP($B34,Parts!$A$5:$R$204,15,FALSE),0))</f>
        <v/>
      </c>
      <c r="R34" s="14">
        <f>IF($B34="","",IF($B34='Where used'!$B$3,COUNTIFS($B$5:$B34,'Where used'!$B$3),""))</f>
        <v/>
      </c>
    </row>
    <row r="35">
      <c r="A35" s="7" t="n"/>
      <c r="B35" s="7" t="n"/>
      <c r="C35" s="8" t="n"/>
      <c r="D35" s="9" t="n"/>
      <c r="E35" s="10">
        <f>IF($A35="",0,IFERROR(VLOOKUP($B35,Parts!$A$5:$R$204,16,FALSE),0))</f>
        <v/>
      </c>
      <c r="F35" s="10">
        <f>IF($A35="",0,$D35*$E35)</f>
        <v/>
      </c>
      <c r="G35" s="11">
        <f>IF($A35="",0,IFERROR(VLOOKUP($B35,Parts!$A$5:$R$204,8,FALSE),1))</f>
        <v/>
      </c>
      <c r="H35" s="12">
        <f>IF($A35="",0,IFERROR($D35/$G35,$D35))</f>
        <v/>
      </c>
      <c r="I35" s="10">
        <f>IF($A35="",0,$H35*$E35)</f>
        <v/>
      </c>
      <c r="J35" s="13">
        <f>IF($A35="","",IFERROR(VLOOKUP($B35,Parts!$A$5:$R$204,3,FALSE),"⚠ not in Parts"))</f>
        <v/>
      </c>
      <c r="K35" s="13">
        <f>IF($A35="","",IF($A35=$B35,"⚠ a part cannot contain itself",IF(COUNTIF(Parts!$A$5:$A$204,$A35)=0,"⚠ parent is not in the Parts tab",IF(COUNTIF(Parts!$A$5:$A$204,$B35)=0,"⚠ component is not in the Parts tab",IF(COUNTIFS($A$5:$A$404,$A35,$B$5:$B$404,$B35)&gt;1,"⚠ this parent and component pair appears twice",IF(AND($C35&gt;1,COUNTIF($B$5:$B$404,$A35)=0),"⚠ level below 1, but the parent is never used as a component",""))))))</f>
        <v/>
      </c>
      <c r="M35" s="10">
        <f>IF($A35="",0,$H35*IFERROR(VLOOKUP($B35,Parts!$A$5:$R$204,12,FALSE),0))</f>
        <v/>
      </c>
      <c r="N35" s="10">
        <f>IF($A35="",0,$H35*IFERROR(VLOOKUP($B35,Parts!$A$5:$R$204,13,FALSE),0))</f>
        <v/>
      </c>
      <c r="O35" s="10">
        <f>IF($A35="",0,$H35*IFERROR(VLOOKUP($B35,Parts!$A$5:$R$204,14,FALSE),0))</f>
        <v/>
      </c>
      <c r="P35" s="10">
        <f>IF($A35="",0,$H35*IFERROR(VLOOKUP($B35,Parts!$A$5:$R$204,15,FALSE),0))</f>
        <v/>
      </c>
      <c r="R35" s="14">
        <f>IF($B35="","",IF($B35='Where used'!$B$3,COUNTIFS($B$5:$B35,'Where used'!$B$3),""))</f>
        <v/>
      </c>
    </row>
    <row r="36">
      <c r="A36" s="7" t="n"/>
      <c r="B36" s="7" t="n"/>
      <c r="C36" s="8" t="n"/>
      <c r="D36" s="9" t="n"/>
      <c r="E36" s="10">
        <f>IF($A36="",0,IFERROR(VLOOKUP($B36,Parts!$A$5:$R$204,16,FALSE),0))</f>
        <v/>
      </c>
      <c r="F36" s="10">
        <f>IF($A36="",0,$D36*$E36)</f>
        <v/>
      </c>
      <c r="G36" s="11">
        <f>IF($A36="",0,IFERROR(VLOOKUP($B36,Parts!$A$5:$R$204,8,FALSE),1))</f>
        <v/>
      </c>
      <c r="H36" s="12">
        <f>IF($A36="",0,IFERROR($D36/$G36,$D36))</f>
        <v/>
      </c>
      <c r="I36" s="10">
        <f>IF($A36="",0,$H36*$E36)</f>
        <v/>
      </c>
      <c r="J36" s="13">
        <f>IF($A36="","",IFERROR(VLOOKUP($B36,Parts!$A$5:$R$204,3,FALSE),"⚠ not in Parts"))</f>
        <v/>
      </c>
      <c r="K36" s="13">
        <f>IF($A36="","",IF($A36=$B36,"⚠ a part cannot contain itself",IF(COUNTIF(Parts!$A$5:$A$204,$A36)=0,"⚠ parent is not in the Parts tab",IF(COUNTIF(Parts!$A$5:$A$204,$B36)=0,"⚠ component is not in the Parts tab",IF(COUNTIFS($A$5:$A$404,$A36,$B$5:$B$404,$B36)&gt;1,"⚠ this parent and component pair appears twice",IF(AND($C36&gt;1,COUNTIF($B$5:$B$404,$A36)=0),"⚠ level below 1, but the parent is never used as a component",""))))))</f>
        <v/>
      </c>
      <c r="M36" s="10">
        <f>IF($A36="",0,$H36*IFERROR(VLOOKUP($B36,Parts!$A$5:$R$204,12,FALSE),0))</f>
        <v/>
      </c>
      <c r="N36" s="10">
        <f>IF($A36="",0,$H36*IFERROR(VLOOKUP($B36,Parts!$A$5:$R$204,13,FALSE),0))</f>
        <v/>
      </c>
      <c r="O36" s="10">
        <f>IF($A36="",0,$H36*IFERROR(VLOOKUP($B36,Parts!$A$5:$R$204,14,FALSE),0))</f>
        <v/>
      </c>
      <c r="P36" s="10">
        <f>IF($A36="",0,$H36*IFERROR(VLOOKUP($B36,Parts!$A$5:$R$204,15,FALSE),0))</f>
        <v/>
      </c>
      <c r="R36" s="14">
        <f>IF($B36="","",IF($B36='Where used'!$B$3,COUNTIFS($B$5:$B36,'Where used'!$B$3),""))</f>
        <v/>
      </c>
    </row>
    <row r="37">
      <c r="A37" s="7" t="n"/>
      <c r="B37" s="7" t="n"/>
      <c r="C37" s="8" t="n"/>
      <c r="D37" s="9" t="n"/>
      <c r="E37" s="10">
        <f>IF($A37="",0,IFERROR(VLOOKUP($B37,Parts!$A$5:$R$204,16,FALSE),0))</f>
        <v/>
      </c>
      <c r="F37" s="10">
        <f>IF($A37="",0,$D37*$E37)</f>
        <v/>
      </c>
      <c r="G37" s="11">
        <f>IF($A37="",0,IFERROR(VLOOKUP($B37,Parts!$A$5:$R$204,8,FALSE),1))</f>
        <v/>
      </c>
      <c r="H37" s="12">
        <f>IF($A37="",0,IFERROR($D37/$G37,$D37))</f>
        <v/>
      </c>
      <c r="I37" s="10">
        <f>IF($A37="",0,$H37*$E37)</f>
        <v/>
      </c>
      <c r="J37" s="13">
        <f>IF($A37="","",IFERROR(VLOOKUP($B37,Parts!$A$5:$R$204,3,FALSE),"⚠ not in Parts"))</f>
        <v/>
      </c>
      <c r="K37" s="13">
        <f>IF($A37="","",IF($A37=$B37,"⚠ a part cannot contain itself",IF(COUNTIF(Parts!$A$5:$A$204,$A37)=0,"⚠ parent is not in the Parts tab",IF(COUNTIF(Parts!$A$5:$A$204,$B37)=0,"⚠ component is not in the Parts tab",IF(COUNTIFS($A$5:$A$404,$A37,$B$5:$B$404,$B37)&gt;1,"⚠ this parent and component pair appears twice",IF(AND($C37&gt;1,COUNTIF($B$5:$B$404,$A37)=0),"⚠ level below 1, but the parent is never used as a component",""))))))</f>
        <v/>
      </c>
      <c r="M37" s="10">
        <f>IF($A37="",0,$H37*IFERROR(VLOOKUP($B37,Parts!$A$5:$R$204,12,FALSE),0))</f>
        <v/>
      </c>
      <c r="N37" s="10">
        <f>IF($A37="",0,$H37*IFERROR(VLOOKUP($B37,Parts!$A$5:$R$204,13,FALSE),0))</f>
        <v/>
      </c>
      <c r="O37" s="10">
        <f>IF($A37="",0,$H37*IFERROR(VLOOKUP($B37,Parts!$A$5:$R$204,14,FALSE),0))</f>
        <v/>
      </c>
      <c r="P37" s="10">
        <f>IF($A37="",0,$H37*IFERROR(VLOOKUP($B37,Parts!$A$5:$R$204,15,FALSE),0))</f>
        <v/>
      </c>
      <c r="R37" s="14">
        <f>IF($B37="","",IF($B37='Where used'!$B$3,COUNTIFS($B$5:$B37,'Where used'!$B$3),""))</f>
        <v/>
      </c>
    </row>
    <row r="38">
      <c r="A38" s="7" t="n"/>
      <c r="B38" s="7" t="n"/>
      <c r="C38" s="8" t="n"/>
      <c r="D38" s="9" t="n"/>
      <c r="E38" s="10">
        <f>IF($A38="",0,IFERROR(VLOOKUP($B38,Parts!$A$5:$R$204,16,FALSE),0))</f>
        <v/>
      </c>
      <c r="F38" s="10">
        <f>IF($A38="",0,$D38*$E38)</f>
        <v/>
      </c>
      <c r="G38" s="11">
        <f>IF($A38="",0,IFERROR(VLOOKUP($B38,Parts!$A$5:$R$204,8,FALSE),1))</f>
        <v/>
      </c>
      <c r="H38" s="12">
        <f>IF($A38="",0,IFERROR($D38/$G38,$D38))</f>
        <v/>
      </c>
      <c r="I38" s="10">
        <f>IF($A38="",0,$H38*$E38)</f>
        <v/>
      </c>
      <c r="J38" s="13">
        <f>IF($A38="","",IFERROR(VLOOKUP($B38,Parts!$A$5:$R$204,3,FALSE),"⚠ not in Parts"))</f>
        <v/>
      </c>
      <c r="K38" s="13">
        <f>IF($A38="","",IF($A38=$B38,"⚠ a part cannot contain itself",IF(COUNTIF(Parts!$A$5:$A$204,$A38)=0,"⚠ parent is not in the Parts tab",IF(COUNTIF(Parts!$A$5:$A$204,$B38)=0,"⚠ component is not in the Parts tab",IF(COUNTIFS($A$5:$A$404,$A38,$B$5:$B$404,$B38)&gt;1,"⚠ this parent and component pair appears twice",IF(AND($C38&gt;1,COUNTIF($B$5:$B$404,$A38)=0),"⚠ level below 1, but the parent is never used as a component",""))))))</f>
        <v/>
      </c>
      <c r="M38" s="10">
        <f>IF($A38="",0,$H38*IFERROR(VLOOKUP($B38,Parts!$A$5:$R$204,12,FALSE),0))</f>
        <v/>
      </c>
      <c r="N38" s="10">
        <f>IF($A38="",0,$H38*IFERROR(VLOOKUP($B38,Parts!$A$5:$R$204,13,FALSE),0))</f>
        <v/>
      </c>
      <c r="O38" s="10">
        <f>IF($A38="",0,$H38*IFERROR(VLOOKUP($B38,Parts!$A$5:$R$204,14,FALSE),0))</f>
        <v/>
      </c>
      <c r="P38" s="10">
        <f>IF($A38="",0,$H38*IFERROR(VLOOKUP($B38,Parts!$A$5:$R$204,15,FALSE),0))</f>
        <v/>
      </c>
      <c r="R38" s="14">
        <f>IF($B38="","",IF($B38='Where used'!$B$3,COUNTIFS($B$5:$B38,'Where used'!$B$3),""))</f>
        <v/>
      </c>
    </row>
    <row r="39">
      <c r="A39" s="7" t="n"/>
      <c r="B39" s="7" t="n"/>
      <c r="C39" s="8" t="n"/>
      <c r="D39" s="9" t="n"/>
      <c r="E39" s="10">
        <f>IF($A39="",0,IFERROR(VLOOKUP($B39,Parts!$A$5:$R$204,16,FALSE),0))</f>
        <v/>
      </c>
      <c r="F39" s="10">
        <f>IF($A39="",0,$D39*$E39)</f>
        <v/>
      </c>
      <c r="G39" s="11">
        <f>IF($A39="",0,IFERROR(VLOOKUP($B39,Parts!$A$5:$R$204,8,FALSE),1))</f>
        <v/>
      </c>
      <c r="H39" s="12">
        <f>IF($A39="",0,IFERROR($D39/$G39,$D39))</f>
        <v/>
      </c>
      <c r="I39" s="10">
        <f>IF($A39="",0,$H39*$E39)</f>
        <v/>
      </c>
      <c r="J39" s="13">
        <f>IF($A39="","",IFERROR(VLOOKUP($B39,Parts!$A$5:$R$204,3,FALSE),"⚠ not in Parts"))</f>
        <v/>
      </c>
      <c r="K39" s="13">
        <f>IF($A39="","",IF($A39=$B39,"⚠ a part cannot contain itself",IF(COUNTIF(Parts!$A$5:$A$204,$A39)=0,"⚠ parent is not in the Parts tab",IF(COUNTIF(Parts!$A$5:$A$204,$B39)=0,"⚠ component is not in the Parts tab",IF(COUNTIFS($A$5:$A$404,$A39,$B$5:$B$404,$B39)&gt;1,"⚠ this parent and component pair appears twice",IF(AND($C39&gt;1,COUNTIF($B$5:$B$404,$A39)=0),"⚠ level below 1, but the parent is never used as a component",""))))))</f>
        <v/>
      </c>
      <c r="M39" s="10">
        <f>IF($A39="",0,$H39*IFERROR(VLOOKUP($B39,Parts!$A$5:$R$204,12,FALSE),0))</f>
        <v/>
      </c>
      <c r="N39" s="10">
        <f>IF($A39="",0,$H39*IFERROR(VLOOKUP($B39,Parts!$A$5:$R$204,13,FALSE),0))</f>
        <v/>
      </c>
      <c r="O39" s="10">
        <f>IF($A39="",0,$H39*IFERROR(VLOOKUP($B39,Parts!$A$5:$R$204,14,FALSE),0))</f>
        <v/>
      </c>
      <c r="P39" s="10">
        <f>IF($A39="",0,$H39*IFERROR(VLOOKUP($B39,Parts!$A$5:$R$204,15,FALSE),0))</f>
        <v/>
      </c>
      <c r="R39" s="14">
        <f>IF($B39="","",IF($B39='Where used'!$B$3,COUNTIFS($B$5:$B39,'Where used'!$B$3),""))</f>
        <v/>
      </c>
    </row>
    <row r="40">
      <c r="A40" s="7" t="n"/>
      <c r="B40" s="7" t="n"/>
      <c r="C40" s="8" t="n"/>
      <c r="D40" s="9" t="n"/>
      <c r="E40" s="10">
        <f>IF($A40="",0,IFERROR(VLOOKUP($B40,Parts!$A$5:$R$204,16,FALSE),0))</f>
        <v/>
      </c>
      <c r="F40" s="10">
        <f>IF($A40="",0,$D40*$E40)</f>
        <v/>
      </c>
      <c r="G40" s="11">
        <f>IF($A40="",0,IFERROR(VLOOKUP($B40,Parts!$A$5:$R$204,8,FALSE),1))</f>
        <v/>
      </c>
      <c r="H40" s="12">
        <f>IF($A40="",0,IFERROR($D40/$G40,$D40))</f>
        <v/>
      </c>
      <c r="I40" s="10">
        <f>IF($A40="",0,$H40*$E40)</f>
        <v/>
      </c>
      <c r="J40" s="13">
        <f>IF($A40="","",IFERROR(VLOOKUP($B40,Parts!$A$5:$R$204,3,FALSE),"⚠ not in Parts"))</f>
        <v/>
      </c>
      <c r="K40" s="13">
        <f>IF($A40="","",IF($A40=$B40,"⚠ a part cannot contain itself",IF(COUNTIF(Parts!$A$5:$A$204,$A40)=0,"⚠ parent is not in the Parts tab",IF(COUNTIF(Parts!$A$5:$A$204,$B40)=0,"⚠ component is not in the Parts tab",IF(COUNTIFS($A$5:$A$404,$A40,$B$5:$B$404,$B40)&gt;1,"⚠ this parent and component pair appears twice",IF(AND($C40&gt;1,COUNTIF($B$5:$B$404,$A40)=0),"⚠ level below 1, but the parent is never used as a component",""))))))</f>
        <v/>
      </c>
      <c r="M40" s="10">
        <f>IF($A40="",0,$H40*IFERROR(VLOOKUP($B40,Parts!$A$5:$R$204,12,FALSE),0))</f>
        <v/>
      </c>
      <c r="N40" s="10">
        <f>IF($A40="",0,$H40*IFERROR(VLOOKUP($B40,Parts!$A$5:$R$204,13,FALSE),0))</f>
        <v/>
      </c>
      <c r="O40" s="10">
        <f>IF($A40="",0,$H40*IFERROR(VLOOKUP($B40,Parts!$A$5:$R$204,14,FALSE),0))</f>
        <v/>
      </c>
      <c r="P40" s="10">
        <f>IF($A40="",0,$H40*IFERROR(VLOOKUP($B40,Parts!$A$5:$R$204,15,FALSE),0))</f>
        <v/>
      </c>
      <c r="R40" s="14">
        <f>IF($B40="","",IF($B40='Where used'!$B$3,COUNTIFS($B$5:$B40,'Where used'!$B$3),""))</f>
        <v/>
      </c>
    </row>
    <row r="41">
      <c r="A41" s="7" t="n"/>
      <c r="B41" s="7" t="n"/>
      <c r="C41" s="8" t="n"/>
      <c r="D41" s="9" t="n"/>
      <c r="E41" s="10">
        <f>IF($A41="",0,IFERROR(VLOOKUP($B41,Parts!$A$5:$R$204,16,FALSE),0))</f>
        <v/>
      </c>
      <c r="F41" s="10">
        <f>IF($A41="",0,$D41*$E41)</f>
        <v/>
      </c>
      <c r="G41" s="11">
        <f>IF($A41="",0,IFERROR(VLOOKUP($B41,Parts!$A$5:$R$204,8,FALSE),1))</f>
        <v/>
      </c>
      <c r="H41" s="12">
        <f>IF($A41="",0,IFERROR($D41/$G41,$D41))</f>
        <v/>
      </c>
      <c r="I41" s="10">
        <f>IF($A41="",0,$H41*$E41)</f>
        <v/>
      </c>
      <c r="J41" s="13">
        <f>IF($A41="","",IFERROR(VLOOKUP($B41,Parts!$A$5:$R$204,3,FALSE),"⚠ not in Parts"))</f>
        <v/>
      </c>
      <c r="K41" s="13">
        <f>IF($A41="","",IF($A41=$B41,"⚠ a part cannot contain itself",IF(COUNTIF(Parts!$A$5:$A$204,$A41)=0,"⚠ parent is not in the Parts tab",IF(COUNTIF(Parts!$A$5:$A$204,$B41)=0,"⚠ component is not in the Parts tab",IF(COUNTIFS($A$5:$A$404,$A41,$B$5:$B$404,$B41)&gt;1,"⚠ this parent and component pair appears twice",IF(AND($C41&gt;1,COUNTIF($B$5:$B$404,$A41)=0),"⚠ level below 1, but the parent is never used as a component",""))))))</f>
        <v/>
      </c>
      <c r="M41" s="10">
        <f>IF($A41="",0,$H41*IFERROR(VLOOKUP($B41,Parts!$A$5:$R$204,12,FALSE),0))</f>
        <v/>
      </c>
      <c r="N41" s="10">
        <f>IF($A41="",0,$H41*IFERROR(VLOOKUP($B41,Parts!$A$5:$R$204,13,FALSE),0))</f>
        <v/>
      </c>
      <c r="O41" s="10">
        <f>IF($A41="",0,$H41*IFERROR(VLOOKUP($B41,Parts!$A$5:$R$204,14,FALSE),0))</f>
        <v/>
      </c>
      <c r="P41" s="10">
        <f>IF($A41="",0,$H41*IFERROR(VLOOKUP($B41,Parts!$A$5:$R$204,15,FALSE),0))</f>
        <v/>
      </c>
      <c r="R41" s="14">
        <f>IF($B41="","",IF($B41='Where used'!$B$3,COUNTIFS($B$5:$B41,'Where used'!$B$3),""))</f>
        <v/>
      </c>
    </row>
    <row r="42">
      <c r="A42" s="7" t="n"/>
      <c r="B42" s="7" t="n"/>
      <c r="C42" s="8" t="n"/>
      <c r="D42" s="9" t="n"/>
      <c r="E42" s="10">
        <f>IF($A42="",0,IFERROR(VLOOKUP($B42,Parts!$A$5:$R$204,16,FALSE),0))</f>
        <v/>
      </c>
      <c r="F42" s="10">
        <f>IF($A42="",0,$D42*$E42)</f>
        <v/>
      </c>
      <c r="G42" s="11">
        <f>IF($A42="",0,IFERROR(VLOOKUP($B42,Parts!$A$5:$R$204,8,FALSE),1))</f>
        <v/>
      </c>
      <c r="H42" s="12">
        <f>IF($A42="",0,IFERROR($D42/$G42,$D42))</f>
        <v/>
      </c>
      <c r="I42" s="10">
        <f>IF($A42="",0,$H42*$E42)</f>
        <v/>
      </c>
      <c r="J42" s="13">
        <f>IF($A42="","",IFERROR(VLOOKUP($B42,Parts!$A$5:$R$204,3,FALSE),"⚠ not in Parts"))</f>
        <v/>
      </c>
      <c r="K42" s="13">
        <f>IF($A42="","",IF($A42=$B42,"⚠ a part cannot contain itself",IF(COUNTIF(Parts!$A$5:$A$204,$A42)=0,"⚠ parent is not in the Parts tab",IF(COUNTIF(Parts!$A$5:$A$204,$B42)=0,"⚠ component is not in the Parts tab",IF(COUNTIFS($A$5:$A$404,$A42,$B$5:$B$404,$B42)&gt;1,"⚠ this parent and component pair appears twice",IF(AND($C42&gt;1,COUNTIF($B$5:$B$404,$A42)=0),"⚠ level below 1, but the parent is never used as a component",""))))))</f>
        <v/>
      </c>
      <c r="M42" s="10">
        <f>IF($A42="",0,$H42*IFERROR(VLOOKUP($B42,Parts!$A$5:$R$204,12,FALSE),0))</f>
        <v/>
      </c>
      <c r="N42" s="10">
        <f>IF($A42="",0,$H42*IFERROR(VLOOKUP($B42,Parts!$A$5:$R$204,13,FALSE),0))</f>
        <v/>
      </c>
      <c r="O42" s="10">
        <f>IF($A42="",0,$H42*IFERROR(VLOOKUP($B42,Parts!$A$5:$R$204,14,FALSE),0))</f>
        <v/>
      </c>
      <c r="P42" s="10">
        <f>IF($A42="",0,$H42*IFERROR(VLOOKUP($B42,Parts!$A$5:$R$204,15,FALSE),0))</f>
        <v/>
      </c>
      <c r="R42" s="14">
        <f>IF($B42="","",IF($B42='Where used'!$B$3,COUNTIFS($B$5:$B42,'Where used'!$B$3),""))</f>
        <v/>
      </c>
    </row>
    <row r="43">
      <c r="A43" s="7" t="n"/>
      <c r="B43" s="7" t="n"/>
      <c r="C43" s="8" t="n"/>
      <c r="D43" s="9" t="n"/>
      <c r="E43" s="10">
        <f>IF($A43="",0,IFERROR(VLOOKUP($B43,Parts!$A$5:$R$204,16,FALSE),0))</f>
        <v/>
      </c>
      <c r="F43" s="10">
        <f>IF($A43="",0,$D43*$E43)</f>
        <v/>
      </c>
      <c r="G43" s="11">
        <f>IF($A43="",0,IFERROR(VLOOKUP($B43,Parts!$A$5:$R$204,8,FALSE),1))</f>
        <v/>
      </c>
      <c r="H43" s="12">
        <f>IF($A43="",0,IFERROR($D43/$G43,$D43))</f>
        <v/>
      </c>
      <c r="I43" s="10">
        <f>IF($A43="",0,$H43*$E43)</f>
        <v/>
      </c>
      <c r="J43" s="13">
        <f>IF($A43="","",IFERROR(VLOOKUP($B43,Parts!$A$5:$R$204,3,FALSE),"⚠ not in Parts"))</f>
        <v/>
      </c>
      <c r="K43" s="13">
        <f>IF($A43="","",IF($A43=$B43,"⚠ a part cannot contain itself",IF(COUNTIF(Parts!$A$5:$A$204,$A43)=0,"⚠ parent is not in the Parts tab",IF(COUNTIF(Parts!$A$5:$A$204,$B43)=0,"⚠ component is not in the Parts tab",IF(COUNTIFS($A$5:$A$404,$A43,$B$5:$B$404,$B43)&gt;1,"⚠ this parent and component pair appears twice",IF(AND($C43&gt;1,COUNTIF($B$5:$B$404,$A43)=0),"⚠ level below 1, but the parent is never used as a component",""))))))</f>
        <v/>
      </c>
      <c r="M43" s="10">
        <f>IF($A43="",0,$H43*IFERROR(VLOOKUP($B43,Parts!$A$5:$R$204,12,FALSE),0))</f>
        <v/>
      </c>
      <c r="N43" s="10">
        <f>IF($A43="",0,$H43*IFERROR(VLOOKUP($B43,Parts!$A$5:$R$204,13,FALSE),0))</f>
        <v/>
      </c>
      <c r="O43" s="10">
        <f>IF($A43="",0,$H43*IFERROR(VLOOKUP($B43,Parts!$A$5:$R$204,14,FALSE),0))</f>
        <v/>
      </c>
      <c r="P43" s="10">
        <f>IF($A43="",0,$H43*IFERROR(VLOOKUP($B43,Parts!$A$5:$R$204,15,FALSE),0))</f>
        <v/>
      </c>
      <c r="R43" s="14">
        <f>IF($B43="","",IF($B43='Where used'!$B$3,COUNTIFS($B$5:$B43,'Where used'!$B$3),""))</f>
        <v/>
      </c>
    </row>
    <row r="44">
      <c r="A44" s="7" t="n"/>
      <c r="B44" s="7" t="n"/>
      <c r="C44" s="8" t="n"/>
      <c r="D44" s="9" t="n"/>
      <c r="E44" s="10">
        <f>IF($A44="",0,IFERROR(VLOOKUP($B44,Parts!$A$5:$R$204,16,FALSE),0))</f>
        <v/>
      </c>
      <c r="F44" s="10">
        <f>IF($A44="",0,$D44*$E44)</f>
        <v/>
      </c>
      <c r="G44" s="11">
        <f>IF($A44="",0,IFERROR(VLOOKUP($B44,Parts!$A$5:$R$204,8,FALSE),1))</f>
        <v/>
      </c>
      <c r="H44" s="12">
        <f>IF($A44="",0,IFERROR($D44/$G44,$D44))</f>
        <v/>
      </c>
      <c r="I44" s="10">
        <f>IF($A44="",0,$H44*$E44)</f>
        <v/>
      </c>
      <c r="J44" s="13">
        <f>IF($A44="","",IFERROR(VLOOKUP($B44,Parts!$A$5:$R$204,3,FALSE),"⚠ not in Parts"))</f>
        <v/>
      </c>
      <c r="K44" s="13">
        <f>IF($A44="","",IF($A44=$B44,"⚠ a part cannot contain itself",IF(COUNTIF(Parts!$A$5:$A$204,$A44)=0,"⚠ parent is not in the Parts tab",IF(COUNTIF(Parts!$A$5:$A$204,$B44)=0,"⚠ component is not in the Parts tab",IF(COUNTIFS($A$5:$A$404,$A44,$B$5:$B$404,$B44)&gt;1,"⚠ this parent and component pair appears twice",IF(AND($C44&gt;1,COUNTIF($B$5:$B$404,$A44)=0),"⚠ level below 1, but the parent is never used as a component",""))))))</f>
        <v/>
      </c>
      <c r="M44" s="10">
        <f>IF($A44="",0,$H44*IFERROR(VLOOKUP($B44,Parts!$A$5:$R$204,12,FALSE),0))</f>
        <v/>
      </c>
      <c r="N44" s="10">
        <f>IF($A44="",0,$H44*IFERROR(VLOOKUP($B44,Parts!$A$5:$R$204,13,FALSE),0))</f>
        <v/>
      </c>
      <c r="O44" s="10">
        <f>IF($A44="",0,$H44*IFERROR(VLOOKUP($B44,Parts!$A$5:$R$204,14,FALSE),0))</f>
        <v/>
      </c>
      <c r="P44" s="10">
        <f>IF($A44="",0,$H44*IFERROR(VLOOKUP($B44,Parts!$A$5:$R$204,15,FALSE),0))</f>
        <v/>
      </c>
      <c r="R44" s="14">
        <f>IF($B44="","",IF($B44='Where used'!$B$3,COUNTIFS($B$5:$B44,'Where used'!$B$3),""))</f>
        <v/>
      </c>
    </row>
    <row r="45">
      <c r="A45" s="7" t="n"/>
      <c r="B45" s="7" t="n"/>
      <c r="C45" s="8" t="n"/>
      <c r="D45" s="9" t="n"/>
      <c r="E45" s="10">
        <f>IF($A45="",0,IFERROR(VLOOKUP($B45,Parts!$A$5:$R$204,16,FALSE),0))</f>
        <v/>
      </c>
      <c r="F45" s="10">
        <f>IF($A45="",0,$D45*$E45)</f>
        <v/>
      </c>
      <c r="G45" s="11">
        <f>IF($A45="",0,IFERROR(VLOOKUP($B45,Parts!$A$5:$R$204,8,FALSE),1))</f>
        <v/>
      </c>
      <c r="H45" s="12">
        <f>IF($A45="",0,IFERROR($D45/$G45,$D45))</f>
        <v/>
      </c>
      <c r="I45" s="10">
        <f>IF($A45="",0,$H45*$E45)</f>
        <v/>
      </c>
      <c r="J45" s="13">
        <f>IF($A45="","",IFERROR(VLOOKUP($B45,Parts!$A$5:$R$204,3,FALSE),"⚠ not in Parts"))</f>
        <v/>
      </c>
      <c r="K45" s="13">
        <f>IF($A45="","",IF($A45=$B45,"⚠ a part cannot contain itself",IF(COUNTIF(Parts!$A$5:$A$204,$A45)=0,"⚠ parent is not in the Parts tab",IF(COUNTIF(Parts!$A$5:$A$204,$B45)=0,"⚠ component is not in the Parts tab",IF(COUNTIFS($A$5:$A$404,$A45,$B$5:$B$404,$B45)&gt;1,"⚠ this parent and component pair appears twice",IF(AND($C45&gt;1,COUNTIF($B$5:$B$404,$A45)=0),"⚠ level below 1, but the parent is never used as a component",""))))))</f>
        <v/>
      </c>
      <c r="M45" s="10">
        <f>IF($A45="",0,$H45*IFERROR(VLOOKUP($B45,Parts!$A$5:$R$204,12,FALSE),0))</f>
        <v/>
      </c>
      <c r="N45" s="10">
        <f>IF($A45="",0,$H45*IFERROR(VLOOKUP($B45,Parts!$A$5:$R$204,13,FALSE),0))</f>
        <v/>
      </c>
      <c r="O45" s="10">
        <f>IF($A45="",0,$H45*IFERROR(VLOOKUP($B45,Parts!$A$5:$R$204,14,FALSE),0))</f>
        <v/>
      </c>
      <c r="P45" s="10">
        <f>IF($A45="",0,$H45*IFERROR(VLOOKUP($B45,Parts!$A$5:$R$204,15,FALSE),0))</f>
        <v/>
      </c>
      <c r="R45" s="14">
        <f>IF($B45="","",IF($B45='Where used'!$B$3,COUNTIFS($B$5:$B45,'Where used'!$B$3),""))</f>
        <v/>
      </c>
    </row>
    <row r="46">
      <c r="A46" s="7" t="n"/>
      <c r="B46" s="7" t="n"/>
      <c r="C46" s="8" t="n"/>
      <c r="D46" s="9" t="n"/>
      <c r="E46" s="10">
        <f>IF($A46="",0,IFERROR(VLOOKUP($B46,Parts!$A$5:$R$204,16,FALSE),0))</f>
        <v/>
      </c>
      <c r="F46" s="10">
        <f>IF($A46="",0,$D46*$E46)</f>
        <v/>
      </c>
      <c r="G46" s="11">
        <f>IF($A46="",0,IFERROR(VLOOKUP($B46,Parts!$A$5:$R$204,8,FALSE),1))</f>
        <v/>
      </c>
      <c r="H46" s="12">
        <f>IF($A46="",0,IFERROR($D46/$G46,$D46))</f>
        <v/>
      </c>
      <c r="I46" s="10">
        <f>IF($A46="",0,$H46*$E46)</f>
        <v/>
      </c>
      <c r="J46" s="13">
        <f>IF($A46="","",IFERROR(VLOOKUP($B46,Parts!$A$5:$R$204,3,FALSE),"⚠ not in Parts"))</f>
        <v/>
      </c>
      <c r="K46" s="13">
        <f>IF($A46="","",IF($A46=$B46,"⚠ a part cannot contain itself",IF(COUNTIF(Parts!$A$5:$A$204,$A46)=0,"⚠ parent is not in the Parts tab",IF(COUNTIF(Parts!$A$5:$A$204,$B46)=0,"⚠ component is not in the Parts tab",IF(COUNTIFS($A$5:$A$404,$A46,$B$5:$B$404,$B46)&gt;1,"⚠ this parent and component pair appears twice",IF(AND($C46&gt;1,COUNTIF($B$5:$B$404,$A46)=0),"⚠ level below 1, but the parent is never used as a component",""))))))</f>
        <v/>
      </c>
      <c r="M46" s="10">
        <f>IF($A46="",0,$H46*IFERROR(VLOOKUP($B46,Parts!$A$5:$R$204,12,FALSE),0))</f>
        <v/>
      </c>
      <c r="N46" s="10">
        <f>IF($A46="",0,$H46*IFERROR(VLOOKUP($B46,Parts!$A$5:$R$204,13,FALSE),0))</f>
        <v/>
      </c>
      <c r="O46" s="10">
        <f>IF($A46="",0,$H46*IFERROR(VLOOKUP($B46,Parts!$A$5:$R$204,14,FALSE),0))</f>
        <v/>
      </c>
      <c r="P46" s="10">
        <f>IF($A46="",0,$H46*IFERROR(VLOOKUP($B46,Parts!$A$5:$R$204,15,FALSE),0))</f>
        <v/>
      </c>
      <c r="R46" s="14">
        <f>IF($B46="","",IF($B46='Where used'!$B$3,COUNTIFS($B$5:$B46,'Where used'!$B$3),""))</f>
        <v/>
      </c>
    </row>
    <row r="47">
      <c r="A47" s="7" t="n"/>
      <c r="B47" s="7" t="n"/>
      <c r="C47" s="8" t="n"/>
      <c r="D47" s="9" t="n"/>
      <c r="E47" s="10">
        <f>IF($A47="",0,IFERROR(VLOOKUP($B47,Parts!$A$5:$R$204,16,FALSE),0))</f>
        <v/>
      </c>
      <c r="F47" s="10">
        <f>IF($A47="",0,$D47*$E47)</f>
        <v/>
      </c>
      <c r="G47" s="11">
        <f>IF($A47="",0,IFERROR(VLOOKUP($B47,Parts!$A$5:$R$204,8,FALSE),1))</f>
        <v/>
      </c>
      <c r="H47" s="12">
        <f>IF($A47="",0,IFERROR($D47/$G47,$D47))</f>
        <v/>
      </c>
      <c r="I47" s="10">
        <f>IF($A47="",0,$H47*$E47)</f>
        <v/>
      </c>
      <c r="J47" s="13">
        <f>IF($A47="","",IFERROR(VLOOKUP($B47,Parts!$A$5:$R$204,3,FALSE),"⚠ not in Parts"))</f>
        <v/>
      </c>
      <c r="K47" s="13">
        <f>IF($A47="","",IF($A47=$B47,"⚠ a part cannot contain itself",IF(COUNTIF(Parts!$A$5:$A$204,$A47)=0,"⚠ parent is not in the Parts tab",IF(COUNTIF(Parts!$A$5:$A$204,$B47)=0,"⚠ component is not in the Parts tab",IF(COUNTIFS($A$5:$A$404,$A47,$B$5:$B$404,$B47)&gt;1,"⚠ this parent and component pair appears twice",IF(AND($C47&gt;1,COUNTIF($B$5:$B$404,$A47)=0),"⚠ level below 1, but the parent is never used as a component",""))))))</f>
        <v/>
      </c>
      <c r="M47" s="10">
        <f>IF($A47="",0,$H47*IFERROR(VLOOKUP($B47,Parts!$A$5:$R$204,12,FALSE),0))</f>
        <v/>
      </c>
      <c r="N47" s="10">
        <f>IF($A47="",0,$H47*IFERROR(VLOOKUP($B47,Parts!$A$5:$R$204,13,FALSE),0))</f>
        <v/>
      </c>
      <c r="O47" s="10">
        <f>IF($A47="",0,$H47*IFERROR(VLOOKUP($B47,Parts!$A$5:$R$204,14,FALSE),0))</f>
        <v/>
      </c>
      <c r="P47" s="10">
        <f>IF($A47="",0,$H47*IFERROR(VLOOKUP($B47,Parts!$A$5:$R$204,15,FALSE),0))</f>
        <v/>
      </c>
      <c r="R47" s="14">
        <f>IF($B47="","",IF($B47='Where used'!$B$3,COUNTIFS($B$5:$B47,'Where used'!$B$3),""))</f>
        <v/>
      </c>
    </row>
    <row r="48">
      <c r="A48" s="7" t="n"/>
      <c r="B48" s="7" t="n"/>
      <c r="C48" s="8" t="n"/>
      <c r="D48" s="9" t="n"/>
      <c r="E48" s="10">
        <f>IF($A48="",0,IFERROR(VLOOKUP($B48,Parts!$A$5:$R$204,16,FALSE),0))</f>
        <v/>
      </c>
      <c r="F48" s="10">
        <f>IF($A48="",0,$D48*$E48)</f>
        <v/>
      </c>
      <c r="G48" s="11">
        <f>IF($A48="",0,IFERROR(VLOOKUP($B48,Parts!$A$5:$R$204,8,FALSE),1))</f>
        <v/>
      </c>
      <c r="H48" s="12">
        <f>IF($A48="",0,IFERROR($D48/$G48,$D48))</f>
        <v/>
      </c>
      <c r="I48" s="10">
        <f>IF($A48="",0,$H48*$E48)</f>
        <v/>
      </c>
      <c r="J48" s="13">
        <f>IF($A48="","",IFERROR(VLOOKUP($B48,Parts!$A$5:$R$204,3,FALSE),"⚠ not in Parts"))</f>
        <v/>
      </c>
      <c r="K48" s="13">
        <f>IF($A48="","",IF($A48=$B48,"⚠ a part cannot contain itself",IF(COUNTIF(Parts!$A$5:$A$204,$A48)=0,"⚠ parent is not in the Parts tab",IF(COUNTIF(Parts!$A$5:$A$204,$B48)=0,"⚠ component is not in the Parts tab",IF(COUNTIFS($A$5:$A$404,$A48,$B$5:$B$404,$B48)&gt;1,"⚠ this parent and component pair appears twice",IF(AND($C48&gt;1,COUNTIF($B$5:$B$404,$A48)=0),"⚠ level below 1, but the parent is never used as a component",""))))))</f>
        <v/>
      </c>
      <c r="M48" s="10">
        <f>IF($A48="",0,$H48*IFERROR(VLOOKUP($B48,Parts!$A$5:$R$204,12,FALSE),0))</f>
        <v/>
      </c>
      <c r="N48" s="10">
        <f>IF($A48="",0,$H48*IFERROR(VLOOKUP($B48,Parts!$A$5:$R$204,13,FALSE),0))</f>
        <v/>
      </c>
      <c r="O48" s="10">
        <f>IF($A48="",0,$H48*IFERROR(VLOOKUP($B48,Parts!$A$5:$R$204,14,FALSE),0))</f>
        <v/>
      </c>
      <c r="P48" s="10">
        <f>IF($A48="",0,$H48*IFERROR(VLOOKUP($B48,Parts!$A$5:$R$204,15,FALSE),0))</f>
        <v/>
      </c>
      <c r="R48" s="14">
        <f>IF($B48="","",IF($B48='Where used'!$B$3,COUNTIFS($B$5:$B48,'Where used'!$B$3),""))</f>
        <v/>
      </c>
    </row>
    <row r="49">
      <c r="A49" s="7" t="n"/>
      <c r="B49" s="7" t="n"/>
      <c r="C49" s="8" t="n"/>
      <c r="D49" s="9" t="n"/>
      <c r="E49" s="10">
        <f>IF($A49="",0,IFERROR(VLOOKUP($B49,Parts!$A$5:$R$204,16,FALSE),0))</f>
        <v/>
      </c>
      <c r="F49" s="10">
        <f>IF($A49="",0,$D49*$E49)</f>
        <v/>
      </c>
      <c r="G49" s="11">
        <f>IF($A49="",0,IFERROR(VLOOKUP($B49,Parts!$A$5:$R$204,8,FALSE),1))</f>
        <v/>
      </c>
      <c r="H49" s="12">
        <f>IF($A49="",0,IFERROR($D49/$G49,$D49))</f>
        <v/>
      </c>
      <c r="I49" s="10">
        <f>IF($A49="",0,$H49*$E49)</f>
        <v/>
      </c>
      <c r="J49" s="13">
        <f>IF($A49="","",IFERROR(VLOOKUP($B49,Parts!$A$5:$R$204,3,FALSE),"⚠ not in Parts"))</f>
        <v/>
      </c>
      <c r="K49" s="13">
        <f>IF($A49="","",IF($A49=$B49,"⚠ a part cannot contain itself",IF(COUNTIF(Parts!$A$5:$A$204,$A49)=0,"⚠ parent is not in the Parts tab",IF(COUNTIF(Parts!$A$5:$A$204,$B49)=0,"⚠ component is not in the Parts tab",IF(COUNTIFS($A$5:$A$404,$A49,$B$5:$B$404,$B49)&gt;1,"⚠ this parent and component pair appears twice",IF(AND($C49&gt;1,COUNTIF($B$5:$B$404,$A49)=0),"⚠ level below 1, but the parent is never used as a component",""))))))</f>
        <v/>
      </c>
      <c r="M49" s="10">
        <f>IF($A49="",0,$H49*IFERROR(VLOOKUP($B49,Parts!$A$5:$R$204,12,FALSE),0))</f>
        <v/>
      </c>
      <c r="N49" s="10">
        <f>IF($A49="",0,$H49*IFERROR(VLOOKUP($B49,Parts!$A$5:$R$204,13,FALSE),0))</f>
        <v/>
      </c>
      <c r="O49" s="10">
        <f>IF($A49="",0,$H49*IFERROR(VLOOKUP($B49,Parts!$A$5:$R$204,14,FALSE),0))</f>
        <v/>
      </c>
      <c r="P49" s="10">
        <f>IF($A49="",0,$H49*IFERROR(VLOOKUP($B49,Parts!$A$5:$R$204,15,FALSE),0))</f>
        <v/>
      </c>
      <c r="R49" s="14">
        <f>IF($B49="","",IF($B49='Where used'!$B$3,COUNTIFS($B$5:$B49,'Where used'!$B$3),""))</f>
        <v/>
      </c>
    </row>
    <row r="50">
      <c r="A50" s="7" t="n"/>
      <c r="B50" s="7" t="n"/>
      <c r="C50" s="8" t="n"/>
      <c r="D50" s="9" t="n"/>
      <c r="E50" s="10">
        <f>IF($A50="",0,IFERROR(VLOOKUP($B50,Parts!$A$5:$R$204,16,FALSE),0))</f>
        <v/>
      </c>
      <c r="F50" s="10">
        <f>IF($A50="",0,$D50*$E50)</f>
        <v/>
      </c>
      <c r="G50" s="11">
        <f>IF($A50="",0,IFERROR(VLOOKUP($B50,Parts!$A$5:$R$204,8,FALSE),1))</f>
        <v/>
      </c>
      <c r="H50" s="12">
        <f>IF($A50="",0,IFERROR($D50/$G50,$D50))</f>
        <v/>
      </c>
      <c r="I50" s="10">
        <f>IF($A50="",0,$H50*$E50)</f>
        <v/>
      </c>
      <c r="J50" s="13">
        <f>IF($A50="","",IFERROR(VLOOKUP($B50,Parts!$A$5:$R$204,3,FALSE),"⚠ not in Parts"))</f>
        <v/>
      </c>
      <c r="K50" s="13">
        <f>IF($A50="","",IF($A50=$B50,"⚠ a part cannot contain itself",IF(COUNTIF(Parts!$A$5:$A$204,$A50)=0,"⚠ parent is not in the Parts tab",IF(COUNTIF(Parts!$A$5:$A$204,$B50)=0,"⚠ component is not in the Parts tab",IF(COUNTIFS($A$5:$A$404,$A50,$B$5:$B$404,$B50)&gt;1,"⚠ this parent and component pair appears twice",IF(AND($C50&gt;1,COUNTIF($B$5:$B$404,$A50)=0),"⚠ level below 1, but the parent is never used as a component",""))))))</f>
        <v/>
      </c>
      <c r="M50" s="10">
        <f>IF($A50="",0,$H50*IFERROR(VLOOKUP($B50,Parts!$A$5:$R$204,12,FALSE),0))</f>
        <v/>
      </c>
      <c r="N50" s="10">
        <f>IF($A50="",0,$H50*IFERROR(VLOOKUP($B50,Parts!$A$5:$R$204,13,FALSE),0))</f>
        <v/>
      </c>
      <c r="O50" s="10">
        <f>IF($A50="",0,$H50*IFERROR(VLOOKUP($B50,Parts!$A$5:$R$204,14,FALSE),0))</f>
        <v/>
      </c>
      <c r="P50" s="10">
        <f>IF($A50="",0,$H50*IFERROR(VLOOKUP($B50,Parts!$A$5:$R$204,15,FALSE),0))</f>
        <v/>
      </c>
      <c r="R50" s="14">
        <f>IF($B50="","",IF($B50='Where used'!$B$3,COUNTIFS($B$5:$B50,'Where used'!$B$3),""))</f>
        <v/>
      </c>
    </row>
    <row r="51">
      <c r="A51" s="7" t="n"/>
      <c r="B51" s="7" t="n"/>
      <c r="C51" s="8" t="n"/>
      <c r="D51" s="9" t="n"/>
      <c r="E51" s="10">
        <f>IF($A51="",0,IFERROR(VLOOKUP($B51,Parts!$A$5:$R$204,16,FALSE),0))</f>
        <v/>
      </c>
      <c r="F51" s="10">
        <f>IF($A51="",0,$D51*$E51)</f>
        <v/>
      </c>
      <c r="G51" s="11">
        <f>IF($A51="",0,IFERROR(VLOOKUP($B51,Parts!$A$5:$R$204,8,FALSE),1))</f>
        <v/>
      </c>
      <c r="H51" s="12">
        <f>IF($A51="",0,IFERROR($D51/$G51,$D51))</f>
        <v/>
      </c>
      <c r="I51" s="10">
        <f>IF($A51="",0,$H51*$E51)</f>
        <v/>
      </c>
      <c r="J51" s="13">
        <f>IF($A51="","",IFERROR(VLOOKUP($B51,Parts!$A$5:$R$204,3,FALSE),"⚠ not in Parts"))</f>
        <v/>
      </c>
      <c r="K51" s="13">
        <f>IF($A51="","",IF($A51=$B51,"⚠ a part cannot contain itself",IF(COUNTIF(Parts!$A$5:$A$204,$A51)=0,"⚠ parent is not in the Parts tab",IF(COUNTIF(Parts!$A$5:$A$204,$B51)=0,"⚠ component is not in the Parts tab",IF(COUNTIFS($A$5:$A$404,$A51,$B$5:$B$404,$B51)&gt;1,"⚠ this parent and component pair appears twice",IF(AND($C51&gt;1,COUNTIF($B$5:$B$404,$A51)=0),"⚠ level below 1, but the parent is never used as a component",""))))))</f>
        <v/>
      </c>
      <c r="M51" s="10">
        <f>IF($A51="",0,$H51*IFERROR(VLOOKUP($B51,Parts!$A$5:$R$204,12,FALSE),0))</f>
        <v/>
      </c>
      <c r="N51" s="10">
        <f>IF($A51="",0,$H51*IFERROR(VLOOKUP($B51,Parts!$A$5:$R$204,13,FALSE),0))</f>
        <v/>
      </c>
      <c r="O51" s="10">
        <f>IF($A51="",0,$H51*IFERROR(VLOOKUP($B51,Parts!$A$5:$R$204,14,FALSE),0))</f>
        <v/>
      </c>
      <c r="P51" s="10">
        <f>IF($A51="",0,$H51*IFERROR(VLOOKUP($B51,Parts!$A$5:$R$204,15,FALSE),0))</f>
        <v/>
      </c>
      <c r="R51" s="14">
        <f>IF($B51="","",IF($B51='Where used'!$B$3,COUNTIFS($B$5:$B51,'Where used'!$B$3),""))</f>
        <v/>
      </c>
    </row>
    <row r="52">
      <c r="A52" s="7" t="n"/>
      <c r="B52" s="7" t="n"/>
      <c r="C52" s="8" t="n"/>
      <c r="D52" s="9" t="n"/>
      <c r="E52" s="10">
        <f>IF($A52="",0,IFERROR(VLOOKUP($B52,Parts!$A$5:$R$204,16,FALSE),0))</f>
        <v/>
      </c>
      <c r="F52" s="10">
        <f>IF($A52="",0,$D52*$E52)</f>
        <v/>
      </c>
      <c r="G52" s="11">
        <f>IF($A52="",0,IFERROR(VLOOKUP($B52,Parts!$A$5:$R$204,8,FALSE),1))</f>
        <v/>
      </c>
      <c r="H52" s="12">
        <f>IF($A52="",0,IFERROR($D52/$G52,$D52))</f>
        <v/>
      </c>
      <c r="I52" s="10">
        <f>IF($A52="",0,$H52*$E52)</f>
        <v/>
      </c>
      <c r="J52" s="13">
        <f>IF($A52="","",IFERROR(VLOOKUP($B52,Parts!$A$5:$R$204,3,FALSE),"⚠ not in Parts"))</f>
        <v/>
      </c>
      <c r="K52" s="13">
        <f>IF($A52="","",IF($A52=$B52,"⚠ a part cannot contain itself",IF(COUNTIF(Parts!$A$5:$A$204,$A52)=0,"⚠ parent is not in the Parts tab",IF(COUNTIF(Parts!$A$5:$A$204,$B52)=0,"⚠ component is not in the Parts tab",IF(COUNTIFS($A$5:$A$404,$A52,$B$5:$B$404,$B52)&gt;1,"⚠ this parent and component pair appears twice",IF(AND($C52&gt;1,COUNTIF($B$5:$B$404,$A52)=0),"⚠ level below 1, but the parent is never used as a component",""))))))</f>
        <v/>
      </c>
      <c r="M52" s="10">
        <f>IF($A52="",0,$H52*IFERROR(VLOOKUP($B52,Parts!$A$5:$R$204,12,FALSE),0))</f>
        <v/>
      </c>
      <c r="N52" s="10">
        <f>IF($A52="",0,$H52*IFERROR(VLOOKUP($B52,Parts!$A$5:$R$204,13,FALSE),0))</f>
        <v/>
      </c>
      <c r="O52" s="10">
        <f>IF($A52="",0,$H52*IFERROR(VLOOKUP($B52,Parts!$A$5:$R$204,14,FALSE),0))</f>
        <v/>
      </c>
      <c r="P52" s="10">
        <f>IF($A52="",0,$H52*IFERROR(VLOOKUP($B52,Parts!$A$5:$R$204,15,FALSE),0))</f>
        <v/>
      </c>
      <c r="R52" s="14">
        <f>IF($B52="","",IF($B52='Where used'!$B$3,COUNTIFS($B$5:$B52,'Where used'!$B$3),""))</f>
        <v/>
      </c>
    </row>
    <row r="53">
      <c r="A53" s="7" t="n"/>
      <c r="B53" s="7" t="n"/>
      <c r="C53" s="8" t="n"/>
      <c r="D53" s="9" t="n"/>
      <c r="E53" s="10">
        <f>IF($A53="",0,IFERROR(VLOOKUP($B53,Parts!$A$5:$R$204,16,FALSE),0))</f>
        <v/>
      </c>
      <c r="F53" s="10">
        <f>IF($A53="",0,$D53*$E53)</f>
        <v/>
      </c>
      <c r="G53" s="11">
        <f>IF($A53="",0,IFERROR(VLOOKUP($B53,Parts!$A$5:$R$204,8,FALSE),1))</f>
        <v/>
      </c>
      <c r="H53" s="12">
        <f>IF($A53="",0,IFERROR($D53/$G53,$D53))</f>
        <v/>
      </c>
      <c r="I53" s="10">
        <f>IF($A53="",0,$H53*$E53)</f>
        <v/>
      </c>
      <c r="J53" s="13">
        <f>IF($A53="","",IFERROR(VLOOKUP($B53,Parts!$A$5:$R$204,3,FALSE),"⚠ not in Parts"))</f>
        <v/>
      </c>
      <c r="K53" s="13">
        <f>IF($A53="","",IF($A53=$B53,"⚠ a part cannot contain itself",IF(COUNTIF(Parts!$A$5:$A$204,$A53)=0,"⚠ parent is not in the Parts tab",IF(COUNTIF(Parts!$A$5:$A$204,$B53)=0,"⚠ component is not in the Parts tab",IF(COUNTIFS($A$5:$A$404,$A53,$B$5:$B$404,$B53)&gt;1,"⚠ this parent and component pair appears twice",IF(AND($C53&gt;1,COUNTIF($B$5:$B$404,$A53)=0),"⚠ level below 1, but the parent is never used as a component",""))))))</f>
        <v/>
      </c>
      <c r="M53" s="10">
        <f>IF($A53="",0,$H53*IFERROR(VLOOKUP($B53,Parts!$A$5:$R$204,12,FALSE),0))</f>
        <v/>
      </c>
      <c r="N53" s="10">
        <f>IF($A53="",0,$H53*IFERROR(VLOOKUP($B53,Parts!$A$5:$R$204,13,FALSE),0))</f>
        <v/>
      </c>
      <c r="O53" s="10">
        <f>IF($A53="",0,$H53*IFERROR(VLOOKUP($B53,Parts!$A$5:$R$204,14,FALSE),0))</f>
        <v/>
      </c>
      <c r="P53" s="10">
        <f>IF($A53="",0,$H53*IFERROR(VLOOKUP($B53,Parts!$A$5:$R$204,15,FALSE),0))</f>
        <v/>
      </c>
      <c r="R53" s="14">
        <f>IF($B53="","",IF($B53='Where used'!$B$3,COUNTIFS($B$5:$B53,'Where used'!$B$3),""))</f>
        <v/>
      </c>
    </row>
    <row r="54">
      <c r="A54" s="7" t="n"/>
      <c r="B54" s="7" t="n"/>
      <c r="C54" s="8" t="n"/>
      <c r="D54" s="9" t="n"/>
      <c r="E54" s="10">
        <f>IF($A54="",0,IFERROR(VLOOKUP($B54,Parts!$A$5:$R$204,16,FALSE),0))</f>
        <v/>
      </c>
      <c r="F54" s="10">
        <f>IF($A54="",0,$D54*$E54)</f>
        <v/>
      </c>
      <c r="G54" s="11">
        <f>IF($A54="",0,IFERROR(VLOOKUP($B54,Parts!$A$5:$R$204,8,FALSE),1))</f>
        <v/>
      </c>
      <c r="H54" s="12">
        <f>IF($A54="",0,IFERROR($D54/$G54,$D54))</f>
        <v/>
      </c>
      <c r="I54" s="10">
        <f>IF($A54="",0,$H54*$E54)</f>
        <v/>
      </c>
      <c r="J54" s="13">
        <f>IF($A54="","",IFERROR(VLOOKUP($B54,Parts!$A$5:$R$204,3,FALSE),"⚠ not in Parts"))</f>
        <v/>
      </c>
      <c r="K54" s="13">
        <f>IF($A54="","",IF($A54=$B54,"⚠ a part cannot contain itself",IF(COUNTIF(Parts!$A$5:$A$204,$A54)=0,"⚠ parent is not in the Parts tab",IF(COUNTIF(Parts!$A$5:$A$204,$B54)=0,"⚠ component is not in the Parts tab",IF(COUNTIFS($A$5:$A$404,$A54,$B$5:$B$404,$B54)&gt;1,"⚠ this parent and component pair appears twice",IF(AND($C54&gt;1,COUNTIF($B$5:$B$404,$A54)=0),"⚠ level below 1, but the parent is never used as a component",""))))))</f>
        <v/>
      </c>
      <c r="M54" s="10">
        <f>IF($A54="",0,$H54*IFERROR(VLOOKUP($B54,Parts!$A$5:$R$204,12,FALSE),0))</f>
        <v/>
      </c>
      <c r="N54" s="10">
        <f>IF($A54="",0,$H54*IFERROR(VLOOKUP($B54,Parts!$A$5:$R$204,13,FALSE),0))</f>
        <v/>
      </c>
      <c r="O54" s="10">
        <f>IF($A54="",0,$H54*IFERROR(VLOOKUP($B54,Parts!$A$5:$R$204,14,FALSE),0))</f>
        <v/>
      </c>
      <c r="P54" s="10">
        <f>IF($A54="",0,$H54*IFERROR(VLOOKUP($B54,Parts!$A$5:$R$204,15,FALSE),0))</f>
        <v/>
      </c>
      <c r="R54" s="14">
        <f>IF($B54="","",IF($B54='Where used'!$B$3,COUNTIFS($B$5:$B54,'Where used'!$B$3),""))</f>
        <v/>
      </c>
    </row>
    <row r="55">
      <c r="A55" s="7" t="n"/>
      <c r="B55" s="7" t="n"/>
      <c r="C55" s="8" t="n"/>
      <c r="D55" s="9" t="n"/>
      <c r="E55" s="10">
        <f>IF($A55="",0,IFERROR(VLOOKUP($B55,Parts!$A$5:$R$204,16,FALSE),0))</f>
        <v/>
      </c>
      <c r="F55" s="10">
        <f>IF($A55="",0,$D55*$E55)</f>
        <v/>
      </c>
      <c r="G55" s="11">
        <f>IF($A55="",0,IFERROR(VLOOKUP($B55,Parts!$A$5:$R$204,8,FALSE),1))</f>
        <v/>
      </c>
      <c r="H55" s="12">
        <f>IF($A55="",0,IFERROR($D55/$G55,$D55))</f>
        <v/>
      </c>
      <c r="I55" s="10">
        <f>IF($A55="",0,$H55*$E55)</f>
        <v/>
      </c>
      <c r="J55" s="13">
        <f>IF($A55="","",IFERROR(VLOOKUP($B55,Parts!$A$5:$R$204,3,FALSE),"⚠ not in Parts"))</f>
        <v/>
      </c>
      <c r="K55" s="13">
        <f>IF($A55="","",IF($A55=$B55,"⚠ a part cannot contain itself",IF(COUNTIF(Parts!$A$5:$A$204,$A55)=0,"⚠ parent is not in the Parts tab",IF(COUNTIF(Parts!$A$5:$A$204,$B55)=0,"⚠ component is not in the Parts tab",IF(COUNTIFS($A$5:$A$404,$A55,$B$5:$B$404,$B55)&gt;1,"⚠ this parent and component pair appears twice",IF(AND($C55&gt;1,COUNTIF($B$5:$B$404,$A55)=0),"⚠ level below 1, but the parent is never used as a component",""))))))</f>
        <v/>
      </c>
      <c r="M55" s="10">
        <f>IF($A55="",0,$H55*IFERROR(VLOOKUP($B55,Parts!$A$5:$R$204,12,FALSE),0))</f>
        <v/>
      </c>
      <c r="N55" s="10">
        <f>IF($A55="",0,$H55*IFERROR(VLOOKUP($B55,Parts!$A$5:$R$204,13,FALSE),0))</f>
        <v/>
      </c>
      <c r="O55" s="10">
        <f>IF($A55="",0,$H55*IFERROR(VLOOKUP($B55,Parts!$A$5:$R$204,14,FALSE),0))</f>
        <v/>
      </c>
      <c r="P55" s="10">
        <f>IF($A55="",0,$H55*IFERROR(VLOOKUP($B55,Parts!$A$5:$R$204,15,FALSE),0))</f>
        <v/>
      </c>
      <c r="R55" s="14">
        <f>IF($B55="","",IF($B55='Where used'!$B$3,COUNTIFS($B$5:$B55,'Where used'!$B$3),""))</f>
        <v/>
      </c>
    </row>
    <row r="56">
      <c r="A56" s="7" t="n"/>
      <c r="B56" s="7" t="n"/>
      <c r="C56" s="8" t="n"/>
      <c r="D56" s="9" t="n"/>
      <c r="E56" s="10">
        <f>IF($A56="",0,IFERROR(VLOOKUP($B56,Parts!$A$5:$R$204,16,FALSE),0))</f>
        <v/>
      </c>
      <c r="F56" s="10">
        <f>IF($A56="",0,$D56*$E56)</f>
        <v/>
      </c>
      <c r="G56" s="11">
        <f>IF($A56="",0,IFERROR(VLOOKUP($B56,Parts!$A$5:$R$204,8,FALSE),1))</f>
        <v/>
      </c>
      <c r="H56" s="12">
        <f>IF($A56="",0,IFERROR($D56/$G56,$D56))</f>
        <v/>
      </c>
      <c r="I56" s="10">
        <f>IF($A56="",0,$H56*$E56)</f>
        <v/>
      </c>
      <c r="J56" s="13">
        <f>IF($A56="","",IFERROR(VLOOKUP($B56,Parts!$A$5:$R$204,3,FALSE),"⚠ not in Parts"))</f>
        <v/>
      </c>
      <c r="K56" s="13">
        <f>IF($A56="","",IF($A56=$B56,"⚠ a part cannot contain itself",IF(COUNTIF(Parts!$A$5:$A$204,$A56)=0,"⚠ parent is not in the Parts tab",IF(COUNTIF(Parts!$A$5:$A$204,$B56)=0,"⚠ component is not in the Parts tab",IF(COUNTIFS($A$5:$A$404,$A56,$B$5:$B$404,$B56)&gt;1,"⚠ this parent and component pair appears twice",IF(AND($C56&gt;1,COUNTIF($B$5:$B$404,$A56)=0),"⚠ level below 1, but the parent is never used as a component",""))))))</f>
        <v/>
      </c>
      <c r="M56" s="10">
        <f>IF($A56="",0,$H56*IFERROR(VLOOKUP($B56,Parts!$A$5:$R$204,12,FALSE),0))</f>
        <v/>
      </c>
      <c r="N56" s="10">
        <f>IF($A56="",0,$H56*IFERROR(VLOOKUP($B56,Parts!$A$5:$R$204,13,FALSE),0))</f>
        <v/>
      </c>
      <c r="O56" s="10">
        <f>IF($A56="",0,$H56*IFERROR(VLOOKUP($B56,Parts!$A$5:$R$204,14,FALSE),0))</f>
        <v/>
      </c>
      <c r="P56" s="10">
        <f>IF($A56="",0,$H56*IFERROR(VLOOKUP($B56,Parts!$A$5:$R$204,15,FALSE),0))</f>
        <v/>
      </c>
      <c r="R56" s="14">
        <f>IF($B56="","",IF($B56='Where used'!$B$3,COUNTIFS($B$5:$B56,'Where used'!$B$3),""))</f>
        <v/>
      </c>
    </row>
    <row r="57">
      <c r="A57" s="7" t="n"/>
      <c r="B57" s="7" t="n"/>
      <c r="C57" s="8" t="n"/>
      <c r="D57" s="9" t="n"/>
      <c r="E57" s="10">
        <f>IF($A57="",0,IFERROR(VLOOKUP($B57,Parts!$A$5:$R$204,16,FALSE),0))</f>
        <v/>
      </c>
      <c r="F57" s="10">
        <f>IF($A57="",0,$D57*$E57)</f>
        <v/>
      </c>
      <c r="G57" s="11">
        <f>IF($A57="",0,IFERROR(VLOOKUP($B57,Parts!$A$5:$R$204,8,FALSE),1))</f>
        <v/>
      </c>
      <c r="H57" s="12">
        <f>IF($A57="",0,IFERROR($D57/$G57,$D57))</f>
        <v/>
      </c>
      <c r="I57" s="10">
        <f>IF($A57="",0,$H57*$E57)</f>
        <v/>
      </c>
      <c r="J57" s="13">
        <f>IF($A57="","",IFERROR(VLOOKUP($B57,Parts!$A$5:$R$204,3,FALSE),"⚠ not in Parts"))</f>
        <v/>
      </c>
      <c r="K57" s="13">
        <f>IF($A57="","",IF($A57=$B57,"⚠ a part cannot contain itself",IF(COUNTIF(Parts!$A$5:$A$204,$A57)=0,"⚠ parent is not in the Parts tab",IF(COUNTIF(Parts!$A$5:$A$204,$B57)=0,"⚠ component is not in the Parts tab",IF(COUNTIFS($A$5:$A$404,$A57,$B$5:$B$404,$B57)&gt;1,"⚠ this parent and component pair appears twice",IF(AND($C57&gt;1,COUNTIF($B$5:$B$404,$A57)=0),"⚠ level below 1, but the parent is never used as a component",""))))))</f>
        <v/>
      </c>
      <c r="M57" s="10">
        <f>IF($A57="",0,$H57*IFERROR(VLOOKUP($B57,Parts!$A$5:$R$204,12,FALSE),0))</f>
        <v/>
      </c>
      <c r="N57" s="10">
        <f>IF($A57="",0,$H57*IFERROR(VLOOKUP($B57,Parts!$A$5:$R$204,13,FALSE),0))</f>
        <v/>
      </c>
      <c r="O57" s="10">
        <f>IF($A57="",0,$H57*IFERROR(VLOOKUP($B57,Parts!$A$5:$R$204,14,FALSE),0))</f>
        <v/>
      </c>
      <c r="P57" s="10">
        <f>IF($A57="",0,$H57*IFERROR(VLOOKUP($B57,Parts!$A$5:$R$204,15,FALSE),0))</f>
        <v/>
      </c>
      <c r="R57" s="14">
        <f>IF($B57="","",IF($B57='Where used'!$B$3,COUNTIFS($B$5:$B57,'Where used'!$B$3),""))</f>
        <v/>
      </c>
    </row>
    <row r="58">
      <c r="A58" s="7" t="n"/>
      <c r="B58" s="7" t="n"/>
      <c r="C58" s="8" t="n"/>
      <c r="D58" s="9" t="n"/>
      <c r="E58" s="10">
        <f>IF($A58="",0,IFERROR(VLOOKUP($B58,Parts!$A$5:$R$204,16,FALSE),0))</f>
        <v/>
      </c>
      <c r="F58" s="10">
        <f>IF($A58="",0,$D58*$E58)</f>
        <v/>
      </c>
      <c r="G58" s="11">
        <f>IF($A58="",0,IFERROR(VLOOKUP($B58,Parts!$A$5:$R$204,8,FALSE),1))</f>
        <v/>
      </c>
      <c r="H58" s="12">
        <f>IF($A58="",0,IFERROR($D58/$G58,$D58))</f>
        <v/>
      </c>
      <c r="I58" s="10">
        <f>IF($A58="",0,$H58*$E58)</f>
        <v/>
      </c>
      <c r="J58" s="13">
        <f>IF($A58="","",IFERROR(VLOOKUP($B58,Parts!$A$5:$R$204,3,FALSE),"⚠ not in Parts"))</f>
        <v/>
      </c>
      <c r="K58" s="13">
        <f>IF($A58="","",IF($A58=$B58,"⚠ a part cannot contain itself",IF(COUNTIF(Parts!$A$5:$A$204,$A58)=0,"⚠ parent is not in the Parts tab",IF(COUNTIF(Parts!$A$5:$A$204,$B58)=0,"⚠ component is not in the Parts tab",IF(COUNTIFS($A$5:$A$404,$A58,$B$5:$B$404,$B58)&gt;1,"⚠ this parent and component pair appears twice",IF(AND($C58&gt;1,COUNTIF($B$5:$B$404,$A58)=0),"⚠ level below 1, but the parent is never used as a component",""))))))</f>
        <v/>
      </c>
      <c r="M58" s="10">
        <f>IF($A58="",0,$H58*IFERROR(VLOOKUP($B58,Parts!$A$5:$R$204,12,FALSE),0))</f>
        <v/>
      </c>
      <c r="N58" s="10">
        <f>IF($A58="",0,$H58*IFERROR(VLOOKUP($B58,Parts!$A$5:$R$204,13,FALSE),0))</f>
        <v/>
      </c>
      <c r="O58" s="10">
        <f>IF($A58="",0,$H58*IFERROR(VLOOKUP($B58,Parts!$A$5:$R$204,14,FALSE),0))</f>
        <v/>
      </c>
      <c r="P58" s="10">
        <f>IF($A58="",0,$H58*IFERROR(VLOOKUP($B58,Parts!$A$5:$R$204,15,FALSE),0))</f>
        <v/>
      </c>
      <c r="R58" s="14">
        <f>IF($B58="","",IF($B58='Where used'!$B$3,COUNTIFS($B$5:$B58,'Where used'!$B$3),""))</f>
        <v/>
      </c>
    </row>
    <row r="59">
      <c r="A59" s="7" t="n"/>
      <c r="B59" s="7" t="n"/>
      <c r="C59" s="8" t="n"/>
      <c r="D59" s="9" t="n"/>
      <c r="E59" s="10">
        <f>IF($A59="",0,IFERROR(VLOOKUP($B59,Parts!$A$5:$R$204,16,FALSE),0))</f>
        <v/>
      </c>
      <c r="F59" s="10">
        <f>IF($A59="",0,$D59*$E59)</f>
        <v/>
      </c>
      <c r="G59" s="11">
        <f>IF($A59="",0,IFERROR(VLOOKUP($B59,Parts!$A$5:$R$204,8,FALSE),1))</f>
        <v/>
      </c>
      <c r="H59" s="12">
        <f>IF($A59="",0,IFERROR($D59/$G59,$D59))</f>
        <v/>
      </c>
      <c r="I59" s="10">
        <f>IF($A59="",0,$H59*$E59)</f>
        <v/>
      </c>
      <c r="J59" s="13">
        <f>IF($A59="","",IFERROR(VLOOKUP($B59,Parts!$A$5:$R$204,3,FALSE),"⚠ not in Parts"))</f>
        <v/>
      </c>
      <c r="K59" s="13">
        <f>IF($A59="","",IF($A59=$B59,"⚠ a part cannot contain itself",IF(COUNTIF(Parts!$A$5:$A$204,$A59)=0,"⚠ parent is not in the Parts tab",IF(COUNTIF(Parts!$A$5:$A$204,$B59)=0,"⚠ component is not in the Parts tab",IF(COUNTIFS($A$5:$A$404,$A59,$B$5:$B$404,$B59)&gt;1,"⚠ this parent and component pair appears twice",IF(AND($C59&gt;1,COUNTIF($B$5:$B$404,$A59)=0),"⚠ level below 1, but the parent is never used as a component",""))))))</f>
        <v/>
      </c>
      <c r="M59" s="10">
        <f>IF($A59="",0,$H59*IFERROR(VLOOKUP($B59,Parts!$A$5:$R$204,12,FALSE),0))</f>
        <v/>
      </c>
      <c r="N59" s="10">
        <f>IF($A59="",0,$H59*IFERROR(VLOOKUP($B59,Parts!$A$5:$R$204,13,FALSE),0))</f>
        <v/>
      </c>
      <c r="O59" s="10">
        <f>IF($A59="",0,$H59*IFERROR(VLOOKUP($B59,Parts!$A$5:$R$204,14,FALSE),0))</f>
        <v/>
      </c>
      <c r="P59" s="10">
        <f>IF($A59="",0,$H59*IFERROR(VLOOKUP($B59,Parts!$A$5:$R$204,15,FALSE),0))</f>
        <v/>
      </c>
      <c r="R59" s="14">
        <f>IF($B59="","",IF($B59='Where used'!$B$3,COUNTIFS($B$5:$B59,'Where used'!$B$3),""))</f>
        <v/>
      </c>
    </row>
    <row r="60">
      <c r="A60" s="7" t="n"/>
      <c r="B60" s="7" t="n"/>
      <c r="C60" s="8" t="n"/>
      <c r="D60" s="9" t="n"/>
      <c r="E60" s="10">
        <f>IF($A60="",0,IFERROR(VLOOKUP($B60,Parts!$A$5:$R$204,16,FALSE),0))</f>
        <v/>
      </c>
      <c r="F60" s="10">
        <f>IF($A60="",0,$D60*$E60)</f>
        <v/>
      </c>
      <c r="G60" s="11">
        <f>IF($A60="",0,IFERROR(VLOOKUP($B60,Parts!$A$5:$R$204,8,FALSE),1))</f>
        <v/>
      </c>
      <c r="H60" s="12">
        <f>IF($A60="",0,IFERROR($D60/$G60,$D60))</f>
        <v/>
      </c>
      <c r="I60" s="10">
        <f>IF($A60="",0,$H60*$E60)</f>
        <v/>
      </c>
      <c r="J60" s="13">
        <f>IF($A60="","",IFERROR(VLOOKUP($B60,Parts!$A$5:$R$204,3,FALSE),"⚠ not in Parts"))</f>
        <v/>
      </c>
      <c r="K60" s="13">
        <f>IF($A60="","",IF($A60=$B60,"⚠ a part cannot contain itself",IF(COUNTIF(Parts!$A$5:$A$204,$A60)=0,"⚠ parent is not in the Parts tab",IF(COUNTIF(Parts!$A$5:$A$204,$B60)=0,"⚠ component is not in the Parts tab",IF(COUNTIFS($A$5:$A$404,$A60,$B$5:$B$404,$B60)&gt;1,"⚠ this parent and component pair appears twice",IF(AND($C60&gt;1,COUNTIF($B$5:$B$404,$A60)=0),"⚠ level below 1, but the parent is never used as a component",""))))))</f>
        <v/>
      </c>
      <c r="M60" s="10">
        <f>IF($A60="",0,$H60*IFERROR(VLOOKUP($B60,Parts!$A$5:$R$204,12,FALSE),0))</f>
        <v/>
      </c>
      <c r="N60" s="10">
        <f>IF($A60="",0,$H60*IFERROR(VLOOKUP($B60,Parts!$A$5:$R$204,13,FALSE),0))</f>
        <v/>
      </c>
      <c r="O60" s="10">
        <f>IF($A60="",0,$H60*IFERROR(VLOOKUP($B60,Parts!$A$5:$R$204,14,FALSE),0))</f>
        <v/>
      </c>
      <c r="P60" s="10">
        <f>IF($A60="",0,$H60*IFERROR(VLOOKUP($B60,Parts!$A$5:$R$204,15,FALSE),0))</f>
        <v/>
      </c>
      <c r="R60" s="14">
        <f>IF($B60="","",IF($B60='Where used'!$B$3,COUNTIFS($B$5:$B60,'Where used'!$B$3),""))</f>
        <v/>
      </c>
    </row>
    <row r="61">
      <c r="A61" s="7" t="n"/>
      <c r="B61" s="7" t="n"/>
      <c r="C61" s="8" t="n"/>
      <c r="D61" s="9" t="n"/>
      <c r="E61" s="10">
        <f>IF($A61="",0,IFERROR(VLOOKUP($B61,Parts!$A$5:$R$204,16,FALSE),0))</f>
        <v/>
      </c>
      <c r="F61" s="10">
        <f>IF($A61="",0,$D61*$E61)</f>
        <v/>
      </c>
      <c r="G61" s="11">
        <f>IF($A61="",0,IFERROR(VLOOKUP($B61,Parts!$A$5:$R$204,8,FALSE),1))</f>
        <v/>
      </c>
      <c r="H61" s="12">
        <f>IF($A61="",0,IFERROR($D61/$G61,$D61))</f>
        <v/>
      </c>
      <c r="I61" s="10">
        <f>IF($A61="",0,$H61*$E61)</f>
        <v/>
      </c>
      <c r="J61" s="13">
        <f>IF($A61="","",IFERROR(VLOOKUP($B61,Parts!$A$5:$R$204,3,FALSE),"⚠ not in Parts"))</f>
        <v/>
      </c>
      <c r="K61" s="13">
        <f>IF($A61="","",IF($A61=$B61,"⚠ a part cannot contain itself",IF(COUNTIF(Parts!$A$5:$A$204,$A61)=0,"⚠ parent is not in the Parts tab",IF(COUNTIF(Parts!$A$5:$A$204,$B61)=0,"⚠ component is not in the Parts tab",IF(COUNTIFS($A$5:$A$404,$A61,$B$5:$B$404,$B61)&gt;1,"⚠ this parent and component pair appears twice",IF(AND($C61&gt;1,COUNTIF($B$5:$B$404,$A61)=0),"⚠ level below 1, but the parent is never used as a component",""))))))</f>
        <v/>
      </c>
      <c r="M61" s="10">
        <f>IF($A61="",0,$H61*IFERROR(VLOOKUP($B61,Parts!$A$5:$R$204,12,FALSE),0))</f>
        <v/>
      </c>
      <c r="N61" s="10">
        <f>IF($A61="",0,$H61*IFERROR(VLOOKUP($B61,Parts!$A$5:$R$204,13,FALSE),0))</f>
        <v/>
      </c>
      <c r="O61" s="10">
        <f>IF($A61="",0,$H61*IFERROR(VLOOKUP($B61,Parts!$A$5:$R$204,14,FALSE),0))</f>
        <v/>
      </c>
      <c r="P61" s="10">
        <f>IF($A61="",0,$H61*IFERROR(VLOOKUP($B61,Parts!$A$5:$R$204,15,FALSE),0))</f>
        <v/>
      </c>
      <c r="R61" s="14">
        <f>IF($B61="","",IF($B61='Where used'!$B$3,COUNTIFS($B$5:$B61,'Where used'!$B$3),""))</f>
        <v/>
      </c>
    </row>
    <row r="62">
      <c r="A62" s="7" t="n"/>
      <c r="B62" s="7" t="n"/>
      <c r="C62" s="8" t="n"/>
      <c r="D62" s="9" t="n"/>
      <c r="E62" s="10">
        <f>IF($A62="",0,IFERROR(VLOOKUP($B62,Parts!$A$5:$R$204,16,FALSE),0))</f>
        <v/>
      </c>
      <c r="F62" s="10">
        <f>IF($A62="",0,$D62*$E62)</f>
        <v/>
      </c>
      <c r="G62" s="11">
        <f>IF($A62="",0,IFERROR(VLOOKUP($B62,Parts!$A$5:$R$204,8,FALSE),1))</f>
        <v/>
      </c>
      <c r="H62" s="12">
        <f>IF($A62="",0,IFERROR($D62/$G62,$D62))</f>
        <v/>
      </c>
      <c r="I62" s="10">
        <f>IF($A62="",0,$H62*$E62)</f>
        <v/>
      </c>
      <c r="J62" s="13">
        <f>IF($A62="","",IFERROR(VLOOKUP($B62,Parts!$A$5:$R$204,3,FALSE),"⚠ not in Parts"))</f>
        <v/>
      </c>
      <c r="K62" s="13">
        <f>IF($A62="","",IF($A62=$B62,"⚠ a part cannot contain itself",IF(COUNTIF(Parts!$A$5:$A$204,$A62)=0,"⚠ parent is not in the Parts tab",IF(COUNTIF(Parts!$A$5:$A$204,$B62)=0,"⚠ component is not in the Parts tab",IF(COUNTIFS($A$5:$A$404,$A62,$B$5:$B$404,$B62)&gt;1,"⚠ this parent and component pair appears twice",IF(AND($C62&gt;1,COUNTIF($B$5:$B$404,$A62)=0),"⚠ level below 1, but the parent is never used as a component",""))))))</f>
        <v/>
      </c>
      <c r="M62" s="10">
        <f>IF($A62="",0,$H62*IFERROR(VLOOKUP($B62,Parts!$A$5:$R$204,12,FALSE),0))</f>
        <v/>
      </c>
      <c r="N62" s="10">
        <f>IF($A62="",0,$H62*IFERROR(VLOOKUP($B62,Parts!$A$5:$R$204,13,FALSE),0))</f>
        <v/>
      </c>
      <c r="O62" s="10">
        <f>IF($A62="",0,$H62*IFERROR(VLOOKUP($B62,Parts!$A$5:$R$204,14,FALSE),0))</f>
        <v/>
      </c>
      <c r="P62" s="10">
        <f>IF($A62="",0,$H62*IFERROR(VLOOKUP($B62,Parts!$A$5:$R$204,15,FALSE),0))</f>
        <v/>
      </c>
      <c r="R62" s="14">
        <f>IF($B62="","",IF($B62='Where used'!$B$3,COUNTIFS($B$5:$B62,'Where used'!$B$3),""))</f>
        <v/>
      </c>
    </row>
    <row r="63">
      <c r="A63" s="7" t="n"/>
      <c r="B63" s="7" t="n"/>
      <c r="C63" s="8" t="n"/>
      <c r="D63" s="9" t="n"/>
      <c r="E63" s="10">
        <f>IF($A63="",0,IFERROR(VLOOKUP($B63,Parts!$A$5:$R$204,16,FALSE),0))</f>
        <v/>
      </c>
      <c r="F63" s="10">
        <f>IF($A63="",0,$D63*$E63)</f>
        <v/>
      </c>
      <c r="G63" s="11">
        <f>IF($A63="",0,IFERROR(VLOOKUP($B63,Parts!$A$5:$R$204,8,FALSE),1))</f>
        <v/>
      </c>
      <c r="H63" s="12">
        <f>IF($A63="",0,IFERROR($D63/$G63,$D63))</f>
        <v/>
      </c>
      <c r="I63" s="10">
        <f>IF($A63="",0,$H63*$E63)</f>
        <v/>
      </c>
      <c r="J63" s="13">
        <f>IF($A63="","",IFERROR(VLOOKUP($B63,Parts!$A$5:$R$204,3,FALSE),"⚠ not in Parts"))</f>
        <v/>
      </c>
      <c r="K63" s="13">
        <f>IF($A63="","",IF($A63=$B63,"⚠ a part cannot contain itself",IF(COUNTIF(Parts!$A$5:$A$204,$A63)=0,"⚠ parent is not in the Parts tab",IF(COUNTIF(Parts!$A$5:$A$204,$B63)=0,"⚠ component is not in the Parts tab",IF(COUNTIFS($A$5:$A$404,$A63,$B$5:$B$404,$B63)&gt;1,"⚠ this parent and component pair appears twice",IF(AND($C63&gt;1,COUNTIF($B$5:$B$404,$A63)=0),"⚠ level below 1, but the parent is never used as a component",""))))))</f>
        <v/>
      </c>
      <c r="M63" s="10">
        <f>IF($A63="",0,$H63*IFERROR(VLOOKUP($B63,Parts!$A$5:$R$204,12,FALSE),0))</f>
        <v/>
      </c>
      <c r="N63" s="10">
        <f>IF($A63="",0,$H63*IFERROR(VLOOKUP($B63,Parts!$A$5:$R$204,13,FALSE),0))</f>
        <v/>
      </c>
      <c r="O63" s="10">
        <f>IF($A63="",0,$H63*IFERROR(VLOOKUP($B63,Parts!$A$5:$R$204,14,FALSE),0))</f>
        <v/>
      </c>
      <c r="P63" s="10">
        <f>IF($A63="",0,$H63*IFERROR(VLOOKUP($B63,Parts!$A$5:$R$204,15,FALSE),0))</f>
        <v/>
      </c>
      <c r="R63" s="14">
        <f>IF($B63="","",IF($B63='Where used'!$B$3,COUNTIFS($B$5:$B63,'Where used'!$B$3),""))</f>
        <v/>
      </c>
    </row>
    <row r="64">
      <c r="A64" s="7" t="n"/>
      <c r="B64" s="7" t="n"/>
      <c r="C64" s="8" t="n"/>
      <c r="D64" s="9" t="n"/>
      <c r="E64" s="10">
        <f>IF($A64="",0,IFERROR(VLOOKUP($B64,Parts!$A$5:$R$204,16,FALSE),0))</f>
        <v/>
      </c>
      <c r="F64" s="10">
        <f>IF($A64="",0,$D64*$E64)</f>
        <v/>
      </c>
      <c r="G64" s="11">
        <f>IF($A64="",0,IFERROR(VLOOKUP($B64,Parts!$A$5:$R$204,8,FALSE),1))</f>
        <v/>
      </c>
      <c r="H64" s="12">
        <f>IF($A64="",0,IFERROR($D64/$G64,$D64))</f>
        <v/>
      </c>
      <c r="I64" s="10">
        <f>IF($A64="",0,$H64*$E64)</f>
        <v/>
      </c>
      <c r="J64" s="13">
        <f>IF($A64="","",IFERROR(VLOOKUP($B64,Parts!$A$5:$R$204,3,FALSE),"⚠ not in Parts"))</f>
        <v/>
      </c>
      <c r="K64" s="13">
        <f>IF($A64="","",IF($A64=$B64,"⚠ a part cannot contain itself",IF(COUNTIF(Parts!$A$5:$A$204,$A64)=0,"⚠ parent is not in the Parts tab",IF(COUNTIF(Parts!$A$5:$A$204,$B64)=0,"⚠ component is not in the Parts tab",IF(COUNTIFS($A$5:$A$404,$A64,$B$5:$B$404,$B64)&gt;1,"⚠ this parent and component pair appears twice",IF(AND($C64&gt;1,COUNTIF($B$5:$B$404,$A64)=0),"⚠ level below 1, but the parent is never used as a component",""))))))</f>
        <v/>
      </c>
      <c r="M64" s="10">
        <f>IF($A64="",0,$H64*IFERROR(VLOOKUP($B64,Parts!$A$5:$R$204,12,FALSE),0))</f>
        <v/>
      </c>
      <c r="N64" s="10">
        <f>IF($A64="",0,$H64*IFERROR(VLOOKUP($B64,Parts!$A$5:$R$204,13,FALSE),0))</f>
        <v/>
      </c>
      <c r="O64" s="10">
        <f>IF($A64="",0,$H64*IFERROR(VLOOKUP($B64,Parts!$A$5:$R$204,14,FALSE),0))</f>
        <v/>
      </c>
      <c r="P64" s="10">
        <f>IF($A64="",0,$H64*IFERROR(VLOOKUP($B64,Parts!$A$5:$R$204,15,FALSE),0))</f>
        <v/>
      </c>
      <c r="R64" s="14">
        <f>IF($B64="","",IF($B64='Where used'!$B$3,COUNTIFS($B$5:$B64,'Where used'!$B$3),""))</f>
        <v/>
      </c>
    </row>
    <row r="65">
      <c r="A65" s="7" t="n"/>
      <c r="B65" s="7" t="n"/>
      <c r="C65" s="8" t="n"/>
      <c r="D65" s="9" t="n"/>
      <c r="E65" s="10">
        <f>IF($A65="",0,IFERROR(VLOOKUP($B65,Parts!$A$5:$R$204,16,FALSE),0))</f>
        <v/>
      </c>
      <c r="F65" s="10">
        <f>IF($A65="",0,$D65*$E65)</f>
        <v/>
      </c>
      <c r="G65" s="11">
        <f>IF($A65="",0,IFERROR(VLOOKUP($B65,Parts!$A$5:$R$204,8,FALSE),1))</f>
        <v/>
      </c>
      <c r="H65" s="12">
        <f>IF($A65="",0,IFERROR($D65/$G65,$D65))</f>
        <v/>
      </c>
      <c r="I65" s="10">
        <f>IF($A65="",0,$H65*$E65)</f>
        <v/>
      </c>
      <c r="J65" s="13">
        <f>IF($A65="","",IFERROR(VLOOKUP($B65,Parts!$A$5:$R$204,3,FALSE),"⚠ not in Parts"))</f>
        <v/>
      </c>
      <c r="K65" s="13">
        <f>IF($A65="","",IF($A65=$B65,"⚠ a part cannot contain itself",IF(COUNTIF(Parts!$A$5:$A$204,$A65)=0,"⚠ parent is not in the Parts tab",IF(COUNTIF(Parts!$A$5:$A$204,$B65)=0,"⚠ component is not in the Parts tab",IF(COUNTIFS($A$5:$A$404,$A65,$B$5:$B$404,$B65)&gt;1,"⚠ this parent and component pair appears twice",IF(AND($C65&gt;1,COUNTIF($B$5:$B$404,$A65)=0),"⚠ level below 1, but the parent is never used as a component",""))))))</f>
        <v/>
      </c>
      <c r="M65" s="10">
        <f>IF($A65="",0,$H65*IFERROR(VLOOKUP($B65,Parts!$A$5:$R$204,12,FALSE),0))</f>
        <v/>
      </c>
      <c r="N65" s="10">
        <f>IF($A65="",0,$H65*IFERROR(VLOOKUP($B65,Parts!$A$5:$R$204,13,FALSE),0))</f>
        <v/>
      </c>
      <c r="O65" s="10">
        <f>IF($A65="",0,$H65*IFERROR(VLOOKUP($B65,Parts!$A$5:$R$204,14,FALSE),0))</f>
        <v/>
      </c>
      <c r="P65" s="10">
        <f>IF($A65="",0,$H65*IFERROR(VLOOKUP($B65,Parts!$A$5:$R$204,15,FALSE),0))</f>
        <v/>
      </c>
      <c r="R65" s="14">
        <f>IF($B65="","",IF($B65='Where used'!$B$3,COUNTIFS($B$5:$B65,'Where used'!$B$3),""))</f>
        <v/>
      </c>
    </row>
    <row r="66">
      <c r="A66" s="7" t="n"/>
      <c r="B66" s="7" t="n"/>
      <c r="C66" s="8" t="n"/>
      <c r="D66" s="9" t="n"/>
      <c r="E66" s="10">
        <f>IF($A66="",0,IFERROR(VLOOKUP($B66,Parts!$A$5:$R$204,16,FALSE),0))</f>
        <v/>
      </c>
      <c r="F66" s="10">
        <f>IF($A66="",0,$D66*$E66)</f>
        <v/>
      </c>
      <c r="G66" s="11">
        <f>IF($A66="",0,IFERROR(VLOOKUP($B66,Parts!$A$5:$R$204,8,FALSE),1))</f>
        <v/>
      </c>
      <c r="H66" s="12">
        <f>IF($A66="",0,IFERROR($D66/$G66,$D66))</f>
        <v/>
      </c>
      <c r="I66" s="10">
        <f>IF($A66="",0,$H66*$E66)</f>
        <v/>
      </c>
      <c r="J66" s="13">
        <f>IF($A66="","",IFERROR(VLOOKUP($B66,Parts!$A$5:$R$204,3,FALSE),"⚠ not in Parts"))</f>
        <v/>
      </c>
      <c r="K66" s="13">
        <f>IF($A66="","",IF($A66=$B66,"⚠ a part cannot contain itself",IF(COUNTIF(Parts!$A$5:$A$204,$A66)=0,"⚠ parent is not in the Parts tab",IF(COUNTIF(Parts!$A$5:$A$204,$B66)=0,"⚠ component is not in the Parts tab",IF(COUNTIFS($A$5:$A$404,$A66,$B$5:$B$404,$B66)&gt;1,"⚠ this parent and component pair appears twice",IF(AND($C66&gt;1,COUNTIF($B$5:$B$404,$A66)=0),"⚠ level below 1, but the parent is never used as a component",""))))))</f>
        <v/>
      </c>
      <c r="M66" s="10">
        <f>IF($A66="",0,$H66*IFERROR(VLOOKUP($B66,Parts!$A$5:$R$204,12,FALSE),0))</f>
        <v/>
      </c>
      <c r="N66" s="10">
        <f>IF($A66="",0,$H66*IFERROR(VLOOKUP($B66,Parts!$A$5:$R$204,13,FALSE),0))</f>
        <v/>
      </c>
      <c r="O66" s="10">
        <f>IF($A66="",0,$H66*IFERROR(VLOOKUP($B66,Parts!$A$5:$R$204,14,FALSE),0))</f>
        <v/>
      </c>
      <c r="P66" s="10">
        <f>IF($A66="",0,$H66*IFERROR(VLOOKUP($B66,Parts!$A$5:$R$204,15,FALSE),0))</f>
        <v/>
      </c>
      <c r="R66" s="14">
        <f>IF($B66="","",IF($B66='Where used'!$B$3,COUNTIFS($B$5:$B66,'Where used'!$B$3),""))</f>
        <v/>
      </c>
    </row>
    <row r="67">
      <c r="A67" s="7" t="n"/>
      <c r="B67" s="7" t="n"/>
      <c r="C67" s="8" t="n"/>
      <c r="D67" s="9" t="n"/>
      <c r="E67" s="10">
        <f>IF($A67="",0,IFERROR(VLOOKUP($B67,Parts!$A$5:$R$204,16,FALSE),0))</f>
        <v/>
      </c>
      <c r="F67" s="10">
        <f>IF($A67="",0,$D67*$E67)</f>
        <v/>
      </c>
      <c r="G67" s="11">
        <f>IF($A67="",0,IFERROR(VLOOKUP($B67,Parts!$A$5:$R$204,8,FALSE),1))</f>
        <v/>
      </c>
      <c r="H67" s="12">
        <f>IF($A67="",0,IFERROR($D67/$G67,$D67))</f>
        <v/>
      </c>
      <c r="I67" s="10">
        <f>IF($A67="",0,$H67*$E67)</f>
        <v/>
      </c>
      <c r="J67" s="13">
        <f>IF($A67="","",IFERROR(VLOOKUP($B67,Parts!$A$5:$R$204,3,FALSE),"⚠ not in Parts"))</f>
        <v/>
      </c>
      <c r="K67" s="13">
        <f>IF($A67="","",IF($A67=$B67,"⚠ a part cannot contain itself",IF(COUNTIF(Parts!$A$5:$A$204,$A67)=0,"⚠ parent is not in the Parts tab",IF(COUNTIF(Parts!$A$5:$A$204,$B67)=0,"⚠ component is not in the Parts tab",IF(COUNTIFS($A$5:$A$404,$A67,$B$5:$B$404,$B67)&gt;1,"⚠ this parent and component pair appears twice",IF(AND($C67&gt;1,COUNTIF($B$5:$B$404,$A67)=0),"⚠ level below 1, but the parent is never used as a component",""))))))</f>
        <v/>
      </c>
      <c r="M67" s="10">
        <f>IF($A67="",0,$H67*IFERROR(VLOOKUP($B67,Parts!$A$5:$R$204,12,FALSE),0))</f>
        <v/>
      </c>
      <c r="N67" s="10">
        <f>IF($A67="",0,$H67*IFERROR(VLOOKUP($B67,Parts!$A$5:$R$204,13,FALSE),0))</f>
        <v/>
      </c>
      <c r="O67" s="10">
        <f>IF($A67="",0,$H67*IFERROR(VLOOKUP($B67,Parts!$A$5:$R$204,14,FALSE),0))</f>
        <v/>
      </c>
      <c r="P67" s="10">
        <f>IF($A67="",0,$H67*IFERROR(VLOOKUP($B67,Parts!$A$5:$R$204,15,FALSE),0))</f>
        <v/>
      </c>
      <c r="R67" s="14">
        <f>IF($B67="","",IF($B67='Where used'!$B$3,COUNTIFS($B$5:$B67,'Where used'!$B$3),""))</f>
        <v/>
      </c>
    </row>
    <row r="68">
      <c r="A68" s="7" t="n"/>
      <c r="B68" s="7" t="n"/>
      <c r="C68" s="8" t="n"/>
      <c r="D68" s="9" t="n"/>
      <c r="E68" s="10">
        <f>IF($A68="",0,IFERROR(VLOOKUP($B68,Parts!$A$5:$R$204,16,FALSE),0))</f>
        <v/>
      </c>
      <c r="F68" s="10">
        <f>IF($A68="",0,$D68*$E68)</f>
        <v/>
      </c>
      <c r="G68" s="11">
        <f>IF($A68="",0,IFERROR(VLOOKUP($B68,Parts!$A$5:$R$204,8,FALSE),1))</f>
        <v/>
      </c>
      <c r="H68" s="12">
        <f>IF($A68="",0,IFERROR($D68/$G68,$D68))</f>
        <v/>
      </c>
      <c r="I68" s="10">
        <f>IF($A68="",0,$H68*$E68)</f>
        <v/>
      </c>
      <c r="J68" s="13">
        <f>IF($A68="","",IFERROR(VLOOKUP($B68,Parts!$A$5:$R$204,3,FALSE),"⚠ not in Parts"))</f>
        <v/>
      </c>
      <c r="K68" s="13">
        <f>IF($A68="","",IF($A68=$B68,"⚠ a part cannot contain itself",IF(COUNTIF(Parts!$A$5:$A$204,$A68)=0,"⚠ parent is not in the Parts tab",IF(COUNTIF(Parts!$A$5:$A$204,$B68)=0,"⚠ component is not in the Parts tab",IF(COUNTIFS($A$5:$A$404,$A68,$B$5:$B$404,$B68)&gt;1,"⚠ this parent and component pair appears twice",IF(AND($C68&gt;1,COUNTIF($B$5:$B$404,$A68)=0),"⚠ level below 1, but the parent is never used as a component",""))))))</f>
        <v/>
      </c>
      <c r="M68" s="10">
        <f>IF($A68="",0,$H68*IFERROR(VLOOKUP($B68,Parts!$A$5:$R$204,12,FALSE),0))</f>
        <v/>
      </c>
      <c r="N68" s="10">
        <f>IF($A68="",0,$H68*IFERROR(VLOOKUP($B68,Parts!$A$5:$R$204,13,FALSE),0))</f>
        <v/>
      </c>
      <c r="O68" s="10">
        <f>IF($A68="",0,$H68*IFERROR(VLOOKUP($B68,Parts!$A$5:$R$204,14,FALSE),0))</f>
        <v/>
      </c>
      <c r="P68" s="10">
        <f>IF($A68="",0,$H68*IFERROR(VLOOKUP($B68,Parts!$A$5:$R$204,15,FALSE),0))</f>
        <v/>
      </c>
      <c r="R68" s="14">
        <f>IF($B68="","",IF($B68='Where used'!$B$3,COUNTIFS($B$5:$B68,'Where used'!$B$3),""))</f>
        <v/>
      </c>
    </row>
    <row r="69">
      <c r="A69" s="7" t="n"/>
      <c r="B69" s="7" t="n"/>
      <c r="C69" s="8" t="n"/>
      <c r="D69" s="9" t="n"/>
      <c r="E69" s="10">
        <f>IF($A69="",0,IFERROR(VLOOKUP($B69,Parts!$A$5:$R$204,16,FALSE),0))</f>
        <v/>
      </c>
      <c r="F69" s="10">
        <f>IF($A69="",0,$D69*$E69)</f>
        <v/>
      </c>
      <c r="G69" s="11">
        <f>IF($A69="",0,IFERROR(VLOOKUP($B69,Parts!$A$5:$R$204,8,FALSE),1))</f>
        <v/>
      </c>
      <c r="H69" s="12">
        <f>IF($A69="",0,IFERROR($D69/$G69,$D69))</f>
        <v/>
      </c>
      <c r="I69" s="10">
        <f>IF($A69="",0,$H69*$E69)</f>
        <v/>
      </c>
      <c r="J69" s="13">
        <f>IF($A69="","",IFERROR(VLOOKUP($B69,Parts!$A$5:$R$204,3,FALSE),"⚠ not in Parts"))</f>
        <v/>
      </c>
      <c r="K69" s="13">
        <f>IF($A69="","",IF($A69=$B69,"⚠ a part cannot contain itself",IF(COUNTIF(Parts!$A$5:$A$204,$A69)=0,"⚠ parent is not in the Parts tab",IF(COUNTIF(Parts!$A$5:$A$204,$B69)=0,"⚠ component is not in the Parts tab",IF(COUNTIFS($A$5:$A$404,$A69,$B$5:$B$404,$B69)&gt;1,"⚠ this parent and component pair appears twice",IF(AND($C69&gt;1,COUNTIF($B$5:$B$404,$A69)=0),"⚠ level below 1, but the parent is never used as a component",""))))))</f>
        <v/>
      </c>
      <c r="M69" s="10">
        <f>IF($A69="",0,$H69*IFERROR(VLOOKUP($B69,Parts!$A$5:$R$204,12,FALSE),0))</f>
        <v/>
      </c>
      <c r="N69" s="10">
        <f>IF($A69="",0,$H69*IFERROR(VLOOKUP($B69,Parts!$A$5:$R$204,13,FALSE),0))</f>
        <v/>
      </c>
      <c r="O69" s="10">
        <f>IF($A69="",0,$H69*IFERROR(VLOOKUP($B69,Parts!$A$5:$R$204,14,FALSE),0))</f>
        <v/>
      </c>
      <c r="P69" s="10">
        <f>IF($A69="",0,$H69*IFERROR(VLOOKUP($B69,Parts!$A$5:$R$204,15,FALSE),0))</f>
        <v/>
      </c>
      <c r="R69" s="14">
        <f>IF($B69="","",IF($B69='Where used'!$B$3,COUNTIFS($B$5:$B69,'Where used'!$B$3),""))</f>
        <v/>
      </c>
    </row>
    <row r="70">
      <c r="A70" s="7" t="n"/>
      <c r="B70" s="7" t="n"/>
      <c r="C70" s="8" t="n"/>
      <c r="D70" s="9" t="n"/>
      <c r="E70" s="10">
        <f>IF($A70="",0,IFERROR(VLOOKUP($B70,Parts!$A$5:$R$204,16,FALSE),0))</f>
        <v/>
      </c>
      <c r="F70" s="10">
        <f>IF($A70="",0,$D70*$E70)</f>
        <v/>
      </c>
      <c r="G70" s="11">
        <f>IF($A70="",0,IFERROR(VLOOKUP($B70,Parts!$A$5:$R$204,8,FALSE),1))</f>
        <v/>
      </c>
      <c r="H70" s="12">
        <f>IF($A70="",0,IFERROR($D70/$G70,$D70))</f>
        <v/>
      </c>
      <c r="I70" s="10">
        <f>IF($A70="",0,$H70*$E70)</f>
        <v/>
      </c>
      <c r="J70" s="13">
        <f>IF($A70="","",IFERROR(VLOOKUP($B70,Parts!$A$5:$R$204,3,FALSE),"⚠ not in Parts"))</f>
        <v/>
      </c>
      <c r="K70" s="13">
        <f>IF($A70="","",IF($A70=$B70,"⚠ a part cannot contain itself",IF(COUNTIF(Parts!$A$5:$A$204,$A70)=0,"⚠ parent is not in the Parts tab",IF(COUNTIF(Parts!$A$5:$A$204,$B70)=0,"⚠ component is not in the Parts tab",IF(COUNTIFS($A$5:$A$404,$A70,$B$5:$B$404,$B70)&gt;1,"⚠ this parent and component pair appears twice",IF(AND($C70&gt;1,COUNTIF($B$5:$B$404,$A70)=0),"⚠ level below 1, but the parent is never used as a component",""))))))</f>
        <v/>
      </c>
      <c r="M70" s="10">
        <f>IF($A70="",0,$H70*IFERROR(VLOOKUP($B70,Parts!$A$5:$R$204,12,FALSE),0))</f>
        <v/>
      </c>
      <c r="N70" s="10">
        <f>IF($A70="",0,$H70*IFERROR(VLOOKUP($B70,Parts!$A$5:$R$204,13,FALSE),0))</f>
        <v/>
      </c>
      <c r="O70" s="10">
        <f>IF($A70="",0,$H70*IFERROR(VLOOKUP($B70,Parts!$A$5:$R$204,14,FALSE),0))</f>
        <v/>
      </c>
      <c r="P70" s="10">
        <f>IF($A70="",0,$H70*IFERROR(VLOOKUP($B70,Parts!$A$5:$R$204,15,FALSE),0))</f>
        <v/>
      </c>
      <c r="R70" s="14">
        <f>IF($B70="","",IF($B70='Where used'!$B$3,COUNTIFS($B$5:$B70,'Where used'!$B$3),""))</f>
        <v/>
      </c>
    </row>
    <row r="71">
      <c r="A71" s="7" t="n"/>
      <c r="B71" s="7" t="n"/>
      <c r="C71" s="8" t="n"/>
      <c r="D71" s="9" t="n"/>
      <c r="E71" s="10">
        <f>IF($A71="",0,IFERROR(VLOOKUP($B71,Parts!$A$5:$R$204,16,FALSE),0))</f>
        <v/>
      </c>
      <c r="F71" s="10">
        <f>IF($A71="",0,$D71*$E71)</f>
        <v/>
      </c>
      <c r="G71" s="11">
        <f>IF($A71="",0,IFERROR(VLOOKUP($B71,Parts!$A$5:$R$204,8,FALSE),1))</f>
        <v/>
      </c>
      <c r="H71" s="12">
        <f>IF($A71="",0,IFERROR($D71/$G71,$D71))</f>
        <v/>
      </c>
      <c r="I71" s="10">
        <f>IF($A71="",0,$H71*$E71)</f>
        <v/>
      </c>
      <c r="J71" s="13">
        <f>IF($A71="","",IFERROR(VLOOKUP($B71,Parts!$A$5:$R$204,3,FALSE),"⚠ not in Parts"))</f>
        <v/>
      </c>
      <c r="K71" s="13">
        <f>IF($A71="","",IF($A71=$B71,"⚠ a part cannot contain itself",IF(COUNTIF(Parts!$A$5:$A$204,$A71)=0,"⚠ parent is not in the Parts tab",IF(COUNTIF(Parts!$A$5:$A$204,$B71)=0,"⚠ component is not in the Parts tab",IF(COUNTIFS($A$5:$A$404,$A71,$B$5:$B$404,$B71)&gt;1,"⚠ this parent and component pair appears twice",IF(AND($C71&gt;1,COUNTIF($B$5:$B$404,$A71)=0),"⚠ level below 1, but the parent is never used as a component",""))))))</f>
        <v/>
      </c>
      <c r="M71" s="10">
        <f>IF($A71="",0,$H71*IFERROR(VLOOKUP($B71,Parts!$A$5:$R$204,12,FALSE),0))</f>
        <v/>
      </c>
      <c r="N71" s="10">
        <f>IF($A71="",0,$H71*IFERROR(VLOOKUP($B71,Parts!$A$5:$R$204,13,FALSE),0))</f>
        <v/>
      </c>
      <c r="O71" s="10">
        <f>IF($A71="",0,$H71*IFERROR(VLOOKUP($B71,Parts!$A$5:$R$204,14,FALSE),0))</f>
        <v/>
      </c>
      <c r="P71" s="10">
        <f>IF($A71="",0,$H71*IFERROR(VLOOKUP($B71,Parts!$A$5:$R$204,15,FALSE),0))</f>
        <v/>
      </c>
      <c r="R71" s="14">
        <f>IF($B71="","",IF($B71='Where used'!$B$3,COUNTIFS($B$5:$B71,'Where used'!$B$3),""))</f>
        <v/>
      </c>
    </row>
    <row r="72">
      <c r="A72" s="7" t="n"/>
      <c r="B72" s="7" t="n"/>
      <c r="C72" s="8" t="n"/>
      <c r="D72" s="9" t="n"/>
      <c r="E72" s="10">
        <f>IF($A72="",0,IFERROR(VLOOKUP($B72,Parts!$A$5:$R$204,16,FALSE),0))</f>
        <v/>
      </c>
      <c r="F72" s="10">
        <f>IF($A72="",0,$D72*$E72)</f>
        <v/>
      </c>
      <c r="G72" s="11">
        <f>IF($A72="",0,IFERROR(VLOOKUP($B72,Parts!$A$5:$R$204,8,FALSE),1))</f>
        <v/>
      </c>
      <c r="H72" s="12">
        <f>IF($A72="",0,IFERROR($D72/$G72,$D72))</f>
        <v/>
      </c>
      <c r="I72" s="10">
        <f>IF($A72="",0,$H72*$E72)</f>
        <v/>
      </c>
      <c r="J72" s="13">
        <f>IF($A72="","",IFERROR(VLOOKUP($B72,Parts!$A$5:$R$204,3,FALSE),"⚠ not in Parts"))</f>
        <v/>
      </c>
      <c r="K72" s="13">
        <f>IF($A72="","",IF($A72=$B72,"⚠ a part cannot contain itself",IF(COUNTIF(Parts!$A$5:$A$204,$A72)=0,"⚠ parent is not in the Parts tab",IF(COUNTIF(Parts!$A$5:$A$204,$B72)=0,"⚠ component is not in the Parts tab",IF(COUNTIFS($A$5:$A$404,$A72,$B$5:$B$404,$B72)&gt;1,"⚠ this parent and component pair appears twice",IF(AND($C72&gt;1,COUNTIF($B$5:$B$404,$A72)=0),"⚠ level below 1, but the parent is never used as a component",""))))))</f>
        <v/>
      </c>
      <c r="M72" s="10">
        <f>IF($A72="",0,$H72*IFERROR(VLOOKUP($B72,Parts!$A$5:$R$204,12,FALSE),0))</f>
        <v/>
      </c>
      <c r="N72" s="10">
        <f>IF($A72="",0,$H72*IFERROR(VLOOKUP($B72,Parts!$A$5:$R$204,13,FALSE),0))</f>
        <v/>
      </c>
      <c r="O72" s="10">
        <f>IF($A72="",0,$H72*IFERROR(VLOOKUP($B72,Parts!$A$5:$R$204,14,FALSE),0))</f>
        <v/>
      </c>
      <c r="P72" s="10">
        <f>IF($A72="",0,$H72*IFERROR(VLOOKUP($B72,Parts!$A$5:$R$204,15,FALSE),0))</f>
        <v/>
      </c>
      <c r="R72" s="14">
        <f>IF($B72="","",IF($B72='Where used'!$B$3,COUNTIFS($B$5:$B72,'Where used'!$B$3),""))</f>
        <v/>
      </c>
    </row>
    <row r="73">
      <c r="A73" s="7" t="n"/>
      <c r="B73" s="7" t="n"/>
      <c r="C73" s="8" t="n"/>
      <c r="D73" s="9" t="n"/>
      <c r="E73" s="10">
        <f>IF($A73="",0,IFERROR(VLOOKUP($B73,Parts!$A$5:$R$204,16,FALSE),0))</f>
        <v/>
      </c>
      <c r="F73" s="10">
        <f>IF($A73="",0,$D73*$E73)</f>
        <v/>
      </c>
      <c r="G73" s="11">
        <f>IF($A73="",0,IFERROR(VLOOKUP($B73,Parts!$A$5:$R$204,8,FALSE),1))</f>
        <v/>
      </c>
      <c r="H73" s="12">
        <f>IF($A73="",0,IFERROR($D73/$G73,$D73))</f>
        <v/>
      </c>
      <c r="I73" s="10">
        <f>IF($A73="",0,$H73*$E73)</f>
        <v/>
      </c>
      <c r="J73" s="13">
        <f>IF($A73="","",IFERROR(VLOOKUP($B73,Parts!$A$5:$R$204,3,FALSE),"⚠ not in Parts"))</f>
        <v/>
      </c>
      <c r="K73" s="13">
        <f>IF($A73="","",IF($A73=$B73,"⚠ a part cannot contain itself",IF(COUNTIF(Parts!$A$5:$A$204,$A73)=0,"⚠ parent is not in the Parts tab",IF(COUNTIF(Parts!$A$5:$A$204,$B73)=0,"⚠ component is not in the Parts tab",IF(COUNTIFS($A$5:$A$404,$A73,$B$5:$B$404,$B73)&gt;1,"⚠ this parent and component pair appears twice",IF(AND($C73&gt;1,COUNTIF($B$5:$B$404,$A73)=0),"⚠ level below 1, but the parent is never used as a component",""))))))</f>
        <v/>
      </c>
      <c r="M73" s="10">
        <f>IF($A73="",0,$H73*IFERROR(VLOOKUP($B73,Parts!$A$5:$R$204,12,FALSE),0))</f>
        <v/>
      </c>
      <c r="N73" s="10">
        <f>IF($A73="",0,$H73*IFERROR(VLOOKUP($B73,Parts!$A$5:$R$204,13,FALSE),0))</f>
        <v/>
      </c>
      <c r="O73" s="10">
        <f>IF($A73="",0,$H73*IFERROR(VLOOKUP($B73,Parts!$A$5:$R$204,14,FALSE),0))</f>
        <v/>
      </c>
      <c r="P73" s="10">
        <f>IF($A73="",0,$H73*IFERROR(VLOOKUP($B73,Parts!$A$5:$R$204,15,FALSE),0))</f>
        <v/>
      </c>
      <c r="R73" s="14">
        <f>IF($B73="","",IF($B73='Where used'!$B$3,COUNTIFS($B$5:$B73,'Where used'!$B$3),""))</f>
        <v/>
      </c>
    </row>
    <row r="74">
      <c r="A74" s="7" t="n"/>
      <c r="B74" s="7" t="n"/>
      <c r="C74" s="8" t="n"/>
      <c r="D74" s="9" t="n"/>
      <c r="E74" s="10">
        <f>IF($A74="",0,IFERROR(VLOOKUP($B74,Parts!$A$5:$R$204,16,FALSE),0))</f>
        <v/>
      </c>
      <c r="F74" s="10">
        <f>IF($A74="",0,$D74*$E74)</f>
        <v/>
      </c>
      <c r="G74" s="11">
        <f>IF($A74="",0,IFERROR(VLOOKUP($B74,Parts!$A$5:$R$204,8,FALSE),1))</f>
        <v/>
      </c>
      <c r="H74" s="12">
        <f>IF($A74="",0,IFERROR($D74/$G74,$D74))</f>
        <v/>
      </c>
      <c r="I74" s="10">
        <f>IF($A74="",0,$H74*$E74)</f>
        <v/>
      </c>
      <c r="J74" s="13">
        <f>IF($A74="","",IFERROR(VLOOKUP($B74,Parts!$A$5:$R$204,3,FALSE),"⚠ not in Parts"))</f>
        <v/>
      </c>
      <c r="K74" s="13">
        <f>IF($A74="","",IF($A74=$B74,"⚠ a part cannot contain itself",IF(COUNTIF(Parts!$A$5:$A$204,$A74)=0,"⚠ parent is not in the Parts tab",IF(COUNTIF(Parts!$A$5:$A$204,$B74)=0,"⚠ component is not in the Parts tab",IF(COUNTIFS($A$5:$A$404,$A74,$B$5:$B$404,$B74)&gt;1,"⚠ this parent and component pair appears twice",IF(AND($C74&gt;1,COUNTIF($B$5:$B$404,$A74)=0),"⚠ level below 1, but the parent is never used as a component",""))))))</f>
        <v/>
      </c>
      <c r="M74" s="10">
        <f>IF($A74="",0,$H74*IFERROR(VLOOKUP($B74,Parts!$A$5:$R$204,12,FALSE),0))</f>
        <v/>
      </c>
      <c r="N74" s="10">
        <f>IF($A74="",0,$H74*IFERROR(VLOOKUP($B74,Parts!$A$5:$R$204,13,FALSE),0))</f>
        <v/>
      </c>
      <c r="O74" s="10">
        <f>IF($A74="",0,$H74*IFERROR(VLOOKUP($B74,Parts!$A$5:$R$204,14,FALSE),0))</f>
        <v/>
      </c>
      <c r="P74" s="10">
        <f>IF($A74="",0,$H74*IFERROR(VLOOKUP($B74,Parts!$A$5:$R$204,15,FALSE),0))</f>
        <v/>
      </c>
      <c r="R74" s="14">
        <f>IF($B74="","",IF($B74='Where used'!$B$3,COUNTIFS($B$5:$B74,'Where used'!$B$3),""))</f>
        <v/>
      </c>
    </row>
    <row r="75">
      <c r="A75" s="7" t="n"/>
      <c r="B75" s="7" t="n"/>
      <c r="C75" s="8" t="n"/>
      <c r="D75" s="9" t="n"/>
      <c r="E75" s="10">
        <f>IF($A75="",0,IFERROR(VLOOKUP($B75,Parts!$A$5:$R$204,16,FALSE),0))</f>
        <v/>
      </c>
      <c r="F75" s="10">
        <f>IF($A75="",0,$D75*$E75)</f>
        <v/>
      </c>
      <c r="G75" s="11">
        <f>IF($A75="",0,IFERROR(VLOOKUP($B75,Parts!$A$5:$R$204,8,FALSE),1))</f>
        <v/>
      </c>
      <c r="H75" s="12">
        <f>IF($A75="",0,IFERROR($D75/$G75,$D75))</f>
        <v/>
      </c>
      <c r="I75" s="10">
        <f>IF($A75="",0,$H75*$E75)</f>
        <v/>
      </c>
      <c r="J75" s="13">
        <f>IF($A75="","",IFERROR(VLOOKUP($B75,Parts!$A$5:$R$204,3,FALSE),"⚠ not in Parts"))</f>
        <v/>
      </c>
      <c r="K75" s="13">
        <f>IF($A75="","",IF($A75=$B75,"⚠ a part cannot contain itself",IF(COUNTIF(Parts!$A$5:$A$204,$A75)=0,"⚠ parent is not in the Parts tab",IF(COUNTIF(Parts!$A$5:$A$204,$B75)=0,"⚠ component is not in the Parts tab",IF(COUNTIFS($A$5:$A$404,$A75,$B$5:$B$404,$B75)&gt;1,"⚠ this parent and component pair appears twice",IF(AND($C75&gt;1,COUNTIF($B$5:$B$404,$A75)=0),"⚠ level below 1, but the parent is never used as a component",""))))))</f>
        <v/>
      </c>
      <c r="M75" s="10">
        <f>IF($A75="",0,$H75*IFERROR(VLOOKUP($B75,Parts!$A$5:$R$204,12,FALSE),0))</f>
        <v/>
      </c>
      <c r="N75" s="10">
        <f>IF($A75="",0,$H75*IFERROR(VLOOKUP($B75,Parts!$A$5:$R$204,13,FALSE),0))</f>
        <v/>
      </c>
      <c r="O75" s="10">
        <f>IF($A75="",0,$H75*IFERROR(VLOOKUP($B75,Parts!$A$5:$R$204,14,FALSE),0))</f>
        <v/>
      </c>
      <c r="P75" s="10">
        <f>IF($A75="",0,$H75*IFERROR(VLOOKUP($B75,Parts!$A$5:$R$204,15,FALSE),0))</f>
        <v/>
      </c>
      <c r="R75" s="14">
        <f>IF($B75="","",IF($B75='Where used'!$B$3,COUNTIFS($B$5:$B75,'Where used'!$B$3),""))</f>
        <v/>
      </c>
    </row>
    <row r="76">
      <c r="A76" s="7" t="n"/>
      <c r="B76" s="7" t="n"/>
      <c r="C76" s="8" t="n"/>
      <c r="D76" s="9" t="n"/>
      <c r="E76" s="10">
        <f>IF($A76="",0,IFERROR(VLOOKUP($B76,Parts!$A$5:$R$204,16,FALSE),0))</f>
        <v/>
      </c>
      <c r="F76" s="10">
        <f>IF($A76="",0,$D76*$E76)</f>
        <v/>
      </c>
      <c r="G76" s="11">
        <f>IF($A76="",0,IFERROR(VLOOKUP($B76,Parts!$A$5:$R$204,8,FALSE),1))</f>
        <v/>
      </c>
      <c r="H76" s="12">
        <f>IF($A76="",0,IFERROR($D76/$G76,$D76))</f>
        <v/>
      </c>
      <c r="I76" s="10">
        <f>IF($A76="",0,$H76*$E76)</f>
        <v/>
      </c>
      <c r="J76" s="13">
        <f>IF($A76="","",IFERROR(VLOOKUP($B76,Parts!$A$5:$R$204,3,FALSE),"⚠ not in Parts"))</f>
        <v/>
      </c>
      <c r="K76" s="13">
        <f>IF($A76="","",IF($A76=$B76,"⚠ a part cannot contain itself",IF(COUNTIF(Parts!$A$5:$A$204,$A76)=0,"⚠ parent is not in the Parts tab",IF(COUNTIF(Parts!$A$5:$A$204,$B76)=0,"⚠ component is not in the Parts tab",IF(COUNTIFS($A$5:$A$404,$A76,$B$5:$B$404,$B76)&gt;1,"⚠ this parent and component pair appears twice",IF(AND($C76&gt;1,COUNTIF($B$5:$B$404,$A76)=0),"⚠ level below 1, but the parent is never used as a component",""))))))</f>
        <v/>
      </c>
      <c r="M76" s="10">
        <f>IF($A76="",0,$H76*IFERROR(VLOOKUP($B76,Parts!$A$5:$R$204,12,FALSE),0))</f>
        <v/>
      </c>
      <c r="N76" s="10">
        <f>IF($A76="",0,$H76*IFERROR(VLOOKUP($B76,Parts!$A$5:$R$204,13,FALSE),0))</f>
        <v/>
      </c>
      <c r="O76" s="10">
        <f>IF($A76="",0,$H76*IFERROR(VLOOKUP($B76,Parts!$A$5:$R$204,14,FALSE),0))</f>
        <v/>
      </c>
      <c r="P76" s="10">
        <f>IF($A76="",0,$H76*IFERROR(VLOOKUP($B76,Parts!$A$5:$R$204,15,FALSE),0))</f>
        <v/>
      </c>
      <c r="R76" s="14">
        <f>IF($B76="","",IF($B76='Where used'!$B$3,COUNTIFS($B$5:$B76,'Where used'!$B$3),""))</f>
        <v/>
      </c>
    </row>
    <row r="77">
      <c r="A77" s="7" t="n"/>
      <c r="B77" s="7" t="n"/>
      <c r="C77" s="8" t="n"/>
      <c r="D77" s="9" t="n"/>
      <c r="E77" s="10">
        <f>IF($A77="",0,IFERROR(VLOOKUP($B77,Parts!$A$5:$R$204,16,FALSE),0))</f>
        <v/>
      </c>
      <c r="F77" s="10">
        <f>IF($A77="",0,$D77*$E77)</f>
        <v/>
      </c>
      <c r="G77" s="11">
        <f>IF($A77="",0,IFERROR(VLOOKUP($B77,Parts!$A$5:$R$204,8,FALSE),1))</f>
        <v/>
      </c>
      <c r="H77" s="12">
        <f>IF($A77="",0,IFERROR($D77/$G77,$D77))</f>
        <v/>
      </c>
      <c r="I77" s="10">
        <f>IF($A77="",0,$H77*$E77)</f>
        <v/>
      </c>
      <c r="J77" s="13">
        <f>IF($A77="","",IFERROR(VLOOKUP($B77,Parts!$A$5:$R$204,3,FALSE),"⚠ not in Parts"))</f>
        <v/>
      </c>
      <c r="K77" s="13">
        <f>IF($A77="","",IF($A77=$B77,"⚠ a part cannot contain itself",IF(COUNTIF(Parts!$A$5:$A$204,$A77)=0,"⚠ parent is not in the Parts tab",IF(COUNTIF(Parts!$A$5:$A$204,$B77)=0,"⚠ component is not in the Parts tab",IF(COUNTIFS($A$5:$A$404,$A77,$B$5:$B$404,$B77)&gt;1,"⚠ this parent and component pair appears twice",IF(AND($C77&gt;1,COUNTIF($B$5:$B$404,$A77)=0),"⚠ level below 1, but the parent is never used as a component",""))))))</f>
        <v/>
      </c>
      <c r="M77" s="10">
        <f>IF($A77="",0,$H77*IFERROR(VLOOKUP($B77,Parts!$A$5:$R$204,12,FALSE),0))</f>
        <v/>
      </c>
      <c r="N77" s="10">
        <f>IF($A77="",0,$H77*IFERROR(VLOOKUP($B77,Parts!$A$5:$R$204,13,FALSE),0))</f>
        <v/>
      </c>
      <c r="O77" s="10">
        <f>IF($A77="",0,$H77*IFERROR(VLOOKUP($B77,Parts!$A$5:$R$204,14,FALSE),0))</f>
        <v/>
      </c>
      <c r="P77" s="10">
        <f>IF($A77="",0,$H77*IFERROR(VLOOKUP($B77,Parts!$A$5:$R$204,15,FALSE),0))</f>
        <v/>
      </c>
      <c r="R77" s="14">
        <f>IF($B77="","",IF($B77='Where used'!$B$3,COUNTIFS($B$5:$B77,'Where used'!$B$3),""))</f>
        <v/>
      </c>
    </row>
    <row r="78">
      <c r="A78" s="7" t="n"/>
      <c r="B78" s="7" t="n"/>
      <c r="C78" s="8" t="n"/>
      <c r="D78" s="9" t="n"/>
      <c r="E78" s="10">
        <f>IF($A78="",0,IFERROR(VLOOKUP($B78,Parts!$A$5:$R$204,16,FALSE),0))</f>
        <v/>
      </c>
      <c r="F78" s="10">
        <f>IF($A78="",0,$D78*$E78)</f>
        <v/>
      </c>
      <c r="G78" s="11">
        <f>IF($A78="",0,IFERROR(VLOOKUP($B78,Parts!$A$5:$R$204,8,FALSE),1))</f>
        <v/>
      </c>
      <c r="H78" s="12">
        <f>IF($A78="",0,IFERROR($D78/$G78,$D78))</f>
        <v/>
      </c>
      <c r="I78" s="10">
        <f>IF($A78="",0,$H78*$E78)</f>
        <v/>
      </c>
      <c r="J78" s="13">
        <f>IF($A78="","",IFERROR(VLOOKUP($B78,Parts!$A$5:$R$204,3,FALSE),"⚠ not in Parts"))</f>
        <v/>
      </c>
      <c r="K78" s="13">
        <f>IF($A78="","",IF($A78=$B78,"⚠ a part cannot contain itself",IF(COUNTIF(Parts!$A$5:$A$204,$A78)=0,"⚠ parent is not in the Parts tab",IF(COUNTIF(Parts!$A$5:$A$204,$B78)=0,"⚠ component is not in the Parts tab",IF(COUNTIFS($A$5:$A$404,$A78,$B$5:$B$404,$B78)&gt;1,"⚠ this parent and component pair appears twice",IF(AND($C78&gt;1,COUNTIF($B$5:$B$404,$A78)=0),"⚠ level below 1, but the parent is never used as a component",""))))))</f>
        <v/>
      </c>
      <c r="M78" s="10">
        <f>IF($A78="",0,$H78*IFERROR(VLOOKUP($B78,Parts!$A$5:$R$204,12,FALSE),0))</f>
        <v/>
      </c>
      <c r="N78" s="10">
        <f>IF($A78="",0,$H78*IFERROR(VLOOKUP($B78,Parts!$A$5:$R$204,13,FALSE),0))</f>
        <v/>
      </c>
      <c r="O78" s="10">
        <f>IF($A78="",0,$H78*IFERROR(VLOOKUP($B78,Parts!$A$5:$R$204,14,FALSE),0))</f>
        <v/>
      </c>
      <c r="P78" s="10">
        <f>IF($A78="",0,$H78*IFERROR(VLOOKUP($B78,Parts!$A$5:$R$204,15,FALSE),0))</f>
        <v/>
      </c>
      <c r="R78" s="14">
        <f>IF($B78="","",IF($B78='Where used'!$B$3,COUNTIFS($B$5:$B78,'Where used'!$B$3),""))</f>
        <v/>
      </c>
    </row>
    <row r="79">
      <c r="A79" s="7" t="n"/>
      <c r="B79" s="7" t="n"/>
      <c r="C79" s="8" t="n"/>
      <c r="D79" s="9" t="n"/>
      <c r="E79" s="10">
        <f>IF($A79="",0,IFERROR(VLOOKUP($B79,Parts!$A$5:$R$204,16,FALSE),0))</f>
        <v/>
      </c>
      <c r="F79" s="10">
        <f>IF($A79="",0,$D79*$E79)</f>
        <v/>
      </c>
      <c r="G79" s="11">
        <f>IF($A79="",0,IFERROR(VLOOKUP($B79,Parts!$A$5:$R$204,8,FALSE),1))</f>
        <v/>
      </c>
      <c r="H79" s="12">
        <f>IF($A79="",0,IFERROR($D79/$G79,$D79))</f>
        <v/>
      </c>
      <c r="I79" s="10">
        <f>IF($A79="",0,$H79*$E79)</f>
        <v/>
      </c>
      <c r="J79" s="13">
        <f>IF($A79="","",IFERROR(VLOOKUP($B79,Parts!$A$5:$R$204,3,FALSE),"⚠ not in Parts"))</f>
        <v/>
      </c>
      <c r="K79" s="13">
        <f>IF($A79="","",IF($A79=$B79,"⚠ a part cannot contain itself",IF(COUNTIF(Parts!$A$5:$A$204,$A79)=0,"⚠ parent is not in the Parts tab",IF(COUNTIF(Parts!$A$5:$A$204,$B79)=0,"⚠ component is not in the Parts tab",IF(COUNTIFS($A$5:$A$404,$A79,$B$5:$B$404,$B79)&gt;1,"⚠ this parent and component pair appears twice",IF(AND($C79&gt;1,COUNTIF($B$5:$B$404,$A79)=0),"⚠ level below 1, but the parent is never used as a component",""))))))</f>
        <v/>
      </c>
      <c r="M79" s="10">
        <f>IF($A79="",0,$H79*IFERROR(VLOOKUP($B79,Parts!$A$5:$R$204,12,FALSE),0))</f>
        <v/>
      </c>
      <c r="N79" s="10">
        <f>IF($A79="",0,$H79*IFERROR(VLOOKUP($B79,Parts!$A$5:$R$204,13,FALSE),0))</f>
        <v/>
      </c>
      <c r="O79" s="10">
        <f>IF($A79="",0,$H79*IFERROR(VLOOKUP($B79,Parts!$A$5:$R$204,14,FALSE),0))</f>
        <v/>
      </c>
      <c r="P79" s="10">
        <f>IF($A79="",0,$H79*IFERROR(VLOOKUP($B79,Parts!$A$5:$R$204,15,FALSE),0))</f>
        <v/>
      </c>
      <c r="R79" s="14">
        <f>IF($B79="","",IF($B79='Where used'!$B$3,COUNTIFS($B$5:$B79,'Where used'!$B$3),""))</f>
        <v/>
      </c>
    </row>
    <row r="80">
      <c r="A80" s="7" t="n"/>
      <c r="B80" s="7" t="n"/>
      <c r="C80" s="8" t="n"/>
      <c r="D80" s="9" t="n"/>
      <c r="E80" s="10">
        <f>IF($A80="",0,IFERROR(VLOOKUP($B80,Parts!$A$5:$R$204,16,FALSE),0))</f>
        <v/>
      </c>
      <c r="F80" s="10">
        <f>IF($A80="",0,$D80*$E80)</f>
        <v/>
      </c>
      <c r="G80" s="11">
        <f>IF($A80="",0,IFERROR(VLOOKUP($B80,Parts!$A$5:$R$204,8,FALSE),1))</f>
        <v/>
      </c>
      <c r="H80" s="12">
        <f>IF($A80="",0,IFERROR($D80/$G80,$D80))</f>
        <v/>
      </c>
      <c r="I80" s="10">
        <f>IF($A80="",0,$H80*$E80)</f>
        <v/>
      </c>
      <c r="J80" s="13">
        <f>IF($A80="","",IFERROR(VLOOKUP($B80,Parts!$A$5:$R$204,3,FALSE),"⚠ not in Parts"))</f>
        <v/>
      </c>
      <c r="K80" s="13">
        <f>IF($A80="","",IF($A80=$B80,"⚠ a part cannot contain itself",IF(COUNTIF(Parts!$A$5:$A$204,$A80)=0,"⚠ parent is not in the Parts tab",IF(COUNTIF(Parts!$A$5:$A$204,$B80)=0,"⚠ component is not in the Parts tab",IF(COUNTIFS($A$5:$A$404,$A80,$B$5:$B$404,$B80)&gt;1,"⚠ this parent and component pair appears twice",IF(AND($C80&gt;1,COUNTIF($B$5:$B$404,$A80)=0),"⚠ level below 1, but the parent is never used as a component",""))))))</f>
        <v/>
      </c>
      <c r="M80" s="10">
        <f>IF($A80="",0,$H80*IFERROR(VLOOKUP($B80,Parts!$A$5:$R$204,12,FALSE),0))</f>
        <v/>
      </c>
      <c r="N80" s="10">
        <f>IF($A80="",0,$H80*IFERROR(VLOOKUP($B80,Parts!$A$5:$R$204,13,FALSE),0))</f>
        <v/>
      </c>
      <c r="O80" s="10">
        <f>IF($A80="",0,$H80*IFERROR(VLOOKUP($B80,Parts!$A$5:$R$204,14,FALSE),0))</f>
        <v/>
      </c>
      <c r="P80" s="10">
        <f>IF($A80="",0,$H80*IFERROR(VLOOKUP($B80,Parts!$A$5:$R$204,15,FALSE),0))</f>
        <v/>
      </c>
      <c r="R80" s="14">
        <f>IF($B80="","",IF($B80='Where used'!$B$3,COUNTIFS($B$5:$B80,'Where used'!$B$3),""))</f>
        <v/>
      </c>
    </row>
    <row r="81">
      <c r="A81" s="7" t="n"/>
      <c r="B81" s="7" t="n"/>
      <c r="C81" s="8" t="n"/>
      <c r="D81" s="9" t="n"/>
      <c r="E81" s="10">
        <f>IF($A81="",0,IFERROR(VLOOKUP($B81,Parts!$A$5:$R$204,16,FALSE),0))</f>
        <v/>
      </c>
      <c r="F81" s="10">
        <f>IF($A81="",0,$D81*$E81)</f>
        <v/>
      </c>
      <c r="G81" s="11">
        <f>IF($A81="",0,IFERROR(VLOOKUP($B81,Parts!$A$5:$R$204,8,FALSE),1))</f>
        <v/>
      </c>
      <c r="H81" s="12">
        <f>IF($A81="",0,IFERROR($D81/$G81,$D81))</f>
        <v/>
      </c>
      <c r="I81" s="10">
        <f>IF($A81="",0,$H81*$E81)</f>
        <v/>
      </c>
      <c r="J81" s="13">
        <f>IF($A81="","",IFERROR(VLOOKUP($B81,Parts!$A$5:$R$204,3,FALSE),"⚠ not in Parts"))</f>
        <v/>
      </c>
      <c r="K81" s="13">
        <f>IF($A81="","",IF($A81=$B81,"⚠ a part cannot contain itself",IF(COUNTIF(Parts!$A$5:$A$204,$A81)=0,"⚠ parent is not in the Parts tab",IF(COUNTIF(Parts!$A$5:$A$204,$B81)=0,"⚠ component is not in the Parts tab",IF(COUNTIFS($A$5:$A$404,$A81,$B$5:$B$404,$B81)&gt;1,"⚠ this parent and component pair appears twice",IF(AND($C81&gt;1,COUNTIF($B$5:$B$404,$A81)=0),"⚠ level below 1, but the parent is never used as a component",""))))))</f>
        <v/>
      </c>
      <c r="M81" s="10">
        <f>IF($A81="",0,$H81*IFERROR(VLOOKUP($B81,Parts!$A$5:$R$204,12,FALSE),0))</f>
        <v/>
      </c>
      <c r="N81" s="10">
        <f>IF($A81="",0,$H81*IFERROR(VLOOKUP($B81,Parts!$A$5:$R$204,13,FALSE),0))</f>
        <v/>
      </c>
      <c r="O81" s="10">
        <f>IF($A81="",0,$H81*IFERROR(VLOOKUP($B81,Parts!$A$5:$R$204,14,FALSE),0))</f>
        <v/>
      </c>
      <c r="P81" s="10">
        <f>IF($A81="",0,$H81*IFERROR(VLOOKUP($B81,Parts!$A$5:$R$204,15,FALSE),0))</f>
        <v/>
      </c>
      <c r="R81" s="14">
        <f>IF($B81="","",IF($B81='Where used'!$B$3,COUNTIFS($B$5:$B81,'Where used'!$B$3),""))</f>
        <v/>
      </c>
    </row>
    <row r="82">
      <c r="A82" s="7" t="n"/>
      <c r="B82" s="7" t="n"/>
      <c r="C82" s="8" t="n"/>
      <c r="D82" s="9" t="n"/>
      <c r="E82" s="10">
        <f>IF($A82="",0,IFERROR(VLOOKUP($B82,Parts!$A$5:$R$204,16,FALSE),0))</f>
        <v/>
      </c>
      <c r="F82" s="10">
        <f>IF($A82="",0,$D82*$E82)</f>
        <v/>
      </c>
      <c r="G82" s="11">
        <f>IF($A82="",0,IFERROR(VLOOKUP($B82,Parts!$A$5:$R$204,8,FALSE),1))</f>
        <v/>
      </c>
      <c r="H82" s="12">
        <f>IF($A82="",0,IFERROR($D82/$G82,$D82))</f>
        <v/>
      </c>
      <c r="I82" s="10">
        <f>IF($A82="",0,$H82*$E82)</f>
        <v/>
      </c>
      <c r="J82" s="13">
        <f>IF($A82="","",IFERROR(VLOOKUP($B82,Parts!$A$5:$R$204,3,FALSE),"⚠ not in Parts"))</f>
        <v/>
      </c>
      <c r="K82" s="13">
        <f>IF($A82="","",IF($A82=$B82,"⚠ a part cannot contain itself",IF(COUNTIF(Parts!$A$5:$A$204,$A82)=0,"⚠ parent is not in the Parts tab",IF(COUNTIF(Parts!$A$5:$A$204,$B82)=0,"⚠ component is not in the Parts tab",IF(COUNTIFS($A$5:$A$404,$A82,$B$5:$B$404,$B82)&gt;1,"⚠ this parent and component pair appears twice",IF(AND($C82&gt;1,COUNTIF($B$5:$B$404,$A82)=0),"⚠ level below 1, but the parent is never used as a component",""))))))</f>
        <v/>
      </c>
      <c r="M82" s="10">
        <f>IF($A82="",0,$H82*IFERROR(VLOOKUP($B82,Parts!$A$5:$R$204,12,FALSE),0))</f>
        <v/>
      </c>
      <c r="N82" s="10">
        <f>IF($A82="",0,$H82*IFERROR(VLOOKUP($B82,Parts!$A$5:$R$204,13,FALSE),0))</f>
        <v/>
      </c>
      <c r="O82" s="10">
        <f>IF($A82="",0,$H82*IFERROR(VLOOKUP($B82,Parts!$A$5:$R$204,14,FALSE),0))</f>
        <v/>
      </c>
      <c r="P82" s="10">
        <f>IF($A82="",0,$H82*IFERROR(VLOOKUP($B82,Parts!$A$5:$R$204,15,FALSE),0))</f>
        <v/>
      </c>
      <c r="R82" s="14">
        <f>IF($B82="","",IF($B82='Where used'!$B$3,COUNTIFS($B$5:$B82,'Where used'!$B$3),""))</f>
        <v/>
      </c>
    </row>
    <row r="83">
      <c r="A83" s="7" t="n"/>
      <c r="B83" s="7" t="n"/>
      <c r="C83" s="8" t="n"/>
      <c r="D83" s="9" t="n"/>
      <c r="E83" s="10">
        <f>IF($A83="",0,IFERROR(VLOOKUP($B83,Parts!$A$5:$R$204,16,FALSE),0))</f>
        <v/>
      </c>
      <c r="F83" s="10">
        <f>IF($A83="",0,$D83*$E83)</f>
        <v/>
      </c>
      <c r="G83" s="11">
        <f>IF($A83="",0,IFERROR(VLOOKUP($B83,Parts!$A$5:$R$204,8,FALSE),1))</f>
        <v/>
      </c>
      <c r="H83" s="12">
        <f>IF($A83="",0,IFERROR($D83/$G83,$D83))</f>
        <v/>
      </c>
      <c r="I83" s="10">
        <f>IF($A83="",0,$H83*$E83)</f>
        <v/>
      </c>
      <c r="J83" s="13">
        <f>IF($A83="","",IFERROR(VLOOKUP($B83,Parts!$A$5:$R$204,3,FALSE),"⚠ not in Parts"))</f>
        <v/>
      </c>
      <c r="K83" s="13">
        <f>IF($A83="","",IF($A83=$B83,"⚠ a part cannot contain itself",IF(COUNTIF(Parts!$A$5:$A$204,$A83)=0,"⚠ parent is not in the Parts tab",IF(COUNTIF(Parts!$A$5:$A$204,$B83)=0,"⚠ component is not in the Parts tab",IF(COUNTIFS($A$5:$A$404,$A83,$B$5:$B$404,$B83)&gt;1,"⚠ this parent and component pair appears twice",IF(AND($C83&gt;1,COUNTIF($B$5:$B$404,$A83)=0),"⚠ level below 1, but the parent is never used as a component",""))))))</f>
        <v/>
      </c>
      <c r="M83" s="10">
        <f>IF($A83="",0,$H83*IFERROR(VLOOKUP($B83,Parts!$A$5:$R$204,12,FALSE),0))</f>
        <v/>
      </c>
      <c r="N83" s="10">
        <f>IF($A83="",0,$H83*IFERROR(VLOOKUP($B83,Parts!$A$5:$R$204,13,FALSE),0))</f>
        <v/>
      </c>
      <c r="O83" s="10">
        <f>IF($A83="",0,$H83*IFERROR(VLOOKUP($B83,Parts!$A$5:$R$204,14,FALSE),0))</f>
        <v/>
      </c>
      <c r="P83" s="10">
        <f>IF($A83="",0,$H83*IFERROR(VLOOKUP($B83,Parts!$A$5:$R$204,15,FALSE),0))</f>
        <v/>
      </c>
      <c r="R83" s="14">
        <f>IF($B83="","",IF($B83='Where used'!$B$3,COUNTIFS($B$5:$B83,'Where used'!$B$3),""))</f>
        <v/>
      </c>
    </row>
    <row r="84">
      <c r="A84" s="7" t="n"/>
      <c r="B84" s="7" t="n"/>
      <c r="C84" s="8" t="n"/>
      <c r="D84" s="9" t="n"/>
      <c r="E84" s="10">
        <f>IF($A84="",0,IFERROR(VLOOKUP($B84,Parts!$A$5:$R$204,16,FALSE),0))</f>
        <v/>
      </c>
      <c r="F84" s="10">
        <f>IF($A84="",0,$D84*$E84)</f>
        <v/>
      </c>
      <c r="G84" s="11">
        <f>IF($A84="",0,IFERROR(VLOOKUP($B84,Parts!$A$5:$R$204,8,FALSE),1))</f>
        <v/>
      </c>
      <c r="H84" s="12">
        <f>IF($A84="",0,IFERROR($D84/$G84,$D84))</f>
        <v/>
      </c>
      <c r="I84" s="10">
        <f>IF($A84="",0,$H84*$E84)</f>
        <v/>
      </c>
      <c r="J84" s="13">
        <f>IF($A84="","",IFERROR(VLOOKUP($B84,Parts!$A$5:$R$204,3,FALSE),"⚠ not in Parts"))</f>
        <v/>
      </c>
      <c r="K84" s="13">
        <f>IF($A84="","",IF($A84=$B84,"⚠ a part cannot contain itself",IF(COUNTIF(Parts!$A$5:$A$204,$A84)=0,"⚠ parent is not in the Parts tab",IF(COUNTIF(Parts!$A$5:$A$204,$B84)=0,"⚠ component is not in the Parts tab",IF(COUNTIFS($A$5:$A$404,$A84,$B$5:$B$404,$B84)&gt;1,"⚠ this parent and component pair appears twice",IF(AND($C84&gt;1,COUNTIF($B$5:$B$404,$A84)=0),"⚠ level below 1, but the parent is never used as a component",""))))))</f>
        <v/>
      </c>
      <c r="M84" s="10">
        <f>IF($A84="",0,$H84*IFERROR(VLOOKUP($B84,Parts!$A$5:$R$204,12,FALSE),0))</f>
        <v/>
      </c>
      <c r="N84" s="10">
        <f>IF($A84="",0,$H84*IFERROR(VLOOKUP($B84,Parts!$A$5:$R$204,13,FALSE),0))</f>
        <v/>
      </c>
      <c r="O84" s="10">
        <f>IF($A84="",0,$H84*IFERROR(VLOOKUP($B84,Parts!$A$5:$R$204,14,FALSE),0))</f>
        <v/>
      </c>
      <c r="P84" s="10">
        <f>IF($A84="",0,$H84*IFERROR(VLOOKUP($B84,Parts!$A$5:$R$204,15,FALSE),0))</f>
        <v/>
      </c>
      <c r="R84" s="14">
        <f>IF($B84="","",IF($B84='Where used'!$B$3,COUNTIFS($B$5:$B84,'Where used'!$B$3),""))</f>
        <v/>
      </c>
    </row>
    <row r="85">
      <c r="A85" s="7" t="n"/>
      <c r="B85" s="7" t="n"/>
      <c r="C85" s="8" t="n"/>
      <c r="D85" s="9" t="n"/>
      <c r="E85" s="10">
        <f>IF($A85="",0,IFERROR(VLOOKUP($B85,Parts!$A$5:$R$204,16,FALSE),0))</f>
        <v/>
      </c>
      <c r="F85" s="10">
        <f>IF($A85="",0,$D85*$E85)</f>
        <v/>
      </c>
      <c r="G85" s="11">
        <f>IF($A85="",0,IFERROR(VLOOKUP($B85,Parts!$A$5:$R$204,8,FALSE),1))</f>
        <v/>
      </c>
      <c r="H85" s="12">
        <f>IF($A85="",0,IFERROR($D85/$G85,$D85))</f>
        <v/>
      </c>
      <c r="I85" s="10">
        <f>IF($A85="",0,$H85*$E85)</f>
        <v/>
      </c>
      <c r="J85" s="13">
        <f>IF($A85="","",IFERROR(VLOOKUP($B85,Parts!$A$5:$R$204,3,FALSE),"⚠ not in Parts"))</f>
        <v/>
      </c>
      <c r="K85" s="13">
        <f>IF($A85="","",IF($A85=$B85,"⚠ a part cannot contain itself",IF(COUNTIF(Parts!$A$5:$A$204,$A85)=0,"⚠ parent is not in the Parts tab",IF(COUNTIF(Parts!$A$5:$A$204,$B85)=0,"⚠ component is not in the Parts tab",IF(COUNTIFS($A$5:$A$404,$A85,$B$5:$B$404,$B85)&gt;1,"⚠ this parent and component pair appears twice",IF(AND($C85&gt;1,COUNTIF($B$5:$B$404,$A85)=0),"⚠ level below 1, but the parent is never used as a component",""))))))</f>
        <v/>
      </c>
      <c r="M85" s="10">
        <f>IF($A85="",0,$H85*IFERROR(VLOOKUP($B85,Parts!$A$5:$R$204,12,FALSE),0))</f>
        <v/>
      </c>
      <c r="N85" s="10">
        <f>IF($A85="",0,$H85*IFERROR(VLOOKUP($B85,Parts!$A$5:$R$204,13,FALSE),0))</f>
        <v/>
      </c>
      <c r="O85" s="10">
        <f>IF($A85="",0,$H85*IFERROR(VLOOKUP($B85,Parts!$A$5:$R$204,14,FALSE),0))</f>
        <v/>
      </c>
      <c r="P85" s="10">
        <f>IF($A85="",0,$H85*IFERROR(VLOOKUP($B85,Parts!$A$5:$R$204,15,FALSE),0))</f>
        <v/>
      </c>
      <c r="R85" s="14">
        <f>IF($B85="","",IF($B85='Where used'!$B$3,COUNTIFS($B$5:$B85,'Where used'!$B$3),""))</f>
        <v/>
      </c>
    </row>
    <row r="86">
      <c r="A86" s="7" t="n"/>
      <c r="B86" s="7" t="n"/>
      <c r="C86" s="8" t="n"/>
      <c r="D86" s="9" t="n"/>
      <c r="E86" s="10">
        <f>IF($A86="",0,IFERROR(VLOOKUP($B86,Parts!$A$5:$R$204,16,FALSE),0))</f>
        <v/>
      </c>
      <c r="F86" s="10">
        <f>IF($A86="",0,$D86*$E86)</f>
        <v/>
      </c>
      <c r="G86" s="11">
        <f>IF($A86="",0,IFERROR(VLOOKUP($B86,Parts!$A$5:$R$204,8,FALSE),1))</f>
        <v/>
      </c>
      <c r="H86" s="12">
        <f>IF($A86="",0,IFERROR($D86/$G86,$D86))</f>
        <v/>
      </c>
      <c r="I86" s="10">
        <f>IF($A86="",0,$H86*$E86)</f>
        <v/>
      </c>
      <c r="J86" s="13">
        <f>IF($A86="","",IFERROR(VLOOKUP($B86,Parts!$A$5:$R$204,3,FALSE),"⚠ not in Parts"))</f>
        <v/>
      </c>
      <c r="K86" s="13">
        <f>IF($A86="","",IF($A86=$B86,"⚠ a part cannot contain itself",IF(COUNTIF(Parts!$A$5:$A$204,$A86)=0,"⚠ parent is not in the Parts tab",IF(COUNTIF(Parts!$A$5:$A$204,$B86)=0,"⚠ component is not in the Parts tab",IF(COUNTIFS($A$5:$A$404,$A86,$B$5:$B$404,$B86)&gt;1,"⚠ this parent and component pair appears twice",IF(AND($C86&gt;1,COUNTIF($B$5:$B$404,$A86)=0),"⚠ level below 1, but the parent is never used as a component",""))))))</f>
        <v/>
      </c>
      <c r="M86" s="10">
        <f>IF($A86="",0,$H86*IFERROR(VLOOKUP($B86,Parts!$A$5:$R$204,12,FALSE),0))</f>
        <v/>
      </c>
      <c r="N86" s="10">
        <f>IF($A86="",0,$H86*IFERROR(VLOOKUP($B86,Parts!$A$5:$R$204,13,FALSE),0))</f>
        <v/>
      </c>
      <c r="O86" s="10">
        <f>IF($A86="",0,$H86*IFERROR(VLOOKUP($B86,Parts!$A$5:$R$204,14,FALSE),0))</f>
        <v/>
      </c>
      <c r="P86" s="10">
        <f>IF($A86="",0,$H86*IFERROR(VLOOKUP($B86,Parts!$A$5:$R$204,15,FALSE),0))</f>
        <v/>
      </c>
      <c r="R86" s="14">
        <f>IF($B86="","",IF($B86='Where used'!$B$3,COUNTIFS($B$5:$B86,'Where used'!$B$3),""))</f>
        <v/>
      </c>
    </row>
    <row r="87">
      <c r="A87" s="7" t="n"/>
      <c r="B87" s="7" t="n"/>
      <c r="C87" s="8" t="n"/>
      <c r="D87" s="9" t="n"/>
      <c r="E87" s="10">
        <f>IF($A87="",0,IFERROR(VLOOKUP($B87,Parts!$A$5:$R$204,16,FALSE),0))</f>
        <v/>
      </c>
      <c r="F87" s="10">
        <f>IF($A87="",0,$D87*$E87)</f>
        <v/>
      </c>
      <c r="G87" s="11">
        <f>IF($A87="",0,IFERROR(VLOOKUP($B87,Parts!$A$5:$R$204,8,FALSE),1))</f>
        <v/>
      </c>
      <c r="H87" s="12">
        <f>IF($A87="",0,IFERROR($D87/$G87,$D87))</f>
        <v/>
      </c>
      <c r="I87" s="10">
        <f>IF($A87="",0,$H87*$E87)</f>
        <v/>
      </c>
      <c r="J87" s="13">
        <f>IF($A87="","",IFERROR(VLOOKUP($B87,Parts!$A$5:$R$204,3,FALSE),"⚠ not in Parts"))</f>
        <v/>
      </c>
      <c r="K87" s="13">
        <f>IF($A87="","",IF($A87=$B87,"⚠ a part cannot contain itself",IF(COUNTIF(Parts!$A$5:$A$204,$A87)=0,"⚠ parent is not in the Parts tab",IF(COUNTIF(Parts!$A$5:$A$204,$B87)=0,"⚠ component is not in the Parts tab",IF(COUNTIFS($A$5:$A$404,$A87,$B$5:$B$404,$B87)&gt;1,"⚠ this parent and component pair appears twice",IF(AND($C87&gt;1,COUNTIF($B$5:$B$404,$A87)=0),"⚠ level below 1, but the parent is never used as a component",""))))))</f>
        <v/>
      </c>
      <c r="M87" s="10">
        <f>IF($A87="",0,$H87*IFERROR(VLOOKUP($B87,Parts!$A$5:$R$204,12,FALSE),0))</f>
        <v/>
      </c>
      <c r="N87" s="10">
        <f>IF($A87="",0,$H87*IFERROR(VLOOKUP($B87,Parts!$A$5:$R$204,13,FALSE),0))</f>
        <v/>
      </c>
      <c r="O87" s="10">
        <f>IF($A87="",0,$H87*IFERROR(VLOOKUP($B87,Parts!$A$5:$R$204,14,FALSE),0))</f>
        <v/>
      </c>
      <c r="P87" s="10">
        <f>IF($A87="",0,$H87*IFERROR(VLOOKUP($B87,Parts!$A$5:$R$204,15,FALSE),0))</f>
        <v/>
      </c>
      <c r="R87" s="14">
        <f>IF($B87="","",IF($B87='Where used'!$B$3,COUNTIFS($B$5:$B87,'Where used'!$B$3),""))</f>
        <v/>
      </c>
    </row>
    <row r="88">
      <c r="A88" s="7" t="n"/>
      <c r="B88" s="7" t="n"/>
      <c r="C88" s="8" t="n"/>
      <c r="D88" s="9" t="n"/>
      <c r="E88" s="10">
        <f>IF($A88="",0,IFERROR(VLOOKUP($B88,Parts!$A$5:$R$204,16,FALSE),0))</f>
        <v/>
      </c>
      <c r="F88" s="10">
        <f>IF($A88="",0,$D88*$E88)</f>
        <v/>
      </c>
      <c r="G88" s="11">
        <f>IF($A88="",0,IFERROR(VLOOKUP($B88,Parts!$A$5:$R$204,8,FALSE),1))</f>
        <v/>
      </c>
      <c r="H88" s="12">
        <f>IF($A88="",0,IFERROR($D88/$G88,$D88))</f>
        <v/>
      </c>
      <c r="I88" s="10">
        <f>IF($A88="",0,$H88*$E88)</f>
        <v/>
      </c>
      <c r="J88" s="13">
        <f>IF($A88="","",IFERROR(VLOOKUP($B88,Parts!$A$5:$R$204,3,FALSE),"⚠ not in Parts"))</f>
        <v/>
      </c>
      <c r="K88" s="13">
        <f>IF($A88="","",IF($A88=$B88,"⚠ a part cannot contain itself",IF(COUNTIF(Parts!$A$5:$A$204,$A88)=0,"⚠ parent is not in the Parts tab",IF(COUNTIF(Parts!$A$5:$A$204,$B88)=0,"⚠ component is not in the Parts tab",IF(COUNTIFS($A$5:$A$404,$A88,$B$5:$B$404,$B88)&gt;1,"⚠ this parent and component pair appears twice",IF(AND($C88&gt;1,COUNTIF($B$5:$B$404,$A88)=0),"⚠ level below 1, but the parent is never used as a component",""))))))</f>
        <v/>
      </c>
      <c r="M88" s="10">
        <f>IF($A88="",0,$H88*IFERROR(VLOOKUP($B88,Parts!$A$5:$R$204,12,FALSE),0))</f>
        <v/>
      </c>
      <c r="N88" s="10">
        <f>IF($A88="",0,$H88*IFERROR(VLOOKUP($B88,Parts!$A$5:$R$204,13,FALSE),0))</f>
        <v/>
      </c>
      <c r="O88" s="10">
        <f>IF($A88="",0,$H88*IFERROR(VLOOKUP($B88,Parts!$A$5:$R$204,14,FALSE),0))</f>
        <v/>
      </c>
      <c r="P88" s="10">
        <f>IF($A88="",0,$H88*IFERROR(VLOOKUP($B88,Parts!$A$5:$R$204,15,FALSE),0))</f>
        <v/>
      </c>
      <c r="R88" s="14">
        <f>IF($B88="","",IF($B88='Where used'!$B$3,COUNTIFS($B$5:$B88,'Where used'!$B$3),""))</f>
        <v/>
      </c>
    </row>
    <row r="89">
      <c r="A89" s="7" t="n"/>
      <c r="B89" s="7" t="n"/>
      <c r="C89" s="8" t="n"/>
      <c r="D89" s="9" t="n"/>
      <c r="E89" s="10">
        <f>IF($A89="",0,IFERROR(VLOOKUP($B89,Parts!$A$5:$R$204,16,FALSE),0))</f>
        <v/>
      </c>
      <c r="F89" s="10">
        <f>IF($A89="",0,$D89*$E89)</f>
        <v/>
      </c>
      <c r="G89" s="11">
        <f>IF($A89="",0,IFERROR(VLOOKUP($B89,Parts!$A$5:$R$204,8,FALSE),1))</f>
        <v/>
      </c>
      <c r="H89" s="12">
        <f>IF($A89="",0,IFERROR($D89/$G89,$D89))</f>
        <v/>
      </c>
      <c r="I89" s="10">
        <f>IF($A89="",0,$H89*$E89)</f>
        <v/>
      </c>
      <c r="J89" s="13">
        <f>IF($A89="","",IFERROR(VLOOKUP($B89,Parts!$A$5:$R$204,3,FALSE),"⚠ not in Parts"))</f>
        <v/>
      </c>
      <c r="K89" s="13">
        <f>IF($A89="","",IF($A89=$B89,"⚠ a part cannot contain itself",IF(COUNTIF(Parts!$A$5:$A$204,$A89)=0,"⚠ parent is not in the Parts tab",IF(COUNTIF(Parts!$A$5:$A$204,$B89)=0,"⚠ component is not in the Parts tab",IF(COUNTIFS($A$5:$A$404,$A89,$B$5:$B$404,$B89)&gt;1,"⚠ this parent and component pair appears twice",IF(AND($C89&gt;1,COUNTIF($B$5:$B$404,$A89)=0),"⚠ level below 1, but the parent is never used as a component",""))))))</f>
        <v/>
      </c>
      <c r="M89" s="10">
        <f>IF($A89="",0,$H89*IFERROR(VLOOKUP($B89,Parts!$A$5:$R$204,12,FALSE),0))</f>
        <v/>
      </c>
      <c r="N89" s="10">
        <f>IF($A89="",0,$H89*IFERROR(VLOOKUP($B89,Parts!$A$5:$R$204,13,FALSE),0))</f>
        <v/>
      </c>
      <c r="O89" s="10">
        <f>IF($A89="",0,$H89*IFERROR(VLOOKUP($B89,Parts!$A$5:$R$204,14,FALSE),0))</f>
        <v/>
      </c>
      <c r="P89" s="10">
        <f>IF($A89="",0,$H89*IFERROR(VLOOKUP($B89,Parts!$A$5:$R$204,15,FALSE),0))</f>
        <v/>
      </c>
      <c r="R89" s="14">
        <f>IF($B89="","",IF($B89='Where used'!$B$3,COUNTIFS($B$5:$B89,'Where used'!$B$3),""))</f>
        <v/>
      </c>
    </row>
    <row r="90">
      <c r="A90" s="7" t="n"/>
      <c r="B90" s="7" t="n"/>
      <c r="C90" s="8" t="n"/>
      <c r="D90" s="9" t="n"/>
      <c r="E90" s="10">
        <f>IF($A90="",0,IFERROR(VLOOKUP($B90,Parts!$A$5:$R$204,16,FALSE),0))</f>
        <v/>
      </c>
      <c r="F90" s="10">
        <f>IF($A90="",0,$D90*$E90)</f>
        <v/>
      </c>
      <c r="G90" s="11">
        <f>IF($A90="",0,IFERROR(VLOOKUP($B90,Parts!$A$5:$R$204,8,FALSE),1))</f>
        <v/>
      </c>
      <c r="H90" s="12">
        <f>IF($A90="",0,IFERROR($D90/$G90,$D90))</f>
        <v/>
      </c>
      <c r="I90" s="10">
        <f>IF($A90="",0,$H90*$E90)</f>
        <v/>
      </c>
      <c r="J90" s="13">
        <f>IF($A90="","",IFERROR(VLOOKUP($B90,Parts!$A$5:$R$204,3,FALSE),"⚠ not in Parts"))</f>
        <v/>
      </c>
      <c r="K90" s="13">
        <f>IF($A90="","",IF($A90=$B90,"⚠ a part cannot contain itself",IF(COUNTIF(Parts!$A$5:$A$204,$A90)=0,"⚠ parent is not in the Parts tab",IF(COUNTIF(Parts!$A$5:$A$204,$B90)=0,"⚠ component is not in the Parts tab",IF(COUNTIFS($A$5:$A$404,$A90,$B$5:$B$404,$B90)&gt;1,"⚠ this parent and component pair appears twice",IF(AND($C90&gt;1,COUNTIF($B$5:$B$404,$A90)=0),"⚠ level below 1, but the parent is never used as a component",""))))))</f>
        <v/>
      </c>
      <c r="M90" s="10">
        <f>IF($A90="",0,$H90*IFERROR(VLOOKUP($B90,Parts!$A$5:$R$204,12,FALSE),0))</f>
        <v/>
      </c>
      <c r="N90" s="10">
        <f>IF($A90="",0,$H90*IFERROR(VLOOKUP($B90,Parts!$A$5:$R$204,13,FALSE),0))</f>
        <v/>
      </c>
      <c r="O90" s="10">
        <f>IF($A90="",0,$H90*IFERROR(VLOOKUP($B90,Parts!$A$5:$R$204,14,FALSE),0))</f>
        <v/>
      </c>
      <c r="P90" s="10">
        <f>IF($A90="",0,$H90*IFERROR(VLOOKUP($B90,Parts!$A$5:$R$204,15,FALSE),0))</f>
        <v/>
      </c>
      <c r="R90" s="14">
        <f>IF($B90="","",IF($B90='Where used'!$B$3,COUNTIFS($B$5:$B90,'Where used'!$B$3),""))</f>
        <v/>
      </c>
    </row>
    <row r="91">
      <c r="A91" s="7" t="n"/>
      <c r="B91" s="7" t="n"/>
      <c r="C91" s="8" t="n"/>
      <c r="D91" s="9" t="n"/>
      <c r="E91" s="10">
        <f>IF($A91="",0,IFERROR(VLOOKUP($B91,Parts!$A$5:$R$204,16,FALSE),0))</f>
        <v/>
      </c>
      <c r="F91" s="10">
        <f>IF($A91="",0,$D91*$E91)</f>
        <v/>
      </c>
      <c r="G91" s="11">
        <f>IF($A91="",0,IFERROR(VLOOKUP($B91,Parts!$A$5:$R$204,8,FALSE),1))</f>
        <v/>
      </c>
      <c r="H91" s="12">
        <f>IF($A91="",0,IFERROR($D91/$G91,$D91))</f>
        <v/>
      </c>
      <c r="I91" s="10">
        <f>IF($A91="",0,$H91*$E91)</f>
        <v/>
      </c>
      <c r="J91" s="13">
        <f>IF($A91="","",IFERROR(VLOOKUP($B91,Parts!$A$5:$R$204,3,FALSE),"⚠ not in Parts"))</f>
        <v/>
      </c>
      <c r="K91" s="13">
        <f>IF($A91="","",IF($A91=$B91,"⚠ a part cannot contain itself",IF(COUNTIF(Parts!$A$5:$A$204,$A91)=0,"⚠ parent is not in the Parts tab",IF(COUNTIF(Parts!$A$5:$A$204,$B91)=0,"⚠ component is not in the Parts tab",IF(COUNTIFS($A$5:$A$404,$A91,$B$5:$B$404,$B91)&gt;1,"⚠ this parent and component pair appears twice",IF(AND($C91&gt;1,COUNTIF($B$5:$B$404,$A91)=0),"⚠ level below 1, but the parent is never used as a component",""))))))</f>
        <v/>
      </c>
      <c r="M91" s="10">
        <f>IF($A91="",0,$H91*IFERROR(VLOOKUP($B91,Parts!$A$5:$R$204,12,FALSE),0))</f>
        <v/>
      </c>
      <c r="N91" s="10">
        <f>IF($A91="",0,$H91*IFERROR(VLOOKUP($B91,Parts!$A$5:$R$204,13,FALSE),0))</f>
        <v/>
      </c>
      <c r="O91" s="10">
        <f>IF($A91="",0,$H91*IFERROR(VLOOKUP($B91,Parts!$A$5:$R$204,14,FALSE),0))</f>
        <v/>
      </c>
      <c r="P91" s="10">
        <f>IF($A91="",0,$H91*IFERROR(VLOOKUP($B91,Parts!$A$5:$R$204,15,FALSE),0))</f>
        <v/>
      </c>
      <c r="R91" s="14">
        <f>IF($B91="","",IF($B91='Where used'!$B$3,COUNTIFS($B$5:$B91,'Where used'!$B$3),""))</f>
        <v/>
      </c>
    </row>
    <row r="92">
      <c r="A92" s="7" t="n"/>
      <c r="B92" s="7" t="n"/>
      <c r="C92" s="8" t="n"/>
      <c r="D92" s="9" t="n"/>
      <c r="E92" s="10">
        <f>IF($A92="",0,IFERROR(VLOOKUP($B92,Parts!$A$5:$R$204,16,FALSE),0))</f>
        <v/>
      </c>
      <c r="F92" s="10">
        <f>IF($A92="",0,$D92*$E92)</f>
        <v/>
      </c>
      <c r="G92" s="11">
        <f>IF($A92="",0,IFERROR(VLOOKUP($B92,Parts!$A$5:$R$204,8,FALSE),1))</f>
        <v/>
      </c>
      <c r="H92" s="12">
        <f>IF($A92="",0,IFERROR($D92/$G92,$D92))</f>
        <v/>
      </c>
      <c r="I92" s="10">
        <f>IF($A92="",0,$H92*$E92)</f>
        <v/>
      </c>
      <c r="J92" s="13">
        <f>IF($A92="","",IFERROR(VLOOKUP($B92,Parts!$A$5:$R$204,3,FALSE),"⚠ not in Parts"))</f>
        <v/>
      </c>
      <c r="K92" s="13">
        <f>IF($A92="","",IF($A92=$B92,"⚠ a part cannot contain itself",IF(COUNTIF(Parts!$A$5:$A$204,$A92)=0,"⚠ parent is not in the Parts tab",IF(COUNTIF(Parts!$A$5:$A$204,$B92)=0,"⚠ component is not in the Parts tab",IF(COUNTIFS($A$5:$A$404,$A92,$B$5:$B$404,$B92)&gt;1,"⚠ this parent and component pair appears twice",IF(AND($C92&gt;1,COUNTIF($B$5:$B$404,$A92)=0),"⚠ level below 1, but the parent is never used as a component",""))))))</f>
        <v/>
      </c>
      <c r="M92" s="10">
        <f>IF($A92="",0,$H92*IFERROR(VLOOKUP($B92,Parts!$A$5:$R$204,12,FALSE),0))</f>
        <v/>
      </c>
      <c r="N92" s="10">
        <f>IF($A92="",0,$H92*IFERROR(VLOOKUP($B92,Parts!$A$5:$R$204,13,FALSE),0))</f>
        <v/>
      </c>
      <c r="O92" s="10">
        <f>IF($A92="",0,$H92*IFERROR(VLOOKUP($B92,Parts!$A$5:$R$204,14,FALSE),0))</f>
        <v/>
      </c>
      <c r="P92" s="10">
        <f>IF($A92="",0,$H92*IFERROR(VLOOKUP($B92,Parts!$A$5:$R$204,15,FALSE),0))</f>
        <v/>
      </c>
      <c r="R92" s="14">
        <f>IF($B92="","",IF($B92='Where used'!$B$3,COUNTIFS($B$5:$B92,'Where used'!$B$3),""))</f>
        <v/>
      </c>
    </row>
    <row r="93">
      <c r="A93" s="7" t="n"/>
      <c r="B93" s="7" t="n"/>
      <c r="C93" s="8" t="n"/>
      <c r="D93" s="9" t="n"/>
      <c r="E93" s="10">
        <f>IF($A93="",0,IFERROR(VLOOKUP($B93,Parts!$A$5:$R$204,16,FALSE),0))</f>
        <v/>
      </c>
      <c r="F93" s="10">
        <f>IF($A93="",0,$D93*$E93)</f>
        <v/>
      </c>
      <c r="G93" s="11">
        <f>IF($A93="",0,IFERROR(VLOOKUP($B93,Parts!$A$5:$R$204,8,FALSE),1))</f>
        <v/>
      </c>
      <c r="H93" s="12">
        <f>IF($A93="",0,IFERROR($D93/$G93,$D93))</f>
        <v/>
      </c>
      <c r="I93" s="10">
        <f>IF($A93="",0,$H93*$E93)</f>
        <v/>
      </c>
      <c r="J93" s="13">
        <f>IF($A93="","",IFERROR(VLOOKUP($B93,Parts!$A$5:$R$204,3,FALSE),"⚠ not in Parts"))</f>
        <v/>
      </c>
      <c r="K93" s="13">
        <f>IF($A93="","",IF($A93=$B93,"⚠ a part cannot contain itself",IF(COUNTIF(Parts!$A$5:$A$204,$A93)=0,"⚠ parent is not in the Parts tab",IF(COUNTIF(Parts!$A$5:$A$204,$B93)=0,"⚠ component is not in the Parts tab",IF(COUNTIFS($A$5:$A$404,$A93,$B$5:$B$404,$B93)&gt;1,"⚠ this parent and component pair appears twice",IF(AND($C93&gt;1,COUNTIF($B$5:$B$404,$A93)=0),"⚠ level below 1, but the parent is never used as a component",""))))))</f>
        <v/>
      </c>
      <c r="M93" s="10">
        <f>IF($A93="",0,$H93*IFERROR(VLOOKUP($B93,Parts!$A$5:$R$204,12,FALSE),0))</f>
        <v/>
      </c>
      <c r="N93" s="10">
        <f>IF($A93="",0,$H93*IFERROR(VLOOKUP($B93,Parts!$A$5:$R$204,13,FALSE),0))</f>
        <v/>
      </c>
      <c r="O93" s="10">
        <f>IF($A93="",0,$H93*IFERROR(VLOOKUP($B93,Parts!$A$5:$R$204,14,FALSE),0))</f>
        <v/>
      </c>
      <c r="P93" s="10">
        <f>IF($A93="",0,$H93*IFERROR(VLOOKUP($B93,Parts!$A$5:$R$204,15,FALSE),0))</f>
        <v/>
      </c>
      <c r="R93" s="14">
        <f>IF($B93="","",IF($B93='Where used'!$B$3,COUNTIFS($B$5:$B93,'Where used'!$B$3),""))</f>
        <v/>
      </c>
    </row>
    <row r="94">
      <c r="A94" s="7" t="n"/>
      <c r="B94" s="7" t="n"/>
      <c r="C94" s="8" t="n"/>
      <c r="D94" s="9" t="n"/>
      <c r="E94" s="10">
        <f>IF($A94="",0,IFERROR(VLOOKUP($B94,Parts!$A$5:$R$204,16,FALSE),0))</f>
        <v/>
      </c>
      <c r="F94" s="10">
        <f>IF($A94="",0,$D94*$E94)</f>
        <v/>
      </c>
      <c r="G94" s="11">
        <f>IF($A94="",0,IFERROR(VLOOKUP($B94,Parts!$A$5:$R$204,8,FALSE),1))</f>
        <v/>
      </c>
      <c r="H94" s="12">
        <f>IF($A94="",0,IFERROR($D94/$G94,$D94))</f>
        <v/>
      </c>
      <c r="I94" s="10">
        <f>IF($A94="",0,$H94*$E94)</f>
        <v/>
      </c>
      <c r="J94" s="13">
        <f>IF($A94="","",IFERROR(VLOOKUP($B94,Parts!$A$5:$R$204,3,FALSE),"⚠ not in Parts"))</f>
        <v/>
      </c>
      <c r="K94" s="13">
        <f>IF($A94="","",IF($A94=$B94,"⚠ a part cannot contain itself",IF(COUNTIF(Parts!$A$5:$A$204,$A94)=0,"⚠ parent is not in the Parts tab",IF(COUNTIF(Parts!$A$5:$A$204,$B94)=0,"⚠ component is not in the Parts tab",IF(COUNTIFS($A$5:$A$404,$A94,$B$5:$B$404,$B94)&gt;1,"⚠ this parent and component pair appears twice",IF(AND($C94&gt;1,COUNTIF($B$5:$B$404,$A94)=0),"⚠ level below 1, but the parent is never used as a component",""))))))</f>
        <v/>
      </c>
      <c r="M94" s="10">
        <f>IF($A94="",0,$H94*IFERROR(VLOOKUP($B94,Parts!$A$5:$R$204,12,FALSE),0))</f>
        <v/>
      </c>
      <c r="N94" s="10">
        <f>IF($A94="",0,$H94*IFERROR(VLOOKUP($B94,Parts!$A$5:$R$204,13,FALSE),0))</f>
        <v/>
      </c>
      <c r="O94" s="10">
        <f>IF($A94="",0,$H94*IFERROR(VLOOKUP($B94,Parts!$A$5:$R$204,14,FALSE),0))</f>
        <v/>
      </c>
      <c r="P94" s="10">
        <f>IF($A94="",0,$H94*IFERROR(VLOOKUP($B94,Parts!$A$5:$R$204,15,FALSE),0))</f>
        <v/>
      </c>
      <c r="R94" s="14">
        <f>IF($B94="","",IF($B94='Where used'!$B$3,COUNTIFS($B$5:$B94,'Where used'!$B$3),""))</f>
        <v/>
      </c>
    </row>
    <row r="95">
      <c r="A95" s="7" t="n"/>
      <c r="B95" s="7" t="n"/>
      <c r="C95" s="8" t="n"/>
      <c r="D95" s="9" t="n"/>
      <c r="E95" s="10">
        <f>IF($A95="",0,IFERROR(VLOOKUP($B95,Parts!$A$5:$R$204,16,FALSE),0))</f>
        <v/>
      </c>
      <c r="F95" s="10">
        <f>IF($A95="",0,$D95*$E95)</f>
        <v/>
      </c>
      <c r="G95" s="11">
        <f>IF($A95="",0,IFERROR(VLOOKUP($B95,Parts!$A$5:$R$204,8,FALSE),1))</f>
        <v/>
      </c>
      <c r="H95" s="12">
        <f>IF($A95="",0,IFERROR($D95/$G95,$D95))</f>
        <v/>
      </c>
      <c r="I95" s="10">
        <f>IF($A95="",0,$H95*$E95)</f>
        <v/>
      </c>
      <c r="J95" s="13">
        <f>IF($A95="","",IFERROR(VLOOKUP($B95,Parts!$A$5:$R$204,3,FALSE),"⚠ not in Parts"))</f>
        <v/>
      </c>
      <c r="K95" s="13">
        <f>IF($A95="","",IF($A95=$B95,"⚠ a part cannot contain itself",IF(COUNTIF(Parts!$A$5:$A$204,$A95)=0,"⚠ parent is not in the Parts tab",IF(COUNTIF(Parts!$A$5:$A$204,$B95)=0,"⚠ component is not in the Parts tab",IF(COUNTIFS($A$5:$A$404,$A95,$B$5:$B$404,$B95)&gt;1,"⚠ this parent and component pair appears twice",IF(AND($C95&gt;1,COUNTIF($B$5:$B$404,$A95)=0),"⚠ level below 1, but the parent is never used as a component",""))))))</f>
        <v/>
      </c>
      <c r="M95" s="10">
        <f>IF($A95="",0,$H95*IFERROR(VLOOKUP($B95,Parts!$A$5:$R$204,12,FALSE),0))</f>
        <v/>
      </c>
      <c r="N95" s="10">
        <f>IF($A95="",0,$H95*IFERROR(VLOOKUP($B95,Parts!$A$5:$R$204,13,FALSE),0))</f>
        <v/>
      </c>
      <c r="O95" s="10">
        <f>IF($A95="",0,$H95*IFERROR(VLOOKUP($B95,Parts!$A$5:$R$204,14,FALSE),0))</f>
        <v/>
      </c>
      <c r="P95" s="10">
        <f>IF($A95="",0,$H95*IFERROR(VLOOKUP($B95,Parts!$A$5:$R$204,15,FALSE),0))</f>
        <v/>
      </c>
      <c r="R95" s="14">
        <f>IF($B95="","",IF($B95='Where used'!$B$3,COUNTIFS($B$5:$B95,'Where used'!$B$3),""))</f>
        <v/>
      </c>
    </row>
    <row r="96">
      <c r="A96" s="7" t="n"/>
      <c r="B96" s="7" t="n"/>
      <c r="C96" s="8" t="n"/>
      <c r="D96" s="9" t="n"/>
      <c r="E96" s="10">
        <f>IF($A96="",0,IFERROR(VLOOKUP($B96,Parts!$A$5:$R$204,16,FALSE),0))</f>
        <v/>
      </c>
      <c r="F96" s="10">
        <f>IF($A96="",0,$D96*$E96)</f>
        <v/>
      </c>
      <c r="G96" s="11">
        <f>IF($A96="",0,IFERROR(VLOOKUP($B96,Parts!$A$5:$R$204,8,FALSE),1))</f>
        <v/>
      </c>
      <c r="H96" s="12">
        <f>IF($A96="",0,IFERROR($D96/$G96,$D96))</f>
        <v/>
      </c>
      <c r="I96" s="10">
        <f>IF($A96="",0,$H96*$E96)</f>
        <v/>
      </c>
      <c r="J96" s="13">
        <f>IF($A96="","",IFERROR(VLOOKUP($B96,Parts!$A$5:$R$204,3,FALSE),"⚠ not in Parts"))</f>
        <v/>
      </c>
      <c r="K96" s="13">
        <f>IF($A96="","",IF($A96=$B96,"⚠ a part cannot contain itself",IF(COUNTIF(Parts!$A$5:$A$204,$A96)=0,"⚠ parent is not in the Parts tab",IF(COUNTIF(Parts!$A$5:$A$204,$B96)=0,"⚠ component is not in the Parts tab",IF(COUNTIFS($A$5:$A$404,$A96,$B$5:$B$404,$B96)&gt;1,"⚠ this parent and component pair appears twice",IF(AND($C96&gt;1,COUNTIF($B$5:$B$404,$A96)=0),"⚠ level below 1, but the parent is never used as a component",""))))))</f>
        <v/>
      </c>
      <c r="M96" s="10">
        <f>IF($A96="",0,$H96*IFERROR(VLOOKUP($B96,Parts!$A$5:$R$204,12,FALSE),0))</f>
        <v/>
      </c>
      <c r="N96" s="10">
        <f>IF($A96="",0,$H96*IFERROR(VLOOKUP($B96,Parts!$A$5:$R$204,13,FALSE),0))</f>
        <v/>
      </c>
      <c r="O96" s="10">
        <f>IF($A96="",0,$H96*IFERROR(VLOOKUP($B96,Parts!$A$5:$R$204,14,FALSE),0))</f>
        <v/>
      </c>
      <c r="P96" s="10">
        <f>IF($A96="",0,$H96*IFERROR(VLOOKUP($B96,Parts!$A$5:$R$204,15,FALSE),0))</f>
        <v/>
      </c>
      <c r="R96" s="14">
        <f>IF($B96="","",IF($B96='Where used'!$B$3,COUNTIFS($B$5:$B96,'Where used'!$B$3),""))</f>
        <v/>
      </c>
    </row>
    <row r="97">
      <c r="A97" s="7" t="n"/>
      <c r="B97" s="7" t="n"/>
      <c r="C97" s="8" t="n"/>
      <c r="D97" s="9" t="n"/>
      <c r="E97" s="10">
        <f>IF($A97="",0,IFERROR(VLOOKUP($B97,Parts!$A$5:$R$204,16,FALSE),0))</f>
        <v/>
      </c>
      <c r="F97" s="10">
        <f>IF($A97="",0,$D97*$E97)</f>
        <v/>
      </c>
      <c r="G97" s="11">
        <f>IF($A97="",0,IFERROR(VLOOKUP($B97,Parts!$A$5:$R$204,8,FALSE),1))</f>
        <v/>
      </c>
      <c r="H97" s="12">
        <f>IF($A97="",0,IFERROR($D97/$G97,$D97))</f>
        <v/>
      </c>
      <c r="I97" s="10">
        <f>IF($A97="",0,$H97*$E97)</f>
        <v/>
      </c>
      <c r="J97" s="13">
        <f>IF($A97="","",IFERROR(VLOOKUP($B97,Parts!$A$5:$R$204,3,FALSE),"⚠ not in Parts"))</f>
        <v/>
      </c>
      <c r="K97" s="13">
        <f>IF($A97="","",IF($A97=$B97,"⚠ a part cannot contain itself",IF(COUNTIF(Parts!$A$5:$A$204,$A97)=0,"⚠ parent is not in the Parts tab",IF(COUNTIF(Parts!$A$5:$A$204,$B97)=0,"⚠ component is not in the Parts tab",IF(COUNTIFS($A$5:$A$404,$A97,$B$5:$B$404,$B97)&gt;1,"⚠ this parent and component pair appears twice",IF(AND($C97&gt;1,COUNTIF($B$5:$B$404,$A97)=0),"⚠ level below 1, but the parent is never used as a component",""))))))</f>
        <v/>
      </c>
      <c r="M97" s="10">
        <f>IF($A97="",0,$H97*IFERROR(VLOOKUP($B97,Parts!$A$5:$R$204,12,FALSE),0))</f>
        <v/>
      </c>
      <c r="N97" s="10">
        <f>IF($A97="",0,$H97*IFERROR(VLOOKUP($B97,Parts!$A$5:$R$204,13,FALSE),0))</f>
        <v/>
      </c>
      <c r="O97" s="10">
        <f>IF($A97="",0,$H97*IFERROR(VLOOKUP($B97,Parts!$A$5:$R$204,14,FALSE),0))</f>
        <v/>
      </c>
      <c r="P97" s="10">
        <f>IF($A97="",0,$H97*IFERROR(VLOOKUP($B97,Parts!$A$5:$R$204,15,FALSE),0))</f>
        <v/>
      </c>
      <c r="R97" s="14">
        <f>IF($B97="","",IF($B97='Where used'!$B$3,COUNTIFS($B$5:$B97,'Where used'!$B$3),""))</f>
        <v/>
      </c>
    </row>
    <row r="98">
      <c r="A98" s="7" t="n"/>
      <c r="B98" s="7" t="n"/>
      <c r="C98" s="8" t="n"/>
      <c r="D98" s="9" t="n"/>
      <c r="E98" s="10">
        <f>IF($A98="",0,IFERROR(VLOOKUP($B98,Parts!$A$5:$R$204,16,FALSE),0))</f>
        <v/>
      </c>
      <c r="F98" s="10">
        <f>IF($A98="",0,$D98*$E98)</f>
        <v/>
      </c>
      <c r="G98" s="11">
        <f>IF($A98="",0,IFERROR(VLOOKUP($B98,Parts!$A$5:$R$204,8,FALSE),1))</f>
        <v/>
      </c>
      <c r="H98" s="12">
        <f>IF($A98="",0,IFERROR($D98/$G98,$D98))</f>
        <v/>
      </c>
      <c r="I98" s="10">
        <f>IF($A98="",0,$H98*$E98)</f>
        <v/>
      </c>
      <c r="J98" s="13">
        <f>IF($A98="","",IFERROR(VLOOKUP($B98,Parts!$A$5:$R$204,3,FALSE),"⚠ not in Parts"))</f>
        <v/>
      </c>
      <c r="K98" s="13">
        <f>IF($A98="","",IF($A98=$B98,"⚠ a part cannot contain itself",IF(COUNTIF(Parts!$A$5:$A$204,$A98)=0,"⚠ parent is not in the Parts tab",IF(COUNTIF(Parts!$A$5:$A$204,$B98)=0,"⚠ component is not in the Parts tab",IF(COUNTIFS($A$5:$A$404,$A98,$B$5:$B$404,$B98)&gt;1,"⚠ this parent and component pair appears twice",IF(AND($C98&gt;1,COUNTIF($B$5:$B$404,$A98)=0),"⚠ level below 1, but the parent is never used as a component",""))))))</f>
        <v/>
      </c>
      <c r="M98" s="10">
        <f>IF($A98="",0,$H98*IFERROR(VLOOKUP($B98,Parts!$A$5:$R$204,12,FALSE),0))</f>
        <v/>
      </c>
      <c r="N98" s="10">
        <f>IF($A98="",0,$H98*IFERROR(VLOOKUP($B98,Parts!$A$5:$R$204,13,FALSE),0))</f>
        <v/>
      </c>
      <c r="O98" s="10">
        <f>IF($A98="",0,$H98*IFERROR(VLOOKUP($B98,Parts!$A$5:$R$204,14,FALSE),0))</f>
        <v/>
      </c>
      <c r="P98" s="10">
        <f>IF($A98="",0,$H98*IFERROR(VLOOKUP($B98,Parts!$A$5:$R$204,15,FALSE),0))</f>
        <v/>
      </c>
      <c r="R98" s="14">
        <f>IF($B98="","",IF($B98='Where used'!$B$3,COUNTIFS($B$5:$B98,'Where used'!$B$3),""))</f>
        <v/>
      </c>
    </row>
    <row r="99">
      <c r="A99" s="7" t="n"/>
      <c r="B99" s="7" t="n"/>
      <c r="C99" s="8" t="n"/>
      <c r="D99" s="9" t="n"/>
      <c r="E99" s="10">
        <f>IF($A99="",0,IFERROR(VLOOKUP($B99,Parts!$A$5:$R$204,16,FALSE),0))</f>
        <v/>
      </c>
      <c r="F99" s="10">
        <f>IF($A99="",0,$D99*$E99)</f>
        <v/>
      </c>
      <c r="G99" s="11">
        <f>IF($A99="",0,IFERROR(VLOOKUP($B99,Parts!$A$5:$R$204,8,FALSE),1))</f>
        <v/>
      </c>
      <c r="H99" s="12">
        <f>IF($A99="",0,IFERROR($D99/$G99,$D99))</f>
        <v/>
      </c>
      <c r="I99" s="10">
        <f>IF($A99="",0,$H99*$E99)</f>
        <v/>
      </c>
      <c r="J99" s="13">
        <f>IF($A99="","",IFERROR(VLOOKUP($B99,Parts!$A$5:$R$204,3,FALSE),"⚠ not in Parts"))</f>
        <v/>
      </c>
      <c r="K99" s="13">
        <f>IF($A99="","",IF($A99=$B99,"⚠ a part cannot contain itself",IF(COUNTIF(Parts!$A$5:$A$204,$A99)=0,"⚠ parent is not in the Parts tab",IF(COUNTIF(Parts!$A$5:$A$204,$B99)=0,"⚠ component is not in the Parts tab",IF(COUNTIFS($A$5:$A$404,$A99,$B$5:$B$404,$B99)&gt;1,"⚠ this parent and component pair appears twice",IF(AND($C99&gt;1,COUNTIF($B$5:$B$404,$A99)=0),"⚠ level below 1, but the parent is never used as a component",""))))))</f>
        <v/>
      </c>
      <c r="M99" s="10">
        <f>IF($A99="",0,$H99*IFERROR(VLOOKUP($B99,Parts!$A$5:$R$204,12,FALSE),0))</f>
        <v/>
      </c>
      <c r="N99" s="10">
        <f>IF($A99="",0,$H99*IFERROR(VLOOKUP($B99,Parts!$A$5:$R$204,13,FALSE),0))</f>
        <v/>
      </c>
      <c r="O99" s="10">
        <f>IF($A99="",0,$H99*IFERROR(VLOOKUP($B99,Parts!$A$5:$R$204,14,FALSE),0))</f>
        <v/>
      </c>
      <c r="P99" s="10">
        <f>IF($A99="",0,$H99*IFERROR(VLOOKUP($B99,Parts!$A$5:$R$204,15,FALSE),0))</f>
        <v/>
      </c>
      <c r="R99" s="14">
        <f>IF($B99="","",IF($B99='Where used'!$B$3,COUNTIFS($B$5:$B99,'Where used'!$B$3),""))</f>
        <v/>
      </c>
    </row>
    <row r="100">
      <c r="A100" s="7" t="n"/>
      <c r="B100" s="7" t="n"/>
      <c r="C100" s="8" t="n"/>
      <c r="D100" s="9" t="n"/>
      <c r="E100" s="10">
        <f>IF($A100="",0,IFERROR(VLOOKUP($B100,Parts!$A$5:$R$204,16,FALSE),0))</f>
        <v/>
      </c>
      <c r="F100" s="10">
        <f>IF($A100="",0,$D100*$E100)</f>
        <v/>
      </c>
      <c r="G100" s="11">
        <f>IF($A100="",0,IFERROR(VLOOKUP($B100,Parts!$A$5:$R$204,8,FALSE),1))</f>
        <v/>
      </c>
      <c r="H100" s="12">
        <f>IF($A100="",0,IFERROR($D100/$G100,$D100))</f>
        <v/>
      </c>
      <c r="I100" s="10">
        <f>IF($A100="",0,$H100*$E100)</f>
        <v/>
      </c>
      <c r="J100" s="13">
        <f>IF($A100="","",IFERROR(VLOOKUP($B100,Parts!$A$5:$R$204,3,FALSE),"⚠ not in Parts"))</f>
        <v/>
      </c>
      <c r="K100" s="13">
        <f>IF($A100="","",IF($A100=$B100,"⚠ a part cannot contain itself",IF(COUNTIF(Parts!$A$5:$A$204,$A100)=0,"⚠ parent is not in the Parts tab",IF(COUNTIF(Parts!$A$5:$A$204,$B100)=0,"⚠ component is not in the Parts tab",IF(COUNTIFS($A$5:$A$404,$A100,$B$5:$B$404,$B100)&gt;1,"⚠ this parent and component pair appears twice",IF(AND($C100&gt;1,COUNTIF($B$5:$B$404,$A100)=0),"⚠ level below 1, but the parent is never used as a component",""))))))</f>
        <v/>
      </c>
      <c r="M100" s="10">
        <f>IF($A100="",0,$H100*IFERROR(VLOOKUP($B100,Parts!$A$5:$R$204,12,FALSE),0))</f>
        <v/>
      </c>
      <c r="N100" s="10">
        <f>IF($A100="",0,$H100*IFERROR(VLOOKUP($B100,Parts!$A$5:$R$204,13,FALSE),0))</f>
        <v/>
      </c>
      <c r="O100" s="10">
        <f>IF($A100="",0,$H100*IFERROR(VLOOKUP($B100,Parts!$A$5:$R$204,14,FALSE),0))</f>
        <v/>
      </c>
      <c r="P100" s="10">
        <f>IF($A100="",0,$H100*IFERROR(VLOOKUP($B100,Parts!$A$5:$R$204,15,FALSE),0))</f>
        <v/>
      </c>
      <c r="R100" s="14">
        <f>IF($B100="","",IF($B100='Where used'!$B$3,COUNTIFS($B$5:$B100,'Where used'!$B$3),""))</f>
        <v/>
      </c>
    </row>
    <row r="101">
      <c r="A101" s="7" t="n"/>
      <c r="B101" s="7" t="n"/>
      <c r="C101" s="8" t="n"/>
      <c r="D101" s="9" t="n"/>
      <c r="E101" s="10">
        <f>IF($A101="",0,IFERROR(VLOOKUP($B101,Parts!$A$5:$R$204,16,FALSE),0))</f>
        <v/>
      </c>
      <c r="F101" s="10">
        <f>IF($A101="",0,$D101*$E101)</f>
        <v/>
      </c>
      <c r="G101" s="11">
        <f>IF($A101="",0,IFERROR(VLOOKUP($B101,Parts!$A$5:$R$204,8,FALSE),1))</f>
        <v/>
      </c>
      <c r="H101" s="12">
        <f>IF($A101="",0,IFERROR($D101/$G101,$D101))</f>
        <v/>
      </c>
      <c r="I101" s="10">
        <f>IF($A101="",0,$H101*$E101)</f>
        <v/>
      </c>
      <c r="J101" s="13">
        <f>IF($A101="","",IFERROR(VLOOKUP($B101,Parts!$A$5:$R$204,3,FALSE),"⚠ not in Parts"))</f>
        <v/>
      </c>
      <c r="K101" s="13">
        <f>IF($A101="","",IF($A101=$B101,"⚠ a part cannot contain itself",IF(COUNTIF(Parts!$A$5:$A$204,$A101)=0,"⚠ parent is not in the Parts tab",IF(COUNTIF(Parts!$A$5:$A$204,$B101)=0,"⚠ component is not in the Parts tab",IF(COUNTIFS($A$5:$A$404,$A101,$B$5:$B$404,$B101)&gt;1,"⚠ this parent and component pair appears twice",IF(AND($C101&gt;1,COUNTIF($B$5:$B$404,$A101)=0),"⚠ level below 1, but the parent is never used as a component",""))))))</f>
        <v/>
      </c>
      <c r="M101" s="10">
        <f>IF($A101="",0,$H101*IFERROR(VLOOKUP($B101,Parts!$A$5:$R$204,12,FALSE),0))</f>
        <v/>
      </c>
      <c r="N101" s="10">
        <f>IF($A101="",0,$H101*IFERROR(VLOOKUP($B101,Parts!$A$5:$R$204,13,FALSE),0))</f>
        <v/>
      </c>
      <c r="O101" s="10">
        <f>IF($A101="",0,$H101*IFERROR(VLOOKUP($B101,Parts!$A$5:$R$204,14,FALSE),0))</f>
        <v/>
      </c>
      <c r="P101" s="10">
        <f>IF($A101="",0,$H101*IFERROR(VLOOKUP($B101,Parts!$A$5:$R$204,15,FALSE),0))</f>
        <v/>
      </c>
      <c r="R101" s="14">
        <f>IF($B101="","",IF($B101='Where used'!$B$3,COUNTIFS($B$5:$B101,'Where used'!$B$3),""))</f>
        <v/>
      </c>
    </row>
    <row r="102">
      <c r="A102" s="7" t="n"/>
      <c r="B102" s="7" t="n"/>
      <c r="C102" s="8" t="n"/>
      <c r="D102" s="9" t="n"/>
      <c r="E102" s="10">
        <f>IF($A102="",0,IFERROR(VLOOKUP($B102,Parts!$A$5:$R$204,16,FALSE),0))</f>
        <v/>
      </c>
      <c r="F102" s="10">
        <f>IF($A102="",0,$D102*$E102)</f>
        <v/>
      </c>
      <c r="G102" s="11">
        <f>IF($A102="",0,IFERROR(VLOOKUP($B102,Parts!$A$5:$R$204,8,FALSE),1))</f>
        <v/>
      </c>
      <c r="H102" s="12">
        <f>IF($A102="",0,IFERROR($D102/$G102,$D102))</f>
        <v/>
      </c>
      <c r="I102" s="10">
        <f>IF($A102="",0,$H102*$E102)</f>
        <v/>
      </c>
      <c r="J102" s="13">
        <f>IF($A102="","",IFERROR(VLOOKUP($B102,Parts!$A$5:$R$204,3,FALSE),"⚠ not in Parts"))</f>
        <v/>
      </c>
      <c r="K102" s="13">
        <f>IF($A102="","",IF($A102=$B102,"⚠ a part cannot contain itself",IF(COUNTIF(Parts!$A$5:$A$204,$A102)=0,"⚠ parent is not in the Parts tab",IF(COUNTIF(Parts!$A$5:$A$204,$B102)=0,"⚠ component is not in the Parts tab",IF(COUNTIFS($A$5:$A$404,$A102,$B$5:$B$404,$B102)&gt;1,"⚠ this parent and component pair appears twice",IF(AND($C102&gt;1,COUNTIF($B$5:$B$404,$A102)=0),"⚠ level below 1, but the parent is never used as a component",""))))))</f>
        <v/>
      </c>
      <c r="M102" s="10">
        <f>IF($A102="",0,$H102*IFERROR(VLOOKUP($B102,Parts!$A$5:$R$204,12,FALSE),0))</f>
        <v/>
      </c>
      <c r="N102" s="10">
        <f>IF($A102="",0,$H102*IFERROR(VLOOKUP($B102,Parts!$A$5:$R$204,13,FALSE),0))</f>
        <v/>
      </c>
      <c r="O102" s="10">
        <f>IF($A102="",0,$H102*IFERROR(VLOOKUP($B102,Parts!$A$5:$R$204,14,FALSE),0))</f>
        <v/>
      </c>
      <c r="P102" s="10">
        <f>IF($A102="",0,$H102*IFERROR(VLOOKUP($B102,Parts!$A$5:$R$204,15,FALSE),0))</f>
        <v/>
      </c>
      <c r="R102" s="14">
        <f>IF($B102="","",IF($B102='Where used'!$B$3,COUNTIFS($B$5:$B102,'Where used'!$B$3),""))</f>
        <v/>
      </c>
    </row>
    <row r="103">
      <c r="A103" s="7" t="n"/>
      <c r="B103" s="7" t="n"/>
      <c r="C103" s="8" t="n"/>
      <c r="D103" s="9" t="n"/>
      <c r="E103" s="10">
        <f>IF($A103="",0,IFERROR(VLOOKUP($B103,Parts!$A$5:$R$204,16,FALSE),0))</f>
        <v/>
      </c>
      <c r="F103" s="10">
        <f>IF($A103="",0,$D103*$E103)</f>
        <v/>
      </c>
      <c r="G103" s="11">
        <f>IF($A103="",0,IFERROR(VLOOKUP($B103,Parts!$A$5:$R$204,8,FALSE),1))</f>
        <v/>
      </c>
      <c r="H103" s="12">
        <f>IF($A103="",0,IFERROR($D103/$G103,$D103))</f>
        <v/>
      </c>
      <c r="I103" s="10">
        <f>IF($A103="",0,$H103*$E103)</f>
        <v/>
      </c>
      <c r="J103" s="13">
        <f>IF($A103="","",IFERROR(VLOOKUP($B103,Parts!$A$5:$R$204,3,FALSE),"⚠ not in Parts"))</f>
        <v/>
      </c>
      <c r="K103" s="13">
        <f>IF($A103="","",IF($A103=$B103,"⚠ a part cannot contain itself",IF(COUNTIF(Parts!$A$5:$A$204,$A103)=0,"⚠ parent is not in the Parts tab",IF(COUNTIF(Parts!$A$5:$A$204,$B103)=0,"⚠ component is not in the Parts tab",IF(COUNTIFS($A$5:$A$404,$A103,$B$5:$B$404,$B103)&gt;1,"⚠ this parent and component pair appears twice",IF(AND($C103&gt;1,COUNTIF($B$5:$B$404,$A103)=0),"⚠ level below 1, but the parent is never used as a component",""))))))</f>
        <v/>
      </c>
      <c r="M103" s="10">
        <f>IF($A103="",0,$H103*IFERROR(VLOOKUP($B103,Parts!$A$5:$R$204,12,FALSE),0))</f>
        <v/>
      </c>
      <c r="N103" s="10">
        <f>IF($A103="",0,$H103*IFERROR(VLOOKUP($B103,Parts!$A$5:$R$204,13,FALSE),0))</f>
        <v/>
      </c>
      <c r="O103" s="10">
        <f>IF($A103="",0,$H103*IFERROR(VLOOKUP($B103,Parts!$A$5:$R$204,14,FALSE),0))</f>
        <v/>
      </c>
      <c r="P103" s="10">
        <f>IF($A103="",0,$H103*IFERROR(VLOOKUP($B103,Parts!$A$5:$R$204,15,FALSE),0))</f>
        <v/>
      </c>
      <c r="R103" s="14">
        <f>IF($B103="","",IF($B103='Where used'!$B$3,COUNTIFS($B$5:$B103,'Where used'!$B$3),""))</f>
        <v/>
      </c>
    </row>
    <row r="104">
      <c r="A104" s="7" t="n"/>
      <c r="B104" s="7" t="n"/>
      <c r="C104" s="8" t="n"/>
      <c r="D104" s="9" t="n"/>
      <c r="E104" s="10">
        <f>IF($A104="",0,IFERROR(VLOOKUP($B104,Parts!$A$5:$R$204,16,FALSE),0))</f>
        <v/>
      </c>
      <c r="F104" s="10">
        <f>IF($A104="",0,$D104*$E104)</f>
        <v/>
      </c>
      <c r="G104" s="11">
        <f>IF($A104="",0,IFERROR(VLOOKUP($B104,Parts!$A$5:$R$204,8,FALSE),1))</f>
        <v/>
      </c>
      <c r="H104" s="12">
        <f>IF($A104="",0,IFERROR($D104/$G104,$D104))</f>
        <v/>
      </c>
      <c r="I104" s="10">
        <f>IF($A104="",0,$H104*$E104)</f>
        <v/>
      </c>
      <c r="J104" s="13">
        <f>IF($A104="","",IFERROR(VLOOKUP($B104,Parts!$A$5:$R$204,3,FALSE),"⚠ not in Parts"))</f>
        <v/>
      </c>
      <c r="K104" s="13">
        <f>IF($A104="","",IF($A104=$B104,"⚠ a part cannot contain itself",IF(COUNTIF(Parts!$A$5:$A$204,$A104)=0,"⚠ parent is not in the Parts tab",IF(COUNTIF(Parts!$A$5:$A$204,$B104)=0,"⚠ component is not in the Parts tab",IF(COUNTIFS($A$5:$A$404,$A104,$B$5:$B$404,$B104)&gt;1,"⚠ this parent and component pair appears twice",IF(AND($C104&gt;1,COUNTIF($B$5:$B$404,$A104)=0),"⚠ level below 1, but the parent is never used as a component",""))))))</f>
        <v/>
      </c>
      <c r="M104" s="10">
        <f>IF($A104="",0,$H104*IFERROR(VLOOKUP($B104,Parts!$A$5:$R$204,12,FALSE),0))</f>
        <v/>
      </c>
      <c r="N104" s="10">
        <f>IF($A104="",0,$H104*IFERROR(VLOOKUP($B104,Parts!$A$5:$R$204,13,FALSE),0))</f>
        <v/>
      </c>
      <c r="O104" s="10">
        <f>IF($A104="",0,$H104*IFERROR(VLOOKUP($B104,Parts!$A$5:$R$204,14,FALSE),0))</f>
        <v/>
      </c>
      <c r="P104" s="10">
        <f>IF($A104="",0,$H104*IFERROR(VLOOKUP($B104,Parts!$A$5:$R$204,15,FALSE),0))</f>
        <v/>
      </c>
      <c r="R104" s="14">
        <f>IF($B104="","",IF($B104='Where used'!$B$3,COUNTIFS($B$5:$B104,'Where used'!$B$3),""))</f>
        <v/>
      </c>
    </row>
    <row r="105">
      <c r="A105" s="7" t="n"/>
      <c r="B105" s="7" t="n"/>
      <c r="C105" s="8" t="n"/>
      <c r="D105" s="9" t="n"/>
      <c r="E105" s="10">
        <f>IF($A105="",0,IFERROR(VLOOKUP($B105,Parts!$A$5:$R$204,16,FALSE),0))</f>
        <v/>
      </c>
      <c r="F105" s="10">
        <f>IF($A105="",0,$D105*$E105)</f>
        <v/>
      </c>
      <c r="G105" s="11">
        <f>IF($A105="",0,IFERROR(VLOOKUP($B105,Parts!$A$5:$R$204,8,FALSE),1))</f>
        <v/>
      </c>
      <c r="H105" s="12">
        <f>IF($A105="",0,IFERROR($D105/$G105,$D105))</f>
        <v/>
      </c>
      <c r="I105" s="10">
        <f>IF($A105="",0,$H105*$E105)</f>
        <v/>
      </c>
      <c r="J105" s="13">
        <f>IF($A105="","",IFERROR(VLOOKUP($B105,Parts!$A$5:$R$204,3,FALSE),"⚠ not in Parts"))</f>
        <v/>
      </c>
      <c r="K105" s="13">
        <f>IF($A105="","",IF($A105=$B105,"⚠ a part cannot contain itself",IF(COUNTIF(Parts!$A$5:$A$204,$A105)=0,"⚠ parent is not in the Parts tab",IF(COUNTIF(Parts!$A$5:$A$204,$B105)=0,"⚠ component is not in the Parts tab",IF(COUNTIFS($A$5:$A$404,$A105,$B$5:$B$404,$B105)&gt;1,"⚠ this parent and component pair appears twice",IF(AND($C105&gt;1,COUNTIF($B$5:$B$404,$A105)=0),"⚠ level below 1, but the parent is never used as a component",""))))))</f>
        <v/>
      </c>
      <c r="M105" s="10">
        <f>IF($A105="",0,$H105*IFERROR(VLOOKUP($B105,Parts!$A$5:$R$204,12,FALSE),0))</f>
        <v/>
      </c>
      <c r="N105" s="10">
        <f>IF($A105="",0,$H105*IFERROR(VLOOKUP($B105,Parts!$A$5:$R$204,13,FALSE),0))</f>
        <v/>
      </c>
      <c r="O105" s="10">
        <f>IF($A105="",0,$H105*IFERROR(VLOOKUP($B105,Parts!$A$5:$R$204,14,FALSE),0))</f>
        <v/>
      </c>
      <c r="P105" s="10">
        <f>IF($A105="",0,$H105*IFERROR(VLOOKUP($B105,Parts!$A$5:$R$204,15,FALSE),0))</f>
        <v/>
      </c>
      <c r="R105" s="14">
        <f>IF($B105="","",IF($B105='Where used'!$B$3,COUNTIFS($B$5:$B105,'Where used'!$B$3),""))</f>
        <v/>
      </c>
    </row>
    <row r="106">
      <c r="A106" s="7" t="n"/>
      <c r="B106" s="7" t="n"/>
      <c r="C106" s="8" t="n"/>
      <c r="D106" s="9" t="n"/>
      <c r="E106" s="10">
        <f>IF($A106="",0,IFERROR(VLOOKUP($B106,Parts!$A$5:$R$204,16,FALSE),0))</f>
        <v/>
      </c>
      <c r="F106" s="10">
        <f>IF($A106="",0,$D106*$E106)</f>
        <v/>
      </c>
      <c r="G106" s="11">
        <f>IF($A106="",0,IFERROR(VLOOKUP($B106,Parts!$A$5:$R$204,8,FALSE),1))</f>
        <v/>
      </c>
      <c r="H106" s="12">
        <f>IF($A106="",0,IFERROR($D106/$G106,$D106))</f>
        <v/>
      </c>
      <c r="I106" s="10">
        <f>IF($A106="",0,$H106*$E106)</f>
        <v/>
      </c>
      <c r="J106" s="13">
        <f>IF($A106="","",IFERROR(VLOOKUP($B106,Parts!$A$5:$R$204,3,FALSE),"⚠ not in Parts"))</f>
        <v/>
      </c>
      <c r="K106" s="13">
        <f>IF($A106="","",IF($A106=$B106,"⚠ a part cannot contain itself",IF(COUNTIF(Parts!$A$5:$A$204,$A106)=0,"⚠ parent is not in the Parts tab",IF(COUNTIF(Parts!$A$5:$A$204,$B106)=0,"⚠ component is not in the Parts tab",IF(COUNTIFS($A$5:$A$404,$A106,$B$5:$B$404,$B106)&gt;1,"⚠ this parent and component pair appears twice",IF(AND($C106&gt;1,COUNTIF($B$5:$B$404,$A106)=0),"⚠ level below 1, but the parent is never used as a component",""))))))</f>
        <v/>
      </c>
      <c r="M106" s="10">
        <f>IF($A106="",0,$H106*IFERROR(VLOOKUP($B106,Parts!$A$5:$R$204,12,FALSE),0))</f>
        <v/>
      </c>
      <c r="N106" s="10">
        <f>IF($A106="",0,$H106*IFERROR(VLOOKUP($B106,Parts!$A$5:$R$204,13,FALSE),0))</f>
        <v/>
      </c>
      <c r="O106" s="10">
        <f>IF($A106="",0,$H106*IFERROR(VLOOKUP($B106,Parts!$A$5:$R$204,14,FALSE),0))</f>
        <v/>
      </c>
      <c r="P106" s="10">
        <f>IF($A106="",0,$H106*IFERROR(VLOOKUP($B106,Parts!$A$5:$R$204,15,FALSE),0))</f>
        <v/>
      </c>
      <c r="R106" s="14">
        <f>IF($B106="","",IF($B106='Where used'!$B$3,COUNTIFS($B$5:$B106,'Where used'!$B$3),""))</f>
        <v/>
      </c>
    </row>
    <row r="107">
      <c r="A107" s="7" t="n"/>
      <c r="B107" s="7" t="n"/>
      <c r="C107" s="8" t="n"/>
      <c r="D107" s="9" t="n"/>
      <c r="E107" s="10">
        <f>IF($A107="",0,IFERROR(VLOOKUP($B107,Parts!$A$5:$R$204,16,FALSE),0))</f>
        <v/>
      </c>
      <c r="F107" s="10">
        <f>IF($A107="",0,$D107*$E107)</f>
        <v/>
      </c>
      <c r="G107" s="11">
        <f>IF($A107="",0,IFERROR(VLOOKUP($B107,Parts!$A$5:$R$204,8,FALSE),1))</f>
        <v/>
      </c>
      <c r="H107" s="12">
        <f>IF($A107="",0,IFERROR($D107/$G107,$D107))</f>
        <v/>
      </c>
      <c r="I107" s="10">
        <f>IF($A107="",0,$H107*$E107)</f>
        <v/>
      </c>
      <c r="J107" s="13">
        <f>IF($A107="","",IFERROR(VLOOKUP($B107,Parts!$A$5:$R$204,3,FALSE),"⚠ not in Parts"))</f>
        <v/>
      </c>
      <c r="K107" s="13">
        <f>IF($A107="","",IF($A107=$B107,"⚠ a part cannot contain itself",IF(COUNTIF(Parts!$A$5:$A$204,$A107)=0,"⚠ parent is not in the Parts tab",IF(COUNTIF(Parts!$A$5:$A$204,$B107)=0,"⚠ component is not in the Parts tab",IF(COUNTIFS($A$5:$A$404,$A107,$B$5:$B$404,$B107)&gt;1,"⚠ this parent and component pair appears twice",IF(AND($C107&gt;1,COUNTIF($B$5:$B$404,$A107)=0),"⚠ level below 1, but the parent is never used as a component",""))))))</f>
        <v/>
      </c>
      <c r="M107" s="10">
        <f>IF($A107="",0,$H107*IFERROR(VLOOKUP($B107,Parts!$A$5:$R$204,12,FALSE),0))</f>
        <v/>
      </c>
      <c r="N107" s="10">
        <f>IF($A107="",0,$H107*IFERROR(VLOOKUP($B107,Parts!$A$5:$R$204,13,FALSE),0))</f>
        <v/>
      </c>
      <c r="O107" s="10">
        <f>IF($A107="",0,$H107*IFERROR(VLOOKUP($B107,Parts!$A$5:$R$204,14,FALSE),0))</f>
        <v/>
      </c>
      <c r="P107" s="10">
        <f>IF($A107="",0,$H107*IFERROR(VLOOKUP($B107,Parts!$A$5:$R$204,15,FALSE),0))</f>
        <v/>
      </c>
      <c r="R107" s="14">
        <f>IF($B107="","",IF($B107='Where used'!$B$3,COUNTIFS($B$5:$B107,'Where used'!$B$3),""))</f>
        <v/>
      </c>
    </row>
    <row r="108">
      <c r="A108" s="7" t="n"/>
      <c r="B108" s="7" t="n"/>
      <c r="C108" s="8" t="n"/>
      <c r="D108" s="9" t="n"/>
      <c r="E108" s="10">
        <f>IF($A108="",0,IFERROR(VLOOKUP($B108,Parts!$A$5:$R$204,16,FALSE),0))</f>
        <v/>
      </c>
      <c r="F108" s="10">
        <f>IF($A108="",0,$D108*$E108)</f>
        <v/>
      </c>
      <c r="G108" s="11">
        <f>IF($A108="",0,IFERROR(VLOOKUP($B108,Parts!$A$5:$R$204,8,FALSE),1))</f>
        <v/>
      </c>
      <c r="H108" s="12">
        <f>IF($A108="",0,IFERROR($D108/$G108,$D108))</f>
        <v/>
      </c>
      <c r="I108" s="10">
        <f>IF($A108="",0,$H108*$E108)</f>
        <v/>
      </c>
      <c r="J108" s="13">
        <f>IF($A108="","",IFERROR(VLOOKUP($B108,Parts!$A$5:$R$204,3,FALSE),"⚠ not in Parts"))</f>
        <v/>
      </c>
      <c r="K108" s="13">
        <f>IF($A108="","",IF($A108=$B108,"⚠ a part cannot contain itself",IF(COUNTIF(Parts!$A$5:$A$204,$A108)=0,"⚠ parent is not in the Parts tab",IF(COUNTIF(Parts!$A$5:$A$204,$B108)=0,"⚠ component is not in the Parts tab",IF(COUNTIFS($A$5:$A$404,$A108,$B$5:$B$404,$B108)&gt;1,"⚠ this parent and component pair appears twice",IF(AND($C108&gt;1,COUNTIF($B$5:$B$404,$A108)=0),"⚠ level below 1, but the parent is never used as a component",""))))))</f>
        <v/>
      </c>
      <c r="M108" s="10">
        <f>IF($A108="",0,$H108*IFERROR(VLOOKUP($B108,Parts!$A$5:$R$204,12,FALSE),0))</f>
        <v/>
      </c>
      <c r="N108" s="10">
        <f>IF($A108="",0,$H108*IFERROR(VLOOKUP($B108,Parts!$A$5:$R$204,13,FALSE),0))</f>
        <v/>
      </c>
      <c r="O108" s="10">
        <f>IF($A108="",0,$H108*IFERROR(VLOOKUP($B108,Parts!$A$5:$R$204,14,FALSE),0))</f>
        <v/>
      </c>
      <c r="P108" s="10">
        <f>IF($A108="",0,$H108*IFERROR(VLOOKUP($B108,Parts!$A$5:$R$204,15,FALSE),0))</f>
        <v/>
      </c>
      <c r="R108" s="14">
        <f>IF($B108="","",IF($B108='Where used'!$B$3,COUNTIFS($B$5:$B108,'Where used'!$B$3),""))</f>
        <v/>
      </c>
    </row>
    <row r="109">
      <c r="A109" s="7" t="n"/>
      <c r="B109" s="7" t="n"/>
      <c r="C109" s="8" t="n"/>
      <c r="D109" s="9" t="n"/>
      <c r="E109" s="10">
        <f>IF($A109="",0,IFERROR(VLOOKUP($B109,Parts!$A$5:$R$204,16,FALSE),0))</f>
        <v/>
      </c>
      <c r="F109" s="10">
        <f>IF($A109="",0,$D109*$E109)</f>
        <v/>
      </c>
      <c r="G109" s="11">
        <f>IF($A109="",0,IFERROR(VLOOKUP($B109,Parts!$A$5:$R$204,8,FALSE),1))</f>
        <v/>
      </c>
      <c r="H109" s="12">
        <f>IF($A109="",0,IFERROR($D109/$G109,$D109))</f>
        <v/>
      </c>
      <c r="I109" s="10">
        <f>IF($A109="",0,$H109*$E109)</f>
        <v/>
      </c>
      <c r="J109" s="13">
        <f>IF($A109="","",IFERROR(VLOOKUP($B109,Parts!$A$5:$R$204,3,FALSE),"⚠ not in Parts"))</f>
        <v/>
      </c>
      <c r="K109" s="13">
        <f>IF($A109="","",IF($A109=$B109,"⚠ a part cannot contain itself",IF(COUNTIF(Parts!$A$5:$A$204,$A109)=0,"⚠ parent is not in the Parts tab",IF(COUNTIF(Parts!$A$5:$A$204,$B109)=0,"⚠ component is not in the Parts tab",IF(COUNTIFS($A$5:$A$404,$A109,$B$5:$B$404,$B109)&gt;1,"⚠ this parent and component pair appears twice",IF(AND($C109&gt;1,COUNTIF($B$5:$B$404,$A109)=0),"⚠ level below 1, but the parent is never used as a component",""))))))</f>
        <v/>
      </c>
      <c r="M109" s="10">
        <f>IF($A109="",0,$H109*IFERROR(VLOOKUP($B109,Parts!$A$5:$R$204,12,FALSE),0))</f>
        <v/>
      </c>
      <c r="N109" s="10">
        <f>IF($A109="",0,$H109*IFERROR(VLOOKUP($B109,Parts!$A$5:$R$204,13,FALSE),0))</f>
        <v/>
      </c>
      <c r="O109" s="10">
        <f>IF($A109="",0,$H109*IFERROR(VLOOKUP($B109,Parts!$A$5:$R$204,14,FALSE),0))</f>
        <v/>
      </c>
      <c r="P109" s="10">
        <f>IF($A109="",0,$H109*IFERROR(VLOOKUP($B109,Parts!$A$5:$R$204,15,FALSE),0))</f>
        <v/>
      </c>
      <c r="R109" s="14">
        <f>IF($B109="","",IF($B109='Where used'!$B$3,COUNTIFS($B$5:$B109,'Where used'!$B$3),""))</f>
        <v/>
      </c>
    </row>
    <row r="110">
      <c r="A110" s="7" t="n"/>
      <c r="B110" s="7" t="n"/>
      <c r="C110" s="8" t="n"/>
      <c r="D110" s="9" t="n"/>
      <c r="E110" s="10">
        <f>IF($A110="",0,IFERROR(VLOOKUP($B110,Parts!$A$5:$R$204,16,FALSE),0))</f>
        <v/>
      </c>
      <c r="F110" s="10">
        <f>IF($A110="",0,$D110*$E110)</f>
        <v/>
      </c>
      <c r="G110" s="11">
        <f>IF($A110="",0,IFERROR(VLOOKUP($B110,Parts!$A$5:$R$204,8,FALSE),1))</f>
        <v/>
      </c>
      <c r="H110" s="12">
        <f>IF($A110="",0,IFERROR($D110/$G110,$D110))</f>
        <v/>
      </c>
      <c r="I110" s="10">
        <f>IF($A110="",0,$H110*$E110)</f>
        <v/>
      </c>
      <c r="J110" s="13">
        <f>IF($A110="","",IFERROR(VLOOKUP($B110,Parts!$A$5:$R$204,3,FALSE),"⚠ not in Parts"))</f>
        <v/>
      </c>
      <c r="K110" s="13">
        <f>IF($A110="","",IF($A110=$B110,"⚠ a part cannot contain itself",IF(COUNTIF(Parts!$A$5:$A$204,$A110)=0,"⚠ parent is not in the Parts tab",IF(COUNTIF(Parts!$A$5:$A$204,$B110)=0,"⚠ component is not in the Parts tab",IF(COUNTIFS($A$5:$A$404,$A110,$B$5:$B$404,$B110)&gt;1,"⚠ this parent and component pair appears twice",IF(AND($C110&gt;1,COUNTIF($B$5:$B$404,$A110)=0),"⚠ level below 1, but the parent is never used as a component",""))))))</f>
        <v/>
      </c>
      <c r="M110" s="10">
        <f>IF($A110="",0,$H110*IFERROR(VLOOKUP($B110,Parts!$A$5:$R$204,12,FALSE),0))</f>
        <v/>
      </c>
      <c r="N110" s="10">
        <f>IF($A110="",0,$H110*IFERROR(VLOOKUP($B110,Parts!$A$5:$R$204,13,FALSE),0))</f>
        <v/>
      </c>
      <c r="O110" s="10">
        <f>IF($A110="",0,$H110*IFERROR(VLOOKUP($B110,Parts!$A$5:$R$204,14,FALSE),0))</f>
        <v/>
      </c>
      <c r="P110" s="10">
        <f>IF($A110="",0,$H110*IFERROR(VLOOKUP($B110,Parts!$A$5:$R$204,15,FALSE),0))</f>
        <v/>
      </c>
      <c r="R110" s="14">
        <f>IF($B110="","",IF($B110='Where used'!$B$3,COUNTIFS($B$5:$B110,'Where used'!$B$3),""))</f>
        <v/>
      </c>
    </row>
    <row r="111">
      <c r="A111" s="7" t="n"/>
      <c r="B111" s="7" t="n"/>
      <c r="C111" s="8" t="n"/>
      <c r="D111" s="9" t="n"/>
      <c r="E111" s="10">
        <f>IF($A111="",0,IFERROR(VLOOKUP($B111,Parts!$A$5:$R$204,16,FALSE),0))</f>
        <v/>
      </c>
      <c r="F111" s="10">
        <f>IF($A111="",0,$D111*$E111)</f>
        <v/>
      </c>
      <c r="G111" s="11">
        <f>IF($A111="",0,IFERROR(VLOOKUP($B111,Parts!$A$5:$R$204,8,FALSE),1))</f>
        <v/>
      </c>
      <c r="H111" s="12">
        <f>IF($A111="",0,IFERROR($D111/$G111,$D111))</f>
        <v/>
      </c>
      <c r="I111" s="10">
        <f>IF($A111="",0,$H111*$E111)</f>
        <v/>
      </c>
      <c r="J111" s="13">
        <f>IF($A111="","",IFERROR(VLOOKUP($B111,Parts!$A$5:$R$204,3,FALSE),"⚠ not in Parts"))</f>
        <v/>
      </c>
      <c r="K111" s="13">
        <f>IF($A111="","",IF($A111=$B111,"⚠ a part cannot contain itself",IF(COUNTIF(Parts!$A$5:$A$204,$A111)=0,"⚠ parent is not in the Parts tab",IF(COUNTIF(Parts!$A$5:$A$204,$B111)=0,"⚠ component is not in the Parts tab",IF(COUNTIFS($A$5:$A$404,$A111,$B$5:$B$404,$B111)&gt;1,"⚠ this parent and component pair appears twice",IF(AND($C111&gt;1,COUNTIF($B$5:$B$404,$A111)=0),"⚠ level below 1, but the parent is never used as a component",""))))))</f>
        <v/>
      </c>
      <c r="M111" s="10">
        <f>IF($A111="",0,$H111*IFERROR(VLOOKUP($B111,Parts!$A$5:$R$204,12,FALSE),0))</f>
        <v/>
      </c>
      <c r="N111" s="10">
        <f>IF($A111="",0,$H111*IFERROR(VLOOKUP($B111,Parts!$A$5:$R$204,13,FALSE),0))</f>
        <v/>
      </c>
      <c r="O111" s="10">
        <f>IF($A111="",0,$H111*IFERROR(VLOOKUP($B111,Parts!$A$5:$R$204,14,FALSE),0))</f>
        <v/>
      </c>
      <c r="P111" s="10">
        <f>IF($A111="",0,$H111*IFERROR(VLOOKUP($B111,Parts!$A$5:$R$204,15,FALSE),0))</f>
        <v/>
      </c>
      <c r="R111" s="14">
        <f>IF($B111="","",IF($B111='Where used'!$B$3,COUNTIFS($B$5:$B111,'Where used'!$B$3),""))</f>
        <v/>
      </c>
    </row>
    <row r="112">
      <c r="A112" s="7" t="n"/>
      <c r="B112" s="7" t="n"/>
      <c r="C112" s="8" t="n"/>
      <c r="D112" s="9" t="n"/>
      <c r="E112" s="10">
        <f>IF($A112="",0,IFERROR(VLOOKUP($B112,Parts!$A$5:$R$204,16,FALSE),0))</f>
        <v/>
      </c>
      <c r="F112" s="10">
        <f>IF($A112="",0,$D112*$E112)</f>
        <v/>
      </c>
      <c r="G112" s="11">
        <f>IF($A112="",0,IFERROR(VLOOKUP($B112,Parts!$A$5:$R$204,8,FALSE),1))</f>
        <v/>
      </c>
      <c r="H112" s="12">
        <f>IF($A112="",0,IFERROR($D112/$G112,$D112))</f>
        <v/>
      </c>
      <c r="I112" s="10">
        <f>IF($A112="",0,$H112*$E112)</f>
        <v/>
      </c>
      <c r="J112" s="13">
        <f>IF($A112="","",IFERROR(VLOOKUP($B112,Parts!$A$5:$R$204,3,FALSE),"⚠ not in Parts"))</f>
        <v/>
      </c>
      <c r="K112" s="13">
        <f>IF($A112="","",IF($A112=$B112,"⚠ a part cannot contain itself",IF(COUNTIF(Parts!$A$5:$A$204,$A112)=0,"⚠ parent is not in the Parts tab",IF(COUNTIF(Parts!$A$5:$A$204,$B112)=0,"⚠ component is not in the Parts tab",IF(COUNTIFS($A$5:$A$404,$A112,$B$5:$B$404,$B112)&gt;1,"⚠ this parent and component pair appears twice",IF(AND($C112&gt;1,COUNTIF($B$5:$B$404,$A112)=0),"⚠ level below 1, but the parent is never used as a component",""))))))</f>
        <v/>
      </c>
      <c r="M112" s="10">
        <f>IF($A112="",0,$H112*IFERROR(VLOOKUP($B112,Parts!$A$5:$R$204,12,FALSE),0))</f>
        <v/>
      </c>
      <c r="N112" s="10">
        <f>IF($A112="",0,$H112*IFERROR(VLOOKUP($B112,Parts!$A$5:$R$204,13,FALSE),0))</f>
        <v/>
      </c>
      <c r="O112" s="10">
        <f>IF($A112="",0,$H112*IFERROR(VLOOKUP($B112,Parts!$A$5:$R$204,14,FALSE),0))</f>
        <v/>
      </c>
      <c r="P112" s="10">
        <f>IF($A112="",0,$H112*IFERROR(VLOOKUP($B112,Parts!$A$5:$R$204,15,FALSE),0))</f>
        <v/>
      </c>
      <c r="R112" s="14">
        <f>IF($B112="","",IF($B112='Where used'!$B$3,COUNTIFS($B$5:$B112,'Where used'!$B$3),""))</f>
        <v/>
      </c>
    </row>
    <row r="113">
      <c r="A113" s="7" t="n"/>
      <c r="B113" s="7" t="n"/>
      <c r="C113" s="8" t="n"/>
      <c r="D113" s="9" t="n"/>
      <c r="E113" s="10">
        <f>IF($A113="",0,IFERROR(VLOOKUP($B113,Parts!$A$5:$R$204,16,FALSE),0))</f>
        <v/>
      </c>
      <c r="F113" s="10">
        <f>IF($A113="",0,$D113*$E113)</f>
        <v/>
      </c>
      <c r="G113" s="11">
        <f>IF($A113="",0,IFERROR(VLOOKUP($B113,Parts!$A$5:$R$204,8,FALSE),1))</f>
        <v/>
      </c>
      <c r="H113" s="12">
        <f>IF($A113="",0,IFERROR($D113/$G113,$D113))</f>
        <v/>
      </c>
      <c r="I113" s="10">
        <f>IF($A113="",0,$H113*$E113)</f>
        <v/>
      </c>
      <c r="J113" s="13">
        <f>IF($A113="","",IFERROR(VLOOKUP($B113,Parts!$A$5:$R$204,3,FALSE),"⚠ not in Parts"))</f>
        <v/>
      </c>
      <c r="K113" s="13">
        <f>IF($A113="","",IF($A113=$B113,"⚠ a part cannot contain itself",IF(COUNTIF(Parts!$A$5:$A$204,$A113)=0,"⚠ parent is not in the Parts tab",IF(COUNTIF(Parts!$A$5:$A$204,$B113)=0,"⚠ component is not in the Parts tab",IF(COUNTIFS($A$5:$A$404,$A113,$B$5:$B$404,$B113)&gt;1,"⚠ this parent and component pair appears twice",IF(AND($C113&gt;1,COUNTIF($B$5:$B$404,$A113)=0),"⚠ level below 1, but the parent is never used as a component",""))))))</f>
        <v/>
      </c>
      <c r="M113" s="10">
        <f>IF($A113="",0,$H113*IFERROR(VLOOKUP($B113,Parts!$A$5:$R$204,12,FALSE),0))</f>
        <v/>
      </c>
      <c r="N113" s="10">
        <f>IF($A113="",0,$H113*IFERROR(VLOOKUP($B113,Parts!$A$5:$R$204,13,FALSE),0))</f>
        <v/>
      </c>
      <c r="O113" s="10">
        <f>IF($A113="",0,$H113*IFERROR(VLOOKUP($B113,Parts!$A$5:$R$204,14,FALSE),0))</f>
        <v/>
      </c>
      <c r="P113" s="10">
        <f>IF($A113="",0,$H113*IFERROR(VLOOKUP($B113,Parts!$A$5:$R$204,15,FALSE),0))</f>
        <v/>
      </c>
      <c r="R113" s="14">
        <f>IF($B113="","",IF($B113='Where used'!$B$3,COUNTIFS($B$5:$B113,'Where used'!$B$3),""))</f>
        <v/>
      </c>
    </row>
    <row r="114">
      <c r="A114" s="7" t="n"/>
      <c r="B114" s="7" t="n"/>
      <c r="C114" s="8" t="n"/>
      <c r="D114" s="9" t="n"/>
      <c r="E114" s="10">
        <f>IF($A114="",0,IFERROR(VLOOKUP($B114,Parts!$A$5:$R$204,16,FALSE),0))</f>
        <v/>
      </c>
      <c r="F114" s="10">
        <f>IF($A114="",0,$D114*$E114)</f>
        <v/>
      </c>
      <c r="G114" s="11">
        <f>IF($A114="",0,IFERROR(VLOOKUP($B114,Parts!$A$5:$R$204,8,FALSE),1))</f>
        <v/>
      </c>
      <c r="H114" s="12">
        <f>IF($A114="",0,IFERROR($D114/$G114,$D114))</f>
        <v/>
      </c>
      <c r="I114" s="10">
        <f>IF($A114="",0,$H114*$E114)</f>
        <v/>
      </c>
      <c r="J114" s="13">
        <f>IF($A114="","",IFERROR(VLOOKUP($B114,Parts!$A$5:$R$204,3,FALSE),"⚠ not in Parts"))</f>
        <v/>
      </c>
      <c r="K114" s="13">
        <f>IF($A114="","",IF($A114=$B114,"⚠ a part cannot contain itself",IF(COUNTIF(Parts!$A$5:$A$204,$A114)=0,"⚠ parent is not in the Parts tab",IF(COUNTIF(Parts!$A$5:$A$204,$B114)=0,"⚠ component is not in the Parts tab",IF(COUNTIFS($A$5:$A$404,$A114,$B$5:$B$404,$B114)&gt;1,"⚠ this parent and component pair appears twice",IF(AND($C114&gt;1,COUNTIF($B$5:$B$404,$A114)=0),"⚠ level below 1, but the parent is never used as a component",""))))))</f>
        <v/>
      </c>
      <c r="M114" s="10">
        <f>IF($A114="",0,$H114*IFERROR(VLOOKUP($B114,Parts!$A$5:$R$204,12,FALSE),0))</f>
        <v/>
      </c>
      <c r="N114" s="10">
        <f>IF($A114="",0,$H114*IFERROR(VLOOKUP($B114,Parts!$A$5:$R$204,13,FALSE),0))</f>
        <v/>
      </c>
      <c r="O114" s="10">
        <f>IF($A114="",0,$H114*IFERROR(VLOOKUP($B114,Parts!$A$5:$R$204,14,FALSE),0))</f>
        <v/>
      </c>
      <c r="P114" s="10">
        <f>IF($A114="",0,$H114*IFERROR(VLOOKUP($B114,Parts!$A$5:$R$204,15,FALSE),0))</f>
        <v/>
      </c>
      <c r="R114" s="14">
        <f>IF($B114="","",IF($B114='Where used'!$B$3,COUNTIFS($B$5:$B114,'Where used'!$B$3),""))</f>
        <v/>
      </c>
    </row>
    <row r="115">
      <c r="A115" s="7" t="n"/>
      <c r="B115" s="7" t="n"/>
      <c r="C115" s="8" t="n"/>
      <c r="D115" s="9" t="n"/>
      <c r="E115" s="10">
        <f>IF($A115="",0,IFERROR(VLOOKUP($B115,Parts!$A$5:$R$204,16,FALSE),0))</f>
        <v/>
      </c>
      <c r="F115" s="10">
        <f>IF($A115="",0,$D115*$E115)</f>
        <v/>
      </c>
      <c r="G115" s="11">
        <f>IF($A115="",0,IFERROR(VLOOKUP($B115,Parts!$A$5:$R$204,8,FALSE),1))</f>
        <v/>
      </c>
      <c r="H115" s="12">
        <f>IF($A115="",0,IFERROR($D115/$G115,$D115))</f>
        <v/>
      </c>
      <c r="I115" s="10">
        <f>IF($A115="",0,$H115*$E115)</f>
        <v/>
      </c>
      <c r="J115" s="13">
        <f>IF($A115="","",IFERROR(VLOOKUP($B115,Parts!$A$5:$R$204,3,FALSE),"⚠ not in Parts"))</f>
        <v/>
      </c>
      <c r="K115" s="13">
        <f>IF($A115="","",IF($A115=$B115,"⚠ a part cannot contain itself",IF(COUNTIF(Parts!$A$5:$A$204,$A115)=0,"⚠ parent is not in the Parts tab",IF(COUNTIF(Parts!$A$5:$A$204,$B115)=0,"⚠ component is not in the Parts tab",IF(COUNTIFS($A$5:$A$404,$A115,$B$5:$B$404,$B115)&gt;1,"⚠ this parent and component pair appears twice",IF(AND($C115&gt;1,COUNTIF($B$5:$B$404,$A115)=0),"⚠ level below 1, but the parent is never used as a component",""))))))</f>
        <v/>
      </c>
      <c r="M115" s="10">
        <f>IF($A115="",0,$H115*IFERROR(VLOOKUP($B115,Parts!$A$5:$R$204,12,FALSE),0))</f>
        <v/>
      </c>
      <c r="N115" s="10">
        <f>IF($A115="",0,$H115*IFERROR(VLOOKUP($B115,Parts!$A$5:$R$204,13,FALSE),0))</f>
        <v/>
      </c>
      <c r="O115" s="10">
        <f>IF($A115="",0,$H115*IFERROR(VLOOKUP($B115,Parts!$A$5:$R$204,14,FALSE),0))</f>
        <v/>
      </c>
      <c r="P115" s="10">
        <f>IF($A115="",0,$H115*IFERROR(VLOOKUP($B115,Parts!$A$5:$R$204,15,FALSE),0))</f>
        <v/>
      </c>
      <c r="R115" s="14">
        <f>IF($B115="","",IF($B115='Where used'!$B$3,COUNTIFS($B$5:$B115,'Where used'!$B$3),""))</f>
        <v/>
      </c>
    </row>
    <row r="116">
      <c r="A116" s="7" t="n"/>
      <c r="B116" s="7" t="n"/>
      <c r="C116" s="8" t="n"/>
      <c r="D116" s="9" t="n"/>
      <c r="E116" s="10">
        <f>IF($A116="",0,IFERROR(VLOOKUP($B116,Parts!$A$5:$R$204,16,FALSE),0))</f>
        <v/>
      </c>
      <c r="F116" s="10">
        <f>IF($A116="",0,$D116*$E116)</f>
        <v/>
      </c>
      <c r="G116" s="11">
        <f>IF($A116="",0,IFERROR(VLOOKUP($B116,Parts!$A$5:$R$204,8,FALSE),1))</f>
        <v/>
      </c>
      <c r="H116" s="12">
        <f>IF($A116="",0,IFERROR($D116/$G116,$D116))</f>
        <v/>
      </c>
      <c r="I116" s="10">
        <f>IF($A116="",0,$H116*$E116)</f>
        <v/>
      </c>
      <c r="J116" s="13">
        <f>IF($A116="","",IFERROR(VLOOKUP($B116,Parts!$A$5:$R$204,3,FALSE),"⚠ not in Parts"))</f>
        <v/>
      </c>
      <c r="K116" s="13">
        <f>IF($A116="","",IF($A116=$B116,"⚠ a part cannot contain itself",IF(COUNTIF(Parts!$A$5:$A$204,$A116)=0,"⚠ parent is not in the Parts tab",IF(COUNTIF(Parts!$A$5:$A$204,$B116)=0,"⚠ component is not in the Parts tab",IF(COUNTIFS($A$5:$A$404,$A116,$B$5:$B$404,$B116)&gt;1,"⚠ this parent and component pair appears twice",IF(AND($C116&gt;1,COUNTIF($B$5:$B$404,$A116)=0),"⚠ level below 1, but the parent is never used as a component",""))))))</f>
        <v/>
      </c>
      <c r="M116" s="10">
        <f>IF($A116="",0,$H116*IFERROR(VLOOKUP($B116,Parts!$A$5:$R$204,12,FALSE),0))</f>
        <v/>
      </c>
      <c r="N116" s="10">
        <f>IF($A116="",0,$H116*IFERROR(VLOOKUP($B116,Parts!$A$5:$R$204,13,FALSE),0))</f>
        <v/>
      </c>
      <c r="O116" s="10">
        <f>IF($A116="",0,$H116*IFERROR(VLOOKUP($B116,Parts!$A$5:$R$204,14,FALSE),0))</f>
        <v/>
      </c>
      <c r="P116" s="10">
        <f>IF($A116="",0,$H116*IFERROR(VLOOKUP($B116,Parts!$A$5:$R$204,15,FALSE),0))</f>
        <v/>
      </c>
      <c r="R116" s="14">
        <f>IF($B116="","",IF($B116='Where used'!$B$3,COUNTIFS($B$5:$B116,'Where used'!$B$3),""))</f>
        <v/>
      </c>
    </row>
    <row r="117">
      <c r="A117" s="7" t="n"/>
      <c r="B117" s="7" t="n"/>
      <c r="C117" s="8" t="n"/>
      <c r="D117" s="9" t="n"/>
      <c r="E117" s="10">
        <f>IF($A117="",0,IFERROR(VLOOKUP($B117,Parts!$A$5:$R$204,16,FALSE),0))</f>
        <v/>
      </c>
      <c r="F117" s="10">
        <f>IF($A117="",0,$D117*$E117)</f>
        <v/>
      </c>
      <c r="G117" s="11">
        <f>IF($A117="",0,IFERROR(VLOOKUP($B117,Parts!$A$5:$R$204,8,FALSE),1))</f>
        <v/>
      </c>
      <c r="H117" s="12">
        <f>IF($A117="",0,IFERROR($D117/$G117,$D117))</f>
        <v/>
      </c>
      <c r="I117" s="10">
        <f>IF($A117="",0,$H117*$E117)</f>
        <v/>
      </c>
      <c r="J117" s="13">
        <f>IF($A117="","",IFERROR(VLOOKUP($B117,Parts!$A$5:$R$204,3,FALSE),"⚠ not in Parts"))</f>
        <v/>
      </c>
      <c r="K117" s="13">
        <f>IF($A117="","",IF($A117=$B117,"⚠ a part cannot contain itself",IF(COUNTIF(Parts!$A$5:$A$204,$A117)=0,"⚠ parent is not in the Parts tab",IF(COUNTIF(Parts!$A$5:$A$204,$B117)=0,"⚠ component is not in the Parts tab",IF(COUNTIFS($A$5:$A$404,$A117,$B$5:$B$404,$B117)&gt;1,"⚠ this parent and component pair appears twice",IF(AND($C117&gt;1,COUNTIF($B$5:$B$404,$A117)=0),"⚠ level below 1, but the parent is never used as a component",""))))))</f>
        <v/>
      </c>
      <c r="M117" s="10">
        <f>IF($A117="",0,$H117*IFERROR(VLOOKUP($B117,Parts!$A$5:$R$204,12,FALSE),0))</f>
        <v/>
      </c>
      <c r="N117" s="10">
        <f>IF($A117="",0,$H117*IFERROR(VLOOKUP($B117,Parts!$A$5:$R$204,13,FALSE),0))</f>
        <v/>
      </c>
      <c r="O117" s="10">
        <f>IF($A117="",0,$H117*IFERROR(VLOOKUP($B117,Parts!$A$5:$R$204,14,FALSE),0))</f>
        <v/>
      </c>
      <c r="P117" s="10">
        <f>IF($A117="",0,$H117*IFERROR(VLOOKUP($B117,Parts!$A$5:$R$204,15,FALSE),0))</f>
        <v/>
      </c>
      <c r="R117" s="14">
        <f>IF($B117="","",IF($B117='Where used'!$B$3,COUNTIFS($B$5:$B117,'Where used'!$B$3),""))</f>
        <v/>
      </c>
    </row>
    <row r="118">
      <c r="A118" s="7" t="n"/>
      <c r="B118" s="7" t="n"/>
      <c r="C118" s="8" t="n"/>
      <c r="D118" s="9" t="n"/>
      <c r="E118" s="10">
        <f>IF($A118="",0,IFERROR(VLOOKUP($B118,Parts!$A$5:$R$204,16,FALSE),0))</f>
        <v/>
      </c>
      <c r="F118" s="10">
        <f>IF($A118="",0,$D118*$E118)</f>
        <v/>
      </c>
      <c r="G118" s="11">
        <f>IF($A118="",0,IFERROR(VLOOKUP($B118,Parts!$A$5:$R$204,8,FALSE),1))</f>
        <v/>
      </c>
      <c r="H118" s="12">
        <f>IF($A118="",0,IFERROR($D118/$G118,$D118))</f>
        <v/>
      </c>
      <c r="I118" s="10">
        <f>IF($A118="",0,$H118*$E118)</f>
        <v/>
      </c>
      <c r="J118" s="13">
        <f>IF($A118="","",IFERROR(VLOOKUP($B118,Parts!$A$5:$R$204,3,FALSE),"⚠ not in Parts"))</f>
        <v/>
      </c>
      <c r="K118" s="13">
        <f>IF($A118="","",IF($A118=$B118,"⚠ a part cannot contain itself",IF(COUNTIF(Parts!$A$5:$A$204,$A118)=0,"⚠ parent is not in the Parts tab",IF(COUNTIF(Parts!$A$5:$A$204,$B118)=0,"⚠ component is not in the Parts tab",IF(COUNTIFS($A$5:$A$404,$A118,$B$5:$B$404,$B118)&gt;1,"⚠ this parent and component pair appears twice",IF(AND($C118&gt;1,COUNTIF($B$5:$B$404,$A118)=0),"⚠ level below 1, but the parent is never used as a component",""))))))</f>
        <v/>
      </c>
      <c r="M118" s="10">
        <f>IF($A118="",0,$H118*IFERROR(VLOOKUP($B118,Parts!$A$5:$R$204,12,FALSE),0))</f>
        <v/>
      </c>
      <c r="N118" s="10">
        <f>IF($A118="",0,$H118*IFERROR(VLOOKUP($B118,Parts!$A$5:$R$204,13,FALSE),0))</f>
        <v/>
      </c>
      <c r="O118" s="10">
        <f>IF($A118="",0,$H118*IFERROR(VLOOKUP($B118,Parts!$A$5:$R$204,14,FALSE),0))</f>
        <v/>
      </c>
      <c r="P118" s="10">
        <f>IF($A118="",0,$H118*IFERROR(VLOOKUP($B118,Parts!$A$5:$R$204,15,FALSE),0))</f>
        <v/>
      </c>
      <c r="R118" s="14">
        <f>IF($B118="","",IF($B118='Where used'!$B$3,COUNTIFS($B$5:$B118,'Where used'!$B$3),""))</f>
        <v/>
      </c>
    </row>
    <row r="119">
      <c r="A119" s="7" t="n"/>
      <c r="B119" s="7" t="n"/>
      <c r="C119" s="8" t="n"/>
      <c r="D119" s="9" t="n"/>
      <c r="E119" s="10">
        <f>IF($A119="",0,IFERROR(VLOOKUP($B119,Parts!$A$5:$R$204,16,FALSE),0))</f>
        <v/>
      </c>
      <c r="F119" s="10">
        <f>IF($A119="",0,$D119*$E119)</f>
        <v/>
      </c>
      <c r="G119" s="11">
        <f>IF($A119="",0,IFERROR(VLOOKUP($B119,Parts!$A$5:$R$204,8,FALSE),1))</f>
        <v/>
      </c>
      <c r="H119" s="12">
        <f>IF($A119="",0,IFERROR($D119/$G119,$D119))</f>
        <v/>
      </c>
      <c r="I119" s="10">
        <f>IF($A119="",0,$H119*$E119)</f>
        <v/>
      </c>
      <c r="J119" s="13">
        <f>IF($A119="","",IFERROR(VLOOKUP($B119,Parts!$A$5:$R$204,3,FALSE),"⚠ not in Parts"))</f>
        <v/>
      </c>
      <c r="K119" s="13">
        <f>IF($A119="","",IF($A119=$B119,"⚠ a part cannot contain itself",IF(COUNTIF(Parts!$A$5:$A$204,$A119)=0,"⚠ parent is not in the Parts tab",IF(COUNTIF(Parts!$A$5:$A$204,$B119)=0,"⚠ component is not in the Parts tab",IF(COUNTIFS($A$5:$A$404,$A119,$B$5:$B$404,$B119)&gt;1,"⚠ this parent and component pair appears twice",IF(AND($C119&gt;1,COUNTIF($B$5:$B$404,$A119)=0),"⚠ level below 1, but the parent is never used as a component",""))))))</f>
        <v/>
      </c>
      <c r="M119" s="10">
        <f>IF($A119="",0,$H119*IFERROR(VLOOKUP($B119,Parts!$A$5:$R$204,12,FALSE),0))</f>
        <v/>
      </c>
      <c r="N119" s="10">
        <f>IF($A119="",0,$H119*IFERROR(VLOOKUP($B119,Parts!$A$5:$R$204,13,FALSE),0))</f>
        <v/>
      </c>
      <c r="O119" s="10">
        <f>IF($A119="",0,$H119*IFERROR(VLOOKUP($B119,Parts!$A$5:$R$204,14,FALSE),0))</f>
        <v/>
      </c>
      <c r="P119" s="10">
        <f>IF($A119="",0,$H119*IFERROR(VLOOKUP($B119,Parts!$A$5:$R$204,15,FALSE),0))</f>
        <v/>
      </c>
      <c r="R119" s="14">
        <f>IF($B119="","",IF($B119='Where used'!$B$3,COUNTIFS($B$5:$B119,'Where used'!$B$3),""))</f>
        <v/>
      </c>
    </row>
    <row r="120">
      <c r="A120" s="7" t="n"/>
      <c r="B120" s="7" t="n"/>
      <c r="C120" s="8" t="n"/>
      <c r="D120" s="9" t="n"/>
      <c r="E120" s="10">
        <f>IF($A120="",0,IFERROR(VLOOKUP($B120,Parts!$A$5:$R$204,16,FALSE),0))</f>
        <v/>
      </c>
      <c r="F120" s="10">
        <f>IF($A120="",0,$D120*$E120)</f>
        <v/>
      </c>
      <c r="G120" s="11">
        <f>IF($A120="",0,IFERROR(VLOOKUP($B120,Parts!$A$5:$R$204,8,FALSE),1))</f>
        <v/>
      </c>
      <c r="H120" s="12">
        <f>IF($A120="",0,IFERROR($D120/$G120,$D120))</f>
        <v/>
      </c>
      <c r="I120" s="10">
        <f>IF($A120="",0,$H120*$E120)</f>
        <v/>
      </c>
      <c r="J120" s="13">
        <f>IF($A120="","",IFERROR(VLOOKUP($B120,Parts!$A$5:$R$204,3,FALSE),"⚠ not in Parts"))</f>
        <v/>
      </c>
      <c r="K120" s="13">
        <f>IF($A120="","",IF($A120=$B120,"⚠ a part cannot contain itself",IF(COUNTIF(Parts!$A$5:$A$204,$A120)=0,"⚠ parent is not in the Parts tab",IF(COUNTIF(Parts!$A$5:$A$204,$B120)=0,"⚠ component is not in the Parts tab",IF(COUNTIFS($A$5:$A$404,$A120,$B$5:$B$404,$B120)&gt;1,"⚠ this parent and component pair appears twice",IF(AND($C120&gt;1,COUNTIF($B$5:$B$404,$A120)=0),"⚠ level below 1, but the parent is never used as a component",""))))))</f>
        <v/>
      </c>
      <c r="M120" s="10">
        <f>IF($A120="",0,$H120*IFERROR(VLOOKUP($B120,Parts!$A$5:$R$204,12,FALSE),0))</f>
        <v/>
      </c>
      <c r="N120" s="10">
        <f>IF($A120="",0,$H120*IFERROR(VLOOKUP($B120,Parts!$A$5:$R$204,13,FALSE),0))</f>
        <v/>
      </c>
      <c r="O120" s="10">
        <f>IF($A120="",0,$H120*IFERROR(VLOOKUP($B120,Parts!$A$5:$R$204,14,FALSE),0))</f>
        <v/>
      </c>
      <c r="P120" s="10">
        <f>IF($A120="",0,$H120*IFERROR(VLOOKUP($B120,Parts!$A$5:$R$204,15,FALSE),0))</f>
        <v/>
      </c>
      <c r="R120" s="14">
        <f>IF($B120="","",IF($B120='Where used'!$B$3,COUNTIFS($B$5:$B120,'Where used'!$B$3),""))</f>
        <v/>
      </c>
    </row>
    <row r="121">
      <c r="A121" s="7" t="n"/>
      <c r="B121" s="7" t="n"/>
      <c r="C121" s="8" t="n"/>
      <c r="D121" s="9" t="n"/>
      <c r="E121" s="10">
        <f>IF($A121="",0,IFERROR(VLOOKUP($B121,Parts!$A$5:$R$204,16,FALSE),0))</f>
        <v/>
      </c>
      <c r="F121" s="10">
        <f>IF($A121="",0,$D121*$E121)</f>
        <v/>
      </c>
      <c r="G121" s="11">
        <f>IF($A121="",0,IFERROR(VLOOKUP($B121,Parts!$A$5:$R$204,8,FALSE),1))</f>
        <v/>
      </c>
      <c r="H121" s="12">
        <f>IF($A121="",0,IFERROR($D121/$G121,$D121))</f>
        <v/>
      </c>
      <c r="I121" s="10">
        <f>IF($A121="",0,$H121*$E121)</f>
        <v/>
      </c>
      <c r="J121" s="13">
        <f>IF($A121="","",IFERROR(VLOOKUP($B121,Parts!$A$5:$R$204,3,FALSE),"⚠ not in Parts"))</f>
        <v/>
      </c>
      <c r="K121" s="13">
        <f>IF($A121="","",IF($A121=$B121,"⚠ a part cannot contain itself",IF(COUNTIF(Parts!$A$5:$A$204,$A121)=0,"⚠ parent is not in the Parts tab",IF(COUNTIF(Parts!$A$5:$A$204,$B121)=0,"⚠ component is not in the Parts tab",IF(COUNTIFS($A$5:$A$404,$A121,$B$5:$B$404,$B121)&gt;1,"⚠ this parent and component pair appears twice",IF(AND($C121&gt;1,COUNTIF($B$5:$B$404,$A121)=0),"⚠ level below 1, but the parent is never used as a component",""))))))</f>
        <v/>
      </c>
      <c r="M121" s="10">
        <f>IF($A121="",0,$H121*IFERROR(VLOOKUP($B121,Parts!$A$5:$R$204,12,FALSE),0))</f>
        <v/>
      </c>
      <c r="N121" s="10">
        <f>IF($A121="",0,$H121*IFERROR(VLOOKUP($B121,Parts!$A$5:$R$204,13,FALSE),0))</f>
        <v/>
      </c>
      <c r="O121" s="10">
        <f>IF($A121="",0,$H121*IFERROR(VLOOKUP($B121,Parts!$A$5:$R$204,14,FALSE),0))</f>
        <v/>
      </c>
      <c r="P121" s="10">
        <f>IF($A121="",0,$H121*IFERROR(VLOOKUP($B121,Parts!$A$5:$R$204,15,FALSE),0))</f>
        <v/>
      </c>
      <c r="R121" s="14">
        <f>IF($B121="","",IF($B121='Where used'!$B$3,COUNTIFS($B$5:$B121,'Where used'!$B$3),""))</f>
        <v/>
      </c>
    </row>
    <row r="122">
      <c r="A122" s="7" t="n"/>
      <c r="B122" s="7" t="n"/>
      <c r="C122" s="8" t="n"/>
      <c r="D122" s="9" t="n"/>
      <c r="E122" s="10">
        <f>IF($A122="",0,IFERROR(VLOOKUP($B122,Parts!$A$5:$R$204,16,FALSE),0))</f>
        <v/>
      </c>
      <c r="F122" s="10">
        <f>IF($A122="",0,$D122*$E122)</f>
        <v/>
      </c>
      <c r="G122" s="11">
        <f>IF($A122="",0,IFERROR(VLOOKUP($B122,Parts!$A$5:$R$204,8,FALSE),1))</f>
        <v/>
      </c>
      <c r="H122" s="12">
        <f>IF($A122="",0,IFERROR($D122/$G122,$D122))</f>
        <v/>
      </c>
      <c r="I122" s="10">
        <f>IF($A122="",0,$H122*$E122)</f>
        <v/>
      </c>
      <c r="J122" s="13">
        <f>IF($A122="","",IFERROR(VLOOKUP($B122,Parts!$A$5:$R$204,3,FALSE),"⚠ not in Parts"))</f>
        <v/>
      </c>
      <c r="K122" s="13">
        <f>IF($A122="","",IF($A122=$B122,"⚠ a part cannot contain itself",IF(COUNTIF(Parts!$A$5:$A$204,$A122)=0,"⚠ parent is not in the Parts tab",IF(COUNTIF(Parts!$A$5:$A$204,$B122)=0,"⚠ component is not in the Parts tab",IF(COUNTIFS($A$5:$A$404,$A122,$B$5:$B$404,$B122)&gt;1,"⚠ this parent and component pair appears twice",IF(AND($C122&gt;1,COUNTIF($B$5:$B$404,$A122)=0),"⚠ level below 1, but the parent is never used as a component",""))))))</f>
        <v/>
      </c>
      <c r="M122" s="10">
        <f>IF($A122="",0,$H122*IFERROR(VLOOKUP($B122,Parts!$A$5:$R$204,12,FALSE),0))</f>
        <v/>
      </c>
      <c r="N122" s="10">
        <f>IF($A122="",0,$H122*IFERROR(VLOOKUP($B122,Parts!$A$5:$R$204,13,FALSE),0))</f>
        <v/>
      </c>
      <c r="O122" s="10">
        <f>IF($A122="",0,$H122*IFERROR(VLOOKUP($B122,Parts!$A$5:$R$204,14,FALSE),0))</f>
        <v/>
      </c>
      <c r="P122" s="10">
        <f>IF($A122="",0,$H122*IFERROR(VLOOKUP($B122,Parts!$A$5:$R$204,15,FALSE),0))</f>
        <v/>
      </c>
      <c r="R122" s="14">
        <f>IF($B122="","",IF($B122='Where used'!$B$3,COUNTIFS($B$5:$B122,'Where used'!$B$3),""))</f>
        <v/>
      </c>
    </row>
    <row r="123">
      <c r="A123" s="7" t="n"/>
      <c r="B123" s="7" t="n"/>
      <c r="C123" s="8" t="n"/>
      <c r="D123" s="9" t="n"/>
      <c r="E123" s="10">
        <f>IF($A123="",0,IFERROR(VLOOKUP($B123,Parts!$A$5:$R$204,16,FALSE),0))</f>
        <v/>
      </c>
      <c r="F123" s="10">
        <f>IF($A123="",0,$D123*$E123)</f>
        <v/>
      </c>
      <c r="G123" s="11">
        <f>IF($A123="",0,IFERROR(VLOOKUP($B123,Parts!$A$5:$R$204,8,FALSE),1))</f>
        <v/>
      </c>
      <c r="H123" s="12">
        <f>IF($A123="",0,IFERROR($D123/$G123,$D123))</f>
        <v/>
      </c>
      <c r="I123" s="10">
        <f>IF($A123="",0,$H123*$E123)</f>
        <v/>
      </c>
      <c r="J123" s="13">
        <f>IF($A123="","",IFERROR(VLOOKUP($B123,Parts!$A$5:$R$204,3,FALSE),"⚠ not in Parts"))</f>
        <v/>
      </c>
      <c r="K123" s="13">
        <f>IF($A123="","",IF($A123=$B123,"⚠ a part cannot contain itself",IF(COUNTIF(Parts!$A$5:$A$204,$A123)=0,"⚠ parent is not in the Parts tab",IF(COUNTIF(Parts!$A$5:$A$204,$B123)=0,"⚠ component is not in the Parts tab",IF(COUNTIFS($A$5:$A$404,$A123,$B$5:$B$404,$B123)&gt;1,"⚠ this parent and component pair appears twice",IF(AND($C123&gt;1,COUNTIF($B$5:$B$404,$A123)=0),"⚠ level below 1, but the parent is never used as a component",""))))))</f>
        <v/>
      </c>
      <c r="M123" s="10">
        <f>IF($A123="",0,$H123*IFERROR(VLOOKUP($B123,Parts!$A$5:$R$204,12,FALSE),0))</f>
        <v/>
      </c>
      <c r="N123" s="10">
        <f>IF($A123="",0,$H123*IFERROR(VLOOKUP($B123,Parts!$A$5:$R$204,13,FALSE),0))</f>
        <v/>
      </c>
      <c r="O123" s="10">
        <f>IF($A123="",0,$H123*IFERROR(VLOOKUP($B123,Parts!$A$5:$R$204,14,FALSE),0))</f>
        <v/>
      </c>
      <c r="P123" s="10">
        <f>IF($A123="",0,$H123*IFERROR(VLOOKUP($B123,Parts!$A$5:$R$204,15,FALSE),0))</f>
        <v/>
      </c>
      <c r="R123" s="14">
        <f>IF($B123="","",IF($B123='Where used'!$B$3,COUNTIFS($B$5:$B123,'Where used'!$B$3),""))</f>
        <v/>
      </c>
    </row>
    <row r="124">
      <c r="A124" s="7" t="n"/>
      <c r="B124" s="7" t="n"/>
      <c r="C124" s="8" t="n"/>
      <c r="D124" s="9" t="n"/>
      <c r="E124" s="10">
        <f>IF($A124="",0,IFERROR(VLOOKUP($B124,Parts!$A$5:$R$204,16,FALSE),0))</f>
        <v/>
      </c>
      <c r="F124" s="10">
        <f>IF($A124="",0,$D124*$E124)</f>
        <v/>
      </c>
      <c r="G124" s="11">
        <f>IF($A124="",0,IFERROR(VLOOKUP($B124,Parts!$A$5:$R$204,8,FALSE),1))</f>
        <v/>
      </c>
      <c r="H124" s="12">
        <f>IF($A124="",0,IFERROR($D124/$G124,$D124))</f>
        <v/>
      </c>
      <c r="I124" s="10">
        <f>IF($A124="",0,$H124*$E124)</f>
        <v/>
      </c>
      <c r="J124" s="13">
        <f>IF($A124="","",IFERROR(VLOOKUP($B124,Parts!$A$5:$R$204,3,FALSE),"⚠ not in Parts"))</f>
        <v/>
      </c>
      <c r="K124" s="13">
        <f>IF($A124="","",IF($A124=$B124,"⚠ a part cannot contain itself",IF(COUNTIF(Parts!$A$5:$A$204,$A124)=0,"⚠ parent is not in the Parts tab",IF(COUNTIF(Parts!$A$5:$A$204,$B124)=0,"⚠ component is not in the Parts tab",IF(COUNTIFS($A$5:$A$404,$A124,$B$5:$B$404,$B124)&gt;1,"⚠ this parent and component pair appears twice",IF(AND($C124&gt;1,COUNTIF($B$5:$B$404,$A124)=0),"⚠ level below 1, but the parent is never used as a component",""))))))</f>
        <v/>
      </c>
      <c r="M124" s="10">
        <f>IF($A124="",0,$H124*IFERROR(VLOOKUP($B124,Parts!$A$5:$R$204,12,FALSE),0))</f>
        <v/>
      </c>
      <c r="N124" s="10">
        <f>IF($A124="",0,$H124*IFERROR(VLOOKUP($B124,Parts!$A$5:$R$204,13,FALSE),0))</f>
        <v/>
      </c>
      <c r="O124" s="10">
        <f>IF($A124="",0,$H124*IFERROR(VLOOKUP($B124,Parts!$A$5:$R$204,14,FALSE),0))</f>
        <v/>
      </c>
      <c r="P124" s="10">
        <f>IF($A124="",0,$H124*IFERROR(VLOOKUP($B124,Parts!$A$5:$R$204,15,FALSE),0))</f>
        <v/>
      </c>
      <c r="R124" s="14">
        <f>IF($B124="","",IF($B124='Where used'!$B$3,COUNTIFS($B$5:$B124,'Where used'!$B$3),""))</f>
        <v/>
      </c>
    </row>
    <row r="125">
      <c r="A125" s="7" t="n"/>
      <c r="B125" s="7" t="n"/>
      <c r="C125" s="8" t="n"/>
      <c r="D125" s="9" t="n"/>
      <c r="E125" s="10">
        <f>IF($A125="",0,IFERROR(VLOOKUP($B125,Parts!$A$5:$R$204,16,FALSE),0))</f>
        <v/>
      </c>
      <c r="F125" s="10">
        <f>IF($A125="",0,$D125*$E125)</f>
        <v/>
      </c>
      <c r="G125" s="11">
        <f>IF($A125="",0,IFERROR(VLOOKUP($B125,Parts!$A$5:$R$204,8,FALSE),1))</f>
        <v/>
      </c>
      <c r="H125" s="12">
        <f>IF($A125="",0,IFERROR($D125/$G125,$D125))</f>
        <v/>
      </c>
      <c r="I125" s="10">
        <f>IF($A125="",0,$H125*$E125)</f>
        <v/>
      </c>
      <c r="J125" s="13">
        <f>IF($A125="","",IFERROR(VLOOKUP($B125,Parts!$A$5:$R$204,3,FALSE),"⚠ not in Parts"))</f>
        <v/>
      </c>
      <c r="K125" s="13">
        <f>IF($A125="","",IF($A125=$B125,"⚠ a part cannot contain itself",IF(COUNTIF(Parts!$A$5:$A$204,$A125)=0,"⚠ parent is not in the Parts tab",IF(COUNTIF(Parts!$A$5:$A$204,$B125)=0,"⚠ component is not in the Parts tab",IF(COUNTIFS($A$5:$A$404,$A125,$B$5:$B$404,$B125)&gt;1,"⚠ this parent and component pair appears twice",IF(AND($C125&gt;1,COUNTIF($B$5:$B$404,$A125)=0),"⚠ level below 1, but the parent is never used as a component",""))))))</f>
        <v/>
      </c>
      <c r="M125" s="10">
        <f>IF($A125="",0,$H125*IFERROR(VLOOKUP($B125,Parts!$A$5:$R$204,12,FALSE),0))</f>
        <v/>
      </c>
      <c r="N125" s="10">
        <f>IF($A125="",0,$H125*IFERROR(VLOOKUP($B125,Parts!$A$5:$R$204,13,FALSE),0))</f>
        <v/>
      </c>
      <c r="O125" s="10">
        <f>IF($A125="",0,$H125*IFERROR(VLOOKUP($B125,Parts!$A$5:$R$204,14,FALSE),0))</f>
        <v/>
      </c>
      <c r="P125" s="10">
        <f>IF($A125="",0,$H125*IFERROR(VLOOKUP($B125,Parts!$A$5:$R$204,15,FALSE),0))</f>
        <v/>
      </c>
      <c r="R125" s="14">
        <f>IF($B125="","",IF($B125='Where used'!$B$3,COUNTIFS($B$5:$B125,'Where used'!$B$3),""))</f>
        <v/>
      </c>
    </row>
    <row r="126">
      <c r="A126" s="7" t="n"/>
      <c r="B126" s="7" t="n"/>
      <c r="C126" s="8" t="n"/>
      <c r="D126" s="9" t="n"/>
      <c r="E126" s="10">
        <f>IF($A126="",0,IFERROR(VLOOKUP($B126,Parts!$A$5:$R$204,16,FALSE),0))</f>
        <v/>
      </c>
      <c r="F126" s="10">
        <f>IF($A126="",0,$D126*$E126)</f>
        <v/>
      </c>
      <c r="G126" s="11">
        <f>IF($A126="",0,IFERROR(VLOOKUP($B126,Parts!$A$5:$R$204,8,FALSE),1))</f>
        <v/>
      </c>
      <c r="H126" s="12">
        <f>IF($A126="",0,IFERROR($D126/$G126,$D126))</f>
        <v/>
      </c>
      <c r="I126" s="10">
        <f>IF($A126="",0,$H126*$E126)</f>
        <v/>
      </c>
      <c r="J126" s="13">
        <f>IF($A126="","",IFERROR(VLOOKUP($B126,Parts!$A$5:$R$204,3,FALSE),"⚠ not in Parts"))</f>
        <v/>
      </c>
      <c r="K126" s="13">
        <f>IF($A126="","",IF($A126=$B126,"⚠ a part cannot contain itself",IF(COUNTIF(Parts!$A$5:$A$204,$A126)=0,"⚠ parent is not in the Parts tab",IF(COUNTIF(Parts!$A$5:$A$204,$B126)=0,"⚠ component is not in the Parts tab",IF(COUNTIFS($A$5:$A$404,$A126,$B$5:$B$404,$B126)&gt;1,"⚠ this parent and component pair appears twice",IF(AND($C126&gt;1,COUNTIF($B$5:$B$404,$A126)=0),"⚠ level below 1, but the parent is never used as a component",""))))))</f>
        <v/>
      </c>
      <c r="M126" s="10">
        <f>IF($A126="",0,$H126*IFERROR(VLOOKUP($B126,Parts!$A$5:$R$204,12,FALSE),0))</f>
        <v/>
      </c>
      <c r="N126" s="10">
        <f>IF($A126="",0,$H126*IFERROR(VLOOKUP($B126,Parts!$A$5:$R$204,13,FALSE),0))</f>
        <v/>
      </c>
      <c r="O126" s="10">
        <f>IF($A126="",0,$H126*IFERROR(VLOOKUP($B126,Parts!$A$5:$R$204,14,FALSE),0))</f>
        <v/>
      </c>
      <c r="P126" s="10">
        <f>IF($A126="",0,$H126*IFERROR(VLOOKUP($B126,Parts!$A$5:$R$204,15,FALSE),0))</f>
        <v/>
      </c>
      <c r="R126" s="14">
        <f>IF($B126="","",IF($B126='Where used'!$B$3,COUNTIFS($B$5:$B126,'Where used'!$B$3),""))</f>
        <v/>
      </c>
    </row>
    <row r="127">
      <c r="A127" s="7" t="n"/>
      <c r="B127" s="7" t="n"/>
      <c r="C127" s="8" t="n"/>
      <c r="D127" s="9" t="n"/>
      <c r="E127" s="10">
        <f>IF($A127="",0,IFERROR(VLOOKUP($B127,Parts!$A$5:$R$204,16,FALSE),0))</f>
        <v/>
      </c>
      <c r="F127" s="10">
        <f>IF($A127="",0,$D127*$E127)</f>
        <v/>
      </c>
      <c r="G127" s="11">
        <f>IF($A127="",0,IFERROR(VLOOKUP($B127,Parts!$A$5:$R$204,8,FALSE),1))</f>
        <v/>
      </c>
      <c r="H127" s="12">
        <f>IF($A127="",0,IFERROR($D127/$G127,$D127))</f>
        <v/>
      </c>
      <c r="I127" s="10">
        <f>IF($A127="",0,$H127*$E127)</f>
        <v/>
      </c>
      <c r="J127" s="13">
        <f>IF($A127="","",IFERROR(VLOOKUP($B127,Parts!$A$5:$R$204,3,FALSE),"⚠ not in Parts"))</f>
        <v/>
      </c>
      <c r="K127" s="13">
        <f>IF($A127="","",IF($A127=$B127,"⚠ a part cannot contain itself",IF(COUNTIF(Parts!$A$5:$A$204,$A127)=0,"⚠ parent is not in the Parts tab",IF(COUNTIF(Parts!$A$5:$A$204,$B127)=0,"⚠ component is not in the Parts tab",IF(COUNTIFS($A$5:$A$404,$A127,$B$5:$B$404,$B127)&gt;1,"⚠ this parent and component pair appears twice",IF(AND($C127&gt;1,COUNTIF($B$5:$B$404,$A127)=0),"⚠ level below 1, but the parent is never used as a component",""))))))</f>
        <v/>
      </c>
      <c r="M127" s="10">
        <f>IF($A127="",0,$H127*IFERROR(VLOOKUP($B127,Parts!$A$5:$R$204,12,FALSE),0))</f>
        <v/>
      </c>
      <c r="N127" s="10">
        <f>IF($A127="",0,$H127*IFERROR(VLOOKUP($B127,Parts!$A$5:$R$204,13,FALSE),0))</f>
        <v/>
      </c>
      <c r="O127" s="10">
        <f>IF($A127="",0,$H127*IFERROR(VLOOKUP($B127,Parts!$A$5:$R$204,14,FALSE),0))</f>
        <v/>
      </c>
      <c r="P127" s="10">
        <f>IF($A127="",0,$H127*IFERROR(VLOOKUP($B127,Parts!$A$5:$R$204,15,FALSE),0))</f>
        <v/>
      </c>
      <c r="R127" s="14">
        <f>IF($B127="","",IF($B127='Where used'!$B$3,COUNTIFS($B$5:$B127,'Where used'!$B$3),""))</f>
        <v/>
      </c>
    </row>
    <row r="128">
      <c r="A128" s="7" t="n"/>
      <c r="B128" s="7" t="n"/>
      <c r="C128" s="8" t="n"/>
      <c r="D128" s="9" t="n"/>
      <c r="E128" s="10">
        <f>IF($A128="",0,IFERROR(VLOOKUP($B128,Parts!$A$5:$R$204,16,FALSE),0))</f>
        <v/>
      </c>
      <c r="F128" s="10">
        <f>IF($A128="",0,$D128*$E128)</f>
        <v/>
      </c>
      <c r="G128" s="11">
        <f>IF($A128="",0,IFERROR(VLOOKUP($B128,Parts!$A$5:$R$204,8,FALSE),1))</f>
        <v/>
      </c>
      <c r="H128" s="12">
        <f>IF($A128="",0,IFERROR($D128/$G128,$D128))</f>
        <v/>
      </c>
      <c r="I128" s="10">
        <f>IF($A128="",0,$H128*$E128)</f>
        <v/>
      </c>
      <c r="J128" s="13">
        <f>IF($A128="","",IFERROR(VLOOKUP($B128,Parts!$A$5:$R$204,3,FALSE),"⚠ not in Parts"))</f>
        <v/>
      </c>
      <c r="K128" s="13">
        <f>IF($A128="","",IF($A128=$B128,"⚠ a part cannot contain itself",IF(COUNTIF(Parts!$A$5:$A$204,$A128)=0,"⚠ parent is not in the Parts tab",IF(COUNTIF(Parts!$A$5:$A$204,$B128)=0,"⚠ component is not in the Parts tab",IF(COUNTIFS($A$5:$A$404,$A128,$B$5:$B$404,$B128)&gt;1,"⚠ this parent and component pair appears twice",IF(AND($C128&gt;1,COUNTIF($B$5:$B$404,$A128)=0),"⚠ level below 1, but the parent is never used as a component",""))))))</f>
        <v/>
      </c>
      <c r="M128" s="10">
        <f>IF($A128="",0,$H128*IFERROR(VLOOKUP($B128,Parts!$A$5:$R$204,12,FALSE),0))</f>
        <v/>
      </c>
      <c r="N128" s="10">
        <f>IF($A128="",0,$H128*IFERROR(VLOOKUP($B128,Parts!$A$5:$R$204,13,FALSE),0))</f>
        <v/>
      </c>
      <c r="O128" s="10">
        <f>IF($A128="",0,$H128*IFERROR(VLOOKUP($B128,Parts!$A$5:$R$204,14,FALSE),0))</f>
        <v/>
      </c>
      <c r="P128" s="10">
        <f>IF($A128="",0,$H128*IFERROR(VLOOKUP($B128,Parts!$A$5:$R$204,15,FALSE),0))</f>
        <v/>
      </c>
      <c r="R128" s="14">
        <f>IF($B128="","",IF($B128='Where used'!$B$3,COUNTIFS($B$5:$B128,'Where used'!$B$3),""))</f>
        <v/>
      </c>
    </row>
    <row r="129">
      <c r="A129" s="7" t="n"/>
      <c r="B129" s="7" t="n"/>
      <c r="C129" s="8" t="n"/>
      <c r="D129" s="9" t="n"/>
      <c r="E129" s="10">
        <f>IF($A129="",0,IFERROR(VLOOKUP($B129,Parts!$A$5:$R$204,16,FALSE),0))</f>
        <v/>
      </c>
      <c r="F129" s="10">
        <f>IF($A129="",0,$D129*$E129)</f>
        <v/>
      </c>
      <c r="G129" s="11">
        <f>IF($A129="",0,IFERROR(VLOOKUP($B129,Parts!$A$5:$R$204,8,FALSE),1))</f>
        <v/>
      </c>
      <c r="H129" s="12">
        <f>IF($A129="",0,IFERROR($D129/$G129,$D129))</f>
        <v/>
      </c>
      <c r="I129" s="10">
        <f>IF($A129="",0,$H129*$E129)</f>
        <v/>
      </c>
      <c r="J129" s="13">
        <f>IF($A129="","",IFERROR(VLOOKUP($B129,Parts!$A$5:$R$204,3,FALSE),"⚠ not in Parts"))</f>
        <v/>
      </c>
      <c r="K129" s="13">
        <f>IF($A129="","",IF($A129=$B129,"⚠ a part cannot contain itself",IF(COUNTIF(Parts!$A$5:$A$204,$A129)=0,"⚠ parent is not in the Parts tab",IF(COUNTIF(Parts!$A$5:$A$204,$B129)=0,"⚠ component is not in the Parts tab",IF(COUNTIFS($A$5:$A$404,$A129,$B$5:$B$404,$B129)&gt;1,"⚠ this parent and component pair appears twice",IF(AND($C129&gt;1,COUNTIF($B$5:$B$404,$A129)=0),"⚠ level below 1, but the parent is never used as a component",""))))))</f>
        <v/>
      </c>
      <c r="M129" s="10">
        <f>IF($A129="",0,$H129*IFERROR(VLOOKUP($B129,Parts!$A$5:$R$204,12,FALSE),0))</f>
        <v/>
      </c>
      <c r="N129" s="10">
        <f>IF($A129="",0,$H129*IFERROR(VLOOKUP($B129,Parts!$A$5:$R$204,13,FALSE),0))</f>
        <v/>
      </c>
      <c r="O129" s="10">
        <f>IF($A129="",0,$H129*IFERROR(VLOOKUP($B129,Parts!$A$5:$R$204,14,FALSE),0))</f>
        <v/>
      </c>
      <c r="P129" s="10">
        <f>IF($A129="",0,$H129*IFERROR(VLOOKUP($B129,Parts!$A$5:$R$204,15,FALSE),0))</f>
        <v/>
      </c>
      <c r="R129" s="14">
        <f>IF($B129="","",IF($B129='Where used'!$B$3,COUNTIFS($B$5:$B129,'Where used'!$B$3),""))</f>
        <v/>
      </c>
    </row>
    <row r="130">
      <c r="A130" s="7" t="n"/>
      <c r="B130" s="7" t="n"/>
      <c r="C130" s="8" t="n"/>
      <c r="D130" s="9" t="n"/>
      <c r="E130" s="10">
        <f>IF($A130="",0,IFERROR(VLOOKUP($B130,Parts!$A$5:$R$204,16,FALSE),0))</f>
        <v/>
      </c>
      <c r="F130" s="10">
        <f>IF($A130="",0,$D130*$E130)</f>
        <v/>
      </c>
      <c r="G130" s="11">
        <f>IF($A130="",0,IFERROR(VLOOKUP($B130,Parts!$A$5:$R$204,8,FALSE),1))</f>
        <v/>
      </c>
      <c r="H130" s="12">
        <f>IF($A130="",0,IFERROR($D130/$G130,$D130))</f>
        <v/>
      </c>
      <c r="I130" s="10">
        <f>IF($A130="",0,$H130*$E130)</f>
        <v/>
      </c>
      <c r="J130" s="13">
        <f>IF($A130="","",IFERROR(VLOOKUP($B130,Parts!$A$5:$R$204,3,FALSE),"⚠ not in Parts"))</f>
        <v/>
      </c>
      <c r="K130" s="13">
        <f>IF($A130="","",IF($A130=$B130,"⚠ a part cannot contain itself",IF(COUNTIF(Parts!$A$5:$A$204,$A130)=0,"⚠ parent is not in the Parts tab",IF(COUNTIF(Parts!$A$5:$A$204,$B130)=0,"⚠ component is not in the Parts tab",IF(COUNTIFS($A$5:$A$404,$A130,$B$5:$B$404,$B130)&gt;1,"⚠ this parent and component pair appears twice",IF(AND($C130&gt;1,COUNTIF($B$5:$B$404,$A130)=0),"⚠ level below 1, but the parent is never used as a component",""))))))</f>
        <v/>
      </c>
      <c r="M130" s="10">
        <f>IF($A130="",0,$H130*IFERROR(VLOOKUP($B130,Parts!$A$5:$R$204,12,FALSE),0))</f>
        <v/>
      </c>
      <c r="N130" s="10">
        <f>IF($A130="",0,$H130*IFERROR(VLOOKUP($B130,Parts!$A$5:$R$204,13,FALSE),0))</f>
        <v/>
      </c>
      <c r="O130" s="10">
        <f>IF($A130="",0,$H130*IFERROR(VLOOKUP($B130,Parts!$A$5:$R$204,14,FALSE),0))</f>
        <v/>
      </c>
      <c r="P130" s="10">
        <f>IF($A130="",0,$H130*IFERROR(VLOOKUP($B130,Parts!$A$5:$R$204,15,FALSE),0))</f>
        <v/>
      </c>
      <c r="R130" s="14">
        <f>IF($B130="","",IF($B130='Where used'!$B$3,COUNTIFS($B$5:$B130,'Where used'!$B$3),""))</f>
        <v/>
      </c>
    </row>
    <row r="131">
      <c r="A131" s="7" t="n"/>
      <c r="B131" s="7" t="n"/>
      <c r="C131" s="8" t="n"/>
      <c r="D131" s="9" t="n"/>
      <c r="E131" s="10">
        <f>IF($A131="",0,IFERROR(VLOOKUP($B131,Parts!$A$5:$R$204,16,FALSE),0))</f>
        <v/>
      </c>
      <c r="F131" s="10">
        <f>IF($A131="",0,$D131*$E131)</f>
        <v/>
      </c>
      <c r="G131" s="11">
        <f>IF($A131="",0,IFERROR(VLOOKUP($B131,Parts!$A$5:$R$204,8,FALSE),1))</f>
        <v/>
      </c>
      <c r="H131" s="12">
        <f>IF($A131="",0,IFERROR($D131/$G131,$D131))</f>
        <v/>
      </c>
      <c r="I131" s="10">
        <f>IF($A131="",0,$H131*$E131)</f>
        <v/>
      </c>
      <c r="J131" s="13">
        <f>IF($A131="","",IFERROR(VLOOKUP($B131,Parts!$A$5:$R$204,3,FALSE),"⚠ not in Parts"))</f>
        <v/>
      </c>
      <c r="K131" s="13">
        <f>IF($A131="","",IF($A131=$B131,"⚠ a part cannot contain itself",IF(COUNTIF(Parts!$A$5:$A$204,$A131)=0,"⚠ parent is not in the Parts tab",IF(COUNTIF(Parts!$A$5:$A$204,$B131)=0,"⚠ component is not in the Parts tab",IF(COUNTIFS($A$5:$A$404,$A131,$B$5:$B$404,$B131)&gt;1,"⚠ this parent and component pair appears twice",IF(AND($C131&gt;1,COUNTIF($B$5:$B$404,$A131)=0),"⚠ level below 1, but the parent is never used as a component",""))))))</f>
        <v/>
      </c>
      <c r="M131" s="10">
        <f>IF($A131="",0,$H131*IFERROR(VLOOKUP($B131,Parts!$A$5:$R$204,12,FALSE),0))</f>
        <v/>
      </c>
      <c r="N131" s="10">
        <f>IF($A131="",0,$H131*IFERROR(VLOOKUP($B131,Parts!$A$5:$R$204,13,FALSE),0))</f>
        <v/>
      </c>
      <c r="O131" s="10">
        <f>IF($A131="",0,$H131*IFERROR(VLOOKUP($B131,Parts!$A$5:$R$204,14,FALSE),0))</f>
        <v/>
      </c>
      <c r="P131" s="10">
        <f>IF($A131="",0,$H131*IFERROR(VLOOKUP($B131,Parts!$A$5:$R$204,15,FALSE),0))</f>
        <v/>
      </c>
      <c r="R131" s="14">
        <f>IF($B131="","",IF($B131='Where used'!$B$3,COUNTIFS($B$5:$B131,'Where used'!$B$3),""))</f>
        <v/>
      </c>
    </row>
    <row r="132">
      <c r="A132" s="7" t="n"/>
      <c r="B132" s="7" t="n"/>
      <c r="C132" s="8" t="n"/>
      <c r="D132" s="9" t="n"/>
      <c r="E132" s="10">
        <f>IF($A132="",0,IFERROR(VLOOKUP($B132,Parts!$A$5:$R$204,16,FALSE),0))</f>
        <v/>
      </c>
      <c r="F132" s="10">
        <f>IF($A132="",0,$D132*$E132)</f>
        <v/>
      </c>
      <c r="G132" s="11">
        <f>IF($A132="",0,IFERROR(VLOOKUP($B132,Parts!$A$5:$R$204,8,FALSE),1))</f>
        <v/>
      </c>
      <c r="H132" s="12">
        <f>IF($A132="",0,IFERROR($D132/$G132,$D132))</f>
        <v/>
      </c>
      <c r="I132" s="10">
        <f>IF($A132="",0,$H132*$E132)</f>
        <v/>
      </c>
      <c r="J132" s="13">
        <f>IF($A132="","",IFERROR(VLOOKUP($B132,Parts!$A$5:$R$204,3,FALSE),"⚠ not in Parts"))</f>
        <v/>
      </c>
      <c r="K132" s="13">
        <f>IF($A132="","",IF($A132=$B132,"⚠ a part cannot contain itself",IF(COUNTIF(Parts!$A$5:$A$204,$A132)=0,"⚠ parent is not in the Parts tab",IF(COUNTIF(Parts!$A$5:$A$204,$B132)=0,"⚠ component is not in the Parts tab",IF(COUNTIFS($A$5:$A$404,$A132,$B$5:$B$404,$B132)&gt;1,"⚠ this parent and component pair appears twice",IF(AND($C132&gt;1,COUNTIF($B$5:$B$404,$A132)=0),"⚠ level below 1, but the parent is never used as a component",""))))))</f>
        <v/>
      </c>
      <c r="M132" s="10">
        <f>IF($A132="",0,$H132*IFERROR(VLOOKUP($B132,Parts!$A$5:$R$204,12,FALSE),0))</f>
        <v/>
      </c>
      <c r="N132" s="10">
        <f>IF($A132="",0,$H132*IFERROR(VLOOKUP($B132,Parts!$A$5:$R$204,13,FALSE),0))</f>
        <v/>
      </c>
      <c r="O132" s="10">
        <f>IF($A132="",0,$H132*IFERROR(VLOOKUP($B132,Parts!$A$5:$R$204,14,FALSE),0))</f>
        <v/>
      </c>
      <c r="P132" s="10">
        <f>IF($A132="",0,$H132*IFERROR(VLOOKUP($B132,Parts!$A$5:$R$204,15,FALSE),0))</f>
        <v/>
      </c>
      <c r="R132" s="14">
        <f>IF($B132="","",IF($B132='Where used'!$B$3,COUNTIFS($B$5:$B132,'Where used'!$B$3),""))</f>
        <v/>
      </c>
    </row>
    <row r="133">
      <c r="A133" s="7" t="n"/>
      <c r="B133" s="7" t="n"/>
      <c r="C133" s="8" t="n"/>
      <c r="D133" s="9" t="n"/>
      <c r="E133" s="10">
        <f>IF($A133="",0,IFERROR(VLOOKUP($B133,Parts!$A$5:$R$204,16,FALSE),0))</f>
        <v/>
      </c>
      <c r="F133" s="10">
        <f>IF($A133="",0,$D133*$E133)</f>
        <v/>
      </c>
      <c r="G133" s="11">
        <f>IF($A133="",0,IFERROR(VLOOKUP($B133,Parts!$A$5:$R$204,8,FALSE),1))</f>
        <v/>
      </c>
      <c r="H133" s="12">
        <f>IF($A133="",0,IFERROR($D133/$G133,$D133))</f>
        <v/>
      </c>
      <c r="I133" s="10">
        <f>IF($A133="",0,$H133*$E133)</f>
        <v/>
      </c>
      <c r="J133" s="13">
        <f>IF($A133="","",IFERROR(VLOOKUP($B133,Parts!$A$5:$R$204,3,FALSE),"⚠ not in Parts"))</f>
        <v/>
      </c>
      <c r="K133" s="13">
        <f>IF($A133="","",IF($A133=$B133,"⚠ a part cannot contain itself",IF(COUNTIF(Parts!$A$5:$A$204,$A133)=0,"⚠ parent is not in the Parts tab",IF(COUNTIF(Parts!$A$5:$A$204,$B133)=0,"⚠ component is not in the Parts tab",IF(COUNTIFS($A$5:$A$404,$A133,$B$5:$B$404,$B133)&gt;1,"⚠ this parent and component pair appears twice",IF(AND($C133&gt;1,COUNTIF($B$5:$B$404,$A133)=0),"⚠ level below 1, but the parent is never used as a component",""))))))</f>
        <v/>
      </c>
      <c r="M133" s="10">
        <f>IF($A133="",0,$H133*IFERROR(VLOOKUP($B133,Parts!$A$5:$R$204,12,FALSE),0))</f>
        <v/>
      </c>
      <c r="N133" s="10">
        <f>IF($A133="",0,$H133*IFERROR(VLOOKUP($B133,Parts!$A$5:$R$204,13,FALSE),0))</f>
        <v/>
      </c>
      <c r="O133" s="10">
        <f>IF($A133="",0,$H133*IFERROR(VLOOKUP($B133,Parts!$A$5:$R$204,14,FALSE),0))</f>
        <v/>
      </c>
      <c r="P133" s="10">
        <f>IF($A133="",0,$H133*IFERROR(VLOOKUP($B133,Parts!$A$5:$R$204,15,FALSE),0))</f>
        <v/>
      </c>
      <c r="R133" s="14">
        <f>IF($B133="","",IF($B133='Where used'!$B$3,COUNTIFS($B$5:$B133,'Where used'!$B$3),""))</f>
        <v/>
      </c>
    </row>
    <row r="134">
      <c r="A134" s="7" t="n"/>
      <c r="B134" s="7" t="n"/>
      <c r="C134" s="8" t="n"/>
      <c r="D134" s="9" t="n"/>
      <c r="E134" s="10">
        <f>IF($A134="",0,IFERROR(VLOOKUP($B134,Parts!$A$5:$R$204,16,FALSE),0))</f>
        <v/>
      </c>
      <c r="F134" s="10">
        <f>IF($A134="",0,$D134*$E134)</f>
        <v/>
      </c>
      <c r="G134" s="11">
        <f>IF($A134="",0,IFERROR(VLOOKUP($B134,Parts!$A$5:$R$204,8,FALSE),1))</f>
        <v/>
      </c>
      <c r="H134" s="12">
        <f>IF($A134="",0,IFERROR($D134/$G134,$D134))</f>
        <v/>
      </c>
      <c r="I134" s="10">
        <f>IF($A134="",0,$H134*$E134)</f>
        <v/>
      </c>
      <c r="J134" s="13">
        <f>IF($A134="","",IFERROR(VLOOKUP($B134,Parts!$A$5:$R$204,3,FALSE),"⚠ not in Parts"))</f>
        <v/>
      </c>
      <c r="K134" s="13">
        <f>IF($A134="","",IF($A134=$B134,"⚠ a part cannot contain itself",IF(COUNTIF(Parts!$A$5:$A$204,$A134)=0,"⚠ parent is not in the Parts tab",IF(COUNTIF(Parts!$A$5:$A$204,$B134)=0,"⚠ component is not in the Parts tab",IF(COUNTIFS($A$5:$A$404,$A134,$B$5:$B$404,$B134)&gt;1,"⚠ this parent and component pair appears twice",IF(AND($C134&gt;1,COUNTIF($B$5:$B$404,$A134)=0),"⚠ level below 1, but the parent is never used as a component",""))))))</f>
        <v/>
      </c>
      <c r="M134" s="10">
        <f>IF($A134="",0,$H134*IFERROR(VLOOKUP($B134,Parts!$A$5:$R$204,12,FALSE),0))</f>
        <v/>
      </c>
      <c r="N134" s="10">
        <f>IF($A134="",0,$H134*IFERROR(VLOOKUP($B134,Parts!$A$5:$R$204,13,FALSE),0))</f>
        <v/>
      </c>
      <c r="O134" s="10">
        <f>IF($A134="",0,$H134*IFERROR(VLOOKUP($B134,Parts!$A$5:$R$204,14,FALSE),0))</f>
        <v/>
      </c>
      <c r="P134" s="10">
        <f>IF($A134="",0,$H134*IFERROR(VLOOKUP($B134,Parts!$A$5:$R$204,15,FALSE),0))</f>
        <v/>
      </c>
      <c r="R134" s="14">
        <f>IF($B134="","",IF($B134='Where used'!$B$3,COUNTIFS($B$5:$B134,'Where used'!$B$3),""))</f>
        <v/>
      </c>
    </row>
    <row r="135">
      <c r="A135" s="7" t="n"/>
      <c r="B135" s="7" t="n"/>
      <c r="C135" s="8" t="n"/>
      <c r="D135" s="9" t="n"/>
      <c r="E135" s="10">
        <f>IF($A135="",0,IFERROR(VLOOKUP($B135,Parts!$A$5:$R$204,16,FALSE),0))</f>
        <v/>
      </c>
      <c r="F135" s="10">
        <f>IF($A135="",0,$D135*$E135)</f>
        <v/>
      </c>
      <c r="G135" s="11">
        <f>IF($A135="",0,IFERROR(VLOOKUP($B135,Parts!$A$5:$R$204,8,FALSE),1))</f>
        <v/>
      </c>
      <c r="H135" s="12">
        <f>IF($A135="",0,IFERROR($D135/$G135,$D135))</f>
        <v/>
      </c>
      <c r="I135" s="10">
        <f>IF($A135="",0,$H135*$E135)</f>
        <v/>
      </c>
      <c r="J135" s="13">
        <f>IF($A135="","",IFERROR(VLOOKUP($B135,Parts!$A$5:$R$204,3,FALSE),"⚠ not in Parts"))</f>
        <v/>
      </c>
      <c r="K135" s="13">
        <f>IF($A135="","",IF($A135=$B135,"⚠ a part cannot contain itself",IF(COUNTIF(Parts!$A$5:$A$204,$A135)=0,"⚠ parent is not in the Parts tab",IF(COUNTIF(Parts!$A$5:$A$204,$B135)=0,"⚠ component is not in the Parts tab",IF(COUNTIFS($A$5:$A$404,$A135,$B$5:$B$404,$B135)&gt;1,"⚠ this parent and component pair appears twice",IF(AND($C135&gt;1,COUNTIF($B$5:$B$404,$A135)=0),"⚠ level below 1, but the parent is never used as a component",""))))))</f>
        <v/>
      </c>
      <c r="M135" s="10">
        <f>IF($A135="",0,$H135*IFERROR(VLOOKUP($B135,Parts!$A$5:$R$204,12,FALSE),0))</f>
        <v/>
      </c>
      <c r="N135" s="10">
        <f>IF($A135="",0,$H135*IFERROR(VLOOKUP($B135,Parts!$A$5:$R$204,13,FALSE),0))</f>
        <v/>
      </c>
      <c r="O135" s="10">
        <f>IF($A135="",0,$H135*IFERROR(VLOOKUP($B135,Parts!$A$5:$R$204,14,FALSE),0))</f>
        <v/>
      </c>
      <c r="P135" s="10">
        <f>IF($A135="",0,$H135*IFERROR(VLOOKUP($B135,Parts!$A$5:$R$204,15,FALSE),0))</f>
        <v/>
      </c>
      <c r="R135" s="14">
        <f>IF($B135="","",IF($B135='Where used'!$B$3,COUNTIFS($B$5:$B135,'Where used'!$B$3),""))</f>
        <v/>
      </c>
    </row>
    <row r="136">
      <c r="A136" s="7" t="n"/>
      <c r="B136" s="7" t="n"/>
      <c r="C136" s="8" t="n"/>
      <c r="D136" s="9" t="n"/>
      <c r="E136" s="10">
        <f>IF($A136="",0,IFERROR(VLOOKUP($B136,Parts!$A$5:$R$204,16,FALSE),0))</f>
        <v/>
      </c>
      <c r="F136" s="10">
        <f>IF($A136="",0,$D136*$E136)</f>
        <v/>
      </c>
      <c r="G136" s="11">
        <f>IF($A136="",0,IFERROR(VLOOKUP($B136,Parts!$A$5:$R$204,8,FALSE),1))</f>
        <v/>
      </c>
      <c r="H136" s="12">
        <f>IF($A136="",0,IFERROR($D136/$G136,$D136))</f>
        <v/>
      </c>
      <c r="I136" s="10">
        <f>IF($A136="",0,$H136*$E136)</f>
        <v/>
      </c>
      <c r="J136" s="13">
        <f>IF($A136="","",IFERROR(VLOOKUP($B136,Parts!$A$5:$R$204,3,FALSE),"⚠ not in Parts"))</f>
        <v/>
      </c>
      <c r="K136" s="13">
        <f>IF($A136="","",IF($A136=$B136,"⚠ a part cannot contain itself",IF(COUNTIF(Parts!$A$5:$A$204,$A136)=0,"⚠ parent is not in the Parts tab",IF(COUNTIF(Parts!$A$5:$A$204,$B136)=0,"⚠ component is not in the Parts tab",IF(COUNTIFS($A$5:$A$404,$A136,$B$5:$B$404,$B136)&gt;1,"⚠ this parent and component pair appears twice",IF(AND($C136&gt;1,COUNTIF($B$5:$B$404,$A136)=0),"⚠ level below 1, but the parent is never used as a component",""))))))</f>
        <v/>
      </c>
      <c r="M136" s="10">
        <f>IF($A136="",0,$H136*IFERROR(VLOOKUP($B136,Parts!$A$5:$R$204,12,FALSE),0))</f>
        <v/>
      </c>
      <c r="N136" s="10">
        <f>IF($A136="",0,$H136*IFERROR(VLOOKUP($B136,Parts!$A$5:$R$204,13,FALSE),0))</f>
        <v/>
      </c>
      <c r="O136" s="10">
        <f>IF($A136="",0,$H136*IFERROR(VLOOKUP($B136,Parts!$A$5:$R$204,14,FALSE),0))</f>
        <v/>
      </c>
      <c r="P136" s="10">
        <f>IF($A136="",0,$H136*IFERROR(VLOOKUP($B136,Parts!$A$5:$R$204,15,FALSE),0))</f>
        <v/>
      </c>
      <c r="R136" s="14">
        <f>IF($B136="","",IF($B136='Where used'!$B$3,COUNTIFS($B$5:$B136,'Where used'!$B$3),""))</f>
        <v/>
      </c>
    </row>
    <row r="137">
      <c r="A137" s="7" t="n"/>
      <c r="B137" s="7" t="n"/>
      <c r="C137" s="8" t="n"/>
      <c r="D137" s="9" t="n"/>
      <c r="E137" s="10">
        <f>IF($A137="",0,IFERROR(VLOOKUP($B137,Parts!$A$5:$R$204,16,FALSE),0))</f>
        <v/>
      </c>
      <c r="F137" s="10">
        <f>IF($A137="",0,$D137*$E137)</f>
        <v/>
      </c>
      <c r="G137" s="11">
        <f>IF($A137="",0,IFERROR(VLOOKUP($B137,Parts!$A$5:$R$204,8,FALSE),1))</f>
        <v/>
      </c>
      <c r="H137" s="12">
        <f>IF($A137="",0,IFERROR($D137/$G137,$D137))</f>
        <v/>
      </c>
      <c r="I137" s="10">
        <f>IF($A137="",0,$H137*$E137)</f>
        <v/>
      </c>
      <c r="J137" s="13">
        <f>IF($A137="","",IFERROR(VLOOKUP($B137,Parts!$A$5:$R$204,3,FALSE),"⚠ not in Parts"))</f>
        <v/>
      </c>
      <c r="K137" s="13">
        <f>IF($A137="","",IF($A137=$B137,"⚠ a part cannot contain itself",IF(COUNTIF(Parts!$A$5:$A$204,$A137)=0,"⚠ parent is not in the Parts tab",IF(COUNTIF(Parts!$A$5:$A$204,$B137)=0,"⚠ component is not in the Parts tab",IF(COUNTIFS($A$5:$A$404,$A137,$B$5:$B$404,$B137)&gt;1,"⚠ this parent and component pair appears twice",IF(AND($C137&gt;1,COUNTIF($B$5:$B$404,$A137)=0),"⚠ level below 1, but the parent is never used as a component",""))))))</f>
        <v/>
      </c>
      <c r="M137" s="10">
        <f>IF($A137="",0,$H137*IFERROR(VLOOKUP($B137,Parts!$A$5:$R$204,12,FALSE),0))</f>
        <v/>
      </c>
      <c r="N137" s="10">
        <f>IF($A137="",0,$H137*IFERROR(VLOOKUP($B137,Parts!$A$5:$R$204,13,FALSE),0))</f>
        <v/>
      </c>
      <c r="O137" s="10">
        <f>IF($A137="",0,$H137*IFERROR(VLOOKUP($B137,Parts!$A$5:$R$204,14,FALSE),0))</f>
        <v/>
      </c>
      <c r="P137" s="10">
        <f>IF($A137="",0,$H137*IFERROR(VLOOKUP($B137,Parts!$A$5:$R$204,15,FALSE),0))</f>
        <v/>
      </c>
      <c r="R137" s="14">
        <f>IF($B137="","",IF($B137='Where used'!$B$3,COUNTIFS($B$5:$B137,'Where used'!$B$3),""))</f>
        <v/>
      </c>
    </row>
    <row r="138">
      <c r="A138" s="7" t="n"/>
      <c r="B138" s="7" t="n"/>
      <c r="C138" s="8" t="n"/>
      <c r="D138" s="9" t="n"/>
      <c r="E138" s="10">
        <f>IF($A138="",0,IFERROR(VLOOKUP($B138,Parts!$A$5:$R$204,16,FALSE),0))</f>
        <v/>
      </c>
      <c r="F138" s="10">
        <f>IF($A138="",0,$D138*$E138)</f>
        <v/>
      </c>
      <c r="G138" s="11">
        <f>IF($A138="",0,IFERROR(VLOOKUP($B138,Parts!$A$5:$R$204,8,FALSE),1))</f>
        <v/>
      </c>
      <c r="H138" s="12">
        <f>IF($A138="",0,IFERROR($D138/$G138,$D138))</f>
        <v/>
      </c>
      <c r="I138" s="10">
        <f>IF($A138="",0,$H138*$E138)</f>
        <v/>
      </c>
      <c r="J138" s="13">
        <f>IF($A138="","",IFERROR(VLOOKUP($B138,Parts!$A$5:$R$204,3,FALSE),"⚠ not in Parts"))</f>
        <v/>
      </c>
      <c r="K138" s="13">
        <f>IF($A138="","",IF($A138=$B138,"⚠ a part cannot contain itself",IF(COUNTIF(Parts!$A$5:$A$204,$A138)=0,"⚠ parent is not in the Parts tab",IF(COUNTIF(Parts!$A$5:$A$204,$B138)=0,"⚠ component is not in the Parts tab",IF(COUNTIFS($A$5:$A$404,$A138,$B$5:$B$404,$B138)&gt;1,"⚠ this parent and component pair appears twice",IF(AND($C138&gt;1,COUNTIF($B$5:$B$404,$A138)=0),"⚠ level below 1, but the parent is never used as a component",""))))))</f>
        <v/>
      </c>
      <c r="M138" s="10">
        <f>IF($A138="",0,$H138*IFERROR(VLOOKUP($B138,Parts!$A$5:$R$204,12,FALSE),0))</f>
        <v/>
      </c>
      <c r="N138" s="10">
        <f>IF($A138="",0,$H138*IFERROR(VLOOKUP($B138,Parts!$A$5:$R$204,13,FALSE),0))</f>
        <v/>
      </c>
      <c r="O138" s="10">
        <f>IF($A138="",0,$H138*IFERROR(VLOOKUP($B138,Parts!$A$5:$R$204,14,FALSE),0))</f>
        <v/>
      </c>
      <c r="P138" s="10">
        <f>IF($A138="",0,$H138*IFERROR(VLOOKUP($B138,Parts!$A$5:$R$204,15,FALSE),0))</f>
        <v/>
      </c>
      <c r="R138" s="14">
        <f>IF($B138="","",IF($B138='Where used'!$B$3,COUNTIFS($B$5:$B138,'Where used'!$B$3),""))</f>
        <v/>
      </c>
    </row>
    <row r="139">
      <c r="A139" s="7" t="n"/>
      <c r="B139" s="7" t="n"/>
      <c r="C139" s="8" t="n"/>
      <c r="D139" s="9" t="n"/>
      <c r="E139" s="10">
        <f>IF($A139="",0,IFERROR(VLOOKUP($B139,Parts!$A$5:$R$204,16,FALSE),0))</f>
        <v/>
      </c>
      <c r="F139" s="10">
        <f>IF($A139="",0,$D139*$E139)</f>
        <v/>
      </c>
      <c r="G139" s="11">
        <f>IF($A139="",0,IFERROR(VLOOKUP($B139,Parts!$A$5:$R$204,8,FALSE),1))</f>
        <v/>
      </c>
      <c r="H139" s="12">
        <f>IF($A139="",0,IFERROR($D139/$G139,$D139))</f>
        <v/>
      </c>
      <c r="I139" s="10">
        <f>IF($A139="",0,$H139*$E139)</f>
        <v/>
      </c>
      <c r="J139" s="13">
        <f>IF($A139="","",IFERROR(VLOOKUP($B139,Parts!$A$5:$R$204,3,FALSE),"⚠ not in Parts"))</f>
        <v/>
      </c>
      <c r="K139" s="13">
        <f>IF($A139="","",IF($A139=$B139,"⚠ a part cannot contain itself",IF(COUNTIF(Parts!$A$5:$A$204,$A139)=0,"⚠ parent is not in the Parts tab",IF(COUNTIF(Parts!$A$5:$A$204,$B139)=0,"⚠ component is not in the Parts tab",IF(COUNTIFS($A$5:$A$404,$A139,$B$5:$B$404,$B139)&gt;1,"⚠ this parent and component pair appears twice",IF(AND($C139&gt;1,COUNTIF($B$5:$B$404,$A139)=0),"⚠ level below 1, but the parent is never used as a component",""))))))</f>
        <v/>
      </c>
      <c r="M139" s="10">
        <f>IF($A139="",0,$H139*IFERROR(VLOOKUP($B139,Parts!$A$5:$R$204,12,FALSE),0))</f>
        <v/>
      </c>
      <c r="N139" s="10">
        <f>IF($A139="",0,$H139*IFERROR(VLOOKUP($B139,Parts!$A$5:$R$204,13,FALSE),0))</f>
        <v/>
      </c>
      <c r="O139" s="10">
        <f>IF($A139="",0,$H139*IFERROR(VLOOKUP($B139,Parts!$A$5:$R$204,14,FALSE),0))</f>
        <v/>
      </c>
      <c r="P139" s="10">
        <f>IF($A139="",0,$H139*IFERROR(VLOOKUP($B139,Parts!$A$5:$R$204,15,FALSE),0))</f>
        <v/>
      </c>
      <c r="R139" s="14">
        <f>IF($B139="","",IF($B139='Where used'!$B$3,COUNTIFS($B$5:$B139,'Where used'!$B$3),""))</f>
        <v/>
      </c>
    </row>
    <row r="140">
      <c r="A140" s="7" t="n"/>
      <c r="B140" s="7" t="n"/>
      <c r="C140" s="8" t="n"/>
      <c r="D140" s="9" t="n"/>
      <c r="E140" s="10">
        <f>IF($A140="",0,IFERROR(VLOOKUP($B140,Parts!$A$5:$R$204,16,FALSE),0))</f>
        <v/>
      </c>
      <c r="F140" s="10">
        <f>IF($A140="",0,$D140*$E140)</f>
        <v/>
      </c>
      <c r="G140" s="11">
        <f>IF($A140="",0,IFERROR(VLOOKUP($B140,Parts!$A$5:$R$204,8,FALSE),1))</f>
        <v/>
      </c>
      <c r="H140" s="12">
        <f>IF($A140="",0,IFERROR($D140/$G140,$D140))</f>
        <v/>
      </c>
      <c r="I140" s="10">
        <f>IF($A140="",0,$H140*$E140)</f>
        <v/>
      </c>
      <c r="J140" s="13">
        <f>IF($A140="","",IFERROR(VLOOKUP($B140,Parts!$A$5:$R$204,3,FALSE),"⚠ not in Parts"))</f>
        <v/>
      </c>
      <c r="K140" s="13">
        <f>IF($A140="","",IF($A140=$B140,"⚠ a part cannot contain itself",IF(COUNTIF(Parts!$A$5:$A$204,$A140)=0,"⚠ parent is not in the Parts tab",IF(COUNTIF(Parts!$A$5:$A$204,$B140)=0,"⚠ component is not in the Parts tab",IF(COUNTIFS($A$5:$A$404,$A140,$B$5:$B$404,$B140)&gt;1,"⚠ this parent and component pair appears twice",IF(AND($C140&gt;1,COUNTIF($B$5:$B$404,$A140)=0),"⚠ level below 1, but the parent is never used as a component",""))))))</f>
        <v/>
      </c>
      <c r="M140" s="10">
        <f>IF($A140="",0,$H140*IFERROR(VLOOKUP($B140,Parts!$A$5:$R$204,12,FALSE),0))</f>
        <v/>
      </c>
      <c r="N140" s="10">
        <f>IF($A140="",0,$H140*IFERROR(VLOOKUP($B140,Parts!$A$5:$R$204,13,FALSE),0))</f>
        <v/>
      </c>
      <c r="O140" s="10">
        <f>IF($A140="",0,$H140*IFERROR(VLOOKUP($B140,Parts!$A$5:$R$204,14,FALSE),0))</f>
        <v/>
      </c>
      <c r="P140" s="10">
        <f>IF($A140="",0,$H140*IFERROR(VLOOKUP($B140,Parts!$A$5:$R$204,15,FALSE),0))</f>
        <v/>
      </c>
      <c r="R140" s="14">
        <f>IF($B140="","",IF($B140='Where used'!$B$3,COUNTIFS($B$5:$B140,'Where used'!$B$3),""))</f>
        <v/>
      </c>
    </row>
    <row r="141">
      <c r="A141" s="7" t="n"/>
      <c r="B141" s="7" t="n"/>
      <c r="C141" s="8" t="n"/>
      <c r="D141" s="9" t="n"/>
      <c r="E141" s="10">
        <f>IF($A141="",0,IFERROR(VLOOKUP($B141,Parts!$A$5:$R$204,16,FALSE),0))</f>
        <v/>
      </c>
      <c r="F141" s="10">
        <f>IF($A141="",0,$D141*$E141)</f>
        <v/>
      </c>
      <c r="G141" s="11">
        <f>IF($A141="",0,IFERROR(VLOOKUP($B141,Parts!$A$5:$R$204,8,FALSE),1))</f>
        <v/>
      </c>
      <c r="H141" s="12">
        <f>IF($A141="",0,IFERROR($D141/$G141,$D141))</f>
        <v/>
      </c>
      <c r="I141" s="10">
        <f>IF($A141="",0,$H141*$E141)</f>
        <v/>
      </c>
      <c r="J141" s="13">
        <f>IF($A141="","",IFERROR(VLOOKUP($B141,Parts!$A$5:$R$204,3,FALSE),"⚠ not in Parts"))</f>
        <v/>
      </c>
      <c r="K141" s="13">
        <f>IF($A141="","",IF($A141=$B141,"⚠ a part cannot contain itself",IF(COUNTIF(Parts!$A$5:$A$204,$A141)=0,"⚠ parent is not in the Parts tab",IF(COUNTIF(Parts!$A$5:$A$204,$B141)=0,"⚠ component is not in the Parts tab",IF(COUNTIFS($A$5:$A$404,$A141,$B$5:$B$404,$B141)&gt;1,"⚠ this parent and component pair appears twice",IF(AND($C141&gt;1,COUNTIF($B$5:$B$404,$A141)=0),"⚠ level below 1, but the parent is never used as a component",""))))))</f>
        <v/>
      </c>
      <c r="M141" s="10">
        <f>IF($A141="",0,$H141*IFERROR(VLOOKUP($B141,Parts!$A$5:$R$204,12,FALSE),0))</f>
        <v/>
      </c>
      <c r="N141" s="10">
        <f>IF($A141="",0,$H141*IFERROR(VLOOKUP($B141,Parts!$A$5:$R$204,13,FALSE),0))</f>
        <v/>
      </c>
      <c r="O141" s="10">
        <f>IF($A141="",0,$H141*IFERROR(VLOOKUP($B141,Parts!$A$5:$R$204,14,FALSE),0))</f>
        <v/>
      </c>
      <c r="P141" s="10">
        <f>IF($A141="",0,$H141*IFERROR(VLOOKUP($B141,Parts!$A$5:$R$204,15,FALSE),0))</f>
        <v/>
      </c>
      <c r="R141" s="14">
        <f>IF($B141="","",IF($B141='Where used'!$B$3,COUNTIFS($B$5:$B141,'Where used'!$B$3),""))</f>
        <v/>
      </c>
    </row>
    <row r="142">
      <c r="A142" s="7" t="n"/>
      <c r="B142" s="7" t="n"/>
      <c r="C142" s="8" t="n"/>
      <c r="D142" s="9" t="n"/>
      <c r="E142" s="10">
        <f>IF($A142="",0,IFERROR(VLOOKUP($B142,Parts!$A$5:$R$204,16,FALSE),0))</f>
        <v/>
      </c>
      <c r="F142" s="10">
        <f>IF($A142="",0,$D142*$E142)</f>
        <v/>
      </c>
      <c r="G142" s="11">
        <f>IF($A142="",0,IFERROR(VLOOKUP($B142,Parts!$A$5:$R$204,8,FALSE),1))</f>
        <v/>
      </c>
      <c r="H142" s="12">
        <f>IF($A142="",0,IFERROR($D142/$G142,$D142))</f>
        <v/>
      </c>
      <c r="I142" s="10">
        <f>IF($A142="",0,$H142*$E142)</f>
        <v/>
      </c>
      <c r="J142" s="13">
        <f>IF($A142="","",IFERROR(VLOOKUP($B142,Parts!$A$5:$R$204,3,FALSE),"⚠ not in Parts"))</f>
        <v/>
      </c>
      <c r="K142" s="13">
        <f>IF($A142="","",IF($A142=$B142,"⚠ a part cannot contain itself",IF(COUNTIF(Parts!$A$5:$A$204,$A142)=0,"⚠ parent is not in the Parts tab",IF(COUNTIF(Parts!$A$5:$A$204,$B142)=0,"⚠ component is not in the Parts tab",IF(COUNTIFS($A$5:$A$404,$A142,$B$5:$B$404,$B142)&gt;1,"⚠ this parent and component pair appears twice",IF(AND($C142&gt;1,COUNTIF($B$5:$B$404,$A142)=0),"⚠ level below 1, but the parent is never used as a component",""))))))</f>
        <v/>
      </c>
      <c r="M142" s="10">
        <f>IF($A142="",0,$H142*IFERROR(VLOOKUP($B142,Parts!$A$5:$R$204,12,FALSE),0))</f>
        <v/>
      </c>
      <c r="N142" s="10">
        <f>IF($A142="",0,$H142*IFERROR(VLOOKUP($B142,Parts!$A$5:$R$204,13,FALSE),0))</f>
        <v/>
      </c>
      <c r="O142" s="10">
        <f>IF($A142="",0,$H142*IFERROR(VLOOKUP($B142,Parts!$A$5:$R$204,14,FALSE),0))</f>
        <v/>
      </c>
      <c r="P142" s="10">
        <f>IF($A142="",0,$H142*IFERROR(VLOOKUP($B142,Parts!$A$5:$R$204,15,FALSE),0))</f>
        <v/>
      </c>
      <c r="R142" s="14">
        <f>IF($B142="","",IF($B142='Where used'!$B$3,COUNTIFS($B$5:$B142,'Where used'!$B$3),""))</f>
        <v/>
      </c>
    </row>
    <row r="143">
      <c r="A143" s="7" t="n"/>
      <c r="B143" s="7" t="n"/>
      <c r="C143" s="8" t="n"/>
      <c r="D143" s="9" t="n"/>
      <c r="E143" s="10">
        <f>IF($A143="",0,IFERROR(VLOOKUP($B143,Parts!$A$5:$R$204,16,FALSE),0))</f>
        <v/>
      </c>
      <c r="F143" s="10">
        <f>IF($A143="",0,$D143*$E143)</f>
        <v/>
      </c>
      <c r="G143" s="11">
        <f>IF($A143="",0,IFERROR(VLOOKUP($B143,Parts!$A$5:$R$204,8,FALSE),1))</f>
        <v/>
      </c>
      <c r="H143" s="12">
        <f>IF($A143="",0,IFERROR($D143/$G143,$D143))</f>
        <v/>
      </c>
      <c r="I143" s="10">
        <f>IF($A143="",0,$H143*$E143)</f>
        <v/>
      </c>
      <c r="J143" s="13">
        <f>IF($A143="","",IFERROR(VLOOKUP($B143,Parts!$A$5:$R$204,3,FALSE),"⚠ not in Parts"))</f>
        <v/>
      </c>
      <c r="K143" s="13">
        <f>IF($A143="","",IF($A143=$B143,"⚠ a part cannot contain itself",IF(COUNTIF(Parts!$A$5:$A$204,$A143)=0,"⚠ parent is not in the Parts tab",IF(COUNTIF(Parts!$A$5:$A$204,$B143)=0,"⚠ component is not in the Parts tab",IF(COUNTIFS($A$5:$A$404,$A143,$B$5:$B$404,$B143)&gt;1,"⚠ this parent and component pair appears twice",IF(AND($C143&gt;1,COUNTIF($B$5:$B$404,$A143)=0),"⚠ level below 1, but the parent is never used as a component",""))))))</f>
        <v/>
      </c>
      <c r="M143" s="10">
        <f>IF($A143="",0,$H143*IFERROR(VLOOKUP($B143,Parts!$A$5:$R$204,12,FALSE),0))</f>
        <v/>
      </c>
      <c r="N143" s="10">
        <f>IF($A143="",0,$H143*IFERROR(VLOOKUP($B143,Parts!$A$5:$R$204,13,FALSE),0))</f>
        <v/>
      </c>
      <c r="O143" s="10">
        <f>IF($A143="",0,$H143*IFERROR(VLOOKUP($B143,Parts!$A$5:$R$204,14,FALSE),0))</f>
        <v/>
      </c>
      <c r="P143" s="10">
        <f>IF($A143="",0,$H143*IFERROR(VLOOKUP($B143,Parts!$A$5:$R$204,15,FALSE),0))</f>
        <v/>
      </c>
      <c r="R143" s="14">
        <f>IF($B143="","",IF($B143='Where used'!$B$3,COUNTIFS($B$5:$B143,'Where used'!$B$3),""))</f>
        <v/>
      </c>
    </row>
    <row r="144">
      <c r="A144" s="7" t="n"/>
      <c r="B144" s="7" t="n"/>
      <c r="C144" s="8" t="n"/>
      <c r="D144" s="9" t="n"/>
      <c r="E144" s="10">
        <f>IF($A144="",0,IFERROR(VLOOKUP($B144,Parts!$A$5:$R$204,16,FALSE),0))</f>
        <v/>
      </c>
      <c r="F144" s="10">
        <f>IF($A144="",0,$D144*$E144)</f>
        <v/>
      </c>
      <c r="G144" s="11">
        <f>IF($A144="",0,IFERROR(VLOOKUP($B144,Parts!$A$5:$R$204,8,FALSE),1))</f>
        <v/>
      </c>
      <c r="H144" s="12">
        <f>IF($A144="",0,IFERROR($D144/$G144,$D144))</f>
        <v/>
      </c>
      <c r="I144" s="10">
        <f>IF($A144="",0,$H144*$E144)</f>
        <v/>
      </c>
      <c r="J144" s="13">
        <f>IF($A144="","",IFERROR(VLOOKUP($B144,Parts!$A$5:$R$204,3,FALSE),"⚠ not in Parts"))</f>
        <v/>
      </c>
      <c r="K144" s="13">
        <f>IF($A144="","",IF($A144=$B144,"⚠ a part cannot contain itself",IF(COUNTIF(Parts!$A$5:$A$204,$A144)=0,"⚠ parent is not in the Parts tab",IF(COUNTIF(Parts!$A$5:$A$204,$B144)=0,"⚠ component is not in the Parts tab",IF(COUNTIFS($A$5:$A$404,$A144,$B$5:$B$404,$B144)&gt;1,"⚠ this parent and component pair appears twice",IF(AND($C144&gt;1,COUNTIF($B$5:$B$404,$A144)=0),"⚠ level below 1, but the parent is never used as a component",""))))))</f>
        <v/>
      </c>
      <c r="M144" s="10">
        <f>IF($A144="",0,$H144*IFERROR(VLOOKUP($B144,Parts!$A$5:$R$204,12,FALSE),0))</f>
        <v/>
      </c>
      <c r="N144" s="10">
        <f>IF($A144="",0,$H144*IFERROR(VLOOKUP($B144,Parts!$A$5:$R$204,13,FALSE),0))</f>
        <v/>
      </c>
      <c r="O144" s="10">
        <f>IF($A144="",0,$H144*IFERROR(VLOOKUP($B144,Parts!$A$5:$R$204,14,FALSE),0))</f>
        <v/>
      </c>
      <c r="P144" s="10">
        <f>IF($A144="",0,$H144*IFERROR(VLOOKUP($B144,Parts!$A$5:$R$204,15,FALSE),0))</f>
        <v/>
      </c>
      <c r="R144" s="14">
        <f>IF($B144="","",IF($B144='Where used'!$B$3,COUNTIFS($B$5:$B144,'Where used'!$B$3),""))</f>
        <v/>
      </c>
    </row>
    <row r="145">
      <c r="A145" s="7" t="n"/>
      <c r="B145" s="7" t="n"/>
      <c r="C145" s="8" t="n"/>
      <c r="D145" s="9" t="n"/>
      <c r="E145" s="10">
        <f>IF($A145="",0,IFERROR(VLOOKUP($B145,Parts!$A$5:$R$204,16,FALSE),0))</f>
        <v/>
      </c>
      <c r="F145" s="10">
        <f>IF($A145="",0,$D145*$E145)</f>
        <v/>
      </c>
      <c r="G145" s="11">
        <f>IF($A145="",0,IFERROR(VLOOKUP($B145,Parts!$A$5:$R$204,8,FALSE),1))</f>
        <v/>
      </c>
      <c r="H145" s="12">
        <f>IF($A145="",0,IFERROR($D145/$G145,$D145))</f>
        <v/>
      </c>
      <c r="I145" s="10">
        <f>IF($A145="",0,$H145*$E145)</f>
        <v/>
      </c>
      <c r="J145" s="13">
        <f>IF($A145="","",IFERROR(VLOOKUP($B145,Parts!$A$5:$R$204,3,FALSE),"⚠ not in Parts"))</f>
        <v/>
      </c>
      <c r="K145" s="13">
        <f>IF($A145="","",IF($A145=$B145,"⚠ a part cannot contain itself",IF(COUNTIF(Parts!$A$5:$A$204,$A145)=0,"⚠ parent is not in the Parts tab",IF(COUNTIF(Parts!$A$5:$A$204,$B145)=0,"⚠ component is not in the Parts tab",IF(COUNTIFS($A$5:$A$404,$A145,$B$5:$B$404,$B145)&gt;1,"⚠ this parent and component pair appears twice",IF(AND($C145&gt;1,COUNTIF($B$5:$B$404,$A145)=0),"⚠ level below 1, but the parent is never used as a component",""))))))</f>
        <v/>
      </c>
      <c r="M145" s="10">
        <f>IF($A145="",0,$H145*IFERROR(VLOOKUP($B145,Parts!$A$5:$R$204,12,FALSE),0))</f>
        <v/>
      </c>
      <c r="N145" s="10">
        <f>IF($A145="",0,$H145*IFERROR(VLOOKUP($B145,Parts!$A$5:$R$204,13,FALSE),0))</f>
        <v/>
      </c>
      <c r="O145" s="10">
        <f>IF($A145="",0,$H145*IFERROR(VLOOKUP($B145,Parts!$A$5:$R$204,14,FALSE),0))</f>
        <v/>
      </c>
      <c r="P145" s="10">
        <f>IF($A145="",0,$H145*IFERROR(VLOOKUP($B145,Parts!$A$5:$R$204,15,FALSE),0))</f>
        <v/>
      </c>
      <c r="R145" s="14">
        <f>IF($B145="","",IF($B145='Where used'!$B$3,COUNTIFS($B$5:$B145,'Where used'!$B$3),""))</f>
        <v/>
      </c>
    </row>
    <row r="146">
      <c r="A146" s="7" t="n"/>
      <c r="B146" s="7" t="n"/>
      <c r="C146" s="8" t="n"/>
      <c r="D146" s="9" t="n"/>
      <c r="E146" s="10">
        <f>IF($A146="",0,IFERROR(VLOOKUP($B146,Parts!$A$5:$R$204,16,FALSE),0))</f>
        <v/>
      </c>
      <c r="F146" s="10">
        <f>IF($A146="",0,$D146*$E146)</f>
        <v/>
      </c>
      <c r="G146" s="11">
        <f>IF($A146="",0,IFERROR(VLOOKUP($B146,Parts!$A$5:$R$204,8,FALSE),1))</f>
        <v/>
      </c>
      <c r="H146" s="12">
        <f>IF($A146="",0,IFERROR($D146/$G146,$D146))</f>
        <v/>
      </c>
      <c r="I146" s="10">
        <f>IF($A146="",0,$H146*$E146)</f>
        <v/>
      </c>
      <c r="J146" s="13">
        <f>IF($A146="","",IFERROR(VLOOKUP($B146,Parts!$A$5:$R$204,3,FALSE),"⚠ not in Parts"))</f>
        <v/>
      </c>
      <c r="K146" s="13">
        <f>IF($A146="","",IF($A146=$B146,"⚠ a part cannot contain itself",IF(COUNTIF(Parts!$A$5:$A$204,$A146)=0,"⚠ parent is not in the Parts tab",IF(COUNTIF(Parts!$A$5:$A$204,$B146)=0,"⚠ component is not in the Parts tab",IF(COUNTIFS($A$5:$A$404,$A146,$B$5:$B$404,$B146)&gt;1,"⚠ this parent and component pair appears twice",IF(AND($C146&gt;1,COUNTIF($B$5:$B$404,$A146)=0),"⚠ level below 1, but the parent is never used as a component",""))))))</f>
        <v/>
      </c>
      <c r="M146" s="10">
        <f>IF($A146="",0,$H146*IFERROR(VLOOKUP($B146,Parts!$A$5:$R$204,12,FALSE),0))</f>
        <v/>
      </c>
      <c r="N146" s="10">
        <f>IF($A146="",0,$H146*IFERROR(VLOOKUP($B146,Parts!$A$5:$R$204,13,FALSE),0))</f>
        <v/>
      </c>
      <c r="O146" s="10">
        <f>IF($A146="",0,$H146*IFERROR(VLOOKUP($B146,Parts!$A$5:$R$204,14,FALSE),0))</f>
        <v/>
      </c>
      <c r="P146" s="10">
        <f>IF($A146="",0,$H146*IFERROR(VLOOKUP($B146,Parts!$A$5:$R$204,15,FALSE),0))</f>
        <v/>
      </c>
      <c r="R146" s="14">
        <f>IF($B146="","",IF($B146='Where used'!$B$3,COUNTIFS($B$5:$B146,'Where used'!$B$3),""))</f>
        <v/>
      </c>
    </row>
    <row r="147">
      <c r="A147" s="7" t="n"/>
      <c r="B147" s="7" t="n"/>
      <c r="C147" s="8" t="n"/>
      <c r="D147" s="9" t="n"/>
      <c r="E147" s="10">
        <f>IF($A147="",0,IFERROR(VLOOKUP($B147,Parts!$A$5:$R$204,16,FALSE),0))</f>
        <v/>
      </c>
      <c r="F147" s="10">
        <f>IF($A147="",0,$D147*$E147)</f>
        <v/>
      </c>
      <c r="G147" s="11">
        <f>IF($A147="",0,IFERROR(VLOOKUP($B147,Parts!$A$5:$R$204,8,FALSE),1))</f>
        <v/>
      </c>
      <c r="H147" s="12">
        <f>IF($A147="",0,IFERROR($D147/$G147,$D147))</f>
        <v/>
      </c>
      <c r="I147" s="10">
        <f>IF($A147="",0,$H147*$E147)</f>
        <v/>
      </c>
      <c r="J147" s="13">
        <f>IF($A147="","",IFERROR(VLOOKUP($B147,Parts!$A$5:$R$204,3,FALSE),"⚠ not in Parts"))</f>
        <v/>
      </c>
      <c r="K147" s="13">
        <f>IF($A147="","",IF($A147=$B147,"⚠ a part cannot contain itself",IF(COUNTIF(Parts!$A$5:$A$204,$A147)=0,"⚠ parent is not in the Parts tab",IF(COUNTIF(Parts!$A$5:$A$204,$B147)=0,"⚠ component is not in the Parts tab",IF(COUNTIFS($A$5:$A$404,$A147,$B$5:$B$404,$B147)&gt;1,"⚠ this parent and component pair appears twice",IF(AND($C147&gt;1,COUNTIF($B$5:$B$404,$A147)=0),"⚠ level below 1, but the parent is never used as a component",""))))))</f>
        <v/>
      </c>
      <c r="M147" s="10">
        <f>IF($A147="",0,$H147*IFERROR(VLOOKUP($B147,Parts!$A$5:$R$204,12,FALSE),0))</f>
        <v/>
      </c>
      <c r="N147" s="10">
        <f>IF($A147="",0,$H147*IFERROR(VLOOKUP($B147,Parts!$A$5:$R$204,13,FALSE),0))</f>
        <v/>
      </c>
      <c r="O147" s="10">
        <f>IF($A147="",0,$H147*IFERROR(VLOOKUP($B147,Parts!$A$5:$R$204,14,FALSE),0))</f>
        <v/>
      </c>
      <c r="P147" s="10">
        <f>IF($A147="",0,$H147*IFERROR(VLOOKUP($B147,Parts!$A$5:$R$204,15,FALSE),0))</f>
        <v/>
      </c>
      <c r="R147" s="14">
        <f>IF($B147="","",IF($B147='Where used'!$B$3,COUNTIFS($B$5:$B147,'Where used'!$B$3),""))</f>
        <v/>
      </c>
    </row>
    <row r="148">
      <c r="A148" s="7" t="n"/>
      <c r="B148" s="7" t="n"/>
      <c r="C148" s="8" t="n"/>
      <c r="D148" s="9" t="n"/>
      <c r="E148" s="10">
        <f>IF($A148="",0,IFERROR(VLOOKUP($B148,Parts!$A$5:$R$204,16,FALSE),0))</f>
        <v/>
      </c>
      <c r="F148" s="10">
        <f>IF($A148="",0,$D148*$E148)</f>
        <v/>
      </c>
      <c r="G148" s="11">
        <f>IF($A148="",0,IFERROR(VLOOKUP($B148,Parts!$A$5:$R$204,8,FALSE),1))</f>
        <v/>
      </c>
      <c r="H148" s="12">
        <f>IF($A148="",0,IFERROR($D148/$G148,$D148))</f>
        <v/>
      </c>
      <c r="I148" s="10">
        <f>IF($A148="",0,$H148*$E148)</f>
        <v/>
      </c>
      <c r="J148" s="13">
        <f>IF($A148="","",IFERROR(VLOOKUP($B148,Parts!$A$5:$R$204,3,FALSE),"⚠ not in Parts"))</f>
        <v/>
      </c>
      <c r="K148" s="13">
        <f>IF($A148="","",IF($A148=$B148,"⚠ a part cannot contain itself",IF(COUNTIF(Parts!$A$5:$A$204,$A148)=0,"⚠ parent is not in the Parts tab",IF(COUNTIF(Parts!$A$5:$A$204,$B148)=0,"⚠ component is not in the Parts tab",IF(COUNTIFS($A$5:$A$404,$A148,$B$5:$B$404,$B148)&gt;1,"⚠ this parent and component pair appears twice",IF(AND($C148&gt;1,COUNTIF($B$5:$B$404,$A148)=0),"⚠ level below 1, but the parent is never used as a component",""))))))</f>
        <v/>
      </c>
      <c r="M148" s="10">
        <f>IF($A148="",0,$H148*IFERROR(VLOOKUP($B148,Parts!$A$5:$R$204,12,FALSE),0))</f>
        <v/>
      </c>
      <c r="N148" s="10">
        <f>IF($A148="",0,$H148*IFERROR(VLOOKUP($B148,Parts!$A$5:$R$204,13,FALSE),0))</f>
        <v/>
      </c>
      <c r="O148" s="10">
        <f>IF($A148="",0,$H148*IFERROR(VLOOKUP($B148,Parts!$A$5:$R$204,14,FALSE),0))</f>
        <v/>
      </c>
      <c r="P148" s="10">
        <f>IF($A148="",0,$H148*IFERROR(VLOOKUP($B148,Parts!$A$5:$R$204,15,FALSE),0))</f>
        <v/>
      </c>
      <c r="R148" s="14">
        <f>IF($B148="","",IF($B148='Where used'!$B$3,COUNTIFS($B$5:$B148,'Where used'!$B$3),""))</f>
        <v/>
      </c>
    </row>
    <row r="149">
      <c r="A149" s="7" t="n"/>
      <c r="B149" s="7" t="n"/>
      <c r="C149" s="8" t="n"/>
      <c r="D149" s="9" t="n"/>
      <c r="E149" s="10">
        <f>IF($A149="",0,IFERROR(VLOOKUP($B149,Parts!$A$5:$R$204,16,FALSE),0))</f>
        <v/>
      </c>
      <c r="F149" s="10">
        <f>IF($A149="",0,$D149*$E149)</f>
        <v/>
      </c>
      <c r="G149" s="11">
        <f>IF($A149="",0,IFERROR(VLOOKUP($B149,Parts!$A$5:$R$204,8,FALSE),1))</f>
        <v/>
      </c>
      <c r="H149" s="12">
        <f>IF($A149="",0,IFERROR($D149/$G149,$D149))</f>
        <v/>
      </c>
      <c r="I149" s="10">
        <f>IF($A149="",0,$H149*$E149)</f>
        <v/>
      </c>
      <c r="J149" s="13">
        <f>IF($A149="","",IFERROR(VLOOKUP($B149,Parts!$A$5:$R$204,3,FALSE),"⚠ not in Parts"))</f>
        <v/>
      </c>
      <c r="K149" s="13">
        <f>IF($A149="","",IF($A149=$B149,"⚠ a part cannot contain itself",IF(COUNTIF(Parts!$A$5:$A$204,$A149)=0,"⚠ parent is not in the Parts tab",IF(COUNTIF(Parts!$A$5:$A$204,$B149)=0,"⚠ component is not in the Parts tab",IF(COUNTIFS($A$5:$A$404,$A149,$B$5:$B$404,$B149)&gt;1,"⚠ this parent and component pair appears twice",IF(AND($C149&gt;1,COUNTIF($B$5:$B$404,$A149)=0),"⚠ level below 1, but the parent is never used as a component",""))))))</f>
        <v/>
      </c>
      <c r="M149" s="10">
        <f>IF($A149="",0,$H149*IFERROR(VLOOKUP($B149,Parts!$A$5:$R$204,12,FALSE),0))</f>
        <v/>
      </c>
      <c r="N149" s="10">
        <f>IF($A149="",0,$H149*IFERROR(VLOOKUP($B149,Parts!$A$5:$R$204,13,FALSE),0))</f>
        <v/>
      </c>
      <c r="O149" s="10">
        <f>IF($A149="",0,$H149*IFERROR(VLOOKUP($B149,Parts!$A$5:$R$204,14,FALSE),0))</f>
        <v/>
      </c>
      <c r="P149" s="10">
        <f>IF($A149="",0,$H149*IFERROR(VLOOKUP($B149,Parts!$A$5:$R$204,15,FALSE),0))</f>
        <v/>
      </c>
      <c r="R149" s="14">
        <f>IF($B149="","",IF($B149='Where used'!$B$3,COUNTIFS($B$5:$B149,'Where used'!$B$3),""))</f>
        <v/>
      </c>
    </row>
    <row r="150">
      <c r="A150" s="7" t="n"/>
      <c r="B150" s="7" t="n"/>
      <c r="C150" s="8" t="n"/>
      <c r="D150" s="9" t="n"/>
      <c r="E150" s="10">
        <f>IF($A150="",0,IFERROR(VLOOKUP($B150,Parts!$A$5:$R$204,16,FALSE),0))</f>
        <v/>
      </c>
      <c r="F150" s="10">
        <f>IF($A150="",0,$D150*$E150)</f>
        <v/>
      </c>
      <c r="G150" s="11">
        <f>IF($A150="",0,IFERROR(VLOOKUP($B150,Parts!$A$5:$R$204,8,FALSE),1))</f>
        <v/>
      </c>
      <c r="H150" s="12">
        <f>IF($A150="",0,IFERROR($D150/$G150,$D150))</f>
        <v/>
      </c>
      <c r="I150" s="10">
        <f>IF($A150="",0,$H150*$E150)</f>
        <v/>
      </c>
      <c r="J150" s="13">
        <f>IF($A150="","",IFERROR(VLOOKUP($B150,Parts!$A$5:$R$204,3,FALSE),"⚠ not in Parts"))</f>
        <v/>
      </c>
      <c r="K150" s="13">
        <f>IF($A150="","",IF($A150=$B150,"⚠ a part cannot contain itself",IF(COUNTIF(Parts!$A$5:$A$204,$A150)=0,"⚠ parent is not in the Parts tab",IF(COUNTIF(Parts!$A$5:$A$204,$B150)=0,"⚠ component is not in the Parts tab",IF(COUNTIFS($A$5:$A$404,$A150,$B$5:$B$404,$B150)&gt;1,"⚠ this parent and component pair appears twice",IF(AND($C150&gt;1,COUNTIF($B$5:$B$404,$A150)=0),"⚠ level below 1, but the parent is never used as a component",""))))))</f>
        <v/>
      </c>
      <c r="M150" s="10">
        <f>IF($A150="",0,$H150*IFERROR(VLOOKUP($B150,Parts!$A$5:$R$204,12,FALSE),0))</f>
        <v/>
      </c>
      <c r="N150" s="10">
        <f>IF($A150="",0,$H150*IFERROR(VLOOKUP($B150,Parts!$A$5:$R$204,13,FALSE),0))</f>
        <v/>
      </c>
      <c r="O150" s="10">
        <f>IF($A150="",0,$H150*IFERROR(VLOOKUP($B150,Parts!$A$5:$R$204,14,FALSE),0))</f>
        <v/>
      </c>
      <c r="P150" s="10">
        <f>IF($A150="",0,$H150*IFERROR(VLOOKUP($B150,Parts!$A$5:$R$204,15,FALSE),0))</f>
        <v/>
      </c>
      <c r="R150" s="14">
        <f>IF($B150="","",IF($B150='Where used'!$B$3,COUNTIFS($B$5:$B150,'Where used'!$B$3),""))</f>
        <v/>
      </c>
    </row>
    <row r="151">
      <c r="A151" s="7" t="n"/>
      <c r="B151" s="7" t="n"/>
      <c r="C151" s="8" t="n"/>
      <c r="D151" s="9" t="n"/>
      <c r="E151" s="10">
        <f>IF($A151="",0,IFERROR(VLOOKUP($B151,Parts!$A$5:$R$204,16,FALSE),0))</f>
        <v/>
      </c>
      <c r="F151" s="10">
        <f>IF($A151="",0,$D151*$E151)</f>
        <v/>
      </c>
      <c r="G151" s="11">
        <f>IF($A151="",0,IFERROR(VLOOKUP($B151,Parts!$A$5:$R$204,8,FALSE),1))</f>
        <v/>
      </c>
      <c r="H151" s="12">
        <f>IF($A151="",0,IFERROR($D151/$G151,$D151))</f>
        <v/>
      </c>
      <c r="I151" s="10">
        <f>IF($A151="",0,$H151*$E151)</f>
        <v/>
      </c>
      <c r="J151" s="13">
        <f>IF($A151="","",IFERROR(VLOOKUP($B151,Parts!$A$5:$R$204,3,FALSE),"⚠ not in Parts"))</f>
        <v/>
      </c>
      <c r="K151" s="13">
        <f>IF($A151="","",IF($A151=$B151,"⚠ a part cannot contain itself",IF(COUNTIF(Parts!$A$5:$A$204,$A151)=0,"⚠ parent is not in the Parts tab",IF(COUNTIF(Parts!$A$5:$A$204,$B151)=0,"⚠ component is not in the Parts tab",IF(COUNTIFS($A$5:$A$404,$A151,$B$5:$B$404,$B151)&gt;1,"⚠ this parent and component pair appears twice",IF(AND($C151&gt;1,COUNTIF($B$5:$B$404,$A151)=0),"⚠ level below 1, but the parent is never used as a component",""))))))</f>
        <v/>
      </c>
      <c r="M151" s="10">
        <f>IF($A151="",0,$H151*IFERROR(VLOOKUP($B151,Parts!$A$5:$R$204,12,FALSE),0))</f>
        <v/>
      </c>
      <c r="N151" s="10">
        <f>IF($A151="",0,$H151*IFERROR(VLOOKUP($B151,Parts!$A$5:$R$204,13,FALSE),0))</f>
        <v/>
      </c>
      <c r="O151" s="10">
        <f>IF($A151="",0,$H151*IFERROR(VLOOKUP($B151,Parts!$A$5:$R$204,14,FALSE),0))</f>
        <v/>
      </c>
      <c r="P151" s="10">
        <f>IF($A151="",0,$H151*IFERROR(VLOOKUP($B151,Parts!$A$5:$R$204,15,FALSE),0))</f>
        <v/>
      </c>
      <c r="R151" s="14">
        <f>IF($B151="","",IF($B151='Where used'!$B$3,COUNTIFS($B$5:$B151,'Where used'!$B$3),""))</f>
        <v/>
      </c>
    </row>
    <row r="152">
      <c r="A152" s="7" t="n"/>
      <c r="B152" s="7" t="n"/>
      <c r="C152" s="8" t="n"/>
      <c r="D152" s="9" t="n"/>
      <c r="E152" s="10">
        <f>IF($A152="",0,IFERROR(VLOOKUP($B152,Parts!$A$5:$R$204,16,FALSE),0))</f>
        <v/>
      </c>
      <c r="F152" s="10">
        <f>IF($A152="",0,$D152*$E152)</f>
        <v/>
      </c>
      <c r="G152" s="11">
        <f>IF($A152="",0,IFERROR(VLOOKUP($B152,Parts!$A$5:$R$204,8,FALSE),1))</f>
        <v/>
      </c>
      <c r="H152" s="12">
        <f>IF($A152="",0,IFERROR($D152/$G152,$D152))</f>
        <v/>
      </c>
      <c r="I152" s="10">
        <f>IF($A152="",0,$H152*$E152)</f>
        <v/>
      </c>
      <c r="J152" s="13">
        <f>IF($A152="","",IFERROR(VLOOKUP($B152,Parts!$A$5:$R$204,3,FALSE),"⚠ not in Parts"))</f>
        <v/>
      </c>
      <c r="K152" s="13">
        <f>IF($A152="","",IF($A152=$B152,"⚠ a part cannot contain itself",IF(COUNTIF(Parts!$A$5:$A$204,$A152)=0,"⚠ parent is not in the Parts tab",IF(COUNTIF(Parts!$A$5:$A$204,$B152)=0,"⚠ component is not in the Parts tab",IF(COUNTIFS($A$5:$A$404,$A152,$B$5:$B$404,$B152)&gt;1,"⚠ this parent and component pair appears twice",IF(AND($C152&gt;1,COUNTIF($B$5:$B$404,$A152)=0),"⚠ level below 1, but the parent is never used as a component",""))))))</f>
        <v/>
      </c>
      <c r="M152" s="10">
        <f>IF($A152="",0,$H152*IFERROR(VLOOKUP($B152,Parts!$A$5:$R$204,12,FALSE),0))</f>
        <v/>
      </c>
      <c r="N152" s="10">
        <f>IF($A152="",0,$H152*IFERROR(VLOOKUP($B152,Parts!$A$5:$R$204,13,FALSE),0))</f>
        <v/>
      </c>
      <c r="O152" s="10">
        <f>IF($A152="",0,$H152*IFERROR(VLOOKUP($B152,Parts!$A$5:$R$204,14,FALSE),0))</f>
        <v/>
      </c>
      <c r="P152" s="10">
        <f>IF($A152="",0,$H152*IFERROR(VLOOKUP($B152,Parts!$A$5:$R$204,15,FALSE),0))</f>
        <v/>
      </c>
      <c r="R152" s="14">
        <f>IF($B152="","",IF($B152='Where used'!$B$3,COUNTIFS($B$5:$B152,'Where used'!$B$3),""))</f>
        <v/>
      </c>
    </row>
    <row r="153">
      <c r="A153" s="7" t="n"/>
      <c r="B153" s="7" t="n"/>
      <c r="C153" s="8" t="n"/>
      <c r="D153" s="9" t="n"/>
      <c r="E153" s="10">
        <f>IF($A153="",0,IFERROR(VLOOKUP($B153,Parts!$A$5:$R$204,16,FALSE),0))</f>
        <v/>
      </c>
      <c r="F153" s="10">
        <f>IF($A153="",0,$D153*$E153)</f>
        <v/>
      </c>
      <c r="G153" s="11">
        <f>IF($A153="",0,IFERROR(VLOOKUP($B153,Parts!$A$5:$R$204,8,FALSE),1))</f>
        <v/>
      </c>
      <c r="H153" s="12">
        <f>IF($A153="",0,IFERROR($D153/$G153,$D153))</f>
        <v/>
      </c>
      <c r="I153" s="10">
        <f>IF($A153="",0,$H153*$E153)</f>
        <v/>
      </c>
      <c r="J153" s="13">
        <f>IF($A153="","",IFERROR(VLOOKUP($B153,Parts!$A$5:$R$204,3,FALSE),"⚠ not in Parts"))</f>
        <v/>
      </c>
      <c r="K153" s="13">
        <f>IF($A153="","",IF($A153=$B153,"⚠ a part cannot contain itself",IF(COUNTIF(Parts!$A$5:$A$204,$A153)=0,"⚠ parent is not in the Parts tab",IF(COUNTIF(Parts!$A$5:$A$204,$B153)=0,"⚠ component is not in the Parts tab",IF(COUNTIFS($A$5:$A$404,$A153,$B$5:$B$404,$B153)&gt;1,"⚠ this parent and component pair appears twice",IF(AND($C153&gt;1,COUNTIF($B$5:$B$404,$A153)=0),"⚠ level below 1, but the parent is never used as a component",""))))))</f>
        <v/>
      </c>
      <c r="M153" s="10">
        <f>IF($A153="",0,$H153*IFERROR(VLOOKUP($B153,Parts!$A$5:$R$204,12,FALSE),0))</f>
        <v/>
      </c>
      <c r="N153" s="10">
        <f>IF($A153="",0,$H153*IFERROR(VLOOKUP($B153,Parts!$A$5:$R$204,13,FALSE),0))</f>
        <v/>
      </c>
      <c r="O153" s="10">
        <f>IF($A153="",0,$H153*IFERROR(VLOOKUP($B153,Parts!$A$5:$R$204,14,FALSE),0))</f>
        <v/>
      </c>
      <c r="P153" s="10">
        <f>IF($A153="",0,$H153*IFERROR(VLOOKUP($B153,Parts!$A$5:$R$204,15,FALSE),0))</f>
        <v/>
      </c>
      <c r="R153" s="14">
        <f>IF($B153="","",IF($B153='Where used'!$B$3,COUNTIFS($B$5:$B153,'Where used'!$B$3),""))</f>
        <v/>
      </c>
    </row>
    <row r="154">
      <c r="A154" s="7" t="n"/>
      <c r="B154" s="7" t="n"/>
      <c r="C154" s="8" t="n"/>
      <c r="D154" s="9" t="n"/>
      <c r="E154" s="10">
        <f>IF($A154="",0,IFERROR(VLOOKUP($B154,Parts!$A$5:$R$204,16,FALSE),0))</f>
        <v/>
      </c>
      <c r="F154" s="10">
        <f>IF($A154="",0,$D154*$E154)</f>
        <v/>
      </c>
      <c r="G154" s="11">
        <f>IF($A154="",0,IFERROR(VLOOKUP($B154,Parts!$A$5:$R$204,8,FALSE),1))</f>
        <v/>
      </c>
      <c r="H154" s="12">
        <f>IF($A154="",0,IFERROR($D154/$G154,$D154))</f>
        <v/>
      </c>
      <c r="I154" s="10">
        <f>IF($A154="",0,$H154*$E154)</f>
        <v/>
      </c>
      <c r="J154" s="13">
        <f>IF($A154="","",IFERROR(VLOOKUP($B154,Parts!$A$5:$R$204,3,FALSE),"⚠ not in Parts"))</f>
        <v/>
      </c>
      <c r="K154" s="13">
        <f>IF($A154="","",IF($A154=$B154,"⚠ a part cannot contain itself",IF(COUNTIF(Parts!$A$5:$A$204,$A154)=0,"⚠ parent is not in the Parts tab",IF(COUNTIF(Parts!$A$5:$A$204,$B154)=0,"⚠ component is not in the Parts tab",IF(COUNTIFS($A$5:$A$404,$A154,$B$5:$B$404,$B154)&gt;1,"⚠ this parent and component pair appears twice",IF(AND($C154&gt;1,COUNTIF($B$5:$B$404,$A154)=0),"⚠ level below 1, but the parent is never used as a component",""))))))</f>
        <v/>
      </c>
      <c r="M154" s="10">
        <f>IF($A154="",0,$H154*IFERROR(VLOOKUP($B154,Parts!$A$5:$R$204,12,FALSE),0))</f>
        <v/>
      </c>
      <c r="N154" s="10">
        <f>IF($A154="",0,$H154*IFERROR(VLOOKUP($B154,Parts!$A$5:$R$204,13,FALSE),0))</f>
        <v/>
      </c>
      <c r="O154" s="10">
        <f>IF($A154="",0,$H154*IFERROR(VLOOKUP($B154,Parts!$A$5:$R$204,14,FALSE),0))</f>
        <v/>
      </c>
      <c r="P154" s="10">
        <f>IF($A154="",0,$H154*IFERROR(VLOOKUP($B154,Parts!$A$5:$R$204,15,FALSE),0))</f>
        <v/>
      </c>
      <c r="R154" s="14">
        <f>IF($B154="","",IF($B154='Where used'!$B$3,COUNTIFS($B$5:$B154,'Where used'!$B$3),""))</f>
        <v/>
      </c>
    </row>
    <row r="155">
      <c r="A155" s="7" t="n"/>
      <c r="B155" s="7" t="n"/>
      <c r="C155" s="8" t="n"/>
      <c r="D155" s="9" t="n"/>
      <c r="E155" s="10">
        <f>IF($A155="",0,IFERROR(VLOOKUP($B155,Parts!$A$5:$R$204,16,FALSE),0))</f>
        <v/>
      </c>
      <c r="F155" s="10">
        <f>IF($A155="",0,$D155*$E155)</f>
        <v/>
      </c>
      <c r="G155" s="11">
        <f>IF($A155="",0,IFERROR(VLOOKUP($B155,Parts!$A$5:$R$204,8,FALSE),1))</f>
        <v/>
      </c>
      <c r="H155" s="12">
        <f>IF($A155="",0,IFERROR($D155/$G155,$D155))</f>
        <v/>
      </c>
      <c r="I155" s="10">
        <f>IF($A155="",0,$H155*$E155)</f>
        <v/>
      </c>
      <c r="J155" s="13">
        <f>IF($A155="","",IFERROR(VLOOKUP($B155,Parts!$A$5:$R$204,3,FALSE),"⚠ not in Parts"))</f>
        <v/>
      </c>
      <c r="K155" s="13">
        <f>IF($A155="","",IF($A155=$B155,"⚠ a part cannot contain itself",IF(COUNTIF(Parts!$A$5:$A$204,$A155)=0,"⚠ parent is not in the Parts tab",IF(COUNTIF(Parts!$A$5:$A$204,$B155)=0,"⚠ component is not in the Parts tab",IF(COUNTIFS($A$5:$A$404,$A155,$B$5:$B$404,$B155)&gt;1,"⚠ this parent and component pair appears twice",IF(AND($C155&gt;1,COUNTIF($B$5:$B$404,$A155)=0),"⚠ level below 1, but the parent is never used as a component",""))))))</f>
        <v/>
      </c>
      <c r="M155" s="10">
        <f>IF($A155="",0,$H155*IFERROR(VLOOKUP($B155,Parts!$A$5:$R$204,12,FALSE),0))</f>
        <v/>
      </c>
      <c r="N155" s="10">
        <f>IF($A155="",0,$H155*IFERROR(VLOOKUP($B155,Parts!$A$5:$R$204,13,FALSE),0))</f>
        <v/>
      </c>
      <c r="O155" s="10">
        <f>IF($A155="",0,$H155*IFERROR(VLOOKUP($B155,Parts!$A$5:$R$204,14,FALSE),0))</f>
        <v/>
      </c>
      <c r="P155" s="10">
        <f>IF($A155="",0,$H155*IFERROR(VLOOKUP($B155,Parts!$A$5:$R$204,15,FALSE),0))</f>
        <v/>
      </c>
      <c r="R155" s="14">
        <f>IF($B155="","",IF($B155='Where used'!$B$3,COUNTIFS($B$5:$B155,'Where used'!$B$3),""))</f>
        <v/>
      </c>
    </row>
    <row r="156">
      <c r="A156" s="7" t="n"/>
      <c r="B156" s="7" t="n"/>
      <c r="C156" s="8" t="n"/>
      <c r="D156" s="9" t="n"/>
      <c r="E156" s="10">
        <f>IF($A156="",0,IFERROR(VLOOKUP($B156,Parts!$A$5:$R$204,16,FALSE),0))</f>
        <v/>
      </c>
      <c r="F156" s="10">
        <f>IF($A156="",0,$D156*$E156)</f>
        <v/>
      </c>
      <c r="G156" s="11">
        <f>IF($A156="",0,IFERROR(VLOOKUP($B156,Parts!$A$5:$R$204,8,FALSE),1))</f>
        <v/>
      </c>
      <c r="H156" s="12">
        <f>IF($A156="",0,IFERROR($D156/$G156,$D156))</f>
        <v/>
      </c>
      <c r="I156" s="10">
        <f>IF($A156="",0,$H156*$E156)</f>
        <v/>
      </c>
      <c r="J156" s="13">
        <f>IF($A156="","",IFERROR(VLOOKUP($B156,Parts!$A$5:$R$204,3,FALSE),"⚠ not in Parts"))</f>
        <v/>
      </c>
      <c r="K156" s="13">
        <f>IF($A156="","",IF($A156=$B156,"⚠ a part cannot contain itself",IF(COUNTIF(Parts!$A$5:$A$204,$A156)=0,"⚠ parent is not in the Parts tab",IF(COUNTIF(Parts!$A$5:$A$204,$B156)=0,"⚠ component is not in the Parts tab",IF(COUNTIFS($A$5:$A$404,$A156,$B$5:$B$404,$B156)&gt;1,"⚠ this parent and component pair appears twice",IF(AND($C156&gt;1,COUNTIF($B$5:$B$404,$A156)=0),"⚠ level below 1, but the parent is never used as a component",""))))))</f>
        <v/>
      </c>
      <c r="M156" s="10">
        <f>IF($A156="",0,$H156*IFERROR(VLOOKUP($B156,Parts!$A$5:$R$204,12,FALSE),0))</f>
        <v/>
      </c>
      <c r="N156" s="10">
        <f>IF($A156="",0,$H156*IFERROR(VLOOKUP($B156,Parts!$A$5:$R$204,13,FALSE),0))</f>
        <v/>
      </c>
      <c r="O156" s="10">
        <f>IF($A156="",0,$H156*IFERROR(VLOOKUP($B156,Parts!$A$5:$R$204,14,FALSE),0))</f>
        <v/>
      </c>
      <c r="P156" s="10">
        <f>IF($A156="",0,$H156*IFERROR(VLOOKUP($B156,Parts!$A$5:$R$204,15,FALSE),0))</f>
        <v/>
      </c>
      <c r="R156" s="14">
        <f>IF($B156="","",IF($B156='Where used'!$B$3,COUNTIFS($B$5:$B156,'Where used'!$B$3),""))</f>
        <v/>
      </c>
    </row>
    <row r="157">
      <c r="A157" s="7" t="n"/>
      <c r="B157" s="7" t="n"/>
      <c r="C157" s="8" t="n"/>
      <c r="D157" s="9" t="n"/>
      <c r="E157" s="10">
        <f>IF($A157="",0,IFERROR(VLOOKUP($B157,Parts!$A$5:$R$204,16,FALSE),0))</f>
        <v/>
      </c>
      <c r="F157" s="10">
        <f>IF($A157="",0,$D157*$E157)</f>
        <v/>
      </c>
      <c r="G157" s="11">
        <f>IF($A157="",0,IFERROR(VLOOKUP($B157,Parts!$A$5:$R$204,8,FALSE),1))</f>
        <v/>
      </c>
      <c r="H157" s="12">
        <f>IF($A157="",0,IFERROR($D157/$G157,$D157))</f>
        <v/>
      </c>
      <c r="I157" s="10">
        <f>IF($A157="",0,$H157*$E157)</f>
        <v/>
      </c>
      <c r="J157" s="13">
        <f>IF($A157="","",IFERROR(VLOOKUP($B157,Parts!$A$5:$R$204,3,FALSE),"⚠ not in Parts"))</f>
        <v/>
      </c>
      <c r="K157" s="13">
        <f>IF($A157="","",IF($A157=$B157,"⚠ a part cannot contain itself",IF(COUNTIF(Parts!$A$5:$A$204,$A157)=0,"⚠ parent is not in the Parts tab",IF(COUNTIF(Parts!$A$5:$A$204,$B157)=0,"⚠ component is not in the Parts tab",IF(COUNTIFS($A$5:$A$404,$A157,$B$5:$B$404,$B157)&gt;1,"⚠ this parent and component pair appears twice",IF(AND($C157&gt;1,COUNTIF($B$5:$B$404,$A157)=0),"⚠ level below 1, but the parent is never used as a component",""))))))</f>
        <v/>
      </c>
      <c r="M157" s="10">
        <f>IF($A157="",0,$H157*IFERROR(VLOOKUP($B157,Parts!$A$5:$R$204,12,FALSE),0))</f>
        <v/>
      </c>
      <c r="N157" s="10">
        <f>IF($A157="",0,$H157*IFERROR(VLOOKUP($B157,Parts!$A$5:$R$204,13,FALSE),0))</f>
        <v/>
      </c>
      <c r="O157" s="10">
        <f>IF($A157="",0,$H157*IFERROR(VLOOKUP($B157,Parts!$A$5:$R$204,14,FALSE),0))</f>
        <v/>
      </c>
      <c r="P157" s="10">
        <f>IF($A157="",0,$H157*IFERROR(VLOOKUP($B157,Parts!$A$5:$R$204,15,FALSE),0))</f>
        <v/>
      </c>
      <c r="R157" s="14">
        <f>IF($B157="","",IF($B157='Where used'!$B$3,COUNTIFS($B$5:$B157,'Where used'!$B$3),""))</f>
        <v/>
      </c>
    </row>
    <row r="158">
      <c r="A158" s="7" t="n"/>
      <c r="B158" s="7" t="n"/>
      <c r="C158" s="8" t="n"/>
      <c r="D158" s="9" t="n"/>
      <c r="E158" s="10">
        <f>IF($A158="",0,IFERROR(VLOOKUP($B158,Parts!$A$5:$R$204,16,FALSE),0))</f>
        <v/>
      </c>
      <c r="F158" s="10">
        <f>IF($A158="",0,$D158*$E158)</f>
        <v/>
      </c>
      <c r="G158" s="11">
        <f>IF($A158="",0,IFERROR(VLOOKUP($B158,Parts!$A$5:$R$204,8,FALSE),1))</f>
        <v/>
      </c>
      <c r="H158" s="12">
        <f>IF($A158="",0,IFERROR($D158/$G158,$D158))</f>
        <v/>
      </c>
      <c r="I158" s="10">
        <f>IF($A158="",0,$H158*$E158)</f>
        <v/>
      </c>
      <c r="J158" s="13">
        <f>IF($A158="","",IFERROR(VLOOKUP($B158,Parts!$A$5:$R$204,3,FALSE),"⚠ not in Parts"))</f>
        <v/>
      </c>
      <c r="K158" s="13">
        <f>IF($A158="","",IF($A158=$B158,"⚠ a part cannot contain itself",IF(COUNTIF(Parts!$A$5:$A$204,$A158)=0,"⚠ parent is not in the Parts tab",IF(COUNTIF(Parts!$A$5:$A$204,$B158)=0,"⚠ component is not in the Parts tab",IF(COUNTIFS($A$5:$A$404,$A158,$B$5:$B$404,$B158)&gt;1,"⚠ this parent and component pair appears twice",IF(AND($C158&gt;1,COUNTIF($B$5:$B$404,$A158)=0),"⚠ level below 1, but the parent is never used as a component",""))))))</f>
        <v/>
      </c>
      <c r="M158" s="10">
        <f>IF($A158="",0,$H158*IFERROR(VLOOKUP($B158,Parts!$A$5:$R$204,12,FALSE),0))</f>
        <v/>
      </c>
      <c r="N158" s="10">
        <f>IF($A158="",0,$H158*IFERROR(VLOOKUP($B158,Parts!$A$5:$R$204,13,FALSE),0))</f>
        <v/>
      </c>
      <c r="O158" s="10">
        <f>IF($A158="",0,$H158*IFERROR(VLOOKUP($B158,Parts!$A$5:$R$204,14,FALSE),0))</f>
        <v/>
      </c>
      <c r="P158" s="10">
        <f>IF($A158="",0,$H158*IFERROR(VLOOKUP($B158,Parts!$A$5:$R$204,15,FALSE),0))</f>
        <v/>
      </c>
      <c r="R158" s="14">
        <f>IF($B158="","",IF($B158='Where used'!$B$3,COUNTIFS($B$5:$B158,'Where used'!$B$3),""))</f>
        <v/>
      </c>
    </row>
    <row r="159">
      <c r="A159" s="7" t="n"/>
      <c r="B159" s="7" t="n"/>
      <c r="C159" s="8" t="n"/>
      <c r="D159" s="9" t="n"/>
      <c r="E159" s="10">
        <f>IF($A159="",0,IFERROR(VLOOKUP($B159,Parts!$A$5:$R$204,16,FALSE),0))</f>
        <v/>
      </c>
      <c r="F159" s="10">
        <f>IF($A159="",0,$D159*$E159)</f>
        <v/>
      </c>
      <c r="G159" s="11">
        <f>IF($A159="",0,IFERROR(VLOOKUP($B159,Parts!$A$5:$R$204,8,FALSE),1))</f>
        <v/>
      </c>
      <c r="H159" s="12">
        <f>IF($A159="",0,IFERROR($D159/$G159,$D159))</f>
        <v/>
      </c>
      <c r="I159" s="10">
        <f>IF($A159="",0,$H159*$E159)</f>
        <v/>
      </c>
      <c r="J159" s="13">
        <f>IF($A159="","",IFERROR(VLOOKUP($B159,Parts!$A$5:$R$204,3,FALSE),"⚠ not in Parts"))</f>
        <v/>
      </c>
      <c r="K159" s="13">
        <f>IF($A159="","",IF($A159=$B159,"⚠ a part cannot contain itself",IF(COUNTIF(Parts!$A$5:$A$204,$A159)=0,"⚠ parent is not in the Parts tab",IF(COUNTIF(Parts!$A$5:$A$204,$B159)=0,"⚠ component is not in the Parts tab",IF(COUNTIFS($A$5:$A$404,$A159,$B$5:$B$404,$B159)&gt;1,"⚠ this parent and component pair appears twice",IF(AND($C159&gt;1,COUNTIF($B$5:$B$404,$A159)=0),"⚠ level below 1, but the parent is never used as a component",""))))))</f>
        <v/>
      </c>
      <c r="M159" s="10">
        <f>IF($A159="",0,$H159*IFERROR(VLOOKUP($B159,Parts!$A$5:$R$204,12,FALSE),0))</f>
        <v/>
      </c>
      <c r="N159" s="10">
        <f>IF($A159="",0,$H159*IFERROR(VLOOKUP($B159,Parts!$A$5:$R$204,13,FALSE),0))</f>
        <v/>
      </c>
      <c r="O159" s="10">
        <f>IF($A159="",0,$H159*IFERROR(VLOOKUP($B159,Parts!$A$5:$R$204,14,FALSE),0))</f>
        <v/>
      </c>
      <c r="P159" s="10">
        <f>IF($A159="",0,$H159*IFERROR(VLOOKUP($B159,Parts!$A$5:$R$204,15,FALSE),0))</f>
        <v/>
      </c>
      <c r="R159" s="14">
        <f>IF($B159="","",IF($B159='Where used'!$B$3,COUNTIFS($B$5:$B159,'Where used'!$B$3),""))</f>
        <v/>
      </c>
    </row>
    <row r="160">
      <c r="A160" s="7" t="n"/>
      <c r="B160" s="7" t="n"/>
      <c r="C160" s="8" t="n"/>
      <c r="D160" s="9" t="n"/>
      <c r="E160" s="10">
        <f>IF($A160="",0,IFERROR(VLOOKUP($B160,Parts!$A$5:$R$204,16,FALSE),0))</f>
        <v/>
      </c>
      <c r="F160" s="10">
        <f>IF($A160="",0,$D160*$E160)</f>
        <v/>
      </c>
      <c r="G160" s="11">
        <f>IF($A160="",0,IFERROR(VLOOKUP($B160,Parts!$A$5:$R$204,8,FALSE),1))</f>
        <v/>
      </c>
      <c r="H160" s="12">
        <f>IF($A160="",0,IFERROR($D160/$G160,$D160))</f>
        <v/>
      </c>
      <c r="I160" s="10">
        <f>IF($A160="",0,$H160*$E160)</f>
        <v/>
      </c>
      <c r="J160" s="13">
        <f>IF($A160="","",IFERROR(VLOOKUP($B160,Parts!$A$5:$R$204,3,FALSE),"⚠ not in Parts"))</f>
        <v/>
      </c>
      <c r="K160" s="13">
        <f>IF($A160="","",IF($A160=$B160,"⚠ a part cannot contain itself",IF(COUNTIF(Parts!$A$5:$A$204,$A160)=0,"⚠ parent is not in the Parts tab",IF(COUNTIF(Parts!$A$5:$A$204,$B160)=0,"⚠ component is not in the Parts tab",IF(COUNTIFS($A$5:$A$404,$A160,$B$5:$B$404,$B160)&gt;1,"⚠ this parent and component pair appears twice",IF(AND($C160&gt;1,COUNTIF($B$5:$B$404,$A160)=0),"⚠ level below 1, but the parent is never used as a component",""))))))</f>
        <v/>
      </c>
      <c r="M160" s="10">
        <f>IF($A160="",0,$H160*IFERROR(VLOOKUP($B160,Parts!$A$5:$R$204,12,FALSE),0))</f>
        <v/>
      </c>
      <c r="N160" s="10">
        <f>IF($A160="",0,$H160*IFERROR(VLOOKUP($B160,Parts!$A$5:$R$204,13,FALSE),0))</f>
        <v/>
      </c>
      <c r="O160" s="10">
        <f>IF($A160="",0,$H160*IFERROR(VLOOKUP($B160,Parts!$A$5:$R$204,14,FALSE),0))</f>
        <v/>
      </c>
      <c r="P160" s="10">
        <f>IF($A160="",0,$H160*IFERROR(VLOOKUP($B160,Parts!$A$5:$R$204,15,FALSE),0))</f>
        <v/>
      </c>
      <c r="R160" s="14">
        <f>IF($B160="","",IF($B160='Where used'!$B$3,COUNTIFS($B$5:$B160,'Where used'!$B$3),""))</f>
        <v/>
      </c>
    </row>
    <row r="161">
      <c r="A161" s="7" t="n"/>
      <c r="B161" s="7" t="n"/>
      <c r="C161" s="8" t="n"/>
      <c r="D161" s="9" t="n"/>
      <c r="E161" s="10">
        <f>IF($A161="",0,IFERROR(VLOOKUP($B161,Parts!$A$5:$R$204,16,FALSE),0))</f>
        <v/>
      </c>
      <c r="F161" s="10">
        <f>IF($A161="",0,$D161*$E161)</f>
        <v/>
      </c>
      <c r="G161" s="11">
        <f>IF($A161="",0,IFERROR(VLOOKUP($B161,Parts!$A$5:$R$204,8,FALSE),1))</f>
        <v/>
      </c>
      <c r="H161" s="12">
        <f>IF($A161="",0,IFERROR($D161/$G161,$D161))</f>
        <v/>
      </c>
      <c r="I161" s="10">
        <f>IF($A161="",0,$H161*$E161)</f>
        <v/>
      </c>
      <c r="J161" s="13">
        <f>IF($A161="","",IFERROR(VLOOKUP($B161,Parts!$A$5:$R$204,3,FALSE),"⚠ not in Parts"))</f>
        <v/>
      </c>
      <c r="K161" s="13">
        <f>IF($A161="","",IF($A161=$B161,"⚠ a part cannot contain itself",IF(COUNTIF(Parts!$A$5:$A$204,$A161)=0,"⚠ parent is not in the Parts tab",IF(COUNTIF(Parts!$A$5:$A$204,$B161)=0,"⚠ component is not in the Parts tab",IF(COUNTIFS($A$5:$A$404,$A161,$B$5:$B$404,$B161)&gt;1,"⚠ this parent and component pair appears twice",IF(AND($C161&gt;1,COUNTIF($B$5:$B$404,$A161)=0),"⚠ level below 1, but the parent is never used as a component",""))))))</f>
        <v/>
      </c>
      <c r="M161" s="10">
        <f>IF($A161="",0,$H161*IFERROR(VLOOKUP($B161,Parts!$A$5:$R$204,12,FALSE),0))</f>
        <v/>
      </c>
      <c r="N161" s="10">
        <f>IF($A161="",0,$H161*IFERROR(VLOOKUP($B161,Parts!$A$5:$R$204,13,FALSE),0))</f>
        <v/>
      </c>
      <c r="O161" s="10">
        <f>IF($A161="",0,$H161*IFERROR(VLOOKUP($B161,Parts!$A$5:$R$204,14,FALSE),0))</f>
        <v/>
      </c>
      <c r="P161" s="10">
        <f>IF($A161="",0,$H161*IFERROR(VLOOKUP($B161,Parts!$A$5:$R$204,15,FALSE),0))</f>
        <v/>
      </c>
      <c r="R161" s="14">
        <f>IF($B161="","",IF($B161='Where used'!$B$3,COUNTIFS($B$5:$B161,'Where used'!$B$3),""))</f>
        <v/>
      </c>
    </row>
    <row r="162">
      <c r="A162" s="7" t="n"/>
      <c r="B162" s="7" t="n"/>
      <c r="C162" s="8" t="n"/>
      <c r="D162" s="9" t="n"/>
      <c r="E162" s="10">
        <f>IF($A162="",0,IFERROR(VLOOKUP($B162,Parts!$A$5:$R$204,16,FALSE),0))</f>
        <v/>
      </c>
      <c r="F162" s="10">
        <f>IF($A162="",0,$D162*$E162)</f>
        <v/>
      </c>
      <c r="G162" s="11">
        <f>IF($A162="",0,IFERROR(VLOOKUP($B162,Parts!$A$5:$R$204,8,FALSE),1))</f>
        <v/>
      </c>
      <c r="H162" s="12">
        <f>IF($A162="",0,IFERROR($D162/$G162,$D162))</f>
        <v/>
      </c>
      <c r="I162" s="10">
        <f>IF($A162="",0,$H162*$E162)</f>
        <v/>
      </c>
      <c r="J162" s="13">
        <f>IF($A162="","",IFERROR(VLOOKUP($B162,Parts!$A$5:$R$204,3,FALSE),"⚠ not in Parts"))</f>
        <v/>
      </c>
      <c r="K162" s="13">
        <f>IF($A162="","",IF($A162=$B162,"⚠ a part cannot contain itself",IF(COUNTIF(Parts!$A$5:$A$204,$A162)=0,"⚠ parent is not in the Parts tab",IF(COUNTIF(Parts!$A$5:$A$204,$B162)=0,"⚠ component is not in the Parts tab",IF(COUNTIFS($A$5:$A$404,$A162,$B$5:$B$404,$B162)&gt;1,"⚠ this parent and component pair appears twice",IF(AND($C162&gt;1,COUNTIF($B$5:$B$404,$A162)=0),"⚠ level below 1, but the parent is never used as a component",""))))))</f>
        <v/>
      </c>
      <c r="M162" s="10">
        <f>IF($A162="",0,$H162*IFERROR(VLOOKUP($B162,Parts!$A$5:$R$204,12,FALSE),0))</f>
        <v/>
      </c>
      <c r="N162" s="10">
        <f>IF($A162="",0,$H162*IFERROR(VLOOKUP($B162,Parts!$A$5:$R$204,13,FALSE),0))</f>
        <v/>
      </c>
      <c r="O162" s="10">
        <f>IF($A162="",0,$H162*IFERROR(VLOOKUP($B162,Parts!$A$5:$R$204,14,FALSE),0))</f>
        <v/>
      </c>
      <c r="P162" s="10">
        <f>IF($A162="",0,$H162*IFERROR(VLOOKUP($B162,Parts!$A$5:$R$204,15,FALSE),0))</f>
        <v/>
      </c>
      <c r="R162" s="14">
        <f>IF($B162="","",IF($B162='Where used'!$B$3,COUNTIFS($B$5:$B162,'Where used'!$B$3),""))</f>
        <v/>
      </c>
    </row>
    <row r="163">
      <c r="A163" s="7" t="n"/>
      <c r="B163" s="7" t="n"/>
      <c r="C163" s="8" t="n"/>
      <c r="D163" s="9" t="n"/>
      <c r="E163" s="10">
        <f>IF($A163="",0,IFERROR(VLOOKUP($B163,Parts!$A$5:$R$204,16,FALSE),0))</f>
        <v/>
      </c>
      <c r="F163" s="10">
        <f>IF($A163="",0,$D163*$E163)</f>
        <v/>
      </c>
      <c r="G163" s="11">
        <f>IF($A163="",0,IFERROR(VLOOKUP($B163,Parts!$A$5:$R$204,8,FALSE),1))</f>
        <v/>
      </c>
      <c r="H163" s="12">
        <f>IF($A163="",0,IFERROR($D163/$G163,$D163))</f>
        <v/>
      </c>
      <c r="I163" s="10">
        <f>IF($A163="",0,$H163*$E163)</f>
        <v/>
      </c>
      <c r="J163" s="13">
        <f>IF($A163="","",IFERROR(VLOOKUP($B163,Parts!$A$5:$R$204,3,FALSE),"⚠ not in Parts"))</f>
        <v/>
      </c>
      <c r="K163" s="13">
        <f>IF($A163="","",IF($A163=$B163,"⚠ a part cannot contain itself",IF(COUNTIF(Parts!$A$5:$A$204,$A163)=0,"⚠ parent is not in the Parts tab",IF(COUNTIF(Parts!$A$5:$A$204,$B163)=0,"⚠ component is not in the Parts tab",IF(COUNTIFS($A$5:$A$404,$A163,$B$5:$B$404,$B163)&gt;1,"⚠ this parent and component pair appears twice",IF(AND($C163&gt;1,COUNTIF($B$5:$B$404,$A163)=0),"⚠ level below 1, but the parent is never used as a component",""))))))</f>
        <v/>
      </c>
      <c r="M163" s="10">
        <f>IF($A163="",0,$H163*IFERROR(VLOOKUP($B163,Parts!$A$5:$R$204,12,FALSE),0))</f>
        <v/>
      </c>
      <c r="N163" s="10">
        <f>IF($A163="",0,$H163*IFERROR(VLOOKUP($B163,Parts!$A$5:$R$204,13,FALSE),0))</f>
        <v/>
      </c>
      <c r="O163" s="10">
        <f>IF($A163="",0,$H163*IFERROR(VLOOKUP($B163,Parts!$A$5:$R$204,14,FALSE),0))</f>
        <v/>
      </c>
      <c r="P163" s="10">
        <f>IF($A163="",0,$H163*IFERROR(VLOOKUP($B163,Parts!$A$5:$R$204,15,FALSE),0))</f>
        <v/>
      </c>
      <c r="R163" s="14">
        <f>IF($B163="","",IF($B163='Where used'!$B$3,COUNTIFS($B$5:$B163,'Where used'!$B$3),""))</f>
        <v/>
      </c>
    </row>
    <row r="164">
      <c r="A164" s="7" t="n"/>
      <c r="B164" s="7" t="n"/>
      <c r="C164" s="8" t="n"/>
      <c r="D164" s="9" t="n"/>
      <c r="E164" s="10">
        <f>IF($A164="",0,IFERROR(VLOOKUP($B164,Parts!$A$5:$R$204,16,FALSE),0))</f>
        <v/>
      </c>
      <c r="F164" s="10">
        <f>IF($A164="",0,$D164*$E164)</f>
        <v/>
      </c>
      <c r="G164" s="11">
        <f>IF($A164="",0,IFERROR(VLOOKUP($B164,Parts!$A$5:$R$204,8,FALSE),1))</f>
        <v/>
      </c>
      <c r="H164" s="12">
        <f>IF($A164="",0,IFERROR($D164/$G164,$D164))</f>
        <v/>
      </c>
      <c r="I164" s="10">
        <f>IF($A164="",0,$H164*$E164)</f>
        <v/>
      </c>
      <c r="J164" s="13">
        <f>IF($A164="","",IFERROR(VLOOKUP($B164,Parts!$A$5:$R$204,3,FALSE),"⚠ not in Parts"))</f>
        <v/>
      </c>
      <c r="K164" s="13">
        <f>IF($A164="","",IF($A164=$B164,"⚠ a part cannot contain itself",IF(COUNTIF(Parts!$A$5:$A$204,$A164)=0,"⚠ parent is not in the Parts tab",IF(COUNTIF(Parts!$A$5:$A$204,$B164)=0,"⚠ component is not in the Parts tab",IF(COUNTIFS($A$5:$A$404,$A164,$B$5:$B$404,$B164)&gt;1,"⚠ this parent and component pair appears twice",IF(AND($C164&gt;1,COUNTIF($B$5:$B$404,$A164)=0),"⚠ level below 1, but the parent is never used as a component",""))))))</f>
        <v/>
      </c>
      <c r="M164" s="10">
        <f>IF($A164="",0,$H164*IFERROR(VLOOKUP($B164,Parts!$A$5:$R$204,12,FALSE),0))</f>
        <v/>
      </c>
      <c r="N164" s="10">
        <f>IF($A164="",0,$H164*IFERROR(VLOOKUP($B164,Parts!$A$5:$R$204,13,FALSE),0))</f>
        <v/>
      </c>
      <c r="O164" s="10">
        <f>IF($A164="",0,$H164*IFERROR(VLOOKUP($B164,Parts!$A$5:$R$204,14,FALSE),0))</f>
        <v/>
      </c>
      <c r="P164" s="10">
        <f>IF($A164="",0,$H164*IFERROR(VLOOKUP($B164,Parts!$A$5:$R$204,15,FALSE),0))</f>
        <v/>
      </c>
      <c r="R164" s="14">
        <f>IF($B164="","",IF($B164='Where used'!$B$3,COUNTIFS($B$5:$B164,'Where used'!$B$3),""))</f>
        <v/>
      </c>
    </row>
    <row r="165">
      <c r="A165" s="7" t="n"/>
      <c r="B165" s="7" t="n"/>
      <c r="C165" s="8" t="n"/>
      <c r="D165" s="9" t="n"/>
      <c r="E165" s="10">
        <f>IF($A165="",0,IFERROR(VLOOKUP($B165,Parts!$A$5:$R$204,16,FALSE),0))</f>
        <v/>
      </c>
      <c r="F165" s="10">
        <f>IF($A165="",0,$D165*$E165)</f>
        <v/>
      </c>
      <c r="G165" s="11">
        <f>IF($A165="",0,IFERROR(VLOOKUP($B165,Parts!$A$5:$R$204,8,FALSE),1))</f>
        <v/>
      </c>
      <c r="H165" s="12">
        <f>IF($A165="",0,IFERROR($D165/$G165,$D165))</f>
        <v/>
      </c>
      <c r="I165" s="10">
        <f>IF($A165="",0,$H165*$E165)</f>
        <v/>
      </c>
      <c r="J165" s="13">
        <f>IF($A165="","",IFERROR(VLOOKUP($B165,Parts!$A$5:$R$204,3,FALSE),"⚠ not in Parts"))</f>
        <v/>
      </c>
      <c r="K165" s="13">
        <f>IF($A165="","",IF($A165=$B165,"⚠ a part cannot contain itself",IF(COUNTIF(Parts!$A$5:$A$204,$A165)=0,"⚠ parent is not in the Parts tab",IF(COUNTIF(Parts!$A$5:$A$204,$B165)=0,"⚠ component is not in the Parts tab",IF(COUNTIFS($A$5:$A$404,$A165,$B$5:$B$404,$B165)&gt;1,"⚠ this parent and component pair appears twice",IF(AND($C165&gt;1,COUNTIF($B$5:$B$404,$A165)=0),"⚠ level below 1, but the parent is never used as a component",""))))))</f>
        <v/>
      </c>
      <c r="M165" s="10">
        <f>IF($A165="",0,$H165*IFERROR(VLOOKUP($B165,Parts!$A$5:$R$204,12,FALSE),0))</f>
        <v/>
      </c>
      <c r="N165" s="10">
        <f>IF($A165="",0,$H165*IFERROR(VLOOKUP($B165,Parts!$A$5:$R$204,13,FALSE),0))</f>
        <v/>
      </c>
      <c r="O165" s="10">
        <f>IF($A165="",0,$H165*IFERROR(VLOOKUP($B165,Parts!$A$5:$R$204,14,FALSE),0))</f>
        <v/>
      </c>
      <c r="P165" s="10">
        <f>IF($A165="",0,$H165*IFERROR(VLOOKUP($B165,Parts!$A$5:$R$204,15,FALSE),0))</f>
        <v/>
      </c>
      <c r="R165" s="14">
        <f>IF($B165="","",IF($B165='Where used'!$B$3,COUNTIFS($B$5:$B165,'Where used'!$B$3),""))</f>
        <v/>
      </c>
    </row>
    <row r="166">
      <c r="A166" s="7" t="n"/>
      <c r="B166" s="7" t="n"/>
      <c r="C166" s="8" t="n"/>
      <c r="D166" s="9" t="n"/>
      <c r="E166" s="10">
        <f>IF($A166="",0,IFERROR(VLOOKUP($B166,Parts!$A$5:$R$204,16,FALSE),0))</f>
        <v/>
      </c>
      <c r="F166" s="10">
        <f>IF($A166="",0,$D166*$E166)</f>
        <v/>
      </c>
      <c r="G166" s="11">
        <f>IF($A166="",0,IFERROR(VLOOKUP($B166,Parts!$A$5:$R$204,8,FALSE),1))</f>
        <v/>
      </c>
      <c r="H166" s="12">
        <f>IF($A166="",0,IFERROR($D166/$G166,$D166))</f>
        <v/>
      </c>
      <c r="I166" s="10">
        <f>IF($A166="",0,$H166*$E166)</f>
        <v/>
      </c>
      <c r="J166" s="13">
        <f>IF($A166="","",IFERROR(VLOOKUP($B166,Parts!$A$5:$R$204,3,FALSE),"⚠ not in Parts"))</f>
        <v/>
      </c>
      <c r="K166" s="13">
        <f>IF($A166="","",IF($A166=$B166,"⚠ a part cannot contain itself",IF(COUNTIF(Parts!$A$5:$A$204,$A166)=0,"⚠ parent is not in the Parts tab",IF(COUNTIF(Parts!$A$5:$A$204,$B166)=0,"⚠ component is not in the Parts tab",IF(COUNTIFS($A$5:$A$404,$A166,$B$5:$B$404,$B166)&gt;1,"⚠ this parent and component pair appears twice",IF(AND($C166&gt;1,COUNTIF($B$5:$B$404,$A166)=0),"⚠ level below 1, but the parent is never used as a component",""))))))</f>
        <v/>
      </c>
      <c r="M166" s="10">
        <f>IF($A166="",0,$H166*IFERROR(VLOOKUP($B166,Parts!$A$5:$R$204,12,FALSE),0))</f>
        <v/>
      </c>
      <c r="N166" s="10">
        <f>IF($A166="",0,$H166*IFERROR(VLOOKUP($B166,Parts!$A$5:$R$204,13,FALSE),0))</f>
        <v/>
      </c>
      <c r="O166" s="10">
        <f>IF($A166="",0,$H166*IFERROR(VLOOKUP($B166,Parts!$A$5:$R$204,14,FALSE),0))</f>
        <v/>
      </c>
      <c r="P166" s="10">
        <f>IF($A166="",0,$H166*IFERROR(VLOOKUP($B166,Parts!$A$5:$R$204,15,FALSE),0))</f>
        <v/>
      </c>
      <c r="R166" s="14">
        <f>IF($B166="","",IF($B166='Where used'!$B$3,COUNTIFS($B$5:$B166,'Where used'!$B$3),""))</f>
        <v/>
      </c>
    </row>
    <row r="167">
      <c r="A167" s="7" t="n"/>
      <c r="B167" s="7" t="n"/>
      <c r="C167" s="8" t="n"/>
      <c r="D167" s="9" t="n"/>
      <c r="E167" s="10">
        <f>IF($A167="",0,IFERROR(VLOOKUP($B167,Parts!$A$5:$R$204,16,FALSE),0))</f>
        <v/>
      </c>
      <c r="F167" s="10">
        <f>IF($A167="",0,$D167*$E167)</f>
        <v/>
      </c>
      <c r="G167" s="11">
        <f>IF($A167="",0,IFERROR(VLOOKUP($B167,Parts!$A$5:$R$204,8,FALSE),1))</f>
        <v/>
      </c>
      <c r="H167" s="12">
        <f>IF($A167="",0,IFERROR($D167/$G167,$D167))</f>
        <v/>
      </c>
      <c r="I167" s="10">
        <f>IF($A167="",0,$H167*$E167)</f>
        <v/>
      </c>
      <c r="J167" s="13">
        <f>IF($A167="","",IFERROR(VLOOKUP($B167,Parts!$A$5:$R$204,3,FALSE),"⚠ not in Parts"))</f>
        <v/>
      </c>
      <c r="K167" s="13">
        <f>IF($A167="","",IF($A167=$B167,"⚠ a part cannot contain itself",IF(COUNTIF(Parts!$A$5:$A$204,$A167)=0,"⚠ parent is not in the Parts tab",IF(COUNTIF(Parts!$A$5:$A$204,$B167)=0,"⚠ component is not in the Parts tab",IF(COUNTIFS($A$5:$A$404,$A167,$B$5:$B$404,$B167)&gt;1,"⚠ this parent and component pair appears twice",IF(AND($C167&gt;1,COUNTIF($B$5:$B$404,$A167)=0),"⚠ level below 1, but the parent is never used as a component",""))))))</f>
        <v/>
      </c>
      <c r="M167" s="10">
        <f>IF($A167="",0,$H167*IFERROR(VLOOKUP($B167,Parts!$A$5:$R$204,12,FALSE),0))</f>
        <v/>
      </c>
      <c r="N167" s="10">
        <f>IF($A167="",0,$H167*IFERROR(VLOOKUP($B167,Parts!$A$5:$R$204,13,FALSE),0))</f>
        <v/>
      </c>
      <c r="O167" s="10">
        <f>IF($A167="",0,$H167*IFERROR(VLOOKUP($B167,Parts!$A$5:$R$204,14,FALSE),0))</f>
        <v/>
      </c>
      <c r="P167" s="10">
        <f>IF($A167="",0,$H167*IFERROR(VLOOKUP($B167,Parts!$A$5:$R$204,15,FALSE),0))</f>
        <v/>
      </c>
      <c r="R167" s="14">
        <f>IF($B167="","",IF($B167='Where used'!$B$3,COUNTIFS($B$5:$B167,'Where used'!$B$3),""))</f>
        <v/>
      </c>
    </row>
    <row r="168">
      <c r="A168" s="7" t="n"/>
      <c r="B168" s="7" t="n"/>
      <c r="C168" s="8" t="n"/>
      <c r="D168" s="9" t="n"/>
      <c r="E168" s="10">
        <f>IF($A168="",0,IFERROR(VLOOKUP($B168,Parts!$A$5:$R$204,16,FALSE),0))</f>
        <v/>
      </c>
      <c r="F168" s="10">
        <f>IF($A168="",0,$D168*$E168)</f>
        <v/>
      </c>
      <c r="G168" s="11">
        <f>IF($A168="",0,IFERROR(VLOOKUP($B168,Parts!$A$5:$R$204,8,FALSE),1))</f>
        <v/>
      </c>
      <c r="H168" s="12">
        <f>IF($A168="",0,IFERROR($D168/$G168,$D168))</f>
        <v/>
      </c>
      <c r="I168" s="10">
        <f>IF($A168="",0,$H168*$E168)</f>
        <v/>
      </c>
      <c r="J168" s="13">
        <f>IF($A168="","",IFERROR(VLOOKUP($B168,Parts!$A$5:$R$204,3,FALSE),"⚠ not in Parts"))</f>
        <v/>
      </c>
      <c r="K168" s="13">
        <f>IF($A168="","",IF($A168=$B168,"⚠ a part cannot contain itself",IF(COUNTIF(Parts!$A$5:$A$204,$A168)=0,"⚠ parent is not in the Parts tab",IF(COUNTIF(Parts!$A$5:$A$204,$B168)=0,"⚠ component is not in the Parts tab",IF(COUNTIFS($A$5:$A$404,$A168,$B$5:$B$404,$B168)&gt;1,"⚠ this parent and component pair appears twice",IF(AND($C168&gt;1,COUNTIF($B$5:$B$404,$A168)=0),"⚠ level below 1, but the parent is never used as a component",""))))))</f>
        <v/>
      </c>
      <c r="M168" s="10">
        <f>IF($A168="",0,$H168*IFERROR(VLOOKUP($B168,Parts!$A$5:$R$204,12,FALSE),0))</f>
        <v/>
      </c>
      <c r="N168" s="10">
        <f>IF($A168="",0,$H168*IFERROR(VLOOKUP($B168,Parts!$A$5:$R$204,13,FALSE),0))</f>
        <v/>
      </c>
      <c r="O168" s="10">
        <f>IF($A168="",0,$H168*IFERROR(VLOOKUP($B168,Parts!$A$5:$R$204,14,FALSE),0))</f>
        <v/>
      </c>
      <c r="P168" s="10">
        <f>IF($A168="",0,$H168*IFERROR(VLOOKUP($B168,Parts!$A$5:$R$204,15,FALSE),0))</f>
        <v/>
      </c>
      <c r="R168" s="14">
        <f>IF($B168="","",IF($B168='Where used'!$B$3,COUNTIFS($B$5:$B168,'Where used'!$B$3),""))</f>
        <v/>
      </c>
    </row>
    <row r="169">
      <c r="A169" s="7" t="n"/>
      <c r="B169" s="7" t="n"/>
      <c r="C169" s="8" t="n"/>
      <c r="D169" s="9" t="n"/>
      <c r="E169" s="10">
        <f>IF($A169="",0,IFERROR(VLOOKUP($B169,Parts!$A$5:$R$204,16,FALSE),0))</f>
        <v/>
      </c>
      <c r="F169" s="10">
        <f>IF($A169="",0,$D169*$E169)</f>
        <v/>
      </c>
      <c r="G169" s="11">
        <f>IF($A169="",0,IFERROR(VLOOKUP($B169,Parts!$A$5:$R$204,8,FALSE),1))</f>
        <v/>
      </c>
      <c r="H169" s="12">
        <f>IF($A169="",0,IFERROR($D169/$G169,$D169))</f>
        <v/>
      </c>
      <c r="I169" s="10">
        <f>IF($A169="",0,$H169*$E169)</f>
        <v/>
      </c>
      <c r="J169" s="13">
        <f>IF($A169="","",IFERROR(VLOOKUP($B169,Parts!$A$5:$R$204,3,FALSE),"⚠ not in Parts"))</f>
        <v/>
      </c>
      <c r="K169" s="13">
        <f>IF($A169="","",IF($A169=$B169,"⚠ a part cannot contain itself",IF(COUNTIF(Parts!$A$5:$A$204,$A169)=0,"⚠ parent is not in the Parts tab",IF(COUNTIF(Parts!$A$5:$A$204,$B169)=0,"⚠ component is not in the Parts tab",IF(COUNTIFS($A$5:$A$404,$A169,$B$5:$B$404,$B169)&gt;1,"⚠ this parent and component pair appears twice",IF(AND($C169&gt;1,COUNTIF($B$5:$B$404,$A169)=0),"⚠ level below 1, but the parent is never used as a component",""))))))</f>
        <v/>
      </c>
      <c r="M169" s="10">
        <f>IF($A169="",0,$H169*IFERROR(VLOOKUP($B169,Parts!$A$5:$R$204,12,FALSE),0))</f>
        <v/>
      </c>
      <c r="N169" s="10">
        <f>IF($A169="",0,$H169*IFERROR(VLOOKUP($B169,Parts!$A$5:$R$204,13,FALSE),0))</f>
        <v/>
      </c>
      <c r="O169" s="10">
        <f>IF($A169="",0,$H169*IFERROR(VLOOKUP($B169,Parts!$A$5:$R$204,14,FALSE),0))</f>
        <v/>
      </c>
      <c r="P169" s="10">
        <f>IF($A169="",0,$H169*IFERROR(VLOOKUP($B169,Parts!$A$5:$R$204,15,FALSE),0))</f>
        <v/>
      </c>
      <c r="R169" s="14">
        <f>IF($B169="","",IF($B169='Where used'!$B$3,COUNTIFS($B$5:$B169,'Where used'!$B$3),""))</f>
        <v/>
      </c>
    </row>
    <row r="170">
      <c r="A170" s="7" t="n"/>
      <c r="B170" s="7" t="n"/>
      <c r="C170" s="8" t="n"/>
      <c r="D170" s="9" t="n"/>
      <c r="E170" s="10">
        <f>IF($A170="",0,IFERROR(VLOOKUP($B170,Parts!$A$5:$R$204,16,FALSE),0))</f>
        <v/>
      </c>
      <c r="F170" s="10">
        <f>IF($A170="",0,$D170*$E170)</f>
        <v/>
      </c>
      <c r="G170" s="11">
        <f>IF($A170="",0,IFERROR(VLOOKUP($B170,Parts!$A$5:$R$204,8,FALSE),1))</f>
        <v/>
      </c>
      <c r="H170" s="12">
        <f>IF($A170="",0,IFERROR($D170/$G170,$D170))</f>
        <v/>
      </c>
      <c r="I170" s="10">
        <f>IF($A170="",0,$H170*$E170)</f>
        <v/>
      </c>
      <c r="J170" s="13">
        <f>IF($A170="","",IFERROR(VLOOKUP($B170,Parts!$A$5:$R$204,3,FALSE),"⚠ not in Parts"))</f>
        <v/>
      </c>
      <c r="K170" s="13">
        <f>IF($A170="","",IF($A170=$B170,"⚠ a part cannot contain itself",IF(COUNTIF(Parts!$A$5:$A$204,$A170)=0,"⚠ parent is not in the Parts tab",IF(COUNTIF(Parts!$A$5:$A$204,$B170)=0,"⚠ component is not in the Parts tab",IF(COUNTIFS($A$5:$A$404,$A170,$B$5:$B$404,$B170)&gt;1,"⚠ this parent and component pair appears twice",IF(AND($C170&gt;1,COUNTIF($B$5:$B$404,$A170)=0),"⚠ level below 1, but the parent is never used as a component",""))))))</f>
        <v/>
      </c>
      <c r="M170" s="10">
        <f>IF($A170="",0,$H170*IFERROR(VLOOKUP($B170,Parts!$A$5:$R$204,12,FALSE),0))</f>
        <v/>
      </c>
      <c r="N170" s="10">
        <f>IF($A170="",0,$H170*IFERROR(VLOOKUP($B170,Parts!$A$5:$R$204,13,FALSE),0))</f>
        <v/>
      </c>
      <c r="O170" s="10">
        <f>IF($A170="",0,$H170*IFERROR(VLOOKUP($B170,Parts!$A$5:$R$204,14,FALSE),0))</f>
        <v/>
      </c>
      <c r="P170" s="10">
        <f>IF($A170="",0,$H170*IFERROR(VLOOKUP($B170,Parts!$A$5:$R$204,15,FALSE),0))</f>
        <v/>
      </c>
      <c r="R170" s="14">
        <f>IF($B170="","",IF($B170='Where used'!$B$3,COUNTIFS($B$5:$B170,'Where used'!$B$3),""))</f>
        <v/>
      </c>
    </row>
    <row r="171">
      <c r="A171" s="7" t="n"/>
      <c r="B171" s="7" t="n"/>
      <c r="C171" s="8" t="n"/>
      <c r="D171" s="9" t="n"/>
      <c r="E171" s="10">
        <f>IF($A171="",0,IFERROR(VLOOKUP($B171,Parts!$A$5:$R$204,16,FALSE),0))</f>
        <v/>
      </c>
      <c r="F171" s="10">
        <f>IF($A171="",0,$D171*$E171)</f>
        <v/>
      </c>
      <c r="G171" s="11">
        <f>IF($A171="",0,IFERROR(VLOOKUP($B171,Parts!$A$5:$R$204,8,FALSE),1))</f>
        <v/>
      </c>
      <c r="H171" s="12">
        <f>IF($A171="",0,IFERROR($D171/$G171,$D171))</f>
        <v/>
      </c>
      <c r="I171" s="10">
        <f>IF($A171="",0,$H171*$E171)</f>
        <v/>
      </c>
      <c r="J171" s="13">
        <f>IF($A171="","",IFERROR(VLOOKUP($B171,Parts!$A$5:$R$204,3,FALSE),"⚠ not in Parts"))</f>
        <v/>
      </c>
      <c r="K171" s="13">
        <f>IF($A171="","",IF($A171=$B171,"⚠ a part cannot contain itself",IF(COUNTIF(Parts!$A$5:$A$204,$A171)=0,"⚠ parent is not in the Parts tab",IF(COUNTIF(Parts!$A$5:$A$204,$B171)=0,"⚠ component is not in the Parts tab",IF(COUNTIFS($A$5:$A$404,$A171,$B$5:$B$404,$B171)&gt;1,"⚠ this parent and component pair appears twice",IF(AND($C171&gt;1,COUNTIF($B$5:$B$404,$A171)=0),"⚠ level below 1, but the parent is never used as a component",""))))))</f>
        <v/>
      </c>
      <c r="M171" s="10">
        <f>IF($A171="",0,$H171*IFERROR(VLOOKUP($B171,Parts!$A$5:$R$204,12,FALSE),0))</f>
        <v/>
      </c>
      <c r="N171" s="10">
        <f>IF($A171="",0,$H171*IFERROR(VLOOKUP($B171,Parts!$A$5:$R$204,13,FALSE),0))</f>
        <v/>
      </c>
      <c r="O171" s="10">
        <f>IF($A171="",0,$H171*IFERROR(VLOOKUP($B171,Parts!$A$5:$R$204,14,FALSE),0))</f>
        <v/>
      </c>
      <c r="P171" s="10">
        <f>IF($A171="",0,$H171*IFERROR(VLOOKUP($B171,Parts!$A$5:$R$204,15,FALSE),0))</f>
        <v/>
      </c>
      <c r="R171" s="14">
        <f>IF($B171="","",IF($B171='Where used'!$B$3,COUNTIFS($B$5:$B171,'Where used'!$B$3),""))</f>
        <v/>
      </c>
    </row>
    <row r="172">
      <c r="A172" s="7" t="n"/>
      <c r="B172" s="7" t="n"/>
      <c r="C172" s="8" t="n"/>
      <c r="D172" s="9" t="n"/>
      <c r="E172" s="10">
        <f>IF($A172="",0,IFERROR(VLOOKUP($B172,Parts!$A$5:$R$204,16,FALSE),0))</f>
        <v/>
      </c>
      <c r="F172" s="10">
        <f>IF($A172="",0,$D172*$E172)</f>
        <v/>
      </c>
      <c r="G172" s="11">
        <f>IF($A172="",0,IFERROR(VLOOKUP($B172,Parts!$A$5:$R$204,8,FALSE),1))</f>
        <v/>
      </c>
      <c r="H172" s="12">
        <f>IF($A172="",0,IFERROR($D172/$G172,$D172))</f>
        <v/>
      </c>
      <c r="I172" s="10">
        <f>IF($A172="",0,$H172*$E172)</f>
        <v/>
      </c>
      <c r="J172" s="13">
        <f>IF($A172="","",IFERROR(VLOOKUP($B172,Parts!$A$5:$R$204,3,FALSE),"⚠ not in Parts"))</f>
        <v/>
      </c>
      <c r="K172" s="13">
        <f>IF($A172="","",IF($A172=$B172,"⚠ a part cannot contain itself",IF(COUNTIF(Parts!$A$5:$A$204,$A172)=0,"⚠ parent is not in the Parts tab",IF(COUNTIF(Parts!$A$5:$A$204,$B172)=0,"⚠ component is not in the Parts tab",IF(COUNTIFS($A$5:$A$404,$A172,$B$5:$B$404,$B172)&gt;1,"⚠ this parent and component pair appears twice",IF(AND($C172&gt;1,COUNTIF($B$5:$B$404,$A172)=0),"⚠ level below 1, but the parent is never used as a component",""))))))</f>
        <v/>
      </c>
      <c r="M172" s="10">
        <f>IF($A172="",0,$H172*IFERROR(VLOOKUP($B172,Parts!$A$5:$R$204,12,FALSE),0))</f>
        <v/>
      </c>
      <c r="N172" s="10">
        <f>IF($A172="",0,$H172*IFERROR(VLOOKUP($B172,Parts!$A$5:$R$204,13,FALSE),0))</f>
        <v/>
      </c>
      <c r="O172" s="10">
        <f>IF($A172="",0,$H172*IFERROR(VLOOKUP($B172,Parts!$A$5:$R$204,14,FALSE),0))</f>
        <v/>
      </c>
      <c r="P172" s="10">
        <f>IF($A172="",0,$H172*IFERROR(VLOOKUP($B172,Parts!$A$5:$R$204,15,FALSE),0))</f>
        <v/>
      </c>
      <c r="R172" s="14">
        <f>IF($B172="","",IF($B172='Where used'!$B$3,COUNTIFS($B$5:$B172,'Where used'!$B$3),""))</f>
        <v/>
      </c>
    </row>
    <row r="173">
      <c r="A173" s="7" t="n"/>
      <c r="B173" s="7" t="n"/>
      <c r="C173" s="8" t="n"/>
      <c r="D173" s="9" t="n"/>
      <c r="E173" s="10">
        <f>IF($A173="",0,IFERROR(VLOOKUP($B173,Parts!$A$5:$R$204,16,FALSE),0))</f>
        <v/>
      </c>
      <c r="F173" s="10">
        <f>IF($A173="",0,$D173*$E173)</f>
        <v/>
      </c>
      <c r="G173" s="11">
        <f>IF($A173="",0,IFERROR(VLOOKUP($B173,Parts!$A$5:$R$204,8,FALSE),1))</f>
        <v/>
      </c>
      <c r="H173" s="12">
        <f>IF($A173="",0,IFERROR($D173/$G173,$D173))</f>
        <v/>
      </c>
      <c r="I173" s="10">
        <f>IF($A173="",0,$H173*$E173)</f>
        <v/>
      </c>
      <c r="J173" s="13">
        <f>IF($A173="","",IFERROR(VLOOKUP($B173,Parts!$A$5:$R$204,3,FALSE),"⚠ not in Parts"))</f>
        <v/>
      </c>
      <c r="K173" s="13">
        <f>IF($A173="","",IF($A173=$B173,"⚠ a part cannot contain itself",IF(COUNTIF(Parts!$A$5:$A$204,$A173)=0,"⚠ parent is not in the Parts tab",IF(COUNTIF(Parts!$A$5:$A$204,$B173)=0,"⚠ component is not in the Parts tab",IF(COUNTIFS($A$5:$A$404,$A173,$B$5:$B$404,$B173)&gt;1,"⚠ this parent and component pair appears twice",IF(AND($C173&gt;1,COUNTIF($B$5:$B$404,$A173)=0),"⚠ level below 1, but the parent is never used as a component",""))))))</f>
        <v/>
      </c>
      <c r="M173" s="10">
        <f>IF($A173="",0,$H173*IFERROR(VLOOKUP($B173,Parts!$A$5:$R$204,12,FALSE),0))</f>
        <v/>
      </c>
      <c r="N173" s="10">
        <f>IF($A173="",0,$H173*IFERROR(VLOOKUP($B173,Parts!$A$5:$R$204,13,FALSE),0))</f>
        <v/>
      </c>
      <c r="O173" s="10">
        <f>IF($A173="",0,$H173*IFERROR(VLOOKUP($B173,Parts!$A$5:$R$204,14,FALSE),0))</f>
        <v/>
      </c>
      <c r="P173" s="10">
        <f>IF($A173="",0,$H173*IFERROR(VLOOKUP($B173,Parts!$A$5:$R$204,15,FALSE),0))</f>
        <v/>
      </c>
      <c r="R173" s="14">
        <f>IF($B173="","",IF($B173='Where used'!$B$3,COUNTIFS($B$5:$B173,'Where used'!$B$3),""))</f>
        <v/>
      </c>
    </row>
    <row r="174">
      <c r="A174" s="7" t="n"/>
      <c r="B174" s="7" t="n"/>
      <c r="C174" s="8" t="n"/>
      <c r="D174" s="9" t="n"/>
      <c r="E174" s="10">
        <f>IF($A174="",0,IFERROR(VLOOKUP($B174,Parts!$A$5:$R$204,16,FALSE),0))</f>
        <v/>
      </c>
      <c r="F174" s="10">
        <f>IF($A174="",0,$D174*$E174)</f>
        <v/>
      </c>
      <c r="G174" s="11">
        <f>IF($A174="",0,IFERROR(VLOOKUP($B174,Parts!$A$5:$R$204,8,FALSE),1))</f>
        <v/>
      </c>
      <c r="H174" s="12">
        <f>IF($A174="",0,IFERROR($D174/$G174,$D174))</f>
        <v/>
      </c>
      <c r="I174" s="10">
        <f>IF($A174="",0,$H174*$E174)</f>
        <v/>
      </c>
      <c r="J174" s="13">
        <f>IF($A174="","",IFERROR(VLOOKUP($B174,Parts!$A$5:$R$204,3,FALSE),"⚠ not in Parts"))</f>
        <v/>
      </c>
      <c r="K174" s="13">
        <f>IF($A174="","",IF($A174=$B174,"⚠ a part cannot contain itself",IF(COUNTIF(Parts!$A$5:$A$204,$A174)=0,"⚠ parent is not in the Parts tab",IF(COUNTIF(Parts!$A$5:$A$204,$B174)=0,"⚠ component is not in the Parts tab",IF(COUNTIFS($A$5:$A$404,$A174,$B$5:$B$404,$B174)&gt;1,"⚠ this parent and component pair appears twice",IF(AND($C174&gt;1,COUNTIF($B$5:$B$404,$A174)=0),"⚠ level below 1, but the parent is never used as a component",""))))))</f>
        <v/>
      </c>
      <c r="M174" s="10">
        <f>IF($A174="",0,$H174*IFERROR(VLOOKUP($B174,Parts!$A$5:$R$204,12,FALSE),0))</f>
        <v/>
      </c>
      <c r="N174" s="10">
        <f>IF($A174="",0,$H174*IFERROR(VLOOKUP($B174,Parts!$A$5:$R$204,13,FALSE),0))</f>
        <v/>
      </c>
      <c r="O174" s="10">
        <f>IF($A174="",0,$H174*IFERROR(VLOOKUP($B174,Parts!$A$5:$R$204,14,FALSE),0))</f>
        <v/>
      </c>
      <c r="P174" s="10">
        <f>IF($A174="",0,$H174*IFERROR(VLOOKUP($B174,Parts!$A$5:$R$204,15,FALSE),0))</f>
        <v/>
      </c>
      <c r="R174" s="14">
        <f>IF($B174="","",IF($B174='Where used'!$B$3,COUNTIFS($B$5:$B174,'Where used'!$B$3),""))</f>
        <v/>
      </c>
    </row>
    <row r="175">
      <c r="A175" s="7" t="n"/>
      <c r="B175" s="7" t="n"/>
      <c r="C175" s="8" t="n"/>
      <c r="D175" s="9" t="n"/>
      <c r="E175" s="10">
        <f>IF($A175="",0,IFERROR(VLOOKUP($B175,Parts!$A$5:$R$204,16,FALSE),0))</f>
        <v/>
      </c>
      <c r="F175" s="10">
        <f>IF($A175="",0,$D175*$E175)</f>
        <v/>
      </c>
      <c r="G175" s="11">
        <f>IF($A175="",0,IFERROR(VLOOKUP($B175,Parts!$A$5:$R$204,8,FALSE),1))</f>
        <v/>
      </c>
      <c r="H175" s="12">
        <f>IF($A175="",0,IFERROR($D175/$G175,$D175))</f>
        <v/>
      </c>
      <c r="I175" s="10">
        <f>IF($A175="",0,$H175*$E175)</f>
        <v/>
      </c>
      <c r="J175" s="13">
        <f>IF($A175="","",IFERROR(VLOOKUP($B175,Parts!$A$5:$R$204,3,FALSE),"⚠ not in Parts"))</f>
        <v/>
      </c>
      <c r="K175" s="13">
        <f>IF($A175="","",IF($A175=$B175,"⚠ a part cannot contain itself",IF(COUNTIF(Parts!$A$5:$A$204,$A175)=0,"⚠ parent is not in the Parts tab",IF(COUNTIF(Parts!$A$5:$A$204,$B175)=0,"⚠ component is not in the Parts tab",IF(COUNTIFS($A$5:$A$404,$A175,$B$5:$B$404,$B175)&gt;1,"⚠ this parent and component pair appears twice",IF(AND($C175&gt;1,COUNTIF($B$5:$B$404,$A175)=0),"⚠ level below 1, but the parent is never used as a component",""))))))</f>
        <v/>
      </c>
      <c r="M175" s="10">
        <f>IF($A175="",0,$H175*IFERROR(VLOOKUP($B175,Parts!$A$5:$R$204,12,FALSE),0))</f>
        <v/>
      </c>
      <c r="N175" s="10">
        <f>IF($A175="",0,$H175*IFERROR(VLOOKUP($B175,Parts!$A$5:$R$204,13,FALSE),0))</f>
        <v/>
      </c>
      <c r="O175" s="10">
        <f>IF($A175="",0,$H175*IFERROR(VLOOKUP($B175,Parts!$A$5:$R$204,14,FALSE),0))</f>
        <v/>
      </c>
      <c r="P175" s="10">
        <f>IF($A175="",0,$H175*IFERROR(VLOOKUP($B175,Parts!$A$5:$R$204,15,FALSE),0))</f>
        <v/>
      </c>
      <c r="R175" s="14">
        <f>IF($B175="","",IF($B175='Where used'!$B$3,COUNTIFS($B$5:$B175,'Where used'!$B$3),""))</f>
        <v/>
      </c>
    </row>
    <row r="176">
      <c r="A176" s="7" t="n"/>
      <c r="B176" s="7" t="n"/>
      <c r="C176" s="8" t="n"/>
      <c r="D176" s="9" t="n"/>
      <c r="E176" s="10">
        <f>IF($A176="",0,IFERROR(VLOOKUP($B176,Parts!$A$5:$R$204,16,FALSE),0))</f>
        <v/>
      </c>
      <c r="F176" s="10">
        <f>IF($A176="",0,$D176*$E176)</f>
        <v/>
      </c>
      <c r="G176" s="11">
        <f>IF($A176="",0,IFERROR(VLOOKUP($B176,Parts!$A$5:$R$204,8,FALSE),1))</f>
        <v/>
      </c>
      <c r="H176" s="12">
        <f>IF($A176="",0,IFERROR($D176/$G176,$D176))</f>
        <v/>
      </c>
      <c r="I176" s="10">
        <f>IF($A176="",0,$H176*$E176)</f>
        <v/>
      </c>
      <c r="J176" s="13">
        <f>IF($A176="","",IFERROR(VLOOKUP($B176,Parts!$A$5:$R$204,3,FALSE),"⚠ not in Parts"))</f>
        <v/>
      </c>
      <c r="K176" s="13">
        <f>IF($A176="","",IF($A176=$B176,"⚠ a part cannot contain itself",IF(COUNTIF(Parts!$A$5:$A$204,$A176)=0,"⚠ parent is not in the Parts tab",IF(COUNTIF(Parts!$A$5:$A$204,$B176)=0,"⚠ component is not in the Parts tab",IF(COUNTIFS($A$5:$A$404,$A176,$B$5:$B$404,$B176)&gt;1,"⚠ this parent and component pair appears twice",IF(AND($C176&gt;1,COUNTIF($B$5:$B$404,$A176)=0),"⚠ level below 1, but the parent is never used as a component",""))))))</f>
        <v/>
      </c>
      <c r="M176" s="10">
        <f>IF($A176="",0,$H176*IFERROR(VLOOKUP($B176,Parts!$A$5:$R$204,12,FALSE),0))</f>
        <v/>
      </c>
      <c r="N176" s="10">
        <f>IF($A176="",0,$H176*IFERROR(VLOOKUP($B176,Parts!$A$5:$R$204,13,FALSE),0))</f>
        <v/>
      </c>
      <c r="O176" s="10">
        <f>IF($A176="",0,$H176*IFERROR(VLOOKUP($B176,Parts!$A$5:$R$204,14,FALSE),0))</f>
        <v/>
      </c>
      <c r="P176" s="10">
        <f>IF($A176="",0,$H176*IFERROR(VLOOKUP($B176,Parts!$A$5:$R$204,15,FALSE),0))</f>
        <v/>
      </c>
      <c r="R176" s="14">
        <f>IF($B176="","",IF($B176='Where used'!$B$3,COUNTIFS($B$5:$B176,'Where used'!$B$3),""))</f>
        <v/>
      </c>
    </row>
    <row r="177">
      <c r="A177" s="7" t="n"/>
      <c r="B177" s="7" t="n"/>
      <c r="C177" s="8" t="n"/>
      <c r="D177" s="9" t="n"/>
      <c r="E177" s="10">
        <f>IF($A177="",0,IFERROR(VLOOKUP($B177,Parts!$A$5:$R$204,16,FALSE),0))</f>
        <v/>
      </c>
      <c r="F177" s="10">
        <f>IF($A177="",0,$D177*$E177)</f>
        <v/>
      </c>
      <c r="G177" s="11">
        <f>IF($A177="",0,IFERROR(VLOOKUP($B177,Parts!$A$5:$R$204,8,FALSE),1))</f>
        <v/>
      </c>
      <c r="H177" s="12">
        <f>IF($A177="",0,IFERROR($D177/$G177,$D177))</f>
        <v/>
      </c>
      <c r="I177" s="10">
        <f>IF($A177="",0,$H177*$E177)</f>
        <v/>
      </c>
      <c r="J177" s="13">
        <f>IF($A177="","",IFERROR(VLOOKUP($B177,Parts!$A$5:$R$204,3,FALSE),"⚠ not in Parts"))</f>
        <v/>
      </c>
      <c r="K177" s="13">
        <f>IF($A177="","",IF($A177=$B177,"⚠ a part cannot contain itself",IF(COUNTIF(Parts!$A$5:$A$204,$A177)=0,"⚠ parent is not in the Parts tab",IF(COUNTIF(Parts!$A$5:$A$204,$B177)=0,"⚠ component is not in the Parts tab",IF(COUNTIFS($A$5:$A$404,$A177,$B$5:$B$404,$B177)&gt;1,"⚠ this parent and component pair appears twice",IF(AND($C177&gt;1,COUNTIF($B$5:$B$404,$A177)=0),"⚠ level below 1, but the parent is never used as a component",""))))))</f>
        <v/>
      </c>
      <c r="M177" s="10">
        <f>IF($A177="",0,$H177*IFERROR(VLOOKUP($B177,Parts!$A$5:$R$204,12,FALSE),0))</f>
        <v/>
      </c>
      <c r="N177" s="10">
        <f>IF($A177="",0,$H177*IFERROR(VLOOKUP($B177,Parts!$A$5:$R$204,13,FALSE),0))</f>
        <v/>
      </c>
      <c r="O177" s="10">
        <f>IF($A177="",0,$H177*IFERROR(VLOOKUP($B177,Parts!$A$5:$R$204,14,FALSE),0))</f>
        <v/>
      </c>
      <c r="P177" s="10">
        <f>IF($A177="",0,$H177*IFERROR(VLOOKUP($B177,Parts!$A$5:$R$204,15,FALSE),0))</f>
        <v/>
      </c>
      <c r="R177" s="14">
        <f>IF($B177="","",IF($B177='Where used'!$B$3,COUNTIFS($B$5:$B177,'Where used'!$B$3),""))</f>
        <v/>
      </c>
    </row>
    <row r="178">
      <c r="A178" s="7" t="n"/>
      <c r="B178" s="7" t="n"/>
      <c r="C178" s="8" t="n"/>
      <c r="D178" s="9" t="n"/>
      <c r="E178" s="10">
        <f>IF($A178="",0,IFERROR(VLOOKUP($B178,Parts!$A$5:$R$204,16,FALSE),0))</f>
        <v/>
      </c>
      <c r="F178" s="10">
        <f>IF($A178="",0,$D178*$E178)</f>
        <v/>
      </c>
      <c r="G178" s="11">
        <f>IF($A178="",0,IFERROR(VLOOKUP($B178,Parts!$A$5:$R$204,8,FALSE),1))</f>
        <v/>
      </c>
      <c r="H178" s="12">
        <f>IF($A178="",0,IFERROR($D178/$G178,$D178))</f>
        <v/>
      </c>
      <c r="I178" s="10">
        <f>IF($A178="",0,$H178*$E178)</f>
        <v/>
      </c>
      <c r="J178" s="13">
        <f>IF($A178="","",IFERROR(VLOOKUP($B178,Parts!$A$5:$R$204,3,FALSE),"⚠ not in Parts"))</f>
        <v/>
      </c>
      <c r="K178" s="13">
        <f>IF($A178="","",IF($A178=$B178,"⚠ a part cannot contain itself",IF(COUNTIF(Parts!$A$5:$A$204,$A178)=0,"⚠ parent is not in the Parts tab",IF(COUNTIF(Parts!$A$5:$A$204,$B178)=0,"⚠ component is not in the Parts tab",IF(COUNTIFS($A$5:$A$404,$A178,$B$5:$B$404,$B178)&gt;1,"⚠ this parent and component pair appears twice",IF(AND($C178&gt;1,COUNTIF($B$5:$B$404,$A178)=0),"⚠ level below 1, but the parent is never used as a component",""))))))</f>
        <v/>
      </c>
      <c r="M178" s="10">
        <f>IF($A178="",0,$H178*IFERROR(VLOOKUP($B178,Parts!$A$5:$R$204,12,FALSE),0))</f>
        <v/>
      </c>
      <c r="N178" s="10">
        <f>IF($A178="",0,$H178*IFERROR(VLOOKUP($B178,Parts!$A$5:$R$204,13,FALSE),0))</f>
        <v/>
      </c>
      <c r="O178" s="10">
        <f>IF($A178="",0,$H178*IFERROR(VLOOKUP($B178,Parts!$A$5:$R$204,14,FALSE),0))</f>
        <v/>
      </c>
      <c r="P178" s="10">
        <f>IF($A178="",0,$H178*IFERROR(VLOOKUP($B178,Parts!$A$5:$R$204,15,FALSE),0))</f>
        <v/>
      </c>
      <c r="R178" s="14">
        <f>IF($B178="","",IF($B178='Where used'!$B$3,COUNTIFS($B$5:$B178,'Where used'!$B$3),""))</f>
        <v/>
      </c>
    </row>
    <row r="179">
      <c r="A179" s="7" t="n"/>
      <c r="B179" s="7" t="n"/>
      <c r="C179" s="8" t="n"/>
      <c r="D179" s="9" t="n"/>
      <c r="E179" s="10">
        <f>IF($A179="",0,IFERROR(VLOOKUP($B179,Parts!$A$5:$R$204,16,FALSE),0))</f>
        <v/>
      </c>
      <c r="F179" s="10">
        <f>IF($A179="",0,$D179*$E179)</f>
        <v/>
      </c>
      <c r="G179" s="11">
        <f>IF($A179="",0,IFERROR(VLOOKUP($B179,Parts!$A$5:$R$204,8,FALSE),1))</f>
        <v/>
      </c>
      <c r="H179" s="12">
        <f>IF($A179="",0,IFERROR($D179/$G179,$D179))</f>
        <v/>
      </c>
      <c r="I179" s="10">
        <f>IF($A179="",0,$H179*$E179)</f>
        <v/>
      </c>
      <c r="J179" s="13">
        <f>IF($A179="","",IFERROR(VLOOKUP($B179,Parts!$A$5:$R$204,3,FALSE),"⚠ not in Parts"))</f>
        <v/>
      </c>
      <c r="K179" s="13">
        <f>IF($A179="","",IF($A179=$B179,"⚠ a part cannot contain itself",IF(COUNTIF(Parts!$A$5:$A$204,$A179)=0,"⚠ parent is not in the Parts tab",IF(COUNTIF(Parts!$A$5:$A$204,$B179)=0,"⚠ component is not in the Parts tab",IF(COUNTIFS($A$5:$A$404,$A179,$B$5:$B$404,$B179)&gt;1,"⚠ this parent and component pair appears twice",IF(AND($C179&gt;1,COUNTIF($B$5:$B$404,$A179)=0),"⚠ level below 1, but the parent is never used as a component",""))))))</f>
        <v/>
      </c>
      <c r="M179" s="10">
        <f>IF($A179="",0,$H179*IFERROR(VLOOKUP($B179,Parts!$A$5:$R$204,12,FALSE),0))</f>
        <v/>
      </c>
      <c r="N179" s="10">
        <f>IF($A179="",0,$H179*IFERROR(VLOOKUP($B179,Parts!$A$5:$R$204,13,FALSE),0))</f>
        <v/>
      </c>
      <c r="O179" s="10">
        <f>IF($A179="",0,$H179*IFERROR(VLOOKUP($B179,Parts!$A$5:$R$204,14,FALSE),0))</f>
        <v/>
      </c>
      <c r="P179" s="10">
        <f>IF($A179="",0,$H179*IFERROR(VLOOKUP($B179,Parts!$A$5:$R$204,15,FALSE),0))</f>
        <v/>
      </c>
      <c r="R179" s="14">
        <f>IF($B179="","",IF($B179='Where used'!$B$3,COUNTIFS($B$5:$B179,'Where used'!$B$3),""))</f>
        <v/>
      </c>
    </row>
    <row r="180">
      <c r="A180" s="7" t="n"/>
      <c r="B180" s="7" t="n"/>
      <c r="C180" s="8" t="n"/>
      <c r="D180" s="9" t="n"/>
      <c r="E180" s="10">
        <f>IF($A180="",0,IFERROR(VLOOKUP($B180,Parts!$A$5:$R$204,16,FALSE),0))</f>
        <v/>
      </c>
      <c r="F180" s="10">
        <f>IF($A180="",0,$D180*$E180)</f>
        <v/>
      </c>
      <c r="G180" s="11">
        <f>IF($A180="",0,IFERROR(VLOOKUP($B180,Parts!$A$5:$R$204,8,FALSE),1))</f>
        <v/>
      </c>
      <c r="H180" s="12">
        <f>IF($A180="",0,IFERROR($D180/$G180,$D180))</f>
        <v/>
      </c>
      <c r="I180" s="10">
        <f>IF($A180="",0,$H180*$E180)</f>
        <v/>
      </c>
      <c r="J180" s="13">
        <f>IF($A180="","",IFERROR(VLOOKUP($B180,Parts!$A$5:$R$204,3,FALSE),"⚠ not in Parts"))</f>
        <v/>
      </c>
      <c r="K180" s="13">
        <f>IF($A180="","",IF($A180=$B180,"⚠ a part cannot contain itself",IF(COUNTIF(Parts!$A$5:$A$204,$A180)=0,"⚠ parent is not in the Parts tab",IF(COUNTIF(Parts!$A$5:$A$204,$B180)=0,"⚠ component is not in the Parts tab",IF(COUNTIFS($A$5:$A$404,$A180,$B$5:$B$404,$B180)&gt;1,"⚠ this parent and component pair appears twice",IF(AND($C180&gt;1,COUNTIF($B$5:$B$404,$A180)=0),"⚠ level below 1, but the parent is never used as a component",""))))))</f>
        <v/>
      </c>
      <c r="M180" s="10">
        <f>IF($A180="",0,$H180*IFERROR(VLOOKUP($B180,Parts!$A$5:$R$204,12,FALSE),0))</f>
        <v/>
      </c>
      <c r="N180" s="10">
        <f>IF($A180="",0,$H180*IFERROR(VLOOKUP($B180,Parts!$A$5:$R$204,13,FALSE),0))</f>
        <v/>
      </c>
      <c r="O180" s="10">
        <f>IF($A180="",0,$H180*IFERROR(VLOOKUP($B180,Parts!$A$5:$R$204,14,FALSE),0))</f>
        <v/>
      </c>
      <c r="P180" s="10">
        <f>IF($A180="",0,$H180*IFERROR(VLOOKUP($B180,Parts!$A$5:$R$204,15,FALSE),0))</f>
        <v/>
      </c>
      <c r="R180" s="14">
        <f>IF($B180="","",IF($B180='Where used'!$B$3,COUNTIFS($B$5:$B180,'Where used'!$B$3),""))</f>
        <v/>
      </c>
    </row>
    <row r="181">
      <c r="A181" s="7" t="n"/>
      <c r="B181" s="7" t="n"/>
      <c r="C181" s="8" t="n"/>
      <c r="D181" s="9" t="n"/>
      <c r="E181" s="10">
        <f>IF($A181="",0,IFERROR(VLOOKUP($B181,Parts!$A$5:$R$204,16,FALSE),0))</f>
        <v/>
      </c>
      <c r="F181" s="10">
        <f>IF($A181="",0,$D181*$E181)</f>
        <v/>
      </c>
      <c r="G181" s="11">
        <f>IF($A181="",0,IFERROR(VLOOKUP($B181,Parts!$A$5:$R$204,8,FALSE),1))</f>
        <v/>
      </c>
      <c r="H181" s="12">
        <f>IF($A181="",0,IFERROR($D181/$G181,$D181))</f>
        <v/>
      </c>
      <c r="I181" s="10">
        <f>IF($A181="",0,$H181*$E181)</f>
        <v/>
      </c>
      <c r="J181" s="13">
        <f>IF($A181="","",IFERROR(VLOOKUP($B181,Parts!$A$5:$R$204,3,FALSE),"⚠ not in Parts"))</f>
        <v/>
      </c>
      <c r="K181" s="13">
        <f>IF($A181="","",IF($A181=$B181,"⚠ a part cannot contain itself",IF(COUNTIF(Parts!$A$5:$A$204,$A181)=0,"⚠ parent is not in the Parts tab",IF(COUNTIF(Parts!$A$5:$A$204,$B181)=0,"⚠ component is not in the Parts tab",IF(COUNTIFS($A$5:$A$404,$A181,$B$5:$B$404,$B181)&gt;1,"⚠ this parent and component pair appears twice",IF(AND($C181&gt;1,COUNTIF($B$5:$B$404,$A181)=0),"⚠ level below 1, but the parent is never used as a component",""))))))</f>
        <v/>
      </c>
      <c r="M181" s="10">
        <f>IF($A181="",0,$H181*IFERROR(VLOOKUP($B181,Parts!$A$5:$R$204,12,FALSE),0))</f>
        <v/>
      </c>
      <c r="N181" s="10">
        <f>IF($A181="",0,$H181*IFERROR(VLOOKUP($B181,Parts!$A$5:$R$204,13,FALSE),0))</f>
        <v/>
      </c>
      <c r="O181" s="10">
        <f>IF($A181="",0,$H181*IFERROR(VLOOKUP($B181,Parts!$A$5:$R$204,14,FALSE),0))</f>
        <v/>
      </c>
      <c r="P181" s="10">
        <f>IF($A181="",0,$H181*IFERROR(VLOOKUP($B181,Parts!$A$5:$R$204,15,FALSE),0))</f>
        <v/>
      </c>
      <c r="R181" s="14">
        <f>IF($B181="","",IF($B181='Where used'!$B$3,COUNTIFS($B$5:$B181,'Where used'!$B$3),""))</f>
        <v/>
      </c>
    </row>
    <row r="182">
      <c r="A182" s="7" t="n"/>
      <c r="B182" s="7" t="n"/>
      <c r="C182" s="8" t="n"/>
      <c r="D182" s="9" t="n"/>
      <c r="E182" s="10">
        <f>IF($A182="",0,IFERROR(VLOOKUP($B182,Parts!$A$5:$R$204,16,FALSE),0))</f>
        <v/>
      </c>
      <c r="F182" s="10">
        <f>IF($A182="",0,$D182*$E182)</f>
        <v/>
      </c>
      <c r="G182" s="11">
        <f>IF($A182="",0,IFERROR(VLOOKUP($B182,Parts!$A$5:$R$204,8,FALSE),1))</f>
        <v/>
      </c>
      <c r="H182" s="12">
        <f>IF($A182="",0,IFERROR($D182/$G182,$D182))</f>
        <v/>
      </c>
      <c r="I182" s="10">
        <f>IF($A182="",0,$H182*$E182)</f>
        <v/>
      </c>
      <c r="J182" s="13">
        <f>IF($A182="","",IFERROR(VLOOKUP($B182,Parts!$A$5:$R$204,3,FALSE),"⚠ not in Parts"))</f>
        <v/>
      </c>
      <c r="K182" s="13">
        <f>IF($A182="","",IF($A182=$B182,"⚠ a part cannot contain itself",IF(COUNTIF(Parts!$A$5:$A$204,$A182)=0,"⚠ parent is not in the Parts tab",IF(COUNTIF(Parts!$A$5:$A$204,$B182)=0,"⚠ component is not in the Parts tab",IF(COUNTIFS($A$5:$A$404,$A182,$B$5:$B$404,$B182)&gt;1,"⚠ this parent and component pair appears twice",IF(AND($C182&gt;1,COUNTIF($B$5:$B$404,$A182)=0),"⚠ level below 1, but the parent is never used as a component",""))))))</f>
        <v/>
      </c>
      <c r="M182" s="10">
        <f>IF($A182="",0,$H182*IFERROR(VLOOKUP($B182,Parts!$A$5:$R$204,12,FALSE),0))</f>
        <v/>
      </c>
      <c r="N182" s="10">
        <f>IF($A182="",0,$H182*IFERROR(VLOOKUP($B182,Parts!$A$5:$R$204,13,FALSE),0))</f>
        <v/>
      </c>
      <c r="O182" s="10">
        <f>IF($A182="",0,$H182*IFERROR(VLOOKUP($B182,Parts!$A$5:$R$204,14,FALSE),0))</f>
        <v/>
      </c>
      <c r="P182" s="10">
        <f>IF($A182="",0,$H182*IFERROR(VLOOKUP($B182,Parts!$A$5:$R$204,15,FALSE),0))</f>
        <v/>
      </c>
      <c r="R182" s="14">
        <f>IF($B182="","",IF($B182='Where used'!$B$3,COUNTIFS($B$5:$B182,'Where used'!$B$3),""))</f>
        <v/>
      </c>
    </row>
    <row r="183">
      <c r="A183" s="7" t="n"/>
      <c r="B183" s="7" t="n"/>
      <c r="C183" s="8" t="n"/>
      <c r="D183" s="9" t="n"/>
      <c r="E183" s="10">
        <f>IF($A183="",0,IFERROR(VLOOKUP($B183,Parts!$A$5:$R$204,16,FALSE),0))</f>
        <v/>
      </c>
      <c r="F183" s="10">
        <f>IF($A183="",0,$D183*$E183)</f>
        <v/>
      </c>
      <c r="G183" s="11">
        <f>IF($A183="",0,IFERROR(VLOOKUP($B183,Parts!$A$5:$R$204,8,FALSE),1))</f>
        <v/>
      </c>
      <c r="H183" s="12">
        <f>IF($A183="",0,IFERROR($D183/$G183,$D183))</f>
        <v/>
      </c>
      <c r="I183" s="10">
        <f>IF($A183="",0,$H183*$E183)</f>
        <v/>
      </c>
      <c r="J183" s="13">
        <f>IF($A183="","",IFERROR(VLOOKUP($B183,Parts!$A$5:$R$204,3,FALSE),"⚠ not in Parts"))</f>
        <v/>
      </c>
      <c r="K183" s="13">
        <f>IF($A183="","",IF($A183=$B183,"⚠ a part cannot contain itself",IF(COUNTIF(Parts!$A$5:$A$204,$A183)=0,"⚠ parent is not in the Parts tab",IF(COUNTIF(Parts!$A$5:$A$204,$B183)=0,"⚠ component is not in the Parts tab",IF(COUNTIFS($A$5:$A$404,$A183,$B$5:$B$404,$B183)&gt;1,"⚠ this parent and component pair appears twice",IF(AND($C183&gt;1,COUNTIF($B$5:$B$404,$A183)=0),"⚠ level below 1, but the parent is never used as a component",""))))))</f>
        <v/>
      </c>
      <c r="M183" s="10">
        <f>IF($A183="",0,$H183*IFERROR(VLOOKUP($B183,Parts!$A$5:$R$204,12,FALSE),0))</f>
        <v/>
      </c>
      <c r="N183" s="10">
        <f>IF($A183="",0,$H183*IFERROR(VLOOKUP($B183,Parts!$A$5:$R$204,13,FALSE),0))</f>
        <v/>
      </c>
      <c r="O183" s="10">
        <f>IF($A183="",0,$H183*IFERROR(VLOOKUP($B183,Parts!$A$5:$R$204,14,FALSE),0))</f>
        <v/>
      </c>
      <c r="P183" s="10">
        <f>IF($A183="",0,$H183*IFERROR(VLOOKUP($B183,Parts!$A$5:$R$204,15,FALSE),0))</f>
        <v/>
      </c>
      <c r="R183" s="14">
        <f>IF($B183="","",IF($B183='Where used'!$B$3,COUNTIFS($B$5:$B183,'Where used'!$B$3),""))</f>
        <v/>
      </c>
    </row>
    <row r="184">
      <c r="A184" s="7" t="n"/>
      <c r="B184" s="7" t="n"/>
      <c r="C184" s="8" t="n"/>
      <c r="D184" s="9" t="n"/>
      <c r="E184" s="10">
        <f>IF($A184="",0,IFERROR(VLOOKUP($B184,Parts!$A$5:$R$204,16,FALSE),0))</f>
        <v/>
      </c>
      <c r="F184" s="10">
        <f>IF($A184="",0,$D184*$E184)</f>
        <v/>
      </c>
      <c r="G184" s="11">
        <f>IF($A184="",0,IFERROR(VLOOKUP($B184,Parts!$A$5:$R$204,8,FALSE),1))</f>
        <v/>
      </c>
      <c r="H184" s="12">
        <f>IF($A184="",0,IFERROR($D184/$G184,$D184))</f>
        <v/>
      </c>
      <c r="I184" s="10">
        <f>IF($A184="",0,$H184*$E184)</f>
        <v/>
      </c>
      <c r="J184" s="13">
        <f>IF($A184="","",IFERROR(VLOOKUP($B184,Parts!$A$5:$R$204,3,FALSE),"⚠ not in Parts"))</f>
        <v/>
      </c>
      <c r="K184" s="13">
        <f>IF($A184="","",IF($A184=$B184,"⚠ a part cannot contain itself",IF(COUNTIF(Parts!$A$5:$A$204,$A184)=0,"⚠ parent is not in the Parts tab",IF(COUNTIF(Parts!$A$5:$A$204,$B184)=0,"⚠ component is not in the Parts tab",IF(COUNTIFS($A$5:$A$404,$A184,$B$5:$B$404,$B184)&gt;1,"⚠ this parent and component pair appears twice",IF(AND($C184&gt;1,COUNTIF($B$5:$B$404,$A184)=0),"⚠ level below 1, but the parent is never used as a component",""))))))</f>
        <v/>
      </c>
      <c r="M184" s="10">
        <f>IF($A184="",0,$H184*IFERROR(VLOOKUP($B184,Parts!$A$5:$R$204,12,FALSE),0))</f>
        <v/>
      </c>
      <c r="N184" s="10">
        <f>IF($A184="",0,$H184*IFERROR(VLOOKUP($B184,Parts!$A$5:$R$204,13,FALSE),0))</f>
        <v/>
      </c>
      <c r="O184" s="10">
        <f>IF($A184="",0,$H184*IFERROR(VLOOKUP($B184,Parts!$A$5:$R$204,14,FALSE),0))</f>
        <v/>
      </c>
      <c r="P184" s="10">
        <f>IF($A184="",0,$H184*IFERROR(VLOOKUP($B184,Parts!$A$5:$R$204,15,FALSE),0))</f>
        <v/>
      </c>
      <c r="R184" s="14">
        <f>IF($B184="","",IF($B184='Where used'!$B$3,COUNTIFS($B$5:$B184,'Where used'!$B$3),""))</f>
        <v/>
      </c>
    </row>
    <row r="185">
      <c r="A185" s="7" t="n"/>
      <c r="B185" s="7" t="n"/>
      <c r="C185" s="8" t="n"/>
      <c r="D185" s="9" t="n"/>
      <c r="E185" s="10">
        <f>IF($A185="",0,IFERROR(VLOOKUP($B185,Parts!$A$5:$R$204,16,FALSE),0))</f>
        <v/>
      </c>
      <c r="F185" s="10">
        <f>IF($A185="",0,$D185*$E185)</f>
        <v/>
      </c>
      <c r="G185" s="11">
        <f>IF($A185="",0,IFERROR(VLOOKUP($B185,Parts!$A$5:$R$204,8,FALSE),1))</f>
        <v/>
      </c>
      <c r="H185" s="12">
        <f>IF($A185="",0,IFERROR($D185/$G185,$D185))</f>
        <v/>
      </c>
      <c r="I185" s="10">
        <f>IF($A185="",0,$H185*$E185)</f>
        <v/>
      </c>
      <c r="J185" s="13">
        <f>IF($A185="","",IFERROR(VLOOKUP($B185,Parts!$A$5:$R$204,3,FALSE),"⚠ not in Parts"))</f>
        <v/>
      </c>
      <c r="K185" s="13">
        <f>IF($A185="","",IF($A185=$B185,"⚠ a part cannot contain itself",IF(COUNTIF(Parts!$A$5:$A$204,$A185)=0,"⚠ parent is not in the Parts tab",IF(COUNTIF(Parts!$A$5:$A$204,$B185)=0,"⚠ component is not in the Parts tab",IF(COUNTIFS($A$5:$A$404,$A185,$B$5:$B$404,$B185)&gt;1,"⚠ this parent and component pair appears twice",IF(AND($C185&gt;1,COUNTIF($B$5:$B$404,$A185)=0),"⚠ level below 1, but the parent is never used as a component",""))))))</f>
        <v/>
      </c>
      <c r="M185" s="10">
        <f>IF($A185="",0,$H185*IFERROR(VLOOKUP($B185,Parts!$A$5:$R$204,12,FALSE),0))</f>
        <v/>
      </c>
      <c r="N185" s="10">
        <f>IF($A185="",0,$H185*IFERROR(VLOOKUP($B185,Parts!$A$5:$R$204,13,FALSE),0))</f>
        <v/>
      </c>
      <c r="O185" s="10">
        <f>IF($A185="",0,$H185*IFERROR(VLOOKUP($B185,Parts!$A$5:$R$204,14,FALSE),0))</f>
        <v/>
      </c>
      <c r="P185" s="10">
        <f>IF($A185="",0,$H185*IFERROR(VLOOKUP($B185,Parts!$A$5:$R$204,15,FALSE),0))</f>
        <v/>
      </c>
      <c r="R185" s="14">
        <f>IF($B185="","",IF($B185='Where used'!$B$3,COUNTIFS($B$5:$B185,'Where used'!$B$3),""))</f>
        <v/>
      </c>
    </row>
    <row r="186">
      <c r="A186" s="7" t="n"/>
      <c r="B186" s="7" t="n"/>
      <c r="C186" s="8" t="n"/>
      <c r="D186" s="9" t="n"/>
      <c r="E186" s="10">
        <f>IF($A186="",0,IFERROR(VLOOKUP($B186,Parts!$A$5:$R$204,16,FALSE),0))</f>
        <v/>
      </c>
      <c r="F186" s="10">
        <f>IF($A186="",0,$D186*$E186)</f>
        <v/>
      </c>
      <c r="G186" s="11">
        <f>IF($A186="",0,IFERROR(VLOOKUP($B186,Parts!$A$5:$R$204,8,FALSE),1))</f>
        <v/>
      </c>
      <c r="H186" s="12">
        <f>IF($A186="",0,IFERROR($D186/$G186,$D186))</f>
        <v/>
      </c>
      <c r="I186" s="10">
        <f>IF($A186="",0,$H186*$E186)</f>
        <v/>
      </c>
      <c r="J186" s="13">
        <f>IF($A186="","",IFERROR(VLOOKUP($B186,Parts!$A$5:$R$204,3,FALSE),"⚠ not in Parts"))</f>
        <v/>
      </c>
      <c r="K186" s="13">
        <f>IF($A186="","",IF($A186=$B186,"⚠ a part cannot contain itself",IF(COUNTIF(Parts!$A$5:$A$204,$A186)=0,"⚠ parent is not in the Parts tab",IF(COUNTIF(Parts!$A$5:$A$204,$B186)=0,"⚠ component is not in the Parts tab",IF(COUNTIFS($A$5:$A$404,$A186,$B$5:$B$404,$B186)&gt;1,"⚠ this parent and component pair appears twice",IF(AND($C186&gt;1,COUNTIF($B$5:$B$404,$A186)=0),"⚠ level below 1, but the parent is never used as a component",""))))))</f>
        <v/>
      </c>
      <c r="M186" s="10">
        <f>IF($A186="",0,$H186*IFERROR(VLOOKUP($B186,Parts!$A$5:$R$204,12,FALSE),0))</f>
        <v/>
      </c>
      <c r="N186" s="10">
        <f>IF($A186="",0,$H186*IFERROR(VLOOKUP($B186,Parts!$A$5:$R$204,13,FALSE),0))</f>
        <v/>
      </c>
      <c r="O186" s="10">
        <f>IF($A186="",0,$H186*IFERROR(VLOOKUP($B186,Parts!$A$5:$R$204,14,FALSE),0))</f>
        <v/>
      </c>
      <c r="P186" s="10">
        <f>IF($A186="",0,$H186*IFERROR(VLOOKUP($B186,Parts!$A$5:$R$204,15,FALSE),0))</f>
        <v/>
      </c>
      <c r="R186" s="14">
        <f>IF($B186="","",IF($B186='Where used'!$B$3,COUNTIFS($B$5:$B186,'Where used'!$B$3),""))</f>
        <v/>
      </c>
    </row>
    <row r="187">
      <c r="A187" s="7" t="n"/>
      <c r="B187" s="7" t="n"/>
      <c r="C187" s="8" t="n"/>
      <c r="D187" s="9" t="n"/>
      <c r="E187" s="10">
        <f>IF($A187="",0,IFERROR(VLOOKUP($B187,Parts!$A$5:$R$204,16,FALSE),0))</f>
        <v/>
      </c>
      <c r="F187" s="10">
        <f>IF($A187="",0,$D187*$E187)</f>
        <v/>
      </c>
      <c r="G187" s="11">
        <f>IF($A187="",0,IFERROR(VLOOKUP($B187,Parts!$A$5:$R$204,8,FALSE),1))</f>
        <v/>
      </c>
      <c r="H187" s="12">
        <f>IF($A187="",0,IFERROR($D187/$G187,$D187))</f>
        <v/>
      </c>
      <c r="I187" s="10">
        <f>IF($A187="",0,$H187*$E187)</f>
        <v/>
      </c>
      <c r="J187" s="13">
        <f>IF($A187="","",IFERROR(VLOOKUP($B187,Parts!$A$5:$R$204,3,FALSE),"⚠ not in Parts"))</f>
        <v/>
      </c>
      <c r="K187" s="13">
        <f>IF($A187="","",IF($A187=$B187,"⚠ a part cannot contain itself",IF(COUNTIF(Parts!$A$5:$A$204,$A187)=0,"⚠ parent is not in the Parts tab",IF(COUNTIF(Parts!$A$5:$A$204,$B187)=0,"⚠ component is not in the Parts tab",IF(COUNTIFS($A$5:$A$404,$A187,$B$5:$B$404,$B187)&gt;1,"⚠ this parent and component pair appears twice",IF(AND($C187&gt;1,COUNTIF($B$5:$B$404,$A187)=0),"⚠ level below 1, but the parent is never used as a component",""))))))</f>
        <v/>
      </c>
      <c r="M187" s="10">
        <f>IF($A187="",0,$H187*IFERROR(VLOOKUP($B187,Parts!$A$5:$R$204,12,FALSE),0))</f>
        <v/>
      </c>
      <c r="N187" s="10">
        <f>IF($A187="",0,$H187*IFERROR(VLOOKUP($B187,Parts!$A$5:$R$204,13,FALSE),0))</f>
        <v/>
      </c>
      <c r="O187" s="10">
        <f>IF($A187="",0,$H187*IFERROR(VLOOKUP($B187,Parts!$A$5:$R$204,14,FALSE),0))</f>
        <v/>
      </c>
      <c r="P187" s="10">
        <f>IF($A187="",0,$H187*IFERROR(VLOOKUP($B187,Parts!$A$5:$R$204,15,FALSE),0))</f>
        <v/>
      </c>
      <c r="R187" s="14">
        <f>IF($B187="","",IF($B187='Where used'!$B$3,COUNTIFS($B$5:$B187,'Where used'!$B$3),""))</f>
        <v/>
      </c>
    </row>
    <row r="188">
      <c r="A188" s="7" t="n"/>
      <c r="B188" s="7" t="n"/>
      <c r="C188" s="8" t="n"/>
      <c r="D188" s="9" t="n"/>
      <c r="E188" s="10">
        <f>IF($A188="",0,IFERROR(VLOOKUP($B188,Parts!$A$5:$R$204,16,FALSE),0))</f>
        <v/>
      </c>
      <c r="F188" s="10">
        <f>IF($A188="",0,$D188*$E188)</f>
        <v/>
      </c>
      <c r="G188" s="11">
        <f>IF($A188="",0,IFERROR(VLOOKUP($B188,Parts!$A$5:$R$204,8,FALSE),1))</f>
        <v/>
      </c>
      <c r="H188" s="12">
        <f>IF($A188="",0,IFERROR($D188/$G188,$D188))</f>
        <v/>
      </c>
      <c r="I188" s="10">
        <f>IF($A188="",0,$H188*$E188)</f>
        <v/>
      </c>
      <c r="J188" s="13">
        <f>IF($A188="","",IFERROR(VLOOKUP($B188,Parts!$A$5:$R$204,3,FALSE),"⚠ not in Parts"))</f>
        <v/>
      </c>
      <c r="K188" s="13">
        <f>IF($A188="","",IF($A188=$B188,"⚠ a part cannot contain itself",IF(COUNTIF(Parts!$A$5:$A$204,$A188)=0,"⚠ parent is not in the Parts tab",IF(COUNTIF(Parts!$A$5:$A$204,$B188)=0,"⚠ component is not in the Parts tab",IF(COUNTIFS($A$5:$A$404,$A188,$B$5:$B$404,$B188)&gt;1,"⚠ this parent and component pair appears twice",IF(AND($C188&gt;1,COUNTIF($B$5:$B$404,$A188)=0),"⚠ level below 1, but the parent is never used as a component",""))))))</f>
        <v/>
      </c>
      <c r="M188" s="10">
        <f>IF($A188="",0,$H188*IFERROR(VLOOKUP($B188,Parts!$A$5:$R$204,12,FALSE),0))</f>
        <v/>
      </c>
      <c r="N188" s="10">
        <f>IF($A188="",0,$H188*IFERROR(VLOOKUP($B188,Parts!$A$5:$R$204,13,FALSE),0))</f>
        <v/>
      </c>
      <c r="O188" s="10">
        <f>IF($A188="",0,$H188*IFERROR(VLOOKUP($B188,Parts!$A$5:$R$204,14,FALSE),0))</f>
        <v/>
      </c>
      <c r="P188" s="10">
        <f>IF($A188="",0,$H188*IFERROR(VLOOKUP($B188,Parts!$A$5:$R$204,15,FALSE),0))</f>
        <v/>
      </c>
      <c r="R188" s="14">
        <f>IF($B188="","",IF($B188='Where used'!$B$3,COUNTIFS($B$5:$B188,'Where used'!$B$3),""))</f>
        <v/>
      </c>
    </row>
    <row r="189">
      <c r="A189" s="7" t="n"/>
      <c r="B189" s="7" t="n"/>
      <c r="C189" s="8" t="n"/>
      <c r="D189" s="9" t="n"/>
      <c r="E189" s="10">
        <f>IF($A189="",0,IFERROR(VLOOKUP($B189,Parts!$A$5:$R$204,16,FALSE),0))</f>
        <v/>
      </c>
      <c r="F189" s="10">
        <f>IF($A189="",0,$D189*$E189)</f>
        <v/>
      </c>
      <c r="G189" s="11">
        <f>IF($A189="",0,IFERROR(VLOOKUP($B189,Parts!$A$5:$R$204,8,FALSE),1))</f>
        <v/>
      </c>
      <c r="H189" s="12">
        <f>IF($A189="",0,IFERROR($D189/$G189,$D189))</f>
        <v/>
      </c>
      <c r="I189" s="10">
        <f>IF($A189="",0,$H189*$E189)</f>
        <v/>
      </c>
      <c r="J189" s="13">
        <f>IF($A189="","",IFERROR(VLOOKUP($B189,Parts!$A$5:$R$204,3,FALSE),"⚠ not in Parts"))</f>
        <v/>
      </c>
      <c r="K189" s="13">
        <f>IF($A189="","",IF($A189=$B189,"⚠ a part cannot contain itself",IF(COUNTIF(Parts!$A$5:$A$204,$A189)=0,"⚠ parent is not in the Parts tab",IF(COUNTIF(Parts!$A$5:$A$204,$B189)=0,"⚠ component is not in the Parts tab",IF(COUNTIFS($A$5:$A$404,$A189,$B$5:$B$404,$B189)&gt;1,"⚠ this parent and component pair appears twice",IF(AND($C189&gt;1,COUNTIF($B$5:$B$404,$A189)=0),"⚠ level below 1, but the parent is never used as a component",""))))))</f>
        <v/>
      </c>
      <c r="M189" s="10">
        <f>IF($A189="",0,$H189*IFERROR(VLOOKUP($B189,Parts!$A$5:$R$204,12,FALSE),0))</f>
        <v/>
      </c>
      <c r="N189" s="10">
        <f>IF($A189="",0,$H189*IFERROR(VLOOKUP($B189,Parts!$A$5:$R$204,13,FALSE),0))</f>
        <v/>
      </c>
      <c r="O189" s="10">
        <f>IF($A189="",0,$H189*IFERROR(VLOOKUP($B189,Parts!$A$5:$R$204,14,FALSE),0))</f>
        <v/>
      </c>
      <c r="P189" s="10">
        <f>IF($A189="",0,$H189*IFERROR(VLOOKUP($B189,Parts!$A$5:$R$204,15,FALSE),0))</f>
        <v/>
      </c>
      <c r="R189" s="14">
        <f>IF($B189="","",IF($B189='Where used'!$B$3,COUNTIFS($B$5:$B189,'Where used'!$B$3),""))</f>
        <v/>
      </c>
    </row>
    <row r="190">
      <c r="A190" s="7" t="n"/>
      <c r="B190" s="7" t="n"/>
      <c r="C190" s="8" t="n"/>
      <c r="D190" s="9" t="n"/>
      <c r="E190" s="10">
        <f>IF($A190="",0,IFERROR(VLOOKUP($B190,Parts!$A$5:$R$204,16,FALSE),0))</f>
        <v/>
      </c>
      <c r="F190" s="10">
        <f>IF($A190="",0,$D190*$E190)</f>
        <v/>
      </c>
      <c r="G190" s="11">
        <f>IF($A190="",0,IFERROR(VLOOKUP($B190,Parts!$A$5:$R$204,8,FALSE),1))</f>
        <v/>
      </c>
      <c r="H190" s="12">
        <f>IF($A190="",0,IFERROR($D190/$G190,$D190))</f>
        <v/>
      </c>
      <c r="I190" s="10">
        <f>IF($A190="",0,$H190*$E190)</f>
        <v/>
      </c>
      <c r="J190" s="13">
        <f>IF($A190="","",IFERROR(VLOOKUP($B190,Parts!$A$5:$R$204,3,FALSE),"⚠ not in Parts"))</f>
        <v/>
      </c>
      <c r="K190" s="13">
        <f>IF($A190="","",IF($A190=$B190,"⚠ a part cannot contain itself",IF(COUNTIF(Parts!$A$5:$A$204,$A190)=0,"⚠ parent is not in the Parts tab",IF(COUNTIF(Parts!$A$5:$A$204,$B190)=0,"⚠ component is not in the Parts tab",IF(COUNTIFS($A$5:$A$404,$A190,$B$5:$B$404,$B190)&gt;1,"⚠ this parent and component pair appears twice",IF(AND($C190&gt;1,COUNTIF($B$5:$B$404,$A190)=0),"⚠ level below 1, but the parent is never used as a component",""))))))</f>
        <v/>
      </c>
      <c r="M190" s="10">
        <f>IF($A190="",0,$H190*IFERROR(VLOOKUP($B190,Parts!$A$5:$R$204,12,FALSE),0))</f>
        <v/>
      </c>
      <c r="N190" s="10">
        <f>IF($A190="",0,$H190*IFERROR(VLOOKUP($B190,Parts!$A$5:$R$204,13,FALSE),0))</f>
        <v/>
      </c>
      <c r="O190" s="10">
        <f>IF($A190="",0,$H190*IFERROR(VLOOKUP($B190,Parts!$A$5:$R$204,14,FALSE),0))</f>
        <v/>
      </c>
      <c r="P190" s="10">
        <f>IF($A190="",0,$H190*IFERROR(VLOOKUP($B190,Parts!$A$5:$R$204,15,FALSE),0))</f>
        <v/>
      </c>
      <c r="R190" s="14">
        <f>IF($B190="","",IF($B190='Where used'!$B$3,COUNTIFS($B$5:$B190,'Where used'!$B$3),""))</f>
        <v/>
      </c>
    </row>
    <row r="191">
      <c r="A191" s="7" t="n"/>
      <c r="B191" s="7" t="n"/>
      <c r="C191" s="8" t="n"/>
      <c r="D191" s="9" t="n"/>
      <c r="E191" s="10">
        <f>IF($A191="",0,IFERROR(VLOOKUP($B191,Parts!$A$5:$R$204,16,FALSE),0))</f>
        <v/>
      </c>
      <c r="F191" s="10">
        <f>IF($A191="",0,$D191*$E191)</f>
        <v/>
      </c>
      <c r="G191" s="11">
        <f>IF($A191="",0,IFERROR(VLOOKUP($B191,Parts!$A$5:$R$204,8,FALSE),1))</f>
        <v/>
      </c>
      <c r="H191" s="12">
        <f>IF($A191="",0,IFERROR($D191/$G191,$D191))</f>
        <v/>
      </c>
      <c r="I191" s="10">
        <f>IF($A191="",0,$H191*$E191)</f>
        <v/>
      </c>
      <c r="J191" s="13">
        <f>IF($A191="","",IFERROR(VLOOKUP($B191,Parts!$A$5:$R$204,3,FALSE),"⚠ not in Parts"))</f>
        <v/>
      </c>
      <c r="K191" s="13">
        <f>IF($A191="","",IF($A191=$B191,"⚠ a part cannot contain itself",IF(COUNTIF(Parts!$A$5:$A$204,$A191)=0,"⚠ parent is not in the Parts tab",IF(COUNTIF(Parts!$A$5:$A$204,$B191)=0,"⚠ component is not in the Parts tab",IF(COUNTIFS($A$5:$A$404,$A191,$B$5:$B$404,$B191)&gt;1,"⚠ this parent and component pair appears twice",IF(AND($C191&gt;1,COUNTIF($B$5:$B$404,$A191)=0),"⚠ level below 1, but the parent is never used as a component",""))))))</f>
        <v/>
      </c>
      <c r="M191" s="10">
        <f>IF($A191="",0,$H191*IFERROR(VLOOKUP($B191,Parts!$A$5:$R$204,12,FALSE),0))</f>
        <v/>
      </c>
      <c r="N191" s="10">
        <f>IF($A191="",0,$H191*IFERROR(VLOOKUP($B191,Parts!$A$5:$R$204,13,FALSE),0))</f>
        <v/>
      </c>
      <c r="O191" s="10">
        <f>IF($A191="",0,$H191*IFERROR(VLOOKUP($B191,Parts!$A$5:$R$204,14,FALSE),0))</f>
        <v/>
      </c>
      <c r="P191" s="10">
        <f>IF($A191="",0,$H191*IFERROR(VLOOKUP($B191,Parts!$A$5:$R$204,15,FALSE),0))</f>
        <v/>
      </c>
      <c r="R191" s="14">
        <f>IF($B191="","",IF($B191='Where used'!$B$3,COUNTIFS($B$5:$B191,'Where used'!$B$3),""))</f>
        <v/>
      </c>
    </row>
    <row r="192">
      <c r="A192" s="7" t="n"/>
      <c r="B192" s="7" t="n"/>
      <c r="C192" s="8" t="n"/>
      <c r="D192" s="9" t="n"/>
      <c r="E192" s="10">
        <f>IF($A192="",0,IFERROR(VLOOKUP($B192,Parts!$A$5:$R$204,16,FALSE),0))</f>
        <v/>
      </c>
      <c r="F192" s="10">
        <f>IF($A192="",0,$D192*$E192)</f>
        <v/>
      </c>
      <c r="G192" s="11">
        <f>IF($A192="",0,IFERROR(VLOOKUP($B192,Parts!$A$5:$R$204,8,FALSE),1))</f>
        <v/>
      </c>
      <c r="H192" s="12">
        <f>IF($A192="",0,IFERROR($D192/$G192,$D192))</f>
        <v/>
      </c>
      <c r="I192" s="10">
        <f>IF($A192="",0,$H192*$E192)</f>
        <v/>
      </c>
      <c r="J192" s="13">
        <f>IF($A192="","",IFERROR(VLOOKUP($B192,Parts!$A$5:$R$204,3,FALSE),"⚠ not in Parts"))</f>
        <v/>
      </c>
      <c r="K192" s="13">
        <f>IF($A192="","",IF($A192=$B192,"⚠ a part cannot contain itself",IF(COUNTIF(Parts!$A$5:$A$204,$A192)=0,"⚠ parent is not in the Parts tab",IF(COUNTIF(Parts!$A$5:$A$204,$B192)=0,"⚠ component is not in the Parts tab",IF(COUNTIFS($A$5:$A$404,$A192,$B$5:$B$404,$B192)&gt;1,"⚠ this parent and component pair appears twice",IF(AND($C192&gt;1,COUNTIF($B$5:$B$404,$A192)=0),"⚠ level below 1, but the parent is never used as a component",""))))))</f>
        <v/>
      </c>
      <c r="M192" s="10">
        <f>IF($A192="",0,$H192*IFERROR(VLOOKUP($B192,Parts!$A$5:$R$204,12,FALSE),0))</f>
        <v/>
      </c>
      <c r="N192" s="10">
        <f>IF($A192="",0,$H192*IFERROR(VLOOKUP($B192,Parts!$A$5:$R$204,13,FALSE),0))</f>
        <v/>
      </c>
      <c r="O192" s="10">
        <f>IF($A192="",0,$H192*IFERROR(VLOOKUP($B192,Parts!$A$5:$R$204,14,FALSE),0))</f>
        <v/>
      </c>
      <c r="P192" s="10">
        <f>IF($A192="",0,$H192*IFERROR(VLOOKUP($B192,Parts!$A$5:$R$204,15,FALSE),0))</f>
        <v/>
      </c>
      <c r="R192" s="14">
        <f>IF($B192="","",IF($B192='Where used'!$B$3,COUNTIFS($B$5:$B192,'Where used'!$B$3),""))</f>
        <v/>
      </c>
    </row>
    <row r="193">
      <c r="A193" s="7" t="n"/>
      <c r="B193" s="7" t="n"/>
      <c r="C193" s="8" t="n"/>
      <c r="D193" s="9" t="n"/>
      <c r="E193" s="10">
        <f>IF($A193="",0,IFERROR(VLOOKUP($B193,Parts!$A$5:$R$204,16,FALSE),0))</f>
        <v/>
      </c>
      <c r="F193" s="10">
        <f>IF($A193="",0,$D193*$E193)</f>
        <v/>
      </c>
      <c r="G193" s="11">
        <f>IF($A193="",0,IFERROR(VLOOKUP($B193,Parts!$A$5:$R$204,8,FALSE),1))</f>
        <v/>
      </c>
      <c r="H193" s="12">
        <f>IF($A193="",0,IFERROR($D193/$G193,$D193))</f>
        <v/>
      </c>
      <c r="I193" s="10">
        <f>IF($A193="",0,$H193*$E193)</f>
        <v/>
      </c>
      <c r="J193" s="13">
        <f>IF($A193="","",IFERROR(VLOOKUP($B193,Parts!$A$5:$R$204,3,FALSE),"⚠ not in Parts"))</f>
        <v/>
      </c>
      <c r="K193" s="13">
        <f>IF($A193="","",IF($A193=$B193,"⚠ a part cannot contain itself",IF(COUNTIF(Parts!$A$5:$A$204,$A193)=0,"⚠ parent is not in the Parts tab",IF(COUNTIF(Parts!$A$5:$A$204,$B193)=0,"⚠ component is not in the Parts tab",IF(COUNTIFS($A$5:$A$404,$A193,$B$5:$B$404,$B193)&gt;1,"⚠ this parent and component pair appears twice",IF(AND($C193&gt;1,COUNTIF($B$5:$B$404,$A193)=0),"⚠ level below 1, but the parent is never used as a component",""))))))</f>
        <v/>
      </c>
      <c r="M193" s="10">
        <f>IF($A193="",0,$H193*IFERROR(VLOOKUP($B193,Parts!$A$5:$R$204,12,FALSE),0))</f>
        <v/>
      </c>
      <c r="N193" s="10">
        <f>IF($A193="",0,$H193*IFERROR(VLOOKUP($B193,Parts!$A$5:$R$204,13,FALSE),0))</f>
        <v/>
      </c>
      <c r="O193" s="10">
        <f>IF($A193="",0,$H193*IFERROR(VLOOKUP($B193,Parts!$A$5:$R$204,14,FALSE),0))</f>
        <v/>
      </c>
      <c r="P193" s="10">
        <f>IF($A193="",0,$H193*IFERROR(VLOOKUP($B193,Parts!$A$5:$R$204,15,FALSE),0))</f>
        <v/>
      </c>
      <c r="R193" s="14">
        <f>IF($B193="","",IF($B193='Where used'!$B$3,COUNTIFS($B$5:$B193,'Where used'!$B$3),""))</f>
        <v/>
      </c>
    </row>
    <row r="194">
      <c r="A194" s="7" t="n"/>
      <c r="B194" s="7" t="n"/>
      <c r="C194" s="8" t="n"/>
      <c r="D194" s="9" t="n"/>
      <c r="E194" s="10">
        <f>IF($A194="",0,IFERROR(VLOOKUP($B194,Parts!$A$5:$R$204,16,FALSE),0))</f>
        <v/>
      </c>
      <c r="F194" s="10">
        <f>IF($A194="",0,$D194*$E194)</f>
        <v/>
      </c>
      <c r="G194" s="11">
        <f>IF($A194="",0,IFERROR(VLOOKUP($B194,Parts!$A$5:$R$204,8,FALSE),1))</f>
        <v/>
      </c>
      <c r="H194" s="12">
        <f>IF($A194="",0,IFERROR($D194/$G194,$D194))</f>
        <v/>
      </c>
      <c r="I194" s="10">
        <f>IF($A194="",0,$H194*$E194)</f>
        <v/>
      </c>
      <c r="J194" s="13">
        <f>IF($A194="","",IFERROR(VLOOKUP($B194,Parts!$A$5:$R$204,3,FALSE),"⚠ not in Parts"))</f>
        <v/>
      </c>
      <c r="K194" s="13">
        <f>IF($A194="","",IF($A194=$B194,"⚠ a part cannot contain itself",IF(COUNTIF(Parts!$A$5:$A$204,$A194)=0,"⚠ parent is not in the Parts tab",IF(COUNTIF(Parts!$A$5:$A$204,$B194)=0,"⚠ component is not in the Parts tab",IF(COUNTIFS($A$5:$A$404,$A194,$B$5:$B$404,$B194)&gt;1,"⚠ this parent and component pair appears twice",IF(AND($C194&gt;1,COUNTIF($B$5:$B$404,$A194)=0),"⚠ level below 1, but the parent is never used as a component",""))))))</f>
        <v/>
      </c>
      <c r="M194" s="10">
        <f>IF($A194="",0,$H194*IFERROR(VLOOKUP($B194,Parts!$A$5:$R$204,12,FALSE),0))</f>
        <v/>
      </c>
      <c r="N194" s="10">
        <f>IF($A194="",0,$H194*IFERROR(VLOOKUP($B194,Parts!$A$5:$R$204,13,FALSE),0))</f>
        <v/>
      </c>
      <c r="O194" s="10">
        <f>IF($A194="",0,$H194*IFERROR(VLOOKUP($B194,Parts!$A$5:$R$204,14,FALSE),0))</f>
        <v/>
      </c>
      <c r="P194" s="10">
        <f>IF($A194="",0,$H194*IFERROR(VLOOKUP($B194,Parts!$A$5:$R$204,15,FALSE),0))</f>
        <v/>
      </c>
      <c r="R194" s="14">
        <f>IF($B194="","",IF($B194='Where used'!$B$3,COUNTIFS($B$5:$B194,'Where used'!$B$3),""))</f>
        <v/>
      </c>
    </row>
    <row r="195">
      <c r="A195" s="7" t="n"/>
      <c r="B195" s="7" t="n"/>
      <c r="C195" s="8" t="n"/>
      <c r="D195" s="9" t="n"/>
      <c r="E195" s="10">
        <f>IF($A195="",0,IFERROR(VLOOKUP($B195,Parts!$A$5:$R$204,16,FALSE),0))</f>
        <v/>
      </c>
      <c r="F195" s="10">
        <f>IF($A195="",0,$D195*$E195)</f>
        <v/>
      </c>
      <c r="G195" s="11">
        <f>IF($A195="",0,IFERROR(VLOOKUP($B195,Parts!$A$5:$R$204,8,FALSE),1))</f>
        <v/>
      </c>
      <c r="H195" s="12">
        <f>IF($A195="",0,IFERROR($D195/$G195,$D195))</f>
        <v/>
      </c>
      <c r="I195" s="10">
        <f>IF($A195="",0,$H195*$E195)</f>
        <v/>
      </c>
      <c r="J195" s="13">
        <f>IF($A195="","",IFERROR(VLOOKUP($B195,Parts!$A$5:$R$204,3,FALSE),"⚠ not in Parts"))</f>
        <v/>
      </c>
      <c r="K195" s="13">
        <f>IF($A195="","",IF($A195=$B195,"⚠ a part cannot contain itself",IF(COUNTIF(Parts!$A$5:$A$204,$A195)=0,"⚠ parent is not in the Parts tab",IF(COUNTIF(Parts!$A$5:$A$204,$B195)=0,"⚠ component is not in the Parts tab",IF(COUNTIFS($A$5:$A$404,$A195,$B$5:$B$404,$B195)&gt;1,"⚠ this parent and component pair appears twice",IF(AND($C195&gt;1,COUNTIF($B$5:$B$404,$A195)=0),"⚠ level below 1, but the parent is never used as a component",""))))))</f>
        <v/>
      </c>
      <c r="M195" s="10">
        <f>IF($A195="",0,$H195*IFERROR(VLOOKUP($B195,Parts!$A$5:$R$204,12,FALSE),0))</f>
        <v/>
      </c>
      <c r="N195" s="10">
        <f>IF($A195="",0,$H195*IFERROR(VLOOKUP($B195,Parts!$A$5:$R$204,13,FALSE),0))</f>
        <v/>
      </c>
      <c r="O195" s="10">
        <f>IF($A195="",0,$H195*IFERROR(VLOOKUP($B195,Parts!$A$5:$R$204,14,FALSE),0))</f>
        <v/>
      </c>
      <c r="P195" s="10">
        <f>IF($A195="",0,$H195*IFERROR(VLOOKUP($B195,Parts!$A$5:$R$204,15,FALSE),0))</f>
        <v/>
      </c>
      <c r="R195" s="14">
        <f>IF($B195="","",IF($B195='Where used'!$B$3,COUNTIFS($B$5:$B195,'Where used'!$B$3),""))</f>
        <v/>
      </c>
    </row>
    <row r="196">
      <c r="A196" s="7" t="n"/>
      <c r="B196" s="7" t="n"/>
      <c r="C196" s="8" t="n"/>
      <c r="D196" s="9" t="n"/>
      <c r="E196" s="10">
        <f>IF($A196="",0,IFERROR(VLOOKUP($B196,Parts!$A$5:$R$204,16,FALSE),0))</f>
        <v/>
      </c>
      <c r="F196" s="10">
        <f>IF($A196="",0,$D196*$E196)</f>
        <v/>
      </c>
      <c r="G196" s="11">
        <f>IF($A196="",0,IFERROR(VLOOKUP($B196,Parts!$A$5:$R$204,8,FALSE),1))</f>
        <v/>
      </c>
      <c r="H196" s="12">
        <f>IF($A196="",0,IFERROR($D196/$G196,$D196))</f>
        <v/>
      </c>
      <c r="I196" s="10">
        <f>IF($A196="",0,$H196*$E196)</f>
        <v/>
      </c>
      <c r="J196" s="13">
        <f>IF($A196="","",IFERROR(VLOOKUP($B196,Parts!$A$5:$R$204,3,FALSE),"⚠ not in Parts"))</f>
        <v/>
      </c>
      <c r="K196" s="13">
        <f>IF($A196="","",IF($A196=$B196,"⚠ a part cannot contain itself",IF(COUNTIF(Parts!$A$5:$A$204,$A196)=0,"⚠ parent is not in the Parts tab",IF(COUNTIF(Parts!$A$5:$A$204,$B196)=0,"⚠ component is not in the Parts tab",IF(COUNTIFS($A$5:$A$404,$A196,$B$5:$B$404,$B196)&gt;1,"⚠ this parent and component pair appears twice",IF(AND($C196&gt;1,COUNTIF($B$5:$B$404,$A196)=0),"⚠ level below 1, but the parent is never used as a component",""))))))</f>
        <v/>
      </c>
      <c r="M196" s="10">
        <f>IF($A196="",0,$H196*IFERROR(VLOOKUP($B196,Parts!$A$5:$R$204,12,FALSE),0))</f>
        <v/>
      </c>
      <c r="N196" s="10">
        <f>IF($A196="",0,$H196*IFERROR(VLOOKUP($B196,Parts!$A$5:$R$204,13,FALSE),0))</f>
        <v/>
      </c>
      <c r="O196" s="10">
        <f>IF($A196="",0,$H196*IFERROR(VLOOKUP($B196,Parts!$A$5:$R$204,14,FALSE),0))</f>
        <v/>
      </c>
      <c r="P196" s="10">
        <f>IF($A196="",0,$H196*IFERROR(VLOOKUP($B196,Parts!$A$5:$R$204,15,FALSE),0))</f>
        <v/>
      </c>
      <c r="R196" s="14">
        <f>IF($B196="","",IF($B196='Where used'!$B$3,COUNTIFS($B$5:$B196,'Where used'!$B$3),""))</f>
        <v/>
      </c>
    </row>
    <row r="197">
      <c r="A197" s="7" t="n"/>
      <c r="B197" s="7" t="n"/>
      <c r="C197" s="8" t="n"/>
      <c r="D197" s="9" t="n"/>
      <c r="E197" s="10">
        <f>IF($A197="",0,IFERROR(VLOOKUP($B197,Parts!$A$5:$R$204,16,FALSE),0))</f>
        <v/>
      </c>
      <c r="F197" s="10">
        <f>IF($A197="",0,$D197*$E197)</f>
        <v/>
      </c>
      <c r="G197" s="11">
        <f>IF($A197="",0,IFERROR(VLOOKUP($B197,Parts!$A$5:$R$204,8,FALSE),1))</f>
        <v/>
      </c>
      <c r="H197" s="12">
        <f>IF($A197="",0,IFERROR($D197/$G197,$D197))</f>
        <v/>
      </c>
      <c r="I197" s="10">
        <f>IF($A197="",0,$H197*$E197)</f>
        <v/>
      </c>
      <c r="J197" s="13">
        <f>IF($A197="","",IFERROR(VLOOKUP($B197,Parts!$A$5:$R$204,3,FALSE),"⚠ not in Parts"))</f>
        <v/>
      </c>
      <c r="K197" s="13">
        <f>IF($A197="","",IF($A197=$B197,"⚠ a part cannot contain itself",IF(COUNTIF(Parts!$A$5:$A$204,$A197)=0,"⚠ parent is not in the Parts tab",IF(COUNTIF(Parts!$A$5:$A$204,$B197)=0,"⚠ component is not in the Parts tab",IF(COUNTIFS($A$5:$A$404,$A197,$B$5:$B$404,$B197)&gt;1,"⚠ this parent and component pair appears twice",IF(AND($C197&gt;1,COUNTIF($B$5:$B$404,$A197)=0),"⚠ level below 1, but the parent is never used as a component",""))))))</f>
        <v/>
      </c>
      <c r="M197" s="10">
        <f>IF($A197="",0,$H197*IFERROR(VLOOKUP($B197,Parts!$A$5:$R$204,12,FALSE),0))</f>
        <v/>
      </c>
      <c r="N197" s="10">
        <f>IF($A197="",0,$H197*IFERROR(VLOOKUP($B197,Parts!$A$5:$R$204,13,FALSE),0))</f>
        <v/>
      </c>
      <c r="O197" s="10">
        <f>IF($A197="",0,$H197*IFERROR(VLOOKUP($B197,Parts!$A$5:$R$204,14,FALSE),0))</f>
        <v/>
      </c>
      <c r="P197" s="10">
        <f>IF($A197="",0,$H197*IFERROR(VLOOKUP($B197,Parts!$A$5:$R$204,15,FALSE),0))</f>
        <v/>
      </c>
      <c r="R197" s="14">
        <f>IF($B197="","",IF($B197='Where used'!$B$3,COUNTIFS($B$5:$B197,'Where used'!$B$3),""))</f>
        <v/>
      </c>
    </row>
    <row r="198">
      <c r="A198" s="7" t="n"/>
      <c r="B198" s="7" t="n"/>
      <c r="C198" s="8" t="n"/>
      <c r="D198" s="9" t="n"/>
      <c r="E198" s="10">
        <f>IF($A198="",0,IFERROR(VLOOKUP($B198,Parts!$A$5:$R$204,16,FALSE),0))</f>
        <v/>
      </c>
      <c r="F198" s="10">
        <f>IF($A198="",0,$D198*$E198)</f>
        <v/>
      </c>
      <c r="G198" s="11">
        <f>IF($A198="",0,IFERROR(VLOOKUP($B198,Parts!$A$5:$R$204,8,FALSE),1))</f>
        <v/>
      </c>
      <c r="H198" s="12">
        <f>IF($A198="",0,IFERROR($D198/$G198,$D198))</f>
        <v/>
      </c>
      <c r="I198" s="10">
        <f>IF($A198="",0,$H198*$E198)</f>
        <v/>
      </c>
      <c r="J198" s="13">
        <f>IF($A198="","",IFERROR(VLOOKUP($B198,Parts!$A$5:$R$204,3,FALSE),"⚠ not in Parts"))</f>
        <v/>
      </c>
      <c r="K198" s="13">
        <f>IF($A198="","",IF($A198=$B198,"⚠ a part cannot contain itself",IF(COUNTIF(Parts!$A$5:$A$204,$A198)=0,"⚠ parent is not in the Parts tab",IF(COUNTIF(Parts!$A$5:$A$204,$B198)=0,"⚠ component is not in the Parts tab",IF(COUNTIFS($A$5:$A$404,$A198,$B$5:$B$404,$B198)&gt;1,"⚠ this parent and component pair appears twice",IF(AND($C198&gt;1,COUNTIF($B$5:$B$404,$A198)=0),"⚠ level below 1, but the parent is never used as a component",""))))))</f>
        <v/>
      </c>
      <c r="M198" s="10">
        <f>IF($A198="",0,$H198*IFERROR(VLOOKUP($B198,Parts!$A$5:$R$204,12,FALSE),0))</f>
        <v/>
      </c>
      <c r="N198" s="10">
        <f>IF($A198="",0,$H198*IFERROR(VLOOKUP($B198,Parts!$A$5:$R$204,13,FALSE),0))</f>
        <v/>
      </c>
      <c r="O198" s="10">
        <f>IF($A198="",0,$H198*IFERROR(VLOOKUP($B198,Parts!$A$5:$R$204,14,FALSE),0))</f>
        <v/>
      </c>
      <c r="P198" s="10">
        <f>IF($A198="",0,$H198*IFERROR(VLOOKUP($B198,Parts!$A$5:$R$204,15,FALSE),0))</f>
        <v/>
      </c>
      <c r="R198" s="14">
        <f>IF($B198="","",IF($B198='Where used'!$B$3,COUNTIFS($B$5:$B198,'Where used'!$B$3),""))</f>
        <v/>
      </c>
    </row>
    <row r="199">
      <c r="A199" s="7" t="n"/>
      <c r="B199" s="7" t="n"/>
      <c r="C199" s="8" t="n"/>
      <c r="D199" s="9" t="n"/>
      <c r="E199" s="10">
        <f>IF($A199="",0,IFERROR(VLOOKUP($B199,Parts!$A$5:$R$204,16,FALSE),0))</f>
        <v/>
      </c>
      <c r="F199" s="10">
        <f>IF($A199="",0,$D199*$E199)</f>
        <v/>
      </c>
      <c r="G199" s="11">
        <f>IF($A199="",0,IFERROR(VLOOKUP($B199,Parts!$A$5:$R$204,8,FALSE),1))</f>
        <v/>
      </c>
      <c r="H199" s="12">
        <f>IF($A199="",0,IFERROR($D199/$G199,$D199))</f>
        <v/>
      </c>
      <c r="I199" s="10">
        <f>IF($A199="",0,$H199*$E199)</f>
        <v/>
      </c>
      <c r="J199" s="13">
        <f>IF($A199="","",IFERROR(VLOOKUP($B199,Parts!$A$5:$R$204,3,FALSE),"⚠ not in Parts"))</f>
        <v/>
      </c>
      <c r="K199" s="13">
        <f>IF($A199="","",IF($A199=$B199,"⚠ a part cannot contain itself",IF(COUNTIF(Parts!$A$5:$A$204,$A199)=0,"⚠ parent is not in the Parts tab",IF(COUNTIF(Parts!$A$5:$A$204,$B199)=0,"⚠ component is not in the Parts tab",IF(COUNTIFS($A$5:$A$404,$A199,$B$5:$B$404,$B199)&gt;1,"⚠ this parent and component pair appears twice",IF(AND($C199&gt;1,COUNTIF($B$5:$B$404,$A199)=0),"⚠ level below 1, but the parent is never used as a component",""))))))</f>
        <v/>
      </c>
      <c r="M199" s="10">
        <f>IF($A199="",0,$H199*IFERROR(VLOOKUP($B199,Parts!$A$5:$R$204,12,FALSE),0))</f>
        <v/>
      </c>
      <c r="N199" s="10">
        <f>IF($A199="",0,$H199*IFERROR(VLOOKUP($B199,Parts!$A$5:$R$204,13,FALSE),0))</f>
        <v/>
      </c>
      <c r="O199" s="10">
        <f>IF($A199="",0,$H199*IFERROR(VLOOKUP($B199,Parts!$A$5:$R$204,14,FALSE),0))</f>
        <v/>
      </c>
      <c r="P199" s="10">
        <f>IF($A199="",0,$H199*IFERROR(VLOOKUP($B199,Parts!$A$5:$R$204,15,FALSE),0))</f>
        <v/>
      </c>
      <c r="R199" s="14">
        <f>IF($B199="","",IF($B199='Where used'!$B$3,COUNTIFS($B$5:$B199,'Where used'!$B$3),""))</f>
        <v/>
      </c>
    </row>
    <row r="200">
      <c r="A200" s="7" t="n"/>
      <c r="B200" s="7" t="n"/>
      <c r="C200" s="8" t="n"/>
      <c r="D200" s="9" t="n"/>
      <c r="E200" s="10">
        <f>IF($A200="",0,IFERROR(VLOOKUP($B200,Parts!$A$5:$R$204,16,FALSE),0))</f>
        <v/>
      </c>
      <c r="F200" s="10">
        <f>IF($A200="",0,$D200*$E200)</f>
        <v/>
      </c>
      <c r="G200" s="11">
        <f>IF($A200="",0,IFERROR(VLOOKUP($B200,Parts!$A$5:$R$204,8,FALSE),1))</f>
        <v/>
      </c>
      <c r="H200" s="12">
        <f>IF($A200="",0,IFERROR($D200/$G200,$D200))</f>
        <v/>
      </c>
      <c r="I200" s="10">
        <f>IF($A200="",0,$H200*$E200)</f>
        <v/>
      </c>
      <c r="J200" s="13">
        <f>IF($A200="","",IFERROR(VLOOKUP($B200,Parts!$A$5:$R$204,3,FALSE),"⚠ not in Parts"))</f>
        <v/>
      </c>
      <c r="K200" s="13">
        <f>IF($A200="","",IF($A200=$B200,"⚠ a part cannot contain itself",IF(COUNTIF(Parts!$A$5:$A$204,$A200)=0,"⚠ parent is not in the Parts tab",IF(COUNTIF(Parts!$A$5:$A$204,$B200)=0,"⚠ component is not in the Parts tab",IF(COUNTIFS($A$5:$A$404,$A200,$B$5:$B$404,$B200)&gt;1,"⚠ this parent and component pair appears twice",IF(AND($C200&gt;1,COUNTIF($B$5:$B$404,$A200)=0),"⚠ level below 1, but the parent is never used as a component",""))))))</f>
        <v/>
      </c>
      <c r="M200" s="10">
        <f>IF($A200="",0,$H200*IFERROR(VLOOKUP($B200,Parts!$A$5:$R$204,12,FALSE),0))</f>
        <v/>
      </c>
      <c r="N200" s="10">
        <f>IF($A200="",0,$H200*IFERROR(VLOOKUP($B200,Parts!$A$5:$R$204,13,FALSE),0))</f>
        <v/>
      </c>
      <c r="O200" s="10">
        <f>IF($A200="",0,$H200*IFERROR(VLOOKUP($B200,Parts!$A$5:$R$204,14,FALSE),0))</f>
        <v/>
      </c>
      <c r="P200" s="10">
        <f>IF($A200="",0,$H200*IFERROR(VLOOKUP($B200,Parts!$A$5:$R$204,15,FALSE),0))</f>
        <v/>
      </c>
      <c r="R200" s="14">
        <f>IF($B200="","",IF($B200='Where used'!$B$3,COUNTIFS($B$5:$B200,'Where used'!$B$3),""))</f>
        <v/>
      </c>
    </row>
    <row r="201">
      <c r="A201" s="7" t="n"/>
      <c r="B201" s="7" t="n"/>
      <c r="C201" s="8" t="n"/>
      <c r="D201" s="9" t="n"/>
      <c r="E201" s="10">
        <f>IF($A201="",0,IFERROR(VLOOKUP($B201,Parts!$A$5:$R$204,16,FALSE),0))</f>
        <v/>
      </c>
      <c r="F201" s="10">
        <f>IF($A201="",0,$D201*$E201)</f>
        <v/>
      </c>
      <c r="G201" s="11">
        <f>IF($A201="",0,IFERROR(VLOOKUP($B201,Parts!$A$5:$R$204,8,FALSE),1))</f>
        <v/>
      </c>
      <c r="H201" s="12">
        <f>IF($A201="",0,IFERROR($D201/$G201,$D201))</f>
        <v/>
      </c>
      <c r="I201" s="10">
        <f>IF($A201="",0,$H201*$E201)</f>
        <v/>
      </c>
      <c r="J201" s="13">
        <f>IF($A201="","",IFERROR(VLOOKUP($B201,Parts!$A$5:$R$204,3,FALSE),"⚠ not in Parts"))</f>
        <v/>
      </c>
      <c r="K201" s="13">
        <f>IF($A201="","",IF($A201=$B201,"⚠ a part cannot contain itself",IF(COUNTIF(Parts!$A$5:$A$204,$A201)=0,"⚠ parent is not in the Parts tab",IF(COUNTIF(Parts!$A$5:$A$204,$B201)=0,"⚠ component is not in the Parts tab",IF(COUNTIFS($A$5:$A$404,$A201,$B$5:$B$404,$B201)&gt;1,"⚠ this parent and component pair appears twice",IF(AND($C201&gt;1,COUNTIF($B$5:$B$404,$A201)=0),"⚠ level below 1, but the parent is never used as a component",""))))))</f>
        <v/>
      </c>
      <c r="M201" s="10">
        <f>IF($A201="",0,$H201*IFERROR(VLOOKUP($B201,Parts!$A$5:$R$204,12,FALSE),0))</f>
        <v/>
      </c>
      <c r="N201" s="10">
        <f>IF($A201="",0,$H201*IFERROR(VLOOKUP($B201,Parts!$A$5:$R$204,13,FALSE),0))</f>
        <v/>
      </c>
      <c r="O201" s="10">
        <f>IF($A201="",0,$H201*IFERROR(VLOOKUP($B201,Parts!$A$5:$R$204,14,FALSE),0))</f>
        <v/>
      </c>
      <c r="P201" s="10">
        <f>IF($A201="",0,$H201*IFERROR(VLOOKUP($B201,Parts!$A$5:$R$204,15,FALSE),0))</f>
        <v/>
      </c>
      <c r="R201" s="14">
        <f>IF($B201="","",IF($B201='Where used'!$B$3,COUNTIFS($B$5:$B201,'Where used'!$B$3),""))</f>
        <v/>
      </c>
    </row>
    <row r="202">
      <c r="A202" s="7" t="n"/>
      <c r="B202" s="7" t="n"/>
      <c r="C202" s="8" t="n"/>
      <c r="D202" s="9" t="n"/>
      <c r="E202" s="10">
        <f>IF($A202="",0,IFERROR(VLOOKUP($B202,Parts!$A$5:$R$204,16,FALSE),0))</f>
        <v/>
      </c>
      <c r="F202" s="10">
        <f>IF($A202="",0,$D202*$E202)</f>
        <v/>
      </c>
      <c r="G202" s="11">
        <f>IF($A202="",0,IFERROR(VLOOKUP($B202,Parts!$A$5:$R$204,8,FALSE),1))</f>
        <v/>
      </c>
      <c r="H202" s="12">
        <f>IF($A202="",0,IFERROR($D202/$G202,$D202))</f>
        <v/>
      </c>
      <c r="I202" s="10">
        <f>IF($A202="",0,$H202*$E202)</f>
        <v/>
      </c>
      <c r="J202" s="13">
        <f>IF($A202="","",IFERROR(VLOOKUP($B202,Parts!$A$5:$R$204,3,FALSE),"⚠ not in Parts"))</f>
        <v/>
      </c>
      <c r="K202" s="13">
        <f>IF($A202="","",IF($A202=$B202,"⚠ a part cannot contain itself",IF(COUNTIF(Parts!$A$5:$A$204,$A202)=0,"⚠ parent is not in the Parts tab",IF(COUNTIF(Parts!$A$5:$A$204,$B202)=0,"⚠ component is not in the Parts tab",IF(COUNTIFS($A$5:$A$404,$A202,$B$5:$B$404,$B202)&gt;1,"⚠ this parent and component pair appears twice",IF(AND($C202&gt;1,COUNTIF($B$5:$B$404,$A202)=0),"⚠ level below 1, but the parent is never used as a component",""))))))</f>
        <v/>
      </c>
      <c r="M202" s="10">
        <f>IF($A202="",0,$H202*IFERROR(VLOOKUP($B202,Parts!$A$5:$R$204,12,FALSE),0))</f>
        <v/>
      </c>
      <c r="N202" s="10">
        <f>IF($A202="",0,$H202*IFERROR(VLOOKUP($B202,Parts!$A$5:$R$204,13,FALSE),0))</f>
        <v/>
      </c>
      <c r="O202" s="10">
        <f>IF($A202="",0,$H202*IFERROR(VLOOKUP($B202,Parts!$A$5:$R$204,14,FALSE),0))</f>
        <v/>
      </c>
      <c r="P202" s="10">
        <f>IF($A202="",0,$H202*IFERROR(VLOOKUP($B202,Parts!$A$5:$R$204,15,FALSE),0))</f>
        <v/>
      </c>
      <c r="R202" s="14">
        <f>IF($B202="","",IF($B202='Where used'!$B$3,COUNTIFS($B$5:$B202,'Where used'!$B$3),""))</f>
        <v/>
      </c>
    </row>
    <row r="203">
      <c r="A203" s="7" t="n"/>
      <c r="B203" s="7" t="n"/>
      <c r="C203" s="8" t="n"/>
      <c r="D203" s="9" t="n"/>
      <c r="E203" s="10">
        <f>IF($A203="",0,IFERROR(VLOOKUP($B203,Parts!$A$5:$R$204,16,FALSE),0))</f>
        <v/>
      </c>
      <c r="F203" s="10">
        <f>IF($A203="",0,$D203*$E203)</f>
        <v/>
      </c>
      <c r="G203" s="11">
        <f>IF($A203="",0,IFERROR(VLOOKUP($B203,Parts!$A$5:$R$204,8,FALSE),1))</f>
        <v/>
      </c>
      <c r="H203" s="12">
        <f>IF($A203="",0,IFERROR($D203/$G203,$D203))</f>
        <v/>
      </c>
      <c r="I203" s="10">
        <f>IF($A203="",0,$H203*$E203)</f>
        <v/>
      </c>
      <c r="J203" s="13">
        <f>IF($A203="","",IFERROR(VLOOKUP($B203,Parts!$A$5:$R$204,3,FALSE),"⚠ not in Parts"))</f>
        <v/>
      </c>
      <c r="K203" s="13">
        <f>IF($A203="","",IF($A203=$B203,"⚠ a part cannot contain itself",IF(COUNTIF(Parts!$A$5:$A$204,$A203)=0,"⚠ parent is not in the Parts tab",IF(COUNTIF(Parts!$A$5:$A$204,$B203)=0,"⚠ component is not in the Parts tab",IF(COUNTIFS($A$5:$A$404,$A203,$B$5:$B$404,$B203)&gt;1,"⚠ this parent and component pair appears twice",IF(AND($C203&gt;1,COUNTIF($B$5:$B$404,$A203)=0),"⚠ level below 1, but the parent is never used as a component",""))))))</f>
        <v/>
      </c>
      <c r="M203" s="10">
        <f>IF($A203="",0,$H203*IFERROR(VLOOKUP($B203,Parts!$A$5:$R$204,12,FALSE),0))</f>
        <v/>
      </c>
      <c r="N203" s="10">
        <f>IF($A203="",0,$H203*IFERROR(VLOOKUP($B203,Parts!$A$5:$R$204,13,FALSE),0))</f>
        <v/>
      </c>
      <c r="O203" s="10">
        <f>IF($A203="",0,$H203*IFERROR(VLOOKUP($B203,Parts!$A$5:$R$204,14,FALSE),0))</f>
        <v/>
      </c>
      <c r="P203" s="10">
        <f>IF($A203="",0,$H203*IFERROR(VLOOKUP($B203,Parts!$A$5:$R$204,15,FALSE),0))</f>
        <v/>
      </c>
      <c r="R203" s="14">
        <f>IF($B203="","",IF($B203='Where used'!$B$3,COUNTIFS($B$5:$B203,'Where used'!$B$3),""))</f>
        <v/>
      </c>
    </row>
    <row r="204">
      <c r="A204" s="7" t="n"/>
      <c r="B204" s="7" t="n"/>
      <c r="C204" s="8" t="n"/>
      <c r="D204" s="9" t="n"/>
      <c r="E204" s="10">
        <f>IF($A204="",0,IFERROR(VLOOKUP($B204,Parts!$A$5:$R$204,16,FALSE),0))</f>
        <v/>
      </c>
      <c r="F204" s="10">
        <f>IF($A204="",0,$D204*$E204)</f>
        <v/>
      </c>
      <c r="G204" s="11">
        <f>IF($A204="",0,IFERROR(VLOOKUP($B204,Parts!$A$5:$R$204,8,FALSE),1))</f>
        <v/>
      </c>
      <c r="H204" s="12">
        <f>IF($A204="",0,IFERROR($D204/$G204,$D204))</f>
        <v/>
      </c>
      <c r="I204" s="10">
        <f>IF($A204="",0,$H204*$E204)</f>
        <v/>
      </c>
      <c r="J204" s="13">
        <f>IF($A204="","",IFERROR(VLOOKUP($B204,Parts!$A$5:$R$204,3,FALSE),"⚠ not in Parts"))</f>
        <v/>
      </c>
      <c r="K204" s="13">
        <f>IF($A204="","",IF($A204=$B204,"⚠ a part cannot contain itself",IF(COUNTIF(Parts!$A$5:$A$204,$A204)=0,"⚠ parent is not in the Parts tab",IF(COUNTIF(Parts!$A$5:$A$204,$B204)=0,"⚠ component is not in the Parts tab",IF(COUNTIFS($A$5:$A$404,$A204,$B$5:$B$404,$B204)&gt;1,"⚠ this parent and component pair appears twice",IF(AND($C204&gt;1,COUNTIF($B$5:$B$404,$A204)=0),"⚠ level below 1, but the parent is never used as a component",""))))))</f>
        <v/>
      </c>
      <c r="M204" s="10">
        <f>IF($A204="",0,$H204*IFERROR(VLOOKUP($B204,Parts!$A$5:$R$204,12,FALSE),0))</f>
        <v/>
      </c>
      <c r="N204" s="10">
        <f>IF($A204="",0,$H204*IFERROR(VLOOKUP($B204,Parts!$A$5:$R$204,13,FALSE),0))</f>
        <v/>
      </c>
      <c r="O204" s="10">
        <f>IF($A204="",0,$H204*IFERROR(VLOOKUP($B204,Parts!$A$5:$R$204,14,FALSE),0))</f>
        <v/>
      </c>
      <c r="P204" s="10">
        <f>IF($A204="",0,$H204*IFERROR(VLOOKUP($B204,Parts!$A$5:$R$204,15,FALSE),0))</f>
        <v/>
      </c>
      <c r="R204" s="14">
        <f>IF($B204="","",IF($B204='Where used'!$B$3,COUNTIFS($B$5:$B204,'Where used'!$B$3),""))</f>
        <v/>
      </c>
    </row>
    <row r="205">
      <c r="A205" s="7" t="n"/>
      <c r="B205" s="7" t="n"/>
      <c r="C205" s="8" t="n"/>
      <c r="D205" s="9" t="n"/>
      <c r="E205" s="10">
        <f>IF($A205="",0,IFERROR(VLOOKUP($B205,Parts!$A$5:$R$204,16,FALSE),0))</f>
        <v/>
      </c>
      <c r="F205" s="10">
        <f>IF($A205="",0,$D205*$E205)</f>
        <v/>
      </c>
      <c r="G205" s="11">
        <f>IF($A205="",0,IFERROR(VLOOKUP($B205,Parts!$A$5:$R$204,8,FALSE),1))</f>
        <v/>
      </c>
      <c r="H205" s="12">
        <f>IF($A205="",0,IFERROR($D205/$G205,$D205))</f>
        <v/>
      </c>
      <c r="I205" s="10">
        <f>IF($A205="",0,$H205*$E205)</f>
        <v/>
      </c>
      <c r="J205" s="13">
        <f>IF($A205="","",IFERROR(VLOOKUP($B205,Parts!$A$5:$R$204,3,FALSE),"⚠ not in Parts"))</f>
        <v/>
      </c>
      <c r="K205" s="13">
        <f>IF($A205="","",IF($A205=$B205,"⚠ a part cannot contain itself",IF(COUNTIF(Parts!$A$5:$A$204,$A205)=0,"⚠ parent is not in the Parts tab",IF(COUNTIF(Parts!$A$5:$A$204,$B205)=0,"⚠ component is not in the Parts tab",IF(COUNTIFS($A$5:$A$404,$A205,$B$5:$B$404,$B205)&gt;1,"⚠ this parent and component pair appears twice",IF(AND($C205&gt;1,COUNTIF($B$5:$B$404,$A205)=0),"⚠ level below 1, but the parent is never used as a component",""))))))</f>
        <v/>
      </c>
      <c r="M205" s="10">
        <f>IF($A205="",0,$H205*IFERROR(VLOOKUP($B205,Parts!$A$5:$R$204,12,FALSE),0))</f>
        <v/>
      </c>
      <c r="N205" s="10">
        <f>IF($A205="",0,$H205*IFERROR(VLOOKUP($B205,Parts!$A$5:$R$204,13,FALSE),0))</f>
        <v/>
      </c>
      <c r="O205" s="10">
        <f>IF($A205="",0,$H205*IFERROR(VLOOKUP($B205,Parts!$A$5:$R$204,14,FALSE),0))</f>
        <v/>
      </c>
      <c r="P205" s="10">
        <f>IF($A205="",0,$H205*IFERROR(VLOOKUP($B205,Parts!$A$5:$R$204,15,FALSE),0))</f>
        <v/>
      </c>
      <c r="R205" s="14">
        <f>IF($B205="","",IF($B205='Where used'!$B$3,COUNTIFS($B$5:$B205,'Where used'!$B$3),""))</f>
        <v/>
      </c>
    </row>
    <row r="206">
      <c r="A206" s="7" t="n"/>
      <c r="B206" s="7" t="n"/>
      <c r="C206" s="8" t="n"/>
      <c r="D206" s="9" t="n"/>
      <c r="E206" s="10">
        <f>IF($A206="",0,IFERROR(VLOOKUP($B206,Parts!$A$5:$R$204,16,FALSE),0))</f>
        <v/>
      </c>
      <c r="F206" s="10">
        <f>IF($A206="",0,$D206*$E206)</f>
        <v/>
      </c>
      <c r="G206" s="11">
        <f>IF($A206="",0,IFERROR(VLOOKUP($B206,Parts!$A$5:$R$204,8,FALSE),1))</f>
        <v/>
      </c>
      <c r="H206" s="12">
        <f>IF($A206="",0,IFERROR($D206/$G206,$D206))</f>
        <v/>
      </c>
      <c r="I206" s="10">
        <f>IF($A206="",0,$H206*$E206)</f>
        <v/>
      </c>
      <c r="J206" s="13">
        <f>IF($A206="","",IFERROR(VLOOKUP($B206,Parts!$A$5:$R$204,3,FALSE),"⚠ not in Parts"))</f>
        <v/>
      </c>
      <c r="K206" s="13">
        <f>IF($A206="","",IF($A206=$B206,"⚠ a part cannot contain itself",IF(COUNTIF(Parts!$A$5:$A$204,$A206)=0,"⚠ parent is not in the Parts tab",IF(COUNTIF(Parts!$A$5:$A$204,$B206)=0,"⚠ component is not in the Parts tab",IF(COUNTIFS($A$5:$A$404,$A206,$B$5:$B$404,$B206)&gt;1,"⚠ this parent and component pair appears twice",IF(AND($C206&gt;1,COUNTIF($B$5:$B$404,$A206)=0),"⚠ level below 1, but the parent is never used as a component",""))))))</f>
        <v/>
      </c>
      <c r="M206" s="10">
        <f>IF($A206="",0,$H206*IFERROR(VLOOKUP($B206,Parts!$A$5:$R$204,12,FALSE),0))</f>
        <v/>
      </c>
      <c r="N206" s="10">
        <f>IF($A206="",0,$H206*IFERROR(VLOOKUP($B206,Parts!$A$5:$R$204,13,FALSE),0))</f>
        <v/>
      </c>
      <c r="O206" s="10">
        <f>IF($A206="",0,$H206*IFERROR(VLOOKUP($B206,Parts!$A$5:$R$204,14,FALSE),0))</f>
        <v/>
      </c>
      <c r="P206" s="10">
        <f>IF($A206="",0,$H206*IFERROR(VLOOKUP($B206,Parts!$A$5:$R$204,15,FALSE),0))</f>
        <v/>
      </c>
      <c r="R206" s="14">
        <f>IF($B206="","",IF($B206='Where used'!$B$3,COUNTIFS($B$5:$B206,'Where used'!$B$3),""))</f>
        <v/>
      </c>
    </row>
    <row r="207">
      <c r="A207" s="7" t="n"/>
      <c r="B207" s="7" t="n"/>
      <c r="C207" s="8" t="n"/>
      <c r="D207" s="9" t="n"/>
      <c r="E207" s="10">
        <f>IF($A207="",0,IFERROR(VLOOKUP($B207,Parts!$A$5:$R$204,16,FALSE),0))</f>
        <v/>
      </c>
      <c r="F207" s="10">
        <f>IF($A207="",0,$D207*$E207)</f>
        <v/>
      </c>
      <c r="G207" s="11">
        <f>IF($A207="",0,IFERROR(VLOOKUP($B207,Parts!$A$5:$R$204,8,FALSE),1))</f>
        <v/>
      </c>
      <c r="H207" s="12">
        <f>IF($A207="",0,IFERROR($D207/$G207,$D207))</f>
        <v/>
      </c>
      <c r="I207" s="10">
        <f>IF($A207="",0,$H207*$E207)</f>
        <v/>
      </c>
      <c r="J207" s="13">
        <f>IF($A207="","",IFERROR(VLOOKUP($B207,Parts!$A$5:$R$204,3,FALSE),"⚠ not in Parts"))</f>
        <v/>
      </c>
      <c r="K207" s="13">
        <f>IF($A207="","",IF($A207=$B207,"⚠ a part cannot contain itself",IF(COUNTIF(Parts!$A$5:$A$204,$A207)=0,"⚠ parent is not in the Parts tab",IF(COUNTIF(Parts!$A$5:$A$204,$B207)=0,"⚠ component is not in the Parts tab",IF(COUNTIFS($A$5:$A$404,$A207,$B$5:$B$404,$B207)&gt;1,"⚠ this parent and component pair appears twice",IF(AND($C207&gt;1,COUNTIF($B$5:$B$404,$A207)=0),"⚠ level below 1, but the parent is never used as a component",""))))))</f>
        <v/>
      </c>
      <c r="M207" s="10">
        <f>IF($A207="",0,$H207*IFERROR(VLOOKUP($B207,Parts!$A$5:$R$204,12,FALSE),0))</f>
        <v/>
      </c>
      <c r="N207" s="10">
        <f>IF($A207="",0,$H207*IFERROR(VLOOKUP($B207,Parts!$A$5:$R$204,13,FALSE),0))</f>
        <v/>
      </c>
      <c r="O207" s="10">
        <f>IF($A207="",0,$H207*IFERROR(VLOOKUP($B207,Parts!$A$5:$R$204,14,FALSE),0))</f>
        <v/>
      </c>
      <c r="P207" s="10">
        <f>IF($A207="",0,$H207*IFERROR(VLOOKUP($B207,Parts!$A$5:$R$204,15,FALSE),0))</f>
        <v/>
      </c>
      <c r="R207" s="14">
        <f>IF($B207="","",IF($B207='Where used'!$B$3,COUNTIFS($B$5:$B207,'Where used'!$B$3),""))</f>
        <v/>
      </c>
    </row>
    <row r="208">
      <c r="A208" s="7" t="n"/>
      <c r="B208" s="7" t="n"/>
      <c r="C208" s="8" t="n"/>
      <c r="D208" s="9" t="n"/>
      <c r="E208" s="10">
        <f>IF($A208="",0,IFERROR(VLOOKUP($B208,Parts!$A$5:$R$204,16,FALSE),0))</f>
        <v/>
      </c>
      <c r="F208" s="10">
        <f>IF($A208="",0,$D208*$E208)</f>
        <v/>
      </c>
      <c r="G208" s="11">
        <f>IF($A208="",0,IFERROR(VLOOKUP($B208,Parts!$A$5:$R$204,8,FALSE),1))</f>
        <v/>
      </c>
      <c r="H208" s="12">
        <f>IF($A208="",0,IFERROR($D208/$G208,$D208))</f>
        <v/>
      </c>
      <c r="I208" s="10">
        <f>IF($A208="",0,$H208*$E208)</f>
        <v/>
      </c>
      <c r="J208" s="13">
        <f>IF($A208="","",IFERROR(VLOOKUP($B208,Parts!$A$5:$R$204,3,FALSE),"⚠ not in Parts"))</f>
        <v/>
      </c>
      <c r="K208" s="13">
        <f>IF($A208="","",IF($A208=$B208,"⚠ a part cannot contain itself",IF(COUNTIF(Parts!$A$5:$A$204,$A208)=0,"⚠ parent is not in the Parts tab",IF(COUNTIF(Parts!$A$5:$A$204,$B208)=0,"⚠ component is not in the Parts tab",IF(COUNTIFS($A$5:$A$404,$A208,$B$5:$B$404,$B208)&gt;1,"⚠ this parent and component pair appears twice",IF(AND($C208&gt;1,COUNTIF($B$5:$B$404,$A208)=0),"⚠ level below 1, but the parent is never used as a component",""))))))</f>
        <v/>
      </c>
      <c r="M208" s="10">
        <f>IF($A208="",0,$H208*IFERROR(VLOOKUP($B208,Parts!$A$5:$R$204,12,FALSE),0))</f>
        <v/>
      </c>
      <c r="N208" s="10">
        <f>IF($A208="",0,$H208*IFERROR(VLOOKUP($B208,Parts!$A$5:$R$204,13,FALSE),0))</f>
        <v/>
      </c>
      <c r="O208" s="10">
        <f>IF($A208="",0,$H208*IFERROR(VLOOKUP($B208,Parts!$A$5:$R$204,14,FALSE),0))</f>
        <v/>
      </c>
      <c r="P208" s="10">
        <f>IF($A208="",0,$H208*IFERROR(VLOOKUP($B208,Parts!$A$5:$R$204,15,FALSE),0))</f>
        <v/>
      </c>
      <c r="R208" s="14">
        <f>IF($B208="","",IF($B208='Where used'!$B$3,COUNTIFS($B$5:$B208,'Where used'!$B$3),""))</f>
        <v/>
      </c>
    </row>
    <row r="209">
      <c r="A209" s="7" t="n"/>
      <c r="B209" s="7" t="n"/>
      <c r="C209" s="8" t="n"/>
      <c r="D209" s="9" t="n"/>
      <c r="E209" s="10">
        <f>IF($A209="",0,IFERROR(VLOOKUP($B209,Parts!$A$5:$R$204,16,FALSE),0))</f>
        <v/>
      </c>
      <c r="F209" s="10">
        <f>IF($A209="",0,$D209*$E209)</f>
        <v/>
      </c>
      <c r="G209" s="11">
        <f>IF($A209="",0,IFERROR(VLOOKUP($B209,Parts!$A$5:$R$204,8,FALSE),1))</f>
        <v/>
      </c>
      <c r="H209" s="12">
        <f>IF($A209="",0,IFERROR($D209/$G209,$D209))</f>
        <v/>
      </c>
      <c r="I209" s="10">
        <f>IF($A209="",0,$H209*$E209)</f>
        <v/>
      </c>
      <c r="J209" s="13">
        <f>IF($A209="","",IFERROR(VLOOKUP($B209,Parts!$A$5:$R$204,3,FALSE),"⚠ not in Parts"))</f>
        <v/>
      </c>
      <c r="K209" s="13">
        <f>IF($A209="","",IF($A209=$B209,"⚠ a part cannot contain itself",IF(COUNTIF(Parts!$A$5:$A$204,$A209)=0,"⚠ parent is not in the Parts tab",IF(COUNTIF(Parts!$A$5:$A$204,$B209)=0,"⚠ component is not in the Parts tab",IF(COUNTIFS($A$5:$A$404,$A209,$B$5:$B$404,$B209)&gt;1,"⚠ this parent and component pair appears twice",IF(AND($C209&gt;1,COUNTIF($B$5:$B$404,$A209)=0),"⚠ level below 1, but the parent is never used as a component",""))))))</f>
        <v/>
      </c>
      <c r="M209" s="10">
        <f>IF($A209="",0,$H209*IFERROR(VLOOKUP($B209,Parts!$A$5:$R$204,12,FALSE),0))</f>
        <v/>
      </c>
      <c r="N209" s="10">
        <f>IF($A209="",0,$H209*IFERROR(VLOOKUP($B209,Parts!$A$5:$R$204,13,FALSE),0))</f>
        <v/>
      </c>
      <c r="O209" s="10">
        <f>IF($A209="",0,$H209*IFERROR(VLOOKUP($B209,Parts!$A$5:$R$204,14,FALSE),0))</f>
        <v/>
      </c>
      <c r="P209" s="10">
        <f>IF($A209="",0,$H209*IFERROR(VLOOKUP($B209,Parts!$A$5:$R$204,15,FALSE),0))</f>
        <v/>
      </c>
      <c r="R209" s="14">
        <f>IF($B209="","",IF($B209='Where used'!$B$3,COUNTIFS($B$5:$B209,'Where used'!$B$3),""))</f>
        <v/>
      </c>
    </row>
    <row r="210">
      <c r="A210" s="7" t="n"/>
      <c r="B210" s="7" t="n"/>
      <c r="C210" s="8" t="n"/>
      <c r="D210" s="9" t="n"/>
      <c r="E210" s="10">
        <f>IF($A210="",0,IFERROR(VLOOKUP($B210,Parts!$A$5:$R$204,16,FALSE),0))</f>
        <v/>
      </c>
      <c r="F210" s="10">
        <f>IF($A210="",0,$D210*$E210)</f>
        <v/>
      </c>
      <c r="G210" s="11">
        <f>IF($A210="",0,IFERROR(VLOOKUP($B210,Parts!$A$5:$R$204,8,FALSE),1))</f>
        <v/>
      </c>
      <c r="H210" s="12">
        <f>IF($A210="",0,IFERROR($D210/$G210,$D210))</f>
        <v/>
      </c>
      <c r="I210" s="10">
        <f>IF($A210="",0,$H210*$E210)</f>
        <v/>
      </c>
      <c r="J210" s="13">
        <f>IF($A210="","",IFERROR(VLOOKUP($B210,Parts!$A$5:$R$204,3,FALSE),"⚠ not in Parts"))</f>
        <v/>
      </c>
      <c r="K210" s="13">
        <f>IF($A210="","",IF($A210=$B210,"⚠ a part cannot contain itself",IF(COUNTIF(Parts!$A$5:$A$204,$A210)=0,"⚠ parent is not in the Parts tab",IF(COUNTIF(Parts!$A$5:$A$204,$B210)=0,"⚠ component is not in the Parts tab",IF(COUNTIFS($A$5:$A$404,$A210,$B$5:$B$404,$B210)&gt;1,"⚠ this parent and component pair appears twice",IF(AND($C210&gt;1,COUNTIF($B$5:$B$404,$A210)=0),"⚠ level below 1, but the parent is never used as a component",""))))))</f>
        <v/>
      </c>
      <c r="M210" s="10">
        <f>IF($A210="",0,$H210*IFERROR(VLOOKUP($B210,Parts!$A$5:$R$204,12,FALSE),0))</f>
        <v/>
      </c>
      <c r="N210" s="10">
        <f>IF($A210="",0,$H210*IFERROR(VLOOKUP($B210,Parts!$A$5:$R$204,13,FALSE),0))</f>
        <v/>
      </c>
      <c r="O210" s="10">
        <f>IF($A210="",0,$H210*IFERROR(VLOOKUP($B210,Parts!$A$5:$R$204,14,FALSE),0))</f>
        <v/>
      </c>
      <c r="P210" s="10">
        <f>IF($A210="",0,$H210*IFERROR(VLOOKUP($B210,Parts!$A$5:$R$204,15,FALSE),0))</f>
        <v/>
      </c>
      <c r="R210" s="14">
        <f>IF($B210="","",IF($B210='Where used'!$B$3,COUNTIFS($B$5:$B210,'Where used'!$B$3),""))</f>
        <v/>
      </c>
    </row>
    <row r="211">
      <c r="A211" s="7" t="n"/>
      <c r="B211" s="7" t="n"/>
      <c r="C211" s="8" t="n"/>
      <c r="D211" s="9" t="n"/>
      <c r="E211" s="10">
        <f>IF($A211="",0,IFERROR(VLOOKUP($B211,Parts!$A$5:$R$204,16,FALSE),0))</f>
        <v/>
      </c>
      <c r="F211" s="10">
        <f>IF($A211="",0,$D211*$E211)</f>
        <v/>
      </c>
      <c r="G211" s="11">
        <f>IF($A211="",0,IFERROR(VLOOKUP($B211,Parts!$A$5:$R$204,8,FALSE),1))</f>
        <v/>
      </c>
      <c r="H211" s="12">
        <f>IF($A211="",0,IFERROR($D211/$G211,$D211))</f>
        <v/>
      </c>
      <c r="I211" s="10">
        <f>IF($A211="",0,$H211*$E211)</f>
        <v/>
      </c>
      <c r="J211" s="13">
        <f>IF($A211="","",IFERROR(VLOOKUP($B211,Parts!$A$5:$R$204,3,FALSE),"⚠ not in Parts"))</f>
        <v/>
      </c>
      <c r="K211" s="13">
        <f>IF($A211="","",IF($A211=$B211,"⚠ a part cannot contain itself",IF(COUNTIF(Parts!$A$5:$A$204,$A211)=0,"⚠ parent is not in the Parts tab",IF(COUNTIF(Parts!$A$5:$A$204,$B211)=0,"⚠ component is not in the Parts tab",IF(COUNTIFS($A$5:$A$404,$A211,$B$5:$B$404,$B211)&gt;1,"⚠ this parent and component pair appears twice",IF(AND($C211&gt;1,COUNTIF($B$5:$B$404,$A211)=0),"⚠ level below 1, but the parent is never used as a component",""))))))</f>
        <v/>
      </c>
      <c r="M211" s="10">
        <f>IF($A211="",0,$H211*IFERROR(VLOOKUP($B211,Parts!$A$5:$R$204,12,FALSE),0))</f>
        <v/>
      </c>
      <c r="N211" s="10">
        <f>IF($A211="",0,$H211*IFERROR(VLOOKUP($B211,Parts!$A$5:$R$204,13,FALSE),0))</f>
        <v/>
      </c>
      <c r="O211" s="10">
        <f>IF($A211="",0,$H211*IFERROR(VLOOKUP($B211,Parts!$A$5:$R$204,14,FALSE),0))</f>
        <v/>
      </c>
      <c r="P211" s="10">
        <f>IF($A211="",0,$H211*IFERROR(VLOOKUP($B211,Parts!$A$5:$R$204,15,FALSE),0))</f>
        <v/>
      </c>
      <c r="R211" s="14">
        <f>IF($B211="","",IF($B211='Where used'!$B$3,COUNTIFS($B$5:$B211,'Where used'!$B$3),""))</f>
        <v/>
      </c>
    </row>
    <row r="212">
      <c r="A212" s="7" t="n"/>
      <c r="B212" s="7" t="n"/>
      <c r="C212" s="8" t="n"/>
      <c r="D212" s="9" t="n"/>
      <c r="E212" s="10">
        <f>IF($A212="",0,IFERROR(VLOOKUP($B212,Parts!$A$5:$R$204,16,FALSE),0))</f>
        <v/>
      </c>
      <c r="F212" s="10">
        <f>IF($A212="",0,$D212*$E212)</f>
        <v/>
      </c>
      <c r="G212" s="11">
        <f>IF($A212="",0,IFERROR(VLOOKUP($B212,Parts!$A$5:$R$204,8,FALSE),1))</f>
        <v/>
      </c>
      <c r="H212" s="12">
        <f>IF($A212="",0,IFERROR($D212/$G212,$D212))</f>
        <v/>
      </c>
      <c r="I212" s="10">
        <f>IF($A212="",0,$H212*$E212)</f>
        <v/>
      </c>
      <c r="J212" s="13">
        <f>IF($A212="","",IFERROR(VLOOKUP($B212,Parts!$A$5:$R$204,3,FALSE),"⚠ not in Parts"))</f>
        <v/>
      </c>
      <c r="K212" s="13">
        <f>IF($A212="","",IF($A212=$B212,"⚠ a part cannot contain itself",IF(COUNTIF(Parts!$A$5:$A$204,$A212)=0,"⚠ parent is not in the Parts tab",IF(COUNTIF(Parts!$A$5:$A$204,$B212)=0,"⚠ component is not in the Parts tab",IF(COUNTIFS($A$5:$A$404,$A212,$B$5:$B$404,$B212)&gt;1,"⚠ this parent and component pair appears twice",IF(AND($C212&gt;1,COUNTIF($B$5:$B$404,$A212)=0),"⚠ level below 1, but the parent is never used as a component",""))))))</f>
        <v/>
      </c>
      <c r="M212" s="10">
        <f>IF($A212="",0,$H212*IFERROR(VLOOKUP($B212,Parts!$A$5:$R$204,12,FALSE),0))</f>
        <v/>
      </c>
      <c r="N212" s="10">
        <f>IF($A212="",0,$H212*IFERROR(VLOOKUP($B212,Parts!$A$5:$R$204,13,FALSE),0))</f>
        <v/>
      </c>
      <c r="O212" s="10">
        <f>IF($A212="",0,$H212*IFERROR(VLOOKUP($B212,Parts!$A$5:$R$204,14,FALSE),0))</f>
        <v/>
      </c>
      <c r="P212" s="10">
        <f>IF($A212="",0,$H212*IFERROR(VLOOKUP($B212,Parts!$A$5:$R$204,15,FALSE),0))</f>
        <v/>
      </c>
      <c r="R212" s="14">
        <f>IF($B212="","",IF($B212='Where used'!$B$3,COUNTIFS($B$5:$B212,'Where used'!$B$3),""))</f>
        <v/>
      </c>
    </row>
    <row r="213">
      <c r="A213" s="7" t="n"/>
      <c r="B213" s="7" t="n"/>
      <c r="C213" s="8" t="n"/>
      <c r="D213" s="9" t="n"/>
      <c r="E213" s="10">
        <f>IF($A213="",0,IFERROR(VLOOKUP($B213,Parts!$A$5:$R$204,16,FALSE),0))</f>
        <v/>
      </c>
      <c r="F213" s="10">
        <f>IF($A213="",0,$D213*$E213)</f>
        <v/>
      </c>
      <c r="G213" s="11">
        <f>IF($A213="",0,IFERROR(VLOOKUP($B213,Parts!$A$5:$R$204,8,FALSE),1))</f>
        <v/>
      </c>
      <c r="H213" s="12">
        <f>IF($A213="",0,IFERROR($D213/$G213,$D213))</f>
        <v/>
      </c>
      <c r="I213" s="10">
        <f>IF($A213="",0,$H213*$E213)</f>
        <v/>
      </c>
      <c r="J213" s="13">
        <f>IF($A213="","",IFERROR(VLOOKUP($B213,Parts!$A$5:$R$204,3,FALSE),"⚠ not in Parts"))</f>
        <v/>
      </c>
      <c r="K213" s="13">
        <f>IF($A213="","",IF($A213=$B213,"⚠ a part cannot contain itself",IF(COUNTIF(Parts!$A$5:$A$204,$A213)=0,"⚠ parent is not in the Parts tab",IF(COUNTIF(Parts!$A$5:$A$204,$B213)=0,"⚠ component is not in the Parts tab",IF(COUNTIFS($A$5:$A$404,$A213,$B$5:$B$404,$B213)&gt;1,"⚠ this parent and component pair appears twice",IF(AND($C213&gt;1,COUNTIF($B$5:$B$404,$A213)=0),"⚠ level below 1, but the parent is never used as a component",""))))))</f>
        <v/>
      </c>
      <c r="M213" s="10">
        <f>IF($A213="",0,$H213*IFERROR(VLOOKUP($B213,Parts!$A$5:$R$204,12,FALSE),0))</f>
        <v/>
      </c>
      <c r="N213" s="10">
        <f>IF($A213="",0,$H213*IFERROR(VLOOKUP($B213,Parts!$A$5:$R$204,13,FALSE),0))</f>
        <v/>
      </c>
      <c r="O213" s="10">
        <f>IF($A213="",0,$H213*IFERROR(VLOOKUP($B213,Parts!$A$5:$R$204,14,FALSE),0))</f>
        <v/>
      </c>
      <c r="P213" s="10">
        <f>IF($A213="",0,$H213*IFERROR(VLOOKUP($B213,Parts!$A$5:$R$204,15,FALSE),0))</f>
        <v/>
      </c>
      <c r="R213" s="14">
        <f>IF($B213="","",IF($B213='Where used'!$B$3,COUNTIFS($B$5:$B213,'Where used'!$B$3),""))</f>
        <v/>
      </c>
    </row>
    <row r="214">
      <c r="A214" s="7" t="n"/>
      <c r="B214" s="7" t="n"/>
      <c r="C214" s="8" t="n"/>
      <c r="D214" s="9" t="n"/>
      <c r="E214" s="10">
        <f>IF($A214="",0,IFERROR(VLOOKUP($B214,Parts!$A$5:$R$204,16,FALSE),0))</f>
        <v/>
      </c>
      <c r="F214" s="10">
        <f>IF($A214="",0,$D214*$E214)</f>
        <v/>
      </c>
      <c r="G214" s="11">
        <f>IF($A214="",0,IFERROR(VLOOKUP($B214,Parts!$A$5:$R$204,8,FALSE),1))</f>
        <v/>
      </c>
      <c r="H214" s="12">
        <f>IF($A214="",0,IFERROR($D214/$G214,$D214))</f>
        <v/>
      </c>
      <c r="I214" s="10">
        <f>IF($A214="",0,$H214*$E214)</f>
        <v/>
      </c>
      <c r="J214" s="13">
        <f>IF($A214="","",IFERROR(VLOOKUP($B214,Parts!$A$5:$R$204,3,FALSE),"⚠ not in Parts"))</f>
        <v/>
      </c>
      <c r="K214" s="13">
        <f>IF($A214="","",IF($A214=$B214,"⚠ a part cannot contain itself",IF(COUNTIF(Parts!$A$5:$A$204,$A214)=0,"⚠ parent is not in the Parts tab",IF(COUNTIF(Parts!$A$5:$A$204,$B214)=0,"⚠ component is not in the Parts tab",IF(COUNTIFS($A$5:$A$404,$A214,$B$5:$B$404,$B214)&gt;1,"⚠ this parent and component pair appears twice",IF(AND($C214&gt;1,COUNTIF($B$5:$B$404,$A214)=0),"⚠ level below 1, but the parent is never used as a component",""))))))</f>
        <v/>
      </c>
      <c r="M214" s="10">
        <f>IF($A214="",0,$H214*IFERROR(VLOOKUP($B214,Parts!$A$5:$R$204,12,FALSE),0))</f>
        <v/>
      </c>
      <c r="N214" s="10">
        <f>IF($A214="",0,$H214*IFERROR(VLOOKUP($B214,Parts!$A$5:$R$204,13,FALSE),0))</f>
        <v/>
      </c>
      <c r="O214" s="10">
        <f>IF($A214="",0,$H214*IFERROR(VLOOKUP($B214,Parts!$A$5:$R$204,14,FALSE),0))</f>
        <v/>
      </c>
      <c r="P214" s="10">
        <f>IF($A214="",0,$H214*IFERROR(VLOOKUP($B214,Parts!$A$5:$R$204,15,FALSE),0))</f>
        <v/>
      </c>
      <c r="R214" s="14">
        <f>IF($B214="","",IF($B214='Where used'!$B$3,COUNTIFS($B$5:$B214,'Where used'!$B$3),""))</f>
        <v/>
      </c>
    </row>
    <row r="215">
      <c r="A215" s="7" t="n"/>
      <c r="B215" s="7" t="n"/>
      <c r="C215" s="8" t="n"/>
      <c r="D215" s="9" t="n"/>
      <c r="E215" s="10">
        <f>IF($A215="",0,IFERROR(VLOOKUP($B215,Parts!$A$5:$R$204,16,FALSE),0))</f>
        <v/>
      </c>
      <c r="F215" s="10">
        <f>IF($A215="",0,$D215*$E215)</f>
        <v/>
      </c>
      <c r="G215" s="11">
        <f>IF($A215="",0,IFERROR(VLOOKUP($B215,Parts!$A$5:$R$204,8,FALSE),1))</f>
        <v/>
      </c>
      <c r="H215" s="12">
        <f>IF($A215="",0,IFERROR($D215/$G215,$D215))</f>
        <v/>
      </c>
      <c r="I215" s="10">
        <f>IF($A215="",0,$H215*$E215)</f>
        <v/>
      </c>
      <c r="J215" s="13">
        <f>IF($A215="","",IFERROR(VLOOKUP($B215,Parts!$A$5:$R$204,3,FALSE),"⚠ not in Parts"))</f>
        <v/>
      </c>
      <c r="K215" s="13">
        <f>IF($A215="","",IF($A215=$B215,"⚠ a part cannot contain itself",IF(COUNTIF(Parts!$A$5:$A$204,$A215)=0,"⚠ parent is not in the Parts tab",IF(COUNTIF(Parts!$A$5:$A$204,$B215)=0,"⚠ component is not in the Parts tab",IF(COUNTIFS($A$5:$A$404,$A215,$B$5:$B$404,$B215)&gt;1,"⚠ this parent and component pair appears twice",IF(AND($C215&gt;1,COUNTIF($B$5:$B$404,$A215)=0),"⚠ level below 1, but the parent is never used as a component",""))))))</f>
        <v/>
      </c>
      <c r="M215" s="10">
        <f>IF($A215="",0,$H215*IFERROR(VLOOKUP($B215,Parts!$A$5:$R$204,12,FALSE),0))</f>
        <v/>
      </c>
      <c r="N215" s="10">
        <f>IF($A215="",0,$H215*IFERROR(VLOOKUP($B215,Parts!$A$5:$R$204,13,FALSE),0))</f>
        <v/>
      </c>
      <c r="O215" s="10">
        <f>IF($A215="",0,$H215*IFERROR(VLOOKUP($B215,Parts!$A$5:$R$204,14,FALSE),0))</f>
        <v/>
      </c>
      <c r="P215" s="10">
        <f>IF($A215="",0,$H215*IFERROR(VLOOKUP($B215,Parts!$A$5:$R$204,15,FALSE),0))</f>
        <v/>
      </c>
      <c r="R215" s="14">
        <f>IF($B215="","",IF($B215='Where used'!$B$3,COUNTIFS($B$5:$B215,'Where used'!$B$3),""))</f>
        <v/>
      </c>
    </row>
    <row r="216">
      <c r="A216" s="7" t="n"/>
      <c r="B216" s="7" t="n"/>
      <c r="C216" s="8" t="n"/>
      <c r="D216" s="9" t="n"/>
      <c r="E216" s="10">
        <f>IF($A216="",0,IFERROR(VLOOKUP($B216,Parts!$A$5:$R$204,16,FALSE),0))</f>
        <v/>
      </c>
      <c r="F216" s="10">
        <f>IF($A216="",0,$D216*$E216)</f>
        <v/>
      </c>
      <c r="G216" s="11">
        <f>IF($A216="",0,IFERROR(VLOOKUP($B216,Parts!$A$5:$R$204,8,FALSE),1))</f>
        <v/>
      </c>
      <c r="H216" s="12">
        <f>IF($A216="",0,IFERROR($D216/$G216,$D216))</f>
        <v/>
      </c>
      <c r="I216" s="10">
        <f>IF($A216="",0,$H216*$E216)</f>
        <v/>
      </c>
      <c r="J216" s="13">
        <f>IF($A216="","",IFERROR(VLOOKUP($B216,Parts!$A$5:$R$204,3,FALSE),"⚠ not in Parts"))</f>
        <v/>
      </c>
      <c r="K216" s="13">
        <f>IF($A216="","",IF($A216=$B216,"⚠ a part cannot contain itself",IF(COUNTIF(Parts!$A$5:$A$204,$A216)=0,"⚠ parent is not in the Parts tab",IF(COUNTIF(Parts!$A$5:$A$204,$B216)=0,"⚠ component is not in the Parts tab",IF(COUNTIFS($A$5:$A$404,$A216,$B$5:$B$404,$B216)&gt;1,"⚠ this parent and component pair appears twice",IF(AND($C216&gt;1,COUNTIF($B$5:$B$404,$A216)=0),"⚠ level below 1, but the parent is never used as a component",""))))))</f>
        <v/>
      </c>
      <c r="M216" s="10">
        <f>IF($A216="",0,$H216*IFERROR(VLOOKUP($B216,Parts!$A$5:$R$204,12,FALSE),0))</f>
        <v/>
      </c>
      <c r="N216" s="10">
        <f>IF($A216="",0,$H216*IFERROR(VLOOKUP($B216,Parts!$A$5:$R$204,13,FALSE),0))</f>
        <v/>
      </c>
      <c r="O216" s="10">
        <f>IF($A216="",0,$H216*IFERROR(VLOOKUP($B216,Parts!$A$5:$R$204,14,FALSE),0))</f>
        <v/>
      </c>
      <c r="P216" s="10">
        <f>IF($A216="",0,$H216*IFERROR(VLOOKUP($B216,Parts!$A$5:$R$204,15,FALSE),0))</f>
        <v/>
      </c>
      <c r="R216" s="14">
        <f>IF($B216="","",IF($B216='Where used'!$B$3,COUNTIFS($B$5:$B216,'Where used'!$B$3),""))</f>
        <v/>
      </c>
    </row>
    <row r="217">
      <c r="A217" s="7" t="n"/>
      <c r="B217" s="7" t="n"/>
      <c r="C217" s="8" t="n"/>
      <c r="D217" s="9" t="n"/>
      <c r="E217" s="10">
        <f>IF($A217="",0,IFERROR(VLOOKUP($B217,Parts!$A$5:$R$204,16,FALSE),0))</f>
        <v/>
      </c>
      <c r="F217" s="10">
        <f>IF($A217="",0,$D217*$E217)</f>
        <v/>
      </c>
      <c r="G217" s="11">
        <f>IF($A217="",0,IFERROR(VLOOKUP($B217,Parts!$A$5:$R$204,8,FALSE),1))</f>
        <v/>
      </c>
      <c r="H217" s="12">
        <f>IF($A217="",0,IFERROR($D217/$G217,$D217))</f>
        <v/>
      </c>
      <c r="I217" s="10">
        <f>IF($A217="",0,$H217*$E217)</f>
        <v/>
      </c>
      <c r="J217" s="13">
        <f>IF($A217="","",IFERROR(VLOOKUP($B217,Parts!$A$5:$R$204,3,FALSE),"⚠ not in Parts"))</f>
        <v/>
      </c>
      <c r="K217" s="13">
        <f>IF($A217="","",IF($A217=$B217,"⚠ a part cannot contain itself",IF(COUNTIF(Parts!$A$5:$A$204,$A217)=0,"⚠ parent is not in the Parts tab",IF(COUNTIF(Parts!$A$5:$A$204,$B217)=0,"⚠ component is not in the Parts tab",IF(COUNTIFS($A$5:$A$404,$A217,$B$5:$B$404,$B217)&gt;1,"⚠ this parent and component pair appears twice",IF(AND($C217&gt;1,COUNTIF($B$5:$B$404,$A217)=0),"⚠ level below 1, but the parent is never used as a component",""))))))</f>
        <v/>
      </c>
      <c r="M217" s="10">
        <f>IF($A217="",0,$H217*IFERROR(VLOOKUP($B217,Parts!$A$5:$R$204,12,FALSE),0))</f>
        <v/>
      </c>
      <c r="N217" s="10">
        <f>IF($A217="",0,$H217*IFERROR(VLOOKUP($B217,Parts!$A$5:$R$204,13,FALSE),0))</f>
        <v/>
      </c>
      <c r="O217" s="10">
        <f>IF($A217="",0,$H217*IFERROR(VLOOKUP($B217,Parts!$A$5:$R$204,14,FALSE),0))</f>
        <v/>
      </c>
      <c r="P217" s="10">
        <f>IF($A217="",0,$H217*IFERROR(VLOOKUP($B217,Parts!$A$5:$R$204,15,FALSE),0))</f>
        <v/>
      </c>
      <c r="R217" s="14">
        <f>IF($B217="","",IF($B217='Where used'!$B$3,COUNTIFS($B$5:$B217,'Where used'!$B$3),""))</f>
        <v/>
      </c>
    </row>
    <row r="218">
      <c r="A218" s="7" t="n"/>
      <c r="B218" s="7" t="n"/>
      <c r="C218" s="8" t="n"/>
      <c r="D218" s="9" t="n"/>
      <c r="E218" s="10">
        <f>IF($A218="",0,IFERROR(VLOOKUP($B218,Parts!$A$5:$R$204,16,FALSE),0))</f>
        <v/>
      </c>
      <c r="F218" s="10">
        <f>IF($A218="",0,$D218*$E218)</f>
        <v/>
      </c>
      <c r="G218" s="11">
        <f>IF($A218="",0,IFERROR(VLOOKUP($B218,Parts!$A$5:$R$204,8,FALSE),1))</f>
        <v/>
      </c>
      <c r="H218" s="12">
        <f>IF($A218="",0,IFERROR($D218/$G218,$D218))</f>
        <v/>
      </c>
      <c r="I218" s="10">
        <f>IF($A218="",0,$H218*$E218)</f>
        <v/>
      </c>
      <c r="J218" s="13">
        <f>IF($A218="","",IFERROR(VLOOKUP($B218,Parts!$A$5:$R$204,3,FALSE),"⚠ not in Parts"))</f>
        <v/>
      </c>
      <c r="K218" s="13">
        <f>IF($A218="","",IF($A218=$B218,"⚠ a part cannot contain itself",IF(COUNTIF(Parts!$A$5:$A$204,$A218)=0,"⚠ parent is not in the Parts tab",IF(COUNTIF(Parts!$A$5:$A$204,$B218)=0,"⚠ component is not in the Parts tab",IF(COUNTIFS($A$5:$A$404,$A218,$B$5:$B$404,$B218)&gt;1,"⚠ this parent and component pair appears twice",IF(AND($C218&gt;1,COUNTIF($B$5:$B$404,$A218)=0),"⚠ level below 1, but the parent is never used as a component",""))))))</f>
        <v/>
      </c>
      <c r="M218" s="10">
        <f>IF($A218="",0,$H218*IFERROR(VLOOKUP($B218,Parts!$A$5:$R$204,12,FALSE),0))</f>
        <v/>
      </c>
      <c r="N218" s="10">
        <f>IF($A218="",0,$H218*IFERROR(VLOOKUP($B218,Parts!$A$5:$R$204,13,FALSE),0))</f>
        <v/>
      </c>
      <c r="O218" s="10">
        <f>IF($A218="",0,$H218*IFERROR(VLOOKUP($B218,Parts!$A$5:$R$204,14,FALSE),0))</f>
        <v/>
      </c>
      <c r="P218" s="10">
        <f>IF($A218="",0,$H218*IFERROR(VLOOKUP($B218,Parts!$A$5:$R$204,15,FALSE),0))</f>
        <v/>
      </c>
      <c r="R218" s="14">
        <f>IF($B218="","",IF($B218='Where used'!$B$3,COUNTIFS($B$5:$B218,'Where used'!$B$3),""))</f>
        <v/>
      </c>
    </row>
    <row r="219">
      <c r="A219" s="7" t="n"/>
      <c r="B219" s="7" t="n"/>
      <c r="C219" s="8" t="n"/>
      <c r="D219" s="9" t="n"/>
      <c r="E219" s="10">
        <f>IF($A219="",0,IFERROR(VLOOKUP($B219,Parts!$A$5:$R$204,16,FALSE),0))</f>
        <v/>
      </c>
      <c r="F219" s="10">
        <f>IF($A219="",0,$D219*$E219)</f>
        <v/>
      </c>
      <c r="G219" s="11">
        <f>IF($A219="",0,IFERROR(VLOOKUP($B219,Parts!$A$5:$R$204,8,FALSE),1))</f>
        <v/>
      </c>
      <c r="H219" s="12">
        <f>IF($A219="",0,IFERROR($D219/$G219,$D219))</f>
        <v/>
      </c>
      <c r="I219" s="10">
        <f>IF($A219="",0,$H219*$E219)</f>
        <v/>
      </c>
      <c r="J219" s="13">
        <f>IF($A219="","",IFERROR(VLOOKUP($B219,Parts!$A$5:$R$204,3,FALSE),"⚠ not in Parts"))</f>
        <v/>
      </c>
      <c r="K219" s="13">
        <f>IF($A219="","",IF($A219=$B219,"⚠ a part cannot contain itself",IF(COUNTIF(Parts!$A$5:$A$204,$A219)=0,"⚠ parent is not in the Parts tab",IF(COUNTIF(Parts!$A$5:$A$204,$B219)=0,"⚠ component is not in the Parts tab",IF(COUNTIFS($A$5:$A$404,$A219,$B$5:$B$404,$B219)&gt;1,"⚠ this parent and component pair appears twice",IF(AND($C219&gt;1,COUNTIF($B$5:$B$404,$A219)=0),"⚠ level below 1, but the parent is never used as a component",""))))))</f>
        <v/>
      </c>
      <c r="M219" s="10">
        <f>IF($A219="",0,$H219*IFERROR(VLOOKUP($B219,Parts!$A$5:$R$204,12,FALSE),0))</f>
        <v/>
      </c>
      <c r="N219" s="10">
        <f>IF($A219="",0,$H219*IFERROR(VLOOKUP($B219,Parts!$A$5:$R$204,13,FALSE),0))</f>
        <v/>
      </c>
      <c r="O219" s="10">
        <f>IF($A219="",0,$H219*IFERROR(VLOOKUP($B219,Parts!$A$5:$R$204,14,FALSE),0))</f>
        <v/>
      </c>
      <c r="P219" s="10">
        <f>IF($A219="",0,$H219*IFERROR(VLOOKUP($B219,Parts!$A$5:$R$204,15,FALSE),0))</f>
        <v/>
      </c>
      <c r="R219" s="14">
        <f>IF($B219="","",IF($B219='Where used'!$B$3,COUNTIFS($B$5:$B219,'Where used'!$B$3),""))</f>
        <v/>
      </c>
    </row>
    <row r="220">
      <c r="A220" s="7" t="n"/>
      <c r="B220" s="7" t="n"/>
      <c r="C220" s="8" t="n"/>
      <c r="D220" s="9" t="n"/>
      <c r="E220" s="10">
        <f>IF($A220="",0,IFERROR(VLOOKUP($B220,Parts!$A$5:$R$204,16,FALSE),0))</f>
        <v/>
      </c>
      <c r="F220" s="10">
        <f>IF($A220="",0,$D220*$E220)</f>
        <v/>
      </c>
      <c r="G220" s="11">
        <f>IF($A220="",0,IFERROR(VLOOKUP($B220,Parts!$A$5:$R$204,8,FALSE),1))</f>
        <v/>
      </c>
      <c r="H220" s="12">
        <f>IF($A220="",0,IFERROR($D220/$G220,$D220))</f>
        <v/>
      </c>
      <c r="I220" s="10">
        <f>IF($A220="",0,$H220*$E220)</f>
        <v/>
      </c>
      <c r="J220" s="13">
        <f>IF($A220="","",IFERROR(VLOOKUP($B220,Parts!$A$5:$R$204,3,FALSE),"⚠ not in Parts"))</f>
        <v/>
      </c>
      <c r="K220" s="13">
        <f>IF($A220="","",IF($A220=$B220,"⚠ a part cannot contain itself",IF(COUNTIF(Parts!$A$5:$A$204,$A220)=0,"⚠ parent is not in the Parts tab",IF(COUNTIF(Parts!$A$5:$A$204,$B220)=0,"⚠ component is not in the Parts tab",IF(COUNTIFS($A$5:$A$404,$A220,$B$5:$B$404,$B220)&gt;1,"⚠ this parent and component pair appears twice",IF(AND($C220&gt;1,COUNTIF($B$5:$B$404,$A220)=0),"⚠ level below 1, but the parent is never used as a component",""))))))</f>
        <v/>
      </c>
      <c r="M220" s="10">
        <f>IF($A220="",0,$H220*IFERROR(VLOOKUP($B220,Parts!$A$5:$R$204,12,FALSE),0))</f>
        <v/>
      </c>
      <c r="N220" s="10">
        <f>IF($A220="",0,$H220*IFERROR(VLOOKUP($B220,Parts!$A$5:$R$204,13,FALSE),0))</f>
        <v/>
      </c>
      <c r="O220" s="10">
        <f>IF($A220="",0,$H220*IFERROR(VLOOKUP($B220,Parts!$A$5:$R$204,14,FALSE),0))</f>
        <v/>
      </c>
      <c r="P220" s="10">
        <f>IF($A220="",0,$H220*IFERROR(VLOOKUP($B220,Parts!$A$5:$R$204,15,FALSE),0))</f>
        <v/>
      </c>
      <c r="R220" s="14">
        <f>IF($B220="","",IF($B220='Where used'!$B$3,COUNTIFS($B$5:$B220,'Where used'!$B$3),""))</f>
        <v/>
      </c>
    </row>
    <row r="221">
      <c r="A221" s="7" t="n"/>
      <c r="B221" s="7" t="n"/>
      <c r="C221" s="8" t="n"/>
      <c r="D221" s="9" t="n"/>
      <c r="E221" s="10">
        <f>IF($A221="",0,IFERROR(VLOOKUP($B221,Parts!$A$5:$R$204,16,FALSE),0))</f>
        <v/>
      </c>
      <c r="F221" s="10">
        <f>IF($A221="",0,$D221*$E221)</f>
        <v/>
      </c>
      <c r="G221" s="11">
        <f>IF($A221="",0,IFERROR(VLOOKUP($B221,Parts!$A$5:$R$204,8,FALSE),1))</f>
        <v/>
      </c>
      <c r="H221" s="12">
        <f>IF($A221="",0,IFERROR($D221/$G221,$D221))</f>
        <v/>
      </c>
      <c r="I221" s="10">
        <f>IF($A221="",0,$H221*$E221)</f>
        <v/>
      </c>
      <c r="J221" s="13">
        <f>IF($A221="","",IFERROR(VLOOKUP($B221,Parts!$A$5:$R$204,3,FALSE),"⚠ not in Parts"))</f>
        <v/>
      </c>
      <c r="K221" s="13">
        <f>IF($A221="","",IF($A221=$B221,"⚠ a part cannot contain itself",IF(COUNTIF(Parts!$A$5:$A$204,$A221)=0,"⚠ parent is not in the Parts tab",IF(COUNTIF(Parts!$A$5:$A$204,$B221)=0,"⚠ component is not in the Parts tab",IF(COUNTIFS($A$5:$A$404,$A221,$B$5:$B$404,$B221)&gt;1,"⚠ this parent and component pair appears twice",IF(AND($C221&gt;1,COUNTIF($B$5:$B$404,$A221)=0),"⚠ level below 1, but the parent is never used as a component",""))))))</f>
        <v/>
      </c>
      <c r="M221" s="10">
        <f>IF($A221="",0,$H221*IFERROR(VLOOKUP($B221,Parts!$A$5:$R$204,12,FALSE),0))</f>
        <v/>
      </c>
      <c r="N221" s="10">
        <f>IF($A221="",0,$H221*IFERROR(VLOOKUP($B221,Parts!$A$5:$R$204,13,FALSE),0))</f>
        <v/>
      </c>
      <c r="O221" s="10">
        <f>IF($A221="",0,$H221*IFERROR(VLOOKUP($B221,Parts!$A$5:$R$204,14,FALSE),0))</f>
        <v/>
      </c>
      <c r="P221" s="10">
        <f>IF($A221="",0,$H221*IFERROR(VLOOKUP($B221,Parts!$A$5:$R$204,15,FALSE),0))</f>
        <v/>
      </c>
      <c r="R221" s="14">
        <f>IF($B221="","",IF($B221='Where used'!$B$3,COUNTIFS($B$5:$B221,'Where used'!$B$3),""))</f>
        <v/>
      </c>
    </row>
    <row r="222">
      <c r="A222" s="7" t="n"/>
      <c r="B222" s="7" t="n"/>
      <c r="C222" s="8" t="n"/>
      <c r="D222" s="9" t="n"/>
      <c r="E222" s="10">
        <f>IF($A222="",0,IFERROR(VLOOKUP($B222,Parts!$A$5:$R$204,16,FALSE),0))</f>
        <v/>
      </c>
      <c r="F222" s="10">
        <f>IF($A222="",0,$D222*$E222)</f>
        <v/>
      </c>
      <c r="G222" s="11">
        <f>IF($A222="",0,IFERROR(VLOOKUP($B222,Parts!$A$5:$R$204,8,FALSE),1))</f>
        <v/>
      </c>
      <c r="H222" s="12">
        <f>IF($A222="",0,IFERROR($D222/$G222,$D222))</f>
        <v/>
      </c>
      <c r="I222" s="10">
        <f>IF($A222="",0,$H222*$E222)</f>
        <v/>
      </c>
      <c r="J222" s="13">
        <f>IF($A222="","",IFERROR(VLOOKUP($B222,Parts!$A$5:$R$204,3,FALSE),"⚠ not in Parts"))</f>
        <v/>
      </c>
      <c r="K222" s="13">
        <f>IF($A222="","",IF($A222=$B222,"⚠ a part cannot contain itself",IF(COUNTIF(Parts!$A$5:$A$204,$A222)=0,"⚠ parent is not in the Parts tab",IF(COUNTIF(Parts!$A$5:$A$204,$B222)=0,"⚠ component is not in the Parts tab",IF(COUNTIFS($A$5:$A$404,$A222,$B$5:$B$404,$B222)&gt;1,"⚠ this parent and component pair appears twice",IF(AND($C222&gt;1,COUNTIF($B$5:$B$404,$A222)=0),"⚠ level below 1, but the parent is never used as a component",""))))))</f>
        <v/>
      </c>
      <c r="M222" s="10">
        <f>IF($A222="",0,$H222*IFERROR(VLOOKUP($B222,Parts!$A$5:$R$204,12,FALSE),0))</f>
        <v/>
      </c>
      <c r="N222" s="10">
        <f>IF($A222="",0,$H222*IFERROR(VLOOKUP($B222,Parts!$A$5:$R$204,13,FALSE),0))</f>
        <v/>
      </c>
      <c r="O222" s="10">
        <f>IF($A222="",0,$H222*IFERROR(VLOOKUP($B222,Parts!$A$5:$R$204,14,FALSE),0))</f>
        <v/>
      </c>
      <c r="P222" s="10">
        <f>IF($A222="",0,$H222*IFERROR(VLOOKUP($B222,Parts!$A$5:$R$204,15,FALSE),0))</f>
        <v/>
      </c>
      <c r="R222" s="14">
        <f>IF($B222="","",IF($B222='Where used'!$B$3,COUNTIFS($B$5:$B222,'Where used'!$B$3),""))</f>
        <v/>
      </c>
    </row>
    <row r="223">
      <c r="A223" s="7" t="n"/>
      <c r="B223" s="7" t="n"/>
      <c r="C223" s="8" t="n"/>
      <c r="D223" s="9" t="n"/>
      <c r="E223" s="10">
        <f>IF($A223="",0,IFERROR(VLOOKUP($B223,Parts!$A$5:$R$204,16,FALSE),0))</f>
        <v/>
      </c>
      <c r="F223" s="10">
        <f>IF($A223="",0,$D223*$E223)</f>
        <v/>
      </c>
      <c r="G223" s="11">
        <f>IF($A223="",0,IFERROR(VLOOKUP($B223,Parts!$A$5:$R$204,8,FALSE),1))</f>
        <v/>
      </c>
      <c r="H223" s="12">
        <f>IF($A223="",0,IFERROR($D223/$G223,$D223))</f>
        <v/>
      </c>
      <c r="I223" s="10">
        <f>IF($A223="",0,$H223*$E223)</f>
        <v/>
      </c>
      <c r="J223" s="13">
        <f>IF($A223="","",IFERROR(VLOOKUP($B223,Parts!$A$5:$R$204,3,FALSE),"⚠ not in Parts"))</f>
        <v/>
      </c>
      <c r="K223" s="13">
        <f>IF($A223="","",IF($A223=$B223,"⚠ a part cannot contain itself",IF(COUNTIF(Parts!$A$5:$A$204,$A223)=0,"⚠ parent is not in the Parts tab",IF(COUNTIF(Parts!$A$5:$A$204,$B223)=0,"⚠ component is not in the Parts tab",IF(COUNTIFS($A$5:$A$404,$A223,$B$5:$B$404,$B223)&gt;1,"⚠ this parent and component pair appears twice",IF(AND($C223&gt;1,COUNTIF($B$5:$B$404,$A223)=0),"⚠ level below 1, but the parent is never used as a component",""))))))</f>
        <v/>
      </c>
      <c r="M223" s="10">
        <f>IF($A223="",0,$H223*IFERROR(VLOOKUP($B223,Parts!$A$5:$R$204,12,FALSE),0))</f>
        <v/>
      </c>
      <c r="N223" s="10">
        <f>IF($A223="",0,$H223*IFERROR(VLOOKUP($B223,Parts!$A$5:$R$204,13,FALSE),0))</f>
        <v/>
      </c>
      <c r="O223" s="10">
        <f>IF($A223="",0,$H223*IFERROR(VLOOKUP($B223,Parts!$A$5:$R$204,14,FALSE),0))</f>
        <v/>
      </c>
      <c r="P223" s="10">
        <f>IF($A223="",0,$H223*IFERROR(VLOOKUP($B223,Parts!$A$5:$R$204,15,FALSE),0))</f>
        <v/>
      </c>
      <c r="R223" s="14">
        <f>IF($B223="","",IF($B223='Where used'!$B$3,COUNTIFS($B$5:$B223,'Where used'!$B$3),""))</f>
        <v/>
      </c>
    </row>
    <row r="224">
      <c r="A224" s="7" t="n"/>
      <c r="B224" s="7" t="n"/>
      <c r="C224" s="8" t="n"/>
      <c r="D224" s="9" t="n"/>
      <c r="E224" s="10">
        <f>IF($A224="",0,IFERROR(VLOOKUP($B224,Parts!$A$5:$R$204,16,FALSE),0))</f>
        <v/>
      </c>
      <c r="F224" s="10">
        <f>IF($A224="",0,$D224*$E224)</f>
        <v/>
      </c>
      <c r="G224" s="11">
        <f>IF($A224="",0,IFERROR(VLOOKUP($B224,Parts!$A$5:$R$204,8,FALSE),1))</f>
        <v/>
      </c>
      <c r="H224" s="12">
        <f>IF($A224="",0,IFERROR($D224/$G224,$D224))</f>
        <v/>
      </c>
      <c r="I224" s="10">
        <f>IF($A224="",0,$H224*$E224)</f>
        <v/>
      </c>
      <c r="J224" s="13">
        <f>IF($A224="","",IFERROR(VLOOKUP($B224,Parts!$A$5:$R$204,3,FALSE),"⚠ not in Parts"))</f>
        <v/>
      </c>
      <c r="K224" s="13">
        <f>IF($A224="","",IF($A224=$B224,"⚠ a part cannot contain itself",IF(COUNTIF(Parts!$A$5:$A$204,$A224)=0,"⚠ parent is not in the Parts tab",IF(COUNTIF(Parts!$A$5:$A$204,$B224)=0,"⚠ component is not in the Parts tab",IF(COUNTIFS($A$5:$A$404,$A224,$B$5:$B$404,$B224)&gt;1,"⚠ this parent and component pair appears twice",IF(AND($C224&gt;1,COUNTIF($B$5:$B$404,$A224)=0),"⚠ level below 1, but the parent is never used as a component",""))))))</f>
        <v/>
      </c>
      <c r="M224" s="10">
        <f>IF($A224="",0,$H224*IFERROR(VLOOKUP($B224,Parts!$A$5:$R$204,12,FALSE),0))</f>
        <v/>
      </c>
      <c r="N224" s="10">
        <f>IF($A224="",0,$H224*IFERROR(VLOOKUP($B224,Parts!$A$5:$R$204,13,FALSE),0))</f>
        <v/>
      </c>
      <c r="O224" s="10">
        <f>IF($A224="",0,$H224*IFERROR(VLOOKUP($B224,Parts!$A$5:$R$204,14,FALSE),0))</f>
        <v/>
      </c>
      <c r="P224" s="10">
        <f>IF($A224="",0,$H224*IFERROR(VLOOKUP($B224,Parts!$A$5:$R$204,15,FALSE),0))</f>
        <v/>
      </c>
      <c r="R224" s="14">
        <f>IF($B224="","",IF($B224='Where used'!$B$3,COUNTIFS($B$5:$B224,'Where used'!$B$3),""))</f>
        <v/>
      </c>
    </row>
    <row r="225">
      <c r="A225" s="7" t="n"/>
      <c r="B225" s="7" t="n"/>
      <c r="C225" s="8" t="n"/>
      <c r="D225" s="9" t="n"/>
      <c r="E225" s="10">
        <f>IF($A225="",0,IFERROR(VLOOKUP($B225,Parts!$A$5:$R$204,16,FALSE),0))</f>
        <v/>
      </c>
      <c r="F225" s="10">
        <f>IF($A225="",0,$D225*$E225)</f>
        <v/>
      </c>
      <c r="G225" s="11">
        <f>IF($A225="",0,IFERROR(VLOOKUP($B225,Parts!$A$5:$R$204,8,FALSE),1))</f>
        <v/>
      </c>
      <c r="H225" s="12">
        <f>IF($A225="",0,IFERROR($D225/$G225,$D225))</f>
        <v/>
      </c>
      <c r="I225" s="10">
        <f>IF($A225="",0,$H225*$E225)</f>
        <v/>
      </c>
      <c r="J225" s="13">
        <f>IF($A225="","",IFERROR(VLOOKUP($B225,Parts!$A$5:$R$204,3,FALSE),"⚠ not in Parts"))</f>
        <v/>
      </c>
      <c r="K225" s="13">
        <f>IF($A225="","",IF($A225=$B225,"⚠ a part cannot contain itself",IF(COUNTIF(Parts!$A$5:$A$204,$A225)=0,"⚠ parent is not in the Parts tab",IF(COUNTIF(Parts!$A$5:$A$204,$B225)=0,"⚠ component is not in the Parts tab",IF(COUNTIFS($A$5:$A$404,$A225,$B$5:$B$404,$B225)&gt;1,"⚠ this parent and component pair appears twice",IF(AND($C225&gt;1,COUNTIF($B$5:$B$404,$A225)=0),"⚠ level below 1, but the parent is never used as a component",""))))))</f>
        <v/>
      </c>
      <c r="M225" s="10">
        <f>IF($A225="",0,$H225*IFERROR(VLOOKUP($B225,Parts!$A$5:$R$204,12,FALSE),0))</f>
        <v/>
      </c>
      <c r="N225" s="10">
        <f>IF($A225="",0,$H225*IFERROR(VLOOKUP($B225,Parts!$A$5:$R$204,13,FALSE),0))</f>
        <v/>
      </c>
      <c r="O225" s="10">
        <f>IF($A225="",0,$H225*IFERROR(VLOOKUP($B225,Parts!$A$5:$R$204,14,FALSE),0))</f>
        <v/>
      </c>
      <c r="P225" s="10">
        <f>IF($A225="",0,$H225*IFERROR(VLOOKUP($B225,Parts!$A$5:$R$204,15,FALSE),0))</f>
        <v/>
      </c>
      <c r="R225" s="14">
        <f>IF($B225="","",IF($B225='Where used'!$B$3,COUNTIFS($B$5:$B225,'Where used'!$B$3),""))</f>
        <v/>
      </c>
    </row>
    <row r="226">
      <c r="A226" s="7" t="n"/>
      <c r="B226" s="7" t="n"/>
      <c r="C226" s="8" t="n"/>
      <c r="D226" s="9" t="n"/>
      <c r="E226" s="10">
        <f>IF($A226="",0,IFERROR(VLOOKUP($B226,Parts!$A$5:$R$204,16,FALSE),0))</f>
        <v/>
      </c>
      <c r="F226" s="10">
        <f>IF($A226="",0,$D226*$E226)</f>
        <v/>
      </c>
      <c r="G226" s="11">
        <f>IF($A226="",0,IFERROR(VLOOKUP($B226,Parts!$A$5:$R$204,8,FALSE),1))</f>
        <v/>
      </c>
      <c r="H226" s="12">
        <f>IF($A226="",0,IFERROR($D226/$G226,$D226))</f>
        <v/>
      </c>
      <c r="I226" s="10">
        <f>IF($A226="",0,$H226*$E226)</f>
        <v/>
      </c>
      <c r="J226" s="13">
        <f>IF($A226="","",IFERROR(VLOOKUP($B226,Parts!$A$5:$R$204,3,FALSE),"⚠ not in Parts"))</f>
        <v/>
      </c>
      <c r="K226" s="13">
        <f>IF($A226="","",IF($A226=$B226,"⚠ a part cannot contain itself",IF(COUNTIF(Parts!$A$5:$A$204,$A226)=0,"⚠ parent is not in the Parts tab",IF(COUNTIF(Parts!$A$5:$A$204,$B226)=0,"⚠ component is not in the Parts tab",IF(COUNTIFS($A$5:$A$404,$A226,$B$5:$B$404,$B226)&gt;1,"⚠ this parent and component pair appears twice",IF(AND($C226&gt;1,COUNTIF($B$5:$B$404,$A226)=0),"⚠ level below 1, but the parent is never used as a component",""))))))</f>
        <v/>
      </c>
      <c r="M226" s="10">
        <f>IF($A226="",0,$H226*IFERROR(VLOOKUP($B226,Parts!$A$5:$R$204,12,FALSE),0))</f>
        <v/>
      </c>
      <c r="N226" s="10">
        <f>IF($A226="",0,$H226*IFERROR(VLOOKUP($B226,Parts!$A$5:$R$204,13,FALSE),0))</f>
        <v/>
      </c>
      <c r="O226" s="10">
        <f>IF($A226="",0,$H226*IFERROR(VLOOKUP($B226,Parts!$A$5:$R$204,14,FALSE),0))</f>
        <v/>
      </c>
      <c r="P226" s="10">
        <f>IF($A226="",0,$H226*IFERROR(VLOOKUP($B226,Parts!$A$5:$R$204,15,FALSE),0))</f>
        <v/>
      </c>
      <c r="R226" s="14">
        <f>IF($B226="","",IF($B226='Where used'!$B$3,COUNTIFS($B$5:$B226,'Where used'!$B$3),""))</f>
        <v/>
      </c>
    </row>
    <row r="227">
      <c r="A227" s="7" t="n"/>
      <c r="B227" s="7" t="n"/>
      <c r="C227" s="8" t="n"/>
      <c r="D227" s="9" t="n"/>
      <c r="E227" s="10">
        <f>IF($A227="",0,IFERROR(VLOOKUP($B227,Parts!$A$5:$R$204,16,FALSE),0))</f>
        <v/>
      </c>
      <c r="F227" s="10">
        <f>IF($A227="",0,$D227*$E227)</f>
        <v/>
      </c>
      <c r="G227" s="11">
        <f>IF($A227="",0,IFERROR(VLOOKUP($B227,Parts!$A$5:$R$204,8,FALSE),1))</f>
        <v/>
      </c>
      <c r="H227" s="12">
        <f>IF($A227="",0,IFERROR($D227/$G227,$D227))</f>
        <v/>
      </c>
      <c r="I227" s="10">
        <f>IF($A227="",0,$H227*$E227)</f>
        <v/>
      </c>
      <c r="J227" s="13">
        <f>IF($A227="","",IFERROR(VLOOKUP($B227,Parts!$A$5:$R$204,3,FALSE),"⚠ not in Parts"))</f>
        <v/>
      </c>
      <c r="K227" s="13">
        <f>IF($A227="","",IF($A227=$B227,"⚠ a part cannot contain itself",IF(COUNTIF(Parts!$A$5:$A$204,$A227)=0,"⚠ parent is not in the Parts tab",IF(COUNTIF(Parts!$A$5:$A$204,$B227)=0,"⚠ component is not in the Parts tab",IF(COUNTIFS($A$5:$A$404,$A227,$B$5:$B$404,$B227)&gt;1,"⚠ this parent and component pair appears twice",IF(AND($C227&gt;1,COUNTIF($B$5:$B$404,$A227)=0),"⚠ level below 1, but the parent is never used as a component",""))))))</f>
        <v/>
      </c>
      <c r="M227" s="10">
        <f>IF($A227="",0,$H227*IFERROR(VLOOKUP($B227,Parts!$A$5:$R$204,12,FALSE),0))</f>
        <v/>
      </c>
      <c r="N227" s="10">
        <f>IF($A227="",0,$H227*IFERROR(VLOOKUP($B227,Parts!$A$5:$R$204,13,FALSE),0))</f>
        <v/>
      </c>
      <c r="O227" s="10">
        <f>IF($A227="",0,$H227*IFERROR(VLOOKUP($B227,Parts!$A$5:$R$204,14,FALSE),0))</f>
        <v/>
      </c>
      <c r="P227" s="10">
        <f>IF($A227="",0,$H227*IFERROR(VLOOKUP($B227,Parts!$A$5:$R$204,15,FALSE),0))</f>
        <v/>
      </c>
      <c r="R227" s="14">
        <f>IF($B227="","",IF($B227='Where used'!$B$3,COUNTIFS($B$5:$B227,'Where used'!$B$3),""))</f>
        <v/>
      </c>
    </row>
    <row r="228">
      <c r="A228" s="7" t="n"/>
      <c r="B228" s="7" t="n"/>
      <c r="C228" s="8" t="n"/>
      <c r="D228" s="9" t="n"/>
      <c r="E228" s="10">
        <f>IF($A228="",0,IFERROR(VLOOKUP($B228,Parts!$A$5:$R$204,16,FALSE),0))</f>
        <v/>
      </c>
      <c r="F228" s="10">
        <f>IF($A228="",0,$D228*$E228)</f>
        <v/>
      </c>
      <c r="G228" s="11">
        <f>IF($A228="",0,IFERROR(VLOOKUP($B228,Parts!$A$5:$R$204,8,FALSE),1))</f>
        <v/>
      </c>
      <c r="H228" s="12">
        <f>IF($A228="",0,IFERROR($D228/$G228,$D228))</f>
        <v/>
      </c>
      <c r="I228" s="10">
        <f>IF($A228="",0,$H228*$E228)</f>
        <v/>
      </c>
      <c r="J228" s="13">
        <f>IF($A228="","",IFERROR(VLOOKUP($B228,Parts!$A$5:$R$204,3,FALSE),"⚠ not in Parts"))</f>
        <v/>
      </c>
      <c r="K228" s="13">
        <f>IF($A228="","",IF($A228=$B228,"⚠ a part cannot contain itself",IF(COUNTIF(Parts!$A$5:$A$204,$A228)=0,"⚠ parent is not in the Parts tab",IF(COUNTIF(Parts!$A$5:$A$204,$B228)=0,"⚠ component is not in the Parts tab",IF(COUNTIFS($A$5:$A$404,$A228,$B$5:$B$404,$B228)&gt;1,"⚠ this parent and component pair appears twice",IF(AND($C228&gt;1,COUNTIF($B$5:$B$404,$A228)=0),"⚠ level below 1, but the parent is never used as a component",""))))))</f>
        <v/>
      </c>
      <c r="M228" s="10">
        <f>IF($A228="",0,$H228*IFERROR(VLOOKUP($B228,Parts!$A$5:$R$204,12,FALSE),0))</f>
        <v/>
      </c>
      <c r="N228" s="10">
        <f>IF($A228="",0,$H228*IFERROR(VLOOKUP($B228,Parts!$A$5:$R$204,13,FALSE),0))</f>
        <v/>
      </c>
      <c r="O228" s="10">
        <f>IF($A228="",0,$H228*IFERROR(VLOOKUP($B228,Parts!$A$5:$R$204,14,FALSE),0))</f>
        <v/>
      </c>
      <c r="P228" s="10">
        <f>IF($A228="",0,$H228*IFERROR(VLOOKUP($B228,Parts!$A$5:$R$204,15,FALSE),0))</f>
        <v/>
      </c>
      <c r="R228" s="14">
        <f>IF($B228="","",IF($B228='Where used'!$B$3,COUNTIFS($B$5:$B228,'Where used'!$B$3),""))</f>
        <v/>
      </c>
    </row>
    <row r="229">
      <c r="A229" s="7" t="n"/>
      <c r="B229" s="7" t="n"/>
      <c r="C229" s="8" t="n"/>
      <c r="D229" s="9" t="n"/>
      <c r="E229" s="10">
        <f>IF($A229="",0,IFERROR(VLOOKUP($B229,Parts!$A$5:$R$204,16,FALSE),0))</f>
        <v/>
      </c>
      <c r="F229" s="10">
        <f>IF($A229="",0,$D229*$E229)</f>
        <v/>
      </c>
      <c r="G229" s="11">
        <f>IF($A229="",0,IFERROR(VLOOKUP($B229,Parts!$A$5:$R$204,8,FALSE),1))</f>
        <v/>
      </c>
      <c r="H229" s="12">
        <f>IF($A229="",0,IFERROR($D229/$G229,$D229))</f>
        <v/>
      </c>
      <c r="I229" s="10">
        <f>IF($A229="",0,$H229*$E229)</f>
        <v/>
      </c>
      <c r="J229" s="13">
        <f>IF($A229="","",IFERROR(VLOOKUP($B229,Parts!$A$5:$R$204,3,FALSE),"⚠ not in Parts"))</f>
        <v/>
      </c>
      <c r="K229" s="13">
        <f>IF($A229="","",IF($A229=$B229,"⚠ a part cannot contain itself",IF(COUNTIF(Parts!$A$5:$A$204,$A229)=0,"⚠ parent is not in the Parts tab",IF(COUNTIF(Parts!$A$5:$A$204,$B229)=0,"⚠ component is not in the Parts tab",IF(COUNTIFS($A$5:$A$404,$A229,$B$5:$B$404,$B229)&gt;1,"⚠ this parent and component pair appears twice",IF(AND($C229&gt;1,COUNTIF($B$5:$B$404,$A229)=0),"⚠ level below 1, but the parent is never used as a component",""))))))</f>
        <v/>
      </c>
      <c r="M229" s="10">
        <f>IF($A229="",0,$H229*IFERROR(VLOOKUP($B229,Parts!$A$5:$R$204,12,FALSE),0))</f>
        <v/>
      </c>
      <c r="N229" s="10">
        <f>IF($A229="",0,$H229*IFERROR(VLOOKUP($B229,Parts!$A$5:$R$204,13,FALSE),0))</f>
        <v/>
      </c>
      <c r="O229" s="10">
        <f>IF($A229="",0,$H229*IFERROR(VLOOKUP($B229,Parts!$A$5:$R$204,14,FALSE),0))</f>
        <v/>
      </c>
      <c r="P229" s="10">
        <f>IF($A229="",0,$H229*IFERROR(VLOOKUP($B229,Parts!$A$5:$R$204,15,FALSE),0))</f>
        <v/>
      </c>
      <c r="R229" s="14">
        <f>IF($B229="","",IF($B229='Where used'!$B$3,COUNTIFS($B$5:$B229,'Where used'!$B$3),""))</f>
        <v/>
      </c>
    </row>
    <row r="230">
      <c r="A230" s="7" t="n"/>
      <c r="B230" s="7" t="n"/>
      <c r="C230" s="8" t="n"/>
      <c r="D230" s="9" t="n"/>
      <c r="E230" s="10">
        <f>IF($A230="",0,IFERROR(VLOOKUP($B230,Parts!$A$5:$R$204,16,FALSE),0))</f>
        <v/>
      </c>
      <c r="F230" s="10">
        <f>IF($A230="",0,$D230*$E230)</f>
        <v/>
      </c>
      <c r="G230" s="11">
        <f>IF($A230="",0,IFERROR(VLOOKUP($B230,Parts!$A$5:$R$204,8,FALSE),1))</f>
        <v/>
      </c>
      <c r="H230" s="12">
        <f>IF($A230="",0,IFERROR($D230/$G230,$D230))</f>
        <v/>
      </c>
      <c r="I230" s="10">
        <f>IF($A230="",0,$H230*$E230)</f>
        <v/>
      </c>
      <c r="J230" s="13">
        <f>IF($A230="","",IFERROR(VLOOKUP($B230,Parts!$A$5:$R$204,3,FALSE),"⚠ not in Parts"))</f>
        <v/>
      </c>
      <c r="K230" s="13">
        <f>IF($A230="","",IF($A230=$B230,"⚠ a part cannot contain itself",IF(COUNTIF(Parts!$A$5:$A$204,$A230)=0,"⚠ parent is not in the Parts tab",IF(COUNTIF(Parts!$A$5:$A$204,$B230)=0,"⚠ component is not in the Parts tab",IF(COUNTIFS($A$5:$A$404,$A230,$B$5:$B$404,$B230)&gt;1,"⚠ this parent and component pair appears twice",IF(AND($C230&gt;1,COUNTIF($B$5:$B$404,$A230)=0),"⚠ level below 1, but the parent is never used as a component",""))))))</f>
        <v/>
      </c>
      <c r="M230" s="10">
        <f>IF($A230="",0,$H230*IFERROR(VLOOKUP($B230,Parts!$A$5:$R$204,12,FALSE),0))</f>
        <v/>
      </c>
      <c r="N230" s="10">
        <f>IF($A230="",0,$H230*IFERROR(VLOOKUP($B230,Parts!$A$5:$R$204,13,FALSE),0))</f>
        <v/>
      </c>
      <c r="O230" s="10">
        <f>IF($A230="",0,$H230*IFERROR(VLOOKUP($B230,Parts!$A$5:$R$204,14,FALSE),0))</f>
        <v/>
      </c>
      <c r="P230" s="10">
        <f>IF($A230="",0,$H230*IFERROR(VLOOKUP($B230,Parts!$A$5:$R$204,15,FALSE),0))</f>
        <v/>
      </c>
      <c r="R230" s="14">
        <f>IF($B230="","",IF($B230='Where used'!$B$3,COUNTIFS($B$5:$B230,'Where used'!$B$3),""))</f>
        <v/>
      </c>
    </row>
    <row r="231">
      <c r="A231" s="7" t="n"/>
      <c r="B231" s="7" t="n"/>
      <c r="C231" s="8" t="n"/>
      <c r="D231" s="9" t="n"/>
      <c r="E231" s="10">
        <f>IF($A231="",0,IFERROR(VLOOKUP($B231,Parts!$A$5:$R$204,16,FALSE),0))</f>
        <v/>
      </c>
      <c r="F231" s="10">
        <f>IF($A231="",0,$D231*$E231)</f>
        <v/>
      </c>
      <c r="G231" s="11">
        <f>IF($A231="",0,IFERROR(VLOOKUP($B231,Parts!$A$5:$R$204,8,FALSE),1))</f>
        <v/>
      </c>
      <c r="H231" s="12">
        <f>IF($A231="",0,IFERROR($D231/$G231,$D231))</f>
        <v/>
      </c>
      <c r="I231" s="10">
        <f>IF($A231="",0,$H231*$E231)</f>
        <v/>
      </c>
      <c r="J231" s="13">
        <f>IF($A231="","",IFERROR(VLOOKUP($B231,Parts!$A$5:$R$204,3,FALSE),"⚠ not in Parts"))</f>
        <v/>
      </c>
      <c r="K231" s="13">
        <f>IF($A231="","",IF($A231=$B231,"⚠ a part cannot contain itself",IF(COUNTIF(Parts!$A$5:$A$204,$A231)=0,"⚠ parent is not in the Parts tab",IF(COUNTIF(Parts!$A$5:$A$204,$B231)=0,"⚠ component is not in the Parts tab",IF(COUNTIFS($A$5:$A$404,$A231,$B$5:$B$404,$B231)&gt;1,"⚠ this parent and component pair appears twice",IF(AND($C231&gt;1,COUNTIF($B$5:$B$404,$A231)=0),"⚠ level below 1, but the parent is never used as a component",""))))))</f>
        <v/>
      </c>
      <c r="M231" s="10">
        <f>IF($A231="",0,$H231*IFERROR(VLOOKUP($B231,Parts!$A$5:$R$204,12,FALSE),0))</f>
        <v/>
      </c>
      <c r="N231" s="10">
        <f>IF($A231="",0,$H231*IFERROR(VLOOKUP($B231,Parts!$A$5:$R$204,13,FALSE),0))</f>
        <v/>
      </c>
      <c r="O231" s="10">
        <f>IF($A231="",0,$H231*IFERROR(VLOOKUP($B231,Parts!$A$5:$R$204,14,FALSE),0))</f>
        <v/>
      </c>
      <c r="P231" s="10">
        <f>IF($A231="",0,$H231*IFERROR(VLOOKUP($B231,Parts!$A$5:$R$204,15,FALSE),0))</f>
        <v/>
      </c>
      <c r="R231" s="14">
        <f>IF($B231="","",IF($B231='Where used'!$B$3,COUNTIFS($B$5:$B231,'Where used'!$B$3),""))</f>
        <v/>
      </c>
    </row>
    <row r="232">
      <c r="A232" s="7" t="n"/>
      <c r="B232" s="7" t="n"/>
      <c r="C232" s="8" t="n"/>
      <c r="D232" s="9" t="n"/>
      <c r="E232" s="10">
        <f>IF($A232="",0,IFERROR(VLOOKUP($B232,Parts!$A$5:$R$204,16,FALSE),0))</f>
        <v/>
      </c>
      <c r="F232" s="10">
        <f>IF($A232="",0,$D232*$E232)</f>
        <v/>
      </c>
      <c r="G232" s="11">
        <f>IF($A232="",0,IFERROR(VLOOKUP($B232,Parts!$A$5:$R$204,8,FALSE),1))</f>
        <v/>
      </c>
      <c r="H232" s="12">
        <f>IF($A232="",0,IFERROR($D232/$G232,$D232))</f>
        <v/>
      </c>
      <c r="I232" s="10">
        <f>IF($A232="",0,$H232*$E232)</f>
        <v/>
      </c>
      <c r="J232" s="13">
        <f>IF($A232="","",IFERROR(VLOOKUP($B232,Parts!$A$5:$R$204,3,FALSE),"⚠ not in Parts"))</f>
        <v/>
      </c>
      <c r="K232" s="13">
        <f>IF($A232="","",IF($A232=$B232,"⚠ a part cannot contain itself",IF(COUNTIF(Parts!$A$5:$A$204,$A232)=0,"⚠ parent is not in the Parts tab",IF(COUNTIF(Parts!$A$5:$A$204,$B232)=0,"⚠ component is not in the Parts tab",IF(COUNTIFS($A$5:$A$404,$A232,$B$5:$B$404,$B232)&gt;1,"⚠ this parent and component pair appears twice",IF(AND($C232&gt;1,COUNTIF($B$5:$B$404,$A232)=0),"⚠ level below 1, but the parent is never used as a component",""))))))</f>
        <v/>
      </c>
      <c r="M232" s="10">
        <f>IF($A232="",0,$H232*IFERROR(VLOOKUP($B232,Parts!$A$5:$R$204,12,FALSE),0))</f>
        <v/>
      </c>
      <c r="N232" s="10">
        <f>IF($A232="",0,$H232*IFERROR(VLOOKUP($B232,Parts!$A$5:$R$204,13,FALSE),0))</f>
        <v/>
      </c>
      <c r="O232" s="10">
        <f>IF($A232="",0,$H232*IFERROR(VLOOKUP($B232,Parts!$A$5:$R$204,14,FALSE),0))</f>
        <v/>
      </c>
      <c r="P232" s="10">
        <f>IF($A232="",0,$H232*IFERROR(VLOOKUP($B232,Parts!$A$5:$R$204,15,FALSE),0))</f>
        <v/>
      </c>
      <c r="R232" s="14">
        <f>IF($B232="","",IF($B232='Where used'!$B$3,COUNTIFS($B$5:$B232,'Where used'!$B$3),""))</f>
        <v/>
      </c>
    </row>
    <row r="233">
      <c r="A233" s="7" t="n"/>
      <c r="B233" s="7" t="n"/>
      <c r="C233" s="8" t="n"/>
      <c r="D233" s="9" t="n"/>
      <c r="E233" s="10">
        <f>IF($A233="",0,IFERROR(VLOOKUP($B233,Parts!$A$5:$R$204,16,FALSE),0))</f>
        <v/>
      </c>
      <c r="F233" s="10">
        <f>IF($A233="",0,$D233*$E233)</f>
        <v/>
      </c>
      <c r="G233" s="11">
        <f>IF($A233="",0,IFERROR(VLOOKUP($B233,Parts!$A$5:$R$204,8,FALSE),1))</f>
        <v/>
      </c>
      <c r="H233" s="12">
        <f>IF($A233="",0,IFERROR($D233/$G233,$D233))</f>
        <v/>
      </c>
      <c r="I233" s="10">
        <f>IF($A233="",0,$H233*$E233)</f>
        <v/>
      </c>
      <c r="J233" s="13">
        <f>IF($A233="","",IFERROR(VLOOKUP($B233,Parts!$A$5:$R$204,3,FALSE),"⚠ not in Parts"))</f>
        <v/>
      </c>
      <c r="K233" s="13">
        <f>IF($A233="","",IF($A233=$B233,"⚠ a part cannot contain itself",IF(COUNTIF(Parts!$A$5:$A$204,$A233)=0,"⚠ parent is not in the Parts tab",IF(COUNTIF(Parts!$A$5:$A$204,$B233)=0,"⚠ component is not in the Parts tab",IF(COUNTIFS($A$5:$A$404,$A233,$B$5:$B$404,$B233)&gt;1,"⚠ this parent and component pair appears twice",IF(AND($C233&gt;1,COUNTIF($B$5:$B$404,$A233)=0),"⚠ level below 1, but the parent is never used as a component",""))))))</f>
        <v/>
      </c>
      <c r="M233" s="10">
        <f>IF($A233="",0,$H233*IFERROR(VLOOKUP($B233,Parts!$A$5:$R$204,12,FALSE),0))</f>
        <v/>
      </c>
      <c r="N233" s="10">
        <f>IF($A233="",0,$H233*IFERROR(VLOOKUP($B233,Parts!$A$5:$R$204,13,FALSE),0))</f>
        <v/>
      </c>
      <c r="O233" s="10">
        <f>IF($A233="",0,$H233*IFERROR(VLOOKUP($B233,Parts!$A$5:$R$204,14,FALSE),0))</f>
        <v/>
      </c>
      <c r="P233" s="10">
        <f>IF($A233="",0,$H233*IFERROR(VLOOKUP($B233,Parts!$A$5:$R$204,15,FALSE),0))</f>
        <v/>
      </c>
      <c r="R233" s="14">
        <f>IF($B233="","",IF($B233='Where used'!$B$3,COUNTIFS($B$5:$B233,'Where used'!$B$3),""))</f>
        <v/>
      </c>
    </row>
    <row r="234">
      <c r="A234" s="7" t="n"/>
      <c r="B234" s="7" t="n"/>
      <c r="C234" s="8" t="n"/>
      <c r="D234" s="9" t="n"/>
      <c r="E234" s="10">
        <f>IF($A234="",0,IFERROR(VLOOKUP($B234,Parts!$A$5:$R$204,16,FALSE),0))</f>
        <v/>
      </c>
      <c r="F234" s="10">
        <f>IF($A234="",0,$D234*$E234)</f>
        <v/>
      </c>
      <c r="G234" s="11">
        <f>IF($A234="",0,IFERROR(VLOOKUP($B234,Parts!$A$5:$R$204,8,FALSE),1))</f>
        <v/>
      </c>
      <c r="H234" s="12">
        <f>IF($A234="",0,IFERROR($D234/$G234,$D234))</f>
        <v/>
      </c>
      <c r="I234" s="10">
        <f>IF($A234="",0,$H234*$E234)</f>
        <v/>
      </c>
      <c r="J234" s="13">
        <f>IF($A234="","",IFERROR(VLOOKUP($B234,Parts!$A$5:$R$204,3,FALSE),"⚠ not in Parts"))</f>
        <v/>
      </c>
      <c r="K234" s="13">
        <f>IF($A234="","",IF($A234=$B234,"⚠ a part cannot contain itself",IF(COUNTIF(Parts!$A$5:$A$204,$A234)=0,"⚠ parent is not in the Parts tab",IF(COUNTIF(Parts!$A$5:$A$204,$B234)=0,"⚠ component is not in the Parts tab",IF(COUNTIFS($A$5:$A$404,$A234,$B$5:$B$404,$B234)&gt;1,"⚠ this parent and component pair appears twice",IF(AND($C234&gt;1,COUNTIF($B$5:$B$404,$A234)=0),"⚠ level below 1, but the parent is never used as a component",""))))))</f>
        <v/>
      </c>
      <c r="M234" s="10">
        <f>IF($A234="",0,$H234*IFERROR(VLOOKUP($B234,Parts!$A$5:$R$204,12,FALSE),0))</f>
        <v/>
      </c>
      <c r="N234" s="10">
        <f>IF($A234="",0,$H234*IFERROR(VLOOKUP($B234,Parts!$A$5:$R$204,13,FALSE),0))</f>
        <v/>
      </c>
      <c r="O234" s="10">
        <f>IF($A234="",0,$H234*IFERROR(VLOOKUP($B234,Parts!$A$5:$R$204,14,FALSE),0))</f>
        <v/>
      </c>
      <c r="P234" s="10">
        <f>IF($A234="",0,$H234*IFERROR(VLOOKUP($B234,Parts!$A$5:$R$204,15,FALSE),0))</f>
        <v/>
      </c>
      <c r="R234" s="14">
        <f>IF($B234="","",IF($B234='Where used'!$B$3,COUNTIFS($B$5:$B234,'Where used'!$B$3),""))</f>
        <v/>
      </c>
    </row>
    <row r="235">
      <c r="A235" s="7" t="n"/>
      <c r="B235" s="7" t="n"/>
      <c r="C235" s="8" t="n"/>
      <c r="D235" s="9" t="n"/>
      <c r="E235" s="10">
        <f>IF($A235="",0,IFERROR(VLOOKUP($B235,Parts!$A$5:$R$204,16,FALSE),0))</f>
        <v/>
      </c>
      <c r="F235" s="10">
        <f>IF($A235="",0,$D235*$E235)</f>
        <v/>
      </c>
      <c r="G235" s="11">
        <f>IF($A235="",0,IFERROR(VLOOKUP($B235,Parts!$A$5:$R$204,8,FALSE),1))</f>
        <v/>
      </c>
      <c r="H235" s="12">
        <f>IF($A235="",0,IFERROR($D235/$G235,$D235))</f>
        <v/>
      </c>
      <c r="I235" s="10">
        <f>IF($A235="",0,$H235*$E235)</f>
        <v/>
      </c>
      <c r="J235" s="13">
        <f>IF($A235="","",IFERROR(VLOOKUP($B235,Parts!$A$5:$R$204,3,FALSE),"⚠ not in Parts"))</f>
        <v/>
      </c>
      <c r="K235" s="13">
        <f>IF($A235="","",IF($A235=$B235,"⚠ a part cannot contain itself",IF(COUNTIF(Parts!$A$5:$A$204,$A235)=0,"⚠ parent is not in the Parts tab",IF(COUNTIF(Parts!$A$5:$A$204,$B235)=0,"⚠ component is not in the Parts tab",IF(COUNTIFS($A$5:$A$404,$A235,$B$5:$B$404,$B235)&gt;1,"⚠ this parent and component pair appears twice",IF(AND($C235&gt;1,COUNTIF($B$5:$B$404,$A235)=0),"⚠ level below 1, but the parent is never used as a component",""))))))</f>
        <v/>
      </c>
      <c r="M235" s="10">
        <f>IF($A235="",0,$H235*IFERROR(VLOOKUP($B235,Parts!$A$5:$R$204,12,FALSE),0))</f>
        <v/>
      </c>
      <c r="N235" s="10">
        <f>IF($A235="",0,$H235*IFERROR(VLOOKUP($B235,Parts!$A$5:$R$204,13,FALSE),0))</f>
        <v/>
      </c>
      <c r="O235" s="10">
        <f>IF($A235="",0,$H235*IFERROR(VLOOKUP($B235,Parts!$A$5:$R$204,14,FALSE),0))</f>
        <v/>
      </c>
      <c r="P235" s="10">
        <f>IF($A235="",0,$H235*IFERROR(VLOOKUP($B235,Parts!$A$5:$R$204,15,FALSE),0))</f>
        <v/>
      </c>
      <c r="R235" s="14">
        <f>IF($B235="","",IF($B235='Where used'!$B$3,COUNTIFS($B$5:$B235,'Where used'!$B$3),""))</f>
        <v/>
      </c>
    </row>
    <row r="236">
      <c r="A236" s="7" t="n"/>
      <c r="B236" s="7" t="n"/>
      <c r="C236" s="8" t="n"/>
      <c r="D236" s="9" t="n"/>
      <c r="E236" s="10">
        <f>IF($A236="",0,IFERROR(VLOOKUP($B236,Parts!$A$5:$R$204,16,FALSE),0))</f>
        <v/>
      </c>
      <c r="F236" s="10">
        <f>IF($A236="",0,$D236*$E236)</f>
        <v/>
      </c>
      <c r="G236" s="11">
        <f>IF($A236="",0,IFERROR(VLOOKUP($B236,Parts!$A$5:$R$204,8,FALSE),1))</f>
        <v/>
      </c>
      <c r="H236" s="12">
        <f>IF($A236="",0,IFERROR($D236/$G236,$D236))</f>
        <v/>
      </c>
      <c r="I236" s="10">
        <f>IF($A236="",0,$H236*$E236)</f>
        <v/>
      </c>
      <c r="J236" s="13">
        <f>IF($A236="","",IFERROR(VLOOKUP($B236,Parts!$A$5:$R$204,3,FALSE),"⚠ not in Parts"))</f>
        <v/>
      </c>
      <c r="K236" s="13">
        <f>IF($A236="","",IF($A236=$B236,"⚠ a part cannot contain itself",IF(COUNTIF(Parts!$A$5:$A$204,$A236)=0,"⚠ parent is not in the Parts tab",IF(COUNTIF(Parts!$A$5:$A$204,$B236)=0,"⚠ component is not in the Parts tab",IF(COUNTIFS($A$5:$A$404,$A236,$B$5:$B$404,$B236)&gt;1,"⚠ this parent and component pair appears twice",IF(AND($C236&gt;1,COUNTIF($B$5:$B$404,$A236)=0),"⚠ level below 1, but the parent is never used as a component",""))))))</f>
        <v/>
      </c>
      <c r="M236" s="10">
        <f>IF($A236="",0,$H236*IFERROR(VLOOKUP($B236,Parts!$A$5:$R$204,12,FALSE),0))</f>
        <v/>
      </c>
      <c r="N236" s="10">
        <f>IF($A236="",0,$H236*IFERROR(VLOOKUP($B236,Parts!$A$5:$R$204,13,FALSE),0))</f>
        <v/>
      </c>
      <c r="O236" s="10">
        <f>IF($A236="",0,$H236*IFERROR(VLOOKUP($B236,Parts!$A$5:$R$204,14,FALSE),0))</f>
        <v/>
      </c>
      <c r="P236" s="10">
        <f>IF($A236="",0,$H236*IFERROR(VLOOKUP($B236,Parts!$A$5:$R$204,15,FALSE),0))</f>
        <v/>
      </c>
      <c r="R236" s="14">
        <f>IF($B236="","",IF($B236='Where used'!$B$3,COUNTIFS($B$5:$B236,'Where used'!$B$3),""))</f>
        <v/>
      </c>
    </row>
    <row r="237">
      <c r="A237" s="7" t="n"/>
      <c r="B237" s="7" t="n"/>
      <c r="C237" s="8" t="n"/>
      <c r="D237" s="9" t="n"/>
      <c r="E237" s="10">
        <f>IF($A237="",0,IFERROR(VLOOKUP($B237,Parts!$A$5:$R$204,16,FALSE),0))</f>
        <v/>
      </c>
      <c r="F237" s="10">
        <f>IF($A237="",0,$D237*$E237)</f>
        <v/>
      </c>
      <c r="G237" s="11">
        <f>IF($A237="",0,IFERROR(VLOOKUP($B237,Parts!$A$5:$R$204,8,FALSE),1))</f>
        <v/>
      </c>
      <c r="H237" s="12">
        <f>IF($A237="",0,IFERROR($D237/$G237,$D237))</f>
        <v/>
      </c>
      <c r="I237" s="10">
        <f>IF($A237="",0,$H237*$E237)</f>
        <v/>
      </c>
      <c r="J237" s="13">
        <f>IF($A237="","",IFERROR(VLOOKUP($B237,Parts!$A$5:$R$204,3,FALSE),"⚠ not in Parts"))</f>
        <v/>
      </c>
      <c r="K237" s="13">
        <f>IF($A237="","",IF($A237=$B237,"⚠ a part cannot contain itself",IF(COUNTIF(Parts!$A$5:$A$204,$A237)=0,"⚠ parent is not in the Parts tab",IF(COUNTIF(Parts!$A$5:$A$204,$B237)=0,"⚠ component is not in the Parts tab",IF(COUNTIFS($A$5:$A$404,$A237,$B$5:$B$404,$B237)&gt;1,"⚠ this parent and component pair appears twice",IF(AND($C237&gt;1,COUNTIF($B$5:$B$404,$A237)=0),"⚠ level below 1, but the parent is never used as a component",""))))))</f>
        <v/>
      </c>
      <c r="M237" s="10">
        <f>IF($A237="",0,$H237*IFERROR(VLOOKUP($B237,Parts!$A$5:$R$204,12,FALSE),0))</f>
        <v/>
      </c>
      <c r="N237" s="10">
        <f>IF($A237="",0,$H237*IFERROR(VLOOKUP($B237,Parts!$A$5:$R$204,13,FALSE),0))</f>
        <v/>
      </c>
      <c r="O237" s="10">
        <f>IF($A237="",0,$H237*IFERROR(VLOOKUP($B237,Parts!$A$5:$R$204,14,FALSE),0))</f>
        <v/>
      </c>
      <c r="P237" s="10">
        <f>IF($A237="",0,$H237*IFERROR(VLOOKUP($B237,Parts!$A$5:$R$204,15,FALSE),0))</f>
        <v/>
      </c>
      <c r="R237" s="14">
        <f>IF($B237="","",IF($B237='Where used'!$B$3,COUNTIFS($B$5:$B237,'Where used'!$B$3),""))</f>
        <v/>
      </c>
    </row>
    <row r="238">
      <c r="A238" s="7" t="n"/>
      <c r="B238" s="7" t="n"/>
      <c r="C238" s="8" t="n"/>
      <c r="D238" s="9" t="n"/>
      <c r="E238" s="10">
        <f>IF($A238="",0,IFERROR(VLOOKUP($B238,Parts!$A$5:$R$204,16,FALSE),0))</f>
        <v/>
      </c>
      <c r="F238" s="10">
        <f>IF($A238="",0,$D238*$E238)</f>
        <v/>
      </c>
      <c r="G238" s="11">
        <f>IF($A238="",0,IFERROR(VLOOKUP($B238,Parts!$A$5:$R$204,8,FALSE),1))</f>
        <v/>
      </c>
      <c r="H238" s="12">
        <f>IF($A238="",0,IFERROR($D238/$G238,$D238))</f>
        <v/>
      </c>
      <c r="I238" s="10">
        <f>IF($A238="",0,$H238*$E238)</f>
        <v/>
      </c>
      <c r="J238" s="13">
        <f>IF($A238="","",IFERROR(VLOOKUP($B238,Parts!$A$5:$R$204,3,FALSE),"⚠ not in Parts"))</f>
        <v/>
      </c>
      <c r="K238" s="13">
        <f>IF($A238="","",IF($A238=$B238,"⚠ a part cannot contain itself",IF(COUNTIF(Parts!$A$5:$A$204,$A238)=0,"⚠ parent is not in the Parts tab",IF(COUNTIF(Parts!$A$5:$A$204,$B238)=0,"⚠ component is not in the Parts tab",IF(COUNTIFS($A$5:$A$404,$A238,$B$5:$B$404,$B238)&gt;1,"⚠ this parent and component pair appears twice",IF(AND($C238&gt;1,COUNTIF($B$5:$B$404,$A238)=0),"⚠ level below 1, but the parent is never used as a component",""))))))</f>
        <v/>
      </c>
      <c r="M238" s="10">
        <f>IF($A238="",0,$H238*IFERROR(VLOOKUP($B238,Parts!$A$5:$R$204,12,FALSE),0))</f>
        <v/>
      </c>
      <c r="N238" s="10">
        <f>IF($A238="",0,$H238*IFERROR(VLOOKUP($B238,Parts!$A$5:$R$204,13,FALSE),0))</f>
        <v/>
      </c>
      <c r="O238" s="10">
        <f>IF($A238="",0,$H238*IFERROR(VLOOKUP($B238,Parts!$A$5:$R$204,14,FALSE),0))</f>
        <v/>
      </c>
      <c r="P238" s="10">
        <f>IF($A238="",0,$H238*IFERROR(VLOOKUP($B238,Parts!$A$5:$R$204,15,FALSE),0))</f>
        <v/>
      </c>
      <c r="R238" s="14">
        <f>IF($B238="","",IF($B238='Where used'!$B$3,COUNTIFS($B$5:$B238,'Where used'!$B$3),""))</f>
        <v/>
      </c>
    </row>
    <row r="239">
      <c r="A239" s="7" t="n"/>
      <c r="B239" s="7" t="n"/>
      <c r="C239" s="8" t="n"/>
      <c r="D239" s="9" t="n"/>
      <c r="E239" s="10">
        <f>IF($A239="",0,IFERROR(VLOOKUP($B239,Parts!$A$5:$R$204,16,FALSE),0))</f>
        <v/>
      </c>
      <c r="F239" s="10">
        <f>IF($A239="",0,$D239*$E239)</f>
        <v/>
      </c>
      <c r="G239" s="11">
        <f>IF($A239="",0,IFERROR(VLOOKUP($B239,Parts!$A$5:$R$204,8,FALSE),1))</f>
        <v/>
      </c>
      <c r="H239" s="12">
        <f>IF($A239="",0,IFERROR($D239/$G239,$D239))</f>
        <v/>
      </c>
      <c r="I239" s="10">
        <f>IF($A239="",0,$H239*$E239)</f>
        <v/>
      </c>
      <c r="J239" s="13">
        <f>IF($A239="","",IFERROR(VLOOKUP($B239,Parts!$A$5:$R$204,3,FALSE),"⚠ not in Parts"))</f>
        <v/>
      </c>
      <c r="K239" s="13">
        <f>IF($A239="","",IF($A239=$B239,"⚠ a part cannot contain itself",IF(COUNTIF(Parts!$A$5:$A$204,$A239)=0,"⚠ parent is not in the Parts tab",IF(COUNTIF(Parts!$A$5:$A$204,$B239)=0,"⚠ component is not in the Parts tab",IF(COUNTIFS($A$5:$A$404,$A239,$B$5:$B$404,$B239)&gt;1,"⚠ this parent and component pair appears twice",IF(AND($C239&gt;1,COUNTIF($B$5:$B$404,$A239)=0),"⚠ level below 1, but the parent is never used as a component",""))))))</f>
        <v/>
      </c>
      <c r="M239" s="10">
        <f>IF($A239="",0,$H239*IFERROR(VLOOKUP($B239,Parts!$A$5:$R$204,12,FALSE),0))</f>
        <v/>
      </c>
      <c r="N239" s="10">
        <f>IF($A239="",0,$H239*IFERROR(VLOOKUP($B239,Parts!$A$5:$R$204,13,FALSE),0))</f>
        <v/>
      </c>
      <c r="O239" s="10">
        <f>IF($A239="",0,$H239*IFERROR(VLOOKUP($B239,Parts!$A$5:$R$204,14,FALSE),0))</f>
        <v/>
      </c>
      <c r="P239" s="10">
        <f>IF($A239="",0,$H239*IFERROR(VLOOKUP($B239,Parts!$A$5:$R$204,15,FALSE),0))</f>
        <v/>
      </c>
      <c r="R239" s="14">
        <f>IF($B239="","",IF($B239='Where used'!$B$3,COUNTIFS($B$5:$B239,'Where used'!$B$3),""))</f>
        <v/>
      </c>
    </row>
    <row r="240">
      <c r="A240" s="7" t="n"/>
      <c r="B240" s="7" t="n"/>
      <c r="C240" s="8" t="n"/>
      <c r="D240" s="9" t="n"/>
      <c r="E240" s="10">
        <f>IF($A240="",0,IFERROR(VLOOKUP($B240,Parts!$A$5:$R$204,16,FALSE),0))</f>
        <v/>
      </c>
      <c r="F240" s="10">
        <f>IF($A240="",0,$D240*$E240)</f>
        <v/>
      </c>
      <c r="G240" s="11">
        <f>IF($A240="",0,IFERROR(VLOOKUP($B240,Parts!$A$5:$R$204,8,FALSE),1))</f>
        <v/>
      </c>
      <c r="H240" s="12">
        <f>IF($A240="",0,IFERROR($D240/$G240,$D240))</f>
        <v/>
      </c>
      <c r="I240" s="10">
        <f>IF($A240="",0,$H240*$E240)</f>
        <v/>
      </c>
      <c r="J240" s="13">
        <f>IF($A240="","",IFERROR(VLOOKUP($B240,Parts!$A$5:$R$204,3,FALSE),"⚠ not in Parts"))</f>
        <v/>
      </c>
      <c r="K240" s="13">
        <f>IF($A240="","",IF($A240=$B240,"⚠ a part cannot contain itself",IF(COUNTIF(Parts!$A$5:$A$204,$A240)=0,"⚠ parent is not in the Parts tab",IF(COUNTIF(Parts!$A$5:$A$204,$B240)=0,"⚠ component is not in the Parts tab",IF(COUNTIFS($A$5:$A$404,$A240,$B$5:$B$404,$B240)&gt;1,"⚠ this parent and component pair appears twice",IF(AND($C240&gt;1,COUNTIF($B$5:$B$404,$A240)=0),"⚠ level below 1, but the parent is never used as a component",""))))))</f>
        <v/>
      </c>
      <c r="M240" s="10">
        <f>IF($A240="",0,$H240*IFERROR(VLOOKUP($B240,Parts!$A$5:$R$204,12,FALSE),0))</f>
        <v/>
      </c>
      <c r="N240" s="10">
        <f>IF($A240="",0,$H240*IFERROR(VLOOKUP($B240,Parts!$A$5:$R$204,13,FALSE),0))</f>
        <v/>
      </c>
      <c r="O240" s="10">
        <f>IF($A240="",0,$H240*IFERROR(VLOOKUP($B240,Parts!$A$5:$R$204,14,FALSE),0))</f>
        <v/>
      </c>
      <c r="P240" s="10">
        <f>IF($A240="",0,$H240*IFERROR(VLOOKUP($B240,Parts!$A$5:$R$204,15,FALSE),0))</f>
        <v/>
      </c>
      <c r="R240" s="14">
        <f>IF($B240="","",IF($B240='Where used'!$B$3,COUNTIFS($B$5:$B240,'Where used'!$B$3),""))</f>
        <v/>
      </c>
    </row>
    <row r="241">
      <c r="A241" s="7" t="n"/>
      <c r="B241" s="7" t="n"/>
      <c r="C241" s="8" t="n"/>
      <c r="D241" s="9" t="n"/>
      <c r="E241" s="10">
        <f>IF($A241="",0,IFERROR(VLOOKUP($B241,Parts!$A$5:$R$204,16,FALSE),0))</f>
        <v/>
      </c>
      <c r="F241" s="10">
        <f>IF($A241="",0,$D241*$E241)</f>
        <v/>
      </c>
      <c r="G241" s="11">
        <f>IF($A241="",0,IFERROR(VLOOKUP($B241,Parts!$A$5:$R$204,8,FALSE),1))</f>
        <v/>
      </c>
      <c r="H241" s="12">
        <f>IF($A241="",0,IFERROR($D241/$G241,$D241))</f>
        <v/>
      </c>
      <c r="I241" s="10">
        <f>IF($A241="",0,$H241*$E241)</f>
        <v/>
      </c>
      <c r="J241" s="13">
        <f>IF($A241="","",IFERROR(VLOOKUP($B241,Parts!$A$5:$R$204,3,FALSE),"⚠ not in Parts"))</f>
        <v/>
      </c>
      <c r="K241" s="13">
        <f>IF($A241="","",IF($A241=$B241,"⚠ a part cannot contain itself",IF(COUNTIF(Parts!$A$5:$A$204,$A241)=0,"⚠ parent is not in the Parts tab",IF(COUNTIF(Parts!$A$5:$A$204,$B241)=0,"⚠ component is not in the Parts tab",IF(COUNTIFS($A$5:$A$404,$A241,$B$5:$B$404,$B241)&gt;1,"⚠ this parent and component pair appears twice",IF(AND($C241&gt;1,COUNTIF($B$5:$B$404,$A241)=0),"⚠ level below 1, but the parent is never used as a component",""))))))</f>
        <v/>
      </c>
      <c r="M241" s="10">
        <f>IF($A241="",0,$H241*IFERROR(VLOOKUP($B241,Parts!$A$5:$R$204,12,FALSE),0))</f>
        <v/>
      </c>
      <c r="N241" s="10">
        <f>IF($A241="",0,$H241*IFERROR(VLOOKUP($B241,Parts!$A$5:$R$204,13,FALSE),0))</f>
        <v/>
      </c>
      <c r="O241" s="10">
        <f>IF($A241="",0,$H241*IFERROR(VLOOKUP($B241,Parts!$A$5:$R$204,14,FALSE),0))</f>
        <v/>
      </c>
      <c r="P241" s="10">
        <f>IF($A241="",0,$H241*IFERROR(VLOOKUP($B241,Parts!$A$5:$R$204,15,FALSE),0))</f>
        <v/>
      </c>
      <c r="R241" s="14">
        <f>IF($B241="","",IF($B241='Where used'!$B$3,COUNTIFS($B$5:$B241,'Where used'!$B$3),""))</f>
        <v/>
      </c>
    </row>
    <row r="242">
      <c r="A242" s="7" t="n"/>
      <c r="B242" s="7" t="n"/>
      <c r="C242" s="8" t="n"/>
      <c r="D242" s="9" t="n"/>
      <c r="E242" s="10">
        <f>IF($A242="",0,IFERROR(VLOOKUP($B242,Parts!$A$5:$R$204,16,FALSE),0))</f>
        <v/>
      </c>
      <c r="F242" s="10">
        <f>IF($A242="",0,$D242*$E242)</f>
        <v/>
      </c>
      <c r="G242" s="11">
        <f>IF($A242="",0,IFERROR(VLOOKUP($B242,Parts!$A$5:$R$204,8,FALSE),1))</f>
        <v/>
      </c>
      <c r="H242" s="12">
        <f>IF($A242="",0,IFERROR($D242/$G242,$D242))</f>
        <v/>
      </c>
      <c r="I242" s="10">
        <f>IF($A242="",0,$H242*$E242)</f>
        <v/>
      </c>
      <c r="J242" s="13">
        <f>IF($A242="","",IFERROR(VLOOKUP($B242,Parts!$A$5:$R$204,3,FALSE),"⚠ not in Parts"))</f>
        <v/>
      </c>
      <c r="K242" s="13">
        <f>IF($A242="","",IF($A242=$B242,"⚠ a part cannot contain itself",IF(COUNTIF(Parts!$A$5:$A$204,$A242)=0,"⚠ parent is not in the Parts tab",IF(COUNTIF(Parts!$A$5:$A$204,$B242)=0,"⚠ component is not in the Parts tab",IF(COUNTIFS($A$5:$A$404,$A242,$B$5:$B$404,$B242)&gt;1,"⚠ this parent and component pair appears twice",IF(AND($C242&gt;1,COUNTIF($B$5:$B$404,$A242)=0),"⚠ level below 1, but the parent is never used as a component",""))))))</f>
        <v/>
      </c>
      <c r="M242" s="10">
        <f>IF($A242="",0,$H242*IFERROR(VLOOKUP($B242,Parts!$A$5:$R$204,12,FALSE),0))</f>
        <v/>
      </c>
      <c r="N242" s="10">
        <f>IF($A242="",0,$H242*IFERROR(VLOOKUP($B242,Parts!$A$5:$R$204,13,FALSE),0))</f>
        <v/>
      </c>
      <c r="O242" s="10">
        <f>IF($A242="",0,$H242*IFERROR(VLOOKUP($B242,Parts!$A$5:$R$204,14,FALSE),0))</f>
        <v/>
      </c>
      <c r="P242" s="10">
        <f>IF($A242="",0,$H242*IFERROR(VLOOKUP($B242,Parts!$A$5:$R$204,15,FALSE),0))</f>
        <v/>
      </c>
      <c r="R242" s="14">
        <f>IF($B242="","",IF($B242='Where used'!$B$3,COUNTIFS($B$5:$B242,'Where used'!$B$3),""))</f>
        <v/>
      </c>
    </row>
    <row r="243">
      <c r="A243" s="7" t="n"/>
      <c r="B243" s="7" t="n"/>
      <c r="C243" s="8" t="n"/>
      <c r="D243" s="9" t="n"/>
      <c r="E243" s="10">
        <f>IF($A243="",0,IFERROR(VLOOKUP($B243,Parts!$A$5:$R$204,16,FALSE),0))</f>
        <v/>
      </c>
      <c r="F243" s="10">
        <f>IF($A243="",0,$D243*$E243)</f>
        <v/>
      </c>
      <c r="G243" s="11">
        <f>IF($A243="",0,IFERROR(VLOOKUP($B243,Parts!$A$5:$R$204,8,FALSE),1))</f>
        <v/>
      </c>
      <c r="H243" s="12">
        <f>IF($A243="",0,IFERROR($D243/$G243,$D243))</f>
        <v/>
      </c>
      <c r="I243" s="10">
        <f>IF($A243="",0,$H243*$E243)</f>
        <v/>
      </c>
      <c r="J243" s="13">
        <f>IF($A243="","",IFERROR(VLOOKUP($B243,Parts!$A$5:$R$204,3,FALSE),"⚠ not in Parts"))</f>
        <v/>
      </c>
      <c r="K243" s="13">
        <f>IF($A243="","",IF($A243=$B243,"⚠ a part cannot contain itself",IF(COUNTIF(Parts!$A$5:$A$204,$A243)=0,"⚠ parent is not in the Parts tab",IF(COUNTIF(Parts!$A$5:$A$204,$B243)=0,"⚠ component is not in the Parts tab",IF(COUNTIFS($A$5:$A$404,$A243,$B$5:$B$404,$B243)&gt;1,"⚠ this parent and component pair appears twice",IF(AND($C243&gt;1,COUNTIF($B$5:$B$404,$A243)=0),"⚠ level below 1, but the parent is never used as a component",""))))))</f>
        <v/>
      </c>
      <c r="M243" s="10">
        <f>IF($A243="",0,$H243*IFERROR(VLOOKUP($B243,Parts!$A$5:$R$204,12,FALSE),0))</f>
        <v/>
      </c>
      <c r="N243" s="10">
        <f>IF($A243="",0,$H243*IFERROR(VLOOKUP($B243,Parts!$A$5:$R$204,13,FALSE),0))</f>
        <v/>
      </c>
      <c r="O243" s="10">
        <f>IF($A243="",0,$H243*IFERROR(VLOOKUP($B243,Parts!$A$5:$R$204,14,FALSE),0))</f>
        <v/>
      </c>
      <c r="P243" s="10">
        <f>IF($A243="",0,$H243*IFERROR(VLOOKUP($B243,Parts!$A$5:$R$204,15,FALSE),0))</f>
        <v/>
      </c>
      <c r="R243" s="14">
        <f>IF($B243="","",IF($B243='Where used'!$B$3,COUNTIFS($B$5:$B243,'Where used'!$B$3),""))</f>
        <v/>
      </c>
    </row>
    <row r="244">
      <c r="A244" s="7" t="n"/>
      <c r="B244" s="7" t="n"/>
      <c r="C244" s="8" t="n"/>
      <c r="D244" s="9" t="n"/>
      <c r="E244" s="10">
        <f>IF($A244="",0,IFERROR(VLOOKUP($B244,Parts!$A$5:$R$204,16,FALSE),0))</f>
        <v/>
      </c>
      <c r="F244" s="10">
        <f>IF($A244="",0,$D244*$E244)</f>
        <v/>
      </c>
      <c r="G244" s="11">
        <f>IF($A244="",0,IFERROR(VLOOKUP($B244,Parts!$A$5:$R$204,8,FALSE),1))</f>
        <v/>
      </c>
      <c r="H244" s="12">
        <f>IF($A244="",0,IFERROR($D244/$G244,$D244))</f>
        <v/>
      </c>
      <c r="I244" s="10">
        <f>IF($A244="",0,$H244*$E244)</f>
        <v/>
      </c>
      <c r="J244" s="13">
        <f>IF($A244="","",IFERROR(VLOOKUP($B244,Parts!$A$5:$R$204,3,FALSE),"⚠ not in Parts"))</f>
        <v/>
      </c>
      <c r="K244" s="13">
        <f>IF($A244="","",IF($A244=$B244,"⚠ a part cannot contain itself",IF(COUNTIF(Parts!$A$5:$A$204,$A244)=0,"⚠ parent is not in the Parts tab",IF(COUNTIF(Parts!$A$5:$A$204,$B244)=0,"⚠ component is not in the Parts tab",IF(COUNTIFS($A$5:$A$404,$A244,$B$5:$B$404,$B244)&gt;1,"⚠ this parent and component pair appears twice",IF(AND($C244&gt;1,COUNTIF($B$5:$B$404,$A244)=0),"⚠ level below 1, but the parent is never used as a component",""))))))</f>
        <v/>
      </c>
      <c r="M244" s="10">
        <f>IF($A244="",0,$H244*IFERROR(VLOOKUP($B244,Parts!$A$5:$R$204,12,FALSE),0))</f>
        <v/>
      </c>
      <c r="N244" s="10">
        <f>IF($A244="",0,$H244*IFERROR(VLOOKUP($B244,Parts!$A$5:$R$204,13,FALSE),0))</f>
        <v/>
      </c>
      <c r="O244" s="10">
        <f>IF($A244="",0,$H244*IFERROR(VLOOKUP($B244,Parts!$A$5:$R$204,14,FALSE),0))</f>
        <v/>
      </c>
      <c r="P244" s="10">
        <f>IF($A244="",0,$H244*IFERROR(VLOOKUP($B244,Parts!$A$5:$R$204,15,FALSE),0))</f>
        <v/>
      </c>
      <c r="R244" s="14">
        <f>IF($B244="","",IF($B244='Where used'!$B$3,COUNTIFS($B$5:$B244,'Where used'!$B$3),""))</f>
        <v/>
      </c>
    </row>
    <row r="245">
      <c r="A245" s="7" t="n"/>
      <c r="B245" s="7" t="n"/>
      <c r="C245" s="8" t="n"/>
      <c r="D245" s="9" t="n"/>
      <c r="E245" s="10">
        <f>IF($A245="",0,IFERROR(VLOOKUP($B245,Parts!$A$5:$R$204,16,FALSE),0))</f>
        <v/>
      </c>
      <c r="F245" s="10">
        <f>IF($A245="",0,$D245*$E245)</f>
        <v/>
      </c>
      <c r="G245" s="11">
        <f>IF($A245="",0,IFERROR(VLOOKUP($B245,Parts!$A$5:$R$204,8,FALSE),1))</f>
        <v/>
      </c>
      <c r="H245" s="12">
        <f>IF($A245="",0,IFERROR($D245/$G245,$D245))</f>
        <v/>
      </c>
      <c r="I245" s="10">
        <f>IF($A245="",0,$H245*$E245)</f>
        <v/>
      </c>
      <c r="J245" s="13">
        <f>IF($A245="","",IFERROR(VLOOKUP($B245,Parts!$A$5:$R$204,3,FALSE),"⚠ not in Parts"))</f>
        <v/>
      </c>
      <c r="K245" s="13">
        <f>IF($A245="","",IF($A245=$B245,"⚠ a part cannot contain itself",IF(COUNTIF(Parts!$A$5:$A$204,$A245)=0,"⚠ parent is not in the Parts tab",IF(COUNTIF(Parts!$A$5:$A$204,$B245)=0,"⚠ component is not in the Parts tab",IF(COUNTIFS($A$5:$A$404,$A245,$B$5:$B$404,$B245)&gt;1,"⚠ this parent and component pair appears twice",IF(AND($C245&gt;1,COUNTIF($B$5:$B$404,$A245)=0),"⚠ level below 1, but the parent is never used as a component",""))))))</f>
        <v/>
      </c>
      <c r="M245" s="10">
        <f>IF($A245="",0,$H245*IFERROR(VLOOKUP($B245,Parts!$A$5:$R$204,12,FALSE),0))</f>
        <v/>
      </c>
      <c r="N245" s="10">
        <f>IF($A245="",0,$H245*IFERROR(VLOOKUP($B245,Parts!$A$5:$R$204,13,FALSE),0))</f>
        <v/>
      </c>
      <c r="O245" s="10">
        <f>IF($A245="",0,$H245*IFERROR(VLOOKUP($B245,Parts!$A$5:$R$204,14,FALSE),0))</f>
        <v/>
      </c>
      <c r="P245" s="10">
        <f>IF($A245="",0,$H245*IFERROR(VLOOKUP($B245,Parts!$A$5:$R$204,15,FALSE),0))</f>
        <v/>
      </c>
      <c r="R245" s="14">
        <f>IF($B245="","",IF($B245='Where used'!$B$3,COUNTIFS($B$5:$B245,'Where used'!$B$3),""))</f>
        <v/>
      </c>
    </row>
    <row r="246">
      <c r="A246" s="7" t="n"/>
      <c r="B246" s="7" t="n"/>
      <c r="C246" s="8" t="n"/>
      <c r="D246" s="9" t="n"/>
      <c r="E246" s="10">
        <f>IF($A246="",0,IFERROR(VLOOKUP($B246,Parts!$A$5:$R$204,16,FALSE),0))</f>
        <v/>
      </c>
      <c r="F246" s="10">
        <f>IF($A246="",0,$D246*$E246)</f>
        <v/>
      </c>
      <c r="G246" s="11">
        <f>IF($A246="",0,IFERROR(VLOOKUP($B246,Parts!$A$5:$R$204,8,FALSE),1))</f>
        <v/>
      </c>
      <c r="H246" s="12">
        <f>IF($A246="",0,IFERROR($D246/$G246,$D246))</f>
        <v/>
      </c>
      <c r="I246" s="10">
        <f>IF($A246="",0,$H246*$E246)</f>
        <v/>
      </c>
      <c r="J246" s="13">
        <f>IF($A246="","",IFERROR(VLOOKUP($B246,Parts!$A$5:$R$204,3,FALSE),"⚠ not in Parts"))</f>
        <v/>
      </c>
      <c r="K246" s="13">
        <f>IF($A246="","",IF($A246=$B246,"⚠ a part cannot contain itself",IF(COUNTIF(Parts!$A$5:$A$204,$A246)=0,"⚠ parent is not in the Parts tab",IF(COUNTIF(Parts!$A$5:$A$204,$B246)=0,"⚠ component is not in the Parts tab",IF(COUNTIFS($A$5:$A$404,$A246,$B$5:$B$404,$B246)&gt;1,"⚠ this parent and component pair appears twice",IF(AND($C246&gt;1,COUNTIF($B$5:$B$404,$A246)=0),"⚠ level below 1, but the parent is never used as a component",""))))))</f>
        <v/>
      </c>
      <c r="M246" s="10">
        <f>IF($A246="",0,$H246*IFERROR(VLOOKUP($B246,Parts!$A$5:$R$204,12,FALSE),0))</f>
        <v/>
      </c>
      <c r="N246" s="10">
        <f>IF($A246="",0,$H246*IFERROR(VLOOKUP($B246,Parts!$A$5:$R$204,13,FALSE),0))</f>
        <v/>
      </c>
      <c r="O246" s="10">
        <f>IF($A246="",0,$H246*IFERROR(VLOOKUP($B246,Parts!$A$5:$R$204,14,FALSE),0))</f>
        <v/>
      </c>
      <c r="P246" s="10">
        <f>IF($A246="",0,$H246*IFERROR(VLOOKUP($B246,Parts!$A$5:$R$204,15,FALSE),0))</f>
        <v/>
      </c>
      <c r="R246" s="14">
        <f>IF($B246="","",IF($B246='Where used'!$B$3,COUNTIFS($B$5:$B246,'Where used'!$B$3),""))</f>
        <v/>
      </c>
    </row>
    <row r="247">
      <c r="A247" s="7" t="n"/>
      <c r="B247" s="7" t="n"/>
      <c r="C247" s="8" t="n"/>
      <c r="D247" s="9" t="n"/>
      <c r="E247" s="10">
        <f>IF($A247="",0,IFERROR(VLOOKUP($B247,Parts!$A$5:$R$204,16,FALSE),0))</f>
        <v/>
      </c>
      <c r="F247" s="10">
        <f>IF($A247="",0,$D247*$E247)</f>
        <v/>
      </c>
      <c r="G247" s="11">
        <f>IF($A247="",0,IFERROR(VLOOKUP($B247,Parts!$A$5:$R$204,8,FALSE),1))</f>
        <v/>
      </c>
      <c r="H247" s="12">
        <f>IF($A247="",0,IFERROR($D247/$G247,$D247))</f>
        <v/>
      </c>
      <c r="I247" s="10">
        <f>IF($A247="",0,$H247*$E247)</f>
        <v/>
      </c>
      <c r="J247" s="13">
        <f>IF($A247="","",IFERROR(VLOOKUP($B247,Parts!$A$5:$R$204,3,FALSE),"⚠ not in Parts"))</f>
        <v/>
      </c>
      <c r="K247" s="13">
        <f>IF($A247="","",IF($A247=$B247,"⚠ a part cannot contain itself",IF(COUNTIF(Parts!$A$5:$A$204,$A247)=0,"⚠ parent is not in the Parts tab",IF(COUNTIF(Parts!$A$5:$A$204,$B247)=0,"⚠ component is not in the Parts tab",IF(COUNTIFS($A$5:$A$404,$A247,$B$5:$B$404,$B247)&gt;1,"⚠ this parent and component pair appears twice",IF(AND($C247&gt;1,COUNTIF($B$5:$B$404,$A247)=0),"⚠ level below 1, but the parent is never used as a component",""))))))</f>
        <v/>
      </c>
      <c r="M247" s="10">
        <f>IF($A247="",0,$H247*IFERROR(VLOOKUP($B247,Parts!$A$5:$R$204,12,FALSE),0))</f>
        <v/>
      </c>
      <c r="N247" s="10">
        <f>IF($A247="",0,$H247*IFERROR(VLOOKUP($B247,Parts!$A$5:$R$204,13,FALSE),0))</f>
        <v/>
      </c>
      <c r="O247" s="10">
        <f>IF($A247="",0,$H247*IFERROR(VLOOKUP($B247,Parts!$A$5:$R$204,14,FALSE),0))</f>
        <v/>
      </c>
      <c r="P247" s="10">
        <f>IF($A247="",0,$H247*IFERROR(VLOOKUP($B247,Parts!$A$5:$R$204,15,FALSE),0))</f>
        <v/>
      </c>
      <c r="R247" s="14">
        <f>IF($B247="","",IF($B247='Where used'!$B$3,COUNTIFS($B$5:$B247,'Where used'!$B$3),""))</f>
        <v/>
      </c>
    </row>
    <row r="248">
      <c r="A248" s="7" t="n"/>
      <c r="B248" s="7" t="n"/>
      <c r="C248" s="8" t="n"/>
      <c r="D248" s="9" t="n"/>
      <c r="E248" s="10">
        <f>IF($A248="",0,IFERROR(VLOOKUP($B248,Parts!$A$5:$R$204,16,FALSE),0))</f>
        <v/>
      </c>
      <c r="F248" s="10">
        <f>IF($A248="",0,$D248*$E248)</f>
        <v/>
      </c>
      <c r="G248" s="11">
        <f>IF($A248="",0,IFERROR(VLOOKUP($B248,Parts!$A$5:$R$204,8,FALSE),1))</f>
        <v/>
      </c>
      <c r="H248" s="12">
        <f>IF($A248="",0,IFERROR($D248/$G248,$D248))</f>
        <v/>
      </c>
      <c r="I248" s="10">
        <f>IF($A248="",0,$H248*$E248)</f>
        <v/>
      </c>
      <c r="J248" s="13">
        <f>IF($A248="","",IFERROR(VLOOKUP($B248,Parts!$A$5:$R$204,3,FALSE),"⚠ not in Parts"))</f>
        <v/>
      </c>
      <c r="K248" s="13">
        <f>IF($A248="","",IF($A248=$B248,"⚠ a part cannot contain itself",IF(COUNTIF(Parts!$A$5:$A$204,$A248)=0,"⚠ parent is not in the Parts tab",IF(COUNTIF(Parts!$A$5:$A$204,$B248)=0,"⚠ component is not in the Parts tab",IF(COUNTIFS($A$5:$A$404,$A248,$B$5:$B$404,$B248)&gt;1,"⚠ this parent and component pair appears twice",IF(AND($C248&gt;1,COUNTIF($B$5:$B$404,$A248)=0),"⚠ level below 1, but the parent is never used as a component",""))))))</f>
        <v/>
      </c>
      <c r="M248" s="10">
        <f>IF($A248="",0,$H248*IFERROR(VLOOKUP($B248,Parts!$A$5:$R$204,12,FALSE),0))</f>
        <v/>
      </c>
      <c r="N248" s="10">
        <f>IF($A248="",0,$H248*IFERROR(VLOOKUP($B248,Parts!$A$5:$R$204,13,FALSE),0))</f>
        <v/>
      </c>
      <c r="O248" s="10">
        <f>IF($A248="",0,$H248*IFERROR(VLOOKUP($B248,Parts!$A$5:$R$204,14,FALSE),0))</f>
        <v/>
      </c>
      <c r="P248" s="10">
        <f>IF($A248="",0,$H248*IFERROR(VLOOKUP($B248,Parts!$A$5:$R$204,15,FALSE),0))</f>
        <v/>
      </c>
      <c r="R248" s="14">
        <f>IF($B248="","",IF($B248='Where used'!$B$3,COUNTIFS($B$5:$B248,'Where used'!$B$3),""))</f>
        <v/>
      </c>
    </row>
    <row r="249">
      <c r="A249" s="7" t="n"/>
      <c r="B249" s="7" t="n"/>
      <c r="C249" s="8" t="n"/>
      <c r="D249" s="9" t="n"/>
      <c r="E249" s="10">
        <f>IF($A249="",0,IFERROR(VLOOKUP($B249,Parts!$A$5:$R$204,16,FALSE),0))</f>
        <v/>
      </c>
      <c r="F249" s="10">
        <f>IF($A249="",0,$D249*$E249)</f>
        <v/>
      </c>
      <c r="G249" s="11">
        <f>IF($A249="",0,IFERROR(VLOOKUP($B249,Parts!$A$5:$R$204,8,FALSE),1))</f>
        <v/>
      </c>
      <c r="H249" s="12">
        <f>IF($A249="",0,IFERROR($D249/$G249,$D249))</f>
        <v/>
      </c>
      <c r="I249" s="10">
        <f>IF($A249="",0,$H249*$E249)</f>
        <v/>
      </c>
      <c r="J249" s="13">
        <f>IF($A249="","",IFERROR(VLOOKUP($B249,Parts!$A$5:$R$204,3,FALSE),"⚠ not in Parts"))</f>
        <v/>
      </c>
      <c r="K249" s="13">
        <f>IF($A249="","",IF($A249=$B249,"⚠ a part cannot contain itself",IF(COUNTIF(Parts!$A$5:$A$204,$A249)=0,"⚠ parent is not in the Parts tab",IF(COUNTIF(Parts!$A$5:$A$204,$B249)=0,"⚠ component is not in the Parts tab",IF(COUNTIFS($A$5:$A$404,$A249,$B$5:$B$404,$B249)&gt;1,"⚠ this parent and component pair appears twice",IF(AND($C249&gt;1,COUNTIF($B$5:$B$404,$A249)=0),"⚠ level below 1, but the parent is never used as a component",""))))))</f>
        <v/>
      </c>
      <c r="M249" s="10">
        <f>IF($A249="",0,$H249*IFERROR(VLOOKUP($B249,Parts!$A$5:$R$204,12,FALSE),0))</f>
        <v/>
      </c>
      <c r="N249" s="10">
        <f>IF($A249="",0,$H249*IFERROR(VLOOKUP($B249,Parts!$A$5:$R$204,13,FALSE),0))</f>
        <v/>
      </c>
      <c r="O249" s="10">
        <f>IF($A249="",0,$H249*IFERROR(VLOOKUP($B249,Parts!$A$5:$R$204,14,FALSE),0))</f>
        <v/>
      </c>
      <c r="P249" s="10">
        <f>IF($A249="",0,$H249*IFERROR(VLOOKUP($B249,Parts!$A$5:$R$204,15,FALSE),0))</f>
        <v/>
      </c>
      <c r="R249" s="14">
        <f>IF($B249="","",IF($B249='Where used'!$B$3,COUNTIFS($B$5:$B249,'Where used'!$B$3),""))</f>
        <v/>
      </c>
    </row>
    <row r="250">
      <c r="A250" s="7" t="n"/>
      <c r="B250" s="7" t="n"/>
      <c r="C250" s="8" t="n"/>
      <c r="D250" s="9" t="n"/>
      <c r="E250" s="10">
        <f>IF($A250="",0,IFERROR(VLOOKUP($B250,Parts!$A$5:$R$204,16,FALSE),0))</f>
        <v/>
      </c>
      <c r="F250" s="10">
        <f>IF($A250="",0,$D250*$E250)</f>
        <v/>
      </c>
      <c r="G250" s="11">
        <f>IF($A250="",0,IFERROR(VLOOKUP($B250,Parts!$A$5:$R$204,8,FALSE),1))</f>
        <v/>
      </c>
      <c r="H250" s="12">
        <f>IF($A250="",0,IFERROR($D250/$G250,$D250))</f>
        <v/>
      </c>
      <c r="I250" s="10">
        <f>IF($A250="",0,$H250*$E250)</f>
        <v/>
      </c>
      <c r="J250" s="13">
        <f>IF($A250="","",IFERROR(VLOOKUP($B250,Parts!$A$5:$R$204,3,FALSE),"⚠ not in Parts"))</f>
        <v/>
      </c>
      <c r="K250" s="13">
        <f>IF($A250="","",IF($A250=$B250,"⚠ a part cannot contain itself",IF(COUNTIF(Parts!$A$5:$A$204,$A250)=0,"⚠ parent is not in the Parts tab",IF(COUNTIF(Parts!$A$5:$A$204,$B250)=0,"⚠ component is not in the Parts tab",IF(COUNTIFS($A$5:$A$404,$A250,$B$5:$B$404,$B250)&gt;1,"⚠ this parent and component pair appears twice",IF(AND($C250&gt;1,COUNTIF($B$5:$B$404,$A250)=0),"⚠ level below 1, but the parent is never used as a component",""))))))</f>
        <v/>
      </c>
      <c r="M250" s="10">
        <f>IF($A250="",0,$H250*IFERROR(VLOOKUP($B250,Parts!$A$5:$R$204,12,FALSE),0))</f>
        <v/>
      </c>
      <c r="N250" s="10">
        <f>IF($A250="",0,$H250*IFERROR(VLOOKUP($B250,Parts!$A$5:$R$204,13,FALSE),0))</f>
        <v/>
      </c>
      <c r="O250" s="10">
        <f>IF($A250="",0,$H250*IFERROR(VLOOKUP($B250,Parts!$A$5:$R$204,14,FALSE),0))</f>
        <v/>
      </c>
      <c r="P250" s="10">
        <f>IF($A250="",0,$H250*IFERROR(VLOOKUP($B250,Parts!$A$5:$R$204,15,FALSE),0))</f>
        <v/>
      </c>
      <c r="R250" s="14">
        <f>IF($B250="","",IF($B250='Where used'!$B$3,COUNTIFS($B$5:$B250,'Where used'!$B$3),""))</f>
        <v/>
      </c>
    </row>
    <row r="251">
      <c r="A251" s="7" t="n"/>
      <c r="B251" s="7" t="n"/>
      <c r="C251" s="8" t="n"/>
      <c r="D251" s="9" t="n"/>
      <c r="E251" s="10">
        <f>IF($A251="",0,IFERROR(VLOOKUP($B251,Parts!$A$5:$R$204,16,FALSE),0))</f>
        <v/>
      </c>
      <c r="F251" s="10">
        <f>IF($A251="",0,$D251*$E251)</f>
        <v/>
      </c>
      <c r="G251" s="11">
        <f>IF($A251="",0,IFERROR(VLOOKUP($B251,Parts!$A$5:$R$204,8,FALSE),1))</f>
        <v/>
      </c>
      <c r="H251" s="12">
        <f>IF($A251="",0,IFERROR($D251/$G251,$D251))</f>
        <v/>
      </c>
      <c r="I251" s="10">
        <f>IF($A251="",0,$H251*$E251)</f>
        <v/>
      </c>
      <c r="J251" s="13">
        <f>IF($A251="","",IFERROR(VLOOKUP($B251,Parts!$A$5:$R$204,3,FALSE),"⚠ not in Parts"))</f>
        <v/>
      </c>
      <c r="K251" s="13">
        <f>IF($A251="","",IF($A251=$B251,"⚠ a part cannot contain itself",IF(COUNTIF(Parts!$A$5:$A$204,$A251)=0,"⚠ parent is not in the Parts tab",IF(COUNTIF(Parts!$A$5:$A$204,$B251)=0,"⚠ component is not in the Parts tab",IF(COUNTIFS($A$5:$A$404,$A251,$B$5:$B$404,$B251)&gt;1,"⚠ this parent and component pair appears twice",IF(AND($C251&gt;1,COUNTIF($B$5:$B$404,$A251)=0),"⚠ level below 1, but the parent is never used as a component",""))))))</f>
        <v/>
      </c>
      <c r="M251" s="10">
        <f>IF($A251="",0,$H251*IFERROR(VLOOKUP($B251,Parts!$A$5:$R$204,12,FALSE),0))</f>
        <v/>
      </c>
      <c r="N251" s="10">
        <f>IF($A251="",0,$H251*IFERROR(VLOOKUP($B251,Parts!$A$5:$R$204,13,FALSE),0))</f>
        <v/>
      </c>
      <c r="O251" s="10">
        <f>IF($A251="",0,$H251*IFERROR(VLOOKUP($B251,Parts!$A$5:$R$204,14,FALSE),0))</f>
        <v/>
      </c>
      <c r="P251" s="10">
        <f>IF($A251="",0,$H251*IFERROR(VLOOKUP($B251,Parts!$A$5:$R$204,15,FALSE),0))</f>
        <v/>
      </c>
      <c r="R251" s="14">
        <f>IF($B251="","",IF($B251='Where used'!$B$3,COUNTIFS($B$5:$B251,'Where used'!$B$3),""))</f>
        <v/>
      </c>
    </row>
    <row r="252">
      <c r="A252" s="7" t="n"/>
      <c r="B252" s="7" t="n"/>
      <c r="C252" s="8" t="n"/>
      <c r="D252" s="9" t="n"/>
      <c r="E252" s="10">
        <f>IF($A252="",0,IFERROR(VLOOKUP($B252,Parts!$A$5:$R$204,16,FALSE),0))</f>
        <v/>
      </c>
      <c r="F252" s="10">
        <f>IF($A252="",0,$D252*$E252)</f>
        <v/>
      </c>
      <c r="G252" s="11">
        <f>IF($A252="",0,IFERROR(VLOOKUP($B252,Parts!$A$5:$R$204,8,FALSE),1))</f>
        <v/>
      </c>
      <c r="H252" s="12">
        <f>IF($A252="",0,IFERROR($D252/$G252,$D252))</f>
        <v/>
      </c>
      <c r="I252" s="10">
        <f>IF($A252="",0,$H252*$E252)</f>
        <v/>
      </c>
      <c r="J252" s="13">
        <f>IF($A252="","",IFERROR(VLOOKUP($B252,Parts!$A$5:$R$204,3,FALSE),"⚠ not in Parts"))</f>
        <v/>
      </c>
      <c r="K252" s="13">
        <f>IF($A252="","",IF($A252=$B252,"⚠ a part cannot contain itself",IF(COUNTIF(Parts!$A$5:$A$204,$A252)=0,"⚠ parent is not in the Parts tab",IF(COUNTIF(Parts!$A$5:$A$204,$B252)=0,"⚠ component is not in the Parts tab",IF(COUNTIFS($A$5:$A$404,$A252,$B$5:$B$404,$B252)&gt;1,"⚠ this parent and component pair appears twice",IF(AND($C252&gt;1,COUNTIF($B$5:$B$404,$A252)=0),"⚠ level below 1, but the parent is never used as a component",""))))))</f>
        <v/>
      </c>
      <c r="M252" s="10">
        <f>IF($A252="",0,$H252*IFERROR(VLOOKUP($B252,Parts!$A$5:$R$204,12,FALSE),0))</f>
        <v/>
      </c>
      <c r="N252" s="10">
        <f>IF($A252="",0,$H252*IFERROR(VLOOKUP($B252,Parts!$A$5:$R$204,13,FALSE),0))</f>
        <v/>
      </c>
      <c r="O252" s="10">
        <f>IF($A252="",0,$H252*IFERROR(VLOOKUP($B252,Parts!$A$5:$R$204,14,FALSE),0))</f>
        <v/>
      </c>
      <c r="P252" s="10">
        <f>IF($A252="",0,$H252*IFERROR(VLOOKUP($B252,Parts!$A$5:$R$204,15,FALSE),0))</f>
        <v/>
      </c>
      <c r="R252" s="14">
        <f>IF($B252="","",IF($B252='Where used'!$B$3,COUNTIFS($B$5:$B252,'Where used'!$B$3),""))</f>
        <v/>
      </c>
    </row>
    <row r="253">
      <c r="A253" s="7" t="n"/>
      <c r="B253" s="7" t="n"/>
      <c r="C253" s="8" t="n"/>
      <c r="D253" s="9" t="n"/>
      <c r="E253" s="10">
        <f>IF($A253="",0,IFERROR(VLOOKUP($B253,Parts!$A$5:$R$204,16,FALSE),0))</f>
        <v/>
      </c>
      <c r="F253" s="10">
        <f>IF($A253="",0,$D253*$E253)</f>
        <v/>
      </c>
      <c r="G253" s="11">
        <f>IF($A253="",0,IFERROR(VLOOKUP($B253,Parts!$A$5:$R$204,8,FALSE),1))</f>
        <v/>
      </c>
      <c r="H253" s="12">
        <f>IF($A253="",0,IFERROR($D253/$G253,$D253))</f>
        <v/>
      </c>
      <c r="I253" s="10">
        <f>IF($A253="",0,$H253*$E253)</f>
        <v/>
      </c>
      <c r="J253" s="13">
        <f>IF($A253="","",IFERROR(VLOOKUP($B253,Parts!$A$5:$R$204,3,FALSE),"⚠ not in Parts"))</f>
        <v/>
      </c>
      <c r="K253" s="13">
        <f>IF($A253="","",IF($A253=$B253,"⚠ a part cannot contain itself",IF(COUNTIF(Parts!$A$5:$A$204,$A253)=0,"⚠ parent is not in the Parts tab",IF(COUNTIF(Parts!$A$5:$A$204,$B253)=0,"⚠ component is not in the Parts tab",IF(COUNTIFS($A$5:$A$404,$A253,$B$5:$B$404,$B253)&gt;1,"⚠ this parent and component pair appears twice",IF(AND($C253&gt;1,COUNTIF($B$5:$B$404,$A253)=0),"⚠ level below 1, but the parent is never used as a component",""))))))</f>
        <v/>
      </c>
      <c r="M253" s="10">
        <f>IF($A253="",0,$H253*IFERROR(VLOOKUP($B253,Parts!$A$5:$R$204,12,FALSE),0))</f>
        <v/>
      </c>
      <c r="N253" s="10">
        <f>IF($A253="",0,$H253*IFERROR(VLOOKUP($B253,Parts!$A$5:$R$204,13,FALSE),0))</f>
        <v/>
      </c>
      <c r="O253" s="10">
        <f>IF($A253="",0,$H253*IFERROR(VLOOKUP($B253,Parts!$A$5:$R$204,14,FALSE),0))</f>
        <v/>
      </c>
      <c r="P253" s="10">
        <f>IF($A253="",0,$H253*IFERROR(VLOOKUP($B253,Parts!$A$5:$R$204,15,FALSE),0))</f>
        <v/>
      </c>
      <c r="R253" s="14">
        <f>IF($B253="","",IF($B253='Where used'!$B$3,COUNTIFS($B$5:$B253,'Where used'!$B$3),""))</f>
        <v/>
      </c>
    </row>
    <row r="254">
      <c r="A254" s="7" t="n"/>
      <c r="B254" s="7" t="n"/>
      <c r="C254" s="8" t="n"/>
      <c r="D254" s="9" t="n"/>
      <c r="E254" s="10">
        <f>IF($A254="",0,IFERROR(VLOOKUP($B254,Parts!$A$5:$R$204,16,FALSE),0))</f>
        <v/>
      </c>
      <c r="F254" s="10">
        <f>IF($A254="",0,$D254*$E254)</f>
        <v/>
      </c>
      <c r="G254" s="11">
        <f>IF($A254="",0,IFERROR(VLOOKUP($B254,Parts!$A$5:$R$204,8,FALSE),1))</f>
        <v/>
      </c>
      <c r="H254" s="12">
        <f>IF($A254="",0,IFERROR($D254/$G254,$D254))</f>
        <v/>
      </c>
      <c r="I254" s="10">
        <f>IF($A254="",0,$H254*$E254)</f>
        <v/>
      </c>
      <c r="J254" s="13">
        <f>IF($A254="","",IFERROR(VLOOKUP($B254,Parts!$A$5:$R$204,3,FALSE),"⚠ not in Parts"))</f>
        <v/>
      </c>
      <c r="K254" s="13">
        <f>IF($A254="","",IF($A254=$B254,"⚠ a part cannot contain itself",IF(COUNTIF(Parts!$A$5:$A$204,$A254)=0,"⚠ parent is not in the Parts tab",IF(COUNTIF(Parts!$A$5:$A$204,$B254)=0,"⚠ component is not in the Parts tab",IF(COUNTIFS($A$5:$A$404,$A254,$B$5:$B$404,$B254)&gt;1,"⚠ this parent and component pair appears twice",IF(AND($C254&gt;1,COUNTIF($B$5:$B$404,$A254)=0),"⚠ level below 1, but the parent is never used as a component",""))))))</f>
        <v/>
      </c>
      <c r="M254" s="10">
        <f>IF($A254="",0,$H254*IFERROR(VLOOKUP($B254,Parts!$A$5:$R$204,12,FALSE),0))</f>
        <v/>
      </c>
      <c r="N254" s="10">
        <f>IF($A254="",0,$H254*IFERROR(VLOOKUP($B254,Parts!$A$5:$R$204,13,FALSE),0))</f>
        <v/>
      </c>
      <c r="O254" s="10">
        <f>IF($A254="",0,$H254*IFERROR(VLOOKUP($B254,Parts!$A$5:$R$204,14,FALSE),0))</f>
        <v/>
      </c>
      <c r="P254" s="10">
        <f>IF($A254="",0,$H254*IFERROR(VLOOKUP($B254,Parts!$A$5:$R$204,15,FALSE),0))</f>
        <v/>
      </c>
      <c r="R254" s="14">
        <f>IF($B254="","",IF($B254='Where used'!$B$3,COUNTIFS($B$5:$B254,'Where used'!$B$3),""))</f>
        <v/>
      </c>
    </row>
    <row r="255">
      <c r="A255" s="7" t="n"/>
      <c r="B255" s="7" t="n"/>
      <c r="C255" s="8" t="n"/>
      <c r="D255" s="9" t="n"/>
      <c r="E255" s="10">
        <f>IF($A255="",0,IFERROR(VLOOKUP($B255,Parts!$A$5:$R$204,16,FALSE),0))</f>
        <v/>
      </c>
      <c r="F255" s="10">
        <f>IF($A255="",0,$D255*$E255)</f>
        <v/>
      </c>
      <c r="G255" s="11">
        <f>IF($A255="",0,IFERROR(VLOOKUP($B255,Parts!$A$5:$R$204,8,FALSE),1))</f>
        <v/>
      </c>
      <c r="H255" s="12">
        <f>IF($A255="",0,IFERROR($D255/$G255,$D255))</f>
        <v/>
      </c>
      <c r="I255" s="10">
        <f>IF($A255="",0,$H255*$E255)</f>
        <v/>
      </c>
      <c r="J255" s="13">
        <f>IF($A255="","",IFERROR(VLOOKUP($B255,Parts!$A$5:$R$204,3,FALSE),"⚠ not in Parts"))</f>
        <v/>
      </c>
      <c r="K255" s="13">
        <f>IF($A255="","",IF($A255=$B255,"⚠ a part cannot contain itself",IF(COUNTIF(Parts!$A$5:$A$204,$A255)=0,"⚠ parent is not in the Parts tab",IF(COUNTIF(Parts!$A$5:$A$204,$B255)=0,"⚠ component is not in the Parts tab",IF(COUNTIFS($A$5:$A$404,$A255,$B$5:$B$404,$B255)&gt;1,"⚠ this parent and component pair appears twice",IF(AND($C255&gt;1,COUNTIF($B$5:$B$404,$A255)=0),"⚠ level below 1, but the parent is never used as a component",""))))))</f>
        <v/>
      </c>
      <c r="M255" s="10">
        <f>IF($A255="",0,$H255*IFERROR(VLOOKUP($B255,Parts!$A$5:$R$204,12,FALSE),0))</f>
        <v/>
      </c>
      <c r="N255" s="10">
        <f>IF($A255="",0,$H255*IFERROR(VLOOKUP($B255,Parts!$A$5:$R$204,13,FALSE),0))</f>
        <v/>
      </c>
      <c r="O255" s="10">
        <f>IF($A255="",0,$H255*IFERROR(VLOOKUP($B255,Parts!$A$5:$R$204,14,FALSE),0))</f>
        <v/>
      </c>
      <c r="P255" s="10">
        <f>IF($A255="",0,$H255*IFERROR(VLOOKUP($B255,Parts!$A$5:$R$204,15,FALSE),0))</f>
        <v/>
      </c>
      <c r="R255" s="14">
        <f>IF($B255="","",IF($B255='Where used'!$B$3,COUNTIFS($B$5:$B255,'Where used'!$B$3),""))</f>
        <v/>
      </c>
    </row>
    <row r="256">
      <c r="A256" s="7" t="n"/>
      <c r="B256" s="7" t="n"/>
      <c r="C256" s="8" t="n"/>
      <c r="D256" s="9" t="n"/>
      <c r="E256" s="10">
        <f>IF($A256="",0,IFERROR(VLOOKUP($B256,Parts!$A$5:$R$204,16,FALSE),0))</f>
        <v/>
      </c>
      <c r="F256" s="10">
        <f>IF($A256="",0,$D256*$E256)</f>
        <v/>
      </c>
      <c r="G256" s="11">
        <f>IF($A256="",0,IFERROR(VLOOKUP($B256,Parts!$A$5:$R$204,8,FALSE),1))</f>
        <v/>
      </c>
      <c r="H256" s="12">
        <f>IF($A256="",0,IFERROR($D256/$G256,$D256))</f>
        <v/>
      </c>
      <c r="I256" s="10">
        <f>IF($A256="",0,$H256*$E256)</f>
        <v/>
      </c>
      <c r="J256" s="13">
        <f>IF($A256="","",IFERROR(VLOOKUP($B256,Parts!$A$5:$R$204,3,FALSE),"⚠ not in Parts"))</f>
        <v/>
      </c>
      <c r="K256" s="13">
        <f>IF($A256="","",IF($A256=$B256,"⚠ a part cannot contain itself",IF(COUNTIF(Parts!$A$5:$A$204,$A256)=0,"⚠ parent is not in the Parts tab",IF(COUNTIF(Parts!$A$5:$A$204,$B256)=0,"⚠ component is not in the Parts tab",IF(COUNTIFS($A$5:$A$404,$A256,$B$5:$B$404,$B256)&gt;1,"⚠ this parent and component pair appears twice",IF(AND($C256&gt;1,COUNTIF($B$5:$B$404,$A256)=0),"⚠ level below 1, but the parent is never used as a component",""))))))</f>
        <v/>
      </c>
      <c r="M256" s="10">
        <f>IF($A256="",0,$H256*IFERROR(VLOOKUP($B256,Parts!$A$5:$R$204,12,FALSE),0))</f>
        <v/>
      </c>
      <c r="N256" s="10">
        <f>IF($A256="",0,$H256*IFERROR(VLOOKUP($B256,Parts!$A$5:$R$204,13,FALSE),0))</f>
        <v/>
      </c>
      <c r="O256" s="10">
        <f>IF($A256="",0,$H256*IFERROR(VLOOKUP($B256,Parts!$A$5:$R$204,14,FALSE),0))</f>
        <v/>
      </c>
      <c r="P256" s="10">
        <f>IF($A256="",0,$H256*IFERROR(VLOOKUP($B256,Parts!$A$5:$R$204,15,FALSE),0))</f>
        <v/>
      </c>
      <c r="R256" s="14">
        <f>IF($B256="","",IF($B256='Where used'!$B$3,COUNTIFS($B$5:$B256,'Where used'!$B$3),""))</f>
        <v/>
      </c>
    </row>
    <row r="257">
      <c r="A257" s="7" t="n"/>
      <c r="B257" s="7" t="n"/>
      <c r="C257" s="8" t="n"/>
      <c r="D257" s="9" t="n"/>
      <c r="E257" s="10">
        <f>IF($A257="",0,IFERROR(VLOOKUP($B257,Parts!$A$5:$R$204,16,FALSE),0))</f>
        <v/>
      </c>
      <c r="F257" s="10">
        <f>IF($A257="",0,$D257*$E257)</f>
        <v/>
      </c>
      <c r="G257" s="11">
        <f>IF($A257="",0,IFERROR(VLOOKUP($B257,Parts!$A$5:$R$204,8,FALSE),1))</f>
        <v/>
      </c>
      <c r="H257" s="12">
        <f>IF($A257="",0,IFERROR($D257/$G257,$D257))</f>
        <v/>
      </c>
      <c r="I257" s="10">
        <f>IF($A257="",0,$H257*$E257)</f>
        <v/>
      </c>
      <c r="J257" s="13">
        <f>IF($A257="","",IFERROR(VLOOKUP($B257,Parts!$A$5:$R$204,3,FALSE),"⚠ not in Parts"))</f>
        <v/>
      </c>
      <c r="K257" s="13">
        <f>IF($A257="","",IF($A257=$B257,"⚠ a part cannot contain itself",IF(COUNTIF(Parts!$A$5:$A$204,$A257)=0,"⚠ parent is not in the Parts tab",IF(COUNTIF(Parts!$A$5:$A$204,$B257)=0,"⚠ component is not in the Parts tab",IF(COUNTIFS($A$5:$A$404,$A257,$B$5:$B$404,$B257)&gt;1,"⚠ this parent and component pair appears twice",IF(AND($C257&gt;1,COUNTIF($B$5:$B$404,$A257)=0),"⚠ level below 1, but the parent is never used as a component",""))))))</f>
        <v/>
      </c>
      <c r="M257" s="10">
        <f>IF($A257="",0,$H257*IFERROR(VLOOKUP($B257,Parts!$A$5:$R$204,12,FALSE),0))</f>
        <v/>
      </c>
      <c r="N257" s="10">
        <f>IF($A257="",0,$H257*IFERROR(VLOOKUP($B257,Parts!$A$5:$R$204,13,FALSE),0))</f>
        <v/>
      </c>
      <c r="O257" s="10">
        <f>IF($A257="",0,$H257*IFERROR(VLOOKUP($B257,Parts!$A$5:$R$204,14,FALSE),0))</f>
        <v/>
      </c>
      <c r="P257" s="10">
        <f>IF($A257="",0,$H257*IFERROR(VLOOKUP($B257,Parts!$A$5:$R$204,15,FALSE),0))</f>
        <v/>
      </c>
      <c r="R257" s="14">
        <f>IF($B257="","",IF($B257='Where used'!$B$3,COUNTIFS($B$5:$B257,'Where used'!$B$3),""))</f>
        <v/>
      </c>
    </row>
    <row r="258">
      <c r="A258" s="7" t="n"/>
      <c r="B258" s="7" t="n"/>
      <c r="C258" s="8" t="n"/>
      <c r="D258" s="9" t="n"/>
      <c r="E258" s="10">
        <f>IF($A258="",0,IFERROR(VLOOKUP($B258,Parts!$A$5:$R$204,16,FALSE),0))</f>
        <v/>
      </c>
      <c r="F258" s="10">
        <f>IF($A258="",0,$D258*$E258)</f>
        <v/>
      </c>
      <c r="G258" s="11">
        <f>IF($A258="",0,IFERROR(VLOOKUP($B258,Parts!$A$5:$R$204,8,FALSE),1))</f>
        <v/>
      </c>
      <c r="H258" s="12">
        <f>IF($A258="",0,IFERROR($D258/$G258,$D258))</f>
        <v/>
      </c>
      <c r="I258" s="10">
        <f>IF($A258="",0,$H258*$E258)</f>
        <v/>
      </c>
      <c r="J258" s="13">
        <f>IF($A258="","",IFERROR(VLOOKUP($B258,Parts!$A$5:$R$204,3,FALSE),"⚠ not in Parts"))</f>
        <v/>
      </c>
      <c r="K258" s="13">
        <f>IF($A258="","",IF($A258=$B258,"⚠ a part cannot contain itself",IF(COUNTIF(Parts!$A$5:$A$204,$A258)=0,"⚠ parent is not in the Parts tab",IF(COUNTIF(Parts!$A$5:$A$204,$B258)=0,"⚠ component is not in the Parts tab",IF(COUNTIFS($A$5:$A$404,$A258,$B$5:$B$404,$B258)&gt;1,"⚠ this parent and component pair appears twice",IF(AND($C258&gt;1,COUNTIF($B$5:$B$404,$A258)=0),"⚠ level below 1, but the parent is never used as a component",""))))))</f>
        <v/>
      </c>
      <c r="M258" s="10">
        <f>IF($A258="",0,$H258*IFERROR(VLOOKUP($B258,Parts!$A$5:$R$204,12,FALSE),0))</f>
        <v/>
      </c>
      <c r="N258" s="10">
        <f>IF($A258="",0,$H258*IFERROR(VLOOKUP($B258,Parts!$A$5:$R$204,13,FALSE),0))</f>
        <v/>
      </c>
      <c r="O258" s="10">
        <f>IF($A258="",0,$H258*IFERROR(VLOOKUP($B258,Parts!$A$5:$R$204,14,FALSE),0))</f>
        <v/>
      </c>
      <c r="P258" s="10">
        <f>IF($A258="",0,$H258*IFERROR(VLOOKUP($B258,Parts!$A$5:$R$204,15,FALSE),0))</f>
        <v/>
      </c>
      <c r="R258" s="14">
        <f>IF($B258="","",IF($B258='Where used'!$B$3,COUNTIFS($B$5:$B258,'Where used'!$B$3),""))</f>
        <v/>
      </c>
    </row>
    <row r="259">
      <c r="A259" s="7" t="n"/>
      <c r="B259" s="7" t="n"/>
      <c r="C259" s="8" t="n"/>
      <c r="D259" s="9" t="n"/>
      <c r="E259" s="10">
        <f>IF($A259="",0,IFERROR(VLOOKUP($B259,Parts!$A$5:$R$204,16,FALSE),0))</f>
        <v/>
      </c>
      <c r="F259" s="10">
        <f>IF($A259="",0,$D259*$E259)</f>
        <v/>
      </c>
      <c r="G259" s="11">
        <f>IF($A259="",0,IFERROR(VLOOKUP($B259,Parts!$A$5:$R$204,8,FALSE),1))</f>
        <v/>
      </c>
      <c r="H259" s="12">
        <f>IF($A259="",0,IFERROR($D259/$G259,$D259))</f>
        <v/>
      </c>
      <c r="I259" s="10">
        <f>IF($A259="",0,$H259*$E259)</f>
        <v/>
      </c>
      <c r="J259" s="13">
        <f>IF($A259="","",IFERROR(VLOOKUP($B259,Parts!$A$5:$R$204,3,FALSE),"⚠ not in Parts"))</f>
        <v/>
      </c>
      <c r="K259" s="13">
        <f>IF($A259="","",IF($A259=$B259,"⚠ a part cannot contain itself",IF(COUNTIF(Parts!$A$5:$A$204,$A259)=0,"⚠ parent is not in the Parts tab",IF(COUNTIF(Parts!$A$5:$A$204,$B259)=0,"⚠ component is not in the Parts tab",IF(COUNTIFS($A$5:$A$404,$A259,$B$5:$B$404,$B259)&gt;1,"⚠ this parent and component pair appears twice",IF(AND($C259&gt;1,COUNTIF($B$5:$B$404,$A259)=0),"⚠ level below 1, but the parent is never used as a component",""))))))</f>
        <v/>
      </c>
      <c r="M259" s="10">
        <f>IF($A259="",0,$H259*IFERROR(VLOOKUP($B259,Parts!$A$5:$R$204,12,FALSE),0))</f>
        <v/>
      </c>
      <c r="N259" s="10">
        <f>IF($A259="",0,$H259*IFERROR(VLOOKUP($B259,Parts!$A$5:$R$204,13,FALSE),0))</f>
        <v/>
      </c>
      <c r="O259" s="10">
        <f>IF($A259="",0,$H259*IFERROR(VLOOKUP($B259,Parts!$A$5:$R$204,14,FALSE),0))</f>
        <v/>
      </c>
      <c r="P259" s="10">
        <f>IF($A259="",0,$H259*IFERROR(VLOOKUP($B259,Parts!$A$5:$R$204,15,FALSE),0))</f>
        <v/>
      </c>
      <c r="R259" s="14">
        <f>IF($B259="","",IF($B259='Where used'!$B$3,COUNTIFS($B$5:$B259,'Where used'!$B$3),""))</f>
        <v/>
      </c>
    </row>
    <row r="260">
      <c r="A260" s="7" t="n"/>
      <c r="B260" s="7" t="n"/>
      <c r="C260" s="8" t="n"/>
      <c r="D260" s="9" t="n"/>
      <c r="E260" s="10">
        <f>IF($A260="",0,IFERROR(VLOOKUP($B260,Parts!$A$5:$R$204,16,FALSE),0))</f>
        <v/>
      </c>
      <c r="F260" s="10">
        <f>IF($A260="",0,$D260*$E260)</f>
        <v/>
      </c>
      <c r="G260" s="11">
        <f>IF($A260="",0,IFERROR(VLOOKUP($B260,Parts!$A$5:$R$204,8,FALSE),1))</f>
        <v/>
      </c>
      <c r="H260" s="12">
        <f>IF($A260="",0,IFERROR($D260/$G260,$D260))</f>
        <v/>
      </c>
      <c r="I260" s="10">
        <f>IF($A260="",0,$H260*$E260)</f>
        <v/>
      </c>
      <c r="J260" s="13">
        <f>IF($A260="","",IFERROR(VLOOKUP($B260,Parts!$A$5:$R$204,3,FALSE),"⚠ not in Parts"))</f>
        <v/>
      </c>
      <c r="K260" s="13">
        <f>IF($A260="","",IF($A260=$B260,"⚠ a part cannot contain itself",IF(COUNTIF(Parts!$A$5:$A$204,$A260)=0,"⚠ parent is not in the Parts tab",IF(COUNTIF(Parts!$A$5:$A$204,$B260)=0,"⚠ component is not in the Parts tab",IF(COUNTIFS($A$5:$A$404,$A260,$B$5:$B$404,$B260)&gt;1,"⚠ this parent and component pair appears twice",IF(AND($C260&gt;1,COUNTIF($B$5:$B$404,$A260)=0),"⚠ level below 1, but the parent is never used as a component",""))))))</f>
        <v/>
      </c>
      <c r="M260" s="10">
        <f>IF($A260="",0,$H260*IFERROR(VLOOKUP($B260,Parts!$A$5:$R$204,12,FALSE),0))</f>
        <v/>
      </c>
      <c r="N260" s="10">
        <f>IF($A260="",0,$H260*IFERROR(VLOOKUP($B260,Parts!$A$5:$R$204,13,FALSE),0))</f>
        <v/>
      </c>
      <c r="O260" s="10">
        <f>IF($A260="",0,$H260*IFERROR(VLOOKUP($B260,Parts!$A$5:$R$204,14,FALSE),0))</f>
        <v/>
      </c>
      <c r="P260" s="10">
        <f>IF($A260="",0,$H260*IFERROR(VLOOKUP($B260,Parts!$A$5:$R$204,15,FALSE),0))</f>
        <v/>
      </c>
      <c r="R260" s="14">
        <f>IF($B260="","",IF($B260='Where used'!$B$3,COUNTIFS($B$5:$B260,'Where used'!$B$3),""))</f>
        <v/>
      </c>
    </row>
    <row r="261">
      <c r="A261" s="7" t="n"/>
      <c r="B261" s="7" t="n"/>
      <c r="C261" s="8" t="n"/>
      <c r="D261" s="9" t="n"/>
      <c r="E261" s="10">
        <f>IF($A261="",0,IFERROR(VLOOKUP($B261,Parts!$A$5:$R$204,16,FALSE),0))</f>
        <v/>
      </c>
      <c r="F261" s="10">
        <f>IF($A261="",0,$D261*$E261)</f>
        <v/>
      </c>
      <c r="G261" s="11">
        <f>IF($A261="",0,IFERROR(VLOOKUP($B261,Parts!$A$5:$R$204,8,FALSE),1))</f>
        <v/>
      </c>
      <c r="H261" s="12">
        <f>IF($A261="",0,IFERROR($D261/$G261,$D261))</f>
        <v/>
      </c>
      <c r="I261" s="10">
        <f>IF($A261="",0,$H261*$E261)</f>
        <v/>
      </c>
      <c r="J261" s="13">
        <f>IF($A261="","",IFERROR(VLOOKUP($B261,Parts!$A$5:$R$204,3,FALSE),"⚠ not in Parts"))</f>
        <v/>
      </c>
      <c r="K261" s="13">
        <f>IF($A261="","",IF($A261=$B261,"⚠ a part cannot contain itself",IF(COUNTIF(Parts!$A$5:$A$204,$A261)=0,"⚠ parent is not in the Parts tab",IF(COUNTIF(Parts!$A$5:$A$204,$B261)=0,"⚠ component is not in the Parts tab",IF(COUNTIFS($A$5:$A$404,$A261,$B$5:$B$404,$B261)&gt;1,"⚠ this parent and component pair appears twice",IF(AND($C261&gt;1,COUNTIF($B$5:$B$404,$A261)=0),"⚠ level below 1, but the parent is never used as a component",""))))))</f>
        <v/>
      </c>
      <c r="M261" s="10">
        <f>IF($A261="",0,$H261*IFERROR(VLOOKUP($B261,Parts!$A$5:$R$204,12,FALSE),0))</f>
        <v/>
      </c>
      <c r="N261" s="10">
        <f>IF($A261="",0,$H261*IFERROR(VLOOKUP($B261,Parts!$A$5:$R$204,13,FALSE),0))</f>
        <v/>
      </c>
      <c r="O261" s="10">
        <f>IF($A261="",0,$H261*IFERROR(VLOOKUP($B261,Parts!$A$5:$R$204,14,FALSE),0))</f>
        <v/>
      </c>
      <c r="P261" s="10">
        <f>IF($A261="",0,$H261*IFERROR(VLOOKUP($B261,Parts!$A$5:$R$204,15,FALSE),0))</f>
        <v/>
      </c>
      <c r="R261" s="14">
        <f>IF($B261="","",IF($B261='Where used'!$B$3,COUNTIFS($B$5:$B261,'Where used'!$B$3),""))</f>
        <v/>
      </c>
    </row>
    <row r="262">
      <c r="A262" s="7" t="n"/>
      <c r="B262" s="7" t="n"/>
      <c r="C262" s="8" t="n"/>
      <c r="D262" s="9" t="n"/>
      <c r="E262" s="10">
        <f>IF($A262="",0,IFERROR(VLOOKUP($B262,Parts!$A$5:$R$204,16,FALSE),0))</f>
        <v/>
      </c>
      <c r="F262" s="10">
        <f>IF($A262="",0,$D262*$E262)</f>
        <v/>
      </c>
      <c r="G262" s="11">
        <f>IF($A262="",0,IFERROR(VLOOKUP($B262,Parts!$A$5:$R$204,8,FALSE),1))</f>
        <v/>
      </c>
      <c r="H262" s="12">
        <f>IF($A262="",0,IFERROR($D262/$G262,$D262))</f>
        <v/>
      </c>
      <c r="I262" s="10">
        <f>IF($A262="",0,$H262*$E262)</f>
        <v/>
      </c>
      <c r="J262" s="13">
        <f>IF($A262="","",IFERROR(VLOOKUP($B262,Parts!$A$5:$R$204,3,FALSE),"⚠ not in Parts"))</f>
        <v/>
      </c>
      <c r="K262" s="13">
        <f>IF($A262="","",IF($A262=$B262,"⚠ a part cannot contain itself",IF(COUNTIF(Parts!$A$5:$A$204,$A262)=0,"⚠ parent is not in the Parts tab",IF(COUNTIF(Parts!$A$5:$A$204,$B262)=0,"⚠ component is not in the Parts tab",IF(COUNTIFS($A$5:$A$404,$A262,$B$5:$B$404,$B262)&gt;1,"⚠ this parent and component pair appears twice",IF(AND($C262&gt;1,COUNTIF($B$5:$B$404,$A262)=0),"⚠ level below 1, but the parent is never used as a component",""))))))</f>
        <v/>
      </c>
      <c r="M262" s="10">
        <f>IF($A262="",0,$H262*IFERROR(VLOOKUP($B262,Parts!$A$5:$R$204,12,FALSE),0))</f>
        <v/>
      </c>
      <c r="N262" s="10">
        <f>IF($A262="",0,$H262*IFERROR(VLOOKUP($B262,Parts!$A$5:$R$204,13,FALSE),0))</f>
        <v/>
      </c>
      <c r="O262" s="10">
        <f>IF($A262="",0,$H262*IFERROR(VLOOKUP($B262,Parts!$A$5:$R$204,14,FALSE),0))</f>
        <v/>
      </c>
      <c r="P262" s="10">
        <f>IF($A262="",0,$H262*IFERROR(VLOOKUP($B262,Parts!$A$5:$R$204,15,FALSE),0))</f>
        <v/>
      </c>
      <c r="R262" s="14">
        <f>IF($B262="","",IF($B262='Where used'!$B$3,COUNTIFS($B$5:$B262,'Where used'!$B$3),""))</f>
        <v/>
      </c>
    </row>
    <row r="263">
      <c r="A263" s="7" t="n"/>
      <c r="B263" s="7" t="n"/>
      <c r="C263" s="8" t="n"/>
      <c r="D263" s="9" t="n"/>
      <c r="E263" s="10">
        <f>IF($A263="",0,IFERROR(VLOOKUP($B263,Parts!$A$5:$R$204,16,FALSE),0))</f>
        <v/>
      </c>
      <c r="F263" s="10">
        <f>IF($A263="",0,$D263*$E263)</f>
        <v/>
      </c>
      <c r="G263" s="11">
        <f>IF($A263="",0,IFERROR(VLOOKUP($B263,Parts!$A$5:$R$204,8,FALSE),1))</f>
        <v/>
      </c>
      <c r="H263" s="12">
        <f>IF($A263="",0,IFERROR($D263/$G263,$D263))</f>
        <v/>
      </c>
      <c r="I263" s="10">
        <f>IF($A263="",0,$H263*$E263)</f>
        <v/>
      </c>
      <c r="J263" s="13">
        <f>IF($A263="","",IFERROR(VLOOKUP($B263,Parts!$A$5:$R$204,3,FALSE),"⚠ not in Parts"))</f>
        <v/>
      </c>
      <c r="K263" s="13">
        <f>IF($A263="","",IF($A263=$B263,"⚠ a part cannot contain itself",IF(COUNTIF(Parts!$A$5:$A$204,$A263)=0,"⚠ parent is not in the Parts tab",IF(COUNTIF(Parts!$A$5:$A$204,$B263)=0,"⚠ component is not in the Parts tab",IF(COUNTIFS($A$5:$A$404,$A263,$B$5:$B$404,$B263)&gt;1,"⚠ this parent and component pair appears twice",IF(AND($C263&gt;1,COUNTIF($B$5:$B$404,$A263)=0),"⚠ level below 1, but the parent is never used as a component",""))))))</f>
        <v/>
      </c>
      <c r="M263" s="10">
        <f>IF($A263="",0,$H263*IFERROR(VLOOKUP($B263,Parts!$A$5:$R$204,12,FALSE),0))</f>
        <v/>
      </c>
      <c r="N263" s="10">
        <f>IF($A263="",0,$H263*IFERROR(VLOOKUP($B263,Parts!$A$5:$R$204,13,FALSE),0))</f>
        <v/>
      </c>
      <c r="O263" s="10">
        <f>IF($A263="",0,$H263*IFERROR(VLOOKUP($B263,Parts!$A$5:$R$204,14,FALSE),0))</f>
        <v/>
      </c>
      <c r="P263" s="10">
        <f>IF($A263="",0,$H263*IFERROR(VLOOKUP($B263,Parts!$A$5:$R$204,15,FALSE),0))</f>
        <v/>
      </c>
      <c r="R263" s="14">
        <f>IF($B263="","",IF($B263='Where used'!$B$3,COUNTIFS($B$5:$B263,'Where used'!$B$3),""))</f>
        <v/>
      </c>
    </row>
    <row r="264">
      <c r="A264" s="7" t="n"/>
      <c r="B264" s="7" t="n"/>
      <c r="C264" s="8" t="n"/>
      <c r="D264" s="9" t="n"/>
      <c r="E264" s="10">
        <f>IF($A264="",0,IFERROR(VLOOKUP($B264,Parts!$A$5:$R$204,16,FALSE),0))</f>
        <v/>
      </c>
      <c r="F264" s="10">
        <f>IF($A264="",0,$D264*$E264)</f>
        <v/>
      </c>
      <c r="G264" s="11">
        <f>IF($A264="",0,IFERROR(VLOOKUP($B264,Parts!$A$5:$R$204,8,FALSE),1))</f>
        <v/>
      </c>
      <c r="H264" s="12">
        <f>IF($A264="",0,IFERROR($D264/$G264,$D264))</f>
        <v/>
      </c>
      <c r="I264" s="10">
        <f>IF($A264="",0,$H264*$E264)</f>
        <v/>
      </c>
      <c r="J264" s="13">
        <f>IF($A264="","",IFERROR(VLOOKUP($B264,Parts!$A$5:$R$204,3,FALSE),"⚠ not in Parts"))</f>
        <v/>
      </c>
      <c r="K264" s="13">
        <f>IF($A264="","",IF($A264=$B264,"⚠ a part cannot contain itself",IF(COUNTIF(Parts!$A$5:$A$204,$A264)=0,"⚠ parent is not in the Parts tab",IF(COUNTIF(Parts!$A$5:$A$204,$B264)=0,"⚠ component is not in the Parts tab",IF(COUNTIFS($A$5:$A$404,$A264,$B$5:$B$404,$B264)&gt;1,"⚠ this parent and component pair appears twice",IF(AND($C264&gt;1,COUNTIF($B$5:$B$404,$A264)=0),"⚠ level below 1, but the parent is never used as a component",""))))))</f>
        <v/>
      </c>
      <c r="M264" s="10">
        <f>IF($A264="",0,$H264*IFERROR(VLOOKUP($B264,Parts!$A$5:$R$204,12,FALSE),0))</f>
        <v/>
      </c>
      <c r="N264" s="10">
        <f>IF($A264="",0,$H264*IFERROR(VLOOKUP($B264,Parts!$A$5:$R$204,13,FALSE),0))</f>
        <v/>
      </c>
      <c r="O264" s="10">
        <f>IF($A264="",0,$H264*IFERROR(VLOOKUP($B264,Parts!$A$5:$R$204,14,FALSE),0))</f>
        <v/>
      </c>
      <c r="P264" s="10">
        <f>IF($A264="",0,$H264*IFERROR(VLOOKUP($B264,Parts!$A$5:$R$204,15,FALSE),0))</f>
        <v/>
      </c>
      <c r="R264" s="14">
        <f>IF($B264="","",IF($B264='Where used'!$B$3,COUNTIFS($B$5:$B264,'Where used'!$B$3),""))</f>
        <v/>
      </c>
    </row>
    <row r="265">
      <c r="A265" s="7" t="n"/>
      <c r="B265" s="7" t="n"/>
      <c r="C265" s="8" t="n"/>
      <c r="D265" s="9" t="n"/>
      <c r="E265" s="10">
        <f>IF($A265="",0,IFERROR(VLOOKUP($B265,Parts!$A$5:$R$204,16,FALSE),0))</f>
        <v/>
      </c>
      <c r="F265" s="10">
        <f>IF($A265="",0,$D265*$E265)</f>
        <v/>
      </c>
      <c r="G265" s="11">
        <f>IF($A265="",0,IFERROR(VLOOKUP($B265,Parts!$A$5:$R$204,8,FALSE),1))</f>
        <v/>
      </c>
      <c r="H265" s="12">
        <f>IF($A265="",0,IFERROR($D265/$G265,$D265))</f>
        <v/>
      </c>
      <c r="I265" s="10">
        <f>IF($A265="",0,$H265*$E265)</f>
        <v/>
      </c>
      <c r="J265" s="13">
        <f>IF($A265="","",IFERROR(VLOOKUP($B265,Parts!$A$5:$R$204,3,FALSE),"⚠ not in Parts"))</f>
        <v/>
      </c>
      <c r="K265" s="13">
        <f>IF($A265="","",IF($A265=$B265,"⚠ a part cannot contain itself",IF(COUNTIF(Parts!$A$5:$A$204,$A265)=0,"⚠ parent is not in the Parts tab",IF(COUNTIF(Parts!$A$5:$A$204,$B265)=0,"⚠ component is not in the Parts tab",IF(COUNTIFS($A$5:$A$404,$A265,$B$5:$B$404,$B265)&gt;1,"⚠ this parent and component pair appears twice",IF(AND($C265&gt;1,COUNTIF($B$5:$B$404,$A265)=0),"⚠ level below 1, but the parent is never used as a component",""))))))</f>
        <v/>
      </c>
      <c r="M265" s="10">
        <f>IF($A265="",0,$H265*IFERROR(VLOOKUP($B265,Parts!$A$5:$R$204,12,FALSE),0))</f>
        <v/>
      </c>
      <c r="N265" s="10">
        <f>IF($A265="",0,$H265*IFERROR(VLOOKUP($B265,Parts!$A$5:$R$204,13,FALSE),0))</f>
        <v/>
      </c>
      <c r="O265" s="10">
        <f>IF($A265="",0,$H265*IFERROR(VLOOKUP($B265,Parts!$A$5:$R$204,14,FALSE),0))</f>
        <v/>
      </c>
      <c r="P265" s="10">
        <f>IF($A265="",0,$H265*IFERROR(VLOOKUP($B265,Parts!$A$5:$R$204,15,FALSE),0))</f>
        <v/>
      </c>
      <c r="R265" s="14">
        <f>IF($B265="","",IF($B265='Where used'!$B$3,COUNTIFS($B$5:$B265,'Where used'!$B$3),""))</f>
        <v/>
      </c>
    </row>
    <row r="266">
      <c r="A266" s="7" t="n"/>
      <c r="B266" s="7" t="n"/>
      <c r="C266" s="8" t="n"/>
      <c r="D266" s="9" t="n"/>
      <c r="E266" s="10">
        <f>IF($A266="",0,IFERROR(VLOOKUP($B266,Parts!$A$5:$R$204,16,FALSE),0))</f>
        <v/>
      </c>
      <c r="F266" s="10">
        <f>IF($A266="",0,$D266*$E266)</f>
        <v/>
      </c>
      <c r="G266" s="11">
        <f>IF($A266="",0,IFERROR(VLOOKUP($B266,Parts!$A$5:$R$204,8,FALSE),1))</f>
        <v/>
      </c>
      <c r="H266" s="12">
        <f>IF($A266="",0,IFERROR($D266/$G266,$D266))</f>
        <v/>
      </c>
      <c r="I266" s="10">
        <f>IF($A266="",0,$H266*$E266)</f>
        <v/>
      </c>
      <c r="J266" s="13">
        <f>IF($A266="","",IFERROR(VLOOKUP($B266,Parts!$A$5:$R$204,3,FALSE),"⚠ not in Parts"))</f>
        <v/>
      </c>
      <c r="K266" s="13">
        <f>IF($A266="","",IF($A266=$B266,"⚠ a part cannot contain itself",IF(COUNTIF(Parts!$A$5:$A$204,$A266)=0,"⚠ parent is not in the Parts tab",IF(COUNTIF(Parts!$A$5:$A$204,$B266)=0,"⚠ component is not in the Parts tab",IF(COUNTIFS($A$5:$A$404,$A266,$B$5:$B$404,$B266)&gt;1,"⚠ this parent and component pair appears twice",IF(AND($C266&gt;1,COUNTIF($B$5:$B$404,$A266)=0),"⚠ level below 1, but the parent is never used as a component",""))))))</f>
        <v/>
      </c>
      <c r="M266" s="10">
        <f>IF($A266="",0,$H266*IFERROR(VLOOKUP($B266,Parts!$A$5:$R$204,12,FALSE),0))</f>
        <v/>
      </c>
      <c r="N266" s="10">
        <f>IF($A266="",0,$H266*IFERROR(VLOOKUP($B266,Parts!$A$5:$R$204,13,FALSE),0))</f>
        <v/>
      </c>
      <c r="O266" s="10">
        <f>IF($A266="",0,$H266*IFERROR(VLOOKUP($B266,Parts!$A$5:$R$204,14,FALSE),0))</f>
        <v/>
      </c>
      <c r="P266" s="10">
        <f>IF($A266="",0,$H266*IFERROR(VLOOKUP($B266,Parts!$A$5:$R$204,15,FALSE),0))</f>
        <v/>
      </c>
      <c r="R266" s="14">
        <f>IF($B266="","",IF($B266='Where used'!$B$3,COUNTIFS($B$5:$B266,'Where used'!$B$3),""))</f>
        <v/>
      </c>
    </row>
    <row r="267">
      <c r="A267" s="7" t="n"/>
      <c r="B267" s="7" t="n"/>
      <c r="C267" s="8" t="n"/>
      <c r="D267" s="9" t="n"/>
      <c r="E267" s="10">
        <f>IF($A267="",0,IFERROR(VLOOKUP($B267,Parts!$A$5:$R$204,16,FALSE),0))</f>
        <v/>
      </c>
      <c r="F267" s="10">
        <f>IF($A267="",0,$D267*$E267)</f>
        <v/>
      </c>
      <c r="G267" s="11">
        <f>IF($A267="",0,IFERROR(VLOOKUP($B267,Parts!$A$5:$R$204,8,FALSE),1))</f>
        <v/>
      </c>
      <c r="H267" s="12">
        <f>IF($A267="",0,IFERROR($D267/$G267,$D267))</f>
        <v/>
      </c>
      <c r="I267" s="10">
        <f>IF($A267="",0,$H267*$E267)</f>
        <v/>
      </c>
      <c r="J267" s="13">
        <f>IF($A267="","",IFERROR(VLOOKUP($B267,Parts!$A$5:$R$204,3,FALSE),"⚠ not in Parts"))</f>
        <v/>
      </c>
      <c r="K267" s="13">
        <f>IF($A267="","",IF($A267=$B267,"⚠ a part cannot contain itself",IF(COUNTIF(Parts!$A$5:$A$204,$A267)=0,"⚠ parent is not in the Parts tab",IF(COUNTIF(Parts!$A$5:$A$204,$B267)=0,"⚠ component is not in the Parts tab",IF(COUNTIFS($A$5:$A$404,$A267,$B$5:$B$404,$B267)&gt;1,"⚠ this parent and component pair appears twice",IF(AND($C267&gt;1,COUNTIF($B$5:$B$404,$A267)=0),"⚠ level below 1, but the parent is never used as a component",""))))))</f>
        <v/>
      </c>
      <c r="M267" s="10">
        <f>IF($A267="",0,$H267*IFERROR(VLOOKUP($B267,Parts!$A$5:$R$204,12,FALSE),0))</f>
        <v/>
      </c>
      <c r="N267" s="10">
        <f>IF($A267="",0,$H267*IFERROR(VLOOKUP($B267,Parts!$A$5:$R$204,13,FALSE),0))</f>
        <v/>
      </c>
      <c r="O267" s="10">
        <f>IF($A267="",0,$H267*IFERROR(VLOOKUP($B267,Parts!$A$5:$R$204,14,FALSE),0))</f>
        <v/>
      </c>
      <c r="P267" s="10">
        <f>IF($A267="",0,$H267*IFERROR(VLOOKUP($B267,Parts!$A$5:$R$204,15,FALSE),0))</f>
        <v/>
      </c>
      <c r="R267" s="14">
        <f>IF($B267="","",IF($B267='Where used'!$B$3,COUNTIFS($B$5:$B267,'Where used'!$B$3),""))</f>
        <v/>
      </c>
    </row>
    <row r="268">
      <c r="A268" s="7" t="n"/>
      <c r="B268" s="7" t="n"/>
      <c r="C268" s="8" t="n"/>
      <c r="D268" s="9" t="n"/>
      <c r="E268" s="10">
        <f>IF($A268="",0,IFERROR(VLOOKUP($B268,Parts!$A$5:$R$204,16,FALSE),0))</f>
        <v/>
      </c>
      <c r="F268" s="10">
        <f>IF($A268="",0,$D268*$E268)</f>
        <v/>
      </c>
      <c r="G268" s="11">
        <f>IF($A268="",0,IFERROR(VLOOKUP($B268,Parts!$A$5:$R$204,8,FALSE),1))</f>
        <v/>
      </c>
      <c r="H268" s="12">
        <f>IF($A268="",0,IFERROR($D268/$G268,$D268))</f>
        <v/>
      </c>
      <c r="I268" s="10">
        <f>IF($A268="",0,$H268*$E268)</f>
        <v/>
      </c>
      <c r="J268" s="13">
        <f>IF($A268="","",IFERROR(VLOOKUP($B268,Parts!$A$5:$R$204,3,FALSE),"⚠ not in Parts"))</f>
        <v/>
      </c>
      <c r="K268" s="13">
        <f>IF($A268="","",IF($A268=$B268,"⚠ a part cannot contain itself",IF(COUNTIF(Parts!$A$5:$A$204,$A268)=0,"⚠ parent is not in the Parts tab",IF(COUNTIF(Parts!$A$5:$A$204,$B268)=0,"⚠ component is not in the Parts tab",IF(COUNTIFS($A$5:$A$404,$A268,$B$5:$B$404,$B268)&gt;1,"⚠ this parent and component pair appears twice",IF(AND($C268&gt;1,COUNTIF($B$5:$B$404,$A268)=0),"⚠ level below 1, but the parent is never used as a component",""))))))</f>
        <v/>
      </c>
      <c r="M268" s="10">
        <f>IF($A268="",0,$H268*IFERROR(VLOOKUP($B268,Parts!$A$5:$R$204,12,FALSE),0))</f>
        <v/>
      </c>
      <c r="N268" s="10">
        <f>IF($A268="",0,$H268*IFERROR(VLOOKUP($B268,Parts!$A$5:$R$204,13,FALSE),0))</f>
        <v/>
      </c>
      <c r="O268" s="10">
        <f>IF($A268="",0,$H268*IFERROR(VLOOKUP($B268,Parts!$A$5:$R$204,14,FALSE),0))</f>
        <v/>
      </c>
      <c r="P268" s="10">
        <f>IF($A268="",0,$H268*IFERROR(VLOOKUP($B268,Parts!$A$5:$R$204,15,FALSE),0))</f>
        <v/>
      </c>
      <c r="R268" s="14">
        <f>IF($B268="","",IF($B268='Where used'!$B$3,COUNTIFS($B$5:$B268,'Where used'!$B$3),""))</f>
        <v/>
      </c>
    </row>
    <row r="269">
      <c r="A269" s="7" t="n"/>
      <c r="B269" s="7" t="n"/>
      <c r="C269" s="8" t="n"/>
      <c r="D269" s="9" t="n"/>
      <c r="E269" s="10">
        <f>IF($A269="",0,IFERROR(VLOOKUP($B269,Parts!$A$5:$R$204,16,FALSE),0))</f>
        <v/>
      </c>
      <c r="F269" s="10">
        <f>IF($A269="",0,$D269*$E269)</f>
        <v/>
      </c>
      <c r="G269" s="11">
        <f>IF($A269="",0,IFERROR(VLOOKUP($B269,Parts!$A$5:$R$204,8,FALSE),1))</f>
        <v/>
      </c>
      <c r="H269" s="12">
        <f>IF($A269="",0,IFERROR($D269/$G269,$D269))</f>
        <v/>
      </c>
      <c r="I269" s="10">
        <f>IF($A269="",0,$H269*$E269)</f>
        <v/>
      </c>
      <c r="J269" s="13">
        <f>IF($A269="","",IFERROR(VLOOKUP($B269,Parts!$A$5:$R$204,3,FALSE),"⚠ not in Parts"))</f>
        <v/>
      </c>
      <c r="K269" s="13">
        <f>IF($A269="","",IF($A269=$B269,"⚠ a part cannot contain itself",IF(COUNTIF(Parts!$A$5:$A$204,$A269)=0,"⚠ parent is not in the Parts tab",IF(COUNTIF(Parts!$A$5:$A$204,$B269)=0,"⚠ component is not in the Parts tab",IF(COUNTIFS($A$5:$A$404,$A269,$B$5:$B$404,$B269)&gt;1,"⚠ this parent and component pair appears twice",IF(AND($C269&gt;1,COUNTIF($B$5:$B$404,$A269)=0),"⚠ level below 1, but the parent is never used as a component",""))))))</f>
        <v/>
      </c>
      <c r="M269" s="10">
        <f>IF($A269="",0,$H269*IFERROR(VLOOKUP($B269,Parts!$A$5:$R$204,12,FALSE),0))</f>
        <v/>
      </c>
      <c r="N269" s="10">
        <f>IF($A269="",0,$H269*IFERROR(VLOOKUP($B269,Parts!$A$5:$R$204,13,FALSE),0))</f>
        <v/>
      </c>
      <c r="O269" s="10">
        <f>IF($A269="",0,$H269*IFERROR(VLOOKUP($B269,Parts!$A$5:$R$204,14,FALSE),0))</f>
        <v/>
      </c>
      <c r="P269" s="10">
        <f>IF($A269="",0,$H269*IFERROR(VLOOKUP($B269,Parts!$A$5:$R$204,15,FALSE),0))</f>
        <v/>
      </c>
      <c r="R269" s="14">
        <f>IF($B269="","",IF($B269='Where used'!$B$3,COUNTIFS($B$5:$B269,'Where used'!$B$3),""))</f>
        <v/>
      </c>
    </row>
    <row r="270">
      <c r="A270" s="7" t="n"/>
      <c r="B270" s="7" t="n"/>
      <c r="C270" s="8" t="n"/>
      <c r="D270" s="9" t="n"/>
      <c r="E270" s="10">
        <f>IF($A270="",0,IFERROR(VLOOKUP($B270,Parts!$A$5:$R$204,16,FALSE),0))</f>
        <v/>
      </c>
      <c r="F270" s="10">
        <f>IF($A270="",0,$D270*$E270)</f>
        <v/>
      </c>
      <c r="G270" s="11">
        <f>IF($A270="",0,IFERROR(VLOOKUP($B270,Parts!$A$5:$R$204,8,FALSE),1))</f>
        <v/>
      </c>
      <c r="H270" s="12">
        <f>IF($A270="",0,IFERROR($D270/$G270,$D270))</f>
        <v/>
      </c>
      <c r="I270" s="10">
        <f>IF($A270="",0,$H270*$E270)</f>
        <v/>
      </c>
      <c r="J270" s="13">
        <f>IF($A270="","",IFERROR(VLOOKUP($B270,Parts!$A$5:$R$204,3,FALSE),"⚠ not in Parts"))</f>
        <v/>
      </c>
      <c r="K270" s="13">
        <f>IF($A270="","",IF($A270=$B270,"⚠ a part cannot contain itself",IF(COUNTIF(Parts!$A$5:$A$204,$A270)=0,"⚠ parent is not in the Parts tab",IF(COUNTIF(Parts!$A$5:$A$204,$B270)=0,"⚠ component is not in the Parts tab",IF(COUNTIFS($A$5:$A$404,$A270,$B$5:$B$404,$B270)&gt;1,"⚠ this parent and component pair appears twice",IF(AND($C270&gt;1,COUNTIF($B$5:$B$404,$A270)=0),"⚠ level below 1, but the parent is never used as a component",""))))))</f>
        <v/>
      </c>
      <c r="M270" s="10">
        <f>IF($A270="",0,$H270*IFERROR(VLOOKUP($B270,Parts!$A$5:$R$204,12,FALSE),0))</f>
        <v/>
      </c>
      <c r="N270" s="10">
        <f>IF($A270="",0,$H270*IFERROR(VLOOKUP($B270,Parts!$A$5:$R$204,13,FALSE),0))</f>
        <v/>
      </c>
      <c r="O270" s="10">
        <f>IF($A270="",0,$H270*IFERROR(VLOOKUP($B270,Parts!$A$5:$R$204,14,FALSE),0))</f>
        <v/>
      </c>
      <c r="P270" s="10">
        <f>IF($A270="",0,$H270*IFERROR(VLOOKUP($B270,Parts!$A$5:$R$204,15,FALSE),0))</f>
        <v/>
      </c>
      <c r="R270" s="14">
        <f>IF($B270="","",IF($B270='Where used'!$B$3,COUNTIFS($B$5:$B270,'Where used'!$B$3),""))</f>
        <v/>
      </c>
    </row>
    <row r="271">
      <c r="A271" s="7" t="n"/>
      <c r="B271" s="7" t="n"/>
      <c r="C271" s="8" t="n"/>
      <c r="D271" s="9" t="n"/>
      <c r="E271" s="10">
        <f>IF($A271="",0,IFERROR(VLOOKUP($B271,Parts!$A$5:$R$204,16,FALSE),0))</f>
        <v/>
      </c>
      <c r="F271" s="10">
        <f>IF($A271="",0,$D271*$E271)</f>
        <v/>
      </c>
      <c r="G271" s="11">
        <f>IF($A271="",0,IFERROR(VLOOKUP($B271,Parts!$A$5:$R$204,8,FALSE),1))</f>
        <v/>
      </c>
      <c r="H271" s="12">
        <f>IF($A271="",0,IFERROR($D271/$G271,$D271))</f>
        <v/>
      </c>
      <c r="I271" s="10">
        <f>IF($A271="",0,$H271*$E271)</f>
        <v/>
      </c>
      <c r="J271" s="13">
        <f>IF($A271="","",IFERROR(VLOOKUP($B271,Parts!$A$5:$R$204,3,FALSE),"⚠ not in Parts"))</f>
        <v/>
      </c>
      <c r="K271" s="13">
        <f>IF($A271="","",IF($A271=$B271,"⚠ a part cannot contain itself",IF(COUNTIF(Parts!$A$5:$A$204,$A271)=0,"⚠ parent is not in the Parts tab",IF(COUNTIF(Parts!$A$5:$A$204,$B271)=0,"⚠ component is not in the Parts tab",IF(COUNTIFS($A$5:$A$404,$A271,$B$5:$B$404,$B271)&gt;1,"⚠ this parent and component pair appears twice",IF(AND($C271&gt;1,COUNTIF($B$5:$B$404,$A271)=0),"⚠ level below 1, but the parent is never used as a component",""))))))</f>
        <v/>
      </c>
      <c r="M271" s="10">
        <f>IF($A271="",0,$H271*IFERROR(VLOOKUP($B271,Parts!$A$5:$R$204,12,FALSE),0))</f>
        <v/>
      </c>
      <c r="N271" s="10">
        <f>IF($A271="",0,$H271*IFERROR(VLOOKUP($B271,Parts!$A$5:$R$204,13,FALSE),0))</f>
        <v/>
      </c>
      <c r="O271" s="10">
        <f>IF($A271="",0,$H271*IFERROR(VLOOKUP($B271,Parts!$A$5:$R$204,14,FALSE),0))</f>
        <v/>
      </c>
      <c r="P271" s="10">
        <f>IF($A271="",0,$H271*IFERROR(VLOOKUP($B271,Parts!$A$5:$R$204,15,FALSE),0))</f>
        <v/>
      </c>
      <c r="R271" s="14">
        <f>IF($B271="","",IF($B271='Where used'!$B$3,COUNTIFS($B$5:$B271,'Where used'!$B$3),""))</f>
        <v/>
      </c>
    </row>
    <row r="272">
      <c r="A272" s="7" t="n"/>
      <c r="B272" s="7" t="n"/>
      <c r="C272" s="8" t="n"/>
      <c r="D272" s="9" t="n"/>
      <c r="E272" s="10">
        <f>IF($A272="",0,IFERROR(VLOOKUP($B272,Parts!$A$5:$R$204,16,FALSE),0))</f>
        <v/>
      </c>
      <c r="F272" s="10">
        <f>IF($A272="",0,$D272*$E272)</f>
        <v/>
      </c>
      <c r="G272" s="11">
        <f>IF($A272="",0,IFERROR(VLOOKUP($B272,Parts!$A$5:$R$204,8,FALSE),1))</f>
        <v/>
      </c>
      <c r="H272" s="12">
        <f>IF($A272="",0,IFERROR($D272/$G272,$D272))</f>
        <v/>
      </c>
      <c r="I272" s="10">
        <f>IF($A272="",0,$H272*$E272)</f>
        <v/>
      </c>
      <c r="J272" s="13">
        <f>IF($A272="","",IFERROR(VLOOKUP($B272,Parts!$A$5:$R$204,3,FALSE),"⚠ not in Parts"))</f>
        <v/>
      </c>
      <c r="K272" s="13">
        <f>IF($A272="","",IF($A272=$B272,"⚠ a part cannot contain itself",IF(COUNTIF(Parts!$A$5:$A$204,$A272)=0,"⚠ parent is not in the Parts tab",IF(COUNTIF(Parts!$A$5:$A$204,$B272)=0,"⚠ component is not in the Parts tab",IF(COUNTIFS($A$5:$A$404,$A272,$B$5:$B$404,$B272)&gt;1,"⚠ this parent and component pair appears twice",IF(AND($C272&gt;1,COUNTIF($B$5:$B$404,$A272)=0),"⚠ level below 1, but the parent is never used as a component",""))))))</f>
        <v/>
      </c>
      <c r="M272" s="10">
        <f>IF($A272="",0,$H272*IFERROR(VLOOKUP($B272,Parts!$A$5:$R$204,12,FALSE),0))</f>
        <v/>
      </c>
      <c r="N272" s="10">
        <f>IF($A272="",0,$H272*IFERROR(VLOOKUP($B272,Parts!$A$5:$R$204,13,FALSE),0))</f>
        <v/>
      </c>
      <c r="O272" s="10">
        <f>IF($A272="",0,$H272*IFERROR(VLOOKUP($B272,Parts!$A$5:$R$204,14,FALSE),0))</f>
        <v/>
      </c>
      <c r="P272" s="10">
        <f>IF($A272="",0,$H272*IFERROR(VLOOKUP($B272,Parts!$A$5:$R$204,15,FALSE),0))</f>
        <v/>
      </c>
      <c r="R272" s="14">
        <f>IF($B272="","",IF($B272='Where used'!$B$3,COUNTIFS($B$5:$B272,'Where used'!$B$3),""))</f>
        <v/>
      </c>
    </row>
    <row r="273">
      <c r="A273" s="7" t="n"/>
      <c r="B273" s="7" t="n"/>
      <c r="C273" s="8" t="n"/>
      <c r="D273" s="9" t="n"/>
      <c r="E273" s="10">
        <f>IF($A273="",0,IFERROR(VLOOKUP($B273,Parts!$A$5:$R$204,16,FALSE),0))</f>
        <v/>
      </c>
      <c r="F273" s="10">
        <f>IF($A273="",0,$D273*$E273)</f>
        <v/>
      </c>
      <c r="G273" s="11">
        <f>IF($A273="",0,IFERROR(VLOOKUP($B273,Parts!$A$5:$R$204,8,FALSE),1))</f>
        <v/>
      </c>
      <c r="H273" s="12">
        <f>IF($A273="",0,IFERROR($D273/$G273,$D273))</f>
        <v/>
      </c>
      <c r="I273" s="10">
        <f>IF($A273="",0,$H273*$E273)</f>
        <v/>
      </c>
      <c r="J273" s="13">
        <f>IF($A273="","",IFERROR(VLOOKUP($B273,Parts!$A$5:$R$204,3,FALSE),"⚠ not in Parts"))</f>
        <v/>
      </c>
      <c r="K273" s="13">
        <f>IF($A273="","",IF($A273=$B273,"⚠ a part cannot contain itself",IF(COUNTIF(Parts!$A$5:$A$204,$A273)=0,"⚠ parent is not in the Parts tab",IF(COUNTIF(Parts!$A$5:$A$204,$B273)=0,"⚠ component is not in the Parts tab",IF(COUNTIFS($A$5:$A$404,$A273,$B$5:$B$404,$B273)&gt;1,"⚠ this parent and component pair appears twice",IF(AND($C273&gt;1,COUNTIF($B$5:$B$404,$A273)=0),"⚠ level below 1, but the parent is never used as a component",""))))))</f>
        <v/>
      </c>
      <c r="M273" s="10">
        <f>IF($A273="",0,$H273*IFERROR(VLOOKUP($B273,Parts!$A$5:$R$204,12,FALSE),0))</f>
        <v/>
      </c>
      <c r="N273" s="10">
        <f>IF($A273="",0,$H273*IFERROR(VLOOKUP($B273,Parts!$A$5:$R$204,13,FALSE),0))</f>
        <v/>
      </c>
      <c r="O273" s="10">
        <f>IF($A273="",0,$H273*IFERROR(VLOOKUP($B273,Parts!$A$5:$R$204,14,FALSE),0))</f>
        <v/>
      </c>
      <c r="P273" s="10">
        <f>IF($A273="",0,$H273*IFERROR(VLOOKUP($B273,Parts!$A$5:$R$204,15,FALSE),0))</f>
        <v/>
      </c>
      <c r="R273" s="14">
        <f>IF($B273="","",IF($B273='Where used'!$B$3,COUNTIFS($B$5:$B273,'Where used'!$B$3),""))</f>
        <v/>
      </c>
    </row>
    <row r="274">
      <c r="A274" s="7" t="n"/>
      <c r="B274" s="7" t="n"/>
      <c r="C274" s="8" t="n"/>
      <c r="D274" s="9" t="n"/>
      <c r="E274" s="10">
        <f>IF($A274="",0,IFERROR(VLOOKUP($B274,Parts!$A$5:$R$204,16,FALSE),0))</f>
        <v/>
      </c>
      <c r="F274" s="10">
        <f>IF($A274="",0,$D274*$E274)</f>
        <v/>
      </c>
      <c r="G274" s="11">
        <f>IF($A274="",0,IFERROR(VLOOKUP($B274,Parts!$A$5:$R$204,8,FALSE),1))</f>
        <v/>
      </c>
      <c r="H274" s="12">
        <f>IF($A274="",0,IFERROR($D274/$G274,$D274))</f>
        <v/>
      </c>
      <c r="I274" s="10">
        <f>IF($A274="",0,$H274*$E274)</f>
        <v/>
      </c>
      <c r="J274" s="13">
        <f>IF($A274="","",IFERROR(VLOOKUP($B274,Parts!$A$5:$R$204,3,FALSE),"⚠ not in Parts"))</f>
        <v/>
      </c>
      <c r="K274" s="13">
        <f>IF($A274="","",IF($A274=$B274,"⚠ a part cannot contain itself",IF(COUNTIF(Parts!$A$5:$A$204,$A274)=0,"⚠ parent is not in the Parts tab",IF(COUNTIF(Parts!$A$5:$A$204,$B274)=0,"⚠ component is not in the Parts tab",IF(COUNTIFS($A$5:$A$404,$A274,$B$5:$B$404,$B274)&gt;1,"⚠ this parent and component pair appears twice",IF(AND($C274&gt;1,COUNTIF($B$5:$B$404,$A274)=0),"⚠ level below 1, but the parent is never used as a component",""))))))</f>
        <v/>
      </c>
      <c r="M274" s="10">
        <f>IF($A274="",0,$H274*IFERROR(VLOOKUP($B274,Parts!$A$5:$R$204,12,FALSE),0))</f>
        <v/>
      </c>
      <c r="N274" s="10">
        <f>IF($A274="",0,$H274*IFERROR(VLOOKUP($B274,Parts!$A$5:$R$204,13,FALSE),0))</f>
        <v/>
      </c>
      <c r="O274" s="10">
        <f>IF($A274="",0,$H274*IFERROR(VLOOKUP($B274,Parts!$A$5:$R$204,14,FALSE),0))</f>
        <v/>
      </c>
      <c r="P274" s="10">
        <f>IF($A274="",0,$H274*IFERROR(VLOOKUP($B274,Parts!$A$5:$R$204,15,FALSE),0))</f>
        <v/>
      </c>
      <c r="R274" s="14">
        <f>IF($B274="","",IF($B274='Where used'!$B$3,COUNTIFS($B$5:$B274,'Where used'!$B$3),""))</f>
        <v/>
      </c>
    </row>
    <row r="275">
      <c r="A275" s="7" t="n"/>
      <c r="B275" s="7" t="n"/>
      <c r="C275" s="8" t="n"/>
      <c r="D275" s="9" t="n"/>
      <c r="E275" s="10">
        <f>IF($A275="",0,IFERROR(VLOOKUP($B275,Parts!$A$5:$R$204,16,FALSE),0))</f>
        <v/>
      </c>
      <c r="F275" s="10">
        <f>IF($A275="",0,$D275*$E275)</f>
        <v/>
      </c>
      <c r="G275" s="11">
        <f>IF($A275="",0,IFERROR(VLOOKUP($B275,Parts!$A$5:$R$204,8,FALSE),1))</f>
        <v/>
      </c>
      <c r="H275" s="12">
        <f>IF($A275="",0,IFERROR($D275/$G275,$D275))</f>
        <v/>
      </c>
      <c r="I275" s="10">
        <f>IF($A275="",0,$H275*$E275)</f>
        <v/>
      </c>
      <c r="J275" s="13">
        <f>IF($A275="","",IFERROR(VLOOKUP($B275,Parts!$A$5:$R$204,3,FALSE),"⚠ not in Parts"))</f>
        <v/>
      </c>
      <c r="K275" s="13">
        <f>IF($A275="","",IF($A275=$B275,"⚠ a part cannot contain itself",IF(COUNTIF(Parts!$A$5:$A$204,$A275)=0,"⚠ parent is not in the Parts tab",IF(COUNTIF(Parts!$A$5:$A$204,$B275)=0,"⚠ component is not in the Parts tab",IF(COUNTIFS($A$5:$A$404,$A275,$B$5:$B$404,$B275)&gt;1,"⚠ this parent and component pair appears twice",IF(AND($C275&gt;1,COUNTIF($B$5:$B$404,$A275)=0),"⚠ level below 1, but the parent is never used as a component",""))))))</f>
        <v/>
      </c>
      <c r="M275" s="10">
        <f>IF($A275="",0,$H275*IFERROR(VLOOKUP($B275,Parts!$A$5:$R$204,12,FALSE),0))</f>
        <v/>
      </c>
      <c r="N275" s="10">
        <f>IF($A275="",0,$H275*IFERROR(VLOOKUP($B275,Parts!$A$5:$R$204,13,FALSE),0))</f>
        <v/>
      </c>
      <c r="O275" s="10">
        <f>IF($A275="",0,$H275*IFERROR(VLOOKUP($B275,Parts!$A$5:$R$204,14,FALSE),0))</f>
        <v/>
      </c>
      <c r="P275" s="10">
        <f>IF($A275="",0,$H275*IFERROR(VLOOKUP($B275,Parts!$A$5:$R$204,15,FALSE),0))</f>
        <v/>
      </c>
      <c r="R275" s="14">
        <f>IF($B275="","",IF($B275='Where used'!$B$3,COUNTIFS($B$5:$B275,'Where used'!$B$3),""))</f>
        <v/>
      </c>
    </row>
    <row r="276">
      <c r="A276" s="7" t="n"/>
      <c r="B276" s="7" t="n"/>
      <c r="C276" s="8" t="n"/>
      <c r="D276" s="9" t="n"/>
      <c r="E276" s="10">
        <f>IF($A276="",0,IFERROR(VLOOKUP($B276,Parts!$A$5:$R$204,16,FALSE),0))</f>
        <v/>
      </c>
      <c r="F276" s="10">
        <f>IF($A276="",0,$D276*$E276)</f>
        <v/>
      </c>
      <c r="G276" s="11">
        <f>IF($A276="",0,IFERROR(VLOOKUP($B276,Parts!$A$5:$R$204,8,FALSE),1))</f>
        <v/>
      </c>
      <c r="H276" s="12">
        <f>IF($A276="",0,IFERROR($D276/$G276,$D276))</f>
        <v/>
      </c>
      <c r="I276" s="10">
        <f>IF($A276="",0,$H276*$E276)</f>
        <v/>
      </c>
      <c r="J276" s="13">
        <f>IF($A276="","",IFERROR(VLOOKUP($B276,Parts!$A$5:$R$204,3,FALSE),"⚠ not in Parts"))</f>
        <v/>
      </c>
      <c r="K276" s="13">
        <f>IF($A276="","",IF($A276=$B276,"⚠ a part cannot contain itself",IF(COUNTIF(Parts!$A$5:$A$204,$A276)=0,"⚠ parent is not in the Parts tab",IF(COUNTIF(Parts!$A$5:$A$204,$B276)=0,"⚠ component is not in the Parts tab",IF(COUNTIFS($A$5:$A$404,$A276,$B$5:$B$404,$B276)&gt;1,"⚠ this parent and component pair appears twice",IF(AND($C276&gt;1,COUNTIF($B$5:$B$404,$A276)=0),"⚠ level below 1, but the parent is never used as a component",""))))))</f>
        <v/>
      </c>
      <c r="M276" s="10">
        <f>IF($A276="",0,$H276*IFERROR(VLOOKUP($B276,Parts!$A$5:$R$204,12,FALSE),0))</f>
        <v/>
      </c>
      <c r="N276" s="10">
        <f>IF($A276="",0,$H276*IFERROR(VLOOKUP($B276,Parts!$A$5:$R$204,13,FALSE),0))</f>
        <v/>
      </c>
      <c r="O276" s="10">
        <f>IF($A276="",0,$H276*IFERROR(VLOOKUP($B276,Parts!$A$5:$R$204,14,FALSE),0))</f>
        <v/>
      </c>
      <c r="P276" s="10">
        <f>IF($A276="",0,$H276*IFERROR(VLOOKUP($B276,Parts!$A$5:$R$204,15,FALSE),0))</f>
        <v/>
      </c>
      <c r="R276" s="14">
        <f>IF($B276="","",IF($B276='Where used'!$B$3,COUNTIFS($B$5:$B276,'Where used'!$B$3),""))</f>
        <v/>
      </c>
    </row>
    <row r="277">
      <c r="A277" s="7" t="n"/>
      <c r="B277" s="7" t="n"/>
      <c r="C277" s="8" t="n"/>
      <c r="D277" s="9" t="n"/>
      <c r="E277" s="10">
        <f>IF($A277="",0,IFERROR(VLOOKUP($B277,Parts!$A$5:$R$204,16,FALSE),0))</f>
        <v/>
      </c>
      <c r="F277" s="10">
        <f>IF($A277="",0,$D277*$E277)</f>
        <v/>
      </c>
      <c r="G277" s="11">
        <f>IF($A277="",0,IFERROR(VLOOKUP($B277,Parts!$A$5:$R$204,8,FALSE),1))</f>
        <v/>
      </c>
      <c r="H277" s="12">
        <f>IF($A277="",0,IFERROR($D277/$G277,$D277))</f>
        <v/>
      </c>
      <c r="I277" s="10">
        <f>IF($A277="",0,$H277*$E277)</f>
        <v/>
      </c>
      <c r="J277" s="13">
        <f>IF($A277="","",IFERROR(VLOOKUP($B277,Parts!$A$5:$R$204,3,FALSE),"⚠ not in Parts"))</f>
        <v/>
      </c>
      <c r="K277" s="13">
        <f>IF($A277="","",IF($A277=$B277,"⚠ a part cannot contain itself",IF(COUNTIF(Parts!$A$5:$A$204,$A277)=0,"⚠ parent is not in the Parts tab",IF(COUNTIF(Parts!$A$5:$A$204,$B277)=0,"⚠ component is not in the Parts tab",IF(COUNTIFS($A$5:$A$404,$A277,$B$5:$B$404,$B277)&gt;1,"⚠ this parent and component pair appears twice",IF(AND($C277&gt;1,COUNTIF($B$5:$B$404,$A277)=0),"⚠ level below 1, but the parent is never used as a component",""))))))</f>
        <v/>
      </c>
      <c r="M277" s="10">
        <f>IF($A277="",0,$H277*IFERROR(VLOOKUP($B277,Parts!$A$5:$R$204,12,FALSE),0))</f>
        <v/>
      </c>
      <c r="N277" s="10">
        <f>IF($A277="",0,$H277*IFERROR(VLOOKUP($B277,Parts!$A$5:$R$204,13,FALSE),0))</f>
        <v/>
      </c>
      <c r="O277" s="10">
        <f>IF($A277="",0,$H277*IFERROR(VLOOKUP($B277,Parts!$A$5:$R$204,14,FALSE),0))</f>
        <v/>
      </c>
      <c r="P277" s="10">
        <f>IF($A277="",0,$H277*IFERROR(VLOOKUP($B277,Parts!$A$5:$R$204,15,FALSE),0))</f>
        <v/>
      </c>
      <c r="R277" s="14">
        <f>IF($B277="","",IF($B277='Where used'!$B$3,COUNTIFS($B$5:$B277,'Where used'!$B$3),""))</f>
        <v/>
      </c>
    </row>
    <row r="278">
      <c r="A278" s="7" t="n"/>
      <c r="B278" s="7" t="n"/>
      <c r="C278" s="8" t="n"/>
      <c r="D278" s="9" t="n"/>
      <c r="E278" s="10">
        <f>IF($A278="",0,IFERROR(VLOOKUP($B278,Parts!$A$5:$R$204,16,FALSE),0))</f>
        <v/>
      </c>
      <c r="F278" s="10">
        <f>IF($A278="",0,$D278*$E278)</f>
        <v/>
      </c>
      <c r="G278" s="11">
        <f>IF($A278="",0,IFERROR(VLOOKUP($B278,Parts!$A$5:$R$204,8,FALSE),1))</f>
        <v/>
      </c>
      <c r="H278" s="12">
        <f>IF($A278="",0,IFERROR($D278/$G278,$D278))</f>
        <v/>
      </c>
      <c r="I278" s="10">
        <f>IF($A278="",0,$H278*$E278)</f>
        <v/>
      </c>
      <c r="J278" s="13">
        <f>IF($A278="","",IFERROR(VLOOKUP($B278,Parts!$A$5:$R$204,3,FALSE),"⚠ not in Parts"))</f>
        <v/>
      </c>
      <c r="K278" s="13">
        <f>IF($A278="","",IF($A278=$B278,"⚠ a part cannot contain itself",IF(COUNTIF(Parts!$A$5:$A$204,$A278)=0,"⚠ parent is not in the Parts tab",IF(COUNTIF(Parts!$A$5:$A$204,$B278)=0,"⚠ component is not in the Parts tab",IF(COUNTIFS($A$5:$A$404,$A278,$B$5:$B$404,$B278)&gt;1,"⚠ this parent and component pair appears twice",IF(AND($C278&gt;1,COUNTIF($B$5:$B$404,$A278)=0),"⚠ level below 1, but the parent is never used as a component",""))))))</f>
        <v/>
      </c>
      <c r="M278" s="10">
        <f>IF($A278="",0,$H278*IFERROR(VLOOKUP($B278,Parts!$A$5:$R$204,12,FALSE),0))</f>
        <v/>
      </c>
      <c r="N278" s="10">
        <f>IF($A278="",0,$H278*IFERROR(VLOOKUP($B278,Parts!$A$5:$R$204,13,FALSE),0))</f>
        <v/>
      </c>
      <c r="O278" s="10">
        <f>IF($A278="",0,$H278*IFERROR(VLOOKUP($B278,Parts!$A$5:$R$204,14,FALSE),0))</f>
        <v/>
      </c>
      <c r="P278" s="10">
        <f>IF($A278="",0,$H278*IFERROR(VLOOKUP($B278,Parts!$A$5:$R$204,15,FALSE),0))</f>
        <v/>
      </c>
      <c r="R278" s="14">
        <f>IF($B278="","",IF($B278='Where used'!$B$3,COUNTIFS($B$5:$B278,'Where used'!$B$3),""))</f>
        <v/>
      </c>
    </row>
    <row r="279">
      <c r="A279" s="7" t="n"/>
      <c r="B279" s="7" t="n"/>
      <c r="C279" s="8" t="n"/>
      <c r="D279" s="9" t="n"/>
      <c r="E279" s="10">
        <f>IF($A279="",0,IFERROR(VLOOKUP($B279,Parts!$A$5:$R$204,16,FALSE),0))</f>
        <v/>
      </c>
      <c r="F279" s="10">
        <f>IF($A279="",0,$D279*$E279)</f>
        <v/>
      </c>
      <c r="G279" s="11">
        <f>IF($A279="",0,IFERROR(VLOOKUP($B279,Parts!$A$5:$R$204,8,FALSE),1))</f>
        <v/>
      </c>
      <c r="H279" s="12">
        <f>IF($A279="",0,IFERROR($D279/$G279,$D279))</f>
        <v/>
      </c>
      <c r="I279" s="10">
        <f>IF($A279="",0,$H279*$E279)</f>
        <v/>
      </c>
      <c r="J279" s="13">
        <f>IF($A279="","",IFERROR(VLOOKUP($B279,Parts!$A$5:$R$204,3,FALSE),"⚠ not in Parts"))</f>
        <v/>
      </c>
      <c r="K279" s="13">
        <f>IF($A279="","",IF($A279=$B279,"⚠ a part cannot contain itself",IF(COUNTIF(Parts!$A$5:$A$204,$A279)=0,"⚠ parent is not in the Parts tab",IF(COUNTIF(Parts!$A$5:$A$204,$B279)=0,"⚠ component is not in the Parts tab",IF(COUNTIFS($A$5:$A$404,$A279,$B$5:$B$404,$B279)&gt;1,"⚠ this parent and component pair appears twice",IF(AND($C279&gt;1,COUNTIF($B$5:$B$404,$A279)=0),"⚠ level below 1, but the parent is never used as a component",""))))))</f>
        <v/>
      </c>
      <c r="M279" s="10">
        <f>IF($A279="",0,$H279*IFERROR(VLOOKUP($B279,Parts!$A$5:$R$204,12,FALSE),0))</f>
        <v/>
      </c>
      <c r="N279" s="10">
        <f>IF($A279="",0,$H279*IFERROR(VLOOKUP($B279,Parts!$A$5:$R$204,13,FALSE),0))</f>
        <v/>
      </c>
      <c r="O279" s="10">
        <f>IF($A279="",0,$H279*IFERROR(VLOOKUP($B279,Parts!$A$5:$R$204,14,FALSE),0))</f>
        <v/>
      </c>
      <c r="P279" s="10">
        <f>IF($A279="",0,$H279*IFERROR(VLOOKUP($B279,Parts!$A$5:$R$204,15,FALSE),0))</f>
        <v/>
      </c>
      <c r="R279" s="14">
        <f>IF($B279="","",IF($B279='Where used'!$B$3,COUNTIFS($B$5:$B279,'Where used'!$B$3),""))</f>
        <v/>
      </c>
    </row>
    <row r="280">
      <c r="A280" s="7" t="n"/>
      <c r="B280" s="7" t="n"/>
      <c r="C280" s="8" t="n"/>
      <c r="D280" s="9" t="n"/>
      <c r="E280" s="10">
        <f>IF($A280="",0,IFERROR(VLOOKUP($B280,Parts!$A$5:$R$204,16,FALSE),0))</f>
        <v/>
      </c>
      <c r="F280" s="10">
        <f>IF($A280="",0,$D280*$E280)</f>
        <v/>
      </c>
      <c r="G280" s="11">
        <f>IF($A280="",0,IFERROR(VLOOKUP($B280,Parts!$A$5:$R$204,8,FALSE),1))</f>
        <v/>
      </c>
      <c r="H280" s="12">
        <f>IF($A280="",0,IFERROR($D280/$G280,$D280))</f>
        <v/>
      </c>
      <c r="I280" s="10">
        <f>IF($A280="",0,$H280*$E280)</f>
        <v/>
      </c>
      <c r="J280" s="13">
        <f>IF($A280="","",IFERROR(VLOOKUP($B280,Parts!$A$5:$R$204,3,FALSE),"⚠ not in Parts"))</f>
        <v/>
      </c>
      <c r="K280" s="13">
        <f>IF($A280="","",IF($A280=$B280,"⚠ a part cannot contain itself",IF(COUNTIF(Parts!$A$5:$A$204,$A280)=0,"⚠ parent is not in the Parts tab",IF(COUNTIF(Parts!$A$5:$A$204,$B280)=0,"⚠ component is not in the Parts tab",IF(COUNTIFS($A$5:$A$404,$A280,$B$5:$B$404,$B280)&gt;1,"⚠ this parent and component pair appears twice",IF(AND($C280&gt;1,COUNTIF($B$5:$B$404,$A280)=0),"⚠ level below 1, but the parent is never used as a component",""))))))</f>
        <v/>
      </c>
      <c r="M280" s="10">
        <f>IF($A280="",0,$H280*IFERROR(VLOOKUP($B280,Parts!$A$5:$R$204,12,FALSE),0))</f>
        <v/>
      </c>
      <c r="N280" s="10">
        <f>IF($A280="",0,$H280*IFERROR(VLOOKUP($B280,Parts!$A$5:$R$204,13,FALSE),0))</f>
        <v/>
      </c>
      <c r="O280" s="10">
        <f>IF($A280="",0,$H280*IFERROR(VLOOKUP($B280,Parts!$A$5:$R$204,14,FALSE),0))</f>
        <v/>
      </c>
      <c r="P280" s="10">
        <f>IF($A280="",0,$H280*IFERROR(VLOOKUP($B280,Parts!$A$5:$R$204,15,FALSE),0))</f>
        <v/>
      </c>
      <c r="R280" s="14">
        <f>IF($B280="","",IF($B280='Where used'!$B$3,COUNTIFS($B$5:$B280,'Where used'!$B$3),""))</f>
        <v/>
      </c>
    </row>
    <row r="281">
      <c r="A281" s="7" t="n"/>
      <c r="B281" s="7" t="n"/>
      <c r="C281" s="8" t="n"/>
      <c r="D281" s="9" t="n"/>
      <c r="E281" s="10">
        <f>IF($A281="",0,IFERROR(VLOOKUP($B281,Parts!$A$5:$R$204,16,FALSE),0))</f>
        <v/>
      </c>
      <c r="F281" s="10">
        <f>IF($A281="",0,$D281*$E281)</f>
        <v/>
      </c>
      <c r="G281" s="11">
        <f>IF($A281="",0,IFERROR(VLOOKUP($B281,Parts!$A$5:$R$204,8,FALSE),1))</f>
        <v/>
      </c>
      <c r="H281" s="12">
        <f>IF($A281="",0,IFERROR($D281/$G281,$D281))</f>
        <v/>
      </c>
      <c r="I281" s="10">
        <f>IF($A281="",0,$H281*$E281)</f>
        <v/>
      </c>
      <c r="J281" s="13">
        <f>IF($A281="","",IFERROR(VLOOKUP($B281,Parts!$A$5:$R$204,3,FALSE),"⚠ not in Parts"))</f>
        <v/>
      </c>
      <c r="K281" s="13">
        <f>IF($A281="","",IF($A281=$B281,"⚠ a part cannot contain itself",IF(COUNTIF(Parts!$A$5:$A$204,$A281)=0,"⚠ parent is not in the Parts tab",IF(COUNTIF(Parts!$A$5:$A$204,$B281)=0,"⚠ component is not in the Parts tab",IF(COUNTIFS($A$5:$A$404,$A281,$B$5:$B$404,$B281)&gt;1,"⚠ this parent and component pair appears twice",IF(AND($C281&gt;1,COUNTIF($B$5:$B$404,$A281)=0),"⚠ level below 1, but the parent is never used as a component",""))))))</f>
        <v/>
      </c>
      <c r="M281" s="10">
        <f>IF($A281="",0,$H281*IFERROR(VLOOKUP($B281,Parts!$A$5:$R$204,12,FALSE),0))</f>
        <v/>
      </c>
      <c r="N281" s="10">
        <f>IF($A281="",0,$H281*IFERROR(VLOOKUP($B281,Parts!$A$5:$R$204,13,FALSE),0))</f>
        <v/>
      </c>
      <c r="O281" s="10">
        <f>IF($A281="",0,$H281*IFERROR(VLOOKUP($B281,Parts!$A$5:$R$204,14,FALSE),0))</f>
        <v/>
      </c>
      <c r="P281" s="10">
        <f>IF($A281="",0,$H281*IFERROR(VLOOKUP($B281,Parts!$A$5:$R$204,15,FALSE),0))</f>
        <v/>
      </c>
      <c r="R281" s="14">
        <f>IF($B281="","",IF($B281='Where used'!$B$3,COUNTIFS($B$5:$B281,'Where used'!$B$3),""))</f>
        <v/>
      </c>
    </row>
    <row r="282">
      <c r="A282" s="7" t="n"/>
      <c r="B282" s="7" t="n"/>
      <c r="C282" s="8" t="n"/>
      <c r="D282" s="9" t="n"/>
      <c r="E282" s="10">
        <f>IF($A282="",0,IFERROR(VLOOKUP($B282,Parts!$A$5:$R$204,16,FALSE),0))</f>
        <v/>
      </c>
      <c r="F282" s="10">
        <f>IF($A282="",0,$D282*$E282)</f>
        <v/>
      </c>
      <c r="G282" s="11">
        <f>IF($A282="",0,IFERROR(VLOOKUP($B282,Parts!$A$5:$R$204,8,FALSE),1))</f>
        <v/>
      </c>
      <c r="H282" s="12">
        <f>IF($A282="",0,IFERROR($D282/$G282,$D282))</f>
        <v/>
      </c>
      <c r="I282" s="10">
        <f>IF($A282="",0,$H282*$E282)</f>
        <v/>
      </c>
      <c r="J282" s="13">
        <f>IF($A282="","",IFERROR(VLOOKUP($B282,Parts!$A$5:$R$204,3,FALSE),"⚠ not in Parts"))</f>
        <v/>
      </c>
      <c r="K282" s="13">
        <f>IF($A282="","",IF($A282=$B282,"⚠ a part cannot contain itself",IF(COUNTIF(Parts!$A$5:$A$204,$A282)=0,"⚠ parent is not in the Parts tab",IF(COUNTIF(Parts!$A$5:$A$204,$B282)=0,"⚠ component is not in the Parts tab",IF(COUNTIFS($A$5:$A$404,$A282,$B$5:$B$404,$B282)&gt;1,"⚠ this parent and component pair appears twice",IF(AND($C282&gt;1,COUNTIF($B$5:$B$404,$A282)=0),"⚠ level below 1, but the parent is never used as a component",""))))))</f>
        <v/>
      </c>
      <c r="M282" s="10">
        <f>IF($A282="",0,$H282*IFERROR(VLOOKUP($B282,Parts!$A$5:$R$204,12,FALSE),0))</f>
        <v/>
      </c>
      <c r="N282" s="10">
        <f>IF($A282="",0,$H282*IFERROR(VLOOKUP($B282,Parts!$A$5:$R$204,13,FALSE),0))</f>
        <v/>
      </c>
      <c r="O282" s="10">
        <f>IF($A282="",0,$H282*IFERROR(VLOOKUP($B282,Parts!$A$5:$R$204,14,FALSE),0))</f>
        <v/>
      </c>
      <c r="P282" s="10">
        <f>IF($A282="",0,$H282*IFERROR(VLOOKUP($B282,Parts!$A$5:$R$204,15,FALSE),0))</f>
        <v/>
      </c>
      <c r="R282" s="14">
        <f>IF($B282="","",IF($B282='Where used'!$B$3,COUNTIFS($B$5:$B282,'Where used'!$B$3),""))</f>
        <v/>
      </c>
    </row>
    <row r="283">
      <c r="A283" s="7" t="n"/>
      <c r="B283" s="7" t="n"/>
      <c r="C283" s="8" t="n"/>
      <c r="D283" s="9" t="n"/>
      <c r="E283" s="10">
        <f>IF($A283="",0,IFERROR(VLOOKUP($B283,Parts!$A$5:$R$204,16,FALSE),0))</f>
        <v/>
      </c>
      <c r="F283" s="10">
        <f>IF($A283="",0,$D283*$E283)</f>
        <v/>
      </c>
      <c r="G283" s="11">
        <f>IF($A283="",0,IFERROR(VLOOKUP($B283,Parts!$A$5:$R$204,8,FALSE),1))</f>
        <v/>
      </c>
      <c r="H283" s="12">
        <f>IF($A283="",0,IFERROR($D283/$G283,$D283))</f>
        <v/>
      </c>
      <c r="I283" s="10">
        <f>IF($A283="",0,$H283*$E283)</f>
        <v/>
      </c>
      <c r="J283" s="13">
        <f>IF($A283="","",IFERROR(VLOOKUP($B283,Parts!$A$5:$R$204,3,FALSE),"⚠ not in Parts"))</f>
        <v/>
      </c>
      <c r="K283" s="13">
        <f>IF($A283="","",IF($A283=$B283,"⚠ a part cannot contain itself",IF(COUNTIF(Parts!$A$5:$A$204,$A283)=0,"⚠ parent is not in the Parts tab",IF(COUNTIF(Parts!$A$5:$A$204,$B283)=0,"⚠ component is not in the Parts tab",IF(COUNTIFS($A$5:$A$404,$A283,$B$5:$B$404,$B283)&gt;1,"⚠ this parent and component pair appears twice",IF(AND($C283&gt;1,COUNTIF($B$5:$B$404,$A283)=0),"⚠ level below 1, but the parent is never used as a component",""))))))</f>
        <v/>
      </c>
      <c r="M283" s="10">
        <f>IF($A283="",0,$H283*IFERROR(VLOOKUP($B283,Parts!$A$5:$R$204,12,FALSE),0))</f>
        <v/>
      </c>
      <c r="N283" s="10">
        <f>IF($A283="",0,$H283*IFERROR(VLOOKUP($B283,Parts!$A$5:$R$204,13,FALSE),0))</f>
        <v/>
      </c>
      <c r="O283" s="10">
        <f>IF($A283="",0,$H283*IFERROR(VLOOKUP($B283,Parts!$A$5:$R$204,14,FALSE),0))</f>
        <v/>
      </c>
      <c r="P283" s="10">
        <f>IF($A283="",0,$H283*IFERROR(VLOOKUP($B283,Parts!$A$5:$R$204,15,FALSE),0))</f>
        <v/>
      </c>
      <c r="R283" s="14">
        <f>IF($B283="","",IF($B283='Where used'!$B$3,COUNTIFS($B$5:$B283,'Where used'!$B$3),""))</f>
        <v/>
      </c>
    </row>
    <row r="284">
      <c r="A284" s="7" t="n"/>
      <c r="B284" s="7" t="n"/>
      <c r="C284" s="8" t="n"/>
      <c r="D284" s="9" t="n"/>
      <c r="E284" s="10">
        <f>IF($A284="",0,IFERROR(VLOOKUP($B284,Parts!$A$5:$R$204,16,FALSE),0))</f>
        <v/>
      </c>
      <c r="F284" s="10">
        <f>IF($A284="",0,$D284*$E284)</f>
        <v/>
      </c>
      <c r="G284" s="11">
        <f>IF($A284="",0,IFERROR(VLOOKUP($B284,Parts!$A$5:$R$204,8,FALSE),1))</f>
        <v/>
      </c>
      <c r="H284" s="12">
        <f>IF($A284="",0,IFERROR($D284/$G284,$D284))</f>
        <v/>
      </c>
      <c r="I284" s="10">
        <f>IF($A284="",0,$H284*$E284)</f>
        <v/>
      </c>
      <c r="J284" s="13">
        <f>IF($A284="","",IFERROR(VLOOKUP($B284,Parts!$A$5:$R$204,3,FALSE),"⚠ not in Parts"))</f>
        <v/>
      </c>
      <c r="K284" s="13">
        <f>IF($A284="","",IF($A284=$B284,"⚠ a part cannot contain itself",IF(COUNTIF(Parts!$A$5:$A$204,$A284)=0,"⚠ parent is not in the Parts tab",IF(COUNTIF(Parts!$A$5:$A$204,$B284)=0,"⚠ component is not in the Parts tab",IF(COUNTIFS($A$5:$A$404,$A284,$B$5:$B$404,$B284)&gt;1,"⚠ this parent and component pair appears twice",IF(AND($C284&gt;1,COUNTIF($B$5:$B$404,$A284)=0),"⚠ level below 1, but the parent is never used as a component",""))))))</f>
        <v/>
      </c>
      <c r="M284" s="10">
        <f>IF($A284="",0,$H284*IFERROR(VLOOKUP($B284,Parts!$A$5:$R$204,12,FALSE),0))</f>
        <v/>
      </c>
      <c r="N284" s="10">
        <f>IF($A284="",0,$H284*IFERROR(VLOOKUP($B284,Parts!$A$5:$R$204,13,FALSE),0))</f>
        <v/>
      </c>
      <c r="O284" s="10">
        <f>IF($A284="",0,$H284*IFERROR(VLOOKUP($B284,Parts!$A$5:$R$204,14,FALSE),0))</f>
        <v/>
      </c>
      <c r="P284" s="10">
        <f>IF($A284="",0,$H284*IFERROR(VLOOKUP($B284,Parts!$A$5:$R$204,15,FALSE),0))</f>
        <v/>
      </c>
      <c r="R284" s="14">
        <f>IF($B284="","",IF($B284='Where used'!$B$3,COUNTIFS($B$5:$B284,'Where used'!$B$3),""))</f>
        <v/>
      </c>
    </row>
    <row r="285">
      <c r="A285" s="7" t="n"/>
      <c r="B285" s="7" t="n"/>
      <c r="C285" s="8" t="n"/>
      <c r="D285" s="9" t="n"/>
      <c r="E285" s="10">
        <f>IF($A285="",0,IFERROR(VLOOKUP($B285,Parts!$A$5:$R$204,16,FALSE),0))</f>
        <v/>
      </c>
      <c r="F285" s="10">
        <f>IF($A285="",0,$D285*$E285)</f>
        <v/>
      </c>
      <c r="G285" s="11">
        <f>IF($A285="",0,IFERROR(VLOOKUP($B285,Parts!$A$5:$R$204,8,FALSE),1))</f>
        <v/>
      </c>
      <c r="H285" s="12">
        <f>IF($A285="",0,IFERROR($D285/$G285,$D285))</f>
        <v/>
      </c>
      <c r="I285" s="10">
        <f>IF($A285="",0,$H285*$E285)</f>
        <v/>
      </c>
      <c r="J285" s="13">
        <f>IF($A285="","",IFERROR(VLOOKUP($B285,Parts!$A$5:$R$204,3,FALSE),"⚠ not in Parts"))</f>
        <v/>
      </c>
      <c r="K285" s="13">
        <f>IF($A285="","",IF($A285=$B285,"⚠ a part cannot contain itself",IF(COUNTIF(Parts!$A$5:$A$204,$A285)=0,"⚠ parent is not in the Parts tab",IF(COUNTIF(Parts!$A$5:$A$204,$B285)=0,"⚠ component is not in the Parts tab",IF(COUNTIFS($A$5:$A$404,$A285,$B$5:$B$404,$B285)&gt;1,"⚠ this parent and component pair appears twice",IF(AND($C285&gt;1,COUNTIF($B$5:$B$404,$A285)=0),"⚠ level below 1, but the parent is never used as a component",""))))))</f>
        <v/>
      </c>
      <c r="M285" s="10">
        <f>IF($A285="",0,$H285*IFERROR(VLOOKUP($B285,Parts!$A$5:$R$204,12,FALSE),0))</f>
        <v/>
      </c>
      <c r="N285" s="10">
        <f>IF($A285="",0,$H285*IFERROR(VLOOKUP($B285,Parts!$A$5:$R$204,13,FALSE),0))</f>
        <v/>
      </c>
      <c r="O285" s="10">
        <f>IF($A285="",0,$H285*IFERROR(VLOOKUP($B285,Parts!$A$5:$R$204,14,FALSE),0))</f>
        <v/>
      </c>
      <c r="P285" s="10">
        <f>IF($A285="",0,$H285*IFERROR(VLOOKUP($B285,Parts!$A$5:$R$204,15,FALSE),0))</f>
        <v/>
      </c>
      <c r="R285" s="14">
        <f>IF($B285="","",IF($B285='Where used'!$B$3,COUNTIFS($B$5:$B285,'Where used'!$B$3),""))</f>
        <v/>
      </c>
    </row>
    <row r="286">
      <c r="A286" s="7" t="n"/>
      <c r="B286" s="7" t="n"/>
      <c r="C286" s="8" t="n"/>
      <c r="D286" s="9" t="n"/>
      <c r="E286" s="10">
        <f>IF($A286="",0,IFERROR(VLOOKUP($B286,Parts!$A$5:$R$204,16,FALSE),0))</f>
        <v/>
      </c>
      <c r="F286" s="10">
        <f>IF($A286="",0,$D286*$E286)</f>
        <v/>
      </c>
      <c r="G286" s="11">
        <f>IF($A286="",0,IFERROR(VLOOKUP($B286,Parts!$A$5:$R$204,8,FALSE),1))</f>
        <v/>
      </c>
      <c r="H286" s="12">
        <f>IF($A286="",0,IFERROR($D286/$G286,$D286))</f>
        <v/>
      </c>
      <c r="I286" s="10">
        <f>IF($A286="",0,$H286*$E286)</f>
        <v/>
      </c>
      <c r="J286" s="13">
        <f>IF($A286="","",IFERROR(VLOOKUP($B286,Parts!$A$5:$R$204,3,FALSE),"⚠ not in Parts"))</f>
        <v/>
      </c>
      <c r="K286" s="13">
        <f>IF($A286="","",IF($A286=$B286,"⚠ a part cannot contain itself",IF(COUNTIF(Parts!$A$5:$A$204,$A286)=0,"⚠ parent is not in the Parts tab",IF(COUNTIF(Parts!$A$5:$A$204,$B286)=0,"⚠ component is not in the Parts tab",IF(COUNTIFS($A$5:$A$404,$A286,$B$5:$B$404,$B286)&gt;1,"⚠ this parent and component pair appears twice",IF(AND($C286&gt;1,COUNTIF($B$5:$B$404,$A286)=0),"⚠ level below 1, but the parent is never used as a component",""))))))</f>
        <v/>
      </c>
      <c r="M286" s="10">
        <f>IF($A286="",0,$H286*IFERROR(VLOOKUP($B286,Parts!$A$5:$R$204,12,FALSE),0))</f>
        <v/>
      </c>
      <c r="N286" s="10">
        <f>IF($A286="",0,$H286*IFERROR(VLOOKUP($B286,Parts!$A$5:$R$204,13,FALSE),0))</f>
        <v/>
      </c>
      <c r="O286" s="10">
        <f>IF($A286="",0,$H286*IFERROR(VLOOKUP($B286,Parts!$A$5:$R$204,14,FALSE),0))</f>
        <v/>
      </c>
      <c r="P286" s="10">
        <f>IF($A286="",0,$H286*IFERROR(VLOOKUP($B286,Parts!$A$5:$R$204,15,FALSE),0))</f>
        <v/>
      </c>
      <c r="R286" s="14">
        <f>IF($B286="","",IF($B286='Where used'!$B$3,COUNTIFS($B$5:$B286,'Where used'!$B$3),""))</f>
        <v/>
      </c>
    </row>
    <row r="287">
      <c r="A287" s="7" t="n"/>
      <c r="B287" s="7" t="n"/>
      <c r="C287" s="8" t="n"/>
      <c r="D287" s="9" t="n"/>
      <c r="E287" s="10">
        <f>IF($A287="",0,IFERROR(VLOOKUP($B287,Parts!$A$5:$R$204,16,FALSE),0))</f>
        <v/>
      </c>
      <c r="F287" s="10">
        <f>IF($A287="",0,$D287*$E287)</f>
        <v/>
      </c>
      <c r="G287" s="11">
        <f>IF($A287="",0,IFERROR(VLOOKUP($B287,Parts!$A$5:$R$204,8,FALSE),1))</f>
        <v/>
      </c>
      <c r="H287" s="12">
        <f>IF($A287="",0,IFERROR($D287/$G287,$D287))</f>
        <v/>
      </c>
      <c r="I287" s="10">
        <f>IF($A287="",0,$H287*$E287)</f>
        <v/>
      </c>
      <c r="J287" s="13">
        <f>IF($A287="","",IFERROR(VLOOKUP($B287,Parts!$A$5:$R$204,3,FALSE),"⚠ not in Parts"))</f>
        <v/>
      </c>
      <c r="K287" s="13">
        <f>IF($A287="","",IF($A287=$B287,"⚠ a part cannot contain itself",IF(COUNTIF(Parts!$A$5:$A$204,$A287)=0,"⚠ parent is not in the Parts tab",IF(COUNTIF(Parts!$A$5:$A$204,$B287)=0,"⚠ component is not in the Parts tab",IF(COUNTIFS($A$5:$A$404,$A287,$B$5:$B$404,$B287)&gt;1,"⚠ this parent and component pair appears twice",IF(AND($C287&gt;1,COUNTIF($B$5:$B$404,$A287)=0),"⚠ level below 1, but the parent is never used as a component",""))))))</f>
        <v/>
      </c>
      <c r="M287" s="10">
        <f>IF($A287="",0,$H287*IFERROR(VLOOKUP($B287,Parts!$A$5:$R$204,12,FALSE),0))</f>
        <v/>
      </c>
      <c r="N287" s="10">
        <f>IF($A287="",0,$H287*IFERROR(VLOOKUP($B287,Parts!$A$5:$R$204,13,FALSE),0))</f>
        <v/>
      </c>
      <c r="O287" s="10">
        <f>IF($A287="",0,$H287*IFERROR(VLOOKUP($B287,Parts!$A$5:$R$204,14,FALSE),0))</f>
        <v/>
      </c>
      <c r="P287" s="10">
        <f>IF($A287="",0,$H287*IFERROR(VLOOKUP($B287,Parts!$A$5:$R$204,15,FALSE),0))</f>
        <v/>
      </c>
      <c r="R287" s="14">
        <f>IF($B287="","",IF($B287='Where used'!$B$3,COUNTIFS($B$5:$B287,'Where used'!$B$3),""))</f>
        <v/>
      </c>
    </row>
    <row r="288">
      <c r="A288" s="7" t="n"/>
      <c r="B288" s="7" t="n"/>
      <c r="C288" s="8" t="n"/>
      <c r="D288" s="9" t="n"/>
      <c r="E288" s="10">
        <f>IF($A288="",0,IFERROR(VLOOKUP($B288,Parts!$A$5:$R$204,16,FALSE),0))</f>
        <v/>
      </c>
      <c r="F288" s="10">
        <f>IF($A288="",0,$D288*$E288)</f>
        <v/>
      </c>
      <c r="G288" s="11">
        <f>IF($A288="",0,IFERROR(VLOOKUP($B288,Parts!$A$5:$R$204,8,FALSE),1))</f>
        <v/>
      </c>
      <c r="H288" s="12">
        <f>IF($A288="",0,IFERROR($D288/$G288,$D288))</f>
        <v/>
      </c>
      <c r="I288" s="10">
        <f>IF($A288="",0,$H288*$E288)</f>
        <v/>
      </c>
      <c r="J288" s="13">
        <f>IF($A288="","",IFERROR(VLOOKUP($B288,Parts!$A$5:$R$204,3,FALSE),"⚠ not in Parts"))</f>
        <v/>
      </c>
      <c r="K288" s="13">
        <f>IF($A288="","",IF($A288=$B288,"⚠ a part cannot contain itself",IF(COUNTIF(Parts!$A$5:$A$204,$A288)=0,"⚠ parent is not in the Parts tab",IF(COUNTIF(Parts!$A$5:$A$204,$B288)=0,"⚠ component is not in the Parts tab",IF(COUNTIFS($A$5:$A$404,$A288,$B$5:$B$404,$B288)&gt;1,"⚠ this parent and component pair appears twice",IF(AND($C288&gt;1,COUNTIF($B$5:$B$404,$A288)=0),"⚠ level below 1, but the parent is never used as a component",""))))))</f>
        <v/>
      </c>
      <c r="M288" s="10">
        <f>IF($A288="",0,$H288*IFERROR(VLOOKUP($B288,Parts!$A$5:$R$204,12,FALSE),0))</f>
        <v/>
      </c>
      <c r="N288" s="10">
        <f>IF($A288="",0,$H288*IFERROR(VLOOKUP($B288,Parts!$A$5:$R$204,13,FALSE),0))</f>
        <v/>
      </c>
      <c r="O288" s="10">
        <f>IF($A288="",0,$H288*IFERROR(VLOOKUP($B288,Parts!$A$5:$R$204,14,FALSE),0))</f>
        <v/>
      </c>
      <c r="P288" s="10">
        <f>IF($A288="",0,$H288*IFERROR(VLOOKUP($B288,Parts!$A$5:$R$204,15,FALSE),0))</f>
        <v/>
      </c>
      <c r="R288" s="14">
        <f>IF($B288="","",IF($B288='Where used'!$B$3,COUNTIFS($B$5:$B288,'Where used'!$B$3),""))</f>
        <v/>
      </c>
    </row>
    <row r="289">
      <c r="A289" s="7" t="n"/>
      <c r="B289" s="7" t="n"/>
      <c r="C289" s="8" t="n"/>
      <c r="D289" s="9" t="n"/>
      <c r="E289" s="10">
        <f>IF($A289="",0,IFERROR(VLOOKUP($B289,Parts!$A$5:$R$204,16,FALSE),0))</f>
        <v/>
      </c>
      <c r="F289" s="10">
        <f>IF($A289="",0,$D289*$E289)</f>
        <v/>
      </c>
      <c r="G289" s="11">
        <f>IF($A289="",0,IFERROR(VLOOKUP($B289,Parts!$A$5:$R$204,8,FALSE),1))</f>
        <v/>
      </c>
      <c r="H289" s="12">
        <f>IF($A289="",0,IFERROR($D289/$G289,$D289))</f>
        <v/>
      </c>
      <c r="I289" s="10">
        <f>IF($A289="",0,$H289*$E289)</f>
        <v/>
      </c>
      <c r="J289" s="13">
        <f>IF($A289="","",IFERROR(VLOOKUP($B289,Parts!$A$5:$R$204,3,FALSE),"⚠ not in Parts"))</f>
        <v/>
      </c>
      <c r="K289" s="13">
        <f>IF($A289="","",IF($A289=$B289,"⚠ a part cannot contain itself",IF(COUNTIF(Parts!$A$5:$A$204,$A289)=0,"⚠ parent is not in the Parts tab",IF(COUNTIF(Parts!$A$5:$A$204,$B289)=0,"⚠ component is not in the Parts tab",IF(COUNTIFS($A$5:$A$404,$A289,$B$5:$B$404,$B289)&gt;1,"⚠ this parent and component pair appears twice",IF(AND($C289&gt;1,COUNTIF($B$5:$B$404,$A289)=0),"⚠ level below 1, but the parent is never used as a component",""))))))</f>
        <v/>
      </c>
      <c r="M289" s="10">
        <f>IF($A289="",0,$H289*IFERROR(VLOOKUP($B289,Parts!$A$5:$R$204,12,FALSE),0))</f>
        <v/>
      </c>
      <c r="N289" s="10">
        <f>IF($A289="",0,$H289*IFERROR(VLOOKUP($B289,Parts!$A$5:$R$204,13,FALSE),0))</f>
        <v/>
      </c>
      <c r="O289" s="10">
        <f>IF($A289="",0,$H289*IFERROR(VLOOKUP($B289,Parts!$A$5:$R$204,14,FALSE),0))</f>
        <v/>
      </c>
      <c r="P289" s="10">
        <f>IF($A289="",0,$H289*IFERROR(VLOOKUP($B289,Parts!$A$5:$R$204,15,FALSE),0))</f>
        <v/>
      </c>
      <c r="R289" s="14">
        <f>IF($B289="","",IF($B289='Where used'!$B$3,COUNTIFS($B$5:$B289,'Where used'!$B$3),""))</f>
        <v/>
      </c>
    </row>
    <row r="290">
      <c r="A290" s="7" t="n"/>
      <c r="B290" s="7" t="n"/>
      <c r="C290" s="8" t="n"/>
      <c r="D290" s="9" t="n"/>
      <c r="E290" s="10">
        <f>IF($A290="",0,IFERROR(VLOOKUP($B290,Parts!$A$5:$R$204,16,FALSE),0))</f>
        <v/>
      </c>
      <c r="F290" s="10">
        <f>IF($A290="",0,$D290*$E290)</f>
        <v/>
      </c>
      <c r="G290" s="11">
        <f>IF($A290="",0,IFERROR(VLOOKUP($B290,Parts!$A$5:$R$204,8,FALSE),1))</f>
        <v/>
      </c>
      <c r="H290" s="12">
        <f>IF($A290="",0,IFERROR($D290/$G290,$D290))</f>
        <v/>
      </c>
      <c r="I290" s="10">
        <f>IF($A290="",0,$H290*$E290)</f>
        <v/>
      </c>
      <c r="J290" s="13">
        <f>IF($A290="","",IFERROR(VLOOKUP($B290,Parts!$A$5:$R$204,3,FALSE),"⚠ not in Parts"))</f>
        <v/>
      </c>
      <c r="K290" s="13">
        <f>IF($A290="","",IF($A290=$B290,"⚠ a part cannot contain itself",IF(COUNTIF(Parts!$A$5:$A$204,$A290)=0,"⚠ parent is not in the Parts tab",IF(COUNTIF(Parts!$A$5:$A$204,$B290)=0,"⚠ component is not in the Parts tab",IF(COUNTIFS($A$5:$A$404,$A290,$B$5:$B$404,$B290)&gt;1,"⚠ this parent and component pair appears twice",IF(AND($C290&gt;1,COUNTIF($B$5:$B$404,$A290)=0),"⚠ level below 1, but the parent is never used as a component",""))))))</f>
        <v/>
      </c>
      <c r="M290" s="10">
        <f>IF($A290="",0,$H290*IFERROR(VLOOKUP($B290,Parts!$A$5:$R$204,12,FALSE),0))</f>
        <v/>
      </c>
      <c r="N290" s="10">
        <f>IF($A290="",0,$H290*IFERROR(VLOOKUP($B290,Parts!$A$5:$R$204,13,FALSE),0))</f>
        <v/>
      </c>
      <c r="O290" s="10">
        <f>IF($A290="",0,$H290*IFERROR(VLOOKUP($B290,Parts!$A$5:$R$204,14,FALSE),0))</f>
        <v/>
      </c>
      <c r="P290" s="10">
        <f>IF($A290="",0,$H290*IFERROR(VLOOKUP($B290,Parts!$A$5:$R$204,15,FALSE),0))</f>
        <v/>
      </c>
      <c r="R290" s="14">
        <f>IF($B290="","",IF($B290='Where used'!$B$3,COUNTIFS($B$5:$B290,'Where used'!$B$3),""))</f>
        <v/>
      </c>
    </row>
    <row r="291">
      <c r="A291" s="7" t="n"/>
      <c r="B291" s="7" t="n"/>
      <c r="C291" s="8" t="n"/>
      <c r="D291" s="9" t="n"/>
      <c r="E291" s="10">
        <f>IF($A291="",0,IFERROR(VLOOKUP($B291,Parts!$A$5:$R$204,16,FALSE),0))</f>
        <v/>
      </c>
      <c r="F291" s="10">
        <f>IF($A291="",0,$D291*$E291)</f>
        <v/>
      </c>
      <c r="G291" s="11">
        <f>IF($A291="",0,IFERROR(VLOOKUP($B291,Parts!$A$5:$R$204,8,FALSE),1))</f>
        <v/>
      </c>
      <c r="H291" s="12">
        <f>IF($A291="",0,IFERROR($D291/$G291,$D291))</f>
        <v/>
      </c>
      <c r="I291" s="10">
        <f>IF($A291="",0,$H291*$E291)</f>
        <v/>
      </c>
      <c r="J291" s="13">
        <f>IF($A291="","",IFERROR(VLOOKUP($B291,Parts!$A$5:$R$204,3,FALSE),"⚠ not in Parts"))</f>
        <v/>
      </c>
      <c r="K291" s="13">
        <f>IF($A291="","",IF($A291=$B291,"⚠ a part cannot contain itself",IF(COUNTIF(Parts!$A$5:$A$204,$A291)=0,"⚠ parent is not in the Parts tab",IF(COUNTIF(Parts!$A$5:$A$204,$B291)=0,"⚠ component is not in the Parts tab",IF(COUNTIFS($A$5:$A$404,$A291,$B$5:$B$404,$B291)&gt;1,"⚠ this parent and component pair appears twice",IF(AND($C291&gt;1,COUNTIF($B$5:$B$404,$A291)=0),"⚠ level below 1, but the parent is never used as a component",""))))))</f>
        <v/>
      </c>
      <c r="M291" s="10">
        <f>IF($A291="",0,$H291*IFERROR(VLOOKUP($B291,Parts!$A$5:$R$204,12,FALSE),0))</f>
        <v/>
      </c>
      <c r="N291" s="10">
        <f>IF($A291="",0,$H291*IFERROR(VLOOKUP($B291,Parts!$A$5:$R$204,13,FALSE),0))</f>
        <v/>
      </c>
      <c r="O291" s="10">
        <f>IF($A291="",0,$H291*IFERROR(VLOOKUP($B291,Parts!$A$5:$R$204,14,FALSE),0))</f>
        <v/>
      </c>
      <c r="P291" s="10">
        <f>IF($A291="",0,$H291*IFERROR(VLOOKUP($B291,Parts!$A$5:$R$204,15,FALSE),0))</f>
        <v/>
      </c>
      <c r="R291" s="14">
        <f>IF($B291="","",IF($B291='Where used'!$B$3,COUNTIFS($B$5:$B291,'Where used'!$B$3),""))</f>
        <v/>
      </c>
    </row>
    <row r="292">
      <c r="A292" s="7" t="n"/>
      <c r="B292" s="7" t="n"/>
      <c r="C292" s="8" t="n"/>
      <c r="D292" s="9" t="n"/>
      <c r="E292" s="10">
        <f>IF($A292="",0,IFERROR(VLOOKUP($B292,Parts!$A$5:$R$204,16,FALSE),0))</f>
        <v/>
      </c>
      <c r="F292" s="10">
        <f>IF($A292="",0,$D292*$E292)</f>
        <v/>
      </c>
      <c r="G292" s="11">
        <f>IF($A292="",0,IFERROR(VLOOKUP($B292,Parts!$A$5:$R$204,8,FALSE),1))</f>
        <v/>
      </c>
      <c r="H292" s="12">
        <f>IF($A292="",0,IFERROR($D292/$G292,$D292))</f>
        <v/>
      </c>
      <c r="I292" s="10">
        <f>IF($A292="",0,$H292*$E292)</f>
        <v/>
      </c>
      <c r="J292" s="13">
        <f>IF($A292="","",IFERROR(VLOOKUP($B292,Parts!$A$5:$R$204,3,FALSE),"⚠ not in Parts"))</f>
        <v/>
      </c>
      <c r="K292" s="13">
        <f>IF($A292="","",IF($A292=$B292,"⚠ a part cannot contain itself",IF(COUNTIF(Parts!$A$5:$A$204,$A292)=0,"⚠ parent is not in the Parts tab",IF(COUNTIF(Parts!$A$5:$A$204,$B292)=0,"⚠ component is not in the Parts tab",IF(COUNTIFS($A$5:$A$404,$A292,$B$5:$B$404,$B292)&gt;1,"⚠ this parent and component pair appears twice",IF(AND($C292&gt;1,COUNTIF($B$5:$B$404,$A292)=0),"⚠ level below 1, but the parent is never used as a component",""))))))</f>
        <v/>
      </c>
      <c r="M292" s="10">
        <f>IF($A292="",0,$H292*IFERROR(VLOOKUP($B292,Parts!$A$5:$R$204,12,FALSE),0))</f>
        <v/>
      </c>
      <c r="N292" s="10">
        <f>IF($A292="",0,$H292*IFERROR(VLOOKUP($B292,Parts!$A$5:$R$204,13,FALSE),0))</f>
        <v/>
      </c>
      <c r="O292" s="10">
        <f>IF($A292="",0,$H292*IFERROR(VLOOKUP($B292,Parts!$A$5:$R$204,14,FALSE),0))</f>
        <v/>
      </c>
      <c r="P292" s="10">
        <f>IF($A292="",0,$H292*IFERROR(VLOOKUP($B292,Parts!$A$5:$R$204,15,FALSE),0))</f>
        <v/>
      </c>
      <c r="R292" s="14">
        <f>IF($B292="","",IF($B292='Where used'!$B$3,COUNTIFS($B$5:$B292,'Where used'!$B$3),""))</f>
        <v/>
      </c>
    </row>
    <row r="293">
      <c r="A293" s="7" t="n"/>
      <c r="B293" s="7" t="n"/>
      <c r="C293" s="8" t="n"/>
      <c r="D293" s="9" t="n"/>
      <c r="E293" s="10">
        <f>IF($A293="",0,IFERROR(VLOOKUP($B293,Parts!$A$5:$R$204,16,FALSE),0))</f>
        <v/>
      </c>
      <c r="F293" s="10">
        <f>IF($A293="",0,$D293*$E293)</f>
        <v/>
      </c>
      <c r="G293" s="11">
        <f>IF($A293="",0,IFERROR(VLOOKUP($B293,Parts!$A$5:$R$204,8,FALSE),1))</f>
        <v/>
      </c>
      <c r="H293" s="12">
        <f>IF($A293="",0,IFERROR($D293/$G293,$D293))</f>
        <v/>
      </c>
      <c r="I293" s="10">
        <f>IF($A293="",0,$H293*$E293)</f>
        <v/>
      </c>
      <c r="J293" s="13">
        <f>IF($A293="","",IFERROR(VLOOKUP($B293,Parts!$A$5:$R$204,3,FALSE),"⚠ not in Parts"))</f>
        <v/>
      </c>
      <c r="K293" s="13">
        <f>IF($A293="","",IF($A293=$B293,"⚠ a part cannot contain itself",IF(COUNTIF(Parts!$A$5:$A$204,$A293)=0,"⚠ parent is not in the Parts tab",IF(COUNTIF(Parts!$A$5:$A$204,$B293)=0,"⚠ component is not in the Parts tab",IF(COUNTIFS($A$5:$A$404,$A293,$B$5:$B$404,$B293)&gt;1,"⚠ this parent and component pair appears twice",IF(AND($C293&gt;1,COUNTIF($B$5:$B$404,$A293)=0),"⚠ level below 1, but the parent is never used as a component",""))))))</f>
        <v/>
      </c>
      <c r="M293" s="10">
        <f>IF($A293="",0,$H293*IFERROR(VLOOKUP($B293,Parts!$A$5:$R$204,12,FALSE),0))</f>
        <v/>
      </c>
      <c r="N293" s="10">
        <f>IF($A293="",0,$H293*IFERROR(VLOOKUP($B293,Parts!$A$5:$R$204,13,FALSE),0))</f>
        <v/>
      </c>
      <c r="O293" s="10">
        <f>IF($A293="",0,$H293*IFERROR(VLOOKUP($B293,Parts!$A$5:$R$204,14,FALSE),0))</f>
        <v/>
      </c>
      <c r="P293" s="10">
        <f>IF($A293="",0,$H293*IFERROR(VLOOKUP($B293,Parts!$A$5:$R$204,15,FALSE),0))</f>
        <v/>
      </c>
      <c r="R293" s="14">
        <f>IF($B293="","",IF($B293='Where used'!$B$3,COUNTIFS($B$5:$B293,'Where used'!$B$3),""))</f>
        <v/>
      </c>
    </row>
    <row r="294">
      <c r="A294" s="7" t="n"/>
      <c r="B294" s="7" t="n"/>
      <c r="C294" s="8" t="n"/>
      <c r="D294" s="9" t="n"/>
      <c r="E294" s="10">
        <f>IF($A294="",0,IFERROR(VLOOKUP($B294,Parts!$A$5:$R$204,16,FALSE),0))</f>
        <v/>
      </c>
      <c r="F294" s="10">
        <f>IF($A294="",0,$D294*$E294)</f>
        <v/>
      </c>
      <c r="G294" s="11">
        <f>IF($A294="",0,IFERROR(VLOOKUP($B294,Parts!$A$5:$R$204,8,FALSE),1))</f>
        <v/>
      </c>
      <c r="H294" s="12">
        <f>IF($A294="",0,IFERROR($D294/$G294,$D294))</f>
        <v/>
      </c>
      <c r="I294" s="10">
        <f>IF($A294="",0,$H294*$E294)</f>
        <v/>
      </c>
      <c r="J294" s="13">
        <f>IF($A294="","",IFERROR(VLOOKUP($B294,Parts!$A$5:$R$204,3,FALSE),"⚠ not in Parts"))</f>
        <v/>
      </c>
      <c r="K294" s="13">
        <f>IF($A294="","",IF($A294=$B294,"⚠ a part cannot contain itself",IF(COUNTIF(Parts!$A$5:$A$204,$A294)=0,"⚠ parent is not in the Parts tab",IF(COUNTIF(Parts!$A$5:$A$204,$B294)=0,"⚠ component is not in the Parts tab",IF(COUNTIFS($A$5:$A$404,$A294,$B$5:$B$404,$B294)&gt;1,"⚠ this parent and component pair appears twice",IF(AND($C294&gt;1,COUNTIF($B$5:$B$404,$A294)=0),"⚠ level below 1, but the parent is never used as a component",""))))))</f>
        <v/>
      </c>
      <c r="M294" s="10">
        <f>IF($A294="",0,$H294*IFERROR(VLOOKUP($B294,Parts!$A$5:$R$204,12,FALSE),0))</f>
        <v/>
      </c>
      <c r="N294" s="10">
        <f>IF($A294="",0,$H294*IFERROR(VLOOKUP($B294,Parts!$A$5:$R$204,13,FALSE),0))</f>
        <v/>
      </c>
      <c r="O294" s="10">
        <f>IF($A294="",0,$H294*IFERROR(VLOOKUP($B294,Parts!$A$5:$R$204,14,FALSE),0))</f>
        <v/>
      </c>
      <c r="P294" s="10">
        <f>IF($A294="",0,$H294*IFERROR(VLOOKUP($B294,Parts!$A$5:$R$204,15,FALSE),0))</f>
        <v/>
      </c>
      <c r="R294" s="14">
        <f>IF($B294="","",IF($B294='Where used'!$B$3,COUNTIFS($B$5:$B294,'Where used'!$B$3),""))</f>
        <v/>
      </c>
    </row>
    <row r="295">
      <c r="A295" s="7" t="n"/>
      <c r="B295" s="7" t="n"/>
      <c r="C295" s="8" t="n"/>
      <c r="D295" s="9" t="n"/>
      <c r="E295" s="10">
        <f>IF($A295="",0,IFERROR(VLOOKUP($B295,Parts!$A$5:$R$204,16,FALSE),0))</f>
        <v/>
      </c>
      <c r="F295" s="10">
        <f>IF($A295="",0,$D295*$E295)</f>
        <v/>
      </c>
      <c r="G295" s="11">
        <f>IF($A295="",0,IFERROR(VLOOKUP($B295,Parts!$A$5:$R$204,8,FALSE),1))</f>
        <v/>
      </c>
      <c r="H295" s="12">
        <f>IF($A295="",0,IFERROR($D295/$G295,$D295))</f>
        <v/>
      </c>
      <c r="I295" s="10">
        <f>IF($A295="",0,$H295*$E295)</f>
        <v/>
      </c>
      <c r="J295" s="13">
        <f>IF($A295="","",IFERROR(VLOOKUP($B295,Parts!$A$5:$R$204,3,FALSE),"⚠ not in Parts"))</f>
        <v/>
      </c>
      <c r="K295" s="13">
        <f>IF($A295="","",IF($A295=$B295,"⚠ a part cannot contain itself",IF(COUNTIF(Parts!$A$5:$A$204,$A295)=0,"⚠ parent is not in the Parts tab",IF(COUNTIF(Parts!$A$5:$A$204,$B295)=0,"⚠ component is not in the Parts tab",IF(COUNTIFS($A$5:$A$404,$A295,$B$5:$B$404,$B295)&gt;1,"⚠ this parent and component pair appears twice",IF(AND($C295&gt;1,COUNTIF($B$5:$B$404,$A295)=0),"⚠ level below 1, but the parent is never used as a component",""))))))</f>
        <v/>
      </c>
      <c r="M295" s="10">
        <f>IF($A295="",0,$H295*IFERROR(VLOOKUP($B295,Parts!$A$5:$R$204,12,FALSE),0))</f>
        <v/>
      </c>
      <c r="N295" s="10">
        <f>IF($A295="",0,$H295*IFERROR(VLOOKUP($B295,Parts!$A$5:$R$204,13,FALSE),0))</f>
        <v/>
      </c>
      <c r="O295" s="10">
        <f>IF($A295="",0,$H295*IFERROR(VLOOKUP($B295,Parts!$A$5:$R$204,14,FALSE),0))</f>
        <v/>
      </c>
      <c r="P295" s="10">
        <f>IF($A295="",0,$H295*IFERROR(VLOOKUP($B295,Parts!$A$5:$R$204,15,FALSE),0))</f>
        <v/>
      </c>
      <c r="R295" s="14">
        <f>IF($B295="","",IF($B295='Where used'!$B$3,COUNTIFS($B$5:$B295,'Where used'!$B$3),""))</f>
        <v/>
      </c>
    </row>
    <row r="296">
      <c r="A296" s="7" t="n"/>
      <c r="B296" s="7" t="n"/>
      <c r="C296" s="8" t="n"/>
      <c r="D296" s="9" t="n"/>
      <c r="E296" s="10">
        <f>IF($A296="",0,IFERROR(VLOOKUP($B296,Parts!$A$5:$R$204,16,FALSE),0))</f>
        <v/>
      </c>
      <c r="F296" s="10">
        <f>IF($A296="",0,$D296*$E296)</f>
        <v/>
      </c>
      <c r="G296" s="11">
        <f>IF($A296="",0,IFERROR(VLOOKUP($B296,Parts!$A$5:$R$204,8,FALSE),1))</f>
        <v/>
      </c>
      <c r="H296" s="12">
        <f>IF($A296="",0,IFERROR($D296/$G296,$D296))</f>
        <v/>
      </c>
      <c r="I296" s="10">
        <f>IF($A296="",0,$H296*$E296)</f>
        <v/>
      </c>
      <c r="J296" s="13">
        <f>IF($A296="","",IFERROR(VLOOKUP($B296,Parts!$A$5:$R$204,3,FALSE),"⚠ not in Parts"))</f>
        <v/>
      </c>
      <c r="K296" s="13">
        <f>IF($A296="","",IF($A296=$B296,"⚠ a part cannot contain itself",IF(COUNTIF(Parts!$A$5:$A$204,$A296)=0,"⚠ parent is not in the Parts tab",IF(COUNTIF(Parts!$A$5:$A$204,$B296)=0,"⚠ component is not in the Parts tab",IF(COUNTIFS($A$5:$A$404,$A296,$B$5:$B$404,$B296)&gt;1,"⚠ this parent and component pair appears twice",IF(AND($C296&gt;1,COUNTIF($B$5:$B$404,$A296)=0),"⚠ level below 1, but the parent is never used as a component",""))))))</f>
        <v/>
      </c>
      <c r="M296" s="10">
        <f>IF($A296="",0,$H296*IFERROR(VLOOKUP($B296,Parts!$A$5:$R$204,12,FALSE),0))</f>
        <v/>
      </c>
      <c r="N296" s="10">
        <f>IF($A296="",0,$H296*IFERROR(VLOOKUP($B296,Parts!$A$5:$R$204,13,FALSE),0))</f>
        <v/>
      </c>
      <c r="O296" s="10">
        <f>IF($A296="",0,$H296*IFERROR(VLOOKUP($B296,Parts!$A$5:$R$204,14,FALSE),0))</f>
        <v/>
      </c>
      <c r="P296" s="10">
        <f>IF($A296="",0,$H296*IFERROR(VLOOKUP($B296,Parts!$A$5:$R$204,15,FALSE),0))</f>
        <v/>
      </c>
      <c r="R296" s="14">
        <f>IF($B296="","",IF($B296='Where used'!$B$3,COUNTIFS($B$5:$B296,'Where used'!$B$3),""))</f>
        <v/>
      </c>
    </row>
    <row r="297">
      <c r="A297" s="7" t="n"/>
      <c r="B297" s="7" t="n"/>
      <c r="C297" s="8" t="n"/>
      <c r="D297" s="9" t="n"/>
      <c r="E297" s="10">
        <f>IF($A297="",0,IFERROR(VLOOKUP($B297,Parts!$A$5:$R$204,16,FALSE),0))</f>
        <v/>
      </c>
      <c r="F297" s="10">
        <f>IF($A297="",0,$D297*$E297)</f>
        <v/>
      </c>
      <c r="G297" s="11">
        <f>IF($A297="",0,IFERROR(VLOOKUP($B297,Parts!$A$5:$R$204,8,FALSE),1))</f>
        <v/>
      </c>
      <c r="H297" s="12">
        <f>IF($A297="",0,IFERROR($D297/$G297,$D297))</f>
        <v/>
      </c>
      <c r="I297" s="10">
        <f>IF($A297="",0,$H297*$E297)</f>
        <v/>
      </c>
      <c r="J297" s="13">
        <f>IF($A297="","",IFERROR(VLOOKUP($B297,Parts!$A$5:$R$204,3,FALSE),"⚠ not in Parts"))</f>
        <v/>
      </c>
      <c r="K297" s="13">
        <f>IF($A297="","",IF($A297=$B297,"⚠ a part cannot contain itself",IF(COUNTIF(Parts!$A$5:$A$204,$A297)=0,"⚠ parent is not in the Parts tab",IF(COUNTIF(Parts!$A$5:$A$204,$B297)=0,"⚠ component is not in the Parts tab",IF(COUNTIFS($A$5:$A$404,$A297,$B$5:$B$404,$B297)&gt;1,"⚠ this parent and component pair appears twice",IF(AND($C297&gt;1,COUNTIF($B$5:$B$404,$A297)=0),"⚠ level below 1, but the parent is never used as a component",""))))))</f>
        <v/>
      </c>
      <c r="M297" s="10">
        <f>IF($A297="",0,$H297*IFERROR(VLOOKUP($B297,Parts!$A$5:$R$204,12,FALSE),0))</f>
        <v/>
      </c>
      <c r="N297" s="10">
        <f>IF($A297="",0,$H297*IFERROR(VLOOKUP($B297,Parts!$A$5:$R$204,13,FALSE),0))</f>
        <v/>
      </c>
      <c r="O297" s="10">
        <f>IF($A297="",0,$H297*IFERROR(VLOOKUP($B297,Parts!$A$5:$R$204,14,FALSE),0))</f>
        <v/>
      </c>
      <c r="P297" s="10">
        <f>IF($A297="",0,$H297*IFERROR(VLOOKUP($B297,Parts!$A$5:$R$204,15,FALSE),0))</f>
        <v/>
      </c>
      <c r="R297" s="14">
        <f>IF($B297="","",IF($B297='Where used'!$B$3,COUNTIFS($B$5:$B297,'Where used'!$B$3),""))</f>
        <v/>
      </c>
    </row>
    <row r="298">
      <c r="A298" s="7" t="n"/>
      <c r="B298" s="7" t="n"/>
      <c r="C298" s="8" t="n"/>
      <c r="D298" s="9" t="n"/>
      <c r="E298" s="10">
        <f>IF($A298="",0,IFERROR(VLOOKUP($B298,Parts!$A$5:$R$204,16,FALSE),0))</f>
        <v/>
      </c>
      <c r="F298" s="10">
        <f>IF($A298="",0,$D298*$E298)</f>
        <v/>
      </c>
      <c r="G298" s="11">
        <f>IF($A298="",0,IFERROR(VLOOKUP($B298,Parts!$A$5:$R$204,8,FALSE),1))</f>
        <v/>
      </c>
      <c r="H298" s="12">
        <f>IF($A298="",0,IFERROR($D298/$G298,$D298))</f>
        <v/>
      </c>
      <c r="I298" s="10">
        <f>IF($A298="",0,$H298*$E298)</f>
        <v/>
      </c>
      <c r="J298" s="13">
        <f>IF($A298="","",IFERROR(VLOOKUP($B298,Parts!$A$5:$R$204,3,FALSE),"⚠ not in Parts"))</f>
        <v/>
      </c>
      <c r="K298" s="13">
        <f>IF($A298="","",IF($A298=$B298,"⚠ a part cannot contain itself",IF(COUNTIF(Parts!$A$5:$A$204,$A298)=0,"⚠ parent is not in the Parts tab",IF(COUNTIF(Parts!$A$5:$A$204,$B298)=0,"⚠ component is not in the Parts tab",IF(COUNTIFS($A$5:$A$404,$A298,$B$5:$B$404,$B298)&gt;1,"⚠ this parent and component pair appears twice",IF(AND($C298&gt;1,COUNTIF($B$5:$B$404,$A298)=0),"⚠ level below 1, but the parent is never used as a component",""))))))</f>
        <v/>
      </c>
      <c r="M298" s="10">
        <f>IF($A298="",0,$H298*IFERROR(VLOOKUP($B298,Parts!$A$5:$R$204,12,FALSE),0))</f>
        <v/>
      </c>
      <c r="N298" s="10">
        <f>IF($A298="",0,$H298*IFERROR(VLOOKUP($B298,Parts!$A$5:$R$204,13,FALSE),0))</f>
        <v/>
      </c>
      <c r="O298" s="10">
        <f>IF($A298="",0,$H298*IFERROR(VLOOKUP($B298,Parts!$A$5:$R$204,14,FALSE),0))</f>
        <v/>
      </c>
      <c r="P298" s="10">
        <f>IF($A298="",0,$H298*IFERROR(VLOOKUP($B298,Parts!$A$5:$R$204,15,FALSE),0))</f>
        <v/>
      </c>
      <c r="R298" s="14">
        <f>IF($B298="","",IF($B298='Where used'!$B$3,COUNTIFS($B$5:$B298,'Where used'!$B$3),""))</f>
        <v/>
      </c>
    </row>
    <row r="299">
      <c r="A299" s="7" t="n"/>
      <c r="B299" s="7" t="n"/>
      <c r="C299" s="8" t="n"/>
      <c r="D299" s="9" t="n"/>
      <c r="E299" s="10">
        <f>IF($A299="",0,IFERROR(VLOOKUP($B299,Parts!$A$5:$R$204,16,FALSE),0))</f>
        <v/>
      </c>
      <c r="F299" s="10">
        <f>IF($A299="",0,$D299*$E299)</f>
        <v/>
      </c>
      <c r="G299" s="11">
        <f>IF($A299="",0,IFERROR(VLOOKUP($B299,Parts!$A$5:$R$204,8,FALSE),1))</f>
        <v/>
      </c>
      <c r="H299" s="12">
        <f>IF($A299="",0,IFERROR($D299/$G299,$D299))</f>
        <v/>
      </c>
      <c r="I299" s="10">
        <f>IF($A299="",0,$H299*$E299)</f>
        <v/>
      </c>
      <c r="J299" s="13">
        <f>IF($A299="","",IFERROR(VLOOKUP($B299,Parts!$A$5:$R$204,3,FALSE),"⚠ not in Parts"))</f>
        <v/>
      </c>
      <c r="K299" s="13">
        <f>IF($A299="","",IF($A299=$B299,"⚠ a part cannot contain itself",IF(COUNTIF(Parts!$A$5:$A$204,$A299)=0,"⚠ parent is not in the Parts tab",IF(COUNTIF(Parts!$A$5:$A$204,$B299)=0,"⚠ component is not in the Parts tab",IF(COUNTIFS($A$5:$A$404,$A299,$B$5:$B$404,$B299)&gt;1,"⚠ this parent and component pair appears twice",IF(AND($C299&gt;1,COUNTIF($B$5:$B$404,$A299)=0),"⚠ level below 1, but the parent is never used as a component",""))))))</f>
        <v/>
      </c>
      <c r="M299" s="10">
        <f>IF($A299="",0,$H299*IFERROR(VLOOKUP($B299,Parts!$A$5:$R$204,12,FALSE),0))</f>
        <v/>
      </c>
      <c r="N299" s="10">
        <f>IF($A299="",0,$H299*IFERROR(VLOOKUP($B299,Parts!$A$5:$R$204,13,FALSE),0))</f>
        <v/>
      </c>
      <c r="O299" s="10">
        <f>IF($A299="",0,$H299*IFERROR(VLOOKUP($B299,Parts!$A$5:$R$204,14,FALSE),0))</f>
        <v/>
      </c>
      <c r="P299" s="10">
        <f>IF($A299="",0,$H299*IFERROR(VLOOKUP($B299,Parts!$A$5:$R$204,15,FALSE),0))</f>
        <v/>
      </c>
      <c r="R299" s="14">
        <f>IF($B299="","",IF($B299='Where used'!$B$3,COUNTIFS($B$5:$B299,'Where used'!$B$3),""))</f>
        <v/>
      </c>
    </row>
    <row r="300">
      <c r="A300" s="7" t="n"/>
      <c r="B300" s="7" t="n"/>
      <c r="C300" s="8" t="n"/>
      <c r="D300" s="9" t="n"/>
      <c r="E300" s="10">
        <f>IF($A300="",0,IFERROR(VLOOKUP($B300,Parts!$A$5:$R$204,16,FALSE),0))</f>
        <v/>
      </c>
      <c r="F300" s="10">
        <f>IF($A300="",0,$D300*$E300)</f>
        <v/>
      </c>
      <c r="G300" s="11">
        <f>IF($A300="",0,IFERROR(VLOOKUP($B300,Parts!$A$5:$R$204,8,FALSE),1))</f>
        <v/>
      </c>
      <c r="H300" s="12">
        <f>IF($A300="",0,IFERROR($D300/$G300,$D300))</f>
        <v/>
      </c>
      <c r="I300" s="10">
        <f>IF($A300="",0,$H300*$E300)</f>
        <v/>
      </c>
      <c r="J300" s="13">
        <f>IF($A300="","",IFERROR(VLOOKUP($B300,Parts!$A$5:$R$204,3,FALSE),"⚠ not in Parts"))</f>
        <v/>
      </c>
      <c r="K300" s="13">
        <f>IF($A300="","",IF($A300=$B300,"⚠ a part cannot contain itself",IF(COUNTIF(Parts!$A$5:$A$204,$A300)=0,"⚠ parent is not in the Parts tab",IF(COUNTIF(Parts!$A$5:$A$204,$B300)=0,"⚠ component is not in the Parts tab",IF(COUNTIFS($A$5:$A$404,$A300,$B$5:$B$404,$B300)&gt;1,"⚠ this parent and component pair appears twice",IF(AND($C300&gt;1,COUNTIF($B$5:$B$404,$A300)=0),"⚠ level below 1, but the parent is never used as a component",""))))))</f>
        <v/>
      </c>
      <c r="M300" s="10">
        <f>IF($A300="",0,$H300*IFERROR(VLOOKUP($B300,Parts!$A$5:$R$204,12,FALSE),0))</f>
        <v/>
      </c>
      <c r="N300" s="10">
        <f>IF($A300="",0,$H300*IFERROR(VLOOKUP($B300,Parts!$A$5:$R$204,13,FALSE),0))</f>
        <v/>
      </c>
      <c r="O300" s="10">
        <f>IF($A300="",0,$H300*IFERROR(VLOOKUP($B300,Parts!$A$5:$R$204,14,FALSE),0))</f>
        <v/>
      </c>
      <c r="P300" s="10">
        <f>IF($A300="",0,$H300*IFERROR(VLOOKUP($B300,Parts!$A$5:$R$204,15,FALSE),0))</f>
        <v/>
      </c>
      <c r="R300" s="14">
        <f>IF($B300="","",IF($B300='Where used'!$B$3,COUNTIFS($B$5:$B300,'Where used'!$B$3),""))</f>
        <v/>
      </c>
    </row>
    <row r="301">
      <c r="A301" s="7" t="n"/>
      <c r="B301" s="7" t="n"/>
      <c r="C301" s="8" t="n"/>
      <c r="D301" s="9" t="n"/>
      <c r="E301" s="10">
        <f>IF($A301="",0,IFERROR(VLOOKUP($B301,Parts!$A$5:$R$204,16,FALSE),0))</f>
        <v/>
      </c>
      <c r="F301" s="10">
        <f>IF($A301="",0,$D301*$E301)</f>
        <v/>
      </c>
      <c r="G301" s="11">
        <f>IF($A301="",0,IFERROR(VLOOKUP($B301,Parts!$A$5:$R$204,8,FALSE),1))</f>
        <v/>
      </c>
      <c r="H301" s="12">
        <f>IF($A301="",0,IFERROR($D301/$G301,$D301))</f>
        <v/>
      </c>
      <c r="I301" s="10">
        <f>IF($A301="",0,$H301*$E301)</f>
        <v/>
      </c>
      <c r="J301" s="13">
        <f>IF($A301="","",IFERROR(VLOOKUP($B301,Parts!$A$5:$R$204,3,FALSE),"⚠ not in Parts"))</f>
        <v/>
      </c>
      <c r="K301" s="13">
        <f>IF($A301="","",IF($A301=$B301,"⚠ a part cannot contain itself",IF(COUNTIF(Parts!$A$5:$A$204,$A301)=0,"⚠ parent is not in the Parts tab",IF(COUNTIF(Parts!$A$5:$A$204,$B301)=0,"⚠ component is not in the Parts tab",IF(COUNTIFS($A$5:$A$404,$A301,$B$5:$B$404,$B301)&gt;1,"⚠ this parent and component pair appears twice",IF(AND($C301&gt;1,COUNTIF($B$5:$B$404,$A301)=0),"⚠ level below 1, but the parent is never used as a component",""))))))</f>
        <v/>
      </c>
      <c r="M301" s="10">
        <f>IF($A301="",0,$H301*IFERROR(VLOOKUP($B301,Parts!$A$5:$R$204,12,FALSE),0))</f>
        <v/>
      </c>
      <c r="N301" s="10">
        <f>IF($A301="",0,$H301*IFERROR(VLOOKUP($B301,Parts!$A$5:$R$204,13,FALSE),0))</f>
        <v/>
      </c>
      <c r="O301" s="10">
        <f>IF($A301="",0,$H301*IFERROR(VLOOKUP($B301,Parts!$A$5:$R$204,14,FALSE),0))</f>
        <v/>
      </c>
      <c r="P301" s="10">
        <f>IF($A301="",0,$H301*IFERROR(VLOOKUP($B301,Parts!$A$5:$R$204,15,FALSE),0))</f>
        <v/>
      </c>
      <c r="R301" s="14">
        <f>IF($B301="","",IF($B301='Where used'!$B$3,COUNTIFS($B$5:$B301,'Where used'!$B$3),""))</f>
        <v/>
      </c>
    </row>
    <row r="302">
      <c r="A302" s="7" t="n"/>
      <c r="B302" s="7" t="n"/>
      <c r="C302" s="8" t="n"/>
      <c r="D302" s="9" t="n"/>
      <c r="E302" s="10">
        <f>IF($A302="",0,IFERROR(VLOOKUP($B302,Parts!$A$5:$R$204,16,FALSE),0))</f>
        <v/>
      </c>
      <c r="F302" s="10">
        <f>IF($A302="",0,$D302*$E302)</f>
        <v/>
      </c>
      <c r="G302" s="11">
        <f>IF($A302="",0,IFERROR(VLOOKUP($B302,Parts!$A$5:$R$204,8,FALSE),1))</f>
        <v/>
      </c>
      <c r="H302" s="12">
        <f>IF($A302="",0,IFERROR($D302/$G302,$D302))</f>
        <v/>
      </c>
      <c r="I302" s="10">
        <f>IF($A302="",0,$H302*$E302)</f>
        <v/>
      </c>
      <c r="J302" s="13">
        <f>IF($A302="","",IFERROR(VLOOKUP($B302,Parts!$A$5:$R$204,3,FALSE),"⚠ not in Parts"))</f>
        <v/>
      </c>
      <c r="K302" s="13">
        <f>IF($A302="","",IF($A302=$B302,"⚠ a part cannot contain itself",IF(COUNTIF(Parts!$A$5:$A$204,$A302)=0,"⚠ parent is not in the Parts tab",IF(COUNTIF(Parts!$A$5:$A$204,$B302)=0,"⚠ component is not in the Parts tab",IF(COUNTIFS($A$5:$A$404,$A302,$B$5:$B$404,$B302)&gt;1,"⚠ this parent and component pair appears twice",IF(AND($C302&gt;1,COUNTIF($B$5:$B$404,$A302)=0),"⚠ level below 1, but the parent is never used as a component",""))))))</f>
        <v/>
      </c>
      <c r="M302" s="10">
        <f>IF($A302="",0,$H302*IFERROR(VLOOKUP($B302,Parts!$A$5:$R$204,12,FALSE),0))</f>
        <v/>
      </c>
      <c r="N302" s="10">
        <f>IF($A302="",0,$H302*IFERROR(VLOOKUP($B302,Parts!$A$5:$R$204,13,FALSE),0))</f>
        <v/>
      </c>
      <c r="O302" s="10">
        <f>IF($A302="",0,$H302*IFERROR(VLOOKUP($B302,Parts!$A$5:$R$204,14,FALSE),0))</f>
        <v/>
      </c>
      <c r="P302" s="10">
        <f>IF($A302="",0,$H302*IFERROR(VLOOKUP($B302,Parts!$A$5:$R$204,15,FALSE),0))</f>
        <v/>
      </c>
      <c r="R302" s="14">
        <f>IF($B302="","",IF($B302='Where used'!$B$3,COUNTIFS($B$5:$B302,'Where used'!$B$3),""))</f>
        <v/>
      </c>
    </row>
    <row r="303">
      <c r="A303" s="7" t="n"/>
      <c r="B303" s="7" t="n"/>
      <c r="C303" s="8" t="n"/>
      <c r="D303" s="9" t="n"/>
      <c r="E303" s="10">
        <f>IF($A303="",0,IFERROR(VLOOKUP($B303,Parts!$A$5:$R$204,16,FALSE),0))</f>
        <v/>
      </c>
      <c r="F303" s="10">
        <f>IF($A303="",0,$D303*$E303)</f>
        <v/>
      </c>
      <c r="G303" s="11">
        <f>IF($A303="",0,IFERROR(VLOOKUP($B303,Parts!$A$5:$R$204,8,FALSE),1))</f>
        <v/>
      </c>
      <c r="H303" s="12">
        <f>IF($A303="",0,IFERROR($D303/$G303,$D303))</f>
        <v/>
      </c>
      <c r="I303" s="10">
        <f>IF($A303="",0,$H303*$E303)</f>
        <v/>
      </c>
      <c r="J303" s="13">
        <f>IF($A303="","",IFERROR(VLOOKUP($B303,Parts!$A$5:$R$204,3,FALSE),"⚠ not in Parts"))</f>
        <v/>
      </c>
      <c r="K303" s="13">
        <f>IF($A303="","",IF($A303=$B303,"⚠ a part cannot contain itself",IF(COUNTIF(Parts!$A$5:$A$204,$A303)=0,"⚠ parent is not in the Parts tab",IF(COUNTIF(Parts!$A$5:$A$204,$B303)=0,"⚠ component is not in the Parts tab",IF(COUNTIFS($A$5:$A$404,$A303,$B$5:$B$404,$B303)&gt;1,"⚠ this parent and component pair appears twice",IF(AND($C303&gt;1,COUNTIF($B$5:$B$404,$A303)=0),"⚠ level below 1, but the parent is never used as a component",""))))))</f>
        <v/>
      </c>
      <c r="M303" s="10">
        <f>IF($A303="",0,$H303*IFERROR(VLOOKUP($B303,Parts!$A$5:$R$204,12,FALSE),0))</f>
        <v/>
      </c>
      <c r="N303" s="10">
        <f>IF($A303="",0,$H303*IFERROR(VLOOKUP($B303,Parts!$A$5:$R$204,13,FALSE),0))</f>
        <v/>
      </c>
      <c r="O303" s="10">
        <f>IF($A303="",0,$H303*IFERROR(VLOOKUP($B303,Parts!$A$5:$R$204,14,FALSE),0))</f>
        <v/>
      </c>
      <c r="P303" s="10">
        <f>IF($A303="",0,$H303*IFERROR(VLOOKUP($B303,Parts!$A$5:$R$204,15,FALSE),0))</f>
        <v/>
      </c>
      <c r="R303" s="14">
        <f>IF($B303="","",IF($B303='Where used'!$B$3,COUNTIFS($B$5:$B303,'Where used'!$B$3),""))</f>
        <v/>
      </c>
    </row>
    <row r="304">
      <c r="A304" s="7" t="n"/>
      <c r="B304" s="7" t="n"/>
      <c r="C304" s="8" t="n"/>
      <c r="D304" s="9" t="n"/>
      <c r="E304" s="10">
        <f>IF($A304="",0,IFERROR(VLOOKUP($B304,Parts!$A$5:$R$204,16,FALSE),0))</f>
        <v/>
      </c>
      <c r="F304" s="10">
        <f>IF($A304="",0,$D304*$E304)</f>
        <v/>
      </c>
      <c r="G304" s="11">
        <f>IF($A304="",0,IFERROR(VLOOKUP($B304,Parts!$A$5:$R$204,8,FALSE),1))</f>
        <v/>
      </c>
      <c r="H304" s="12">
        <f>IF($A304="",0,IFERROR($D304/$G304,$D304))</f>
        <v/>
      </c>
      <c r="I304" s="10">
        <f>IF($A304="",0,$H304*$E304)</f>
        <v/>
      </c>
      <c r="J304" s="13">
        <f>IF($A304="","",IFERROR(VLOOKUP($B304,Parts!$A$5:$R$204,3,FALSE),"⚠ not in Parts"))</f>
        <v/>
      </c>
      <c r="K304" s="13">
        <f>IF($A304="","",IF($A304=$B304,"⚠ a part cannot contain itself",IF(COUNTIF(Parts!$A$5:$A$204,$A304)=0,"⚠ parent is not in the Parts tab",IF(COUNTIF(Parts!$A$5:$A$204,$B304)=0,"⚠ component is not in the Parts tab",IF(COUNTIFS($A$5:$A$404,$A304,$B$5:$B$404,$B304)&gt;1,"⚠ this parent and component pair appears twice",IF(AND($C304&gt;1,COUNTIF($B$5:$B$404,$A304)=0),"⚠ level below 1, but the parent is never used as a component",""))))))</f>
        <v/>
      </c>
      <c r="M304" s="10">
        <f>IF($A304="",0,$H304*IFERROR(VLOOKUP($B304,Parts!$A$5:$R$204,12,FALSE),0))</f>
        <v/>
      </c>
      <c r="N304" s="10">
        <f>IF($A304="",0,$H304*IFERROR(VLOOKUP($B304,Parts!$A$5:$R$204,13,FALSE),0))</f>
        <v/>
      </c>
      <c r="O304" s="10">
        <f>IF($A304="",0,$H304*IFERROR(VLOOKUP($B304,Parts!$A$5:$R$204,14,FALSE),0))</f>
        <v/>
      </c>
      <c r="P304" s="10">
        <f>IF($A304="",0,$H304*IFERROR(VLOOKUP($B304,Parts!$A$5:$R$204,15,FALSE),0))</f>
        <v/>
      </c>
      <c r="R304" s="14">
        <f>IF($B304="","",IF($B304='Where used'!$B$3,COUNTIFS($B$5:$B304,'Where used'!$B$3),""))</f>
        <v/>
      </c>
    </row>
    <row r="305">
      <c r="A305" s="7" t="n"/>
      <c r="B305" s="7" t="n"/>
      <c r="C305" s="8" t="n"/>
      <c r="D305" s="9" t="n"/>
      <c r="E305" s="10">
        <f>IF($A305="",0,IFERROR(VLOOKUP($B305,Parts!$A$5:$R$204,16,FALSE),0))</f>
        <v/>
      </c>
      <c r="F305" s="10">
        <f>IF($A305="",0,$D305*$E305)</f>
        <v/>
      </c>
      <c r="G305" s="11">
        <f>IF($A305="",0,IFERROR(VLOOKUP($B305,Parts!$A$5:$R$204,8,FALSE),1))</f>
        <v/>
      </c>
      <c r="H305" s="12">
        <f>IF($A305="",0,IFERROR($D305/$G305,$D305))</f>
        <v/>
      </c>
      <c r="I305" s="10">
        <f>IF($A305="",0,$H305*$E305)</f>
        <v/>
      </c>
      <c r="J305" s="13">
        <f>IF($A305="","",IFERROR(VLOOKUP($B305,Parts!$A$5:$R$204,3,FALSE),"⚠ not in Parts"))</f>
        <v/>
      </c>
      <c r="K305" s="13">
        <f>IF($A305="","",IF($A305=$B305,"⚠ a part cannot contain itself",IF(COUNTIF(Parts!$A$5:$A$204,$A305)=0,"⚠ parent is not in the Parts tab",IF(COUNTIF(Parts!$A$5:$A$204,$B305)=0,"⚠ component is not in the Parts tab",IF(COUNTIFS($A$5:$A$404,$A305,$B$5:$B$404,$B305)&gt;1,"⚠ this parent and component pair appears twice",IF(AND($C305&gt;1,COUNTIF($B$5:$B$404,$A305)=0),"⚠ level below 1, but the parent is never used as a component",""))))))</f>
        <v/>
      </c>
      <c r="M305" s="10">
        <f>IF($A305="",0,$H305*IFERROR(VLOOKUP($B305,Parts!$A$5:$R$204,12,FALSE),0))</f>
        <v/>
      </c>
      <c r="N305" s="10">
        <f>IF($A305="",0,$H305*IFERROR(VLOOKUP($B305,Parts!$A$5:$R$204,13,FALSE),0))</f>
        <v/>
      </c>
      <c r="O305" s="10">
        <f>IF($A305="",0,$H305*IFERROR(VLOOKUP($B305,Parts!$A$5:$R$204,14,FALSE),0))</f>
        <v/>
      </c>
      <c r="P305" s="10">
        <f>IF($A305="",0,$H305*IFERROR(VLOOKUP($B305,Parts!$A$5:$R$204,15,FALSE),0))</f>
        <v/>
      </c>
      <c r="R305" s="14">
        <f>IF($B305="","",IF($B305='Where used'!$B$3,COUNTIFS($B$5:$B305,'Where used'!$B$3),""))</f>
        <v/>
      </c>
    </row>
    <row r="306">
      <c r="A306" s="7" t="n"/>
      <c r="B306" s="7" t="n"/>
      <c r="C306" s="8" t="n"/>
      <c r="D306" s="9" t="n"/>
      <c r="E306" s="10">
        <f>IF($A306="",0,IFERROR(VLOOKUP($B306,Parts!$A$5:$R$204,16,FALSE),0))</f>
        <v/>
      </c>
      <c r="F306" s="10">
        <f>IF($A306="",0,$D306*$E306)</f>
        <v/>
      </c>
      <c r="G306" s="11">
        <f>IF($A306="",0,IFERROR(VLOOKUP($B306,Parts!$A$5:$R$204,8,FALSE),1))</f>
        <v/>
      </c>
      <c r="H306" s="12">
        <f>IF($A306="",0,IFERROR($D306/$G306,$D306))</f>
        <v/>
      </c>
      <c r="I306" s="10">
        <f>IF($A306="",0,$H306*$E306)</f>
        <v/>
      </c>
      <c r="J306" s="13">
        <f>IF($A306="","",IFERROR(VLOOKUP($B306,Parts!$A$5:$R$204,3,FALSE),"⚠ not in Parts"))</f>
        <v/>
      </c>
      <c r="K306" s="13">
        <f>IF($A306="","",IF($A306=$B306,"⚠ a part cannot contain itself",IF(COUNTIF(Parts!$A$5:$A$204,$A306)=0,"⚠ parent is not in the Parts tab",IF(COUNTIF(Parts!$A$5:$A$204,$B306)=0,"⚠ component is not in the Parts tab",IF(COUNTIFS($A$5:$A$404,$A306,$B$5:$B$404,$B306)&gt;1,"⚠ this parent and component pair appears twice",IF(AND($C306&gt;1,COUNTIF($B$5:$B$404,$A306)=0),"⚠ level below 1, but the parent is never used as a component",""))))))</f>
        <v/>
      </c>
      <c r="M306" s="10">
        <f>IF($A306="",0,$H306*IFERROR(VLOOKUP($B306,Parts!$A$5:$R$204,12,FALSE),0))</f>
        <v/>
      </c>
      <c r="N306" s="10">
        <f>IF($A306="",0,$H306*IFERROR(VLOOKUP($B306,Parts!$A$5:$R$204,13,FALSE),0))</f>
        <v/>
      </c>
      <c r="O306" s="10">
        <f>IF($A306="",0,$H306*IFERROR(VLOOKUP($B306,Parts!$A$5:$R$204,14,FALSE),0))</f>
        <v/>
      </c>
      <c r="P306" s="10">
        <f>IF($A306="",0,$H306*IFERROR(VLOOKUP($B306,Parts!$A$5:$R$204,15,FALSE),0))</f>
        <v/>
      </c>
      <c r="R306" s="14">
        <f>IF($B306="","",IF($B306='Where used'!$B$3,COUNTIFS($B$5:$B306,'Where used'!$B$3),""))</f>
        <v/>
      </c>
    </row>
    <row r="307">
      <c r="A307" s="7" t="n"/>
      <c r="B307" s="7" t="n"/>
      <c r="C307" s="8" t="n"/>
      <c r="D307" s="9" t="n"/>
      <c r="E307" s="10">
        <f>IF($A307="",0,IFERROR(VLOOKUP($B307,Parts!$A$5:$R$204,16,FALSE),0))</f>
        <v/>
      </c>
      <c r="F307" s="10">
        <f>IF($A307="",0,$D307*$E307)</f>
        <v/>
      </c>
      <c r="G307" s="11">
        <f>IF($A307="",0,IFERROR(VLOOKUP($B307,Parts!$A$5:$R$204,8,FALSE),1))</f>
        <v/>
      </c>
      <c r="H307" s="12">
        <f>IF($A307="",0,IFERROR($D307/$G307,$D307))</f>
        <v/>
      </c>
      <c r="I307" s="10">
        <f>IF($A307="",0,$H307*$E307)</f>
        <v/>
      </c>
      <c r="J307" s="13">
        <f>IF($A307="","",IFERROR(VLOOKUP($B307,Parts!$A$5:$R$204,3,FALSE),"⚠ not in Parts"))</f>
        <v/>
      </c>
      <c r="K307" s="13">
        <f>IF($A307="","",IF($A307=$B307,"⚠ a part cannot contain itself",IF(COUNTIF(Parts!$A$5:$A$204,$A307)=0,"⚠ parent is not in the Parts tab",IF(COUNTIF(Parts!$A$5:$A$204,$B307)=0,"⚠ component is not in the Parts tab",IF(COUNTIFS($A$5:$A$404,$A307,$B$5:$B$404,$B307)&gt;1,"⚠ this parent and component pair appears twice",IF(AND($C307&gt;1,COUNTIF($B$5:$B$404,$A307)=0),"⚠ level below 1, but the parent is never used as a component",""))))))</f>
        <v/>
      </c>
      <c r="M307" s="10">
        <f>IF($A307="",0,$H307*IFERROR(VLOOKUP($B307,Parts!$A$5:$R$204,12,FALSE),0))</f>
        <v/>
      </c>
      <c r="N307" s="10">
        <f>IF($A307="",0,$H307*IFERROR(VLOOKUP($B307,Parts!$A$5:$R$204,13,FALSE),0))</f>
        <v/>
      </c>
      <c r="O307" s="10">
        <f>IF($A307="",0,$H307*IFERROR(VLOOKUP($B307,Parts!$A$5:$R$204,14,FALSE),0))</f>
        <v/>
      </c>
      <c r="P307" s="10">
        <f>IF($A307="",0,$H307*IFERROR(VLOOKUP($B307,Parts!$A$5:$R$204,15,FALSE),0))</f>
        <v/>
      </c>
      <c r="R307" s="14">
        <f>IF($B307="","",IF($B307='Where used'!$B$3,COUNTIFS($B$5:$B307,'Where used'!$B$3),""))</f>
        <v/>
      </c>
    </row>
    <row r="308">
      <c r="A308" s="7" t="n"/>
      <c r="B308" s="7" t="n"/>
      <c r="C308" s="8" t="n"/>
      <c r="D308" s="9" t="n"/>
      <c r="E308" s="10">
        <f>IF($A308="",0,IFERROR(VLOOKUP($B308,Parts!$A$5:$R$204,16,FALSE),0))</f>
        <v/>
      </c>
      <c r="F308" s="10">
        <f>IF($A308="",0,$D308*$E308)</f>
        <v/>
      </c>
      <c r="G308" s="11">
        <f>IF($A308="",0,IFERROR(VLOOKUP($B308,Parts!$A$5:$R$204,8,FALSE),1))</f>
        <v/>
      </c>
      <c r="H308" s="12">
        <f>IF($A308="",0,IFERROR($D308/$G308,$D308))</f>
        <v/>
      </c>
      <c r="I308" s="10">
        <f>IF($A308="",0,$H308*$E308)</f>
        <v/>
      </c>
      <c r="J308" s="13">
        <f>IF($A308="","",IFERROR(VLOOKUP($B308,Parts!$A$5:$R$204,3,FALSE),"⚠ not in Parts"))</f>
        <v/>
      </c>
      <c r="K308" s="13">
        <f>IF($A308="","",IF($A308=$B308,"⚠ a part cannot contain itself",IF(COUNTIF(Parts!$A$5:$A$204,$A308)=0,"⚠ parent is not in the Parts tab",IF(COUNTIF(Parts!$A$5:$A$204,$B308)=0,"⚠ component is not in the Parts tab",IF(COUNTIFS($A$5:$A$404,$A308,$B$5:$B$404,$B308)&gt;1,"⚠ this parent and component pair appears twice",IF(AND($C308&gt;1,COUNTIF($B$5:$B$404,$A308)=0),"⚠ level below 1, but the parent is never used as a component",""))))))</f>
        <v/>
      </c>
      <c r="M308" s="10">
        <f>IF($A308="",0,$H308*IFERROR(VLOOKUP($B308,Parts!$A$5:$R$204,12,FALSE),0))</f>
        <v/>
      </c>
      <c r="N308" s="10">
        <f>IF($A308="",0,$H308*IFERROR(VLOOKUP($B308,Parts!$A$5:$R$204,13,FALSE),0))</f>
        <v/>
      </c>
      <c r="O308" s="10">
        <f>IF($A308="",0,$H308*IFERROR(VLOOKUP($B308,Parts!$A$5:$R$204,14,FALSE),0))</f>
        <v/>
      </c>
      <c r="P308" s="10">
        <f>IF($A308="",0,$H308*IFERROR(VLOOKUP($B308,Parts!$A$5:$R$204,15,FALSE),0))</f>
        <v/>
      </c>
      <c r="R308" s="14">
        <f>IF($B308="","",IF($B308='Where used'!$B$3,COUNTIFS($B$5:$B308,'Where used'!$B$3),""))</f>
        <v/>
      </c>
    </row>
    <row r="309">
      <c r="A309" s="7" t="n"/>
      <c r="B309" s="7" t="n"/>
      <c r="C309" s="8" t="n"/>
      <c r="D309" s="9" t="n"/>
      <c r="E309" s="10">
        <f>IF($A309="",0,IFERROR(VLOOKUP($B309,Parts!$A$5:$R$204,16,FALSE),0))</f>
        <v/>
      </c>
      <c r="F309" s="10">
        <f>IF($A309="",0,$D309*$E309)</f>
        <v/>
      </c>
      <c r="G309" s="11">
        <f>IF($A309="",0,IFERROR(VLOOKUP($B309,Parts!$A$5:$R$204,8,FALSE),1))</f>
        <v/>
      </c>
      <c r="H309" s="12">
        <f>IF($A309="",0,IFERROR($D309/$G309,$D309))</f>
        <v/>
      </c>
      <c r="I309" s="10">
        <f>IF($A309="",0,$H309*$E309)</f>
        <v/>
      </c>
      <c r="J309" s="13">
        <f>IF($A309="","",IFERROR(VLOOKUP($B309,Parts!$A$5:$R$204,3,FALSE),"⚠ not in Parts"))</f>
        <v/>
      </c>
      <c r="K309" s="13">
        <f>IF($A309="","",IF($A309=$B309,"⚠ a part cannot contain itself",IF(COUNTIF(Parts!$A$5:$A$204,$A309)=0,"⚠ parent is not in the Parts tab",IF(COUNTIF(Parts!$A$5:$A$204,$B309)=0,"⚠ component is not in the Parts tab",IF(COUNTIFS($A$5:$A$404,$A309,$B$5:$B$404,$B309)&gt;1,"⚠ this parent and component pair appears twice",IF(AND($C309&gt;1,COUNTIF($B$5:$B$404,$A309)=0),"⚠ level below 1, but the parent is never used as a component",""))))))</f>
        <v/>
      </c>
      <c r="M309" s="10">
        <f>IF($A309="",0,$H309*IFERROR(VLOOKUP($B309,Parts!$A$5:$R$204,12,FALSE),0))</f>
        <v/>
      </c>
      <c r="N309" s="10">
        <f>IF($A309="",0,$H309*IFERROR(VLOOKUP($B309,Parts!$A$5:$R$204,13,FALSE),0))</f>
        <v/>
      </c>
      <c r="O309" s="10">
        <f>IF($A309="",0,$H309*IFERROR(VLOOKUP($B309,Parts!$A$5:$R$204,14,FALSE),0))</f>
        <v/>
      </c>
      <c r="P309" s="10">
        <f>IF($A309="",0,$H309*IFERROR(VLOOKUP($B309,Parts!$A$5:$R$204,15,FALSE),0))</f>
        <v/>
      </c>
      <c r="R309" s="14">
        <f>IF($B309="","",IF($B309='Where used'!$B$3,COUNTIFS($B$5:$B309,'Where used'!$B$3),""))</f>
        <v/>
      </c>
    </row>
    <row r="310">
      <c r="A310" s="7" t="n"/>
      <c r="B310" s="7" t="n"/>
      <c r="C310" s="8" t="n"/>
      <c r="D310" s="9" t="n"/>
      <c r="E310" s="10">
        <f>IF($A310="",0,IFERROR(VLOOKUP($B310,Parts!$A$5:$R$204,16,FALSE),0))</f>
        <v/>
      </c>
      <c r="F310" s="10">
        <f>IF($A310="",0,$D310*$E310)</f>
        <v/>
      </c>
      <c r="G310" s="11">
        <f>IF($A310="",0,IFERROR(VLOOKUP($B310,Parts!$A$5:$R$204,8,FALSE),1))</f>
        <v/>
      </c>
      <c r="H310" s="12">
        <f>IF($A310="",0,IFERROR($D310/$G310,$D310))</f>
        <v/>
      </c>
      <c r="I310" s="10">
        <f>IF($A310="",0,$H310*$E310)</f>
        <v/>
      </c>
      <c r="J310" s="13">
        <f>IF($A310="","",IFERROR(VLOOKUP($B310,Parts!$A$5:$R$204,3,FALSE),"⚠ not in Parts"))</f>
        <v/>
      </c>
      <c r="K310" s="13">
        <f>IF($A310="","",IF($A310=$B310,"⚠ a part cannot contain itself",IF(COUNTIF(Parts!$A$5:$A$204,$A310)=0,"⚠ parent is not in the Parts tab",IF(COUNTIF(Parts!$A$5:$A$204,$B310)=0,"⚠ component is not in the Parts tab",IF(COUNTIFS($A$5:$A$404,$A310,$B$5:$B$404,$B310)&gt;1,"⚠ this parent and component pair appears twice",IF(AND($C310&gt;1,COUNTIF($B$5:$B$404,$A310)=0),"⚠ level below 1, but the parent is never used as a component",""))))))</f>
        <v/>
      </c>
      <c r="M310" s="10">
        <f>IF($A310="",0,$H310*IFERROR(VLOOKUP($B310,Parts!$A$5:$R$204,12,FALSE),0))</f>
        <v/>
      </c>
      <c r="N310" s="10">
        <f>IF($A310="",0,$H310*IFERROR(VLOOKUP($B310,Parts!$A$5:$R$204,13,FALSE),0))</f>
        <v/>
      </c>
      <c r="O310" s="10">
        <f>IF($A310="",0,$H310*IFERROR(VLOOKUP($B310,Parts!$A$5:$R$204,14,FALSE),0))</f>
        <v/>
      </c>
      <c r="P310" s="10">
        <f>IF($A310="",0,$H310*IFERROR(VLOOKUP($B310,Parts!$A$5:$R$204,15,FALSE),0))</f>
        <v/>
      </c>
      <c r="R310" s="14">
        <f>IF($B310="","",IF($B310='Where used'!$B$3,COUNTIFS($B$5:$B310,'Where used'!$B$3),""))</f>
        <v/>
      </c>
    </row>
    <row r="311">
      <c r="A311" s="7" t="n"/>
      <c r="B311" s="7" t="n"/>
      <c r="C311" s="8" t="n"/>
      <c r="D311" s="9" t="n"/>
      <c r="E311" s="10">
        <f>IF($A311="",0,IFERROR(VLOOKUP($B311,Parts!$A$5:$R$204,16,FALSE),0))</f>
        <v/>
      </c>
      <c r="F311" s="10">
        <f>IF($A311="",0,$D311*$E311)</f>
        <v/>
      </c>
      <c r="G311" s="11">
        <f>IF($A311="",0,IFERROR(VLOOKUP($B311,Parts!$A$5:$R$204,8,FALSE),1))</f>
        <v/>
      </c>
      <c r="H311" s="12">
        <f>IF($A311="",0,IFERROR($D311/$G311,$D311))</f>
        <v/>
      </c>
      <c r="I311" s="10">
        <f>IF($A311="",0,$H311*$E311)</f>
        <v/>
      </c>
      <c r="J311" s="13">
        <f>IF($A311="","",IFERROR(VLOOKUP($B311,Parts!$A$5:$R$204,3,FALSE),"⚠ not in Parts"))</f>
        <v/>
      </c>
      <c r="K311" s="13">
        <f>IF($A311="","",IF($A311=$B311,"⚠ a part cannot contain itself",IF(COUNTIF(Parts!$A$5:$A$204,$A311)=0,"⚠ parent is not in the Parts tab",IF(COUNTIF(Parts!$A$5:$A$204,$B311)=0,"⚠ component is not in the Parts tab",IF(COUNTIFS($A$5:$A$404,$A311,$B$5:$B$404,$B311)&gt;1,"⚠ this parent and component pair appears twice",IF(AND($C311&gt;1,COUNTIF($B$5:$B$404,$A311)=0),"⚠ level below 1, but the parent is never used as a component",""))))))</f>
        <v/>
      </c>
      <c r="M311" s="10">
        <f>IF($A311="",0,$H311*IFERROR(VLOOKUP($B311,Parts!$A$5:$R$204,12,FALSE),0))</f>
        <v/>
      </c>
      <c r="N311" s="10">
        <f>IF($A311="",0,$H311*IFERROR(VLOOKUP($B311,Parts!$A$5:$R$204,13,FALSE),0))</f>
        <v/>
      </c>
      <c r="O311" s="10">
        <f>IF($A311="",0,$H311*IFERROR(VLOOKUP($B311,Parts!$A$5:$R$204,14,FALSE),0))</f>
        <v/>
      </c>
      <c r="P311" s="10">
        <f>IF($A311="",0,$H311*IFERROR(VLOOKUP($B311,Parts!$A$5:$R$204,15,FALSE),0))</f>
        <v/>
      </c>
      <c r="R311" s="14">
        <f>IF($B311="","",IF($B311='Where used'!$B$3,COUNTIFS($B$5:$B311,'Where used'!$B$3),""))</f>
        <v/>
      </c>
    </row>
    <row r="312">
      <c r="A312" s="7" t="n"/>
      <c r="B312" s="7" t="n"/>
      <c r="C312" s="8" t="n"/>
      <c r="D312" s="9" t="n"/>
      <c r="E312" s="10">
        <f>IF($A312="",0,IFERROR(VLOOKUP($B312,Parts!$A$5:$R$204,16,FALSE),0))</f>
        <v/>
      </c>
      <c r="F312" s="10">
        <f>IF($A312="",0,$D312*$E312)</f>
        <v/>
      </c>
      <c r="G312" s="11">
        <f>IF($A312="",0,IFERROR(VLOOKUP($B312,Parts!$A$5:$R$204,8,FALSE),1))</f>
        <v/>
      </c>
      <c r="H312" s="12">
        <f>IF($A312="",0,IFERROR($D312/$G312,$D312))</f>
        <v/>
      </c>
      <c r="I312" s="10">
        <f>IF($A312="",0,$H312*$E312)</f>
        <v/>
      </c>
      <c r="J312" s="13">
        <f>IF($A312="","",IFERROR(VLOOKUP($B312,Parts!$A$5:$R$204,3,FALSE),"⚠ not in Parts"))</f>
        <v/>
      </c>
      <c r="K312" s="13">
        <f>IF($A312="","",IF($A312=$B312,"⚠ a part cannot contain itself",IF(COUNTIF(Parts!$A$5:$A$204,$A312)=0,"⚠ parent is not in the Parts tab",IF(COUNTIF(Parts!$A$5:$A$204,$B312)=0,"⚠ component is not in the Parts tab",IF(COUNTIFS($A$5:$A$404,$A312,$B$5:$B$404,$B312)&gt;1,"⚠ this parent and component pair appears twice",IF(AND($C312&gt;1,COUNTIF($B$5:$B$404,$A312)=0),"⚠ level below 1, but the parent is never used as a component",""))))))</f>
        <v/>
      </c>
      <c r="M312" s="10">
        <f>IF($A312="",0,$H312*IFERROR(VLOOKUP($B312,Parts!$A$5:$R$204,12,FALSE),0))</f>
        <v/>
      </c>
      <c r="N312" s="10">
        <f>IF($A312="",0,$H312*IFERROR(VLOOKUP($B312,Parts!$A$5:$R$204,13,FALSE),0))</f>
        <v/>
      </c>
      <c r="O312" s="10">
        <f>IF($A312="",0,$H312*IFERROR(VLOOKUP($B312,Parts!$A$5:$R$204,14,FALSE),0))</f>
        <v/>
      </c>
      <c r="P312" s="10">
        <f>IF($A312="",0,$H312*IFERROR(VLOOKUP($B312,Parts!$A$5:$R$204,15,FALSE),0))</f>
        <v/>
      </c>
      <c r="R312" s="14">
        <f>IF($B312="","",IF($B312='Where used'!$B$3,COUNTIFS($B$5:$B312,'Where used'!$B$3),""))</f>
        <v/>
      </c>
    </row>
    <row r="313">
      <c r="A313" s="7" t="n"/>
      <c r="B313" s="7" t="n"/>
      <c r="C313" s="8" t="n"/>
      <c r="D313" s="9" t="n"/>
      <c r="E313" s="10">
        <f>IF($A313="",0,IFERROR(VLOOKUP($B313,Parts!$A$5:$R$204,16,FALSE),0))</f>
        <v/>
      </c>
      <c r="F313" s="10">
        <f>IF($A313="",0,$D313*$E313)</f>
        <v/>
      </c>
      <c r="G313" s="11">
        <f>IF($A313="",0,IFERROR(VLOOKUP($B313,Parts!$A$5:$R$204,8,FALSE),1))</f>
        <v/>
      </c>
      <c r="H313" s="12">
        <f>IF($A313="",0,IFERROR($D313/$G313,$D313))</f>
        <v/>
      </c>
      <c r="I313" s="10">
        <f>IF($A313="",0,$H313*$E313)</f>
        <v/>
      </c>
      <c r="J313" s="13">
        <f>IF($A313="","",IFERROR(VLOOKUP($B313,Parts!$A$5:$R$204,3,FALSE),"⚠ not in Parts"))</f>
        <v/>
      </c>
      <c r="K313" s="13">
        <f>IF($A313="","",IF($A313=$B313,"⚠ a part cannot contain itself",IF(COUNTIF(Parts!$A$5:$A$204,$A313)=0,"⚠ parent is not in the Parts tab",IF(COUNTIF(Parts!$A$5:$A$204,$B313)=0,"⚠ component is not in the Parts tab",IF(COUNTIFS($A$5:$A$404,$A313,$B$5:$B$404,$B313)&gt;1,"⚠ this parent and component pair appears twice",IF(AND($C313&gt;1,COUNTIF($B$5:$B$404,$A313)=0),"⚠ level below 1, but the parent is never used as a component",""))))))</f>
        <v/>
      </c>
      <c r="M313" s="10">
        <f>IF($A313="",0,$H313*IFERROR(VLOOKUP($B313,Parts!$A$5:$R$204,12,FALSE),0))</f>
        <v/>
      </c>
      <c r="N313" s="10">
        <f>IF($A313="",0,$H313*IFERROR(VLOOKUP($B313,Parts!$A$5:$R$204,13,FALSE),0))</f>
        <v/>
      </c>
      <c r="O313" s="10">
        <f>IF($A313="",0,$H313*IFERROR(VLOOKUP($B313,Parts!$A$5:$R$204,14,FALSE),0))</f>
        <v/>
      </c>
      <c r="P313" s="10">
        <f>IF($A313="",0,$H313*IFERROR(VLOOKUP($B313,Parts!$A$5:$R$204,15,FALSE),0))</f>
        <v/>
      </c>
      <c r="R313" s="14">
        <f>IF($B313="","",IF($B313='Where used'!$B$3,COUNTIFS($B$5:$B313,'Where used'!$B$3),""))</f>
        <v/>
      </c>
    </row>
    <row r="314">
      <c r="A314" s="7" t="n"/>
      <c r="B314" s="7" t="n"/>
      <c r="C314" s="8" t="n"/>
      <c r="D314" s="9" t="n"/>
      <c r="E314" s="10">
        <f>IF($A314="",0,IFERROR(VLOOKUP($B314,Parts!$A$5:$R$204,16,FALSE),0))</f>
        <v/>
      </c>
      <c r="F314" s="10">
        <f>IF($A314="",0,$D314*$E314)</f>
        <v/>
      </c>
      <c r="G314" s="11">
        <f>IF($A314="",0,IFERROR(VLOOKUP($B314,Parts!$A$5:$R$204,8,FALSE),1))</f>
        <v/>
      </c>
      <c r="H314" s="12">
        <f>IF($A314="",0,IFERROR($D314/$G314,$D314))</f>
        <v/>
      </c>
      <c r="I314" s="10">
        <f>IF($A314="",0,$H314*$E314)</f>
        <v/>
      </c>
      <c r="J314" s="13">
        <f>IF($A314="","",IFERROR(VLOOKUP($B314,Parts!$A$5:$R$204,3,FALSE),"⚠ not in Parts"))</f>
        <v/>
      </c>
      <c r="K314" s="13">
        <f>IF($A314="","",IF($A314=$B314,"⚠ a part cannot contain itself",IF(COUNTIF(Parts!$A$5:$A$204,$A314)=0,"⚠ parent is not in the Parts tab",IF(COUNTIF(Parts!$A$5:$A$204,$B314)=0,"⚠ component is not in the Parts tab",IF(COUNTIFS($A$5:$A$404,$A314,$B$5:$B$404,$B314)&gt;1,"⚠ this parent and component pair appears twice",IF(AND($C314&gt;1,COUNTIF($B$5:$B$404,$A314)=0),"⚠ level below 1, but the parent is never used as a component",""))))))</f>
        <v/>
      </c>
      <c r="M314" s="10">
        <f>IF($A314="",0,$H314*IFERROR(VLOOKUP($B314,Parts!$A$5:$R$204,12,FALSE),0))</f>
        <v/>
      </c>
      <c r="N314" s="10">
        <f>IF($A314="",0,$H314*IFERROR(VLOOKUP($B314,Parts!$A$5:$R$204,13,FALSE),0))</f>
        <v/>
      </c>
      <c r="O314" s="10">
        <f>IF($A314="",0,$H314*IFERROR(VLOOKUP($B314,Parts!$A$5:$R$204,14,FALSE),0))</f>
        <v/>
      </c>
      <c r="P314" s="10">
        <f>IF($A314="",0,$H314*IFERROR(VLOOKUP($B314,Parts!$A$5:$R$204,15,FALSE),0))</f>
        <v/>
      </c>
      <c r="R314" s="14">
        <f>IF($B314="","",IF($B314='Where used'!$B$3,COUNTIFS($B$5:$B314,'Where used'!$B$3),""))</f>
        <v/>
      </c>
    </row>
    <row r="315">
      <c r="A315" s="7" t="n"/>
      <c r="B315" s="7" t="n"/>
      <c r="C315" s="8" t="n"/>
      <c r="D315" s="9" t="n"/>
      <c r="E315" s="10">
        <f>IF($A315="",0,IFERROR(VLOOKUP($B315,Parts!$A$5:$R$204,16,FALSE),0))</f>
        <v/>
      </c>
      <c r="F315" s="10">
        <f>IF($A315="",0,$D315*$E315)</f>
        <v/>
      </c>
      <c r="G315" s="11">
        <f>IF($A315="",0,IFERROR(VLOOKUP($B315,Parts!$A$5:$R$204,8,FALSE),1))</f>
        <v/>
      </c>
      <c r="H315" s="12">
        <f>IF($A315="",0,IFERROR($D315/$G315,$D315))</f>
        <v/>
      </c>
      <c r="I315" s="10">
        <f>IF($A315="",0,$H315*$E315)</f>
        <v/>
      </c>
      <c r="J315" s="13">
        <f>IF($A315="","",IFERROR(VLOOKUP($B315,Parts!$A$5:$R$204,3,FALSE),"⚠ not in Parts"))</f>
        <v/>
      </c>
      <c r="K315" s="13">
        <f>IF($A315="","",IF($A315=$B315,"⚠ a part cannot contain itself",IF(COUNTIF(Parts!$A$5:$A$204,$A315)=0,"⚠ parent is not in the Parts tab",IF(COUNTIF(Parts!$A$5:$A$204,$B315)=0,"⚠ component is not in the Parts tab",IF(COUNTIFS($A$5:$A$404,$A315,$B$5:$B$404,$B315)&gt;1,"⚠ this parent and component pair appears twice",IF(AND($C315&gt;1,COUNTIF($B$5:$B$404,$A315)=0),"⚠ level below 1, but the parent is never used as a component",""))))))</f>
        <v/>
      </c>
      <c r="M315" s="10">
        <f>IF($A315="",0,$H315*IFERROR(VLOOKUP($B315,Parts!$A$5:$R$204,12,FALSE),0))</f>
        <v/>
      </c>
      <c r="N315" s="10">
        <f>IF($A315="",0,$H315*IFERROR(VLOOKUP($B315,Parts!$A$5:$R$204,13,FALSE),0))</f>
        <v/>
      </c>
      <c r="O315" s="10">
        <f>IF($A315="",0,$H315*IFERROR(VLOOKUP($B315,Parts!$A$5:$R$204,14,FALSE),0))</f>
        <v/>
      </c>
      <c r="P315" s="10">
        <f>IF($A315="",0,$H315*IFERROR(VLOOKUP($B315,Parts!$A$5:$R$204,15,FALSE),0))</f>
        <v/>
      </c>
      <c r="R315" s="14">
        <f>IF($B315="","",IF($B315='Where used'!$B$3,COUNTIFS($B$5:$B315,'Where used'!$B$3),""))</f>
        <v/>
      </c>
    </row>
    <row r="316">
      <c r="A316" s="7" t="n"/>
      <c r="B316" s="7" t="n"/>
      <c r="C316" s="8" t="n"/>
      <c r="D316" s="9" t="n"/>
      <c r="E316" s="10">
        <f>IF($A316="",0,IFERROR(VLOOKUP($B316,Parts!$A$5:$R$204,16,FALSE),0))</f>
        <v/>
      </c>
      <c r="F316" s="10">
        <f>IF($A316="",0,$D316*$E316)</f>
        <v/>
      </c>
      <c r="G316" s="11">
        <f>IF($A316="",0,IFERROR(VLOOKUP($B316,Parts!$A$5:$R$204,8,FALSE),1))</f>
        <v/>
      </c>
      <c r="H316" s="12">
        <f>IF($A316="",0,IFERROR($D316/$G316,$D316))</f>
        <v/>
      </c>
      <c r="I316" s="10">
        <f>IF($A316="",0,$H316*$E316)</f>
        <v/>
      </c>
      <c r="J316" s="13">
        <f>IF($A316="","",IFERROR(VLOOKUP($B316,Parts!$A$5:$R$204,3,FALSE),"⚠ not in Parts"))</f>
        <v/>
      </c>
      <c r="K316" s="13">
        <f>IF($A316="","",IF($A316=$B316,"⚠ a part cannot contain itself",IF(COUNTIF(Parts!$A$5:$A$204,$A316)=0,"⚠ parent is not in the Parts tab",IF(COUNTIF(Parts!$A$5:$A$204,$B316)=0,"⚠ component is not in the Parts tab",IF(COUNTIFS($A$5:$A$404,$A316,$B$5:$B$404,$B316)&gt;1,"⚠ this parent and component pair appears twice",IF(AND($C316&gt;1,COUNTIF($B$5:$B$404,$A316)=0),"⚠ level below 1, but the parent is never used as a component",""))))))</f>
        <v/>
      </c>
      <c r="M316" s="10">
        <f>IF($A316="",0,$H316*IFERROR(VLOOKUP($B316,Parts!$A$5:$R$204,12,FALSE),0))</f>
        <v/>
      </c>
      <c r="N316" s="10">
        <f>IF($A316="",0,$H316*IFERROR(VLOOKUP($B316,Parts!$A$5:$R$204,13,FALSE),0))</f>
        <v/>
      </c>
      <c r="O316" s="10">
        <f>IF($A316="",0,$H316*IFERROR(VLOOKUP($B316,Parts!$A$5:$R$204,14,FALSE),0))</f>
        <v/>
      </c>
      <c r="P316" s="10">
        <f>IF($A316="",0,$H316*IFERROR(VLOOKUP($B316,Parts!$A$5:$R$204,15,FALSE),0))</f>
        <v/>
      </c>
      <c r="R316" s="14">
        <f>IF($B316="","",IF($B316='Where used'!$B$3,COUNTIFS($B$5:$B316,'Where used'!$B$3),""))</f>
        <v/>
      </c>
    </row>
    <row r="317">
      <c r="A317" s="7" t="n"/>
      <c r="B317" s="7" t="n"/>
      <c r="C317" s="8" t="n"/>
      <c r="D317" s="9" t="n"/>
      <c r="E317" s="10">
        <f>IF($A317="",0,IFERROR(VLOOKUP($B317,Parts!$A$5:$R$204,16,FALSE),0))</f>
        <v/>
      </c>
      <c r="F317" s="10">
        <f>IF($A317="",0,$D317*$E317)</f>
        <v/>
      </c>
      <c r="G317" s="11">
        <f>IF($A317="",0,IFERROR(VLOOKUP($B317,Parts!$A$5:$R$204,8,FALSE),1))</f>
        <v/>
      </c>
      <c r="H317" s="12">
        <f>IF($A317="",0,IFERROR($D317/$G317,$D317))</f>
        <v/>
      </c>
      <c r="I317" s="10">
        <f>IF($A317="",0,$H317*$E317)</f>
        <v/>
      </c>
      <c r="J317" s="13">
        <f>IF($A317="","",IFERROR(VLOOKUP($B317,Parts!$A$5:$R$204,3,FALSE),"⚠ not in Parts"))</f>
        <v/>
      </c>
      <c r="K317" s="13">
        <f>IF($A317="","",IF($A317=$B317,"⚠ a part cannot contain itself",IF(COUNTIF(Parts!$A$5:$A$204,$A317)=0,"⚠ parent is not in the Parts tab",IF(COUNTIF(Parts!$A$5:$A$204,$B317)=0,"⚠ component is not in the Parts tab",IF(COUNTIFS($A$5:$A$404,$A317,$B$5:$B$404,$B317)&gt;1,"⚠ this parent and component pair appears twice",IF(AND($C317&gt;1,COUNTIF($B$5:$B$404,$A317)=0),"⚠ level below 1, but the parent is never used as a component",""))))))</f>
        <v/>
      </c>
      <c r="M317" s="10">
        <f>IF($A317="",0,$H317*IFERROR(VLOOKUP($B317,Parts!$A$5:$R$204,12,FALSE),0))</f>
        <v/>
      </c>
      <c r="N317" s="10">
        <f>IF($A317="",0,$H317*IFERROR(VLOOKUP($B317,Parts!$A$5:$R$204,13,FALSE),0))</f>
        <v/>
      </c>
      <c r="O317" s="10">
        <f>IF($A317="",0,$H317*IFERROR(VLOOKUP($B317,Parts!$A$5:$R$204,14,FALSE),0))</f>
        <v/>
      </c>
      <c r="P317" s="10">
        <f>IF($A317="",0,$H317*IFERROR(VLOOKUP($B317,Parts!$A$5:$R$204,15,FALSE),0))</f>
        <v/>
      </c>
      <c r="R317" s="14">
        <f>IF($B317="","",IF($B317='Where used'!$B$3,COUNTIFS($B$5:$B317,'Where used'!$B$3),""))</f>
        <v/>
      </c>
    </row>
    <row r="318">
      <c r="A318" s="7" t="n"/>
      <c r="B318" s="7" t="n"/>
      <c r="C318" s="8" t="n"/>
      <c r="D318" s="9" t="n"/>
      <c r="E318" s="10">
        <f>IF($A318="",0,IFERROR(VLOOKUP($B318,Parts!$A$5:$R$204,16,FALSE),0))</f>
        <v/>
      </c>
      <c r="F318" s="10">
        <f>IF($A318="",0,$D318*$E318)</f>
        <v/>
      </c>
      <c r="G318" s="11">
        <f>IF($A318="",0,IFERROR(VLOOKUP($B318,Parts!$A$5:$R$204,8,FALSE),1))</f>
        <v/>
      </c>
      <c r="H318" s="12">
        <f>IF($A318="",0,IFERROR($D318/$G318,$D318))</f>
        <v/>
      </c>
      <c r="I318" s="10">
        <f>IF($A318="",0,$H318*$E318)</f>
        <v/>
      </c>
      <c r="J318" s="13">
        <f>IF($A318="","",IFERROR(VLOOKUP($B318,Parts!$A$5:$R$204,3,FALSE),"⚠ not in Parts"))</f>
        <v/>
      </c>
      <c r="K318" s="13">
        <f>IF($A318="","",IF($A318=$B318,"⚠ a part cannot contain itself",IF(COUNTIF(Parts!$A$5:$A$204,$A318)=0,"⚠ parent is not in the Parts tab",IF(COUNTIF(Parts!$A$5:$A$204,$B318)=0,"⚠ component is not in the Parts tab",IF(COUNTIFS($A$5:$A$404,$A318,$B$5:$B$404,$B318)&gt;1,"⚠ this parent and component pair appears twice",IF(AND($C318&gt;1,COUNTIF($B$5:$B$404,$A318)=0),"⚠ level below 1, but the parent is never used as a component",""))))))</f>
        <v/>
      </c>
      <c r="M318" s="10">
        <f>IF($A318="",0,$H318*IFERROR(VLOOKUP($B318,Parts!$A$5:$R$204,12,FALSE),0))</f>
        <v/>
      </c>
      <c r="N318" s="10">
        <f>IF($A318="",0,$H318*IFERROR(VLOOKUP($B318,Parts!$A$5:$R$204,13,FALSE),0))</f>
        <v/>
      </c>
      <c r="O318" s="10">
        <f>IF($A318="",0,$H318*IFERROR(VLOOKUP($B318,Parts!$A$5:$R$204,14,FALSE),0))</f>
        <v/>
      </c>
      <c r="P318" s="10">
        <f>IF($A318="",0,$H318*IFERROR(VLOOKUP($B318,Parts!$A$5:$R$204,15,FALSE),0))</f>
        <v/>
      </c>
      <c r="R318" s="14">
        <f>IF($B318="","",IF($B318='Where used'!$B$3,COUNTIFS($B$5:$B318,'Where used'!$B$3),""))</f>
        <v/>
      </c>
    </row>
    <row r="319">
      <c r="A319" s="7" t="n"/>
      <c r="B319" s="7" t="n"/>
      <c r="C319" s="8" t="n"/>
      <c r="D319" s="9" t="n"/>
      <c r="E319" s="10">
        <f>IF($A319="",0,IFERROR(VLOOKUP($B319,Parts!$A$5:$R$204,16,FALSE),0))</f>
        <v/>
      </c>
      <c r="F319" s="10">
        <f>IF($A319="",0,$D319*$E319)</f>
        <v/>
      </c>
      <c r="G319" s="11">
        <f>IF($A319="",0,IFERROR(VLOOKUP($B319,Parts!$A$5:$R$204,8,FALSE),1))</f>
        <v/>
      </c>
      <c r="H319" s="12">
        <f>IF($A319="",0,IFERROR($D319/$G319,$D319))</f>
        <v/>
      </c>
      <c r="I319" s="10">
        <f>IF($A319="",0,$H319*$E319)</f>
        <v/>
      </c>
      <c r="J319" s="13">
        <f>IF($A319="","",IFERROR(VLOOKUP($B319,Parts!$A$5:$R$204,3,FALSE),"⚠ not in Parts"))</f>
        <v/>
      </c>
      <c r="K319" s="13">
        <f>IF($A319="","",IF($A319=$B319,"⚠ a part cannot contain itself",IF(COUNTIF(Parts!$A$5:$A$204,$A319)=0,"⚠ parent is not in the Parts tab",IF(COUNTIF(Parts!$A$5:$A$204,$B319)=0,"⚠ component is not in the Parts tab",IF(COUNTIFS($A$5:$A$404,$A319,$B$5:$B$404,$B319)&gt;1,"⚠ this parent and component pair appears twice",IF(AND($C319&gt;1,COUNTIF($B$5:$B$404,$A319)=0),"⚠ level below 1, but the parent is never used as a component",""))))))</f>
        <v/>
      </c>
      <c r="M319" s="10">
        <f>IF($A319="",0,$H319*IFERROR(VLOOKUP($B319,Parts!$A$5:$R$204,12,FALSE),0))</f>
        <v/>
      </c>
      <c r="N319" s="10">
        <f>IF($A319="",0,$H319*IFERROR(VLOOKUP($B319,Parts!$A$5:$R$204,13,FALSE),0))</f>
        <v/>
      </c>
      <c r="O319" s="10">
        <f>IF($A319="",0,$H319*IFERROR(VLOOKUP($B319,Parts!$A$5:$R$204,14,FALSE),0))</f>
        <v/>
      </c>
      <c r="P319" s="10">
        <f>IF($A319="",0,$H319*IFERROR(VLOOKUP($B319,Parts!$A$5:$R$204,15,FALSE),0))</f>
        <v/>
      </c>
      <c r="R319" s="14">
        <f>IF($B319="","",IF($B319='Where used'!$B$3,COUNTIFS($B$5:$B319,'Where used'!$B$3),""))</f>
        <v/>
      </c>
    </row>
    <row r="320">
      <c r="A320" s="7" t="n"/>
      <c r="B320" s="7" t="n"/>
      <c r="C320" s="8" t="n"/>
      <c r="D320" s="9" t="n"/>
      <c r="E320" s="10">
        <f>IF($A320="",0,IFERROR(VLOOKUP($B320,Parts!$A$5:$R$204,16,FALSE),0))</f>
        <v/>
      </c>
      <c r="F320" s="10">
        <f>IF($A320="",0,$D320*$E320)</f>
        <v/>
      </c>
      <c r="G320" s="11">
        <f>IF($A320="",0,IFERROR(VLOOKUP($B320,Parts!$A$5:$R$204,8,FALSE),1))</f>
        <v/>
      </c>
      <c r="H320" s="12">
        <f>IF($A320="",0,IFERROR($D320/$G320,$D320))</f>
        <v/>
      </c>
      <c r="I320" s="10">
        <f>IF($A320="",0,$H320*$E320)</f>
        <v/>
      </c>
      <c r="J320" s="13">
        <f>IF($A320="","",IFERROR(VLOOKUP($B320,Parts!$A$5:$R$204,3,FALSE),"⚠ not in Parts"))</f>
        <v/>
      </c>
      <c r="K320" s="13">
        <f>IF($A320="","",IF($A320=$B320,"⚠ a part cannot contain itself",IF(COUNTIF(Parts!$A$5:$A$204,$A320)=0,"⚠ parent is not in the Parts tab",IF(COUNTIF(Parts!$A$5:$A$204,$B320)=0,"⚠ component is not in the Parts tab",IF(COUNTIFS($A$5:$A$404,$A320,$B$5:$B$404,$B320)&gt;1,"⚠ this parent and component pair appears twice",IF(AND($C320&gt;1,COUNTIF($B$5:$B$404,$A320)=0),"⚠ level below 1, but the parent is never used as a component",""))))))</f>
        <v/>
      </c>
      <c r="M320" s="10">
        <f>IF($A320="",0,$H320*IFERROR(VLOOKUP($B320,Parts!$A$5:$R$204,12,FALSE),0))</f>
        <v/>
      </c>
      <c r="N320" s="10">
        <f>IF($A320="",0,$H320*IFERROR(VLOOKUP($B320,Parts!$A$5:$R$204,13,FALSE),0))</f>
        <v/>
      </c>
      <c r="O320" s="10">
        <f>IF($A320="",0,$H320*IFERROR(VLOOKUP($B320,Parts!$A$5:$R$204,14,FALSE),0))</f>
        <v/>
      </c>
      <c r="P320" s="10">
        <f>IF($A320="",0,$H320*IFERROR(VLOOKUP($B320,Parts!$A$5:$R$204,15,FALSE),0))</f>
        <v/>
      </c>
      <c r="R320" s="14">
        <f>IF($B320="","",IF($B320='Where used'!$B$3,COUNTIFS($B$5:$B320,'Where used'!$B$3),""))</f>
        <v/>
      </c>
    </row>
    <row r="321">
      <c r="A321" s="7" t="n"/>
      <c r="B321" s="7" t="n"/>
      <c r="C321" s="8" t="n"/>
      <c r="D321" s="9" t="n"/>
      <c r="E321" s="10">
        <f>IF($A321="",0,IFERROR(VLOOKUP($B321,Parts!$A$5:$R$204,16,FALSE),0))</f>
        <v/>
      </c>
      <c r="F321" s="10">
        <f>IF($A321="",0,$D321*$E321)</f>
        <v/>
      </c>
      <c r="G321" s="11">
        <f>IF($A321="",0,IFERROR(VLOOKUP($B321,Parts!$A$5:$R$204,8,FALSE),1))</f>
        <v/>
      </c>
      <c r="H321" s="12">
        <f>IF($A321="",0,IFERROR($D321/$G321,$D321))</f>
        <v/>
      </c>
      <c r="I321" s="10">
        <f>IF($A321="",0,$H321*$E321)</f>
        <v/>
      </c>
      <c r="J321" s="13">
        <f>IF($A321="","",IFERROR(VLOOKUP($B321,Parts!$A$5:$R$204,3,FALSE),"⚠ not in Parts"))</f>
        <v/>
      </c>
      <c r="K321" s="13">
        <f>IF($A321="","",IF($A321=$B321,"⚠ a part cannot contain itself",IF(COUNTIF(Parts!$A$5:$A$204,$A321)=0,"⚠ parent is not in the Parts tab",IF(COUNTIF(Parts!$A$5:$A$204,$B321)=0,"⚠ component is not in the Parts tab",IF(COUNTIFS($A$5:$A$404,$A321,$B$5:$B$404,$B321)&gt;1,"⚠ this parent and component pair appears twice",IF(AND($C321&gt;1,COUNTIF($B$5:$B$404,$A321)=0),"⚠ level below 1, but the parent is never used as a component",""))))))</f>
        <v/>
      </c>
      <c r="M321" s="10">
        <f>IF($A321="",0,$H321*IFERROR(VLOOKUP($B321,Parts!$A$5:$R$204,12,FALSE),0))</f>
        <v/>
      </c>
      <c r="N321" s="10">
        <f>IF($A321="",0,$H321*IFERROR(VLOOKUP($B321,Parts!$A$5:$R$204,13,FALSE),0))</f>
        <v/>
      </c>
      <c r="O321" s="10">
        <f>IF($A321="",0,$H321*IFERROR(VLOOKUP($B321,Parts!$A$5:$R$204,14,FALSE),0))</f>
        <v/>
      </c>
      <c r="P321" s="10">
        <f>IF($A321="",0,$H321*IFERROR(VLOOKUP($B321,Parts!$A$5:$R$204,15,FALSE),0))</f>
        <v/>
      </c>
      <c r="R321" s="14">
        <f>IF($B321="","",IF($B321='Where used'!$B$3,COUNTIFS($B$5:$B321,'Where used'!$B$3),""))</f>
        <v/>
      </c>
    </row>
    <row r="322">
      <c r="A322" s="7" t="n"/>
      <c r="B322" s="7" t="n"/>
      <c r="C322" s="8" t="n"/>
      <c r="D322" s="9" t="n"/>
      <c r="E322" s="10">
        <f>IF($A322="",0,IFERROR(VLOOKUP($B322,Parts!$A$5:$R$204,16,FALSE),0))</f>
        <v/>
      </c>
      <c r="F322" s="10">
        <f>IF($A322="",0,$D322*$E322)</f>
        <v/>
      </c>
      <c r="G322" s="11">
        <f>IF($A322="",0,IFERROR(VLOOKUP($B322,Parts!$A$5:$R$204,8,FALSE),1))</f>
        <v/>
      </c>
      <c r="H322" s="12">
        <f>IF($A322="",0,IFERROR($D322/$G322,$D322))</f>
        <v/>
      </c>
      <c r="I322" s="10">
        <f>IF($A322="",0,$H322*$E322)</f>
        <v/>
      </c>
      <c r="J322" s="13">
        <f>IF($A322="","",IFERROR(VLOOKUP($B322,Parts!$A$5:$R$204,3,FALSE),"⚠ not in Parts"))</f>
        <v/>
      </c>
      <c r="K322" s="13">
        <f>IF($A322="","",IF($A322=$B322,"⚠ a part cannot contain itself",IF(COUNTIF(Parts!$A$5:$A$204,$A322)=0,"⚠ parent is not in the Parts tab",IF(COUNTIF(Parts!$A$5:$A$204,$B322)=0,"⚠ component is not in the Parts tab",IF(COUNTIFS($A$5:$A$404,$A322,$B$5:$B$404,$B322)&gt;1,"⚠ this parent and component pair appears twice",IF(AND($C322&gt;1,COUNTIF($B$5:$B$404,$A322)=0),"⚠ level below 1, but the parent is never used as a component",""))))))</f>
        <v/>
      </c>
      <c r="M322" s="10">
        <f>IF($A322="",0,$H322*IFERROR(VLOOKUP($B322,Parts!$A$5:$R$204,12,FALSE),0))</f>
        <v/>
      </c>
      <c r="N322" s="10">
        <f>IF($A322="",0,$H322*IFERROR(VLOOKUP($B322,Parts!$A$5:$R$204,13,FALSE),0))</f>
        <v/>
      </c>
      <c r="O322" s="10">
        <f>IF($A322="",0,$H322*IFERROR(VLOOKUP($B322,Parts!$A$5:$R$204,14,FALSE),0))</f>
        <v/>
      </c>
      <c r="P322" s="10">
        <f>IF($A322="",0,$H322*IFERROR(VLOOKUP($B322,Parts!$A$5:$R$204,15,FALSE),0))</f>
        <v/>
      </c>
      <c r="R322" s="14">
        <f>IF($B322="","",IF($B322='Where used'!$B$3,COUNTIFS($B$5:$B322,'Where used'!$B$3),""))</f>
        <v/>
      </c>
    </row>
    <row r="323">
      <c r="A323" s="7" t="n"/>
      <c r="B323" s="7" t="n"/>
      <c r="C323" s="8" t="n"/>
      <c r="D323" s="9" t="n"/>
      <c r="E323" s="10">
        <f>IF($A323="",0,IFERROR(VLOOKUP($B323,Parts!$A$5:$R$204,16,FALSE),0))</f>
        <v/>
      </c>
      <c r="F323" s="10">
        <f>IF($A323="",0,$D323*$E323)</f>
        <v/>
      </c>
      <c r="G323" s="11">
        <f>IF($A323="",0,IFERROR(VLOOKUP($B323,Parts!$A$5:$R$204,8,FALSE),1))</f>
        <v/>
      </c>
      <c r="H323" s="12">
        <f>IF($A323="",0,IFERROR($D323/$G323,$D323))</f>
        <v/>
      </c>
      <c r="I323" s="10">
        <f>IF($A323="",0,$H323*$E323)</f>
        <v/>
      </c>
      <c r="J323" s="13">
        <f>IF($A323="","",IFERROR(VLOOKUP($B323,Parts!$A$5:$R$204,3,FALSE),"⚠ not in Parts"))</f>
        <v/>
      </c>
      <c r="K323" s="13">
        <f>IF($A323="","",IF($A323=$B323,"⚠ a part cannot contain itself",IF(COUNTIF(Parts!$A$5:$A$204,$A323)=0,"⚠ parent is not in the Parts tab",IF(COUNTIF(Parts!$A$5:$A$204,$B323)=0,"⚠ component is not in the Parts tab",IF(COUNTIFS($A$5:$A$404,$A323,$B$5:$B$404,$B323)&gt;1,"⚠ this parent and component pair appears twice",IF(AND($C323&gt;1,COUNTIF($B$5:$B$404,$A323)=0),"⚠ level below 1, but the parent is never used as a component",""))))))</f>
        <v/>
      </c>
      <c r="M323" s="10">
        <f>IF($A323="",0,$H323*IFERROR(VLOOKUP($B323,Parts!$A$5:$R$204,12,FALSE),0))</f>
        <v/>
      </c>
      <c r="N323" s="10">
        <f>IF($A323="",0,$H323*IFERROR(VLOOKUP($B323,Parts!$A$5:$R$204,13,FALSE),0))</f>
        <v/>
      </c>
      <c r="O323" s="10">
        <f>IF($A323="",0,$H323*IFERROR(VLOOKUP($B323,Parts!$A$5:$R$204,14,FALSE),0))</f>
        <v/>
      </c>
      <c r="P323" s="10">
        <f>IF($A323="",0,$H323*IFERROR(VLOOKUP($B323,Parts!$A$5:$R$204,15,FALSE),0))</f>
        <v/>
      </c>
      <c r="R323" s="14">
        <f>IF($B323="","",IF($B323='Where used'!$B$3,COUNTIFS($B$5:$B323,'Where used'!$B$3),""))</f>
        <v/>
      </c>
    </row>
    <row r="324">
      <c r="A324" s="7" t="n"/>
      <c r="B324" s="7" t="n"/>
      <c r="C324" s="8" t="n"/>
      <c r="D324" s="9" t="n"/>
      <c r="E324" s="10">
        <f>IF($A324="",0,IFERROR(VLOOKUP($B324,Parts!$A$5:$R$204,16,FALSE),0))</f>
        <v/>
      </c>
      <c r="F324" s="10">
        <f>IF($A324="",0,$D324*$E324)</f>
        <v/>
      </c>
      <c r="G324" s="11">
        <f>IF($A324="",0,IFERROR(VLOOKUP($B324,Parts!$A$5:$R$204,8,FALSE),1))</f>
        <v/>
      </c>
      <c r="H324" s="12">
        <f>IF($A324="",0,IFERROR($D324/$G324,$D324))</f>
        <v/>
      </c>
      <c r="I324" s="10">
        <f>IF($A324="",0,$H324*$E324)</f>
        <v/>
      </c>
      <c r="J324" s="13">
        <f>IF($A324="","",IFERROR(VLOOKUP($B324,Parts!$A$5:$R$204,3,FALSE),"⚠ not in Parts"))</f>
        <v/>
      </c>
      <c r="K324" s="13">
        <f>IF($A324="","",IF($A324=$B324,"⚠ a part cannot contain itself",IF(COUNTIF(Parts!$A$5:$A$204,$A324)=0,"⚠ parent is not in the Parts tab",IF(COUNTIF(Parts!$A$5:$A$204,$B324)=0,"⚠ component is not in the Parts tab",IF(COUNTIFS($A$5:$A$404,$A324,$B$5:$B$404,$B324)&gt;1,"⚠ this parent and component pair appears twice",IF(AND($C324&gt;1,COUNTIF($B$5:$B$404,$A324)=0),"⚠ level below 1, but the parent is never used as a component",""))))))</f>
        <v/>
      </c>
      <c r="M324" s="10">
        <f>IF($A324="",0,$H324*IFERROR(VLOOKUP($B324,Parts!$A$5:$R$204,12,FALSE),0))</f>
        <v/>
      </c>
      <c r="N324" s="10">
        <f>IF($A324="",0,$H324*IFERROR(VLOOKUP($B324,Parts!$A$5:$R$204,13,FALSE),0))</f>
        <v/>
      </c>
      <c r="O324" s="10">
        <f>IF($A324="",0,$H324*IFERROR(VLOOKUP($B324,Parts!$A$5:$R$204,14,FALSE),0))</f>
        <v/>
      </c>
      <c r="P324" s="10">
        <f>IF($A324="",0,$H324*IFERROR(VLOOKUP($B324,Parts!$A$5:$R$204,15,FALSE),0))</f>
        <v/>
      </c>
      <c r="R324" s="14">
        <f>IF($B324="","",IF($B324='Where used'!$B$3,COUNTIFS($B$5:$B324,'Where used'!$B$3),""))</f>
        <v/>
      </c>
    </row>
    <row r="325">
      <c r="A325" s="7" t="n"/>
      <c r="B325" s="7" t="n"/>
      <c r="C325" s="8" t="n"/>
      <c r="D325" s="9" t="n"/>
      <c r="E325" s="10">
        <f>IF($A325="",0,IFERROR(VLOOKUP($B325,Parts!$A$5:$R$204,16,FALSE),0))</f>
        <v/>
      </c>
      <c r="F325" s="10">
        <f>IF($A325="",0,$D325*$E325)</f>
        <v/>
      </c>
      <c r="G325" s="11">
        <f>IF($A325="",0,IFERROR(VLOOKUP($B325,Parts!$A$5:$R$204,8,FALSE),1))</f>
        <v/>
      </c>
      <c r="H325" s="12">
        <f>IF($A325="",0,IFERROR($D325/$G325,$D325))</f>
        <v/>
      </c>
      <c r="I325" s="10">
        <f>IF($A325="",0,$H325*$E325)</f>
        <v/>
      </c>
      <c r="J325" s="13">
        <f>IF($A325="","",IFERROR(VLOOKUP($B325,Parts!$A$5:$R$204,3,FALSE),"⚠ not in Parts"))</f>
        <v/>
      </c>
      <c r="K325" s="13">
        <f>IF($A325="","",IF($A325=$B325,"⚠ a part cannot contain itself",IF(COUNTIF(Parts!$A$5:$A$204,$A325)=0,"⚠ parent is not in the Parts tab",IF(COUNTIF(Parts!$A$5:$A$204,$B325)=0,"⚠ component is not in the Parts tab",IF(COUNTIFS($A$5:$A$404,$A325,$B$5:$B$404,$B325)&gt;1,"⚠ this parent and component pair appears twice",IF(AND($C325&gt;1,COUNTIF($B$5:$B$404,$A325)=0),"⚠ level below 1, but the parent is never used as a component",""))))))</f>
        <v/>
      </c>
      <c r="M325" s="10">
        <f>IF($A325="",0,$H325*IFERROR(VLOOKUP($B325,Parts!$A$5:$R$204,12,FALSE),0))</f>
        <v/>
      </c>
      <c r="N325" s="10">
        <f>IF($A325="",0,$H325*IFERROR(VLOOKUP($B325,Parts!$A$5:$R$204,13,FALSE),0))</f>
        <v/>
      </c>
      <c r="O325" s="10">
        <f>IF($A325="",0,$H325*IFERROR(VLOOKUP($B325,Parts!$A$5:$R$204,14,FALSE),0))</f>
        <v/>
      </c>
      <c r="P325" s="10">
        <f>IF($A325="",0,$H325*IFERROR(VLOOKUP($B325,Parts!$A$5:$R$204,15,FALSE),0))</f>
        <v/>
      </c>
      <c r="R325" s="14">
        <f>IF($B325="","",IF($B325='Where used'!$B$3,COUNTIFS($B$5:$B325,'Where used'!$B$3),""))</f>
        <v/>
      </c>
    </row>
    <row r="326">
      <c r="A326" s="7" t="n"/>
      <c r="B326" s="7" t="n"/>
      <c r="C326" s="8" t="n"/>
      <c r="D326" s="9" t="n"/>
      <c r="E326" s="10">
        <f>IF($A326="",0,IFERROR(VLOOKUP($B326,Parts!$A$5:$R$204,16,FALSE),0))</f>
        <v/>
      </c>
      <c r="F326" s="10">
        <f>IF($A326="",0,$D326*$E326)</f>
        <v/>
      </c>
      <c r="G326" s="11">
        <f>IF($A326="",0,IFERROR(VLOOKUP($B326,Parts!$A$5:$R$204,8,FALSE),1))</f>
        <v/>
      </c>
      <c r="H326" s="12">
        <f>IF($A326="",0,IFERROR($D326/$G326,$D326))</f>
        <v/>
      </c>
      <c r="I326" s="10">
        <f>IF($A326="",0,$H326*$E326)</f>
        <v/>
      </c>
      <c r="J326" s="13">
        <f>IF($A326="","",IFERROR(VLOOKUP($B326,Parts!$A$5:$R$204,3,FALSE),"⚠ not in Parts"))</f>
        <v/>
      </c>
      <c r="K326" s="13">
        <f>IF($A326="","",IF($A326=$B326,"⚠ a part cannot contain itself",IF(COUNTIF(Parts!$A$5:$A$204,$A326)=0,"⚠ parent is not in the Parts tab",IF(COUNTIF(Parts!$A$5:$A$204,$B326)=0,"⚠ component is not in the Parts tab",IF(COUNTIFS($A$5:$A$404,$A326,$B$5:$B$404,$B326)&gt;1,"⚠ this parent and component pair appears twice",IF(AND($C326&gt;1,COUNTIF($B$5:$B$404,$A326)=0),"⚠ level below 1, but the parent is never used as a component",""))))))</f>
        <v/>
      </c>
      <c r="M326" s="10">
        <f>IF($A326="",0,$H326*IFERROR(VLOOKUP($B326,Parts!$A$5:$R$204,12,FALSE),0))</f>
        <v/>
      </c>
      <c r="N326" s="10">
        <f>IF($A326="",0,$H326*IFERROR(VLOOKUP($B326,Parts!$A$5:$R$204,13,FALSE),0))</f>
        <v/>
      </c>
      <c r="O326" s="10">
        <f>IF($A326="",0,$H326*IFERROR(VLOOKUP($B326,Parts!$A$5:$R$204,14,FALSE),0))</f>
        <v/>
      </c>
      <c r="P326" s="10">
        <f>IF($A326="",0,$H326*IFERROR(VLOOKUP($B326,Parts!$A$5:$R$204,15,FALSE),0))</f>
        <v/>
      </c>
      <c r="R326" s="14">
        <f>IF($B326="","",IF($B326='Where used'!$B$3,COUNTIFS($B$5:$B326,'Where used'!$B$3),""))</f>
        <v/>
      </c>
    </row>
    <row r="327">
      <c r="A327" s="7" t="n"/>
      <c r="B327" s="7" t="n"/>
      <c r="C327" s="8" t="n"/>
      <c r="D327" s="9" t="n"/>
      <c r="E327" s="10">
        <f>IF($A327="",0,IFERROR(VLOOKUP($B327,Parts!$A$5:$R$204,16,FALSE),0))</f>
        <v/>
      </c>
      <c r="F327" s="10">
        <f>IF($A327="",0,$D327*$E327)</f>
        <v/>
      </c>
      <c r="G327" s="11">
        <f>IF($A327="",0,IFERROR(VLOOKUP($B327,Parts!$A$5:$R$204,8,FALSE),1))</f>
        <v/>
      </c>
      <c r="H327" s="12">
        <f>IF($A327="",0,IFERROR($D327/$G327,$D327))</f>
        <v/>
      </c>
      <c r="I327" s="10">
        <f>IF($A327="",0,$H327*$E327)</f>
        <v/>
      </c>
      <c r="J327" s="13">
        <f>IF($A327="","",IFERROR(VLOOKUP($B327,Parts!$A$5:$R$204,3,FALSE),"⚠ not in Parts"))</f>
        <v/>
      </c>
      <c r="K327" s="13">
        <f>IF($A327="","",IF($A327=$B327,"⚠ a part cannot contain itself",IF(COUNTIF(Parts!$A$5:$A$204,$A327)=0,"⚠ parent is not in the Parts tab",IF(COUNTIF(Parts!$A$5:$A$204,$B327)=0,"⚠ component is not in the Parts tab",IF(COUNTIFS($A$5:$A$404,$A327,$B$5:$B$404,$B327)&gt;1,"⚠ this parent and component pair appears twice",IF(AND($C327&gt;1,COUNTIF($B$5:$B$404,$A327)=0),"⚠ level below 1, but the parent is never used as a component",""))))))</f>
        <v/>
      </c>
      <c r="M327" s="10">
        <f>IF($A327="",0,$H327*IFERROR(VLOOKUP($B327,Parts!$A$5:$R$204,12,FALSE),0))</f>
        <v/>
      </c>
      <c r="N327" s="10">
        <f>IF($A327="",0,$H327*IFERROR(VLOOKUP($B327,Parts!$A$5:$R$204,13,FALSE),0))</f>
        <v/>
      </c>
      <c r="O327" s="10">
        <f>IF($A327="",0,$H327*IFERROR(VLOOKUP($B327,Parts!$A$5:$R$204,14,FALSE),0))</f>
        <v/>
      </c>
      <c r="P327" s="10">
        <f>IF($A327="",0,$H327*IFERROR(VLOOKUP($B327,Parts!$A$5:$R$204,15,FALSE),0))</f>
        <v/>
      </c>
      <c r="R327" s="14">
        <f>IF($B327="","",IF($B327='Where used'!$B$3,COUNTIFS($B$5:$B327,'Where used'!$B$3),""))</f>
        <v/>
      </c>
    </row>
    <row r="328">
      <c r="A328" s="7" t="n"/>
      <c r="B328" s="7" t="n"/>
      <c r="C328" s="8" t="n"/>
      <c r="D328" s="9" t="n"/>
      <c r="E328" s="10">
        <f>IF($A328="",0,IFERROR(VLOOKUP($B328,Parts!$A$5:$R$204,16,FALSE),0))</f>
        <v/>
      </c>
      <c r="F328" s="10">
        <f>IF($A328="",0,$D328*$E328)</f>
        <v/>
      </c>
      <c r="G328" s="11">
        <f>IF($A328="",0,IFERROR(VLOOKUP($B328,Parts!$A$5:$R$204,8,FALSE),1))</f>
        <v/>
      </c>
      <c r="H328" s="12">
        <f>IF($A328="",0,IFERROR($D328/$G328,$D328))</f>
        <v/>
      </c>
      <c r="I328" s="10">
        <f>IF($A328="",0,$H328*$E328)</f>
        <v/>
      </c>
      <c r="J328" s="13">
        <f>IF($A328="","",IFERROR(VLOOKUP($B328,Parts!$A$5:$R$204,3,FALSE),"⚠ not in Parts"))</f>
        <v/>
      </c>
      <c r="K328" s="13">
        <f>IF($A328="","",IF($A328=$B328,"⚠ a part cannot contain itself",IF(COUNTIF(Parts!$A$5:$A$204,$A328)=0,"⚠ parent is not in the Parts tab",IF(COUNTIF(Parts!$A$5:$A$204,$B328)=0,"⚠ component is not in the Parts tab",IF(COUNTIFS($A$5:$A$404,$A328,$B$5:$B$404,$B328)&gt;1,"⚠ this parent and component pair appears twice",IF(AND($C328&gt;1,COUNTIF($B$5:$B$404,$A328)=0),"⚠ level below 1, but the parent is never used as a component",""))))))</f>
        <v/>
      </c>
      <c r="M328" s="10">
        <f>IF($A328="",0,$H328*IFERROR(VLOOKUP($B328,Parts!$A$5:$R$204,12,FALSE),0))</f>
        <v/>
      </c>
      <c r="N328" s="10">
        <f>IF($A328="",0,$H328*IFERROR(VLOOKUP($B328,Parts!$A$5:$R$204,13,FALSE),0))</f>
        <v/>
      </c>
      <c r="O328" s="10">
        <f>IF($A328="",0,$H328*IFERROR(VLOOKUP($B328,Parts!$A$5:$R$204,14,FALSE),0))</f>
        <v/>
      </c>
      <c r="P328" s="10">
        <f>IF($A328="",0,$H328*IFERROR(VLOOKUP($B328,Parts!$A$5:$R$204,15,FALSE),0))</f>
        <v/>
      </c>
      <c r="R328" s="14">
        <f>IF($B328="","",IF($B328='Where used'!$B$3,COUNTIFS($B$5:$B328,'Where used'!$B$3),""))</f>
        <v/>
      </c>
    </row>
    <row r="329">
      <c r="A329" s="7" t="n"/>
      <c r="B329" s="7" t="n"/>
      <c r="C329" s="8" t="n"/>
      <c r="D329" s="9" t="n"/>
      <c r="E329" s="10">
        <f>IF($A329="",0,IFERROR(VLOOKUP($B329,Parts!$A$5:$R$204,16,FALSE),0))</f>
        <v/>
      </c>
      <c r="F329" s="10">
        <f>IF($A329="",0,$D329*$E329)</f>
        <v/>
      </c>
      <c r="G329" s="11">
        <f>IF($A329="",0,IFERROR(VLOOKUP($B329,Parts!$A$5:$R$204,8,FALSE),1))</f>
        <v/>
      </c>
      <c r="H329" s="12">
        <f>IF($A329="",0,IFERROR($D329/$G329,$D329))</f>
        <v/>
      </c>
      <c r="I329" s="10">
        <f>IF($A329="",0,$H329*$E329)</f>
        <v/>
      </c>
      <c r="J329" s="13">
        <f>IF($A329="","",IFERROR(VLOOKUP($B329,Parts!$A$5:$R$204,3,FALSE),"⚠ not in Parts"))</f>
        <v/>
      </c>
      <c r="K329" s="13">
        <f>IF($A329="","",IF($A329=$B329,"⚠ a part cannot contain itself",IF(COUNTIF(Parts!$A$5:$A$204,$A329)=0,"⚠ parent is not in the Parts tab",IF(COUNTIF(Parts!$A$5:$A$204,$B329)=0,"⚠ component is not in the Parts tab",IF(COUNTIFS($A$5:$A$404,$A329,$B$5:$B$404,$B329)&gt;1,"⚠ this parent and component pair appears twice",IF(AND($C329&gt;1,COUNTIF($B$5:$B$404,$A329)=0),"⚠ level below 1, but the parent is never used as a component",""))))))</f>
        <v/>
      </c>
      <c r="M329" s="10">
        <f>IF($A329="",0,$H329*IFERROR(VLOOKUP($B329,Parts!$A$5:$R$204,12,FALSE),0))</f>
        <v/>
      </c>
      <c r="N329" s="10">
        <f>IF($A329="",0,$H329*IFERROR(VLOOKUP($B329,Parts!$A$5:$R$204,13,FALSE),0))</f>
        <v/>
      </c>
      <c r="O329" s="10">
        <f>IF($A329="",0,$H329*IFERROR(VLOOKUP($B329,Parts!$A$5:$R$204,14,FALSE),0))</f>
        <v/>
      </c>
      <c r="P329" s="10">
        <f>IF($A329="",0,$H329*IFERROR(VLOOKUP($B329,Parts!$A$5:$R$204,15,FALSE),0))</f>
        <v/>
      </c>
      <c r="R329" s="14">
        <f>IF($B329="","",IF($B329='Where used'!$B$3,COUNTIFS($B$5:$B329,'Where used'!$B$3),""))</f>
        <v/>
      </c>
    </row>
    <row r="330">
      <c r="A330" s="7" t="n"/>
      <c r="B330" s="7" t="n"/>
      <c r="C330" s="8" t="n"/>
      <c r="D330" s="9" t="n"/>
      <c r="E330" s="10">
        <f>IF($A330="",0,IFERROR(VLOOKUP($B330,Parts!$A$5:$R$204,16,FALSE),0))</f>
        <v/>
      </c>
      <c r="F330" s="10">
        <f>IF($A330="",0,$D330*$E330)</f>
        <v/>
      </c>
      <c r="G330" s="11">
        <f>IF($A330="",0,IFERROR(VLOOKUP($B330,Parts!$A$5:$R$204,8,FALSE),1))</f>
        <v/>
      </c>
      <c r="H330" s="12">
        <f>IF($A330="",0,IFERROR($D330/$G330,$D330))</f>
        <v/>
      </c>
      <c r="I330" s="10">
        <f>IF($A330="",0,$H330*$E330)</f>
        <v/>
      </c>
      <c r="J330" s="13">
        <f>IF($A330="","",IFERROR(VLOOKUP($B330,Parts!$A$5:$R$204,3,FALSE),"⚠ not in Parts"))</f>
        <v/>
      </c>
      <c r="K330" s="13">
        <f>IF($A330="","",IF($A330=$B330,"⚠ a part cannot contain itself",IF(COUNTIF(Parts!$A$5:$A$204,$A330)=0,"⚠ parent is not in the Parts tab",IF(COUNTIF(Parts!$A$5:$A$204,$B330)=0,"⚠ component is not in the Parts tab",IF(COUNTIFS($A$5:$A$404,$A330,$B$5:$B$404,$B330)&gt;1,"⚠ this parent and component pair appears twice",IF(AND($C330&gt;1,COUNTIF($B$5:$B$404,$A330)=0),"⚠ level below 1, but the parent is never used as a component",""))))))</f>
        <v/>
      </c>
      <c r="M330" s="10">
        <f>IF($A330="",0,$H330*IFERROR(VLOOKUP($B330,Parts!$A$5:$R$204,12,FALSE),0))</f>
        <v/>
      </c>
      <c r="N330" s="10">
        <f>IF($A330="",0,$H330*IFERROR(VLOOKUP($B330,Parts!$A$5:$R$204,13,FALSE),0))</f>
        <v/>
      </c>
      <c r="O330" s="10">
        <f>IF($A330="",0,$H330*IFERROR(VLOOKUP($B330,Parts!$A$5:$R$204,14,FALSE),0))</f>
        <v/>
      </c>
      <c r="P330" s="10">
        <f>IF($A330="",0,$H330*IFERROR(VLOOKUP($B330,Parts!$A$5:$R$204,15,FALSE),0))</f>
        <v/>
      </c>
      <c r="R330" s="14">
        <f>IF($B330="","",IF($B330='Where used'!$B$3,COUNTIFS($B$5:$B330,'Where used'!$B$3),""))</f>
        <v/>
      </c>
    </row>
    <row r="331">
      <c r="A331" s="7" t="n"/>
      <c r="B331" s="7" t="n"/>
      <c r="C331" s="8" t="n"/>
      <c r="D331" s="9" t="n"/>
      <c r="E331" s="10">
        <f>IF($A331="",0,IFERROR(VLOOKUP($B331,Parts!$A$5:$R$204,16,FALSE),0))</f>
        <v/>
      </c>
      <c r="F331" s="10">
        <f>IF($A331="",0,$D331*$E331)</f>
        <v/>
      </c>
      <c r="G331" s="11">
        <f>IF($A331="",0,IFERROR(VLOOKUP($B331,Parts!$A$5:$R$204,8,FALSE),1))</f>
        <v/>
      </c>
      <c r="H331" s="12">
        <f>IF($A331="",0,IFERROR($D331/$G331,$D331))</f>
        <v/>
      </c>
      <c r="I331" s="10">
        <f>IF($A331="",0,$H331*$E331)</f>
        <v/>
      </c>
      <c r="J331" s="13">
        <f>IF($A331="","",IFERROR(VLOOKUP($B331,Parts!$A$5:$R$204,3,FALSE),"⚠ not in Parts"))</f>
        <v/>
      </c>
      <c r="K331" s="13">
        <f>IF($A331="","",IF($A331=$B331,"⚠ a part cannot contain itself",IF(COUNTIF(Parts!$A$5:$A$204,$A331)=0,"⚠ parent is not in the Parts tab",IF(COUNTIF(Parts!$A$5:$A$204,$B331)=0,"⚠ component is not in the Parts tab",IF(COUNTIFS($A$5:$A$404,$A331,$B$5:$B$404,$B331)&gt;1,"⚠ this parent and component pair appears twice",IF(AND($C331&gt;1,COUNTIF($B$5:$B$404,$A331)=0),"⚠ level below 1, but the parent is never used as a component",""))))))</f>
        <v/>
      </c>
      <c r="M331" s="10">
        <f>IF($A331="",0,$H331*IFERROR(VLOOKUP($B331,Parts!$A$5:$R$204,12,FALSE),0))</f>
        <v/>
      </c>
      <c r="N331" s="10">
        <f>IF($A331="",0,$H331*IFERROR(VLOOKUP($B331,Parts!$A$5:$R$204,13,FALSE),0))</f>
        <v/>
      </c>
      <c r="O331" s="10">
        <f>IF($A331="",0,$H331*IFERROR(VLOOKUP($B331,Parts!$A$5:$R$204,14,FALSE),0))</f>
        <v/>
      </c>
      <c r="P331" s="10">
        <f>IF($A331="",0,$H331*IFERROR(VLOOKUP($B331,Parts!$A$5:$R$204,15,FALSE),0))</f>
        <v/>
      </c>
      <c r="R331" s="14">
        <f>IF($B331="","",IF($B331='Where used'!$B$3,COUNTIFS($B$5:$B331,'Where used'!$B$3),""))</f>
        <v/>
      </c>
    </row>
    <row r="332">
      <c r="A332" s="7" t="n"/>
      <c r="B332" s="7" t="n"/>
      <c r="C332" s="8" t="n"/>
      <c r="D332" s="9" t="n"/>
      <c r="E332" s="10">
        <f>IF($A332="",0,IFERROR(VLOOKUP($B332,Parts!$A$5:$R$204,16,FALSE),0))</f>
        <v/>
      </c>
      <c r="F332" s="10">
        <f>IF($A332="",0,$D332*$E332)</f>
        <v/>
      </c>
      <c r="G332" s="11">
        <f>IF($A332="",0,IFERROR(VLOOKUP($B332,Parts!$A$5:$R$204,8,FALSE),1))</f>
        <v/>
      </c>
      <c r="H332" s="12">
        <f>IF($A332="",0,IFERROR($D332/$G332,$D332))</f>
        <v/>
      </c>
      <c r="I332" s="10">
        <f>IF($A332="",0,$H332*$E332)</f>
        <v/>
      </c>
      <c r="J332" s="13">
        <f>IF($A332="","",IFERROR(VLOOKUP($B332,Parts!$A$5:$R$204,3,FALSE),"⚠ not in Parts"))</f>
        <v/>
      </c>
      <c r="K332" s="13">
        <f>IF($A332="","",IF($A332=$B332,"⚠ a part cannot contain itself",IF(COUNTIF(Parts!$A$5:$A$204,$A332)=0,"⚠ parent is not in the Parts tab",IF(COUNTIF(Parts!$A$5:$A$204,$B332)=0,"⚠ component is not in the Parts tab",IF(COUNTIFS($A$5:$A$404,$A332,$B$5:$B$404,$B332)&gt;1,"⚠ this parent and component pair appears twice",IF(AND($C332&gt;1,COUNTIF($B$5:$B$404,$A332)=0),"⚠ level below 1, but the parent is never used as a component",""))))))</f>
        <v/>
      </c>
      <c r="M332" s="10">
        <f>IF($A332="",0,$H332*IFERROR(VLOOKUP($B332,Parts!$A$5:$R$204,12,FALSE),0))</f>
        <v/>
      </c>
      <c r="N332" s="10">
        <f>IF($A332="",0,$H332*IFERROR(VLOOKUP($B332,Parts!$A$5:$R$204,13,FALSE),0))</f>
        <v/>
      </c>
      <c r="O332" s="10">
        <f>IF($A332="",0,$H332*IFERROR(VLOOKUP($B332,Parts!$A$5:$R$204,14,FALSE),0))</f>
        <v/>
      </c>
      <c r="P332" s="10">
        <f>IF($A332="",0,$H332*IFERROR(VLOOKUP($B332,Parts!$A$5:$R$204,15,FALSE),0))</f>
        <v/>
      </c>
      <c r="R332" s="14">
        <f>IF($B332="","",IF($B332='Where used'!$B$3,COUNTIFS($B$5:$B332,'Where used'!$B$3),""))</f>
        <v/>
      </c>
    </row>
    <row r="333">
      <c r="A333" s="7" t="n"/>
      <c r="B333" s="7" t="n"/>
      <c r="C333" s="8" t="n"/>
      <c r="D333" s="9" t="n"/>
      <c r="E333" s="10">
        <f>IF($A333="",0,IFERROR(VLOOKUP($B333,Parts!$A$5:$R$204,16,FALSE),0))</f>
        <v/>
      </c>
      <c r="F333" s="10">
        <f>IF($A333="",0,$D333*$E333)</f>
        <v/>
      </c>
      <c r="G333" s="11">
        <f>IF($A333="",0,IFERROR(VLOOKUP($B333,Parts!$A$5:$R$204,8,FALSE),1))</f>
        <v/>
      </c>
      <c r="H333" s="12">
        <f>IF($A333="",0,IFERROR($D333/$G333,$D333))</f>
        <v/>
      </c>
      <c r="I333" s="10">
        <f>IF($A333="",0,$H333*$E333)</f>
        <v/>
      </c>
      <c r="J333" s="13">
        <f>IF($A333="","",IFERROR(VLOOKUP($B333,Parts!$A$5:$R$204,3,FALSE),"⚠ not in Parts"))</f>
        <v/>
      </c>
      <c r="K333" s="13">
        <f>IF($A333="","",IF($A333=$B333,"⚠ a part cannot contain itself",IF(COUNTIF(Parts!$A$5:$A$204,$A333)=0,"⚠ parent is not in the Parts tab",IF(COUNTIF(Parts!$A$5:$A$204,$B333)=0,"⚠ component is not in the Parts tab",IF(COUNTIFS($A$5:$A$404,$A333,$B$5:$B$404,$B333)&gt;1,"⚠ this parent and component pair appears twice",IF(AND($C333&gt;1,COUNTIF($B$5:$B$404,$A333)=0),"⚠ level below 1, but the parent is never used as a component",""))))))</f>
        <v/>
      </c>
      <c r="M333" s="10">
        <f>IF($A333="",0,$H333*IFERROR(VLOOKUP($B333,Parts!$A$5:$R$204,12,FALSE),0))</f>
        <v/>
      </c>
      <c r="N333" s="10">
        <f>IF($A333="",0,$H333*IFERROR(VLOOKUP($B333,Parts!$A$5:$R$204,13,FALSE),0))</f>
        <v/>
      </c>
      <c r="O333" s="10">
        <f>IF($A333="",0,$H333*IFERROR(VLOOKUP($B333,Parts!$A$5:$R$204,14,FALSE),0))</f>
        <v/>
      </c>
      <c r="P333" s="10">
        <f>IF($A333="",0,$H333*IFERROR(VLOOKUP($B333,Parts!$A$5:$R$204,15,FALSE),0))</f>
        <v/>
      </c>
      <c r="R333" s="14">
        <f>IF($B333="","",IF($B333='Where used'!$B$3,COUNTIFS($B$5:$B333,'Where used'!$B$3),""))</f>
        <v/>
      </c>
    </row>
    <row r="334">
      <c r="A334" s="7" t="n"/>
      <c r="B334" s="7" t="n"/>
      <c r="C334" s="8" t="n"/>
      <c r="D334" s="9" t="n"/>
      <c r="E334" s="10">
        <f>IF($A334="",0,IFERROR(VLOOKUP($B334,Parts!$A$5:$R$204,16,FALSE),0))</f>
        <v/>
      </c>
      <c r="F334" s="10">
        <f>IF($A334="",0,$D334*$E334)</f>
        <v/>
      </c>
      <c r="G334" s="11">
        <f>IF($A334="",0,IFERROR(VLOOKUP($B334,Parts!$A$5:$R$204,8,FALSE),1))</f>
        <v/>
      </c>
      <c r="H334" s="12">
        <f>IF($A334="",0,IFERROR($D334/$G334,$D334))</f>
        <v/>
      </c>
      <c r="I334" s="10">
        <f>IF($A334="",0,$H334*$E334)</f>
        <v/>
      </c>
      <c r="J334" s="13">
        <f>IF($A334="","",IFERROR(VLOOKUP($B334,Parts!$A$5:$R$204,3,FALSE),"⚠ not in Parts"))</f>
        <v/>
      </c>
      <c r="K334" s="13">
        <f>IF($A334="","",IF($A334=$B334,"⚠ a part cannot contain itself",IF(COUNTIF(Parts!$A$5:$A$204,$A334)=0,"⚠ parent is not in the Parts tab",IF(COUNTIF(Parts!$A$5:$A$204,$B334)=0,"⚠ component is not in the Parts tab",IF(COUNTIFS($A$5:$A$404,$A334,$B$5:$B$404,$B334)&gt;1,"⚠ this parent and component pair appears twice",IF(AND($C334&gt;1,COUNTIF($B$5:$B$404,$A334)=0),"⚠ level below 1, but the parent is never used as a component",""))))))</f>
        <v/>
      </c>
      <c r="M334" s="10">
        <f>IF($A334="",0,$H334*IFERROR(VLOOKUP($B334,Parts!$A$5:$R$204,12,FALSE),0))</f>
        <v/>
      </c>
      <c r="N334" s="10">
        <f>IF($A334="",0,$H334*IFERROR(VLOOKUP($B334,Parts!$A$5:$R$204,13,FALSE),0))</f>
        <v/>
      </c>
      <c r="O334" s="10">
        <f>IF($A334="",0,$H334*IFERROR(VLOOKUP($B334,Parts!$A$5:$R$204,14,FALSE),0))</f>
        <v/>
      </c>
      <c r="P334" s="10">
        <f>IF($A334="",0,$H334*IFERROR(VLOOKUP($B334,Parts!$A$5:$R$204,15,FALSE),0))</f>
        <v/>
      </c>
      <c r="R334" s="14">
        <f>IF($B334="","",IF($B334='Where used'!$B$3,COUNTIFS($B$5:$B334,'Where used'!$B$3),""))</f>
        <v/>
      </c>
    </row>
    <row r="335">
      <c r="A335" s="7" t="n"/>
      <c r="B335" s="7" t="n"/>
      <c r="C335" s="8" t="n"/>
      <c r="D335" s="9" t="n"/>
      <c r="E335" s="10">
        <f>IF($A335="",0,IFERROR(VLOOKUP($B335,Parts!$A$5:$R$204,16,FALSE),0))</f>
        <v/>
      </c>
      <c r="F335" s="10">
        <f>IF($A335="",0,$D335*$E335)</f>
        <v/>
      </c>
      <c r="G335" s="11">
        <f>IF($A335="",0,IFERROR(VLOOKUP($B335,Parts!$A$5:$R$204,8,FALSE),1))</f>
        <v/>
      </c>
      <c r="H335" s="12">
        <f>IF($A335="",0,IFERROR($D335/$G335,$D335))</f>
        <v/>
      </c>
      <c r="I335" s="10">
        <f>IF($A335="",0,$H335*$E335)</f>
        <v/>
      </c>
      <c r="J335" s="13">
        <f>IF($A335="","",IFERROR(VLOOKUP($B335,Parts!$A$5:$R$204,3,FALSE),"⚠ not in Parts"))</f>
        <v/>
      </c>
      <c r="K335" s="13">
        <f>IF($A335="","",IF($A335=$B335,"⚠ a part cannot contain itself",IF(COUNTIF(Parts!$A$5:$A$204,$A335)=0,"⚠ parent is not in the Parts tab",IF(COUNTIF(Parts!$A$5:$A$204,$B335)=0,"⚠ component is not in the Parts tab",IF(COUNTIFS($A$5:$A$404,$A335,$B$5:$B$404,$B335)&gt;1,"⚠ this parent and component pair appears twice",IF(AND($C335&gt;1,COUNTIF($B$5:$B$404,$A335)=0),"⚠ level below 1, but the parent is never used as a component",""))))))</f>
        <v/>
      </c>
      <c r="M335" s="10">
        <f>IF($A335="",0,$H335*IFERROR(VLOOKUP($B335,Parts!$A$5:$R$204,12,FALSE),0))</f>
        <v/>
      </c>
      <c r="N335" s="10">
        <f>IF($A335="",0,$H335*IFERROR(VLOOKUP($B335,Parts!$A$5:$R$204,13,FALSE),0))</f>
        <v/>
      </c>
      <c r="O335" s="10">
        <f>IF($A335="",0,$H335*IFERROR(VLOOKUP($B335,Parts!$A$5:$R$204,14,FALSE),0))</f>
        <v/>
      </c>
      <c r="P335" s="10">
        <f>IF($A335="",0,$H335*IFERROR(VLOOKUP($B335,Parts!$A$5:$R$204,15,FALSE),0))</f>
        <v/>
      </c>
      <c r="R335" s="14">
        <f>IF($B335="","",IF($B335='Where used'!$B$3,COUNTIFS($B$5:$B335,'Where used'!$B$3),""))</f>
        <v/>
      </c>
    </row>
    <row r="336">
      <c r="A336" s="7" t="n"/>
      <c r="B336" s="7" t="n"/>
      <c r="C336" s="8" t="n"/>
      <c r="D336" s="9" t="n"/>
      <c r="E336" s="10">
        <f>IF($A336="",0,IFERROR(VLOOKUP($B336,Parts!$A$5:$R$204,16,FALSE),0))</f>
        <v/>
      </c>
      <c r="F336" s="10">
        <f>IF($A336="",0,$D336*$E336)</f>
        <v/>
      </c>
      <c r="G336" s="11">
        <f>IF($A336="",0,IFERROR(VLOOKUP($B336,Parts!$A$5:$R$204,8,FALSE),1))</f>
        <v/>
      </c>
      <c r="H336" s="12">
        <f>IF($A336="",0,IFERROR($D336/$G336,$D336))</f>
        <v/>
      </c>
      <c r="I336" s="10">
        <f>IF($A336="",0,$H336*$E336)</f>
        <v/>
      </c>
      <c r="J336" s="13">
        <f>IF($A336="","",IFERROR(VLOOKUP($B336,Parts!$A$5:$R$204,3,FALSE),"⚠ not in Parts"))</f>
        <v/>
      </c>
      <c r="K336" s="13">
        <f>IF($A336="","",IF($A336=$B336,"⚠ a part cannot contain itself",IF(COUNTIF(Parts!$A$5:$A$204,$A336)=0,"⚠ parent is not in the Parts tab",IF(COUNTIF(Parts!$A$5:$A$204,$B336)=0,"⚠ component is not in the Parts tab",IF(COUNTIFS($A$5:$A$404,$A336,$B$5:$B$404,$B336)&gt;1,"⚠ this parent and component pair appears twice",IF(AND($C336&gt;1,COUNTIF($B$5:$B$404,$A336)=0),"⚠ level below 1, but the parent is never used as a component",""))))))</f>
        <v/>
      </c>
      <c r="M336" s="10">
        <f>IF($A336="",0,$H336*IFERROR(VLOOKUP($B336,Parts!$A$5:$R$204,12,FALSE),0))</f>
        <v/>
      </c>
      <c r="N336" s="10">
        <f>IF($A336="",0,$H336*IFERROR(VLOOKUP($B336,Parts!$A$5:$R$204,13,FALSE),0))</f>
        <v/>
      </c>
      <c r="O336" s="10">
        <f>IF($A336="",0,$H336*IFERROR(VLOOKUP($B336,Parts!$A$5:$R$204,14,FALSE),0))</f>
        <v/>
      </c>
      <c r="P336" s="10">
        <f>IF($A336="",0,$H336*IFERROR(VLOOKUP($B336,Parts!$A$5:$R$204,15,FALSE),0))</f>
        <v/>
      </c>
      <c r="R336" s="14">
        <f>IF($B336="","",IF($B336='Where used'!$B$3,COUNTIFS($B$5:$B336,'Where used'!$B$3),""))</f>
        <v/>
      </c>
    </row>
    <row r="337">
      <c r="A337" s="7" t="n"/>
      <c r="B337" s="7" t="n"/>
      <c r="C337" s="8" t="n"/>
      <c r="D337" s="9" t="n"/>
      <c r="E337" s="10">
        <f>IF($A337="",0,IFERROR(VLOOKUP($B337,Parts!$A$5:$R$204,16,FALSE),0))</f>
        <v/>
      </c>
      <c r="F337" s="10">
        <f>IF($A337="",0,$D337*$E337)</f>
        <v/>
      </c>
      <c r="G337" s="11">
        <f>IF($A337="",0,IFERROR(VLOOKUP($B337,Parts!$A$5:$R$204,8,FALSE),1))</f>
        <v/>
      </c>
      <c r="H337" s="12">
        <f>IF($A337="",0,IFERROR($D337/$G337,$D337))</f>
        <v/>
      </c>
      <c r="I337" s="10">
        <f>IF($A337="",0,$H337*$E337)</f>
        <v/>
      </c>
      <c r="J337" s="13">
        <f>IF($A337="","",IFERROR(VLOOKUP($B337,Parts!$A$5:$R$204,3,FALSE),"⚠ not in Parts"))</f>
        <v/>
      </c>
      <c r="K337" s="13">
        <f>IF($A337="","",IF($A337=$B337,"⚠ a part cannot contain itself",IF(COUNTIF(Parts!$A$5:$A$204,$A337)=0,"⚠ parent is not in the Parts tab",IF(COUNTIF(Parts!$A$5:$A$204,$B337)=0,"⚠ component is not in the Parts tab",IF(COUNTIFS($A$5:$A$404,$A337,$B$5:$B$404,$B337)&gt;1,"⚠ this parent and component pair appears twice",IF(AND($C337&gt;1,COUNTIF($B$5:$B$404,$A337)=0),"⚠ level below 1, but the parent is never used as a component",""))))))</f>
        <v/>
      </c>
      <c r="M337" s="10">
        <f>IF($A337="",0,$H337*IFERROR(VLOOKUP($B337,Parts!$A$5:$R$204,12,FALSE),0))</f>
        <v/>
      </c>
      <c r="N337" s="10">
        <f>IF($A337="",0,$H337*IFERROR(VLOOKUP($B337,Parts!$A$5:$R$204,13,FALSE),0))</f>
        <v/>
      </c>
      <c r="O337" s="10">
        <f>IF($A337="",0,$H337*IFERROR(VLOOKUP($B337,Parts!$A$5:$R$204,14,FALSE),0))</f>
        <v/>
      </c>
      <c r="P337" s="10">
        <f>IF($A337="",0,$H337*IFERROR(VLOOKUP($B337,Parts!$A$5:$R$204,15,FALSE),0))</f>
        <v/>
      </c>
      <c r="R337" s="14">
        <f>IF($B337="","",IF($B337='Where used'!$B$3,COUNTIFS($B$5:$B337,'Where used'!$B$3),""))</f>
        <v/>
      </c>
    </row>
    <row r="338">
      <c r="A338" s="7" t="n"/>
      <c r="B338" s="7" t="n"/>
      <c r="C338" s="8" t="n"/>
      <c r="D338" s="9" t="n"/>
      <c r="E338" s="10">
        <f>IF($A338="",0,IFERROR(VLOOKUP($B338,Parts!$A$5:$R$204,16,FALSE),0))</f>
        <v/>
      </c>
      <c r="F338" s="10">
        <f>IF($A338="",0,$D338*$E338)</f>
        <v/>
      </c>
      <c r="G338" s="11">
        <f>IF($A338="",0,IFERROR(VLOOKUP($B338,Parts!$A$5:$R$204,8,FALSE),1))</f>
        <v/>
      </c>
      <c r="H338" s="12">
        <f>IF($A338="",0,IFERROR($D338/$G338,$D338))</f>
        <v/>
      </c>
      <c r="I338" s="10">
        <f>IF($A338="",0,$H338*$E338)</f>
        <v/>
      </c>
      <c r="J338" s="13">
        <f>IF($A338="","",IFERROR(VLOOKUP($B338,Parts!$A$5:$R$204,3,FALSE),"⚠ not in Parts"))</f>
        <v/>
      </c>
      <c r="K338" s="13">
        <f>IF($A338="","",IF($A338=$B338,"⚠ a part cannot contain itself",IF(COUNTIF(Parts!$A$5:$A$204,$A338)=0,"⚠ parent is not in the Parts tab",IF(COUNTIF(Parts!$A$5:$A$204,$B338)=0,"⚠ component is not in the Parts tab",IF(COUNTIFS($A$5:$A$404,$A338,$B$5:$B$404,$B338)&gt;1,"⚠ this parent and component pair appears twice",IF(AND($C338&gt;1,COUNTIF($B$5:$B$404,$A338)=0),"⚠ level below 1, but the parent is never used as a component",""))))))</f>
        <v/>
      </c>
      <c r="M338" s="10">
        <f>IF($A338="",0,$H338*IFERROR(VLOOKUP($B338,Parts!$A$5:$R$204,12,FALSE),0))</f>
        <v/>
      </c>
      <c r="N338" s="10">
        <f>IF($A338="",0,$H338*IFERROR(VLOOKUP($B338,Parts!$A$5:$R$204,13,FALSE),0))</f>
        <v/>
      </c>
      <c r="O338" s="10">
        <f>IF($A338="",0,$H338*IFERROR(VLOOKUP($B338,Parts!$A$5:$R$204,14,FALSE),0))</f>
        <v/>
      </c>
      <c r="P338" s="10">
        <f>IF($A338="",0,$H338*IFERROR(VLOOKUP($B338,Parts!$A$5:$R$204,15,FALSE),0))</f>
        <v/>
      </c>
      <c r="R338" s="14">
        <f>IF($B338="","",IF($B338='Where used'!$B$3,COUNTIFS($B$5:$B338,'Where used'!$B$3),""))</f>
        <v/>
      </c>
    </row>
    <row r="339">
      <c r="A339" s="7" t="n"/>
      <c r="B339" s="7" t="n"/>
      <c r="C339" s="8" t="n"/>
      <c r="D339" s="9" t="n"/>
      <c r="E339" s="10">
        <f>IF($A339="",0,IFERROR(VLOOKUP($B339,Parts!$A$5:$R$204,16,FALSE),0))</f>
        <v/>
      </c>
      <c r="F339" s="10">
        <f>IF($A339="",0,$D339*$E339)</f>
        <v/>
      </c>
      <c r="G339" s="11">
        <f>IF($A339="",0,IFERROR(VLOOKUP($B339,Parts!$A$5:$R$204,8,FALSE),1))</f>
        <v/>
      </c>
      <c r="H339" s="12">
        <f>IF($A339="",0,IFERROR($D339/$G339,$D339))</f>
        <v/>
      </c>
      <c r="I339" s="10">
        <f>IF($A339="",0,$H339*$E339)</f>
        <v/>
      </c>
      <c r="J339" s="13">
        <f>IF($A339="","",IFERROR(VLOOKUP($B339,Parts!$A$5:$R$204,3,FALSE),"⚠ not in Parts"))</f>
        <v/>
      </c>
      <c r="K339" s="13">
        <f>IF($A339="","",IF($A339=$B339,"⚠ a part cannot contain itself",IF(COUNTIF(Parts!$A$5:$A$204,$A339)=0,"⚠ parent is not in the Parts tab",IF(COUNTIF(Parts!$A$5:$A$204,$B339)=0,"⚠ component is not in the Parts tab",IF(COUNTIFS($A$5:$A$404,$A339,$B$5:$B$404,$B339)&gt;1,"⚠ this parent and component pair appears twice",IF(AND($C339&gt;1,COUNTIF($B$5:$B$404,$A339)=0),"⚠ level below 1, but the parent is never used as a component",""))))))</f>
        <v/>
      </c>
      <c r="M339" s="10">
        <f>IF($A339="",0,$H339*IFERROR(VLOOKUP($B339,Parts!$A$5:$R$204,12,FALSE),0))</f>
        <v/>
      </c>
      <c r="N339" s="10">
        <f>IF($A339="",0,$H339*IFERROR(VLOOKUP($B339,Parts!$A$5:$R$204,13,FALSE),0))</f>
        <v/>
      </c>
      <c r="O339" s="10">
        <f>IF($A339="",0,$H339*IFERROR(VLOOKUP($B339,Parts!$A$5:$R$204,14,FALSE),0))</f>
        <v/>
      </c>
      <c r="P339" s="10">
        <f>IF($A339="",0,$H339*IFERROR(VLOOKUP($B339,Parts!$A$5:$R$204,15,FALSE),0))</f>
        <v/>
      </c>
      <c r="R339" s="14">
        <f>IF($B339="","",IF($B339='Where used'!$B$3,COUNTIFS($B$5:$B339,'Where used'!$B$3),""))</f>
        <v/>
      </c>
    </row>
    <row r="340">
      <c r="A340" s="7" t="n"/>
      <c r="B340" s="7" t="n"/>
      <c r="C340" s="8" t="n"/>
      <c r="D340" s="9" t="n"/>
      <c r="E340" s="10">
        <f>IF($A340="",0,IFERROR(VLOOKUP($B340,Parts!$A$5:$R$204,16,FALSE),0))</f>
        <v/>
      </c>
      <c r="F340" s="10">
        <f>IF($A340="",0,$D340*$E340)</f>
        <v/>
      </c>
      <c r="G340" s="11">
        <f>IF($A340="",0,IFERROR(VLOOKUP($B340,Parts!$A$5:$R$204,8,FALSE),1))</f>
        <v/>
      </c>
      <c r="H340" s="12">
        <f>IF($A340="",0,IFERROR($D340/$G340,$D340))</f>
        <v/>
      </c>
      <c r="I340" s="10">
        <f>IF($A340="",0,$H340*$E340)</f>
        <v/>
      </c>
      <c r="J340" s="13">
        <f>IF($A340="","",IFERROR(VLOOKUP($B340,Parts!$A$5:$R$204,3,FALSE),"⚠ not in Parts"))</f>
        <v/>
      </c>
      <c r="K340" s="13">
        <f>IF($A340="","",IF($A340=$B340,"⚠ a part cannot contain itself",IF(COUNTIF(Parts!$A$5:$A$204,$A340)=0,"⚠ parent is not in the Parts tab",IF(COUNTIF(Parts!$A$5:$A$204,$B340)=0,"⚠ component is not in the Parts tab",IF(COUNTIFS($A$5:$A$404,$A340,$B$5:$B$404,$B340)&gt;1,"⚠ this parent and component pair appears twice",IF(AND($C340&gt;1,COUNTIF($B$5:$B$404,$A340)=0),"⚠ level below 1, but the parent is never used as a component",""))))))</f>
        <v/>
      </c>
      <c r="M340" s="10">
        <f>IF($A340="",0,$H340*IFERROR(VLOOKUP($B340,Parts!$A$5:$R$204,12,FALSE),0))</f>
        <v/>
      </c>
      <c r="N340" s="10">
        <f>IF($A340="",0,$H340*IFERROR(VLOOKUP($B340,Parts!$A$5:$R$204,13,FALSE),0))</f>
        <v/>
      </c>
      <c r="O340" s="10">
        <f>IF($A340="",0,$H340*IFERROR(VLOOKUP($B340,Parts!$A$5:$R$204,14,FALSE),0))</f>
        <v/>
      </c>
      <c r="P340" s="10">
        <f>IF($A340="",0,$H340*IFERROR(VLOOKUP($B340,Parts!$A$5:$R$204,15,FALSE),0))</f>
        <v/>
      </c>
      <c r="R340" s="14">
        <f>IF($B340="","",IF($B340='Where used'!$B$3,COUNTIFS($B$5:$B340,'Where used'!$B$3),""))</f>
        <v/>
      </c>
    </row>
    <row r="341">
      <c r="A341" s="7" t="n"/>
      <c r="B341" s="7" t="n"/>
      <c r="C341" s="8" t="n"/>
      <c r="D341" s="9" t="n"/>
      <c r="E341" s="10">
        <f>IF($A341="",0,IFERROR(VLOOKUP($B341,Parts!$A$5:$R$204,16,FALSE),0))</f>
        <v/>
      </c>
      <c r="F341" s="10">
        <f>IF($A341="",0,$D341*$E341)</f>
        <v/>
      </c>
      <c r="G341" s="11">
        <f>IF($A341="",0,IFERROR(VLOOKUP($B341,Parts!$A$5:$R$204,8,FALSE),1))</f>
        <v/>
      </c>
      <c r="H341" s="12">
        <f>IF($A341="",0,IFERROR($D341/$G341,$D341))</f>
        <v/>
      </c>
      <c r="I341" s="10">
        <f>IF($A341="",0,$H341*$E341)</f>
        <v/>
      </c>
      <c r="J341" s="13">
        <f>IF($A341="","",IFERROR(VLOOKUP($B341,Parts!$A$5:$R$204,3,FALSE),"⚠ not in Parts"))</f>
        <v/>
      </c>
      <c r="K341" s="13">
        <f>IF($A341="","",IF($A341=$B341,"⚠ a part cannot contain itself",IF(COUNTIF(Parts!$A$5:$A$204,$A341)=0,"⚠ parent is not in the Parts tab",IF(COUNTIF(Parts!$A$5:$A$204,$B341)=0,"⚠ component is not in the Parts tab",IF(COUNTIFS($A$5:$A$404,$A341,$B$5:$B$404,$B341)&gt;1,"⚠ this parent and component pair appears twice",IF(AND($C341&gt;1,COUNTIF($B$5:$B$404,$A341)=0),"⚠ level below 1, but the parent is never used as a component",""))))))</f>
        <v/>
      </c>
      <c r="M341" s="10">
        <f>IF($A341="",0,$H341*IFERROR(VLOOKUP($B341,Parts!$A$5:$R$204,12,FALSE),0))</f>
        <v/>
      </c>
      <c r="N341" s="10">
        <f>IF($A341="",0,$H341*IFERROR(VLOOKUP($B341,Parts!$A$5:$R$204,13,FALSE),0))</f>
        <v/>
      </c>
      <c r="O341" s="10">
        <f>IF($A341="",0,$H341*IFERROR(VLOOKUP($B341,Parts!$A$5:$R$204,14,FALSE),0))</f>
        <v/>
      </c>
      <c r="P341" s="10">
        <f>IF($A341="",0,$H341*IFERROR(VLOOKUP($B341,Parts!$A$5:$R$204,15,FALSE),0))</f>
        <v/>
      </c>
      <c r="R341" s="14">
        <f>IF($B341="","",IF($B341='Where used'!$B$3,COUNTIFS($B$5:$B341,'Where used'!$B$3),""))</f>
        <v/>
      </c>
    </row>
    <row r="342">
      <c r="A342" s="7" t="n"/>
      <c r="B342" s="7" t="n"/>
      <c r="C342" s="8" t="n"/>
      <c r="D342" s="9" t="n"/>
      <c r="E342" s="10">
        <f>IF($A342="",0,IFERROR(VLOOKUP($B342,Parts!$A$5:$R$204,16,FALSE),0))</f>
        <v/>
      </c>
      <c r="F342" s="10">
        <f>IF($A342="",0,$D342*$E342)</f>
        <v/>
      </c>
      <c r="G342" s="11">
        <f>IF($A342="",0,IFERROR(VLOOKUP($B342,Parts!$A$5:$R$204,8,FALSE),1))</f>
        <v/>
      </c>
      <c r="H342" s="12">
        <f>IF($A342="",0,IFERROR($D342/$G342,$D342))</f>
        <v/>
      </c>
      <c r="I342" s="10">
        <f>IF($A342="",0,$H342*$E342)</f>
        <v/>
      </c>
      <c r="J342" s="13">
        <f>IF($A342="","",IFERROR(VLOOKUP($B342,Parts!$A$5:$R$204,3,FALSE),"⚠ not in Parts"))</f>
        <v/>
      </c>
      <c r="K342" s="13">
        <f>IF($A342="","",IF($A342=$B342,"⚠ a part cannot contain itself",IF(COUNTIF(Parts!$A$5:$A$204,$A342)=0,"⚠ parent is not in the Parts tab",IF(COUNTIF(Parts!$A$5:$A$204,$B342)=0,"⚠ component is not in the Parts tab",IF(COUNTIFS($A$5:$A$404,$A342,$B$5:$B$404,$B342)&gt;1,"⚠ this parent and component pair appears twice",IF(AND($C342&gt;1,COUNTIF($B$5:$B$404,$A342)=0),"⚠ level below 1, but the parent is never used as a component",""))))))</f>
        <v/>
      </c>
      <c r="M342" s="10">
        <f>IF($A342="",0,$H342*IFERROR(VLOOKUP($B342,Parts!$A$5:$R$204,12,FALSE),0))</f>
        <v/>
      </c>
      <c r="N342" s="10">
        <f>IF($A342="",0,$H342*IFERROR(VLOOKUP($B342,Parts!$A$5:$R$204,13,FALSE),0))</f>
        <v/>
      </c>
      <c r="O342" s="10">
        <f>IF($A342="",0,$H342*IFERROR(VLOOKUP($B342,Parts!$A$5:$R$204,14,FALSE),0))</f>
        <v/>
      </c>
      <c r="P342" s="10">
        <f>IF($A342="",0,$H342*IFERROR(VLOOKUP($B342,Parts!$A$5:$R$204,15,FALSE),0))</f>
        <v/>
      </c>
      <c r="R342" s="14">
        <f>IF($B342="","",IF($B342='Where used'!$B$3,COUNTIFS($B$5:$B342,'Where used'!$B$3),""))</f>
        <v/>
      </c>
    </row>
    <row r="343">
      <c r="A343" s="7" t="n"/>
      <c r="B343" s="7" t="n"/>
      <c r="C343" s="8" t="n"/>
      <c r="D343" s="9" t="n"/>
      <c r="E343" s="10">
        <f>IF($A343="",0,IFERROR(VLOOKUP($B343,Parts!$A$5:$R$204,16,FALSE),0))</f>
        <v/>
      </c>
      <c r="F343" s="10">
        <f>IF($A343="",0,$D343*$E343)</f>
        <v/>
      </c>
      <c r="G343" s="11">
        <f>IF($A343="",0,IFERROR(VLOOKUP($B343,Parts!$A$5:$R$204,8,FALSE),1))</f>
        <v/>
      </c>
      <c r="H343" s="12">
        <f>IF($A343="",0,IFERROR($D343/$G343,$D343))</f>
        <v/>
      </c>
      <c r="I343" s="10">
        <f>IF($A343="",0,$H343*$E343)</f>
        <v/>
      </c>
      <c r="J343" s="13">
        <f>IF($A343="","",IFERROR(VLOOKUP($B343,Parts!$A$5:$R$204,3,FALSE),"⚠ not in Parts"))</f>
        <v/>
      </c>
      <c r="K343" s="13">
        <f>IF($A343="","",IF($A343=$B343,"⚠ a part cannot contain itself",IF(COUNTIF(Parts!$A$5:$A$204,$A343)=0,"⚠ parent is not in the Parts tab",IF(COUNTIF(Parts!$A$5:$A$204,$B343)=0,"⚠ component is not in the Parts tab",IF(COUNTIFS($A$5:$A$404,$A343,$B$5:$B$404,$B343)&gt;1,"⚠ this parent and component pair appears twice",IF(AND($C343&gt;1,COUNTIF($B$5:$B$404,$A343)=0),"⚠ level below 1, but the parent is never used as a component",""))))))</f>
        <v/>
      </c>
      <c r="M343" s="10">
        <f>IF($A343="",0,$H343*IFERROR(VLOOKUP($B343,Parts!$A$5:$R$204,12,FALSE),0))</f>
        <v/>
      </c>
      <c r="N343" s="10">
        <f>IF($A343="",0,$H343*IFERROR(VLOOKUP($B343,Parts!$A$5:$R$204,13,FALSE),0))</f>
        <v/>
      </c>
      <c r="O343" s="10">
        <f>IF($A343="",0,$H343*IFERROR(VLOOKUP($B343,Parts!$A$5:$R$204,14,FALSE),0))</f>
        <v/>
      </c>
      <c r="P343" s="10">
        <f>IF($A343="",0,$H343*IFERROR(VLOOKUP($B343,Parts!$A$5:$R$204,15,FALSE),0))</f>
        <v/>
      </c>
      <c r="R343" s="14">
        <f>IF($B343="","",IF($B343='Where used'!$B$3,COUNTIFS($B$5:$B343,'Where used'!$B$3),""))</f>
        <v/>
      </c>
    </row>
    <row r="344">
      <c r="A344" s="7" t="n"/>
      <c r="B344" s="7" t="n"/>
      <c r="C344" s="8" t="n"/>
      <c r="D344" s="9" t="n"/>
      <c r="E344" s="10">
        <f>IF($A344="",0,IFERROR(VLOOKUP($B344,Parts!$A$5:$R$204,16,FALSE),0))</f>
        <v/>
      </c>
      <c r="F344" s="10">
        <f>IF($A344="",0,$D344*$E344)</f>
        <v/>
      </c>
      <c r="G344" s="11">
        <f>IF($A344="",0,IFERROR(VLOOKUP($B344,Parts!$A$5:$R$204,8,FALSE),1))</f>
        <v/>
      </c>
      <c r="H344" s="12">
        <f>IF($A344="",0,IFERROR($D344/$G344,$D344))</f>
        <v/>
      </c>
      <c r="I344" s="10">
        <f>IF($A344="",0,$H344*$E344)</f>
        <v/>
      </c>
      <c r="J344" s="13">
        <f>IF($A344="","",IFERROR(VLOOKUP($B344,Parts!$A$5:$R$204,3,FALSE),"⚠ not in Parts"))</f>
        <v/>
      </c>
      <c r="K344" s="13">
        <f>IF($A344="","",IF($A344=$B344,"⚠ a part cannot contain itself",IF(COUNTIF(Parts!$A$5:$A$204,$A344)=0,"⚠ parent is not in the Parts tab",IF(COUNTIF(Parts!$A$5:$A$204,$B344)=0,"⚠ component is not in the Parts tab",IF(COUNTIFS($A$5:$A$404,$A344,$B$5:$B$404,$B344)&gt;1,"⚠ this parent and component pair appears twice",IF(AND($C344&gt;1,COUNTIF($B$5:$B$404,$A344)=0),"⚠ level below 1, but the parent is never used as a component",""))))))</f>
        <v/>
      </c>
      <c r="M344" s="10">
        <f>IF($A344="",0,$H344*IFERROR(VLOOKUP($B344,Parts!$A$5:$R$204,12,FALSE),0))</f>
        <v/>
      </c>
      <c r="N344" s="10">
        <f>IF($A344="",0,$H344*IFERROR(VLOOKUP($B344,Parts!$A$5:$R$204,13,FALSE),0))</f>
        <v/>
      </c>
      <c r="O344" s="10">
        <f>IF($A344="",0,$H344*IFERROR(VLOOKUP($B344,Parts!$A$5:$R$204,14,FALSE),0))</f>
        <v/>
      </c>
      <c r="P344" s="10">
        <f>IF($A344="",0,$H344*IFERROR(VLOOKUP($B344,Parts!$A$5:$R$204,15,FALSE),0))</f>
        <v/>
      </c>
      <c r="R344" s="14">
        <f>IF($B344="","",IF($B344='Where used'!$B$3,COUNTIFS($B$5:$B344,'Where used'!$B$3),""))</f>
        <v/>
      </c>
    </row>
    <row r="345">
      <c r="A345" s="7" t="n"/>
      <c r="B345" s="7" t="n"/>
      <c r="C345" s="8" t="n"/>
      <c r="D345" s="9" t="n"/>
      <c r="E345" s="10">
        <f>IF($A345="",0,IFERROR(VLOOKUP($B345,Parts!$A$5:$R$204,16,FALSE),0))</f>
        <v/>
      </c>
      <c r="F345" s="10">
        <f>IF($A345="",0,$D345*$E345)</f>
        <v/>
      </c>
      <c r="G345" s="11">
        <f>IF($A345="",0,IFERROR(VLOOKUP($B345,Parts!$A$5:$R$204,8,FALSE),1))</f>
        <v/>
      </c>
      <c r="H345" s="12">
        <f>IF($A345="",0,IFERROR($D345/$G345,$D345))</f>
        <v/>
      </c>
      <c r="I345" s="10">
        <f>IF($A345="",0,$H345*$E345)</f>
        <v/>
      </c>
      <c r="J345" s="13">
        <f>IF($A345="","",IFERROR(VLOOKUP($B345,Parts!$A$5:$R$204,3,FALSE),"⚠ not in Parts"))</f>
        <v/>
      </c>
      <c r="K345" s="13">
        <f>IF($A345="","",IF($A345=$B345,"⚠ a part cannot contain itself",IF(COUNTIF(Parts!$A$5:$A$204,$A345)=0,"⚠ parent is not in the Parts tab",IF(COUNTIF(Parts!$A$5:$A$204,$B345)=0,"⚠ component is not in the Parts tab",IF(COUNTIFS($A$5:$A$404,$A345,$B$5:$B$404,$B345)&gt;1,"⚠ this parent and component pair appears twice",IF(AND($C345&gt;1,COUNTIF($B$5:$B$404,$A345)=0),"⚠ level below 1, but the parent is never used as a component",""))))))</f>
        <v/>
      </c>
      <c r="M345" s="10">
        <f>IF($A345="",0,$H345*IFERROR(VLOOKUP($B345,Parts!$A$5:$R$204,12,FALSE),0))</f>
        <v/>
      </c>
      <c r="N345" s="10">
        <f>IF($A345="",0,$H345*IFERROR(VLOOKUP($B345,Parts!$A$5:$R$204,13,FALSE),0))</f>
        <v/>
      </c>
      <c r="O345" s="10">
        <f>IF($A345="",0,$H345*IFERROR(VLOOKUP($B345,Parts!$A$5:$R$204,14,FALSE),0))</f>
        <v/>
      </c>
      <c r="P345" s="10">
        <f>IF($A345="",0,$H345*IFERROR(VLOOKUP($B345,Parts!$A$5:$R$204,15,FALSE),0))</f>
        <v/>
      </c>
      <c r="R345" s="14">
        <f>IF($B345="","",IF($B345='Where used'!$B$3,COUNTIFS($B$5:$B345,'Where used'!$B$3),""))</f>
        <v/>
      </c>
    </row>
    <row r="346">
      <c r="A346" s="7" t="n"/>
      <c r="B346" s="7" t="n"/>
      <c r="C346" s="8" t="n"/>
      <c r="D346" s="9" t="n"/>
      <c r="E346" s="10">
        <f>IF($A346="",0,IFERROR(VLOOKUP($B346,Parts!$A$5:$R$204,16,FALSE),0))</f>
        <v/>
      </c>
      <c r="F346" s="10">
        <f>IF($A346="",0,$D346*$E346)</f>
        <v/>
      </c>
      <c r="G346" s="11">
        <f>IF($A346="",0,IFERROR(VLOOKUP($B346,Parts!$A$5:$R$204,8,FALSE),1))</f>
        <v/>
      </c>
      <c r="H346" s="12">
        <f>IF($A346="",0,IFERROR($D346/$G346,$D346))</f>
        <v/>
      </c>
      <c r="I346" s="10">
        <f>IF($A346="",0,$H346*$E346)</f>
        <v/>
      </c>
      <c r="J346" s="13">
        <f>IF($A346="","",IFERROR(VLOOKUP($B346,Parts!$A$5:$R$204,3,FALSE),"⚠ not in Parts"))</f>
        <v/>
      </c>
      <c r="K346" s="13">
        <f>IF($A346="","",IF($A346=$B346,"⚠ a part cannot contain itself",IF(COUNTIF(Parts!$A$5:$A$204,$A346)=0,"⚠ parent is not in the Parts tab",IF(COUNTIF(Parts!$A$5:$A$204,$B346)=0,"⚠ component is not in the Parts tab",IF(COUNTIFS($A$5:$A$404,$A346,$B$5:$B$404,$B346)&gt;1,"⚠ this parent and component pair appears twice",IF(AND($C346&gt;1,COUNTIF($B$5:$B$404,$A346)=0),"⚠ level below 1, but the parent is never used as a component",""))))))</f>
        <v/>
      </c>
      <c r="M346" s="10">
        <f>IF($A346="",0,$H346*IFERROR(VLOOKUP($B346,Parts!$A$5:$R$204,12,FALSE),0))</f>
        <v/>
      </c>
      <c r="N346" s="10">
        <f>IF($A346="",0,$H346*IFERROR(VLOOKUP($B346,Parts!$A$5:$R$204,13,FALSE),0))</f>
        <v/>
      </c>
      <c r="O346" s="10">
        <f>IF($A346="",0,$H346*IFERROR(VLOOKUP($B346,Parts!$A$5:$R$204,14,FALSE),0))</f>
        <v/>
      </c>
      <c r="P346" s="10">
        <f>IF($A346="",0,$H346*IFERROR(VLOOKUP($B346,Parts!$A$5:$R$204,15,FALSE),0))</f>
        <v/>
      </c>
      <c r="R346" s="14">
        <f>IF($B346="","",IF($B346='Where used'!$B$3,COUNTIFS($B$5:$B346,'Where used'!$B$3),""))</f>
        <v/>
      </c>
    </row>
    <row r="347">
      <c r="A347" s="7" t="n"/>
      <c r="B347" s="7" t="n"/>
      <c r="C347" s="8" t="n"/>
      <c r="D347" s="9" t="n"/>
      <c r="E347" s="10">
        <f>IF($A347="",0,IFERROR(VLOOKUP($B347,Parts!$A$5:$R$204,16,FALSE),0))</f>
        <v/>
      </c>
      <c r="F347" s="10">
        <f>IF($A347="",0,$D347*$E347)</f>
        <v/>
      </c>
      <c r="G347" s="11">
        <f>IF($A347="",0,IFERROR(VLOOKUP($B347,Parts!$A$5:$R$204,8,FALSE),1))</f>
        <v/>
      </c>
      <c r="H347" s="12">
        <f>IF($A347="",0,IFERROR($D347/$G347,$D347))</f>
        <v/>
      </c>
      <c r="I347" s="10">
        <f>IF($A347="",0,$H347*$E347)</f>
        <v/>
      </c>
      <c r="J347" s="13">
        <f>IF($A347="","",IFERROR(VLOOKUP($B347,Parts!$A$5:$R$204,3,FALSE),"⚠ not in Parts"))</f>
        <v/>
      </c>
      <c r="K347" s="13">
        <f>IF($A347="","",IF($A347=$B347,"⚠ a part cannot contain itself",IF(COUNTIF(Parts!$A$5:$A$204,$A347)=0,"⚠ parent is not in the Parts tab",IF(COUNTIF(Parts!$A$5:$A$204,$B347)=0,"⚠ component is not in the Parts tab",IF(COUNTIFS($A$5:$A$404,$A347,$B$5:$B$404,$B347)&gt;1,"⚠ this parent and component pair appears twice",IF(AND($C347&gt;1,COUNTIF($B$5:$B$404,$A347)=0),"⚠ level below 1, but the parent is never used as a component",""))))))</f>
        <v/>
      </c>
      <c r="M347" s="10">
        <f>IF($A347="",0,$H347*IFERROR(VLOOKUP($B347,Parts!$A$5:$R$204,12,FALSE),0))</f>
        <v/>
      </c>
      <c r="N347" s="10">
        <f>IF($A347="",0,$H347*IFERROR(VLOOKUP($B347,Parts!$A$5:$R$204,13,FALSE),0))</f>
        <v/>
      </c>
      <c r="O347" s="10">
        <f>IF($A347="",0,$H347*IFERROR(VLOOKUP($B347,Parts!$A$5:$R$204,14,FALSE),0))</f>
        <v/>
      </c>
      <c r="P347" s="10">
        <f>IF($A347="",0,$H347*IFERROR(VLOOKUP($B347,Parts!$A$5:$R$204,15,FALSE),0))</f>
        <v/>
      </c>
      <c r="R347" s="14">
        <f>IF($B347="","",IF($B347='Where used'!$B$3,COUNTIFS($B$5:$B347,'Where used'!$B$3),""))</f>
        <v/>
      </c>
    </row>
    <row r="348">
      <c r="A348" s="7" t="n"/>
      <c r="B348" s="7" t="n"/>
      <c r="C348" s="8" t="n"/>
      <c r="D348" s="9" t="n"/>
      <c r="E348" s="10">
        <f>IF($A348="",0,IFERROR(VLOOKUP($B348,Parts!$A$5:$R$204,16,FALSE),0))</f>
        <v/>
      </c>
      <c r="F348" s="10">
        <f>IF($A348="",0,$D348*$E348)</f>
        <v/>
      </c>
      <c r="G348" s="11">
        <f>IF($A348="",0,IFERROR(VLOOKUP($B348,Parts!$A$5:$R$204,8,FALSE),1))</f>
        <v/>
      </c>
      <c r="H348" s="12">
        <f>IF($A348="",0,IFERROR($D348/$G348,$D348))</f>
        <v/>
      </c>
      <c r="I348" s="10">
        <f>IF($A348="",0,$H348*$E348)</f>
        <v/>
      </c>
      <c r="J348" s="13">
        <f>IF($A348="","",IFERROR(VLOOKUP($B348,Parts!$A$5:$R$204,3,FALSE),"⚠ not in Parts"))</f>
        <v/>
      </c>
      <c r="K348" s="13">
        <f>IF($A348="","",IF($A348=$B348,"⚠ a part cannot contain itself",IF(COUNTIF(Parts!$A$5:$A$204,$A348)=0,"⚠ parent is not in the Parts tab",IF(COUNTIF(Parts!$A$5:$A$204,$B348)=0,"⚠ component is not in the Parts tab",IF(COUNTIFS($A$5:$A$404,$A348,$B$5:$B$404,$B348)&gt;1,"⚠ this parent and component pair appears twice",IF(AND($C348&gt;1,COUNTIF($B$5:$B$404,$A348)=0),"⚠ level below 1, but the parent is never used as a component",""))))))</f>
        <v/>
      </c>
      <c r="M348" s="10">
        <f>IF($A348="",0,$H348*IFERROR(VLOOKUP($B348,Parts!$A$5:$R$204,12,FALSE),0))</f>
        <v/>
      </c>
      <c r="N348" s="10">
        <f>IF($A348="",0,$H348*IFERROR(VLOOKUP($B348,Parts!$A$5:$R$204,13,FALSE),0))</f>
        <v/>
      </c>
      <c r="O348" s="10">
        <f>IF($A348="",0,$H348*IFERROR(VLOOKUP($B348,Parts!$A$5:$R$204,14,FALSE),0))</f>
        <v/>
      </c>
      <c r="P348" s="10">
        <f>IF($A348="",0,$H348*IFERROR(VLOOKUP($B348,Parts!$A$5:$R$204,15,FALSE),0))</f>
        <v/>
      </c>
      <c r="R348" s="14">
        <f>IF($B348="","",IF($B348='Where used'!$B$3,COUNTIFS($B$5:$B348,'Where used'!$B$3),""))</f>
        <v/>
      </c>
    </row>
    <row r="349">
      <c r="A349" s="7" t="n"/>
      <c r="B349" s="7" t="n"/>
      <c r="C349" s="8" t="n"/>
      <c r="D349" s="9" t="n"/>
      <c r="E349" s="10">
        <f>IF($A349="",0,IFERROR(VLOOKUP($B349,Parts!$A$5:$R$204,16,FALSE),0))</f>
        <v/>
      </c>
      <c r="F349" s="10">
        <f>IF($A349="",0,$D349*$E349)</f>
        <v/>
      </c>
      <c r="G349" s="11">
        <f>IF($A349="",0,IFERROR(VLOOKUP($B349,Parts!$A$5:$R$204,8,FALSE),1))</f>
        <v/>
      </c>
      <c r="H349" s="12">
        <f>IF($A349="",0,IFERROR($D349/$G349,$D349))</f>
        <v/>
      </c>
      <c r="I349" s="10">
        <f>IF($A349="",0,$H349*$E349)</f>
        <v/>
      </c>
      <c r="J349" s="13">
        <f>IF($A349="","",IFERROR(VLOOKUP($B349,Parts!$A$5:$R$204,3,FALSE),"⚠ not in Parts"))</f>
        <v/>
      </c>
      <c r="K349" s="13">
        <f>IF($A349="","",IF($A349=$B349,"⚠ a part cannot contain itself",IF(COUNTIF(Parts!$A$5:$A$204,$A349)=0,"⚠ parent is not in the Parts tab",IF(COUNTIF(Parts!$A$5:$A$204,$B349)=0,"⚠ component is not in the Parts tab",IF(COUNTIFS($A$5:$A$404,$A349,$B$5:$B$404,$B349)&gt;1,"⚠ this parent and component pair appears twice",IF(AND($C349&gt;1,COUNTIF($B$5:$B$404,$A349)=0),"⚠ level below 1, but the parent is never used as a component",""))))))</f>
        <v/>
      </c>
      <c r="M349" s="10">
        <f>IF($A349="",0,$H349*IFERROR(VLOOKUP($B349,Parts!$A$5:$R$204,12,FALSE),0))</f>
        <v/>
      </c>
      <c r="N349" s="10">
        <f>IF($A349="",0,$H349*IFERROR(VLOOKUP($B349,Parts!$A$5:$R$204,13,FALSE),0))</f>
        <v/>
      </c>
      <c r="O349" s="10">
        <f>IF($A349="",0,$H349*IFERROR(VLOOKUP($B349,Parts!$A$5:$R$204,14,FALSE),0))</f>
        <v/>
      </c>
      <c r="P349" s="10">
        <f>IF($A349="",0,$H349*IFERROR(VLOOKUP($B349,Parts!$A$5:$R$204,15,FALSE),0))</f>
        <v/>
      </c>
      <c r="R349" s="14">
        <f>IF($B349="","",IF($B349='Where used'!$B$3,COUNTIFS($B$5:$B349,'Where used'!$B$3),""))</f>
        <v/>
      </c>
    </row>
    <row r="350">
      <c r="A350" s="7" t="n"/>
      <c r="B350" s="7" t="n"/>
      <c r="C350" s="8" t="n"/>
      <c r="D350" s="9" t="n"/>
      <c r="E350" s="10">
        <f>IF($A350="",0,IFERROR(VLOOKUP($B350,Parts!$A$5:$R$204,16,FALSE),0))</f>
        <v/>
      </c>
      <c r="F350" s="10">
        <f>IF($A350="",0,$D350*$E350)</f>
        <v/>
      </c>
      <c r="G350" s="11">
        <f>IF($A350="",0,IFERROR(VLOOKUP($B350,Parts!$A$5:$R$204,8,FALSE),1))</f>
        <v/>
      </c>
      <c r="H350" s="12">
        <f>IF($A350="",0,IFERROR($D350/$G350,$D350))</f>
        <v/>
      </c>
      <c r="I350" s="10">
        <f>IF($A350="",0,$H350*$E350)</f>
        <v/>
      </c>
      <c r="J350" s="13">
        <f>IF($A350="","",IFERROR(VLOOKUP($B350,Parts!$A$5:$R$204,3,FALSE),"⚠ not in Parts"))</f>
        <v/>
      </c>
      <c r="K350" s="13">
        <f>IF($A350="","",IF($A350=$B350,"⚠ a part cannot contain itself",IF(COUNTIF(Parts!$A$5:$A$204,$A350)=0,"⚠ parent is not in the Parts tab",IF(COUNTIF(Parts!$A$5:$A$204,$B350)=0,"⚠ component is not in the Parts tab",IF(COUNTIFS($A$5:$A$404,$A350,$B$5:$B$404,$B350)&gt;1,"⚠ this parent and component pair appears twice",IF(AND($C350&gt;1,COUNTIF($B$5:$B$404,$A350)=0),"⚠ level below 1, but the parent is never used as a component",""))))))</f>
        <v/>
      </c>
      <c r="M350" s="10">
        <f>IF($A350="",0,$H350*IFERROR(VLOOKUP($B350,Parts!$A$5:$R$204,12,FALSE),0))</f>
        <v/>
      </c>
      <c r="N350" s="10">
        <f>IF($A350="",0,$H350*IFERROR(VLOOKUP($B350,Parts!$A$5:$R$204,13,FALSE),0))</f>
        <v/>
      </c>
      <c r="O350" s="10">
        <f>IF($A350="",0,$H350*IFERROR(VLOOKUP($B350,Parts!$A$5:$R$204,14,FALSE),0))</f>
        <v/>
      </c>
      <c r="P350" s="10">
        <f>IF($A350="",0,$H350*IFERROR(VLOOKUP($B350,Parts!$A$5:$R$204,15,FALSE),0))</f>
        <v/>
      </c>
      <c r="R350" s="14">
        <f>IF($B350="","",IF($B350='Where used'!$B$3,COUNTIFS($B$5:$B350,'Where used'!$B$3),""))</f>
        <v/>
      </c>
    </row>
    <row r="351">
      <c r="A351" s="7" t="n"/>
      <c r="B351" s="7" t="n"/>
      <c r="C351" s="8" t="n"/>
      <c r="D351" s="9" t="n"/>
      <c r="E351" s="10">
        <f>IF($A351="",0,IFERROR(VLOOKUP($B351,Parts!$A$5:$R$204,16,FALSE),0))</f>
        <v/>
      </c>
      <c r="F351" s="10">
        <f>IF($A351="",0,$D351*$E351)</f>
        <v/>
      </c>
      <c r="G351" s="11">
        <f>IF($A351="",0,IFERROR(VLOOKUP($B351,Parts!$A$5:$R$204,8,FALSE),1))</f>
        <v/>
      </c>
      <c r="H351" s="12">
        <f>IF($A351="",0,IFERROR($D351/$G351,$D351))</f>
        <v/>
      </c>
      <c r="I351" s="10">
        <f>IF($A351="",0,$H351*$E351)</f>
        <v/>
      </c>
      <c r="J351" s="13">
        <f>IF($A351="","",IFERROR(VLOOKUP($B351,Parts!$A$5:$R$204,3,FALSE),"⚠ not in Parts"))</f>
        <v/>
      </c>
      <c r="K351" s="13">
        <f>IF($A351="","",IF($A351=$B351,"⚠ a part cannot contain itself",IF(COUNTIF(Parts!$A$5:$A$204,$A351)=0,"⚠ parent is not in the Parts tab",IF(COUNTIF(Parts!$A$5:$A$204,$B351)=0,"⚠ component is not in the Parts tab",IF(COUNTIFS($A$5:$A$404,$A351,$B$5:$B$404,$B351)&gt;1,"⚠ this parent and component pair appears twice",IF(AND($C351&gt;1,COUNTIF($B$5:$B$404,$A351)=0),"⚠ level below 1, but the parent is never used as a component",""))))))</f>
        <v/>
      </c>
      <c r="M351" s="10">
        <f>IF($A351="",0,$H351*IFERROR(VLOOKUP($B351,Parts!$A$5:$R$204,12,FALSE),0))</f>
        <v/>
      </c>
      <c r="N351" s="10">
        <f>IF($A351="",0,$H351*IFERROR(VLOOKUP($B351,Parts!$A$5:$R$204,13,FALSE),0))</f>
        <v/>
      </c>
      <c r="O351" s="10">
        <f>IF($A351="",0,$H351*IFERROR(VLOOKUP($B351,Parts!$A$5:$R$204,14,FALSE),0))</f>
        <v/>
      </c>
      <c r="P351" s="10">
        <f>IF($A351="",0,$H351*IFERROR(VLOOKUP($B351,Parts!$A$5:$R$204,15,FALSE),0))</f>
        <v/>
      </c>
      <c r="R351" s="14">
        <f>IF($B351="","",IF($B351='Where used'!$B$3,COUNTIFS($B$5:$B351,'Where used'!$B$3),""))</f>
        <v/>
      </c>
    </row>
    <row r="352">
      <c r="A352" s="7" t="n"/>
      <c r="B352" s="7" t="n"/>
      <c r="C352" s="8" t="n"/>
      <c r="D352" s="9" t="n"/>
      <c r="E352" s="10">
        <f>IF($A352="",0,IFERROR(VLOOKUP($B352,Parts!$A$5:$R$204,16,FALSE),0))</f>
        <v/>
      </c>
      <c r="F352" s="10">
        <f>IF($A352="",0,$D352*$E352)</f>
        <v/>
      </c>
      <c r="G352" s="11">
        <f>IF($A352="",0,IFERROR(VLOOKUP($B352,Parts!$A$5:$R$204,8,FALSE),1))</f>
        <v/>
      </c>
      <c r="H352" s="12">
        <f>IF($A352="",0,IFERROR($D352/$G352,$D352))</f>
        <v/>
      </c>
      <c r="I352" s="10">
        <f>IF($A352="",0,$H352*$E352)</f>
        <v/>
      </c>
      <c r="J352" s="13">
        <f>IF($A352="","",IFERROR(VLOOKUP($B352,Parts!$A$5:$R$204,3,FALSE),"⚠ not in Parts"))</f>
        <v/>
      </c>
      <c r="K352" s="13">
        <f>IF($A352="","",IF($A352=$B352,"⚠ a part cannot contain itself",IF(COUNTIF(Parts!$A$5:$A$204,$A352)=0,"⚠ parent is not in the Parts tab",IF(COUNTIF(Parts!$A$5:$A$204,$B352)=0,"⚠ component is not in the Parts tab",IF(COUNTIFS($A$5:$A$404,$A352,$B$5:$B$404,$B352)&gt;1,"⚠ this parent and component pair appears twice",IF(AND($C352&gt;1,COUNTIF($B$5:$B$404,$A352)=0),"⚠ level below 1, but the parent is never used as a component",""))))))</f>
        <v/>
      </c>
      <c r="M352" s="10">
        <f>IF($A352="",0,$H352*IFERROR(VLOOKUP($B352,Parts!$A$5:$R$204,12,FALSE),0))</f>
        <v/>
      </c>
      <c r="N352" s="10">
        <f>IF($A352="",0,$H352*IFERROR(VLOOKUP($B352,Parts!$A$5:$R$204,13,FALSE),0))</f>
        <v/>
      </c>
      <c r="O352" s="10">
        <f>IF($A352="",0,$H352*IFERROR(VLOOKUP($B352,Parts!$A$5:$R$204,14,FALSE),0))</f>
        <v/>
      </c>
      <c r="P352" s="10">
        <f>IF($A352="",0,$H352*IFERROR(VLOOKUP($B352,Parts!$A$5:$R$204,15,FALSE),0))</f>
        <v/>
      </c>
      <c r="R352" s="14">
        <f>IF($B352="","",IF($B352='Where used'!$B$3,COUNTIFS($B$5:$B352,'Where used'!$B$3),""))</f>
        <v/>
      </c>
    </row>
    <row r="353">
      <c r="A353" s="7" t="n"/>
      <c r="B353" s="7" t="n"/>
      <c r="C353" s="8" t="n"/>
      <c r="D353" s="9" t="n"/>
      <c r="E353" s="10">
        <f>IF($A353="",0,IFERROR(VLOOKUP($B353,Parts!$A$5:$R$204,16,FALSE),0))</f>
        <v/>
      </c>
      <c r="F353" s="10">
        <f>IF($A353="",0,$D353*$E353)</f>
        <v/>
      </c>
      <c r="G353" s="11">
        <f>IF($A353="",0,IFERROR(VLOOKUP($B353,Parts!$A$5:$R$204,8,FALSE),1))</f>
        <v/>
      </c>
      <c r="H353" s="12">
        <f>IF($A353="",0,IFERROR($D353/$G353,$D353))</f>
        <v/>
      </c>
      <c r="I353" s="10">
        <f>IF($A353="",0,$H353*$E353)</f>
        <v/>
      </c>
      <c r="J353" s="13">
        <f>IF($A353="","",IFERROR(VLOOKUP($B353,Parts!$A$5:$R$204,3,FALSE),"⚠ not in Parts"))</f>
        <v/>
      </c>
      <c r="K353" s="13">
        <f>IF($A353="","",IF($A353=$B353,"⚠ a part cannot contain itself",IF(COUNTIF(Parts!$A$5:$A$204,$A353)=0,"⚠ parent is not in the Parts tab",IF(COUNTIF(Parts!$A$5:$A$204,$B353)=0,"⚠ component is not in the Parts tab",IF(COUNTIFS($A$5:$A$404,$A353,$B$5:$B$404,$B353)&gt;1,"⚠ this parent and component pair appears twice",IF(AND($C353&gt;1,COUNTIF($B$5:$B$404,$A353)=0),"⚠ level below 1, but the parent is never used as a component",""))))))</f>
        <v/>
      </c>
      <c r="M353" s="10">
        <f>IF($A353="",0,$H353*IFERROR(VLOOKUP($B353,Parts!$A$5:$R$204,12,FALSE),0))</f>
        <v/>
      </c>
      <c r="N353" s="10">
        <f>IF($A353="",0,$H353*IFERROR(VLOOKUP($B353,Parts!$A$5:$R$204,13,FALSE),0))</f>
        <v/>
      </c>
      <c r="O353" s="10">
        <f>IF($A353="",0,$H353*IFERROR(VLOOKUP($B353,Parts!$A$5:$R$204,14,FALSE),0))</f>
        <v/>
      </c>
      <c r="P353" s="10">
        <f>IF($A353="",0,$H353*IFERROR(VLOOKUP($B353,Parts!$A$5:$R$204,15,FALSE),0))</f>
        <v/>
      </c>
      <c r="R353" s="14">
        <f>IF($B353="","",IF($B353='Where used'!$B$3,COUNTIFS($B$5:$B353,'Where used'!$B$3),""))</f>
        <v/>
      </c>
    </row>
    <row r="354">
      <c r="A354" s="7" t="n"/>
      <c r="B354" s="7" t="n"/>
      <c r="C354" s="8" t="n"/>
      <c r="D354" s="9" t="n"/>
      <c r="E354" s="10">
        <f>IF($A354="",0,IFERROR(VLOOKUP($B354,Parts!$A$5:$R$204,16,FALSE),0))</f>
        <v/>
      </c>
      <c r="F354" s="10">
        <f>IF($A354="",0,$D354*$E354)</f>
        <v/>
      </c>
      <c r="G354" s="11">
        <f>IF($A354="",0,IFERROR(VLOOKUP($B354,Parts!$A$5:$R$204,8,FALSE),1))</f>
        <v/>
      </c>
      <c r="H354" s="12">
        <f>IF($A354="",0,IFERROR($D354/$G354,$D354))</f>
        <v/>
      </c>
      <c r="I354" s="10">
        <f>IF($A354="",0,$H354*$E354)</f>
        <v/>
      </c>
      <c r="J354" s="13">
        <f>IF($A354="","",IFERROR(VLOOKUP($B354,Parts!$A$5:$R$204,3,FALSE),"⚠ not in Parts"))</f>
        <v/>
      </c>
      <c r="K354" s="13">
        <f>IF($A354="","",IF($A354=$B354,"⚠ a part cannot contain itself",IF(COUNTIF(Parts!$A$5:$A$204,$A354)=0,"⚠ parent is not in the Parts tab",IF(COUNTIF(Parts!$A$5:$A$204,$B354)=0,"⚠ component is not in the Parts tab",IF(COUNTIFS($A$5:$A$404,$A354,$B$5:$B$404,$B354)&gt;1,"⚠ this parent and component pair appears twice",IF(AND($C354&gt;1,COUNTIF($B$5:$B$404,$A354)=0),"⚠ level below 1, but the parent is never used as a component",""))))))</f>
        <v/>
      </c>
      <c r="M354" s="10">
        <f>IF($A354="",0,$H354*IFERROR(VLOOKUP($B354,Parts!$A$5:$R$204,12,FALSE),0))</f>
        <v/>
      </c>
      <c r="N354" s="10">
        <f>IF($A354="",0,$H354*IFERROR(VLOOKUP($B354,Parts!$A$5:$R$204,13,FALSE),0))</f>
        <v/>
      </c>
      <c r="O354" s="10">
        <f>IF($A354="",0,$H354*IFERROR(VLOOKUP($B354,Parts!$A$5:$R$204,14,FALSE),0))</f>
        <v/>
      </c>
      <c r="P354" s="10">
        <f>IF($A354="",0,$H354*IFERROR(VLOOKUP($B354,Parts!$A$5:$R$204,15,FALSE),0))</f>
        <v/>
      </c>
      <c r="R354" s="14">
        <f>IF($B354="","",IF($B354='Where used'!$B$3,COUNTIFS($B$5:$B354,'Where used'!$B$3),""))</f>
        <v/>
      </c>
    </row>
    <row r="355">
      <c r="A355" s="7" t="n"/>
      <c r="B355" s="7" t="n"/>
      <c r="C355" s="8" t="n"/>
      <c r="D355" s="9" t="n"/>
      <c r="E355" s="10">
        <f>IF($A355="",0,IFERROR(VLOOKUP($B355,Parts!$A$5:$R$204,16,FALSE),0))</f>
        <v/>
      </c>
      <c r="F355" s="10">
        <f>IF($A355="",0,$D355*$E355)</f>
        <v/>
      </c>
      <c r="G355" s="11">
        <f>IF($A355="",0,IFERROR(VLOOKUP($B355,Parts!$A$5:$R$204,8,FALSE),1))</f>
        <v/>
      </c>
      <c r="H355" s="12">
        <f>IF($A355="",0,IFERROR($D355/$G355,$D355))</f>
        <v/>
      </c>
      <c r="I355" s="10">
        <f>IF($A355="",0,$H355*$E355)</f>
        <v/>
      </c>
      <c r="J355" s="13">
        <f>IF($A355="","",IFERROR(VLOOKUP($B355,Parts!$A$5:$R$204,3,FALSE),"⚠ not in Parts"))</f>
        <v/>
      </c>
      <c r="K355" s="13">
        <f>IF($A355="","",IF($A355=$B355,"⚠ a part cannot contain itself",IF(COUNTIF(Parts!$A$5:$A$204,$A355)=0,"⚠ parent is not in the Parts tab",IF(COUNTIF(Parts!$A$5:$A$204,$B355)=0,"⚠ component is not in the Parts tab",IF(COUNTIFS($A$5:$A$404,$A355,$B$5:$B$404,$B355)&gt;1,"⚠ this parent and component pair appears twice",IF(AND($C355&gt;1,COUNTIF($B$5:$B$404,$A355)=0),"⚠ level below 1, but the parent is never used as a component",""))))))</f>
        <v/>
      </c>
      <c r="M355" s="10">
        <f>IF($A355="",0,$H355*IFERROR(VLOOKUP($B355,Parts!$A$5:$R$204,12,FALSE),0))</f>
        <v/>
      </c>
      <c r="N355" s="10">
        <f>IF($A355="",0,$H355*IFERROR(VLOOKUP($B355,Parts!$A$5:$R$204,13,FALSE),0))</f>
        <v/>
      </c>
      <c r="O355" s="10">
        <f>IF($A355="",0,$H355*IFERROR(VLOOKUP($B355,Parts!$A$5:$R$204,14,FALSE),0))</f>
        <v/>
      </c>
      <c r="P355" s="10">
        <f>IF($A355="",0,$H355*IFERROR(VLOOKUP($B355,Parts!$A$5:$R$204,15,FALSE),0))</f>
        <v/>
      </c>
      <c r="R355" s="14">
        <f>IF($B355="","",IF($B355='Where used'!$B$3,COUNTIFS($B$5:$B355,'Where used'!$B$3),""))</f>
        <v/>
      </c>
    </row>
    <row r="356">
      <c r="A356" s="7" t="n"/>
      <c r="B356" s="7" t="n"/>
      <c r="C356" s="8" t="n"/>
      <c r="D356" s="9" t="n"/>
      <c r="E356" s="10">
        <f>IF($A356="",0,IFERROR(VLOOKUP($B356,Parts!$A$5:$R$204,16,FALSE),0))</f>
        <v/>
      </c>
      <c r="F356" s="10">
        <f>IF($A356="",0,$D356*$E356)</f>
        <v/>
      </c>
      <c r="G356" s="11">
        <f>IF($A356="",0,IFERROR(VLOOKUP($B356,Parts!$A$5:$R$204,8,FALSE),1))</f>
        <v/>
      </c>
      <c r="H356" s="12">
        <f>IF($A356="",0,IFERROR($D356/$G356,$D356))</f>
        <v/>
      </c>
      <c r="I356" s="10">
        <f>IF($A356="",0,$H356*$E356)</f>
        <v/>
      </c>
      <c r="J356" s="13">
        <f>IF($A356="","",IFERROR(VLOOKUP($B356,Parts!$A$5:$R$204,3,FALSE),"⚠ not in Parts"))</f>
        <v/>
      </c>
      <c r="K356" s="13">
        <f>IF($A356="","",IF($A356=$B356,"⚠ a part cannot contain itself",IF(COUNTIF(Parts!$A$5:$A$204,$A356)=0,"⚠ parent is not in the Parts tab",IF(COUNTIF(Parts!$A$5:$A$204,$B356)=0,"⚠ component is not in the Parts tab",IF(COUNTIFS($A$5:$A$404,$A356,$B$5:$B$404,$B356)&gt;1,"⚠ this parent and component pair appears twice",IF(AND($C356&gt;1,COUNTIF($B$5:$B$404,$A356)=0),"⚠ level below 1, but the parent is never used as a component",""))))))</f>
        <v/>
      </c>
      <c r="M356" s="10">
        <f>IF($A356="",0,$H356*IFERROR(VLOOKUP($B356,Parts!$A$5:$R$204,12,FALSE),0))</f>
        <v/>
      </c>
      <c r="N356" s="10">
        <f>IF($A356="",0,$H356*IFERROR(VLOOKUP($B356,Parts!$A$5:$R$204,13,FALSE),0))</f>
        <v/>
      </c>
      <c r="O356" s="10">
        <f>IF($A356="",0,$H356*IFERROR(VLOOKUP($B356,Parts!$A$5:$R$204,14,FALSE),0))</f>
        <v/>
      </c>
      <c r="P356" s="10">
        <f>IF($A356="",0,$H356*IFERROR(VLOOKUP($B356,Parts!$A$5:$R$204,15,FALSE),0))</f>
        <v/>
      </c>
      <c r="R356" s="14">
        <f>IF($B356="","",IF($B356='Where used'!$B$3,COUNTIFS($B$5:$B356,'Where used'!$B$3),""))</f>
        <v/>
      </c>
    </row>
    <row r="357">
      <c r="A357" s="7" t="n"/>
      <c r="B357" s="7" t="n"/>
      <c r="C357" s="8" t="n"/>
      <c r="D357" s="9" t="n"/>
      <c r="E357" s="10">
        <f>IF($A357="",0,IFERROR(VLOOKUP($B357,Parts!$A$5:$R$204,16,FALSE),0))</f>
        <v/>
      </c>
      <c r="F357" s="10">
        <f>IF($A357="",0,$D357*$E357)</f>
        <v/>
      </c>
      <c r="G357" s="11">
        <f>IF($A357="",0,IFERROR(VLOOKUP($B357,Parts!$A$5:$R$204,8,FALSE),1))</f>
        <v/>
      </c>
      <c r="H357" s="12">
        <f>IF($A357="",0,IFERROR($D357/$G357,$D357))</f>
        <v/>
      </c>
      <c r="I357" s="10">
        <f>IF($A357="",0,$H357*$E357)</f>
        <v/>
      </c>
      <c r="J357" s="13">
        <f>IF($A357="","",IFERROR(VLOOKUP($B357,Parts!$A$5:$R$204,3,FALSE),"⚠ not in Parts"))</f>
        <v/>
      </c>
      <c r="K357" s="13">
        <f>IF($A357="","",IF($A357=$B357,"⚠ a part cannot contain itself",IF(COUNTIF(Parts!$A$5:$A$204,$A357)=0,"⚠ parent is not in the Parts tab",IF(COUNTIF(Parts!$A$5:$A$204,$B357)=0,"⚠ component is not in the Parts tab",IF(COUNTIFS($A$5:$A$404,$A357,$B$5:$B$404,$B357)&gt;1,"⚠ this parent and component pair appears twice",IF(AND($C357&gt;1,COUNTIF($B$5:$B$404,$A357)=0),"⚠ level below 1, but the parent is never used as a component",""))))))</f>
        <v/>
      </c>
      <c r="M357" s="10">
        <f>IF($A357="",0,$H357*IFERROR(VLOOKUP($B357,Parts!$A$5:$R$204,12,FALSE),0))</f>
        <v/>
      </c>
      <c r="N357" s="10">
        <f>IF($A357="",0,$H357*IFERROR(VLOOKUP($B357,Parts!$A$5:$R$204,13,FALSE),0))</f>
        <v/>
      </c>
      <c r="O357" s="10">
        <f>IF($A357="",0,$H357*IFERROR(VLOOKUP($B357,Parts!$A$5:$R$204,14,FALSE),0))</f>
        <v/>
      </c>
      <c r="P357" s="10">
        <f>IF($A357="",0,$H357*IFERROR(VLOOKUP($B357,Parts!$A$5:$R$204,15,FALSE),0))</f>
        <v/>
      </c>
      <c r="R357" s="14">
        <f>IF($B357="","",IF($B357='Where used'!$B$3,COUNTIFS($B$5:$B357,'Where used'!$B$3),""))</f>
        <v/>
      </c>
    </row>
    <row r="358">
      <c r="A358" s="7" t="n"/>
      <c r="B358" s="7" t="n"/>
      <c r="C358" s="8" t="n"/>
      <c r="D358" s="9" t="n"/>
      <c r="E358" s="10">
        <f>IF($A358="",0,IFERROR(VLOOKUP($B358,Parts!$A$5:$R$204,16,FALSE),0))</f>
        <v/>
      </c>
      <c r="F358" s="10">
        <f>IF($A358="",0,$D358*$E358)</f>
        <v/>
      </c>
      <c r="G358" s="11">
        <f>IF($A358="",0,IFERROR(VLOOKUP($B358,Parts!$A$5:$R$204,8,FALSE),1))</f>
        <v/>
      </c>
      <c r="H358" s="12">
        <f>IF($A358="",0,IFERROR($D358/$G358,$D358))</f>
        <v/>
      </c>
      <c r="I358" s="10">
        <f>IF($A358="",0,$H358*$E358)</f>
        <v/>
      </c>
      <c r="J358" s="13">
        <f>IF($A358="","",IFERROR(VLOOKUP($B358,Parts!$A$5:$R$204,3,FALSE),"⚠ not in Parts"))</f>
        <v/>
      </c>
      <c r="K358" s="13">
        <f>IF($A358="","",IF($A358=$B358,"⚠ a part cannot contain itself",IF(COUNTIF(Parts!$A$5:$A$204,$A358)=0,"⚠ parent is not in the Parts tab",IF(COUNTIF(Parts!$A$5:$A$204,$B358)=0,"⚠ component is not in the Parts tab",IF(COUNTIFS($A$5:$A$404,$A358,$B$5:$B$404,$B358)&gt;1,"⚠ this parent and component pair appears twice",IF(AND($C358&gt;1,COUNTIF($B$5:$B$404,$A358)=0),"⚠ level below 1, but the parent is never used as a component",""))))))</f>
        <v/>
      </c>
      <c r="M358" s="10">
        <f>IF($A358="",0,$H358*IFERROR(VLOOKUP($B358,Parts!$A$5:$R$204,12,FALSE),0))</f>
        <v/>
      </c>
      <c r="N358" s="10">
        <f>IF($A358="",0,$H358*IFERROR(VLOOKUP($B358,Parts!$A$5:$R$204,13,FALSE),0))</f>
        <v/>
      </c>
      <c r="O358" s="10">
        <f>IF($A358="",0,$H358*IFERROR(VLOOKUP($B358,Parts!$A$5:$R$204,14,FALSE),0))</f>
        <v/>
      </c>
      <c r="P358" s="10">
        <f>IF($A358="",0,$H358*IFERROR(VLOOKUP($B358,Parts!$A$5:$R$204,15,FALSE),0))</f>
        <v/>
      </c>
      <c r="R358" s="14">
        <f>IF($B358="","",IF($B358='Where used'!$B$3,COUNTIFS($B$5:$B358,'Where used'!$B$3),""))</f>
        <v/>
      </c>
    </row>
    <row r="359">
      <c r="A359" s="7" t="n"/>
      <c r="B359" s="7" t="n"/>
      <c r="C359" s="8" t="n"/>
      <c r="D359" s="9" t="n"/>
      <c r="E359" s="10">
        <f>IF($A359="",0,IFERROR(VLOOKUP($B359,Parts!$A$5:$R$204,16,FALSE),0))</f>
        <v/>
      </c>
      <c r="F359" s="10">
        <f>IF($A359="",0,$D359*$E359)</f>
        <v/>
      </c>
      <c r="G359" s="11">
        <f>IF($A359="",0,IFERROR(VLOOKUP($B359,Parts!$A$5:$R$204,8,FALSE),1))</f>
        <v/>
      </c>
      <c r="H359" s="12">
        <f>IF($A359="",0,IFERROR($D359/$G359,$D359))</f>
        <v/>
      </c>
      <c r="I359" s="10">
        <f>IF($A359="",0,$H359*$E359)</f>
        <v/>
      </c>
      <c r="J359" s="13">
        <f>IF($A359="","",IFERROR(VLOOKUP($B359,Parts!$A$5:$R$204,3,FALSE),"⚠ not in Parts"))</f>
        <v/>
      </c>
      <c r="K359" s="13">
        <f>IF($A359="","",IF($A359=$B359,"⚠ a part cannot contain itself",IF(COUNTIF(Parts!$A$5:$A$204,$A359)=0,"⚠ parent is not in the Parts tab",IF(COUNTIF(Parts!$A$5:$A$204,$B359)=0,"⚠ component is not in the Parts tab",IF(COUNTIFS($A$5:$A$404,$A359,$B$5:$B$404,$B359)&gt;1,"⚠ this parent and component pair appears twice",IF(AND($C359&gt;1,COUNTIF($B$5:$B$404,$A359)=0),"⚠ level below 1, but the parent is never used as a component",""))))))</f>
        <v/>
      </c>
      <c r="M359" s="10">
        <f>IF($A359="",0,$H359*IFERROR(VLOOKUP($B359,Parts!$A$5:$R$204,12,FALSE),0))</f>
        <v/>
      </c>
      <c r="N359" s="10">
        <f>IF($A359="",0,$H359*IFERROR(VLOOKUP($B359,Parts!$A$5:$R$204,13,FALSE),0))</f>
        <v/>
      </c>
      <c r="O359" s="10">
        <f>IF($A359="",0,$H359*IFERROR(VLOOKUP($B359,Parts!$A$5:$R$204,14,FALSE),0))</f>
        <v/>
      </c>
      <c r="P359" s="10">
        <f>IF($A359="",0,$H359*IFERROR(VLOOKUP($B359,Parts!$A$5:$R$204,15,FALSE),0))</f>
        <v/>
      </c>
      <c r="R359" s="14">
        <f>IF($B359="","",IF($B359='Where used'!$B$3,COUNTIFS($B$5:$B359,'Where used'!$B$3),""))</f>
        <v/>
      </c>
    </row>
    <row r="360">
      <c r="A360" s="7" t="n"/>
      <c r="B360" s="7" t="n"/>
      <c r="C360" s="8" t="n"/>
      <c r="D360" s="9" t="n"/>
      <c r="E360" s="10">
        <f>IF($A360="",0,IFERROR(VLOOKUP($B360,Parts!$A$5:$R$204,16,FALSE),0))</f>
        <v/>
      </c>
      <c r="F360" s="10">
        <f>IF($A360="",0,$D360*$E360)</f>
        <v/>
      </c>
      <c r="G360" s="11">
        <f>IF($A360="",0,IFERROR(VLOOKUP($B360,Parts!$A$5:$R$204,8,FALSE),1))</f>
        <v/>
      </c>
      <c r="H360" s="12">
        <f>IF($A360="",0,IFERROR($D360/$G360,$D360))</f>
        <v/>
      </c>
      <c r="I360" s="10">
        <f>IF($A360="",0,$H360*$E360)</f>
        <v/>
      </c>
      <c r="J360" s="13">
        <f>IF($A360="","",IFERROR(VLOOKUP($B360,Parts!$A$5:$R$204,3,FALSE),"⚠ not in Parts"))</f>
        <v/>
      </c>
      <c r="K360" s="13">
        <f>IF($A360="","",IF($A360=$B360,"⚠ a part cannot contain itself",IF(COUNTIF(Parts!$A$5:$A$204,$A360)=0,"⚠ parent is not in the Parts tab",IF(COUNTIF(Parts!$A$5:$A$204,$B360)=0,"⚠ component is not in the Parts tab",IF(COUNTIFS($A$5:$A$404,$A360,$B$5:$B$404,$B360)&gt;1,"⚠ this parent and component pair appears twice",IF(AND($C360&gt;1,COUNTIF($B$5:$B$404,$A360)=0),"⚠ level below 1, but the parent is never used as a component",""))))))</f>
        <v/>
      </c>
      <c r="M360" s="10">
        <f>IF($A360="",0,$H360*IFERROR(VLOOKUP($B360,Parts!$A$5:$R$204,12,FALSE),0))</f>
        <v/>
      </c>
      <c r="N360" s="10">
        <f>IF($A360="",0,$H360*IFERROR(VLOOKUP($B360,Parts!$A$5:$R$204,13,FALSE),0))</f>
        <v/>
      </c>
      <c r="O360" s="10">
        <f>IF($A360="",0,$H360*IFERROR(VLOOKUP($B360,Parts!$A$5:$R$204,14,FALSE),0))</f>
        <v/>
      </c>
      <c r="P360" s="10">
        <f>IF($A360="",0,$H360*IFERROR(VLOOKUP($B360,Parts!$A$5:$R$204,15,FALSE),0))</f>
        <v/>
      </c>
      <c r="R360" s="14">
        <f>IF($B360="","",IF($B360='Where used'!$B$3,COUNTIFS($B$5:$B360,'Where used'!$B$3),""))</f>
        <v/>
      </c>
    </row>
    <row r="361">
      <c r="A361" s="7" t="n"/>
      <c r="B361" s="7" t="n"/>
      <c r="C361" s="8" t="n"/>
      <c r="D361" s="9" t="n"/>
      <c r="E361" s="10">
        <f>IF($A361="",0,IFERROR(VLOOKUP($B361,Parts!$A$5:$R$204,16,FALSE),0))</f>
        <v/>
      </c>
      <c r="F361" s="10">
        <f>IF($A361="",0,$D361*$E361)</f>
        <v/>
      </c>
      <c r="G361" s="11">
        <f>IF($A361="",0,IFERROR(VLOOKUP($B361,Parts!$A$5:$R$204,8,FALSE),1))</f>
        <v/>
      </c>
      <c r="H361" s="12">
        <f>IF($A361="",0,IFERROR($D361/$G361,$D361))</f>
        <v/>
      </c>
      <c r="I361" s="10">
        <f>IF($A361="",0,$H361*$E361)</f>
        <v/>
      </c>
      <c r="J361" s="13">
        <f>IF($A361="","",IFERROR(VLOOKUP($B361,Parts!$A$5:$R$204,3,FALSE),"⚠ not in Parts"))</f>
        <v/>
      </c>
      <c r="K361" s="13">
        <f>IF($A361="","",IF($A361=$B361,"⚠ a part cannot contain itself",IF(COUNTIF(Parts!$A$5:$A$204,$A361)=0,"⚠ parent is not in the Parts tab",IF(COUNTIF(Parts!$A$5:$A$204,$B361)=0,"⚠ component is not in the Parts tab",IF(COUNTIFS($A$5:$A$404,$A361,$B$5:$B$404,$B361)&gt;1,"⚠ this parent and component pair appears twice",IF(AND($C361&gt;1,COUNTIF($B$5:$B$404,$A361)=0),"⚠ level below 1, but the parent is never used as a component",""))))))</f>
        <v/>
      </c>
      <c r="M361" s="10">
        <f>IF($A361="",0,$H361*IFERROR(VLOOKUP($B361,Parts!$A$5:$R$204,12,FALSE),0))</f>
        <v/>
      </c>
      <c r="N361" s="10">
        <f>IF($A361="",0,$H361*IFERROR(VLOOKUP($B361,Parts!$A$5:$R$204,13,FALSE),0))</f>
        <v/>
      </c>
      <c r="O361" s="10">
        <f>IF($A361="",0,$H361*IFERROR(VLOOKUP($B361,Parts!$A$5:$R$204,14,FALSE),0))</f>
        <v/>
      </c>
      <c r="P361" s="10">
        <f>IF($A361="",0,$H361*IFERROR(VLOOKUP($B361,Parts!$A$5:$R$204,15,FALSE),0))</f>
        <v/>
      </c>
      <c r="R361" s="14">
        <f>IF($B361="","",IF($B361='Where used'!$B$3,COUNTIFS($B$5:$B361,'Where used'!$B$3),""))</f>
        <v/>
      </c>
    </row>
    <row r="362">
      <c r="A362" s="7" t="n"/>
      <c r="B362" s="7" t="n"/>
      <c r="C362" s="8" t="n"/>
      <c r="D362" s="9" t="n"/>
      <c r="E362" s="10">
        <f>IF($A362="",0,IFERROR(VLOOKUP($B362,Parts!$A$5:$R$204,16,FALSE),0))</f>
        <v/>
      </c>
      <c r="F362" s="10">
        <f>IF($A362="",0,$D362*$E362)</f>
        <v/>
      </c>
      <c r="G362" s="11">
        <f>IF($A362="",0,IFERROR(VLOOKUP($B362,Parts!$A$5:$R$204,8,FALSE),1))</f>
        <v/>
      </c>
      <c r="H362" s="12">
        <f>IF($A362="",0,IFERROR($D362/$G362,$D362))</f>
        <v/>
      </c>
      <c r="I362" s="10">
        <f>IF($A362="",0,$H362*$E362)</f>
        <v/>
      </c>
      <c r="J362" s="13">
        <f>IF($A362="","",IFERROR(VLOOKUP($B362,Parts!$A$5:$R$204,3,FALSE),"⚠ not in Parts"))</f>
        <v/>
      </c>
      <c r="K362" s="13">
        <f>IF($A362="","",IF($A362=$B362,"⚠ a part cannot contain itself",IF(COUNTIF(Parts!$A$5:$A$204,$A362)=0,"⚠ parent is not in the Parts tab",IF(COUNTIF(Parts!$A$5:$A$204,$B362)=0,"⚠ component is not in the Parts tab",IF(COUNTIFS($A$5:$A$404,$A362,$B$5:$B$404,$B362)&gt;1,"⚠ this parent and component pair appears twice",IF(AND($C362&gt;1,COUNTIF($B$5:$B$404,$A362)=0),"⚠ level below 1, but the parent is never used as a component",""))))))</f>
        <v/>
      </c>
      <c r="M362" s="10">
        <f>IF($A362="",0,$H362*IFERROR(VLOOKUP($B362,Parts!$A$5:$R$204,12,FALSE),0))</f>
        <v/>
      </c>
      <c r="N362" s="10">
        <f>IF($A362="",0,$H362*IFERROR(VLOOKUP($B362,Parts!$A$5:$R$204,13,FALSE),0))</f>
        <v/>
      </c>
      <c r="O362" s="10">
        <f>IF($A362="",0,$H362*IFERROR(VLOOKUP($B362,Parts!$A$5:$R$204,14,FALSE),0))</f>
        <v/>
      </c>
      <c r="P362" s="10">
        <f>IF($A362="",0,$H362*IFERROR(VLOOKUP($B362,Parts!$A$5:$R$204,15,FALSE),0))</f>
        <v/>
      </c>
      <c r="R362" s="14">
        <f>IF($B362="","",IF($B362='Where used'!$B$3,COUNTIFS($B$5:$B362,'Where used'!$B$3),""))</f>
        <v/>
      </c>
    </row>
    <row r="363">
      <c r="A363" s="7" t="n"/>
      <c r="B363" s="7" t="n"/>
      <c r="C363" s="8" t="n"/>
      <c r="D363" s="9" t="n"/>
      <c r="E363" s="10">
        <f>IF($A363="",0,IFERROR(VLOOKUP($B363,Parts!$A$5:$R$204,16,FALSE),0))</f>
        <v/>
      </c>
      <c r="F363" s="10">
        <f>IF($A363="",0,$D363*$E363)</f>
        <v/>
      </c>
      <c r="G363" s="11">
        <f>IF($A363="",0,IFERROR(VLOOKUP($B363,Parts!$A$5:$R$204,8,FALSE),1))</f>
        <v/>
      </c>
      <c r="H363" s="12">
        <f>IF($A363="",0,IFERROR($D363/$G363,$D363))</f>
        <v/>
      </c>
      <c r="I363" s="10">
        <f>IF($A363="",0,$H363*$E363)</f>
        <v/>
      </c>
      <c r="J363" s="13">
        <f>IF($A363="","",IFERROR(VLOOKUP($B363,Parts!$A$5:$R$204,3,FALSE),"⚠ not in Parts"))</f>
        <v/>
      </c>
      <c r="K363" s="13">
        <f>IF($A363="","",IF($A363=$B363,"⚠ a part cannot contain itself",IF(COUNTIF(Parts!$A$5:$A$204,$A363)=0,"⚠ parent is not in the Parts tab",IF(COUNTIF(Parts!$A$5:$A$204,$B363)=0,"⚠ component is not in the Parts tab",IF(COUNTIFS($A$5:$A$404,$A363,$B$5:$B$404,$B363)&gt;1,"⚠ this parent and component pair appears twice",IF(AND($C363&gt;1,COUNTIF($B$5:$B$404,$A363)=0),"⚠ level below 1, but the parent is never used as a component",""))))))</f>
        <v/>
      </c>
      <c r="M363" s="10">
        <f>IF($A363="",0,$H363*IFERROR(VLOOKUP($B363,Parts!$A$5:$R$204,12,FALSE),0))</f>
        <v/>
      </c>
      <c r="N363" s="10">
        <f>IF($A363="",0,$H363*IFERROR(VLOOKUP($B363,Parts!$A$5:$R$204,13,FALSE),0))</f>
        <v/>
      </c>
      <c r="O363" s="10">
        <f>IF($A363="",0,$H363*IFERROR(VLOOKUP($B363,Parts!$A$5:$R$204,14,FALSE),0))</f>
        <v/>
      </c>
      <c r="P363" s="10">
        <f>IF($A363="",0,$H363*IFERROR(VLOOKUP($B363,Parts!$A$5:$R$204,15,FALSE),0))</f>
        <v/>
      </c>
      <c r="R363" s="14">
        <f>IF($B363="","",IF($B363='Where used'!$B$3,COUNTIFS($B$5:$B363,'Where used'!$B$3),""))</f>
        <v/>
      </c>
    </row>
    <row r="364">
      <c r="A364" s="7" t="n"/>
      <c r="B364" s="7" t="n"/>
      <c r="C364" s="8" t="n"/>
      <c r="D364" s="9" t="n"/>
      <c r="E364" s="10">
        <f>IF($A364="",0,IFERROR(VLOOKUP($B364,Parts!$A$5:$R$204,16,FALSE),0))</f>
        <v/>
      </c>
      <c r="F364" s="10">
        <f>IF($A364="",0,$D364*$E364)</f>
        <v/>
      </c>
      <c r="G364" s="11">
        <f>IF($A364="",0,IFERROR(VLOOKUP($B364,Parts!$A$5:$R$204,8,FALSE),1))</f>
        <v/>
      </c>
      <c r="H364" s="12">
        <f>IF($A364="",0,IFERROR($D364/$G364,$D364))</f>
        <v/>
      </c>
      <c r="I364" s="10">
        <f>IF($A364="",0,$H364*$E364)</f>
        <v/>
      </c>
      <c r="J364" s="13">
        <f>IF($A364="","",IFERROR(VLOOKUP($B364,Parts!$A$5:$R$204,3,FALSE),"⚠ not in Parts"))</f>
        <v/>
      </c>
      <c r="K364" s="13">
        <f>IF($A364="","",IF($A364=$B364,"⚠ a part cannot contain itself",IF(COUNTIF(Parts!$A$5:$A$204,$A364)=0,"⚠ parent is not in the Parts tab",IF(COUNTIF(Parts!$A$5:$A$204,$B364)=0,"⚠ component is not in the Parts tab",IF(COUNTIFS($A$5:$A$404,$A364,$B$5:$B$404,$B364)&gt;1,"⚠ this parent and component pair appears twice",IF(AND($C364&gt;1,COUNTIF($B$5:$B$404,$A364)=0),"⚠ level below 1, but the parent is never used as a component",""))))))</f>
        <v/>
      </c>
      <c r="M364" s="10">
        <f>IF($A364="",0,$H364*IFERROR(VLOOKUP($B364,Parts!$A$5:$R$204,12,FALSE),0))</f>
        <v/>
      </c>
      <c r="N364" s="10">
        <f>IF($A364="",0,$H364*IFERROR(VLOOKUP($B364,Parts!$A$5:$R$204,13,FALSE),0))</f>
        <v/>
      </c>
      <c r="O364" s="10">
        <f>IF($A364="",0,$H364*IFERROR(VLOOKUP($B364,Parts!$A$5:$R$204,14,FALSE),0))</f>
        <v/>
      </c>
      <c r="P364" s="10">
        <f>IF($A364="",0,$H364*IFERROR(VLOOKUP($B364,Parts!$A$5:$R$204,15,FALSE),0))</f>
        <v/>
      </c>
      <c r="R364" s="14">
        <f>IF($B364="","",IF($B364='Where used'!$B$3,COUNTIFS($B$5:$B364,'Where used'!$B$3),""))</f>
        <v/>
      </c>
    </row>
    <row r="365">
      <c r="A365" s="7" t="n"/>
      <c r="B365" s="7" t="n"/>
      <c r="C365" s="8" t="n"/>
      <c r="D365" s="9" t="n"/>
      <c r="E365" s="10">
        <f>IF($A365="",0,IFERROR(VLOOKUP($B365,Parts!$A$5:$R$204,16,FALSE),0))</f>
        <v/>
      </c>
      <c r="F365" s="10">
        <f>IF($A365="",0,$D365*$E365)</f>
        <v/>
      </c>
      <c r="G365" s="11">
        <f>IF($A365="",0,IFERROR(VLOOKUP($B365,Parts!$A$5:$R$204,8,FALSE),1))</f>
        <v/>
      </c>
      <c r="H365" s="12">
        <f>IF($A365="",0,IFERROR($D365/$G365,$D365))</f>
        <v/>
      </c>
      <c r="I365" s="10">
        <f>IF($A365="",0,$H365*$E365)</f>
        <v/>
      </c>
      <c r="J365" s="13">
        <f>IF($A365="","",IFERROR(VLOOKUP($B365,Parts!$A$5:$R$204,3,FALSE),"⚠ not in Parts"))</f>
        <v/>
      </c>
      <c r="K365" s="13">
        <f>IF($A365="","",IF($A365=$B365,"⚠ a part cannot contain itself",IF(COUNTIF(Parts!$A$5:$A$204,$A365)=0,"⚠ parent is not in the Parts tab",IF(COUNTIF(Parts!$A$5:$A$204,$B365)=0,"⚠ component is not in the Parts tab",IF(COUNTIFS($A$5:$A$404,$A365,$B$5:$B$404,$B365)&gt;1,"⚠ this parent and component pair appears twice",IF(AND($C365&gt;1,COUNTIF($B$5:$B$404,$A365)=0),"⚠ level below 1, but the parent is never used as a component",""))))))</f>
        <v/>
      </c>
      <c r="M365" s="10">
        <f>IF($A365="",0,$H365*IFERROR(VLOOKUP($B365,Parts!$A$5:$R$204,12,FALSE),0))</f>
        <v/>
      </c>
      <c r="N365" s="10">
        <f>IF($A365="",0,$H365*IFERROR(VLOOKUP($B365,Parts!$A$5:$R$204,13,FALSE),0))</f>
        <v/>
      </c>
      <c r="O365" s="10">
        <f>IF($A365="",0,$H365*IFERROR(VLOOKUP($B365,Parts!$A$5:$R$204,14,FALSE),0))</f>
        <v/>
      </c>
      <c r="P365" s="10">
        <f>IF($A365="",0,$H365*IFERROR(VLOOKUP($B365,Parts!$A$5:$R$204,15,FALSE),0))</f>
        <v/>
      </c>
      <c r="R365" s="14">
        <f>IF($B365="","",IF($B365='Where used'!$B$3,COUNTIFS($B$5:$B365,'Where used'!$B$3),""))</f>
        <v/>
      </c>
    </row>
    <row r="366">
      <c r="A366" s="7" t="n"/>
      <c r="B366" s="7" t="n"/>
      <c r="C366" s="8" t="n"/>
      <c r="D366" s="9" t="n"/>
      <c r="E366" s="10">
        <f>IF($A366="",0,IFERROR(VLOOKUP($B366,Parts!$A$5:$R$204,16,FALSE),0))</f>
        <v/>
      </c>
      <c r="F366" s="10">
        <f>IF($A366="",0,$D366*$E366)</f>
        <v/>
      </c>
      <c r="G366" s="11">
        <f>IF($A366="",0,IFERROR(VLOOKUP($B366,Parts!$A$5:$R$204,8,FALSE),1))</f>
        <v/>
      </c>
      <c r="H366" s="12">
        <f>IF($A366="",0,IFERROR($D366/$G366,$D366))</f>
        <v/>
      </c>
      <c r="I366" s="10">
        <f>IF($A366="",0,$H366*$E366)</f>
        <v/>
      </c>
      <c r="J366" s="13">
        <f>IF($A366="","",IFERROR(VLOOKUP($B366,Parts!$A$5:$R$204,3,FALSE),"⚠ not in Parts"))</f>
        <v/>
      </c>
      <c r="K366" s="13">
        <f>IF($A366="","",IF($A366=$B366,"⚠ a part cannot contain itself",IF(COUNTIF(Parts!$A$5:$A$204,$A366)=0,"⚠ parent is not in the Parts tab",IF(COUNTIF(Parts!$A$5:$A$204,$B366)=0,"⚠ component is not in the Parts tab",IF(COUNTIFS($A$5:$A$404,$A366,$B$5:$B$404,$B366)&gt;1,"⚠ this parent and component pair appears twice",IF(AND($C366&gt;1,COUNTIF($B$5:$B$404,$A366)=0),"⚠ level below 1, but the parent is never used as a component",""))))))</f>
        <v/>
      </c>
      <c r="M366" s="10">
        <f>IF($A366="",0,$H366*IFERROR(VLOOKUP($B366,Parts!$A$5:$R$204,12,FALSE),0))</f>
        <v/>
      </c>
      <c r="N366" s="10">
        <f>IF($A366="",0,$H366*IFERROR(VLOOKUP($B366,Parts!$A$5:$R$204,13,FALSE),0))</f>
        <v/>
      </c>
      <c r="O366" s="10">
        <f>IF($A366="",0,$H366*IFERROR(VLOOKUP($B366,Parts!$A$5:$R$204,14,FALSE),0))</f>
        <v/>
      </c>
      <c r="P366" s="10">
        <f>IF($A366="",0,$H366*IFERROR(VLOOKUP($B366,Parts!$A$5:$R$204,15,FALSE),0))</f>
        <v/>
      </c>
      <c r="R366" s="14">
        <f>IF($B366="","",IF($B366='Where used'!$B$3,COUNTIFS($B$5:$B366,'Where used'!$B$3),""))</f>
        <v/>
      </c>
    </row>
    <row r="367">
      <c r="A367" s="7" t="n"/>
      <c r="B367" s="7" t="n"/>
      <c r="C367" s="8" t="n"/>
      <c r="D367" s="9" t="n"/>
      <c r="E367" s="10">
        <f>IF($A367="",0,IFERROR(VLOOKUP($B367,Parts!$A$5:$R$204,16,FALSE),0))</f>
        <v/>
      </c>
      <c r="F367" s="10">
        <f>IF($A367="",0,$D367*$E367)</f>
        <v/>
      </c>
      <c r="G367" s="11">
        <f>IF($A367="",0,IFERROR(VLOOKUP($B367,Parts!$A$5:$R$204,8,FALSE),1))</f>
        <v/>
      </c>
      <c r="H367" s="12">
        <f>IF($A367="",0,IFERROR($D367/$G367,$D367))</f>
        <v/>
      </c>
      <c r="I367" s="10">
        <f>IF($A367="",0,$H367*$E367)</f>
        <v/>
      </c>
      <c r="J367" s="13">
        <f>IF($A367="","",IFERROR(VLOOKUP($B367,Parts!$A$5:$R$204,3,FALSE),"⚠ not in Parts"))</f>
        <v/>
      </c>
      <c r="K367" s="13">
        <f>IF($A367="","",IF($A367=$B367,"⚠ a part cannot contain itself",IF(COUNTIF(Parts!$A$5:$A$204,$A367)=0,"⚠ parent is not in the Parts tab",IF(COUNTIF(Parts!$A$5:$A$204,$B367)=0,"⚠ component is not in the Parts tab",IF(COUNTIFS($A$5:$A$404,$A367,$B$5:$B$404,$B367)&gt;1,"⚠ this parent and component pair appears twice",IF(AND($C367&gt;1,COUNTIF($B$5:$B$404,$A367)=0),"⚠ level below 1, but the parent is never used as a component",""))))))</f>
        <v/>
      </c>
      <c r="M367" s="10">
        <f>IF($A367="",0,$H367*IFERROR(VLOOKUP($B367,Parts!$A$5:$R$204,12,FALSE),0))</f>
        <v/>
      </c>
      <c r="N367" s="10">
        <f>IF($A367="",0,$H367*IFERROR(VLOOKUP($B367,Parts!$A$5:$R$204,13,FALSE),0))</f>
        <v/>
      </c>
      <c r="O367" s="10">
        <f>IF($A367="",0,$H367*IFERROR(VLOOKUP($B367,Parts!$A$5:$R$204,14,FALSE),0))</f>
        <v/>
      </c>
      <c r="P367" s="10">
        <f>IF($A367="",0,$H367*IFERROR(VLOOKUP($B367,Parts!$A$5:$R$204,15,FALSE),0))</f>
        <v/>
      </c>
      <c r="R367" s="14">
        <f>IF($B367="","",IF($B367='Where used'!$B$3,COUNTIFS($B$5:$B367,'Where used'!$B$3),""))</f>
        <v/>
      </c>
    </row>
    <row r="368">
      <c r="A368" s="7" t="n"/>
      <c r="B368" s="7" t="n"/>
      <c r="C368" s="8" t="n"/>
      <c r="D368" s="9" t="n"/>
      <c r="E368" s="10">
        <f>IF($A368="",0,IFERROR(VLOOKUP($B368,Parts!$A$5:$R$204,16,FALSE),0))</f>
        <v/>
      </c>
      <c r="F368" s="10">
        <f>IF($A368="",0,$D368*$E368)</f>
        <v/>
      </c>
      <c r="G368" s="11">
        <f>IF($A368="",0,IFERROR(VLOOKUP($B368,Parts!$A$5:$R$204,8,FALSE),1))</f>
        <v/>
      </c>
      <c r="H368" s="12">
        <f>IF($A368="",0,IFERROR($D368/$G368,$D368))</f>
        <v/>
      </c>
      <c r="I368" s="10">
        <f>IF($A368="",0,$H368*$E368)</f>
        <v/>
      </c>
      <c r="J368" s="13">
        <f>IF($A368="","",IFERROR(VLOOKUP($B368,Parts!$A$5:$R$204,3,FALSE),"⚠ not in Parts"))</f>
        <v/>
      </c>
      <c r="K368" s="13">
        <f>IF($A368="","",IF($A368=$B368,"⚠ a part cannot contain itself",IF(COUNTIF(Parts!$A$5:$A$204,$A368)=0,"⚠ parent is not in the Parts tab",IF(COUNTIF(Parts!$A$5:$A$204,$B368)=0,"⚠ component is not in the Parts tab",IF(COUNTIFS($A$5:$A$404,$A368,$B$5:$B$404,$B368)&gt;1,"⚠ this parent and component pair appears twice",IF(AND($C368&gt;1,COUNTIF($B$5:$B$404,$A368)=0),"⚠ level below 1, but the parent is never used as a component",""))))))</f>
        <v/>
      </c>
      <c r="M368" s="10">
        <f>IF($A368="",0,$H368*IFERROR(VLOOKUP($B368,Parts!$A$5:$R$204,12,FALSE),0))</f>
        <v/>
      </c>
      <c r="N368" s="10">
        <f>IF($A368="",0,$H368*IFERROR(VLOOKUP($B368,Parts!$A$5:$R$204,13,FALSE),0))</f>
        <v/>
      </c>
      <c r="O368" s="10">
        <f>IF($A368="",0,$H368*IFERROR(VLOOKUP($B368,Parts!$A$5:$R$204,14,FALSE),0))</f>
        <v/>
      </c>
      <c r="P368" s="10">
        <f>IF($A368="",0,$H368*IFERROR(VLOOKUP($B368,Parts!$A$5:$R$204,15,FALSE),0))</f>
        <v/>
      </c>
      <c r="R368" s="14">
        <f>IF($B368="","",IF($B368='Where used'!$B$3,COUNTIFS($B$5:$B368,'Where used'!$B$3),""))</f>
        <v/>
      </c>
    </row>
    <row r="369">
      <c r="A369" s="7" t="n"/>
      <c r="B369" s="7" t="n"/>
      <c r="C369" s="8" t="n"/>
      <c r="D369" s="9" t="n"/>
      <c r="E369" s="10">
        <f>IF($A369="",0,IFERROR(VLOOKUP($B369,Parts!$A$5:$R$204,16,FALSE),0))</f>
        <v/>
      </c>
      <c r="F369" s="10">
        <f>IF($A369="",0,$D369*$E369)</f>
        <v/>
      </c>
      <c r="G369" s="11">
        <f>IF($A369="",0,IFERROR(VLOOKUP($B369,Parts!$A$5:$R$204,8,FALSE),1))</f>
        <v/>
      </c>
      <c r="H369" s="12">
        <f>IF($A369="",0,IFERROR($D369/$G369,$D369))</f>
        <v/>
      </c>
      <c r="I369" s="10">
        <f>IF($A369="",0,$H369*$E369)</f>
        <v/>
      </c>
      <c r="J369" s="13">
        <f>IF($A369="","",IFERROR(VLOOKUP($B369,Parts!$A$5:$R$204,3,FALSE),"⚠ not in Parts"))</f>
        <v/>
      </c>
      <c r="K369" s="13">
        <f>IF($A369="","",IF($A369=$B369,"⚠ a part cannot contain itself",IF(COUNTIF(Parts!$A$5:$A$204,$A369)=0,"⚠ parent is not in the Parts tab",IF(COUNTIF(Parts!$A$5:$A$204,$B369)=0,"⚠ component is not in the Parts tab",IF(COUNTIFS($A$5:$A$404,$A369,$B$5:$B$404,$B369)&gt;1,"⚠ this parent and component pair appears twice",IF(AND($C369&gt;1,COUNTIF($B$5:$B$404,$A369)=0),"⚠ level below 1, but the parent is never used as a component",""))))))</f>
        <v/>
      </c>
      <c r="M369" s="10">
        <f>IF($A369="",0,$H369*IFERROR(VLOOKUP($B369,Parts!$A$5:$R$204,12,FALSE),0))</f>
        <v/>
      </c>
      <c r="N369" s="10">
        <f>IF($A369="",0,$H369*IFERROR(VLOOKUP($B369,Parts!$A$5:$R$204,13,FALSE),0))</f>
        <v/>
      </c>
      <c r="O369" s="10">
        <f>IF($A369="",0,$H369*IFERROR(VLOOKUP($B369,Parts!$A$5:$R$204,14,FALSE),0))</f>
        <v/>
      </c>
      <c r="P369" s="10">
        <f>IF($A369="",0,$H369*IFERROR(VLOOKUP($B369,Parts!$A$5:$R$204,15,FALSE),0))</f>
        <v/>
      </c>
      <c r="R369" s="14">
        <f>IF($B369="","",IF($B369='Where used'!$B$3,COUNTIFS($B$5:$B369,'Where used'!$B$3),""))</f>
        <v/>
      </c>
    </row>
    <row r="370">
      <c r="A370" s="7" t="n"/>
      <c r="B370" s="7" t="n"/>
      <c r="C370" s="8" t="n"/>
      <c r="D370" s="9" t="n"/>
      <c r="E370" s="10">
        <f>IF($A370="",0,IFERROR(VLOOKUP($B370,Parts!$A$5:$R$204,16,FALSE),0))</f>
        <v/>
      </c>
      <c r="F370" s="10">
        <f>IF($A370="",0,$D370*$E370)</f>
        <v/>
      </c>
      <c r="G370" s="11">
        <f>IF($A370="",0,IFERROR(VLOOKUP($B370,Parts!$A$5:$R$204,8,FALSE),1))</f>
        <v/>
      </c>
      <c r="H370" s="12">
        <f>IF($A370="",0,IFERROR($D370/$G370,$D370))</f>
        <v/>
      </c>
      <c r="I370" s="10">
        <f>IF($A370="",0,$H370*$E370)</f>
        <v/>
      </c>
      <c r="J370" s="13">
        <f>IF($A370="","",IFERROR(VLOOKUP($B370,Parts!$A$5:$R$204,3,FALSE),"⚠ not in Parts"))</f>
        <v/>
      </c>
      <c r="K370" s="13">
        <f>IF($A370="","",IF($A370=$B370,"⚠ a part cannot contain itself",IF(COUNTIF(Parts!$A$5:$A$204,$A370)=0,"⚠ parent is not in the Parts tab",IF(COUNTIF(Parts!$A$5:$A$204,$B370)=0,"⚠ component is not in the Parts tab",IF(COUNTIFS($A$5:$A$404,$A370,$B$5:$B$404,$B370)&gt;1,"⚠ this parent and component pair appears twice",IF(AND($C370&gt;1,COUNTIF($B$5:$B$404,$A370)=0),"⚠ level below 1, but the parent is never used as a component",""))))))</f>
        <v/>
      </c>
      <c r="M370" s="10">
        <f>IF($A370="",0,$H370*IFERROR(VLOOKUP($B370,Parts!$A$5:$R$204,12,FALSE),0))</f>
        <v/>
      </c>
      <c r="N370" s="10">
        <f>IF($A370="",0,$H370*IFERROR(VLOOKUP($B370,Parts!$A$5:$R$204,13,FALSE),0))</f>
        <v/>
      </c>
      <c r="O370" s="10">
        <f>IF($A370="",0,$H370*IFERROR(VLOOKUP($B370,Parts!$A$5:$R$204,14,FALSE),0))</f>
        <v/>
      </c>
      <c r="P370" s="10">
        <f>IF($A370="",0,$H370*IFERROR(VLOOKUP($B370,Parts!$A$5:$R$204,15,FALSE),0))</f>
        <v/>
      </c>
      <c r="R370" s="14">
        <f>IF($B370="","",IF($B370='Where used'!$B$3,COUNTIFS($B$5:$B370,'Where used'!$B$3),""))</f>
        <v/>
      </c>
    </row>
    <row r="371">
      <c r="A371" s="7" t="n"/>
      <c r="B371" s="7" t="n"/>
      <c r="C371" s="8" t="n"/>
      <c r="D371" s="9" t="n"/>
      <c r="E371" s="10">
        <f>IF($A371="",0,IFERROR(VLOOKUP($B371,Parts!$A$5:$R$204,16,FALSE),0))</f>
        <v/>
      </c>
      <c r="F371" s="10">
        <f>IF($A371="",0,$D371*$E371)</f>
        <v/>
      </c>
      <c r="G371" s="11">
        <f>IF($A371="",0,IFERROR(VLOOKUP($B371,Parts!$A$5:$R$204,8,FALSE),1))</f>
        <v/>
      </c>
      <c r="H371" s="12">
        <f>IF($A371="",0,IFERROR($D371/$G371,$D371))</f>
        <v/>
      </c>
      <c r="I371" s="10">
        <f>IF($A371="",0,$H371*$E371)</f>
        <v/>
      </c>
      <c r="J371" s="13">
        <f>IF($A371="","",IFERROR(VLOOKUP($B371,Parts!$A$5:$R$204,3,FALSE),"⚠ not in Parts"))</f>
        <v/>
      </c>
      <c r="K371" s="13">
        <f>IF($A371="","",IF($A371=$B371,"⚠ a part cannot contain itself",IF(COUNTIF(Parts!$A$5:$A$204,$A371)=0,"⚠ parent is not in the Parts tab",IF(COUNTIF(Parts!$A$5:$A$204,$B371)=0,"⚠ component is not in the Parts tab",IF(COUNTIFS($A$5:$A$404,$A371,$B$5:$B$404,$B371)&gt;1,"⚠ this parent and component pair appears twice",IF(AND($C371&gt;1,COUNTIF($B$5:$B$404,$A371)=0),"⚠ level below 1, but the parent is never used as a component",""))))))</f>
        <v/>
      </c>
      <c r="M371" s="10">
        <f>IF($A371="",0,$H371*IFERROR(VLOOKUP($B371,Parts!$A$5:$R$204,12,FALSE),0))</f>
        <v/>
      </c>
      <c r="N371" s="10">
        <f>IF($A371="",0,$H371*IFERROR(VLOOKUP($B371,Parts!$A$5:$R$204,13,FALSE),0))</f>
        <v/>
      </c>
      <c r="O371" s="10">
        <f>IF($A371="",0,$H371*IFERROR(VLOOKUP($B371,Parts!$A$5:$R$204,14,FALSE),0))</f>
        <v/>
      </c>
      <c r="P371" s="10">
        <f>IF($A371="",0,$H371*IFERROR(VLOOKUP($B371,Parts!$A$5:$R$204,15,FALSE),0))</f>
        <v/>
      </c>
      <c r="R371" s="14">
        <f>IF($B371="","",IF($B371='Where used'!$B$3,COUNTIFS($B$5:$B371,'Where used'!$B$3),""))</f>
        <v/>
      </c>
    </row>
    <row r="372">
      <c r="A372" s="7" t="n"/>
      <c r="B372" s="7" t="n"/>
      <c r="C372" s="8" t="n"/>
      <c r="D372" s="9" t="n"/>
      <c r="E372" s="10">
        <f>IF($A372="",0,IFERROR(VLOOKUP($B372,Parts!$A$5:$R$204,16,FALSE),0))</f>
        <v/>
      </c>
      <c r="F372" s="10">
        <f>IF($A372="",0,$D372*$E372)</f>
        <v/>
      </c>
      <c r="G372" s="11">
        <f>IF($A372="",0,IFERROR(VLOOKUP($B372,Parts!$A$5:$R$204,8,FALSE),1))</f>
        <v/>
      </c>
      <c r="H372" s="12">
        <f>IF($A372="",0,IFERROR($D372/$G372,$D372))</f>
        <v/>
      </c>
      <c r="I372" s="10">
        <f>IF($A372="",0,$H372*$E372)</f>
        <v/>
      </c>
      <c r="J372" s="13">
        <f>IF($A372="","",IFERROR(VLOOKUP($B372,Parts!$A$5:$R$204,3,FALSE),"⚠ not in Parts"))</f>
        <v/>
      </c>
      <c r="K372" s="13">
        <f>IF($A372="","",IF($A372=$B372,"⚠ a part cannot contain itself",IF(COUNTIF(Parts!$A$5:$A$204,$A372)=0,"⚠ parent is not in the Parts tab",IF(COUNTIF(Parts!$A$5:$A$204,$B372)=0,"⚠ component is not in the Parts tab",IF(COUNTIFS($A$5:$A$404,$A372,$B$5:$B$404,$B372)&gt;1,"⚠ this parent and component pair appears twice",IF(AND($C372&gt;1,COUNTIF($B$5:$B$404,$A372)=0),"⚠ level below 1, but the parent is never used as a component",""))))))</f>
        <v/>
      </c>
      <c r="M372" s="10">
        <f>IF($A372="",0,$H372*IFERROR(VLOOKUP($B372,Parts!$A$5:$R$204,12,FALSE),0))</f>
        <v/>
      </c>
      <c r="N372" s="10">
        <f>IF($A372="",0,$H372*IFERROR(VLOOKUP($B372,Parts!$A$5:$R$204,13,FALSE),0))</f>
        <v/>
      </c>
      <c r="O372" s="10">
        <f>IF($A372="",0,$H372*IFERROR(VLOOKUP($B372,Parts!$A$5:$R$204,14,FALSE),0))</f>
        <v/>
      </c>
      <c r="P372" s="10">
        <f>IF($A372="",0,$H372*IFERROR(VLOOKUP($B372,Parts!$A$5:$R$204,15,FALSE),0))</f>
        <v/>
      </c>
      <c r="R372" s="14">
        <f>IF($B372="","",IF($B372='Where used'!$B$3,COUNTIFS($B$5:$B372,'Where used'!$B$3),""))</f>
        <v/>
      </c>
    </row>
    <row r="373">
      <c r="A373" s="7" t="n"/>
      <c r="B373" s="7" t="n"/>
      <c r="C373" s="8" t="n"/>
      <c r="D373" s="9" t="n"/>
      <c r="E373" s="10">
        <f>IF($A373="",0,IFERROR(VLOOKUP($B373,Parts!$A$5:$R$204,16,FALSE),0))</f>
        <v/>
      </c>
      <c r="F373" s="10">
        <f>IF($A373="",0,$D373*$E373)</f>
        <v/>
      </c>
      <c r="G373" s="11">
        <f>IF($A373="",0,IFERROR(VLOOKUP($B373,Parts!$A$5:$R$204,8,FALSE),1))</f>
        <v/>
      </c>
      <c r="H373" s="12">
        <f>IF($A373="",0,IFERROR($D373/$G373,$D373))</f>
        <v/>
      </c>
      <c r="I373" s="10">
        <f>IF($A373="",0,$H373*$E373)</f>
        <v/>
      </c>
      <c r="J373" s="13">
        <f>IF($A373="","",IFERROR(VLOOKUP($B373,Parts!$A$5:$R$204,3,FALSE),"⚠ not in Parts"))</f>
        <v/>
      </c>
      <c r="K373" s="13">
        <f>IF($A373="","",IF($A373=$B373,"⚠ a part cannot contain itself",IF(COUNTIF(Parts!$A$5:$A$204,$A373)=0,"⚠ parent is not in the Parts tab",IF(COUNTIF(Parts!$A$5:$A$204,$B373)=0,"⚠ component is not in the Parts tab",IF(COUNTIFS($A$5:$A$404,$A373,$B$5:$B$404,$B373)&gt;1,"⚠ this parent and component pair appears twice",IF(AND($C373&gt;1,COUNTIF($B$5:$B$404,$A373)=0),"⚠ level below 1, but the parent is never used as a component",""))))))</f>
        <v/>
      </c>
      <c r="M373" s="10">
        <f>IF($A373="",0,$H373*IFERROR(VLOOKUP($B373,Parts!$A$5:$R$204,12,FALSE),0))</f>
        <v/>
      </c>
      <c r="N373" s="10">
        <f>IF($A373="",0,$H373*IFERROR(VLOOKUP($B373,Parts!$A$5:$R$204,13,FALSE),0))</f>
        <v/>
      </c>
      <c r="O373" s="10">
        <f>IF($A373="",0,$H373*IFERROR(VLOOKUP($B373,Parts!$A$5:$R$204,14,FALSE),0))</f>
        <v/>
      </c>
      <c r="P373" s="10">
        <f>IF($A373="",0,$H373*IFERROR(VLOOKUP($B373,Parts!$A$5:$R$204,15,FALSE),0))</f>
        <v/>
      </c>
      <c r="R373" s="14">
        <f>IF($B373="","",IF($B373='Where used'!$B$3,COUNTIFS($B$5:$B373,'Where used'!$B$3),""))</f>
        <v/>
      </c>
    </row>
    <row r="374">
      <c r="A374" s="7" t="n"/>
      <c r="B374" s="7" t="n"/>
      <c r="C374" s="8" t="n"/>
      <c r="D374" s="9" t="n"/>
      <c r="E374" s="10">
        <f>IF($A374="",0,IFERROR(VLOOKUP($B374,Parts!$A$5:$R$204,16,FALSE),0))</f>
        <v/>
      </c>
      <c r="F374" s="10">
        <f>IF($A374="",0,$D374*$E374)</f>
        <v/>
      </c>
      <c r="G374" s="11">
        <f>IF($A374="",0,IFERROR(VLOOKUP($B374,Parts!$A$5:$R$204,8,FALSE),1))</f>
        <v/>
      </c>
      <c r="H374" s="12">
        <f>IF($A374="",0,IFERROR($D374/$G374,$D374))</f>
        <v/>
      </c>
      <c r="I374" s="10">
        <f>IF($A374="",0,$H374*$E374)</f>
        <v/>
      </c>
      <c r="J374" s="13">
        <f>IF($A374="","",IFERROR(VLOOKUP($B374,Parts!$A$5:$R$204,3,FALSE),"⚠ not in Parts"))</f>
        <v/>
      </c>
      <c r="K374" s="13">
        <f>IF($A374="","",IF($A374=$B374,"⚠ a part cannot contain itself",IF(COUNTIF(Parts!$A$5:$A$204,$A374)=0,"⚠ parent is not in the Parts tab",IF(COUNTIF(Parts!$A$5:$A$204,$B374)=0,"⚠ component is not in the Parts tab",IF(COUNTIFS($A$5:$A$404,$A374,$B$5:$B$404,$B374)&gt;1,"⚠ this parent and component pair appears twice",IF(AND($C374&gt;1,COUNTIF($B$5:$B$404,$A374)=0),"⚠ level below 1, but the parent is never used as a component",""))))))</f>
        <v/>
      </c>
      <c r="M374" s="10">
        <f>IF($A374="",0,$H374*IFERROR(VLOOKUP($B374,Parts!$A$5:$R$204,12,FALSE),0))</f>
        <v/>
      </c>
      <c r="N374" s="10">
        <f>IF($A374="",0,$H374*IFERROR(VLOOKUP($B374,Parts!$A$5:$R$204,13,FALSE),0))</f>
        <v/>
      </c>
      <c r="O374" s="10">
        <f>IF($A374="",0,$H374*IFERROR(VLOOKUP($B374,Parts!$A$5:$R$204,14,FALSE),0))</f>
        <v/>
      </c>
      <c r="P374" s="10">
        <f>IF($A374="",0,$H374*IFERROR(VLOOKUP($B374,Parts!$A$5:$R$204,15,FALSE),0))</f>
        <v/>
      </c>
      <c r="R374" s="14">
        <f>IF($B374="","",IF($B374='Where used'!$B$3,COUNTIFS($B$5:$B374,'Where used'!$B$3),""))</f>
        <v/>
      </c>
    </row>
    <row r="375">
      <c r="A375" s="7" t="n"/>
      <c r="B375" s="7" t="n"/>
      <c r="C375" s="8" t="n"/>
      <c r="D375" s="9" t="n"/>
      <c r="E375" s="10">
        <f>IF($A375="",0,IFERROR(VLOOKUP($B375,Parts!$A$5:$R$204,16,FALSE),0))</f>
        <v/>
      </c>
      <c r="F375" s="10">
        <f>IF($A375="",0,$D375*$E375)</f>
        <v/>
      </c>
      <c r="G375" s="11">
        <f>IF($A375="",0,IFERROR(VLOOKUP($B375,Parts!$A$5:$R$204,8,FALSE),1))</f>
        <v/>
      </c>
      <c r="H375" s="12">
        <f>IF($A375="",0,IFERROR($D375/$G375,$D375))</f>
        <v/>
      </c>
      <c r="I375" s="10">
        <f>IF($A375="",0,$H375*$E375)</f>
        <v/>
      </c>
      <c r="J375" s="13">
        <f>IF($A375="","",IFERROR(VLOOKUP($B375,Parts!$A$5:$R$204,3,FALSE),"⚠ not in Parts"))</f>
        <v/>
      </c>
      <c r="K375" s="13">
        <f>IF($A375="","",IF($A375=$B375,"⚠ a part cannot contain itself",IF(COUNTIF(Parts!$A$5:$A$204,$A375)=0,"⚠ parent is not in the Parts tab",IF(COUNTIF(Parts!$A$5:$A$204,$B375)=0,"⚠ component is not in the Parts tab",IF(COUNTIFS($A$5:$A$404,$A375,$B$5:$B$404,$B375)&gt;1,"⚠ this parent and component pair appears twice",IF(AND($C375&gt;1,COUNTIF($B$5:$B$404,$A375)=0),"⚠ level below 1, but the parent is never used as a component",""))))))</f>
        <v/>
      </c>
      <c r="M375" s="10">
        <f>IF($A375="",0,$H375*IFERROR(VLOOKUP($B375,Parts!$A$5:$R$204,12,FALSE),0))</f>
        <v/>
      </c>
      <c r="N375" s="10">
        <f>IF($A375="",0,$H375*IFERROR(VLOOKUP($B375,Parts!$A$5:$R$204,13,FALSE),0))</f>
        <v/>
      </c>
      <c r="O375" s="10">
        <f>IF($A375="",0,$H375*IFERROR(VLOOKUP($B375,Parts!$A$5:$R$204,14,FALSE),0))</f>
        <v/>
      </c>
      <c r="P375" s="10">
        <f>IF($A375="",0,$H375*IFERROR(VLOOKUP($B375,Parts!$A$5:$R$204,15,FALSE),0))</f>
        <v/>
      </c>
      <c r="R375" s="14">
        <f>IF($B375="","",IF($B375='Where used'!$B$3,COUNTIFS($B$5:$B375,'Where used'!$B$3),""))</f>
        <v/>
      </c>
    </row>
    <row r="376">
      <c r="A376" s="7" t="n"/>
      <c r="B376" s="7" t="n"/>
      <c r="C376" s="8" t="n"/>
      <c r="D376" s="9" t="n"/>
      <c r="E376" s="10">
        <f>IF($A376="",0,IFERROR(VLOOKUP($B376,Parts!$A$5:$R$204,16,FALSE),0))</f>
        <v/>
      </c>
      <c r="F376" s="10">
        <f>IF($A376="",0,$D376*$E376)</f>
        <v/>
      </c>
      <c r="G376" s="11">
        <f>IF($A376="",0,IFERROR(VLOOKUP($B376,Parts!$A$5:$R$204,8,FALSE),1))</f>
        <v/>
      </c>
      <c r="H376" s="12">
        <f>IF($A376="",0,IFERROR($D376/$G376,$D376))</f>
        <v/>
      </c>
      <c r="I376" s="10">
        <f>IF($A376="",0,$H376*$E376)</f>
        <v/>
      </c>
      <c r="J376" s="13">
        <f>IF($A376="","",IFERROR(VLOOKUP($B376,Parts!$A$5:$R$204,3,FALSE),"⚠ not in Parts"))</f>
        <v/>
      </c>
      <c r="K376" s="13">
        <f>IF($A376="","",IF($A376=$B376,"⚠ a part cannot contain itself",IF(COUNTIF(Parts!$A$5:$A$204,$A376)=0,"⚠ parent is not in the Parts tab",IF(COUNTIF(Parts!$A$5:$A$204,$B376)=0,"⚠ component is not in the Parts tab",IF(COUNTIFS($A$5:$A$404,$A376,$B$5:$B$404,$B376)&gt;1,"⚠ this parent and component pair appears twice",IF(AND($C376&gt;1,COUNTIF($B$5:$B$404,$A376)=0),"⚠ level below 1, but the parent is never used as a component",""))))))</f>
        <v/>
      </c>
      <c r="M376" s="10">
        <f>IF($A376="",0,$H376*IFERROR(VLOOKUP($B376,Parts!$A$5:$R$204,12,FALSE),0))</f>
        <v/>
      </c>
      <c r="N376" s="10">
        <f>IF($A376="",0,$H376*IFERROR(VLOOKUP($B376,Parts!$A$5:$R$204,13,FALSE),0))</f>
        <v/>
      </c>
      <c r="O376" s="10">
        <f>IF($A376="",0,$H376*IFERROR(VLOOKUP($B376,Parts!$A$5:$R$204,14,FALSE),0))</f>
        <v/>
      </c>
      <c r="P376" s="10">
        <f>IF($A376="",0,$H376*IFERROR(VLOOKUP($B376,Parts!$A$5:$R$204,15,FALSE),0))</f>
        <v/>
      </c>
      <c r="R376" s="14">
        <f>IF($B376="","",IF($B376='Where used'!$B$3,COUNTIFS($B$5:$B376,'Where used'!$B$3),""))</f>
        <v/>
      </c>
    </row>
    <row r="377">
      <c r="A377" s="7" t="n"/>
      <c r="B377" s="7" t="n"/>
      <c r="C377" s="8" t="n"/>
      <c r="D377" s="9" t="n"/>
      <c r="E377" s="10">
        <f>IF($A377="",0,IFERROR(VLOOKUP($B377,Parts!$A$5:$R$204,16,FALSE),0))</f>
        <v/>
      </c>
      <c r="F377" s="10">
        <f>IF($A377="",0,$D377*$E377)</f>
        <v/>
      </c>
      <c r="G377" s="11">
        <f>IF($A377="",0,IFERROR(VLOOKUP($B377,Parts!$A$5:$R$204,8,FALSE),1))</f>
        <v/>
      </c>
      <c r="H377" s="12">
        <f>IF($A377="",0,IFERROR($D377/$G377,$D377))</f>
        <v/>
      </c>
      <c r="I377" s="10">
        <f>IF($A377="",0,$H377*$E377)</f>
        <v/>
      </c>
      <c r="J377" s="13">
        <f>IF($A377="","",IFERROR(VLOOKUP($B377,Parts!$A$5:$R$204,3,FALSE),"⚠ not in Parts"))</f>
        <v/>
      </c>
      <c r="K377" s="13">
        <f>IF($A377="","",IF($A377=$B377,"⚠ a part cannot contain itself",IF(COUNTIF(Parts!$A$5:$A$204,$A377)=0,"⚠ parent is not in the Parts tab",IF(COUNTIF(Parts!$A$5:$A$204,$B377)=0,"⚠ component is not in the Parts tab",IF(COUNTIFS($A$5:$A$404,$A377,$B$5:$B$404,$B377)&gt;1,"⚠ this parent and component pair appears twice",IF(AND($C377&gt;1,COUNTIF($B$5:$B$404,$A377)=0),"⚠ level below 1, but the parent is never used as a component",""))))))</f>
        <v/>
      </c>
      <c r="M377" s="10">
        <f>IF($A377="",0,$H377*IFERROR(VLOOKUP($B377,Parts!$A$5:$R$204,12,FALSE),0))</f>
        <v/>
      </c>
      <c r="N377" s="10">
        <f>IF($A377="",0,$H377*IFERROR(VLOOKUP($B377,Parts!$A$5:$R$204,13,FALSE),0))</f>
        <v/>
      </c>
      <c r="O377" s="10">
        <f>IF($A377="",0,$H377*IFERROR(VLOOKUP($B377,Parts!$A$5:$R$204,14,FALSE),0))</f>
        <v/>
      </c>
      <c r="P377" s="10">
        <f>IF($A377="",0,$H377*IFERROR(VLOOKUP($B377,Parts!$A$5:$R$204,15,FALSE),0))</f>
        <v/>
      </c>
      <c r="R377" s="14">
        <f>IF($B377="","",IF($B377='Where used'!$B$3,COUNTIFS($B$5:$B377,'Where used'!$B$3),""))</f>
        <v/>
      </c>
    </row>
    <row r="378">
      <c r="A378" s="7" t="n"/>
      <c r="B378" s="7" t="n"/>
      <c r="C378" s="8" t="n"/>
      <c r="D378" s="9" t="n"/>
      <c r="E378" s="10">
        <f>IF($A378="",0,IFERROR(VLOOKUP($B378,Parts!$A$5:$R$204,16,FALSE),0))</f>
        <v/>
      </c>
      <c r="F378" s="10">
        <f>IF($A378="",0,$D378*$E378)</f>
        <v/>
      </c>
      <c r="G378" s="11">
        <f>IF($A378="",0,IFERROR(VLOOKUP($B378,Parts!$A$5:$R$204,8,FALSE),1))</f>
        <v/>
      </c>
      <c r="H378" s="12">
        <f>IF($A378="",0,IFERROR($D378/$G378,$D378))</f>
        <v/>
      </c>
      <c r="I378" s="10">
        <f>IF($A378="",0,$H378*$E378)</f>
        <v/>
      </c>
      <c r="J378" s="13">
        <f>IF($A378="","",IFERROR(VLOOKUP($B378,Parts!$A$5:$R$204,3,FALSE),"⚠ not in Parts"))</f>
        <v/>
      </c>
      <c r="K378" s="13">
        <f>IF($A378="","",IF($A378=$B378,"⚠ a part cannot contain itself",IF(COUNTIF(Parts!$A$5:$A$204,$A378)=0,"⚠ parent is not in the Parts tab",IF(COUNTIF(Parts!$A$5:$A$204,$B378)=0,"⚠ component is not in the Parts tab",IF(COUNTIFS($A$5:$A$404,$A378,$B$5:$B$404,$B378)&gt;1,"⚠ this parent and component pair appears twice",IF(AND($C378&gt;1,COUNTIF($B$5:$B$404,$A378)=0),"⚠ level below 1, but the parent is never used as a component",""))))))</f>
        <v/>
      </c>
      <c r="M378" s="10">
        <f>IF($A378="",0,$H378*IFERROR(VLOOKUP($B378,Parts!$A$5:$R$204,12,FALSE),0))</f>
        <v/>
      </c>
      <c r="N378" s="10">
        <f>IF($A378="",0,$H378*IFERROR(VLOOKUP($B378,Parts!$A$5:$R$204,13,FALSE),0))</f>
        <v/>
      </c>
      <c r="O378" s="10">
        <f>IF($A378="",0,$H378*IFERROR(VLOOKUP($B378,Parts!$A$5:$R$204,14,FALSE),0))</f>
        <v/>
      </c>
      <c r="P378" s="10">
        <f>IF($A378="",0,$H378*IFERROR(VLOOKUP($B378,Parts!$A$5:$R$204,15,FALSE),0))</f>
        <v/>
      </c>
      <c r="R378" s="14">
        <f>IF($B378="","",IF($B378='Where used'!$B$3,COUNTIFS($B$5:$B378,'Where used'!$B$3),""))</f>
        <v/>
      </c>
    </row>
    <row r="379">
      <c r="A379" s="7" t="n"/>
      <c r="B379" s="7" t="n"/>
      <c r="C379" s="8" t="n"/>
      <c r="D379" s="9" t="n"/>
      <c r="E379" s="10">
        <f>IF($A379="",0,IFERROR(VLOOKUP($B379,Parts!$A$5:$R$204,16,FALSE),0))</f>
        <v/>
      </c>
      <c r="F379" s="10">
        <f>IF($A379="",0,$D379*$E379)</f>
        <v/>
      </c>
      <c r="G379" s="11">
        <f>IF($A379="",0,IFERROR(VLOOKUP($B379,Parts!$A$5:$R$204,8,FALSE),1))</f>
        <v/>
      </c>
      <c r="H379" s="12">
        <f>IF($A379="",0,IFERROR($D379/$G379,$D379))</f>
        <v/>
      </c>
      <c r="I379" s="10">
        <f>IF($A379="",0,$H379*$E379)</f>
        <v/>
      </c>
      <c r="J379" s="13">
        <f>IF($A379="","",IFERROR(VLOOKUP($B379,Parts!$A$5:$R$204,3,FALSE),"⚠ not in Parts"))</f>
        <v/>
      </c>
      <c r="K379" s="13">
        <f>IF($A379="","",IF($A379=$B379,"⚠ a part cannot contain itself",IF(COUNTIF(Parts!$A$5:$A$204,$A379)=0,"⚠ parent is not in the Parts tab",IF(COUNTIF(Parts!$A$5:$A$204,$B379)=0,"⚠ component is not in the Parts tab",IF(COUNTIFS($A$5:$A$404,$A379,$B$5:$B$404,$B379)&gt;1,"⚠ this parent and component pair appears twice",IF(AND($C379&gt;1,COUNTIF($B$5:$B$404,$A379)=0),"⚠ level below 1, but the parent is never used as a component",""))))))</f>
        <v/>
      </c>
      <c r="M379" s="10">
        <f>IF($A379="",0,$H379*IFERROR(VLOOKUP($B379,Parts!$A$5:$R$204,12,FALSE),0))</f>
        <v/>
      </c>
      <c r="N379" s="10">
        <f>IF($A379="",0,$H379*IFERROR(VLOOKUP($B379,Parts!$A$5:$R$204,13,FALSE),0))</f>
        <v/>
      </c>
      <c r="O379" s="10">
        <f>IF($A379="",0,$H379*IFERROR(VLOOKUP($B379,Parts!$A$5:$R$204,14,FALSE),0))</f>
        <v/>
      </c>
      <c r="P379" s="10">
        <f>IF($A379="",0,$H379*IFERROR(VLOOKUP($B379,Parts!$A$5:$R$204,15,FALSE),0))</f>
        <v/>
      </c>
      <c r="R379" s="14">
        <f>IF($B379="","",IF($B379='Where used'!$B$3,COUNTIFS($B$5:$B379,'Where used'!$B$3),""))</f>
        <v/>
      </c>
    </row>
    <row r="380">
      <c r="A380" s="7" t="n"/>
      <c r="B380" s="7" t="n"/>
      <c r="C380" s="8" t="n"/>
      <c r="D380" s="9" t="n"/>
      <c r="E380" s="10">
        <f>IF($A380="",0,IFERROR(VLOOKUP($B380,Parts!$A$5:$R$204,16,FALSE),0))</f>
        <v/>
      </c>
      <c r="F380" s="10">
        <f>IF($A380="",0,$D380*$E380)</f>
        <v/>
      </c>
      <c r="G380" s="11">
        <f>IF($A380="",0,IFERROR(VLOOKUP($B380,Parts!$A$5:$R$204,8,FALSE),1))</f>
        <v/>
      </c>
      <c r="H380" s="12">
        <f>IF($A380="",0,IFERROR($D380/$G380,$D380))</f>
        <v/>
      </c>
      <c r="I380" s="10">
        <f>IF($A380="",0,$H380*$E380)</f>
        <v/>
      </c>
      <c r="J380" s="13">
        <f>IF($A380="","",IFERROR(VLOOKUP($B380,Parts!$A$5:$R$204,3,FALSE),"⚠ not in Parts"))</f>
        <v/>
      </c>
      <c r="K380" s="13">
        <f>IF($A380="","",IF($A380=$B380,"⚠ a part cannot contain itself",IF(COUNTIF(Parts!$A$5:$A$204,$A380)=0,"⚠ parent is not in the Parts tab",IF(COUNTIF(Parts!$A$5:$A$204,$B380)=0,"⚠ component is not in the Parts tab",IF(COUNTIFS($A$5:$A$404,$A380,$B$5:$B$404,$B380)&gt;1,"⚠ this parent and component pair appears twice",IF(AND($C380&gt;1,COUNTIF($B$5:$B$404,$A380)=0),"⚠ level below 1, but the parent is never used as a component",""))))))</f>
        <v/>
      </c>
      <c r="M380" s="10">
        <f>IF($A380="",0,$H380*IFERROR(VLOOKUP($B380,Parts!$A$5:$R$204,12,FALSE),0))</f>
        <v/>
      </c>
      <c r="N380" s="10">
        <f>IF($A380="",0,$H380*IFERROR(VLOOKUP($B380,Parts!$A$5:$R$204,13,FALSE),0))</f>
        <v/>
      </c>
      <c r="O380" s="10">
        <f>IF($A380="",0,$H380*IFERROR(VLOOKUP($B380,Parts!$A$5:$R$204,14,FALSE),0))</f>
        <v/>
      </c>
      <c r="P380" s="10">
        <f>IF($A380="",0,$H380*IFERROR(VLOOKUP($B380,Parts!$A$5:$R$204,15,FALSE),0))</f>
        <v/>
      </c>
      <c r="R380" s="14">
        <f>IF($B380="","",IF($B380='Where used'!$B$3,COUNTIFS($B$5:$B380,'Where used'!$B$3),""))</f>
        <v/>
      </c>
    </row>
    <row r="381">
      <c r="A381" s="7" t="n"/>
      <c r="B381" s="7" t="n"/>
      <c r="C381" s="8" t="n"/>
      <c r="D381" s="9" t="n"/>
      <c r="E381" s="10">
        <f>IF($A381="",0,IFERROR(VLOOKUP($B381,Parts!$A$5:$R$204,16,FALSE),0))</f>
        <v/>
      </c>
      <c r="F381" s="10">
        <f>IF($A381="",0,$D381*$E381)</f>
        <v/>
      </c>
      <c r="G381" s="11">
        <f>IF($A381="",0,IFERROR(VLOOKUP($B381,Parts!$A$5:$R$204,8,FALSE),1))</f>
        <v/>
      </c>
      <c r="H381" s="12">
        <f>IF($A381="",0,IFERROR($D381/$G381,$D381))</f>
        <v/>
      </c>
      <c r="I381" s="10">
        <f>IF($A381="",0,$H381*$E381)</f>
        <v/>
      </c>
      <c r="J381" s="13">
        <f>IF($A381="","",IFERROR(VLOOKUP($B381,Parts!$A$5:$R$204,3,FALSE),"⚠ not in Parts"))</f>
        <v/>
      </c>
      <c r="K381" s="13">
        <f>IF($A381="","",IF($A381=$B381,"⚠ a part cannot contain itself",IF(COUNTIF(Parts!$A$5:$A$204,$A381)=0,"⚠ parent is not in the Parts tab",IF(COUNTIF(Parts!$A$5:$A$204,$B381)=0,"⚠ component is not in the Parts tab",IF(COUNTIFS($A$5:$A$404,$A381,$B$5:$B$404,$B381)&gt;1,"⚠ this parent and component pair appears twice",IF(AND($C381&gt;1,COUNTIF($B$5:$B$404,$A381)=0),"⚠ level below 1, but the parent is never used as a component",""))))))</f>
        <v/>
      </c>
      <c r="M381" s="10">
        <f>IF($A381="",0,$H381*IFERROR(VLOOKUP($B381,Parts!$A$5:$R$204,12,FALSE),0))</f>
        <v/>
      </c>
      <c r="N381" s="10">
        <f>IF($A381="",0,$H381*IFERROR(VLOOKUP($B381,Parts!$A$5:$R$204,13,FALSE),0))</f>
        <v/>
      </c>
      <c r="O381" s="10">
        <f>IF($A381="",0,$H381*IFERROR(VLOOKUP($B381,Parts!$A$5:$R$204,14,FALSE),0))</f>
        <v/>
      </c>
      <c r="P381" s="10">
        <f>IF($A381="",0,$H381*IFERROR(VLOOKUP($B381,Parts!$A$5:$R$204,15,FALSE),0))</f>
        <v/>
      </c>
      <c r="R381" s="14">
        <f>IF($B381="","",IF($B381='Where used'!$B$3,COUNTIFS($B$5:$B381,'Where used'!$B$3),""))</f>
        <v/>
      </c>
    </row>
    <row r="382">
      <c r="A382" s="7" t="n"/>
      <c r="B382" s="7" t="n"/>
      <c r="C382" s="8" t="n"/>
      <c r="D382" s="9" t="n"/>
      <c r="E382" s="10">
        <f>IF($A382="",0,IFERROR(VLOOKUP($B382,Parts!$A$5:$R$204,16,FALSE),0))</f>
        <v/>
      </c>
      <c r="F382" s="10">
        <f>IF($A382="",0,$D382*$E382)</f>
        <v/>
      </c>
      <c r="G382" s="11">
        <f>IF($A382="",0,IFERROR(VLOOKUP($B382,Parts!$A$5:$R$204,8,FALSE),1))</f>
        <v/>
      </c>
      <c r="H382" s="12">
        <f>IF($A382="",0,IFERROR($D382/$G382,$D382))</f>
        <v/>
      </c>
      <c r="I382" s="10">
        <f>IF($A382="",0,$H382*$E382)</f>
        <v/>
      </c>
      <c r="J382" s="13">
        <f>IF($A382="","",IFERROR(VLOOKUP($B382,Parts!$A$5:$R$204,3,FALSE),"⚠ not in Parts"))</f>
        <v/>
      </c>
      <c r="K382" s="13">
        <f>IF($A382="","",IF($A382=$B382,"⚠ a part cannot contain itself",IF(COUNTIF(Parts!$A$5:$A$204,$A382)=0,"⚠ parent is not in the Parts tab",IF(COUNTIF(Parts!$A$5:$A$204,$B382)=0,"⚠ component is not in the Parts tab",IF(COUNTIFS($A$5:$A$404,$A382,$B$5:$B$404,$B382)&gt;1,"⚠ this parent and component pair appears twice",IF(AND($C382&gt;1,COUNTIF($B$5:$B$404,$A382)=0),"⚠ level below 1, but the parent is never used as a component",""))))))</f>
        <v/>
      </c>
      <c r="M382" s="10">
        <f>IF($A382="",0,$H382*IFERROR(VLOOKUP($B382,Parts!$A$5:$R$204,12,FALSE),0))</f>
        <v/>
      </c>
      <c r="N382" s="10">
        <f>IF($A382="",0,$H382*IFERROR(VLOOKUP($B382,Parts!$A$5:$R$204,13,FALSE),0))</f>
        <v/>
      </c>
      <c r="O382" s="10">
        <f>IF($A382="",0,$H382*IFERROR(VLOOKUP($B382,Parts!$A$5:$R$204,14,FALSE),0))</f>
        <v/>
      </c>
      <c r="P382" s="10">
        <f>IF($A382="",0,$H382*IFERROR(VLOOKUP($B382,Parts!$A$5:$R$204,15,FALSE),0))</f>
        <v/>
      </c>
      <c r="R382" s="14">
        <f>IF($B382="","",IF($B382='Where used'!$B$3,COUNTIFS($B$5:$B382,'Where used'!$B$3),""))</f>
        <v/>
      </c>
    </row>
    <row r="383">
      <c r="A383" s="7" t="n"/>
      <c r="B383" s="7" t="n"/>
      <c r="C383" s="8" t="n"/>
      <c r="D383" s="9" t="n"/>
      <c r="E383" s="10">
        <f>IF($A383="",0,IFERROR(VLOOKUP($B383,Parts!$A$5:$R$204,16,FALSE),0))</f>
        <v/>
      </c>
      <c r="F383" s="10">
        <f>IF($A383="",0,$D383*$E383)</f>
        <v/>
      </c>
      <c r="G383" s="11">
        <f>IF($A383="",0,IFERROR(VLOOKUP($B383,Parts!$A$5:$R$204,8,FALSE),1))</f>
        <v/>
      </c>
      <c r="H383" s="12">
        <f>IF($A383="",0,IFERROR($D383/$G383,$D383))</f>
        <v/>
      </c>
      <c r="I383" s="10">
        <f>IF($A383="",0,$H383*$E383)</f>
        <v/>
      </c>
      <c r="J383" s="13">
        <f>IF($A383="","",IFERROR(VLOOKUP($B383,Parts!$A$5:$R$204,3,FALSE),"⚠ not in Parts"))</f>
        <v/>
      </c>
      <c r="K383" s="13">
        <f>IF($A383="","",IF($A383=$B383,"⚠ a part cannot contain itself",IF(COUNTIF(Parts!$A$5:$A$204,$A383)=0,"⚠ parent is not in the Parts tab",IF(COUNTIF(Parts!$A$5:$A$204,$B383)=0,"⚠ component is not in the Parts tab",IF(COUNTIFS($A$5:$A$404,$A383,$B$5:$B$404,$B383)&gt;1,"⚠ this parent and component pair appears twice",IF(AND($C383&gt;1,COUNTIF($B$5:$B$404,$A383)=0),"⚠ level below 1, but the parent is never used as a component",""))))))</f>
        <v/>
      </c>
      <c r="M383" s="10">
        <f>IF($A383="",0,$H383*IFERROR(VLOOKUP($B383,Parts!$A$5:$R$204,12,FALSE),0))</f>
        <v/>
      </c>
      <c r="N383" s="10">
        <f>IF($A383="",0,$H383*IFERROR(VLOOKUP($B383,Parts!$A$5:$R$204,13,FALSE),0))</f>
        <v/>
      </c>
      <c r="O383" s="10">
        <f>IF($A383="",0,$H383*IFERROR(VLOOKUP($B383,Parts!$A$5:$R$204,14,FALSE),0))</f>
        <v/>
      </c>
      <c r="P383" s="10">
        <f>IF($A383="",0,$H383*IFERROR(VLOOKUP($B383,Parts!$A$5:$R$204,15,FALSE),0))</f>
        <v/>
      </c>
      <c r="R383" s="14">
        <f>IF($B383="","",IF($B383='Where used'!$B$3,COUNTIFS($B$5:$B383,'Where used'!$B$3),""))</f>
        <v/>
      </c>
    </row>
    <row r="384">
      <c r="A384" s="7" t="n"/>
      <c r="B384" s="7" t="n"/>
      <c r="C384" s="8" t="n"/>
      <c r="D384" s="9" t="n"/>
      <c r="E384" s="10">
        <f>IF($A384="",0,IFERROR(VLOOKUP($B384,Parts!$A$5:$R$204,16,FALSE),0))</f>
        <v/>
      </c>
      <c r="F384" s="10">
        <f>IF($A384="",0,$D384*$E384)</f>
        <v/>
      </c>
      <c r="G384" s="11">
        <f>IF($A384="",0,IFERROR(VLOOKUP($B384,Parts!$A$5:$R$204,8,FALSE),1))</f>
        <v/>
      </c>
      <c r="H384" s="12">
        <f>IF($A384="",0,IFERROR($D384/$G384,$D384))</f>
        <v/>
      </c>
      <c r="I384" s="10">
        <f>IF($A384="",0,$H384*$E384)</f>
        <v/>
      </c>
      <c r="J384" s="13">
        <f>IF($A384="","",IFERROR(VLOOKUP($B384,Parts!$A$5:$R$204,3,FALSE),"⚠ not in Parts"))</f>
        <v/>
      </c>
      <c r="K384" s="13">
        <f>IF($A384="","",IF($A384=$B384,"⚠ a part cannot contain itself",IF(COUNTIF(Parts!$A$5:$A$204,$A384)=0,"⚠ parent is not in the Parts tab",IF(COUNTIF(Parts!$A$5:$A$204,$B384)=0,"⚠ component is not in the Parts tab",IF(COUNTIFS($A$5:$A$404,$A384,$B$5:$B$404,$B384)&gt;1,"⚠ this parent and component pair appears twice",IF(AND($C384&gt;1,COUNTIF($B$5:$B$404,$A384)=0),"⚠ level below 1, but the parent is never used as a component",""))))))</f>
        <v/>
      </c>
      <c r="M384" s="10">
        <f>IF($A384="",0,$H384*IFERROR(VLOOKUP($B384,Parts!$A$5:$R$204,12,FALSE),0))</f>
        <v/>
      </c>
      <c r="N384" s="10">
        <f>IF($A384="",0,$H384*IFERROR(VLOOKUP($B384,Parts!$A$5:$R$204,13,FALSE),0))</f>
        <v/>
      </c>
      <c r="O384" s="10">
        <f>IF($A384="",0,$H384*IFERROR(VLOOKUP($B384,Parts!$A$5:$R$204,14,FALSE),0))</f>
        <v/>
      </c>
      <c r="P384" s="10">
        <f>IF($A384="",0,$H384*IFERROR(VLOOKUP($B384,Parts!$A$5:$R$204,15,FALSE),0))</f>
        <v/>
      </c>
      <c r="R384" s="14">
        <f>IF($B384="","",IF($B384='Where used'!$B$3,COUNTIFS($B$5:$B384,'Where used'!$B$3),""))</f>
        <v/>
      </c>
    </row>
    <row r="385">
      <c r="A385" s="7" t="n"/>
      <c r="B385" s="7" t="n"/>
      <c r="C385" s="8" t="n"/>
      <c r="D385" s="9" t="n"/>
      <c r="E385" s="10">
        <f>IF($A385="",0,IFERROR(VLOOKUP($B385,Parts!$A$5:$R$204,16,FALSE),0))</f>
        <v/>
      </c>
      <c r="F385" s="10">
        <f>IF($A385="",0,$D385*$E385)</f>
        <v/>
      </c>
      <c r="G385" s="11">
        <f>IF($A385="",0,IFERROR(VLOOKUP($B385,Parts!$A$5:$R$204,8,FALSE),1))</f>
        <v/>
      </c>
      <c r="H385" s="12">
        <f>IF($A385="",0,IFERROR($D385/$G385,$D385))</f>
        <v/>
      </c>
      <c r="I385" s="10">
        <f>IF($A385="",0,$H385*$E385)</f>
        <v/>
      </c>
      <c r="J385" s="13">
        <f>IF($A385="","",IFERROR(VLOOKUP($B385,Parts!$A$5:$R$204,3,FALSE),"⚠ not in Parts"))</f>
        <v/>
      </c>
      <c r="K385" s="13">
        <f>IF($A385="","",IF($A385=$B385,"⚠ a part cannot contain itself",IF(COUNTIF(Parts!$A$5:$A$204,$A385)=0,"⚠ parent is not in the Parts tab",IF(COUNTIF(Parts!$A$5:$A$204,$B385)=0,"⚠ component is not in the Parts tab",IF(COUNTIFS($A$5:$A$404,$A385,$B$5:$B$404,$B385)&gt;1,"⚠ this parent and component pair appears twice",IF(AND($C385&gt;1,COUNTIF($B$5:$B$404,$A385)=0),"⚠ level below 1, but the parent is never used as a component",""))))))</f>
        <v/>
      </c>
      <c r="M385" s="10">
        <f>IF($A385="",0,$H385*IFERROR(VLOOKUP($B385,Parts!$A$5:$R$204,12,FALSE),0))</f>
        <v/>
      </c>
      <c r="N385" s="10">
        <f>IF($A385="",0,$H385*IFERROR(VLOOKUP($B385,Parts!$A$5:$R$204,13,FALSE),0))</f>
        <v/>
      </c>
      <c r="O385" s="10">
        <f>IF($A385="",0,$H385*IFERROR(VLOOKUP($B385,Parts!$A$5:$R$204,14,FALSE),0))</f>
        <v/>
      </c>
      <c r="P385" s="10">
        <f>IF($A385="",0,$H385*IFERROR(VLOOKUP($B385,Parts!$A$5:$R$204,15,FALSE),0))</f>
        <v/>
      </c>
      <c r="R385" s="14">
        <f>IF($B385="","",IF($B385='Where used'!$B$3,COUNTIFS($B$5:$B385,'Where used'!$B$3),""))</f>
        <v/>
      </c>
    </row>
    <row r="386">
      <c r="A386" s="7" t="n"/>
      <c r="B386" s="7" t="n"/>
      <c r="C386" s="8" t="n"/>
      <c r="D386" s="9" t="n"/>
      <c r="E386" s="10">
        <f>IF($A386="",0,IFERROR(VLOOKUP($B386,Parts!$A$5:$R$204,16,FALSE),0))</f>
        <v/>
      </c>
      <c r="F386" s="10">
        <f>IF($A386="",0,$D386*$E386)</f>
        <v/>
      </c>
      <c r="G386" s="11">
        <f>IF($A386="",0,IFERROR(VLOOKUP($B386,Parts!$A$5:$R$204,8,FALSE),1))</f>
        <v/>
      </c>
      <c r="H386" s="12">
        <f>IF($A386="",0,IFERROR($D386/$G386,$D386))</f>
        <v/>
      </c>
      <c r="I386" s="10">
        <f>IF($A386="",0,$H386*$E386)</f>
        <v/>
      </c>
      <c r="J386" s="13">
        <f>IF($A386="","",IFERROR(VLOOKUP($B386,Parts!$A$5:$R$204,3,FALSE),"⚠ not in Parts"))</f>
        <v/>
      </c>
      <c r="K386" s="13">
        <f>IF($A386="","",IF($A386=$B386,"⚠ a part cannot contain itself",IF(COUNTIF(Parts!$A$5:$A$204,$A386)=0,"⚠ parent is not in the Parts tab",IF(COUNTIF(Parts!$A$5:$A$204,$B386)=0,"⚠ component is not in the Parts tab",IF(COUNTIFS($A$5:$A$404,$A386,$B$5:$B$404,$B386)&gt;1,"⚠ this parent and component pair appears twice",IF(AND($C386&gt;1,COUNTIF($B$5:$B$404,$A386)=0),"⚠ level below 1, but the parent is never used as a component",""))))))</f>
        <v/>
      </c>
      <c r="M386" s="10">
        <f>IF($A386="",0,$H386*IFERROR(VLOOKUP($B386,Parts!$A$5:$R$204,12,FALSE),0))</f>
        <v/>
      </c>
      <c r="N386" s="10">
        <f>IF($A386="",0,$H386*IFERROR(VLOOKUP($B386,Parts!$A$5:$R$204,13,FALSE),0))</f>
        <v/>
      </c>
      <c r="O386" s="10">
        <f>IF($A386="",0,$H386*IFERROR(VLOOKUP($B386,Parts!$A$5:$R$204,14,FALSE),0))</f>
        <v/>
      </c>
      <c r="P386" s="10">
        <f>IF($A386="",0,$H386*IFERROR(VLOOKUP($B386,Parts!$A$5:$R$204,15,FALSE),0))</f>
        <v/>
      </c>
      <c r="R386" s="14">
        <f>IF($B386="","",IF($B386='Where used'!$B$3,COUNTIFS($B$5:$B386,'Where used'!$B$3),""))</f>
        <v/>
      </c>
    </row>
    <row r="387">
      <c r="A387" s="7" t="n"/>
      <c r="B387" s="7" t="n"/>
      <c r="C387" s="8" t="n"/>
      <c r="D387" s="9" t="n"/>
      <c r="E387" s="10">
        <f>IF($A387="",0,IFERROR(VLOOKUP($B387,Parts!$A$5:$R$204,16,FALSE),0))</f>
        <v/>
      </c>
      <c r="F387" s="10">
        <f>IF($A387="",0,$D387*$E387)</f>
        <v/>
      </c>
      <c r="G387" s="11">
        <f>IF($A387="",0,IFERROR(VLOOKUP($B387,Parts!$A$5:$R$204,8,FALSE),1))</f>
        <v/>
      </c>
      <c r="H387" s="12">
        <f>IF($A387="",0,IFERROR($D387/$G387,$D387))</f>
        <v/>
      </c>
      <c r="I387" s="10">
        <f>IF($A387="",0,$H387*$E387)</f>
        <v/>
      </c>
      <c r="J387" s="13">
        <f>IF($A387="","",IFERROR(VLOOKUP($B387,Parts!$A$5:$R$204,3,FALSE),"⚠ not in Parts"))</f>
        <v/>
      </c>
      <c r="K387" s="13">
        <f>IF($A387="","",IF($A387=$B387,"⚠ a part cannot contain itself",IF(COUNTIF(Parts!$A$5:$A$204,$A387)=0,"⚠ parent is not in the Parts tab",IF(COUNTIF(Parts!$A$5:$A$204,$B387)=0,"⚠ component is not in the Parts tab",IF(COUNTIFS($A$5:$A$404,$A387,$B$5:$B$404,$B387)&gt;1,"⚠ this parent and component pair appears twice",IF(AND($C387&gt;1,COUNTIF($B$5:$B$404,$A387)=0),"⚠ level below 1, but the parent is never used as a component",""))))))</f>
        <v/>
      </c>
      <c r="M387" s="10">
        <f>IF($A387="",0,$H387*IFERROR(VLOOKUP($B387,Parts!$A$5:$R$204,12,FALSE),0))</f>
        <v/>
      </c>
      <c r="N387" s="10">
        <f>IF($A387="",0,$H387*IFERROR(VLOOKUP($B387,Parts!$A$5:$R$204,13,FALSE),0))</f>
        <v/>
      </c>
      <c r="O387" s="10">
        <f>IF($A387="",0,$H387*IFERROR(VLOOKUP($B387,Parts!$A$5:$R$204,14,FALSE),0))</f>
        <v/>
      </c>
      <c r="P387" s="10">
        <f>IF($A387="",0,$H387*IFERROR(VLOOKUP($B387,Parts!$A$5:$R$204,15,FALSE),0))</f>
        <v/>
      </c>
      <c r="R387" s="14">
        <f>IF($B387="","",IF($B387='Where used'!$B$3,COUNTIFS($B$5:$B387,'Where used'!$B$3),""))</f>
        <v/>
      </c>
    </row>
    <row r="388">
      <c r="A388" s="7" t="n"/>
      <c r="B388" s="7" t="n"/>
      <c r="C388" s="8" t="n"/>
      <c r="D388" s="9" t="n"/>
      <c r="E388" s="10">
        <f>IF($A388="",0,IFERROR(VLOOKUP($B388,Parts!$A$5:$R$204,16,FALSE),0))</f>
        <v/>
      </c>
      <c r="F388" s="10">
        <f>IF($A388="",0,$D388*$E388)</f>
        <v/>
      </c>
      <c r="G388" s="11">
        <f>IF($A388="",0,IFERROR(VLOOKUP($B388,Parts!$A$5:$R$204,8,FALSE),1))</f>
        <v/>
      </c>
      <c r="H388" s="12">
        <f>IF($A388="",0,IFERROR($D388/$G388,$D388))</f>
        <v/>
      </c>
      <c r="I388" s="10">
        <f>IF($A388="",0,$H388*$E388)</f>
        <v/>
      </c>
      <c r="J388" s="13">
        <f>IF($A388="","",IFERROR(VLOOKUP($B388,Parts!$A$5:$R$204,3,FALSE),"⚠ not in Parts"))</f>
        <v/>
      </c>
      <c r="K388" s="13">
        <f>IF($A388="","",IF($A388=$B388,"⚠ a part cannot contain itself",IF(COUNTIF(Parts!$A$5:$A$204,$A388)=0,"⚠ parent is not in the Parts tab",IF(COUNTIF(Parts!$A$5:$A$204,$B388)=0,"⚠ component is not in the Parts tab",IF(COUNTIFS($A$5:$A$404,$A388,$B$5:$B$404,$B388)&gt;1,"⚠ this parent and component pair appears twice",IF(AND($C388&gt;1,COUNTIF($B$5:$B$404,$A388)=0),"⚠ level below 1, but the parent is never used as a component",""))))))</f>
        <v/>
      </c>
      <c r="M388" s="10">
        <f>IF($A388="",0,$H388*IFERROR(VLOOKUP($B388,Parts!$A$5:$R$204,12,FALSE),0))</f>
        <v/>
      </c>
      <c r="N388" s="10">
        <f>IF($A388="",0,$H388*IFERROR(VLOOKUP($B388,Parts!$A$5:$R$204,13,FALSE),0))</f>
        <v/>
      </c>
      <c r="O388" s="10">
        <f>IF($A388="",0,$H388*IFERROR(VLOOKUP($B388,Parts!$A$5:$R$204,14,FALSE),0))</f>
        <v/>
      </c>
      <c r="P388" s="10">
        <f>IF($A388="",0,$H388*IFERROR(VLOOKUP($B388,Parts!$A$5:$R$204,15,FALSE),0))</f>
        <v/>
      </c>
      <c r="R388" s="14">
        <f>IF($B388="","",IF($B388='Where used'!$B$3,COUNTIFS($B$5:$B388,'Where used'!$B$3),""))</f>
        <v/>
      </c>
    </row>
    <row r="389">
      <c r="A389" s="7" t="n"/>
      <c r="B389" s="7" t="n"/>
      <c r="C389" s="8" t="n"/>
      <c r="D389" s="9" t="n"/>
      <c r="E389" s="10">
        <f>IF($A389="",0,IFERROR(VLOOKUP($B389,Parts!$A$5:$R$204,16,FALSE),0))</f>
        <v/>
      </c>
      <c r="F389" s="10">
        <f>IF($A389="",0,$D389*$E389)</f>
        <v/>
      </c>
      <c r="G389" s="11">
        <f>IF($A389="",0,IFERROR(VLOOKUP($B389,Parts!$A$5:$R$204,8,FALSE),1))</f>
        <v/>
      </c>
      <c r="H389" s="12">
        <f>IF($A389="",0,IFERROR($D389/$G389,$D389))</f>
        <v/>
      </c>
      <c r="I389" s="10">
        <f>IF($A389="",0,$H389*$E389)</f>
        <v/>
      </c>
      <c r="J389" s="13">
        <f>IF($A389="","",IFERROR(VLOOKUP($B389,Parts!$A$5:$R$204,3,FALSE),"⚠ not in Parts"))</f>
        <v/>
      </c>
      <c r="K389" s="13">
        <f>IF($A389="","",IF($A389=$B389,"⚠ a part cannot contain itself",IF(COUNTIF(Parts!$A$5:$A$204,$A389)=0,"⚠ parent is not in the Parts tab",IF(COUNTIF(Parts!$A$5:$A$204,$B389)=0,"⚠ component is not in the Parts tab",IF(COUNTIFS($A$5:$A$404,$A389,$B$5:$B$404,$B389)&gt;1,"⚠ this parent and component pair appears twice",IF(AND($C389&gt;1,COUNTIF($B$5:$B$404,$A389)=0),"⚠ level below 1, but the parent is never used as a component",""))))))</f>
        <v/>
      </c>
      <c r="M389" s="10">
        <f>IF($A389="",0,$H389*IFERROR(VLOOKUP($B389,Parts!$A$5:$R$204,12,FALSE),0))</f>
        <v/>
      </c>
      <c r="N389" s="10">
        <f>IF($A389="",0,$H389*IFERROR(VLOOKUP($B389,Parts!$A$5:$R$204,13,FALSE),0))</f>
        <v/>
      </c>
      <c r="O389" s="10">
        <f>IF($A389="",0,$H389*IFERROR(VLOOKUP($B389,Parts!$A$5:$R$204,14,FALSE),0))</f>
        <v/>
      </c>
      <c r="P389" s="10">
        <f>IF($A389="",0,$H389*IFERROR(VLOOKUP($B389,Parts!$A$5:$R$204,15,FALSE),0))</f>
        <v/>
      </c>
      <c r="R389" s="14">
        <f>IF($B389="","",IF($B389='Where used'!$B$3,COUNTIFS($B$5:$B389,'Where used'!$B$3),""))</f>
        <v/>
      </c>
    </row>
    <row r="390">
      <c r="A390" s="7" t="n"/>
      <c r="B390" s="7" t="n"/>
      <c r="C390" s="8" t="n"/>
      <c r="D390" s="9" t="n"/>
      <c r="E390" s="10">
        <f>IF($A390="",0,IFERROR(VLOOKUP($B390,Parts!$A$5:$R$204,16,FALSE),0))</f>
        <v/>
      </c>
      <c r="F390" s="10">
        <f>IF($A390="",0,$D390*$E390)</f>
        <v/>
      </c>
      <c r="G390" s="11">
        <f>IF($A390="",0,IFERROR(VLOOKUP($B390,Parts!$A$5:$R$204,8,FALSE),1))</f>
        <v/>
      </c>
      <c r="H390" s="12">
        <f>IF($A390="",0,IFERROR($D390/$G390,$D390))</f>
        <v/>
      </c>
      <c r="I390" s="10">
        <f>IF($A390="",0,$H390*$E390)</f>
        <v/>
      </c>
      <c r="J390" s="13">
        <f>IF($A390="","",IFERROR(VLOOKUP($B390,Parts!$A$5:$R$204,3,FALSE),"⚠ not in Parts"))</f>
        <v/>
      </c>
      <c r="K390" s="13">
        <f>IF($A390="","",IF($A390=$B390,"⚠ a part cannot contain itself",IF(COUNTIF(Parts!$A$5:$A$204,$A390)=0,"⚠ parent is not in the Parts tab",IF(COUNTIF(Parts!$A$5:$A$204,$B390)=0,"⚠ component is not in the Parts tab",IF(COUNTIFS($A$5:$A$404,$A390,$B$5:$B$404,$B390)&gt;1,"⚠ this parent and component pair appears twice",IF(AND($C390&gt;1,COUNTIF($B$5:$B$404,$A390)=0),"⚠ level below 1, but the parent is never used as a component",""))))))</f>
        <v/>
      </c>
      <c r="M390" s="10">
        <f>IF($A390="",0,$H390*IFERROR(VLOOKUP($B390,Parts!$A$5:$R$204,12,FALSE),0))</f>
        <v/>
      </c>
      <c r="N390" s="10">
        <f>IF($A390="",0,$H390*IFERROR(VLOOKUP($B390,Parts!$A$5:$R$204,13,FALSE),0))</f>
        <v/>
      </c>
      <c r="O390" s="10">
        <f>IF($A390="",0,$H390*IFERROR(VLOOKUP($B390,Parts!$A$5:$R$204,14,FALSE),0))</f>
        <v/>
      </c>
      <c r="P390" s="10">
        <f>IF($A390="",0,$H390*IFERROR(VLOOKUP($B390,Parts!$A$5:$R$204,15,FALSE),0))</f>
        <v/>
      </c>
      <c r="R390" s="14">
        <f>IF($B390="","",IF($B390='Where used'!$B$3,COUNTIFS($B$5:$B390,'Where used'!$B$3),""))</f>
        <v/>
      </c>
    </row>
    <row r="391">
      <c r="A391" s="7" t="n"/>
      <c r="B391" s="7" t="n"/>
      <c r="C391" s="8" t="n"/>
      <c r="D391" s="9" t="n"/>
      <c r="E391" s="10">
        <f>IF($A391="",0,IFERROR(VLOOKUP($B391,Parts!$A$5:$R$204,16,FALSE),0))</f>
        <v/>
      </c>
      <c r="F391" s="10">
        <f>IF($A391="",0,$D391*$E391)</f>
        <v/>
      </c>
      <c r="G391" s="11">
        <f>IF($A391="",0,IFERROR(VLOOKUP($B391,Parts!$A$5:$R$204,8,FALSE),1))</f>
        <v/>
      </c>
      <c r="H391" s="12">
        <f>IF($A391="",0,IFERROR($D391/$G391,$D391))</f>
        <v/>
      </c>
      <c r="I391" s="10">
        <f>IF($A391="",0,$H391*$E391)</f>
        <v/>
      </c>
      <c r="J391" s="13">
        <f>IF($A391="","",IFERROR(VLOOKUP($B391,Parts!$A$5:$R$204,3,FALSE),"⚠ not in Parts"))</f>
        <v/>
      </c>
      <c r="K391" s="13">
        <f>IF($A391="","",IF($A391=$B391,"⚠ a part cannot contain itself",IF(COUNTIF(Parts!$A$5:$A$204,$A391)=0,"⚠ parent is not in the Parts tab",IF(COUNTIF(Parts!$A$5:$A$204,$B391)=0,"⚠ component is not in the Parts tab",IF(COUNTIFS($A$5:$A$404,$A391,$B$5:$B$404,$B391)&gt;1,"⚠ this parent and component pair appears twice",IF(AND($C391&gt;1,COUNTIF($B$5:$B$404,$A391)=0),"⚠ level below 1, but the parent is never used as a component",""))))))</f>
        <v/>
      </c>
      <c r="M391" s="10">
        <f>IF($A391="",0,$H391*IFERROR(VLOOKUP($B391,Parts!$A$5:$R$204,12,FALSE),0))</f>
        <v/>
      </c>
      <c r="N391" s="10">
        <f>IF($A391="",0,$H391*IFERROR(VLOOKUP($B391,Parts!$A$5:$R$204,13,FALSE),0))</f>
        <v/>
      </c>
      <c r="O391" s="10">
        <f>IF($A391="",0,$H391*IFERROR(VLOOKUP($B391,Parts!$A$5:$R$204,14,FALSE),0))</f>
        <v/>
      </c>
      <c r="P391" s="10">
        <f>IF($A391="",0,$H391*IFERROR(VLOOKUP($B391,Parts!$A$5:$R$204,15,FALSE),0))</f>
        <v/>
      </c>
      <c r="R391" s="14">
        <f>IF($B391="","",IF($B391='Where used'!$B$3,COUNTIFS($B$5:$B391,'Where used'!$B$3),""))</f>
        <v/>
      </c>
    </row>
    <row r="392">
      <c r="A392" s="7" t="n"/>
      <c r="B392" s="7" t="n"/>
      <c r="C392" s="8" t="n"/>
      <c r="D392" s="9" t="n"/>
      <c r="E392" s="10">
        <f>IF($A392="",0,IFERROR(VLOOKUP($B392,Parts!$A$5:$R$204,16,FALSE),0))</f>
        <v/>
      </c>
      <c r="F392" s="10">
        <f>IF($A392="",0,$D392*$E392)</f>
        <v/>
      </c>
      <c r="G392" s="11">
        <f>IF($A392="",0,IFERROR(VLOOKUP($B392,Parts!$A$5:$R$204,8,FALSE),1))</f>
        <v/>
      </c>
      <c r="H392" s="12">
        <f>IF($A392="",0,IFERROR($D392/$G392,$D392))</f>
        <v/>
      </c>
      <c r="I392" s="10">
        <f>IF($A392="",0,$H392*$E392)</f>
        <v/>
      </c>
      <c r="J392" s="13">
        <f>IF($A392="","",IFERROR(VLOOKUP($B392,Parts!$A$5:$R$204,3,FALSE),"⚠ not in Parts"))</f>
        <v/>
      </c>
      <c r="K392" s="13">
        <f>IF($A392="","",IF($A392=$B392,"⚠ a part cannot contain itself",IF(COUNTIF(Parts!$A$5:$A$204,$A392)=0,"⚠ parent is not in the Parts tab",IF(COUNTIF(Parts!$A$5:$A$204,$B392)=0,"⚠ component is not in the Parts tab",IF(COUNTIFS($A$5:$A$404,$A392,$B$5:$B$404,$B392)&gt;1,"⚠ this parent and component pair appears twice",IF(AND($C392&gt;1,COUNTIF($B$5:$B$404,$A392)=0),"⚠ level below 1, but the parent is never used as a component",""))))))</f>
        <v/>
      </c>
      <c r="M392" s="10">
        <f>IF($A392="",0,$H392*IFERROR(VLOOKUP($B392,Parts!$A$5:$R$204,12,FALSE),0))</f>
        <v/>
      </c>
      <c r="N392" s="10">
        <f>IF($A392="",0,$H392*IFERROR(VLOOKUP($B392,Parts!$A$5:$R$204,13,FALSE),0))</f>
        <v/>
      </c>
      <c r="O392" s="10">
        <f>IF($A392="",0,$H392*IFERROR(VLOOKUP($B392,Parts!$A$5:$R$204,14,FALSE),0))</f>
        <v/>
      </c>
      <c r="P392" s="10">
        <f>IF($A392="",0,$H392*IFERROR(VLOOKUP($B392,Parts!$A$5:$R$204,15,FALSE),0))</f>
        <v/>
      </c>
      <c r="R392" s="14">
        <f>IF($B392="","",IF($B392='Where used'!$B$3,COUNTIFS($B$5:$B392,'Where used'!$B$3),""))</f>
        <v/>
      </c>
    </row>
    <row r="393">
      <c r="A393" s="7" t="n"/>
      <c r="B393" s="7" t="n"/>
      <c r="C393" s="8" t="n"/>
      <c r="D393" s="9" t="n"/>
      <c r="E393" s="10">
        <f>IF($A393="",0,IFERROR(VLOOKUP($B393,Parts!$A$5:$R$204,16,FALSE),0))</f>
        <v/>
      </c>
      <c r="F393" s="10">
        <f>IF($A393="",0,$D393*$E393)</f>
        <v/>
      </c>
      <c r="G393" s="11">
        <f>IF($A393="",0,IFERROR(VLOOKUP($B393,Parts!$A$5:$R$204,8,FALSE),1))</f>
        <v/>
      </c>
      <c r="H393" s="12">
        <f>IF($A393="",0,IFERROR($D393/$G393,$D393))</f>
        <v/>
      </c>
      <c r="I393" s="10">
        <f>IF($A393="",0,$H393*$E393)</f>
        <v/>
      </c>
      <c r="J393" s="13">
        <f>IF($A393="","",IFERROR(VLOOKUP($B393,Parts!$A$5:$R$204,3,FALSE),"⚠ not in Parts"))</f>
        <v/>
      </c>
      <c r="K393" s="13">
        <f>IF($A393="","",IF($A393=$B393,"⚠ a part cannot contain itself",IF(COUNTIF(Parts!$A$5:$A$204,$A393)=0,"⚠ parent is not in the Parts tab",IF(COUNTIF(Parts!$A$5:$A$204,$B393)=0,"⚠ component is not in the Parts tab",IF(COUNTIFS($A$5:$A$404,$A393,$B$5:$B$404,$B393)&gt;1,"⚠ this parent and component pair appears twice",IF(AND($C393&gt;1,COUNTIF($B$5:$B$404,$A393)=0),"⚠ level below 1, but the parent is never used as a component",""))))))</f>
        <v/>
      </c>
      <c r="M393" s="10">
        <f>IF($A393="",0,$H393*IFERROR(VLOOKUP($B393,Parts!$A$5:$R$204,12,FALSE),0))</f>
        <v/>
      </c>
      <c r="N393" s="10">
        <f>IF($A393="",0,$H393*IFERROR(VLOOKUP($B393,Parts!$A$5:$R$204,13,FALSE),0))</f>
        <v/>
      </c>
      <c r="O393" s="10">
        <f>IF($A393="",0,$H393*IFERROR(VLOOKUP($B393,Parts!$A$5:$R$204,14,FALSE),0))</f>
        <v/>
      </c>
      <c r="P393" s="10">
        <f>IF($A393="",0,$H393*IFERROR(VLOOKUP($B393,Parts!$A$5:$R$204,15,FALSE),0))</f>
        <v/>
      </c>
      <c r="R393" s="14">
        <f>IF($B393="","",IF($B393='Where used'!$B$3,COUNTIFS($B$5:$B393,'Where used'!$B$3),""))</f>
        <v/>
      </c>
    </row>
    <row r="394">
      <c r="A394" s="7" t="n"/>
      <c r="B394" s="7" t="n"/>
      <c r="C394" s="8" t="n"/>
      <c r="D394" s="9" t="n"/>
      <c r="E394" s="10">
        <f>IF($A394="",0,IFERROR(VLOOKUP($B394,Parts!$A$5:$R$204,16,FALSE),0))</f>
        <v/>
      </c>
      <c r="F394" s="10">
        <f>IF($A394="",0,$D394*$E394)</f>
        <v/>
      </c>
      <c r="G394" s="11">
        <f>IF($A394="",0,IFERROR(VLOOKUP($B394,Parts!$A$5:$R$204,8,FALSE),1))</f>
        <v/>
      </c>
      <c r="H394" s="12">
        <f>IF($A394="",0,IFERROR($D394/$G394,$D394))</f>
        <v/>
      </c>
      <c r="I394" s="10">
        <f>IF($A394="",0,$H394*$E394)</f>
        <v/>
      </c>
      <c r="J394" s="13">
        <f>IF($A394="","",IFERROR(VLOOKUP($B394,Parts!$A$5:$R$204,3,FALSE),"⚠ not in Parts"))</f>
        <v/>
      </c>
      <c r="K394" s="13">
        <f>IF($A394="","",IF($A394=$B394,"⚠ a part cannot contain itself",IF(COUNTIF(Parts!$A$5:$A$204,$A394)=0,"⚠ parent is not in the Parts tab",IF(COUNTIF(Parts!$A$5:$A$204,$B394)=0,"⚠ component is not in the Parts tab",IF(COUNTIFS($A$5:$A$404,$A394,$B$5:$B$404,$B394)&gt;1,"⚠ this parent and component pair appears twice",IF(AND($C394&gt;1,COUNTIF($B$5:$B$404,$A394)=0),"⚠ level below 1, but the parent is never used as a component",""))))))</f>
        <v/>
      </c>
      <c r="M394" s="10">
        <f>IF($A394="",0,$H394*IFERROR(VLOOKUP($B394,Parts!$A$5:$R$204,12,FALSE),0))</f>
        <v/>
      </c>
      <c r="N394" s="10">
        <f>IF($A394="",0,$H394*IFERROR(VLOOKUP($B394,Parts!$A$5:$R$204,13,FALSE),0))</f>
        <v/>
      </c>
      <c r="O394" s="10">
        <f>IF($A394="",0,$H394*IFERROR(VLOOKUP($B394,Parts!$A$5:$R$204,14,FALSE),0))</f>
        <v/>
      </c>
      <c r="P394" s="10">
        <f>IF($A394="",0,$H394*IFERROR(VLOOKUP($B394,Parts!$A$5:$R$204,15,FALSE),0))</f>
        <v/>
      </c>
      <c r="R394" s="14">
        <f>IF($B394="","",IF($B394='Where used'!$B$3,COUNTIFS($B$5:$B394,'Where used'!$B$3),""))</f>
        <v/>
      </c>
    </row>
    <row r="395">
      <c r="A395" s="7" t="n"/>
      <c r="B395" s="7" t="n"/>
      <c r="C395" s="8" t="n"/>
      <c r="D395" s="9" t="n"/>
      <c r="E395" s="10">
        <f>IF($A395="",0,IFERROR(VLOOKUP($B395,Parts!$A$5:$R$204,16,FALSE),0))</f>
        <v/>
      </c>
      <c r="F395" s="10">
        <f>IF($A395="",0,$D395*$E395)</f>
        <v/>
      </c>
      <c r="G395" s="11">
        <f>IF($A395="",0,IFERROR(VLOOKUP($B395,Parts!$A$5:$R$204,8,FALSE),1))</f>
        <v/>
      </c>
      <c r="H395" s="12">
        <f>IF($A395="",0,IFERROR($D395/$G395,$D395))</f>
        <v/>
      </c>
      <c r="I395" s="10">
        <f>IF($A395="",0,$H395*$E395)</f>
        <v/>
      </c>
      <c r="J395" s="13">
        <f>IF($A395="","",IFERROR(VLOOKUP($B395,Parts!$A$5:$R$204,3,FALSE),"⚠ not in Parts"))</f>
        <v/>
      </c>
      <c r="K395" s="13">
        <f>IF($A395="","",IF($A395=$B395,"⚠ a part cannot contain itself",IF(COUNTIF(Parts!$A$5:$A$204,$A395)=0,"⚠ parent is not in the Parts tab",IF(COUNTIF(Parts!$A$5:$A$204,$B395)=0,"⚠ component is not in the Parts tab",IF(COUNTIFS($A$5:$A$404,$A395,$B$5:$B$404,$B395)&gt;1,"⚠ this parent and component pair appears twice",IF(AND($C395&gt;1,COUNTIF($B$5:$B$404,$A395)=0),"⚠ level below 1, but the parent is never used as a component",""))))))</f>
        <v/>
      </c>
      <c r="M395" s="10">
        <f>IF($A395="",0,$H395*IFERROR(VLOOKUP($B395,Parts!$A$5:$R$204,12,FALSE),0))</f>
        <v/>
      </c>
      <c r="N395" s="10">
        <f>IF($A395="",0,$H395*IFERROR(VLOOKUP($B395,Parts!$A$5:$R$204,13,FALSE),0))</f>
        <v/>
      </c>
      <c r="O395" s="10">
        <f>IF($A395="",0,$H395*IFERROR(VLOOKUP($B395,Parts!$A$5:$R$204,14,FALSE),0))</f>
        <v/>
      </c>
      <c r="P395" s="10">
        <f>IF($A395="",0,$H395*IFERROR(VLOOKUP($B395,Parts!$A$5:$R$204,15,FALSE),0))</f>
        <v/>
      </c>
      <c r="R395" s="14">
        <f>IF($B395="","",IF($B395='Where used'!$B$3,COUNTIFS($B$5:$B395,'Where used'!$B$3),""))</f>
        <v/>
      </c>
    </row>
    <row r="396">
      <c r="A396" s="7" t="n"/>
      <c r="B396" s="7" t="n"/>
      <c r="C396" s="8" t="n"/>
      <c r="D396" s="9" t="n"/>
      <c r="E396" s="10">
        <f>IF($A396="",0,IFERROR(VLOOKUP($B396,Parts!$A$5:$R$204,16,FALSE),0))</f>
        <v/>
      </c>
      <c r="F396" s="10">
        <f>IF($A396="",0,$D396*$E396)</f>
        <v/>
      </c>
      <c r="G396" s="11">
        <f>IF($A396="",0,IFERROR(VLOOKUP($B396,Parts!$A$5:$R$204,8,FALSE),1))</f>
        <v/>
      </c>
      <c r="H396" s="12">
        <f>IF($A396="",0,IFERROR($D396/$G396,$D396))</f>
        <v/>
      </c>
      <c r="I396" s="10">
        <f>IF($A396="",0,$H396*$E396)</f>
        <v/>
      </c>
      <c r="J396" s="13">
        <f>IF($A396="","",IFERROR(VLOOKUP($B396,Parts!$A$5:$R$204,3,FALSE),"⚠ not in Parts"))</f>
        <v/>
      </c>
      <c r="K396" s="13">
        <f>IF($A396="","",IF($A396=$B396,"⚠ a part cannot contain itself",IF(COUNTIF(Parts!$A$5:$A$204,$A396)=0,"⚠ parent is not in the Parts tab",IF(COUNTIF(Parts!$A$5:$A$204,$B396)=0,"⚠ component is not in the Parts tab",IF(COUNTIFS($A$5:$A$404,$A396,$B$5:$B$404,$B396)&gt;1,"⚠ this parent and component pair appears twice",IF(AND($C396&gt;1,COUNTIF($B$5:$B$404,$A396)=0),"⚠ level below 1, but the parent is never used as a component",""))))))</f>
        <v/>
      </c>
      <c r="M396" s="10">
        <f>IF($A396="",0,$H396*IFERROR(VLOOKUP($B396,Parts!$A$5:$R$204,12,FALSE),0))</f>
        <v/>
      </c>
      <c r="N396" s="10">
        <f>IF($A396="",0,$H396*IFERROR(VLOOKUP($B396,Parts!$A$5:$R$204,13,FALSE),0))</f>
        <v/>
      </c>
      <c r="O396" s="10">
        <f>IF($A396="",0,$H396*IFERROR(VLOOKUP($B396,Parts!$A$5:$R$204,14,FALSE),0))</f>
        <v/>
      </c>
      <c r="P396" s="10">
        <f>IF($A396="",0,$H396*IFERROR(VLOOKUP($B396,Parts!$A$5:$R$204,15,FALSE),0))</f>
        <v/>
      </c>
      <c r="R396" s="14">
        <f>IF($B396="","",IF($B396='Where used'!$B$3,COUNTIFS($B$5:$B396,'Where used'!$B$3),""))</f>
        <v/>
      </c>
    </row>
    <row r="397">
      <c r="A397" s="7" t="n"/>
      <c r="B397" s="7" t="n"/>
      <c r="C397" s="8" t="n"/>
      <c r="D397" s="9" t="n"/>
      <c r="E397" s="10">
        <f>IF($A397="",0,IFERROR(VLOOKUP($B397,Parts!$A$5:$R$204,16,FALSE),0))</f>
        <v/>
      </c>
      <c r="F397" s="10">
        <f>IF($A397="",0,$D397*$E397)</f>
        <v/>
      </c>
      <c r="G397" s="11">
        <f>IF($A397="",0,IFERROR(VLOOKUP($B397,Parts!$A$5:$R$204,8,FALSE),1))</f>
        <v/>
      </c>
      <c r="H397" s="12">
        <f>IF($A397="",0,IFERROR($D397/$G397,$D397))</f>
        <v/>
      </c>
      <c r="I397" s="10">
        <f>IF($A397="",0,$H397*$E397)</f>
        <v/>
      </c>
      <c r="J397" s="13">
        <f>IF($A397="","",IFERROR(VLOOKUP($B397,Parts!$A$5:$R$204,3,FALSE),"⚠ not in Parts"))</f>
        <v/>
      </c>
      <c r="K397" s="13">
        <f>IF($A397="","",IF($A397=$B397,"⚠ a part cannot contain itself",IF(COUNTIF(Parts!$A$5:$A$204,$A397)=0,"⚠ parent is not in the Parts tab",IF(COUNTIF(Parts!$A$5:$A$204,$B397)=0,"⚠ component is not in the Parts tab",IF(COUNTIFS($A$5:$A$404,$A397,$B$5:$B$404,$B397)&gt;1,"⚠ this parent and component pair appears twice",IF(AND($C397&gt;1,COUNTIF($B$5:$B$404,$A397)=0),"⚠ level below 1, but the parent is never used as a component",""))))))</f>
        <v/>
      </c>
      <c r="M397" s="10">
        <f>IF($A397="",0,$H397*IFERROR(VLOOKUP($B397,Parts!$A$5:$R$204,12,FALSE),0))</f>
        <v/>
      </c>
      <c r="N397" s="10">
        <f>IF($A397="",0,$H397*IFERROR(VLOOKUP($B397,Parts!$A$5:$R$204,13,FALSE),0))</f>
        <v/>
      </c>
      <c r="O397" s="10">
        <f>IF($A397="",0,$H397*IFERROR(VLOOKUP($B397,Parts!$A$5:$R$204,14,FALSE),0))</f>
        <v/>
      </c>
      <c r="P397" s="10">
        <f>IF($A397="",0,$H397*IFERROR(VLOOKUP($B397,Parts!$A$5:$R$204,15,FALSE),0))</f>
        <v/>
      </c>
      <c r="R397" s="14">
        <f>IF($B397="","",IF($B397='Where used'!$B$3,COUNTIFS($B$5:$B397,'Where used'!$B$3),""))</f>
        <v/>
      </c>
    </row>
    <row r="398">
      <c r="A398" s="7" t="n"/>
      <c r="B398" s="7" t="n"/>
      <c r="C398" s="8" t="n"/>
      <c r="D398" s="9" t="n"/>
      <c r="E398" s="10">
        <f>IF($A398="",0,IFERROR(VLOOKUP($B398,Parts!$A$5:$R$204,16,FALSE),0))</f>
        <v/>
      </c>
      <c r="F398" s="10">
        <f>IF($A398="",0,$D398*$E398)</f>
        <v/>
      </c>
      <c r="G398" s="11">
        <f>IF($A398="",0,IFERROR(VLOOKUP($B398,Parts!$A$5:$R$204,8,FALSE),1))</f>
        <v/>
      </c>
      <c r="H398" s="12">
        <f>IF($A398="",0,IFERROR($D398/$G398,$D398))</f>
        <v/>
      </c>
      <c r="I398" s="10">
        <f>IF($A398="",0,$H398*$E398)</f>
        <v/>
      </c>
      <c r="J398" s="13">
        <f>IF($A398="","",IFERROR(VLOOKUP($B398,Parts!$A$5:$R$204,3,FALSE),"⚠ not in Parts"))</f>
        <v/>
      </c>
      <c r="K398" s="13">
        <f>IF($A398="","",IF($A398=$B398,"⚠ a part cannot contain itself",IF(COUNTIF(Parts!$A$5:$A$204,$A398)=0,"⚠ parent is not in the Parts tab",IF(COUNTIF(Parts!$A$5:$A$204,$B398)=0,"⚠ component is not in the Parts tab",IF(COUNTIFS($A$5:$A$404,$A398,$B$5:$B$404,$B398)&gt;1,"⚠ this parent and component pair appears twice",IF(AND($C398&gt;1,COUNTIF($B$5:$B$404,$A398)=0),"⚠ level below 1, but the parent is never used as a component",""))))))</f>
        <v/>
      </c>
      <c r="M398" s="10">
        <f>IF($A398="",0,$H398*IFERROR(VLOOKUP($B398,Parts!$A$5:$R$204,12,FALSE),0))</f>
        <v/>
      </c>
      <c r="N398" s="10">
        <f>IF($A398="",0,$H398*IFERROR(VLOOKUP($B398,Parts!$A$5:$R$204,13,FALSE),0))</f>
        <v/>
      </c>
      <c r="O398" s="10">
        <f>IF($A398="",0,$H398*IFERROR(VLOOKUP($B398,Parts!$A$5:$R$204,14,FALSE),0))</f>
        <v/>
      </c>
      <c r="P398" s="10">
        <f>IF($A398="",0,$H398*IFERROR(VLOOKUP($B398,Parts!$A$5:$R$204,15,FALSE),0))</f>
        <v/>
      </c>
      <c r="R398" s="14">
        <f>IF($B398="","",IF($B398='Where used'!$B$3,COUNTIFS($B$5:$B398,'Where used'!$B$3),""))</f>
        <v/>
      </c>
    </row>
    <row r="399">
      <c r="A399" s="7" t="n"/>
      <c r="B399" s="7" t="n"/>
      <c r="C399" s="8" t="n"/>
      <c r="D399" s="9" t="n"/>
      <c r="E399" s="10">
        <f>IF($A399="",0,IFERROR(VLOOKUP($B399,Parts!$A$5:$R$204,16,FALSE),0))</f>
        <v/>
      </c>
      <c r="F399" s="10">
        <f>IF($A399="",0,$D399*$E399)</f>
        <v/>
      </c>
      <c r="G399" s="11">
        <f>IF($A399="",0,IFERROR(VLOOKUP($B399,Parts!$A$5:$R$204,8,FALSE),1))</f>
        <v/>
      </c>
      <c r="H399" s="12">
        <f>IF($A399="",0,IFERROR($D399/$G399,$D399))</f>
        <v/>
      </c>
      <c r="I399" s="10">
        <f>IF($A399="",0,$H399*$E399)</f>
        <v/>
      </c>
      <c r="J399" s="13">
        <f>IF($A399="","",IFERROR(VLOOKUP($B399,Parts!$A$5:$R$204,3,FALSE),"⚠ not in Parts"))</f>
        <v/>
      </c>
      <c r="K399" s="13">
        <f>IF($A399="","",IF($A399=$B399,"⚠ a part cannot contain itself",IF(COUNTIF(Parts!$A$5:$A$204,$A399)=0,"⚠ parent is not in the Parts tab",IF(COUNTIF(Parts!$A$5:$A$204,$B399)=0,"⚠ component is not in the Parts tab",IF(COUNTIFS($A$5:$A$404,$A399,$B$5:$B$404,$B399)&gt;1,"⚠ this parent and component pair appears twice",IF(AND($C399&gt;1,COUNTIF($B$5:$B$404,$A399)=0),"⚠ level below 1, but the parent is never used as a component",""))))))</f>
        <v/>
      </c>
      <c r="M399" s="10">
        <f>IF($A399="",0,$H399*IFERROR(VLOOKUP($B399,Parts!$A$5:$R$204,12,FALSE),0))</f>
        <v/>
      </c>
      <c r="N399" s="10">
        <f>IF($A399="",0,$H399*IFERROR(VLOOKUP($B399,Parts!$A$5:$R$204,13,FALSE),0))</f>
        <v/>
      </c>
      <c r="O399" s="10">
        <f>IF($A399="",0,$H399*IFERROR(VLOOKUP($B399,Parts!$A$5:$R$204,14,FALSE),0))</f>
        <v/>
      </c>
      <c r="P399" s="10">
        <f>IF($A399="",0,$H399*IFERROR(VLOOKUP($B399,Parts!$A$5:$R$204,15,FALSE),0))</f>
        <v/>
      </c>
      <c r="R399" s="14">
        <f>IF($B399="","",IF($B399='Where used'!$B$3,COUNTIFS($B$5:$B399,'Where used'!$B$3),""))</f>
        <v/>
      </c>
    </row>
    <row r="400">
      <c r="A400" s="7" t="n"/>
      <c r="B400" s="7" t="n"/>
      <c r="C400" s="8" t="n"/>
      <c r="D400" s="9" t="n"/>
      <c r="E400" s="10">
        <f>IF($A400="",0,IFERROR(VLOOKUP($B400,Parts!$A$5:$R$204,16,FALSE),0))</f>
        <v/>
      </c>
      <c r="F400" s="10">
        <f>IF($A400="",0,$D400*$E400)</f>
        <v/>
      </c>
      <c r="G400" s="11">
        <f>IF($A400="",0,IFERROR(VLOOKUP($B400,Parts!$A$5:$R$204,8,FALSE),1))</f>
        <v/>
      </c>
      <c r="H400" s="12">
        <f>IF($A400="",0,IFERROR($D400/$G400,$D400))</f>
        <v/>
      </c>
      <c r="I400" s="10">
        <f>IF($A400="",0,$H400*$E400)</f>
        <v/>
      </c>
      <c r="J400" s="13">
        <f>IF($A400="","",IFERROR(VLOOKUP($B400,Parts!$A$5:$R$204,3,FALSE),"⚠ not in Parts"))</f>
        <v/>
      </c>
      <c r="K400" s="13">
        <f>IF($A400="","",IF($A400=$B400,"⚠ a part cannot contain itself",IF(COUNTIF(Parts!$A$5:$A$204,$A400)=0,"⚠ parent is not in the Parts tab",IF(COUNTIF(Parts!$A$5:$A$204,$B400)=0,"⚠ component is not in the Parts tab",IF(COUNTIFS($A$5:$A$404,$A400,$B$5:$B$404,$B400)&gt;1,"⚠ this parent and component pair appears twice",IF(AND($C400&gt;1,COUNTIF($B$5:$B$404,$A400)=0),"⚠ level below 1, but the parent is never used as a component",""))))))</f>
        <v/>
      </c>
      <c r="M400" s="10">
        <f>IF($A400="",0,$H400*IFERROR(VLOOKUP($B400,Parts!$A$5:$R$204,12,FALSE),0))</f>
        <v/>
      </c>
      <c r="N400" s="10">
        <f>IF($A400="",0,$H400*IFERROR(VLOOKUP($B400,Parts!$A$5:$R$204,13,FALSE),0))</f>
        <v/>
      </c>
      <c r="O400" s="10">
        <f>IF($A400="",0,$H400*IFERROR(VLOOKUP($B400,Parts!$A$5:$R$204,14,FALSE),0))</f>
        <v/>
      </c>
      <c r="P400" s="10">
        <f>IF($A400="",0,$H400*IFERROR(VLOOKUP($B400,Parts!$A$5:$R$204,15,FALSE),0))</f>
        <v/>
      </c>
      <c r="R400" s="14">
        <f>IF($B400="","",IF($B400='Where used'!$B$3,COUNTIFS($B$5:$B400,'Where used'!$B$3),""))</f>
        <v/>
      </c>
    </row>
    <row r="401">
      <c r="A401" s="7" t="n"/>
      <c r="B401" s="7" t="n"/>
      <c r="C401" s="8" t="n"/>
      <c r="D401" s="9" t="n"/>
      <c r="E401" s="10">
        <f>IF($A401="",0,IFERROR(VLOOKUP($B401,Parts!$A$5:$R$204,16,FALSE),0))</f>
        <v/>
      </c>
      <c r="F401" s="10">
        <f>IF($A401="",0,$D401*$E401)</f>
        <v/>
      </c>
      <c r="G401" s="11">
        <f>IF($A401="",0,IFERROR(VLOOKUP($B401,Parts!$A$5:$R$204,8,FALSE),1))</f>
        <v/>
      </c>
      <c r="H401" s="12">
        <f>IF($A401="",0,IFERROR($D401/$G401,$D401))</f>
        <v/>
      </c>
      <c r="I401" s="10">
        <f>IF($A401="",0,$H401*$E401)</f>
        <v/>
      </c>
      <c r="J401" s="13">
        <f>IF($A401="","",IFERROR(VLOOKUP($B401,Parts!$A$5:$R$204,3,FALSE),"⚠ not in Parts"))</f>
        <v/>
      </c>
      <c r="K401" s="13">
        <f>IF($A401="","",IF($A401=$B401,"⚠ a part cannot contain itself",IF(COUNTIF(Parts!$A$5:$A$204,$A401)=0,"⚠ parent is not in the Parts tab",IF(COUNTIF(Parts!$A$5:$A$204,$B401)=0,"⚠ component is not in the Parts tab",IF(COUNTIFS($A$5:$A$404,$A401,$B$5:$B$404,$B401)&gt;1,"⚠ this parent and component pair appears twice",IF(AND($C401&gt;1,COUNTIF($B$5:$B$404,$A401)=0),"⚠ level below 1, but the parent is never used as a component",""))))))</f>
        <v/>
      </c>
      <c r="M401" s="10">
        <f>IF($A401="",0,$H401*IFERROR(VLOOKUP($B401,Parts!$A$5:$R$204,12,FALSE),0))</f>
        <v/>
      </c>
      <c r="N401" s="10">
        <f>IF($A401="",0,$H401*IFERROR(VLOOKUP($B401,Parts!$A$5:$R$204,13,FALSE),0))</f>
        <v/>
      </c>
      <c r="O401" s="10">
        <f>IF($A401="",0,$H401*IFERROR(VLOOKUP($B401,Parts!$A$5:$R$204,14,FALSE),0))</f>
        <v/>
      </c>
      <c r="P401" s="10">
        <f>IF($A401="",0,$H401*IFERROR(VLOOKUP($B401,Parts!$A$5:$R$204,15,FALSE),0))</f>
        <v/>
      </c>
      <c r="R401" s="14">
        <f>IF($B401="","",IF($B401='Where used'!$B$3,COUNTIFS($B$5:$B401,'Where used'!$B$3),""))</f>
        <v/>
      </c>
    </row>
    <row r="402">
      <c r="A402" s="7" t="n"/>
      <c r="B402" s="7" t="n"/>
      <c r="C402" s="8" t="n"/>
      <c r="D402" s="9" t="n"/>
      <c r="E402" s="10">
        <f>IF($A402="",0,IFERROR(VLOOKUP($B402,Parts!$A$5:$R$204,16,FALSE),0))</f>
        <v/>
      </c>
      <c r="F402" s="10">
        <f>IF($A402="",0,$D402*$E402)</f>
        <v/>
      </c>
      <c r="G402" s="11">
        <f>IF($A402="",0,IFERROR(VLOOKUP($B402,Parts!$A$5:$R$204,8,FALSE),1))</f>
        <v/>
      </c>
      <c r="H402" s="12">
        <f>IF($A402="",0,IFERROR($D402/$G402,$D402))</f>
        <v/>
      </c>
      <c r="I402" s="10">
        <f>IF($A402="",0,$H402*$E402)</f>
        <v/>
      </c>
      <c r="J402" s="13">
        <f>IF($A402="","",IFERROR(VLOOKUP($B402,Parts!$A$5:$R$204,3,FALSE),"⚠ not in Parts"))</f>
        <v/>
      </c>
      <c r="K402" s="13">
        <f>IF($A402="","",IF($A402=$B402,"⚠ a part cannot contain itself",IF(COUNTIF(Parts!$A$5:$A$204,$A402)=0,"⚠ parent is not in the Parts tab",IF(COUNTIF(Parts!$A$5:$A$204,$B402)=0,"⚠ component is not in the Parts tab",IF(COUNTIFS($A$5:$A$404,$A402,$B$5:$B$404,$B402)&gt;1,"⚠ this parent and component pair appears twice",IF(AND($C402&gt;1,COUNTIF($B$5:$B$404,$A402)=0),"⚠ level below 1, but the parent is never used as a component",""))))))</f>
        <v/>
      </c>
      <c r="M402" s="10">
        <f>IF($A402="",0,$H402*IFERROR(VLOOKUP($B402,Parts!$A$5:$R$204,12,FALSE),0))</f>
        <v/>
      </c>
      <c r="N402" s="10">
        <f>IF($A402="",0,$H402*IFERROR(VLOOKUP($B402,Parts!$A$5:$R$204,13,FALSE),0))</f>
        <v/>
      </c>
      <c r="O402" s="10">
        <f>IF($A402="",0,$H402*IFERROR(VLOOKUP($B402,Parts!$A$5:$R$204,14,FALSE),0))</f>
        <v/>
      </c>
      <c r="P402" s="10">
        <f>IF($A402="",0,$H402*IFERROR(VLOOKUP($B402,Parts!$A$5:$R$204,15,FALSE),0))</f>
        <v/>
      </c>
      <c r="R402" s="14">
        <f>IF($B402="","",IF($B402='Where used'!$B$3,COUNTIFS($B$5:$B402,'Where used'!$B$3),""))</f>
        <v/>
      </c>
    </row>
    <row r="403">
      <c r="A403" s="7" t="n"/>
      <c r="B403" s="7" t="n"/>
      <c r="C403" s="8" t="n"/>
      <c r="D403" s="9" t="n"/>
      <c r="E403" s="10">
        <f>IF($A403="",0,IFERROR(VLOOKUP($B403,Parts!$A$5:$R$204,16,FALSE),0))</f>
        <v/>
      </c>
      <c r="F403" s="10">
        <f>IF($A403="",0,$D403*$E403)</f>
        <v/>
      </c>
      <c r="G403" s="11">
        <f>IF($A403="",0,IFERROR(VLOOKUP($B403,Parts!$A$5:$R$204,8,FALSE),1))</f>
        <v/>
      </c>
      <c r="H403" s="12">
        <f>IF($A403="",0,IFERROR($D403/$G403,$D403))</f>
        <v/>
      </c>
      <c r="I403" s="10">
        <f>IF($A403="",0,$H403*$E403)</f>
        <v/>
      </c>
      <c r="J403" s="13">
        <f>IF($A403="","",IFERROR(VLOOKUP($B403,Parts!$A$5:$R$204,3,FALSE),"⚠ not in Parts"))</f>
        <v/>
      </c>
      <c r="K403" s="13">
        <f>IF($A403="","",IF($A403=$B403,"⚠ a part cannot contain itself",IF(COUNTIF(Parts!$A$5:$A$204,$A403)=0,"⚠ parent is not in the Parts tab",IF(COUNTIF(Parts!$A$5:$A$204,$B403)=0,"⚠ component is not in the Parts tab",IF(COUNTIFS($A$5:$A$404,$A403,$B$5:$B$404,$B403)&gt;1,"⚠ this parent and component pair appears twice",IF(AND($C403&gt;1,COUNTIF($B$5:$B$404,$A403)=0),"⚠ level below 1, but the parent is never used as a component",""))))))</f>
        <v/>
      </c>
      <c r="M403" s="10">
        <f>IF($A403="",0,$H403*IFERROR(VLOOKUP($B403,Parts!$A$5:$R$204,12,FALSE),0))</f>
        <v/>
      </c>
      <c r="N403" s="10">
        <f>IF($A403="",0,$H403*IFERROR(VLOOKUP($B403,Parts!$A$5:$R$204,13,FALSE),0))</f>
        <v/>
      </c>
      <c r="O403" s="10">
        <f>IF($A403="",0,$H403*IFERROR(VLOOKUP($B403,Parts!$A$5:$R$204,14,FALSE),0))</f>
        <v/>
      </c>
      <c r="P403" s="10">
        <f>IF($A403="",0,$H403*IFERROR(VLOOKUP($B403,Parts!$A$5:$R$204,15,FALSE),0))</f>
        <v/>
      </c>
      <c r="R403" s="14">
        <f>IF($B403="","",IF($B403='Where used'!$B$3,COUNTIFS($B$5:$B403,'Where used'!$B$3),""))</f>
        <v/>
      </c>
    </row>
    <row r="404">
      <c r="A404" s="7" t="n"/>
      <c r="B404" s="7" t="n"/>
      <c r="C404" s="8" t="n"/>
      <c r="D404" s="9" t="n"/>
      <c r="E404" s="10">
        <f>IF($A404="",0,IFERROR(VLOOKUP($B404,Parts!$A$5:$R$204,16,FALSE),0))</f>
        <v/>
      </c>
      <c r="F404" s="10">
        <f>IF($A404="",0,$D404*$E404)</f>
        <v/>
      </c>
      <c r="G404" s="11">
        <f>IF($A404="",0,IFERROR(VLOOKUP($B404,Parts!$A$5:$R$204,8,FALSE),1))</f>
        <v/>
      </c>
      <c r="H404" s="12">
        <f>IF($A404="",0,IFERROR($D404/$G404,$D404))</f>
        <v/>
      </c>
      <c r="I404" s="10">
        <f>IF($A404="",0,$H404*$E404)</f>
        <v/>
      </c>
      <c r="J404" s="13">
        <f>IF($A404="","",IFERROR(VLOOKUP($B404,Parts!$A$5:$R$204,3,FALSE),"⚠ not in Parts"))</f>
        <v/>
      </c>
      <c r="K404" s="13">
        <f>IF($A404="","",IF($A404=$B404,"⚠ a part cannot contain itself",IF(COUNTIF(Parts!$A$5:$A$204,$A404)=0,"⚠ parent is not in the Parts tab",IF(COUNTIF(Parts!$A$5:$A$204,$B404)=0,"⚠ component is not in the Parts tab",IF(COUNTIFS($A$5:$A$404,$A404,$B$5:$B$404,$B404)&gt;1,"⚠ this parent and component pair appears twice",IF(AND($C404&gt;1,COUNTIF($B$5:$B$404,$A404)=0),"⚠ level below 1, but the parent is never used as a component",""))))))</f>
        <v/>
      </c>
      <c r="M404" s="10">
        <f>IF($A404="",0,$H404*IFERROR(VLOOKUP($B404,Parts!$A$5:$R$204,12,FALSE),0))</f>
        <v/>
      </c>
      <c r="N404" s="10">
        <f>IF($A404="",0,$H404*IFERROR(VLOOKUP($B404,Parts!$A$5:$R$204,13,FALSE),0))</f>
        <v/>
      </c>
      <c r="O404" s="10">
        <f>IF($A404="",0,$H404*IFERROR(VLOOKUP($B404,Parts!$A$5:$R$204,14,FALSE),0))</f>
        <v/>
      </c>
      <c r="P404" s="10">
        <f>IF($A404="",0,$H404*IFERROR(VLOOKUP($B404,Parts!$A$5:$R$204,15,FALSE),0))</f>
        <v/>
      </c>
      <c r="R404" s="14">
        <f>IF($B404="","",IF($B404='Where used'!$B$3,COUNTIFS($B$5:$B404,'Where used'!$B$3),""))</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R204"/>
  <sheetViews>
    <sheetView workbookViewId="0">
      <pane ySplit="4" topLeftCell="A5" activePane="bottomLeft" state="frozen"/>
      <selection pane="bottomLeft" activeCell="A1" sqref="A1"/>
    </sheetView>
  </sheetViews>
  <sheetFormatPr baseColWidth="8" defaultRowHeight="15"/>
  <cols>
    <col width="14" customWidth="1" min="1" max="1"/>
    <col width="34" customWidth="1" min="2" max="2"/>
    <col width="15" customWidth="1" min="3" max="3"/>
    <col width="6" customWidth="1" min="4" max="4"/>
    <col width="14" customWidth="1" min="5" max="5"/>
    <col width="22" customWidth="1" min="6" max="6"/>
    <col width="11" customWidth="1" min="7" max="7"/>
    <col width="8" customWidth="1" min="8" max="8"/>
    <col width="9" customWidth="1" min="9" max="9"/>
    <col width="9" customWidth="1" min="10" max="10"/>
    <col width="11" customWidth="1" min="11" max="11"/>
    <col width="12" customWidth="1" min="12" max="12"/>
    <col width="12" customWidth="1" min="13" max="13"/>
    <col width="12" customWidth="1" min="14" max="14"/>
    <col width="12" customWidth="1" min="15" max="15"/>
    <col width="15" customWidth="1" min="16" max="16"/>
    <col width="26" customWidth="1" min="17" max="17"/>
    <col width="34" customWidth="1" min="18" max="18"/>
  </cols>
  <sheetData>
    <row r="1">
      <c r="A1" s="1" t="inlineStr">
        <is>
          <t>Parts — the part master, and where the cost walks up the tree</t>
        </is>
      </c>
    </row>
    <row r="2">
      <c r="A2" s="2" t="inlineStr">
        <is>
          <t>Unit cost is typed only for parts you buy. A sub-assembly has no purchased price: its cost is its children, one level at a time, in columns L to P.</t>
        </is>
      </c>
    </row>
    <row r="4">
      <c r="A4" s="6" t="inlineStr">
        <is>
          <t>Part number</t>
        </is>
      </c>
      <c r="B4" s="6" t="inlineStr">
        <is>
          <t>Description</t>
        </is>
      </c>
      <c r="C4" s="6" t="inlineStr">
        <is>
          <t>Type</t>
        </is>
      </c>
      <c r="D4" s="6" t="inlineStr">
        <is>
          <t>UoM</t>
        </is>
      </c>
      <c r="E4" s="6" t="inlineStr">
        <is>
          <t>Purchased unit cost</t>
        </is>
      </c>
      <c r="F4" s="6" t="inlineStr">
        <is>
          <t>Supplier</t>
        </is>
      </c>
      <c r="G4" s="6" t="inlineStr">
        <is>
          <t>Lead time (days)</t>
        </is>
      </c>
      <c r="H4" s="6" t="inlineStr">
        <is>
          <t>Yield</t>
        </is>
      </c>
      <c r="I4" s="6" t="inlineStr">
        <is>
          <t>Child lines</t>
        </is>
      </c>
      <c r="J4" s="6" t="inlineStr">
        <is>
          <t>Used in</t>
        </is>
      </c>
      <c r="K4" s="6" t="inlineStr">
        <is>
          <t>Top level</t>
        </is>
      </c>
      <c r="L4" s="6" t="inlineStr">
        <is>
          <t>Cost L0</t>
        </is>
      </c>
      <c r="M4" s="6" t="inlineStr">
        <is>
          <t>Cost L1</t>
        </is>
      </c>
      <c r="N4" s="6" t="inlineStr">
        <is>
          <t>Cost L2</t>
        </is>
      </c>
      <c r="O4" s="6" t="inlineStr">
        <is>
          <t>Cost L3</t>
        </is>
      </c>
      <c r="P4" s="6" t="inlineStr">
        <is>
          <t>Rolled unit cost</t>
        </is>
      </c>
      <c r="Q4" s="6" t="inlineStr">
        <is>
          <t>Depth warning</t>
        </is>
      </c>
      <c r="R4" s="6" t="inlineStr">
        <is>
          <t>Check</t>
        </is>
      </c>
    </row>
    <row r="5">
      <c r="A5" s="7" t="inlineStr">
        <is>
          <t>CHAIR-01</t>
        </is>
      </c>
      <c r="B5" s="7" t="inlineStr">
        <is>
          <t>Task chair, black — finished good</t>
        </is>
      </c>
      <c r="C5" s="7" t="inlineStr">
        <is>
          <t>Finished good</t>
        </is>
      </c>
      <c r="D5" s="7" t="inlineStr">
        <is>
          <t>ea</t>
        </is>
      </c>
      <c r="E5" s="15" t="n"/>
      <c r="F5" s="7" t="n"/>
      <c r="G5" s="8" t="n"/>
      <c r="H5" s="16" t="n">
        <v>1</v>
      </c>
      <c r="I5" s="14">
        <f>IF($A5="","",COUNTIF(BOM!$A$5:$A$404,$A5))</f>
        <v/>
      </c>
      <c r="J5" s="14">
        <f>IF($A5="","",COUNTIF(BOM!$B$5:$B$404,$A5))</f>
        <v/>
      </c>
      <c r="K5" s="13">
        <f>IF($A5="","",IF(COUNTIF(BOM!$B$5:$B$404,$A5)=0,"Top level",""))</f>
        <v/>
      </c>
      <c r="L5" s="10">
        <f>IF($A5="",0,IF($E5="",0,$E5))</f>
        <v/>
      </c>
      <c r="M5" s="10">
        <f>IF($A5="",0,IF($I5=0,$L5,SUMIFS(BOM!$M$5:$M$404,BOM!$A$5:$A$404,$A5)))</f>
        <v/>
      </c>
      <c r="N5" s="10">
        <f>IF($A5="",0,IF($I5=0,$L5,SUMIFS(BOM!$N$5:$N$404,BOM!$A$5:$A$404,$A5)))</f>
        <v/>
      </c>
      <c r="O5" s="10">
        <f>IF($A5="",0,IF($I5=0,$L5,SUMIFS(BOM!$O$5:$O$404,BOM!$A$5:$A$404,$A5)))</f>
        <v/>
      </c>
      <c r="P5" s="17">
        <f>IF($A5="",0,IF($I5=0,$L5,SUMIFS(BOM!$P$5:$P$404,BOM!$A$5:$A$404,$A5)))</f>
        <v/>
      </c>
      <c r="Q5" s="13">
        <f>IF($A5="","",IF(ABS($P5-$O5)&gt;0.005,"⚠ tree is deeper than 4 levels",""))</f>
        <v/>
      </c>
      <c r="R5" s="13">
        <f>IF($A5="","",IF(COUNTIF($A$5:$A$204,$A5)&gt;1,"⚠ duplicate part number",IF(AND($I5=0,$E5=""),"⚠ purchased part with no unit cost",IF(AND($I5&gt;0,$E5&lt;&gt;""),"Has children — the typed unit cost is ignored, the roll-up wins",""))))</f>
        <v/>
      </c>
    </row>
    <row r="6">
      <c r="A6" s="7" t="inlineStr">
        <is>
          <t>FRAME-A</t>
        </is>
      </c>
      <c r="B6" s="7" t="inlineStr">
        <is>
          <t>Chair frame assembly, welded</t>
        </is>
      </c>
      <c r="C6" s="7" t="inlineStr">
        <is>
          <t>Sub-assembly</t>
        </is>
      </c>
      <c r="D6" s="7" t="inlineStr">
        <is>
          <t>ea</t>
        </is>
      </c>
      <c r="E6" s="15" t="n"/>
      <c r="F6" s="7" t="n"/>
      <c r="G6" s="8" t="n"/>
      <c r="H6" s="16" t="n">
        <v>1</v>
      </c>
      <c r="I6" s="14">
        <f>IF($A6="","",COUNTIF(BOM!$A$5:$A$404,$A6))</f>
        <v/>
      </c>
      <c r="J6" s="14">
        <f>IF($A6="","",COUNTIF(BOM!$B$5:$B$404,$A6))</f>
        <v/>
      </c>
      <c r="K6" s="13">
        <f>IF($A6="","",IF(COUNTIF(BOM!$B$5:$B$404,$A6)=0,"Top level",""))</f>
        <v/>
      </c>
      <c r="L6" s="10">
        <f>IF($A6="",0,IF($E6="",0,$E6))</f>
        <v/>
      </c>
      <c r="M6" s="10">
        <f>IF($A6="",0,IF($I6=0,$L6,SUMIFS(BOM!$M$5:$M$404,BOM!$A$5:$A$404,$A6)))</f>
        <v/>
      </c>
      <c r="N6" s="10">
        <f>IF($A6="",0,IF($I6=0,$L6,SUMIFS(BOM!$N$5:$N$404,BOM!$A$5:$A$404,$A6)))</f>
        <v/>
      </c>
      <c r="O6" s="10">
        <f>IF($A6="",0,IF($I6=0,$L6,SUMIFS(BOM!$O$5:$O$404,BOM!$A$5:$A$404,$A6)))</f>
        <v/>
      </c>
      <c r="P6" s="17">
        <f>IF($A6="",0,IF($I6=0,$L6,SUMIFS(BOM!$P$5:$P$404,BOM!$A$5:$A$404,$A6)))</f>
        <v/>
      </c>
      <c r="Q6" s="13">
        <f>IF($A6="","",IF(ABS($P6-$O6)&gt;0.005,"⚠ tree is deeper than 4 levels",""))</f>
        <v/>
      </c>
      <c r="R6" s="13">
        <f>IF($A6="","",IF(COUNTIF($A$5:$A$204,$A6)&gt;1,"⚠ duplicate part number",IF(AND($I6=0,$E6=""),"⚠ purchased part with no unit cost",IF(AND($I6&gt;0,$E6&lt;&gt;""),"Has children — the typed unit cost is ignored, the roll-up wins",""))))</f>
        <v/>
      </c>
    </row>
    <row r="7">
      <c r="A7" s="7" t="inlineStr">
        <is>
          <t>SEAT-PAD</t>
        </is>
      </c>
      <c r="B7" s="7" t="inlineStr">
        <is>
          <t>Seat pad assembly, upholstered</t>
        </is>
      </c>
      <c r="C7" s="7" t="inlineStr">
        <is>
          <t>Sub-assembly</t>
        </is>
      </c>
      <c r="D7" s="7" t="inlineStr">
        <is>
          <t>ea</t>
        </is>
      </c>
      <c r="E7" s="15" t="n"/>
      <c r="F7" s="7" t="n"/>
      <c r="G7" s="8" t="n"/>
      <c r="H7" s="16" t="n">
        <v>1</v>
      </c>
      <c r="I7" s="14">
        <f>IF($A7="","",COUNTIF(BOM!$A$5:$A$404,$A7))</f>
        <v/>
      </c>
      <c r="J7" s="14">
        <f>IF($A7="","",COUNTIF(BOM!$B$5:$B$404,$A7))</f>
        <v/>
      </c>
      <c r="K7" s="13">
        <f>IF($A7="","",IF(COUNTIF(BOM!$B$5:$B$404,$A7)=0,"Top level",""))</f>
        <v/>
      </c>
      <c r="L7" s="10">
        <f>IF($A7="",0,IF($E7="",0,$E7))</f>
        <v/>
      </c>
      <c r="M7" s="10">
        <f>IF($A7="",0,IF($I7=0,$L7,SUMIFS(BOM!$M$5:$M$404,BOM!$A$5:$A$404,$A7)))</f>
        <v/>
      </c>
      <c r="N7" s="10">
        <f>IF($A7="",0,IF($I7=0,$L7,SUMIFS(BOM!$N$5:$N$404,BOM!$A$5:$A$404,$A7)))</f>
        <v/>
      </c>
      <c r="O7" s="10">
        <f>IF($A7="",0,IF($I7=0,$L7,SUMIFS(BOM!$O$5:$O$404,BOM!$A$5:$A$404,$A7)))</f>
        <v/>
      </c>
      <c r="P7" s="17">
        <f>IF($A7="",0,IF($I7=0,$L7,SUMIFS(BOM!$P$5:$P$404,BOM!$A$5:$A$404,$A7)))</f>
        <v/>
      </c>
      <c r="Q7" s="13">
        <f>IF($A7="","",IF(ABS($P7-$O7)&gt;0.005,"⚠ tree is deeper than 4 levels",""))</f>
        <v/>
      </c>
      <c r="R7" s="13">
        <f>IF($A7="","",IF(COUNTIF($A$5:$A$204,$A7)&gt;1,"⚠ duplicate part number",IF(AND($I7=0,$E7=""),"⚠ purchased part with no unit cost",IF(AND($I7&gt;0,$E7&lt;&gt;""),"Has children — the typed unit cost is ignored, the roll-up wins",""))))</f>
        <v/>
      </c>
    </row>
    <row r="8">
      <c r="A8" s="7" t="inlineStr">
        <is>
          <t>PACK-KIT</t>
        </is>
      </c>
      <c r="B8" s="7" t="inlineStr">
        <is>
          <t>Packaging kit, single chair</t>
        </is>
      </c>
      <c r="C8" s="7" t="inlineStr">
        <is>
          <t>Sub-assembly</t>
        </is>
      </c>
      <c r="D8" s="7" t="inlineStr">
        <is>
          <t>ea</t>
        </is>
      </c>
      <c r="E8" s="15" t="n"/>
      <c r="F8" s="7" t="n"/>
      <c r="G8" s="8" t="n"/>
      <c r="H8" s="16" t="n">
        <v>1</v>
      </c>
      <c r="I8" s="14">
        <f>IF($A8="","",COUNTIF(BOM!$A$5:$A$404,$A8))</f>
        <v/>
      </c>
      <c r="J8" s="14">
        <f>IF($A8="","",COUNTIF(BOM!$B$5:$B$404,$A8))</f>
        <v/>
      </c>
      <c r="K8" s="13">
        <f>IF($A8="","",IF(COUNTIF(BOM!$B$5:$B$404,$A8)=0,"Top level",""))</f>
        <v/>
      </c>
      <c r="L8" s="10">
        <f>IF($A8="",0,IF($E8="",0,$E8))</f>
        <v/>
      </c>
      <c r="M8" s="10">
        <f>IF($A8="",0,IF($I8=0,$L8,SUMIFS(BOM!$M$5:$M$404,BOM!$A$5:$A$404,$A8)))</f>
        <v/>
      </c>
      <c r="N8" s="10">
        <f>IF($A8="",0,IF($I8=0,$L8,SUMIFS(BOM!$N$5:$N$404,BOM!$A$5:$A$404,$A8)))</f>
        <v/>
      </c>
      <c r="O8" s="10">
        <f>IF($A8="",0,IF($I8=0,$L8,SUMIFS(BOM!$O$5:$O$404,BOM!$A$5:$A$404,$A8)))</f>
        <v/>
      </c>
      <c r="P8" s="17">
        <f>IF($A8="",0,IF($I8=0,$L8,SUMIFS(BOM!$P$5:$P$404,BOM!$A$5:$A$404,$A8)))</f>
        <v/>
      </c>
      <c r="Q8" s="13">
        <f>IF($A8="","",IF(ABS($P8-$O8)&gt;0.005,"⚠ tree is deeper than 4 levels",""))</f>
        <v/>
      </c>
      <c r="R8" s="13">
        <f>IF($A8="","",IF(COUNTIF($A$5:$A$204,$A8)&gt;1,"⚠ duplicate part number",IF(AND($I8=0,$E8=""),"⚠ purchased part with no unit cost",IF(AND($I8&gt;0,$E8&lt;&gt;""),"Has children — the typed unit cost is ignored, the roll-up wins",""))))</f>
        <v/>
      </c>
    </row>
    <row r="9">
      <c r="A9" s="7" t="inlineStr">
        <is>
          <t>WELD-KIT</t>
        </is>
      </c>
      <c r="B9" s="7" t="inlineStr">
        <is>
          <t>Weld consumables per frame</t>
        </is>
      </c>
      <c r="C9" s="7" t="inlineStr">
        <is>
          <t>Sub-assembly</t>
        </is>
      </c>
      <c r="D9" s="7" t="inlineStr">
        <is>
          <t>ea</t>
        </is>
      </c>
      <c r="E9" s="15" t="n"/>
      <c r="F9" s="7" t="n"/>
      <c r="G9" s="8" t="n"/>
      <c r="H9" s="16" t="n">
        <v>1</v>
      </c>
      <c r="I9" s="14">
        <f>IF($A9="","",COUNTIF(BOM!$A$5:$A$404,$A9))</f>
        <v/>
      </c>
      <c r="J9" s="14">
        <f>IF($A9="","",COUNTIF(BOM!$B$5:$B$404,$A9))</f>
        <v/>
      </c>
      <c r="K9" s="13">
        <f>IF($A9="","",IF(COUNTIF(BOM!$B$5:$B$404,$A9)=0,"Top level",""))</f>
        <v/>
      </c>
      <c r="L9" s="10">
        <f>IF($A9="",0,IF($E9="",0,$E9))</f>
        <v/>
      </c>
      <c r="M9" s="10">
        <f>IF($A9="",0,IF($I9=0,$L9,SUMIFS(BOM!$M$5:$M$404,BOM!$A$5:$A$404,$A9)))</f>
        <v/>
      </c>
      <c r="N9" s="10">
        <f>IF($A9="",0,IF($I9=0,$L9,SUMIFS(BOM!$N$5:$N$404,BOM!$A$5:$A$404,$A9)))</f>
        <v/>
      </c>
      <c r="O9" s="10">
        <f>IF($A9="",0,IF($I9=0,$L9,SUMIFS(BOM!$O$5:$O$404,BOM!$A$5:$A$404,$A9)))</f>
        <v/>
      </c>
      <c r="P9" s="17">
        <f>IF($A9="",0,IF($I9=0,$L9,SUMIFS(BOM!$P$5:$P$404,BOM!$A$5:$A$404,$A9)))</f>
        <v/>
      </c>
      <c r="Q9" s="13">
        <f>IF($A9="","",IF(ABS($P9-$O9)&gt;0.005,"⚠ tree is deeper than 4 levels",""))</f>
        <v/>
      </c>
      <c r="R9" s="13">
        <f>IF($A9="","",IF(COUNTIF($A$5:$A$204,$A9)&gt;1,"⚠ duplicate part number",IF(AND($I9=0,$E9=""),"⚠ purchased part with no unit cost",IF(AND($I9&gt;0,$E9&lt;&gt;""),"Has children — the typed unit cost is ignored, the roll-up wins",""))))</f>
        <v/>
      </c>
    </row>
    <row r="10">
      <c r="A10" s="7" t="inlineStr">
        <is>
          <t>TUBE-25</t>
        </is>
      </c>
      <c r="B10" s="7" t="inlineStr">
        <is>
          <t>Steel tube 25mm, 1.2m cut length</t>
        </is>
      </c>
      <c r="C10" s="7" t="inlineStr">
        <is>
          <t>Purchased</t>
        </is>
      </c>
      <c r="D10" s="7" t="inlineStr">
        <is>
          <t>ea</t>
        </is>
      </c>
      <c r="E10" s="15" t="n">
        <v>2.1</v>
      </c>
      <c r="F10" s="7" t="inlineStr">
        <is>
          <t>Metalworks Ltd</t>
        </is>
      </c>
      <c r="G10" s="8" t="n">
        <v>14</v>
      </c>
      <c r="H10" s="16" t="n">
        <v>1</v>
      </c>
      <c r="I10" s="14">
        <f>IF($A10="","",COUNTIF(BOM!$A$5:$A$404,$A10))</f>
        <v/>
      </c>
      <c r="J10" s="14">
        <f>IF($A10="","",COUNTIF(BOM!$B$5:$B$404,$A10))</f>
        <v/>
      </c>
      <c r="K10" s="13">
        <f>IF($A10="","",IF(COUNTIF(BOM!$B$5:$B$404,$A10)=0,"Top level",""))</f>
        <v/>
      </c>
      <c r="L10" s="10">
        <f>IF($A10="",0,IF($E10="",0,$E10))</f>
        <v/>
      </c>
      <c r="M10" s="10">
        <f>IF($A10="",0,IF($I10=0,$L10,SUMIFS(BOM!$M$5:$M$404,BOM!$A$5:$A$404,$A10)))</f>
        <v/>
      </c>
      <c r="N10" s="10">
        <f>IF($A10="",0,IF($I10=0,$L10,SUMIFS(BOM!$N$5:$N$404,BOM!$A$5:$A$404,$A10)))</f>
        <v/>
      </c>
      <c r="O10" s="10">
        <f>IF($A10="",0,IF($I10=0,$L10,SUMIFS(BOM!$O$5:$O$404,BOM!$A$5:$A$404,$A10)))</f>
        <v/>
      </c>
      <c r="P10" s="17">
        <f>IF($A10="",0,IF($I10=0,$L10,SUMIFS(BOM!$P$5:$P$404,BOM!$A$5:$A$404,$A10)))</f>
        <v/>
      </c>
      <c r="Q10" s="13">
        <f>IF($A10="","",IF(ABS($P10-$O10)&gt;0.005,"⚠ tree is deeper than 4 levels",""))</f>
        <v/>
      </c>
      <c r="R10" s="13">
        <f>IF($A10="","",IF(COUNTIF($A$5:$A$204,$A10)&gt;1,"⚠ duplicate part number",IF(AND($I10=0,$E10=""),"⚠ purchased part with no unit cost",IF(AND($I10&gt;0,$E10&lt;&gt;""),"Has children — the typed unit cost is ignored, the roll-up wins",""))))</f>
        <v/>
      </c>
    </row>
    <row r="11">
      <c r="A11" s="7" t="inlineStr">
        <is>
          <t>BRACKET-S</t>
        </is>
      </c>
      <c r="B11" s="7" t="inlineStr">
        <is>
          <t>Seat bracket, stamped steel</t>
        </is>
      </c>
      <c r="C11" s="7" t="inlineStr">
        <is>
          <t>Purchased</t>
        </is>
      </c>
      <c r="D11" s="7" t="inlineStr">
        <is>
          <t>ea</t>
        </is>
      </c>
      <c r="E11" s="15" t="n">
        <v>3.05</v>
      </c>
      <c r="F11" s="7" t="inlineStr">
        <is>
          <t>Metalworks Ltd</t>
        </is>
      </c>
      <c r="G11" s="8" t="n">
        <v>21</v>
      </c>
      <c r="H11" s="16" t="n">
        <v>1</v>
      </c>
      <c r="I11" s="14">
        <f>IF($A11="","",COUNTIF(BOM!$A$5:$A$404,$A11))</f>
        <v/>
      </c>
      <c r="J11" s="14">
        <f>IF($A11="","",COUNTIF(BOM!$B$5:$B$404,$A11))</f>
        <v/>
      </c>
      <c r="K11" s="13">
        <f>IF($A11="","",IF(COUNTIF(BOM!$B$5:$B$404,$A11)=0,"Top level",""))</f>
        <v/>
      </c>
      <c r="L11" s="10">
        <f>IF($A11="",0,IF($E11="",0,$E11))</f>
        <v/>
      </c>
      <c r="M11" s="10">
        <f>IF($A11="",0,IF($I11=0,$L11,SUMIFS(BOM!$M$5:$M$404,BOM!$A$5:$A$404,$A11)))</f>
        <v/>
      </c>
      <c r="N11" s="10">
        <f>IF($A11="",0,IF($I11=0,$L11,SUMIFS(BOM!$N$5:$N$404,BOM!$A$5:$A$404,$A11)))</f>
        <v/>
      </c>
      <c r="O11" s="10">
        <f>IF($A11="",0,IF($I11=0,$L11,SUMIFS(BOM!$O$5:$O$404,BOM!$A$5:$A$404,$A11)))</f>
        <v/>
      </c>
      <c r="P11" s="17">
        <f>IF($A11="",0,IF($I11=0,$L11,SUMIFS(BOM!$P$5:$P$404,BOM!$A$5:$A$404,$A11)))</f>
        <v/>
      </c>
      <c r="Q11" s="13">
        <f>IF($A11="","",IF(ABS($P11-$O11)&gt;0.005,"⚠ tree is deeper than 4 levels",""))</f>
        <v/>
      </c>
      <c r="R11" s="13">
        <f>IF($A11="","",IF(COUNTIF($A$5:$A$204,$A11)&gt;1,"⚠ duplicate part number",IF(AND($I11=0,$E11=""),"⚠ purchased part with no unit cost",IF(AND($I11&gt;0,$E11&lt;&gt;""),"Has children — the typed unit cost is ignored, the roll-up wins",""))))</f>
        <v/>
      </c>
    </row>
    <row r="12">
      <c r="A12" s="7" t="inlineStr">
        <is>
          <t>FASTEN-M6</t>
        </is>
      </c>
      <c r="B12" s="7" t="inlineStr">
        <is>
          <t>M6 bolt, nut and washer set</t>
        </is>
      </c>
      <c r="C12" s="7" t="inlineStr">
        <is>
          <t>Purchased</t>
        </is>
      </c>
      <c r="D12" s="7" t="inlineStr">
        <is>
          <t>ea</t>
        </is>
      </c>
      <c r="E12" s="15" t="n">
        <v>0.09</v>
      </c>
      <c r="F12" s="7" t="inlineStr">
        <is>
          <t>Fixings Direct</t>
        </is>
      </c>
      <c r="G12" s="8" t="n">
        <v>7</v>
      </c>
      <c r="H12" s="16" t="n">
        <v>1</v>
      </c>
      <c r="I12" s="14">
        <f>IF($A12="","",COUNTIF(BOM!$A$5:$A$404,$A12))</f>
        <v/>
      </c>
      <c r="J12" s="14">
        <f>IF($A12="","",COUNTIF(BOM!$B$5:$B$404,$A12))</f>
        <v/>
      </c>
      <c r="K12" s="13">
        <f>IF($A12="","",IF(COUNTIF(BOM!$B$5:$B$404,$A12)=0,"Top level",""))</f>
        <v/>
      </c>
      <c r="L12" s="10">
        <f>IF($A12="",0,IF($E12="",0,$E12))</f>
        <v/>
      </c>
      <c r="M12" s="10">
        <f>IF($A12="",0,IF($I12=0,$L12,SUMIFS(BOM!$M$5:$M$404,BOM!$A$5:$A$404,$A12)))</f>
        <v/>
      </c>
      <c r="N12" s="10">
        <f>IF($A12="",0,IF($I12=0,$L12,SUMIFS(BOM!$N$5:$N$404,BOM!$A$5:$A$404,$A12)))</f>
        <v/>
      </c>
      <c r="O12" s="10">
        <f>IF($A12="",0,IF($I12=0,$L12,SUMIFS(BOM!$O$5:$O$404,BOM!$A$5:$A$404,$A12)))</f>
        <v/>
      </c>
      <c r="P12" s="17">
        <f>IF($A12="",0,IF($I12=0,$L12,SUMIFS(BOM!$P$5:$P$404,BOM!$A$5:$A$404,$A12)))</f>
        <v/>
      </c>
      <c r="Q12" s="13">
        <f>IF($A12="","",IF(ABS($P12-$O12)&gt;0.005,"⚠ tree is deeper than 4 levels",""))</f>
        <v/>
      </c>
      <c r="R12" s="13">
        <f>IF($A12="","",IF(COUNTIF($A$5:$A$204,$A12)&gt;1,"⚠ duplicate part number",IF(AND($I12=0,$E12=""),"⚠ purchased part with no unit cost",IF(AND($I12&gt;0,$E12&lt;&gt;""),"Has children — the typed unit cost is ignored, the roll-up wins",""))))</f>
        <v/>
      </c>
    </row>
    <row r="13">
      <c r="A13" s="7" t="inlineStr">
        <is>
          <t>PAINT-BLK</t>
        </is>
      </c>
      <c r="B13" s="7" t="inlineStr">
        <is>
          <t>Powder coat, black (per kg)</t>
        </is>
      </c>
      <c r="C13" s="7" t="inlineStr">
        <is>
          <t>Purchased</t>
        </is>
      </c>
      <c r="D13" s="7" t="inlineStr">
        <is>
          <t>kg</t>
        </is>
      </c>
      <c r="E13" s="15" t="n">
        <v>10.7</v>
      </c>
      <c r="F13" s="7" t="inlineStr">
        <is>
          <t>CoatPro</t>
        </is>
      </c>
      <c r="G13" s="8" t="n">
        <v>10</v>
      </c>
      <c r="H13" s="16" t="n">
        <v>1</v>
      </c>
      <c r="I13" s="14">
        <f>IF($A13="","",COUNTIF(BOM!$A$5:$A$404,$A13))</f>
        <v/>
      </c>
      <c r="J13" s="14">
        <f>IF($A13="","",COUNTIF(BOM!$B$5:$B$404,$A13))</f>
        <v/>
      </c>
      <c r="K13" s="13">
        <f>IF($A13="","",IF(COUNTIF(BOM!$B$5:$B$404,$A13)=0,"Top level",""))</f>
        <v/>
      </c>
      <c r="L13" s="10">
        <f>IF($A13="",0,IF($E13="",0,$E13))</f>
        <v/>
      </c>
      <c r="M13" s="10">
        <f>IF($A13="",0,IF($I13=0,$L13,SUMIFS(BOM!$M$5:$M$404,BOM!$A$5:$A$404,$A13)))</f>
        <v/>
      </c>
      <c r="N13" s="10">
        <f>IF($A13="",0,IF($I13=0,$L13,SUMIFS(BOM!$N$5:$N$404,BOM!$A$5:$A$404,$A13)))</f>
        <v/>
      </c>
      <c r="O13" s="10">
        <f>IF($A13="",0,IF($I13=0,$L13,SUMIFS(BOM!$O$5:$O$404,BOM!$A$5:$A$404,$A13)))</f>
        <v/>
      </c>
      <c r="P13" s="17">
        <f>IF($A13="",0,IF($I13=0,$L13,SUMIFS(BOM!$P$5:$P$404,BOM!$A$5:$A$404,$A13)))</f>
        <v/>
      </c>
      <c r="Q13" s="13">
        <f>IF($A13="","",IF(ABS($P13-$O13)&gt;0.005,"⚠ tree is deeper than 4 levels",""))</f>
        <v/>
      </c>
      <c r="R13" s="13">
        <f>IF($A13="","",IF(COUNTIF($A$5:$A$204,$A13)&gt;1,"⚠ duplicate part number",IF(AND($I13=0,$E13=""),"⚠ purchased part with no unit cost",IF(AND($I13&gt;0,$E13&lt;&gt;""),"Has children — the typed unit cost is ignored, the roll-up wins",""))))</f>
        <v/>
      </c>
    </row>
    <row r="14">
      <c r="A14" s="7" t="inlineStr">
        <is>
          <t>WIRE-08</t>
        </is>
      </c>
      <c r="B14" s="7" t="inlineStr">
        <is>
          <t>MIG wire 0.8mm (per kg)</t>
        </is>
      </c>
      <c r="C14" s="7" t="inlineStr">
        <is>
          <t>Purchased</t>
        </is>
      </c>
      <c r="D14" s="7" t="inlineStr">
        <is>
          <t>kg</t>
        </is>
      </c>
      <c r="E14" s="15" t="n">
        <v>2.4</v>
      </c>
      <c r="F14" s="7" t="inlineStr">
        <is>
          <t>Metalworks Ltd</t>
        </is>
      </c>
      <c r="G14" s="8" t="n">
        <v>14</v>
      </c>
      <c r="H14" s="16" t="n">
        <v>1</v>
      </c>
      <c r="I14" s="14">
        <f>IF($A14="","",COUNTIF(BOM!$A$5:$A$404,$A14))</f>
        <v/>
      </c>
      <c r="J14" s="14">
        <f>IF($A14="","",COUNTIF(BOM!$B$5:$B$404,$A14))</f>
        <v/>
      </c>
      <c r="K14" s="13">
        <f>IF($A14="","",IF(COUNTIF(BOM!$B$5:$B$404,$A14)=0,"Top level",""))</f>
        <v/>
      </c>
      <c r="L14" s="10">
        <f>IF($A14="",0,IF($E14="",0,$E14))</f>
        <v/>
      </c>
      <c r="M14" s="10">
        <f>IF($A14="",0,IF($I14=0,$L14,SUMIFS(BOM!$M$5:$M$404,BOM!$A$5:$A$404,$A14)))</f>
        <v/>
      </c>
      <c r="N14" s="10">
        <f>IF($A14="",0,IF($I14=0,$L14,SUMIFS(BOM!$N$5:$N$404,BOM!$A$5:$A$404,$A14)))</f>
        <v/>
      </c>
      <c r="O14" s="10">
        <f>IF($A14="",0,IF($I14=0,$L14,SUMIFS(BOM!$O$5:$O$404,BOM!$A$5:$A$404,$A14)))</f>
        <v/>
      </c>
      <c r="P14" s="17">
        <f>IF($A14="",0,IF($I14=0,$L14,SUMIFS(BOM!$P$5:$P$404,BOM!$A$5:$A$404,$A14)))</f>
        <v/>
      </c>
      <c r="Q14" s="13">
        <f>IF($A14="","",IF(ABS($P14-$O14)&gt;0.005,"⚠ tree is deeper than 4 levels",""))</f>
        <v/>
      </c>
      <c r="R14" s="13">
        <f>IF($A14="","",IF(COUNTIF($A$5:$A$204,$A14)&gt;1,"⚠ duplicate part number",IF(AND($I14=0,$E14=""),"⚠ purchased part with no unit cost",IF(AND($I14&gt;0,$E14&lt;&gt;""),"Has children — the typed unit cost is ignored, the roll-up wins",""))))</f>
        <v/>
      </c>
    </row>
    <row r="15">
      <c r="A15" s="7" t="inlineStr">
        <is>
          <t>GAS-AR</t>
        </is>
      </c>
      <c r="B15" s="7" t="inlineStr">
        <is>
          <t>Argon mix shielding gas (per m3)</t>
        </is>
      </c>
      <c r="C15" s="7" t="inlineStr">
        <is>
          <t>Purchased</t>
        </is>
      </c>
      <c r="D15" s="7" t="inlineStr">
        <is>
          <t>m3</t>
        </is>
      </c>
      <c r="E15" s="15" t="n">
        <v>11</v>
      </c>
      <c r="F15" s="7" t="inlineStr">
        <is>
          <t>GasCo</t>
        </is>
      </c>
      <c r="G15" s="8" t="n">
        <v>5</v>
      </c>
      <c r="H15" s="16" t="n">
        <v>1</v>
      </c>
      <c r="I15" s="14">
        <f>IF($A15="","",COUNTIF(BOM!$A$5:$A$404,$A15))</f>
        <v/>
      </c>
      <c r="J15" s="14">
        <f>IF($A15="","",COUNTIF(BOM!$B$5:$B$404,$A15))</f>
        <v/>
      </c>
      <c r="K15" s="13">
        <f>IF($A15="","",IF(COUNTIF(BOM!$B$5:$B$404,$A15)=0,"Top level",""))</f>
        <v/>
      </c>
      <c r="L15" s="10">
        <f>IF($A15="",0,IF($E15="",0,$E15))</f>
        <v/>
      </c>
      <c r="M15" s="10">
        <f>IF($A15="",0,IF($I15=0,$L15,SUMIFS(BOM!$M$5:$M$404,BOM!$A$5:$A$404,$A15)))</f>
        <v/>
      </c>
      <c r="N15" s="10">
        <f>IF($A15="",0,IF($I15=0,$L15,SUMIFS(BOM!$N$5:$N$404,BOM!$A$5:$A$404,$A15)))</f>
        <v/>
      </c>
      <c r="O15" s="10">
        <f>IF($A15="",0,IF($I15=0,$L15,SUMIFS(BOM!$O$5:$O$404,BOM!$A$5:$A$404,$A15)))</f>
        <v/>
      </c>
      <c r="P15" s="17">
        <f>IF($A15="",0,IF($I15=0,$L15,SUMIFS(BOM!$P$5:$P$404,BOM!$A$5:$A$404,$A15)))</f>
        <v/>
      </c>
      <c r="Q15" s="13">
        <f>IF($A15="","",IF(ABS($P15-$O15)&gt;0.005,"⚠ tree is deeper than 4 levels",""))</f>
        <v/>
      </c>
      <c r="R15" s="13">
        <f>IF($A15="","",IF(COUNTIF($A$5:$A$204,$A15)&gt;1,"⚠ duplicate part number",IF(AND($I15=0,$E15=""),"⚠ purchased part with no unit cost",IF(AND($I15&gt;0,$E15&lt;&gt;""),"Has children — the typed unit cost is ignored, the roll-up wins",""))))</f>
        <v/>
      </c>
    </row>
    <row r="16">
      <c r="A16" s="7" t="inlineStr">
        <is>
          <t>FOAM-40</t>
        </is>
      </c>
      <c r="B16" s="7" t="inlineStr">
        <is>
          <t>Moulded foam pad, 40kg/m3</t>
        </is>
      </c>
      <c r="C16" s="7" t="inlineStr">
        <is>
          <t>Purchased</t>
        </is>
      </c>
      <c r="D16" s="7" t="inlineStr">
        <is>
          <t>ea</t>
        </is>
      </c>
      <c r="E16" s="15" t="n">
        <v>3.8</v>
      </c>
      <c r="F16" s="7" t="inlineStr">
        <is>
          <t>FoamTech</t>
        </is>
      </c>
      <c r="G16" s="8" t="n">
        <v>28</v>
      </c>
      <c r="H16" s="16" t="n">
        <v>1</v>
      </c>
      <c r="I16" s="14">
        <f>IF($A16="","",COUNTIF(BOM!$A$5:$A$404,$A16))</f>
        <v/>
      </c>
      <c r="J16" s="14">
        <f>IF($A16="","",COUNTIF(BOM!$B$5:$B$404,$A16))</f>
        <v/>
      </c>
      <c r="K16" s="13">
        <f>IF($A16="","",IF(COUNTIF(BOM!$B$5:$B$404,$A16)=0,"Top level",""))</f>
        <v/>
      </c>
      <c r="L16" s="10">
        <f>IF($A16="",0,IF($E16="",0,$E16))</f>
        <v/>
      </c>
      <c r="M16" s="10">
        <f>IF($A16="",0,IF($I16=0,$L16,SUMIFS(BOM!$M$5:$M$404,BOM!$A$5:$A$404,$A16)))</f>
        <v/>
      </c>
      <c r="N16" s="10">
        <f>IF($A16="",0,IF($I16=0,$L16,SUMIFS(BOM!$N$5:$N$404,BOM!$A$5:$A$404,$A16)))</f>
        <v/>
      </c>
      <c r="O16" s="10">
        <f>IF($A16="",0,IF($I16=0,$L16,SUMIFS(BOM!$O$5:$O$404,BOM!$A$5:$A$404,$A16)))</f>
        <v/>
      </c>
      <c r="P16" s="17">
        <f>IF($A16="",0,IF($I16=0,$L16,SUMIFS(BOM!$P$5:$P$404,BOM!$A$5:$A$404,$A16)))</f>
        <v/>
      </c>
      <c r="Q16" s="13">
        <f>IF($A16="","",IF(ABS($P16-$O16)&gt;0.005,"⚠ tree is deeper than 4 levels",""))</f>
        <v/>
      </c>
      <c r="R16" s="13">
        <f>IF($A16="","",IF(COUNTIF($A$5:$A$204,$A16)&gt;1,"⚠ duplicate part number",IF(AND($I16=0,$E16=""),"⚠ purchased part with no unit cost",IF(AND($I16&gt;0,$E16&lt;&gt;""),"Has children — the typed unit cost is ignored, the roll-up wins",""))))</f>
        <v/>
      </c>
    </row>
    <row r="17">
      <c r="A17" s="7" t="inlineStr">
        <is>
          <t>FABRIC-GR</t>
        </is>
      </c>
      <c r="B17" s="7" t="inlineStr">
        <is>
          <t>Upholstery fabric, grey (per m)</t>
        </is>
      </c>
      <c r="C17" s="7" t="inlineStr">
        <is>
          <t>Purchased</t>
        </is>
      </c>
      <c r="D17" s="7" t="inlineStr">
        <is>
          <t>m</t>
        </is>
      </c>
      <c r="E17" s="15" t="n">
        <v>5.1</v>
      </c>
      <c r="F17" s="7" t="inlineStr">
        <is>
          <t>Textile House</t>
        </is>
      </c>
      <c r="G17" s="8" t="n">
        <v>35</v>
      </c>
      <c r="H17" s="16" t="n">
        <v>1</v>
      </c>
      <c r="I17" s="14">
        <f>IF($A17="","",COUNTIF(BOM!$A$5:$A$404,$A17))</f>
        <v/>
      </c>
      <c r="J17" s="14">
        <f>IF($A17="","",COUNTIF(BOM!$B$5:$B$404,$A17))</f>
        <v/>
      </c>
      <c r="K17" s="13">
        <f>IF($A17="","",IF(COUNTIF(BOM!$B$5:$B$404,$A17)=0,"Top level",""))</f>
        <v/>
      </c>
      <c r="L17" s="10">
        <f>IF($A17="",0,IF($E17="",0,$E17))</f>
        <v/>
      </c>
      <c r="M17" s="10">
        <f>IF($A17="",0,IF($I17=0,$L17,SUMIFS(BOM!$M$5:$M$404,BOM!$A$5:$A$404,$A17)))</f>
        <v/>
      </c>
      <c r="N17" s="10">
        <f>IF($A17="",0,IF($I17=0,$L17,SUMIFS(BOM!$N$5:$N$404,BOM!$A$5:$A$404,$A17)))</f>
        <v/>
      </c>
      <c r="O17" s="10">
        <f>IF($A17="",0,IF($I17=0,$L17,SUMIFS(BOM!$O$5:$O$404,BOM!$A$5:$A$404,$A17)))</f>
        <v/>
      </c>
      <c r="P17" s="17">
        <f>IF($A17="",0,IF($I17=0,$L17,SUMIFS(BOM!$P$5:$P$404,BOM!$A$5:$A$404,$A17)))</f>
        <v/>
      </c>
      <c r="Q17" s="13">
        <f>IF($A17="","",IF(ABS($P17-$O17)&gt;0.005,"⚠ tree is deeper than 4 levels",""))</f>
        <v/>
      </c>
      <c r="R17" s="13">
        <f>IF($A17="","",IF(COUNTIF($A$5:$A$204,$A17)&gt;1,"⚠ duplicate part number",IF(AND($I17=0,$E17=""),"⚠ purchased part with no unit cost",IF(AND($I17&gt;0,$E17&lt;&gt;""),"Has children — the typed unit cost is ignored, the roll-up wins",""))))</f>
        <v/>
      </c>
    </row>
    <row r="18">
      <c r="A18" s="7" t="inlineStr">
        <is>
          <t>STAPLE-8</t>
        </is>
      </c>
      <c r="B18" s="7" t="inlineStr">
        <is>
          <t>Upholstery staple 8mm</t>
        </is>
      </c>
      <c r="C18" s="7" t="inlineStr">
        <is>
          <t>Purchased</t>
        </is>
      </c>
      <c r="D18" s="7" t="inlineStr">
        <is>
          <t>ea</t>
        </is>
      </c>
      <c r="E18" s="15" t="n">
        <v>0.002</v>
      </c>
      <c r="F18" s="7" t="inlineStr">
        <is>
          <t>Fixings Direct</t>
        </is>
      </c>
      <c r="G18" s="8" t="n">
        <v>7</v>
      </c>
      <c r="H18" s="16" t="n">
        <v>1</v>
      </c>
      <c r="I18" s="14">
        <f>IF($A18="","",COUNTIF(BOM!$A$5:$A$404,$A18))</f>
        <v/>
      </c>
      <c r="J18" s="14">
        <f>IF($A18="","",COUNTIF(BOM!$B$5:$B$404,$A18))</f>
        <v/>
      </c>
      <c r="K18" s="13">
        <f>IF($A18="","",IF(COUNTIF(BOM!$B$5:$B$404,$A18)=0,"Top level",""))</f>
        <v/>
      </c>
      <c r="L18" s="10">
        <f>IF($A18="",0,IF($E18="",0,$E18))</f>
        <v/>
      </c>
      <c r="M18" s="10">
        <f>IF($A18="",0,IF($I18=0,$L18,SUMIFS(BOM!$M$5:$M$404,BOM!$A$5:$A$404,$A18)))</f>
        <v/>
      </c>
      <c r="N18" s="10">
        <f>IF($A18="",0,IF($I18=0,$L18,SUMIFS(BOM!$N$5:$N$404,BOM!$A$5:$A$404,$A18)))</f>
        <v/>
      </c>
      <c r="O18" s="10">
        <f>IF($A18="",0,IF($I18=0,$L18,SUMIFS(BOM!$O$5:$O$404,BOM!$A$5:$A$404,$A18)))</f>
        <v/>
      </c>
      <c r="P18" s="17">
        <f>IF($A18="",0,IF($I18=0,$L18,SUMIFS(BOM!$P$5:$P$404,BOM!$A$5:$A$404,$A18)))</f>
        <v/>
      </c>
      <c r="Q18" s="13">
        <f>IF($A18="","",IF(ABS($P18-$O18)&gt;0.005,"⚠ tree is deeper than 4 levels",""))</f>
        <v/>
      </c>
      <c r="R18" s="13">
        <f>IF($A18="","",IF(COUNTIF($A$5:$A$204,$A18)&gt;1,"⚠ duplicate part number",IF(AND($I18=0,$E18=""),"⚠ purchased part with no unit cost",IF(AND($I18&gt;0,$E18&lt;&gt;""),"Has children — the typed unit cost is ignored, the roll-up wins",""))))</f>
        <v/>
      </c>
    </row>
    <row r="19">
      <c r="A19" s="7" t="inlineStr">
        <is>
          <t>GLIDE-FT</t>
        </is>
      </c>
      <c r="B19" s="7" t="inlineStr">
        <is>
          <t>Floor glide, nylon</t>
        </is>
      </c>
      <c r="C19" s="7" t="inlineStr">
        <is>
          <t>Purchased</t>
        </is>
      </c>
      <c r="D19" s="7" t="inlineStr">
        <is>
          <t>ea</t>
        </is>
      </c>
      <c r="E19" s="15" t="n">
        <v>0.22</v>
      </c>
      <c r="F19" s="7" t="inlineStr">
        <is>
          <t>Fixings Direct</t>
        </is>
      </c>
      <c r="G19" s="8" t="n">
        <v>7</v>
      </c>
      <c r="H19" s="16" t="n">
        <v>1</v>
      </c>
      <c r="I19" s="14">
        <f>IF($A19="","",COUNTIF(BOM!$A$5:$A$404,$A19))</f>
        <v/>
      </c>
      <c r="J19" s="14">
        <f>IF($A19="","",COUNTIF(BOM!$B$5:$B$404,$A19))</f>
        <v/>
      </c>
      <c r="K19" s="13">
        <f>IF($A19="","",IF(COUNTIF(BOM!$B$5:$B$404,$A19)=0,"Top level",""))</f>
        <v/>
      </c>
      <c r="L19" s="10">
        <f>IF($A19="",0,IF($E19="",0,$E19))</f>
        <v/>
      </c>
      <c r="M19" s="10">
        <f>IF($A19="",0,IF($I19=0,$L19,SUMIFS(BOM!$M$5:$M$404,BOM!$A$5:$A$404,$A19)))</f>
        <v/>
      </c>
      <c r="N19" s="10">
        <f>IF($A19="",0,IF($I19=0,$L19,SUMIFS(BOM!$N$5:$N$404,BOM!$A$5:$A$404,$A19)))</f>
        <v/>
      </c>
      <c r="O19" s="10">
        <f>IF($A19="",0,IF($I19=0,$L19,SUMIFS(BOM!$O$5:$O$404,BOM!$A$5:$A$404,$A19)))</f>
        <v/>
      </c>
      <c r="P19" s="17">
        <f>IF($A19="",0,IF($I19=0,$L19,SUMIFS(BOM!$P$5:$P$404,BOM!$A$5:$A$404,$A19)))</f>
        <v/>
      </c>
      <c r="Q19" s="13">
        <f>IF($A19="","",IF(ABS($P19-$O19)&gt;0.005,"⚠ tree is deeper than 4 levels",""))</f>
        <v/>
      </c>
      <c r="R19" s="13">
        <f>IF($A19="","",IF(COUNTIF($A$5:$A$204,$A19)&gt;1,"⚠ duplicate part number",IF(AND($I19=0,$E19=""),"⚠ purchased part with no unit cost",IF(AND($I19&gt;0,$E19&lt;&gt;""),"Has children — the typed unit cost is ignored, the roll-up wins",""))))</f>
        <v/>
      </c>
    </row>
    <row r="20">
      <c r="A20" s="7" t="inlineStr">
        <is>
          <t>CARTON-L</t>
        </is>
      </c>
      <c r="B20" s="7" t="inlineStr">
        <is>
          <t>Carton, large, double wall</t>
        </is>
      </c>
      <c r="C20" s="7" t="inlineStr">
        <is>
          <t>Purchased</t>
        </is>
      </c>
      <c r="D20" s="7" t="inlineStr">
        <is>
          <t>ea</t>
        </is>
      </c>
      <c r="E20" s="15" t="n">
        <v>1.42</v>
      </c>
      <c r="F20" s="7" t="inlineStr">
        <is>
          <t>PackSource</t>
        </is>
      </c>
      <c r="G20" s="8" t="n">
        <v>12</v>
      </c>
      <c r="H20" s="16" t="n">
        <v>1</v>
      </c>
      <c r="I20" s="14">
        <f>IF($A20="","",COUNTIF(BOM!$A$5:$A$404,$A20))</f>
        <v/>
      </c>
      <c r="J20" s="14">
        <f>IF($A20="","",COUNTIF(BOM!$B$5:$B$404,$A20))</f>
        <v/>
      </c>
      <c r="K20" s="13">
        <f>IF($A20="","",IF(COUNTIF(BOM!$B$5:$B$404,$A20)=0,"Top level",""))</f>
        <v/>
      </c>
      <c r="L20" s="10">
        <f>IF($A20="",0,IF($E20="",0,$E20))</f>
        <v/>
      </c>
      <c r="M20" s="10">
        <f>IF($A20="",0,IF($I20=0,$L20,SUMIFS(BOM!$M$5:$M$404,BOM!$A$5:$A$404,$A20)))</f>
        <v/>
      </c>
      <c r="N20" s="10">
        <f>IF($A20="",0,IF($I20=0,$L20,SUMIFS(BOM!$N$5:$N$404,BOM!$A$5:$A$404,$A20)))</f>
        <v/>
      </c>
      <c r="O20" s="10">
        <f>IF($A20="",0,IF($I20=0,$L20,SUMIFS(BOM!$O$5:$O$404,BOM!$A$5:$A$404,$A20)))</f>
        <v/>
      </c>
      <c r="P20" s="17">
        <f>IF($A20="",0,IF($I20=0,$L20,SUMIFS(BOM!$P$5:$P$404,BOM!$A$5:$A$404,$A20)))</f>
        <v/>
      </c>
      <c r="Q20" s="13">
        <f>IF($A20="","",IF(ABS($P20-$O20)&gt;0.005,"⚠ tree is deeper than 4 levels",""))</f>
        <v/>
      </c>
      <c r="R20" s="13">
        <f>IF($A20="","",IF(COUNTIF($A$5:$A$204,$A20)&gt;1,"⚠ duplicate part number",IF(AND($I20=0,$E20=""),"⚠ purchased part with no unit cost",IF(AND($I20&gt;0,$E20&lt;&gt;""),"Has children — the typed unit cost is ignored, the roll-up wins",""))))</f>
        <v/>
      </c>
    </row>
    <row r="21">
      <c r="A21" s="7" t="inlineStr">
        <is>
          <t>FOAM-COR</t>
        </is>
      </c>
      <c r="B21" s="7" t="inlineStr">
        <is>
          <t>Corner protector, moulded</t>
        </is>
      </c>
      <c r="C21" s="7" t="inlineStr">
        <is>
          <t>Purchased</t>
        </is>
      </c>
      <c r="D21" s="7" t="inlineStr">
        <is>
          <t>ea</t>
        </is>
      </c>
      <c r="E21" s="15" t="n">
        <v>0.31</v>
      </c>
      <c r="F21" s="7" t="inlineStr">
        <is>
          <t>PackSource</t>
        </is>
      </c>
      <c r="G21" s="8" t="n">
        <v>12</v>
      </c>
      <c r="H21" s="16" t="n">
        <v>1</v>
      </c>
      <c r="I21" s="14">
        <f>IF($A21="","",COUNTIF(BOM!$A$5:$A$404,$A21))</f>
        <v/>
      </c>
      <c r="J21" s="14">
        <f>IF($A21="","",COUNTIF(BOM!$B$5:$B$404,$A21))</f>
        <v/>
      </c>
      <c r="K21" s="13">
        <f>IF($A21="","",IF(COUNTIF(BOM!$B$5:$B$404,$A21)=0,"Top level",""))</f>
        <v/>
      </c>
      <c r="L21" s="10">
        <f>IF($A21="",0,IF($E21="",0,$E21))</f>
        <v/>
      </c>
      <c r="M21" s="10">
        <f>IF($A21="",0,IF($I21=0,$L21,SUMIFS(BOM!$M$5:$M$404,BOM!$A$5:$A$404,$A21)))</f>
        <v/>
      </c>
      <c r="N21" s="10">
        <f>IF($A21="",0,IF($I21=0,$L21,SUMIFS(BOM!$N$5:$N$404,BOM!$A$5:$A$404,$A21)))</f>
        <v/>
      </c>
      <c r="O21" s="10">
        <f>IF($A21="",0,IF($I21=0,$L21,SUMIFS(BOM!$O$5:$O$404,BOM!$A$5:$A$404,$A21)))</f>
        <v/>
      </c>
      <c r="P21" s="17">
        <f>IF($A21="",0,IF($I21=0,$L21,SUMIFS(BOM!$P$5:$P$404,BOM!$A$5:$A$404,$A21)))</f>
        <v/>
      </c>
      <c r="Q21" s="13">
        <f>IF($A21="","",IF(ABS($P21-$O21)&gt;0.005,"⚠ tree is deeper than 4 levels",""))</f>
        <v/>
      </c>
      <c r="R21" s="13">
        <f>IF($A21="","",IF(COUNTIF($A$5:$A$204,$A21)&gt;1,"⚠ duplicate part number",IF(AND($I21=0,$E21=""),"⚠ purchased part with no unit cost",IF(AND($I21&gt;0,$E21&lt;&gt;""),"Has children — the typed unit cost is ignored, the roll-up wins",""))))</f>
        <v/>
      </c>
    </row>
    <row r="22">
      <c r="A22" s="7" t="inlineStr">
        <is>
          <t>LABEL-SET</t>
        </is>
      </c>
      <c r="B22" s="7" t="inlineStr">
        <is>
          <t>Label and manual set</t>
        </is>
      </c>
      <c r="C22" s="7" t="inlineStr">
        <is>
          <t>Purchased</t>
        </is>
      </c>
      <c r="D22" s="7" t="inlineStr">
        <is>
          <t>ea</t>
        </is>
      </c>
      <c r="E22" s="15" t="n">
        <v>0.18</v>
      </c>
      <c r="F22" s="7" t="inlineStr">
        <is>
          <t>PackSource</t>
        </is>
      </c>
      <c r="G22" s="8" t="n">
        <v>7</v>
      </c>
      <c r="H22" s="16" t="n">
        <v>1</v>
      </c>
      <c r="I22" s="14">
        <f>IF($A22="","",COUNTIF(BOM!$A$5:$A$404,$A22))</f>
        <v/>
      </c>
      <c r="J22" s="14">
        <f>IF($A22="","",COUNTIF(BOM!$B$5:$B$404,$A22))</f>
        <v/>
      </c>
      <c r="K22" s="13">
        <f>IF($A22="","",IF(COUNTIF(BOM!$B$5:$B$404,$A22)=0,"Top level",""))</f>
        <v/>
      </c>
      <c r="L22" s="10">
        <f>IF($A22="",0,IF($E22="",0,$E22))</f>
        <v/>
      </c>
      <c r="M22" s="10">
        <f>IF($A22="",0,IF($I22=0,$L22,SUMIFS(BOM!$M$5:$M$404,BOM!$A$5:$A$404,$A22)))</f>
        <v/>
      </c>
      <c r="N22" s="10">
        <f>IF($A22="",0,IF($I22=0,$L22,SUMIFS(BOM!$N$5:$N$404,BOM!$A$5:$A$404,$A22)))</f>
        <v/>
      </c>
      <c r="O22" s="10">
        <f>IF($A22="",0,IF($I22=0,$L22,SUMIFS(BOM!$O$5:$O$404,BOM!$A$5:$A$404,$A22)))</f>
        <v/>
      </c>
      <c r="P22" s="17">
        <f>IF($A22="",0,IF($I22=0,$L22,SUMIFS(BOM!$P$5:$P$404,BOM!$A$5:$A$404,$A22)))</f>
        <v/>
      </c>
      <c r="Q22" s="13">
        <f>IF($A22="","",IF(ABS($P22-$O22)&gt;0.005,"⚠ tree is deeper than 4 levels",""))</f>
        <v/>
      </c>
      <c r="R22" s="13">
        <f>IF($A22="","",IF(COUNTIF($A$5:$A$204,$A22)&gt;1,"⚠ duplicate part number",IF(AND($I22=0,$E22=""),"⚠ purchased part with no unit cost",IF(AND($I22&gt;0,$E22&lt;&gt;""),"Has children — the typed unit cost is ignored, the roll-up wins",""))))</f>
        <v/>
      </c>
    </row>
    <row r="23">
      <c r="A23" s="7" t="n"/>
      <c r="B23" s="7" t="n"/>
      <c r="C23" s="7" t="n"/>
      <c r="D23" s="7" t="n"/>
      <c r="E23" s="15" t="n"/>
      <c r="F23" s="7" t="n"/>
      <c r="G23" s="8" t="n"/>
      <c r="H23" s="16" t="n"/>
      <c r="I23" s="14">
        <f>IF($A23="","",COUNTIF(BOM!$A$5:$A$404,$A23))</f>
        <v/>
      </c>
      <c r="J23" s="14">
        <f>IF($A23="","",COUNTIF(BOM!$B$5:$B$404,$A23))</f>
        <v/>
      </c>
      <c r="K23" s="13">
        <f>IF($A23="","",IF(COUNTIF(BOM!$B$5:$B$404,$A23)=0,"Top level",""))</f>
        <v/>
      </c>
      <c r="L23" s="10">
        <f>IF($A23="",0,IF($E23="",0,$E23))</f>
        <v/>
      </c>
      <c r="M23" s="10">
        <f>IF($A23="",0,IF($I23=0,$L23,SUMIFS(BOM!$M$5:$M$404,BOM!$A$5:$A$404,$A23)))</f>
        <v/>
      </c>
      <c r="N23" s="10">
        <f>IF($A23="",0,IF($I23=0,$L23,SUMIFS(BOM!$N$5:$N$404,BOM!$A$5:$A$404,$A23)))</f>
        <v/>
      </c>
      <c r="O23" s="10">
        <f>IF($A23="",0,IF($I23=0,$L23,SUMIFS(BOM!$O$5:$O$404,BOM!$A$5:$A$404,$A23)))</f>
        <v/>
      </c>
      <c r="P23" s="17">
        <f>IF($A23="",0,IF($I23=0,$L23,SUMIFS(BOM!$P$5:$P$404,BOM!$A$5:$A$404,$A23)))</f>
        <v/>
      </c>
      <c r="Q23" s="13">
        <f>IF($A23="","",IF(ABS($P23-$O23)&gt;0.005,"⚠ tree is deeper than 4 levels",""))</f>
        <v/>
      </c>
      <c r="R23" s="13">
        <f>IF($A23="","",IF(COUNTIF($A$5:$A$204,$A23)&gt;1,"⚠ duplicate part number",IF(AND($I23=0,$E23=""),"⚠ purchased part with no unit cost",IF(AND($I23&gt;0,$E23&lt;&gt;""),"Has children — the typed unit cost is ignored, the roll-up wins",""))))</f>
        <v/>
      </c>
    </row>
    <row r="24">
      <c r="A24" s="7" t="n"/>
      <c r="B24" s="7" t="n"/>
      <c r="C24" s="7" t="n"/>
      <c r="D24" s="7" t="n"/>
      <c r="E24" s="15" t="n"/>
      <c r="F24" s="7" t="n"/>
      <c r="G24" s="8" t="n"/>
      <c r="H24" s="16" t="n"/>
      <c r="I24" s="14">
        <f>IF($A24="","",COUNTIF(BOM!$A$5:$A$404,$A24))</f>
        <v/>
      </c>
      <c r="J24" s="14">
        <f>IF($A24="","",COUNTIF(BOM!$B$5:$B$404,$A24))</f>
        <v/>
      </c>
      <c r="K24" s="13">
        <f>IF($A24="","",IF(COUNTIF(BOM!$B$5:$B$404,$A24)=0,"Top level",""))</f>
        <v/>
      </c>
      <c r="L24" s="10">
        <f>IF($A24="",0,IF($E24="",0,$E24))</f>
        <v/>
      </c>
      <c r="M24" s="10">
        <f>IF($A24="",0,IF($I24=0,$L24,SUMIFS(BOM!$M$5:$M$404,BOM!$A$5:$A$404,$A24)))</f>
        <v/>
      </c>
      <c r="N24" s="10">
        <f>IF($A24="",0,IF($I24=0,$L24,SUMIFS(BOM!$N$5:$N$404,BOM!$A$5:$A$404,$A24)))</f>
        <v/>
      </c>
      <c r="O24" s="10">
        <f>IF($A24="",0,IF($I24=0,$L24,SUMIFS(BOM!$O$5:$O$404,BOM!$A$5:$A$404,$A24)))</f>
        <v/>
      </c>
      <c r="P24" s="17">
        <f>IF($A24="",0,IF($I24=0,$L24,SUMIFS(BOM!$P$5:$P$404,BOM!$A$5:$A$404,$A24)))</f>
        <v/>
      </c>
      <c r="Q24" s="13">
        <f>IF($A24="","",IF(ABS($P24-$O24)&gt;0.005,"⚠ tree is deeper than 4 levels",""))</f>
        <v/>
      </c>
      <c r="R24" s="13">
        <f>IF($A24="","",IF(COUNTIF($A$5:$A$204,$A24)&gt;1,"⚠ duplicate part number",IF(AND($I24=0,$E24=""),"⚠ purchased part with no unit cost",IF(AND($I24&gt;0,$E24&lt;&gt;""),"Has children — the typed unit cost is ignored, the roll-up wins",""))))</f>
        <v/>
      </c>
    </row>
    <row r="25">
      <c r="A25" s="7" t="n"/>
      <c r="B25" s="7" t="n"/>
      <c r="C25" s="7" t="n"/>
      <c r="D25" s="7" t="n"/>
      <c r="E25" s="15" t="n"/>
      <c r="F25" s="7" t="n"/>
      <c r="G25" s="8" t="n"/>
      <c r="H25" s="16" t="n"/>
      <c r="I25" s="14">
        <f>IF($A25="","",COUNTIF(BOM!$A$5:$A$404,$A25))</f>
        <v/>
      </c>
      <c r="J25" s="14">
        <f>IF($A25="","",COUNTIF(BOM!$B$5:$B$404,$A25))</f>
        <v/>
      </c>
      <c r="K25" s="13">
        <f>IF($A25="","",IF(COUNTIF(BOM!$B$5:$B$404,$A25)=0,"Top level",""))</f>
        <v/>
      </c>
      <c r="L25" s="10">
        <f>IF($A25="",0,IF($E25="",0,$E25))</f>
        <v/>
      </c>
      <c r="M25" s="10">
        <f>IF($A25="",0,IF($I25=0,$L25,SUMIFS(BOM!$M$5:$M$404,BOM!$A$5:$A$404,$A25)))</f>
        <v/>
      </c>
      <c r="N25" s="10">
        <f>IF($A25="",0,IF($I25=0,$L25,SUMIFS(BOM!$N$5:$N$404,BOM!$A$5:$A$404,$A25)))</f>
        <v/>
      </c>
      <c r="O25" s="10">
        <f>IF($A25="",0,IF($I25=0,$L25,SUMIFS(BOM!$O$5:$O$404,BOM!$A$5:$A$404,$A25)))</f>
        <v/>
      </c>
      <c r="P25" s="17">
        <f>IF($A25="",0,IF($I25=0,$L25,SUMIFS(BOM!$P$5:$P$404,BOM!$A$5:$A$404,$A25)))</f>
        <v/>
      </c>
      <c r="Q25" s="13">
        <f>IF($A25="","",IF(ABS($P25-$O25)&gt;0.005,"⚠ tree is deeper than 4 levels",""))</f>
        <v/>
      </c>
      <c r="R25" s="13">
        <f>IF($A25="","",IF(COUNTIF($A$5:$A$204,$A25)&gt;1,"⚠ duplicate part number",IF(AND($I25=0,$E25=""),"⚠ purchased part with no unit cost",IF(AND($I25&gt;0,$E25&lt;&gt;""),"Has children — the typed unit cost is ignored, the roll-up wins",""))))</f>
        <v/>
      </c>
    </row>
    <row r="26">
      <c r="A26" s="7" t="n"/>
      <c r="B26" s="7" t="n"/>
      <c r="C26" s="7" t="n"/>
      <c r="D26" s="7" t="n"/>
      <c r="E26" s="15" t="n"/>
      <c r="F26" s="7" t="n"/>
      <c r="G26" s="8" t="n"/>
      <c r="H26" s="16" t="n"/>
      <c r="I26" s="14">
        <f>IF($A26="","",COUNTIF(BOM!$A$5:$A$404,$A26))</f>
        <v/>
      </c>
      <c r="J26" s="14">
        <f>IF($A26="","",COUNTIF(BOM!$B$5:$B$404,$A26))</f>
        <v/>
      </c>
      <c r="K26" s="13">
        <f>IF($A26="","",IF(COUNTIF(BOM!$B$5:$B$404,$A26)=0,"Top level",""))</f>
        <v/>
      </c>
      <c r="L26" s="10">
        <f>IF($A26="",0,IF($E26="",0,$E26))</f>
        <v/>
      </c>
      <c r="M26" s="10">
        <f>IF($A26="",0,IF($I26=0,$L26,SUMIFS(BOM!$M$5:$M$404,BOM!$A$5:$A$404,$A26)))</f>
        <v/>
      </c>
      <c r="N26" s="10">
        <f>IF($A26="",0,IF($I26=0,$L26,SUMIFS(BOM!$N$5:$N$404,BOM!$A$5:$A$404,$A26)))</f>
        <v/>
      </c>
      <c r="O26" s="10">
        <f>IF($A26="",0,IF($I26=0,$L26,SUMIFS(BOM!$O$5:$O$404,BOM!$A$5:$A$404,$A26)))</f>
        <v/>
      </c>
      <c r="P26" s="17">
        <f>IF($A26="",0,IF($I26=0,$L26,SUMIFS(BOM!$P$5:$P$404,BOM!$A$5:$A$404,$A26)))</f>
        <v/>
      </c>
      <c r="Q26" s="13">
        <f>IF($A26="","",IF(ABS($P26-$O26)&gt;0.005,"⚠ tree is deeper than 4 levels",""))</f>
        <v/>
      </c>
      <c r="R26" s="13">
        <f>IF($A26="","",IF(COUNTIF($A$5:$A$204,$A26)&gt;1,"⚠ duplicate part number",IF(AND($I26=0,$E26=""),"⚠ purchased part with no unit cost",IF(AND($I26&gt;0,$E26&lt;&gt;""),"Has children — the typed unit cost is ignored, the roll-up wins",""))))</f>
        <v/>
      </c>
    </row>
    <row r="27">
      <c r="A27" s="7" t="n"/>
      <c r="B27" s="7" t="n"/>
      <c r="C27" s="7" t="n"/>
      <c r="D27" s="7" t="n"/>
      <c r="E27" s="15" t="n"/>
      <c r="F27" s="7" t="n"/>
      <c r="G27" s="8" t="n"/>
      <c r="H27" s="16" t="n"/>
      <c r="I27" s="14">
        <f>IF($A27="","",COUNTIF(BOM!$A$5:$A$404,$A27))</f>
        <v/>
      </c>
      <c r="J27" s="14">
        <f>IF($A27="","",COUNTIF(BOM!$B$5:$B$404,$A27))</f>
        <v/>
      </c>
      <c r="K27" s="13">
        <f>IF($A27="","",IF(COUNTIF(BOM!$B$5:$B$404,$A27)=0,"Top level",""))</f>
        <v/>
      </c>
      <c r="L27" s="10">
        <f>IF($A27="",0,IF($E27="",0,$E27))</f>
        <v/>
      </c>
      <c r="M27" s="10">
        <f>IF($A27="",0,IF($I27=0,$L27,SUMIFS(BOM!$M$5:$M$404,BOM!$A$5:$A$404,$A27)))</f>
        <v/>
      </c>
      <c r="N27" s="10">
        <f>IF($A27="",0,IF($I27=0,$L27,SUMIFS(BOM!$N$5:$N$404,BOM!$A$5:$A$404,$A27)))</f>
        <v/>
      </c>
      <c r="O27" s="10">
        <f>IF($A27="",0,IF($I27=0,$L27,SUMIFS(BOM!$O$5:$O$404,BOM!$A$5:$A$404,$A27)))</f>
        <v/>
      </c>
      <c r="P27" s="17">
        <f>IF($A27="",0,IF($I27=0,$L27,SUMIFS(BOM!$P$5:$P$404,BOM!$A$5:$A$404,$A27)))</f>
        <v/>
      </c>
      <c r="Q27" s="13">
        <f>IF($A27="","",IF(ABS($P27-$O27)&gt;0.005,"⚠ tree is deeper than 4 levels",""))</f>
        <v/>
      </c>
      <c r="R27" s="13">
        <f>IF($A27="","",IF(COUNTIF($A$5:$A$204,$A27)&gt;1,"⚠ duplicate part number",IF(AND($I27=0,$E27=""),"⚠ purchased part with no unit cost",IF(AND($I27&gt;0,$E27&lt;&gt;""),"Has children — the typed unit cost is ignored, the roll-up wins",""))))</f>
        <v/>
      </c>
    </row>
    <row r="28">
      <c r="A28" s="7" t="n"/>
      <c r="B28" s="7" t="n"/>
      <c r="C28" s="7" t="n"/>
      <c r="D28" s="7" t="n"/>
      <c r="E28" s="15" t="n"/>
      <c r="F28" s="7" t="n"/>
      <c r="G28" s="8" t="n"/>
      <c r="H28" s="16" t="n"/>
      <c r="I28" s="14">
        <f>IF($A28="","",COUNTIF(BOM!$A$5:$A$404,$A28))</f>
        <v/>
      </c>
      <c r="J28" s="14">
        <f>IF($A28="","",COUNTIF(BOM!$B$5:$B$404,$A28))</f>
        <v/>
      </c>
      <c r="K28" s="13">
        <f>IF($A28="","",IF(COUNTIF(BOM!$B$5:$B$404,$A28)=0,"Top level",""))</f>
        <v/>
      </c>
      <c r="L28" s="10">
        <f>IF($A28="",0,IF($E28="",0,$E28))</f>
        <v/>
      </c>
      <c r="M28" s="10">
        <f>IF($A28="",0,IF($I28=0,$L28,SUMIFS(BOM!$M$5:$M$404,BOM!$A$5:$A$404,$A28)))</f>
        <v/>
      </c>
      <c r="N28" s="10">
        <f>IF($A28="",0,IF($I28=0,$L28,SUMIFS(BOM!$N$5:$N$404,BOM!$A$5:$A$404,$A28)))</f>
        <v/>
      </c>
      <c r="O28" s="10">
        <f>IF($A28="",0,IF($I28=0,$L28,SUMIFS(BOM!$O$5:$O$404,BOM!$A$5:$A$404,$A28)))</f>
        <v/>
      </c>
      <c r="P28" s="17">
        <f>IF($A28="",0,IF($I28=0,$L28,SUMIFS(BOM!$P$5:$P$404,BOM!$A$5:$A$404,$A28)))</f>
        <v/>
      </c>
      <c r="Q28" s="13">
        <f>IF($A28="","",IF(ABS($P28-$O28)&gt;0.005,"⚠ tree is deeper than 4 levels",""))</f>
        <v/>
      </c>
      <c r="R28" s="13">
        <f>IF($A28="","",IF(COUNTIF($A$5:$A$204,$A28)&gt;1,"⚠ duplicate part number",IF(AND($I28=0,$E28=""),"⚠ purchased part with no unit cost",IF(AND($I28&gt;0,$E28&lt;&gt;""),"Has children — the typed unit cost is ignored, the roll-up wins",""))))</f>
        <v/>
      </c>
    </row>
    <row r="29">
      <c r="A29" s="7" t="n"/>
      <c r="B29" s="7" t="n"/>
      <c r="C29" s="7" t="n"/>
      <c r="D29" s="7" t="n"/>
      <c r="E29" s="15" t="n"/>
      <c r="F29" s="7" t="n"/>
      <c r="G29" s="8" t="n"/>
      <c r="H29" s="16" t="n"/>
      <c r="I29" s="14">
        <f>IF($A29="","",COUNTIF(BOM!$A$5:$A$404,$A29))</f>
        <v/>
      </c>
      <c r="J29" s="14">
        <f>IF($A29="","",COUNTIF(BOM!$B$5:$B$404,$A29))</f>
        <v/>
      </c>
      <c r="K29" s="13">
        <f>IF($A29="","",IF(COUNTIF(BOM!$B$5:$B$404,$A29)=0,"Top level",""))</f>
        <v/>
      </c>
      <c r="L29" s="10">
        <f>IF($A29="",0,IF($E29="",0,$E29))</f>
        <v/>
      </c>
      <c r="M29" s="10">
        <f>IF($A29="",0,IF($I29=0,$L29,SUMIFS(BOM!$M$5:$M$404,BOM!$A$5:$A$404,$A29)))</f>
        <v/>
      </c>
      <c r="N29" s="10">
        <f>IF($A29="",0,IF($I29=0,$L29,SUMIFS(BOM!$N$5:$N$404,BOM!$A$5:$A$404,$A29)))</f>
        <v/>
      </c>
      <c r="O29" s="10">
        <f>IF($A29="",0,IF($I29=0,$L29,SUMIFS(BOM!$O$5:$O$404,BOM!$A$5:$A$404,$A29)))</f>
        <v/>
      </c>
      <c r="P29" s="17">
        <f>IF($A29="",0,IF($I29=0,$L29,SUMIFS(BOM!$P$5:$P$404,BOM!$A$5:$A$404,$A29)))</f>
        <v/>
      </c>
      <c r="Q29" s="13">
        <f>IF($A29="","",IF(ABS($P29-$O29)&gt;0.005,"⚠ tree is deeper than 4 levels",""))</f>
        <v/>
      </c>
      <c r="R29" s="13">
        <f>IF($A29="","",IF(COUNTIF($A$5:$A$204,$A29)&gt;1,"⚠ duplicate part number",IF(AND($I29=0,$E29=""),"⚠ purchased part with no unit cost",IF(AND($I29&gt;0,$E29&lt;&gt;""),"Has children — the typed unit cost is ignored, the roll-up wins",""))))</f>
        <v/>
      </c>
    </row>
    <row r="30">
      <c r="A30" s="7" t="n"/>
      <c r="B30" s="7" t="n"/>
      <c r="C30" s="7" t="n"/>
      <c r="D30" s="7" t="n"/>
      <c r="E30" s="15" t="n"/>
      <c r="F30" s="7" t="n"/>
      <c r="G30" s="8" t="n"/>
      <c r="H30" s="16" t="n"/>
      <c r="I30" s="14">
        <f>IF($A30="","",COUNTIF(BOM!$A$5:$A$404,$A30))</f>
        <v/>
      </c>
      <c r="J30" s="14">
        <f>IF($A30="","",COUNTIF(BOM!$B$5:$B$404,$A30))</f>
        <v/>
      </c>
      <c r="K30" s="13">
        <f>IF($A30="","",IF(COUNTIF(BOM!$B$5:$B$404,$A30)=0,"Top level",""))</f>
        <v/>
      </c>
      <c r="L30" s="10">
        <f>IF($A30="",0,IF($E30="",0,$E30))</f>
        <v/>
      </c>
      <c r="M30" s="10">
        <f>IF($A30="",0,IF($I30=0,$L30,SUMIFS(BOM!$M$5:$M$404,BOM!$A$5:$A$404,$A30)))</f>
        <v/>
      </c>
      <c r="N30" s="10">
        <f>IF($A30="",0,IF($I30=0,$L30,SUMIFS(BOM!$N$5:$N$404,BOM!$A$5:$A$404,$A30)))</f>
        <v/>
      </c>
      <c r="O30" s="10">
        <f>IF($A30="",0,IF($I30=0,$L30,SUMIFS(BOM!$O$5:$O$404,BOM!$A$5:$A$404,$A30)))</f>
        <v/>
      </c>
      <c r="P30" s="17">
        <f>IF($A30="",0,IF($I30=0,$L30,SUMIFS(BOM!$P$5:$P$404,BOM!$A$5:$A$404,$A30)))</f>
        <v/>
      </c>
      <c r="Q30" s="13">
        <f>IF($A30="","",IF(ABS($P30-$O30)&gt;0.005,"⚠ tree is deeper than 4 levels",""))</f>
        <v/>
      </c>
      <c r="R30" s="13">
        <f>IF($A30="","",IF(COUNTIF($A$5:$A$204,$A30)&gt;1,"⚠ duplicate part number",IF(AND($I30=0,$E30=""),"⚠ purchased part with no unit cost",IF(AND($I30&gt;0,$E30&lt;&gt;""),"Has children — the typed unit cost is ignored, the roll-up wins",""))))</f>
        <v/>
      </c>
    </row>
    <row r="31">
      <c r="A31" s="7" t="n"/>
      <c r="B31" s="7" t="n"/>
      <c r="C31" s="7" t="n"/>
      <c r="D31" s="7" t="n"/>
      <c r="E31" s="15" t="n"/>
      <c r="F31" s="7" t="n"/>
      <c r="G31" s="8" t="n"/>
      <c r="H31" s="16" t="n"/>
      <c r="I31" s="14">
        <f>IF($A31="","",COUNTIF(BOM!$A$5:$A$404,$A31))</f>
        <v/>
      </c>
      <c r="J31" s="14">
        <f>IF($A31="","",COUNTIF(BOM!$B$5:$B$404,$A31))</f>
        <v/>
      </c>
      <c r="K31" s="13">
        <f>IF($A31="","",IF(COUNTIF(BOM!$B$5:$B$404,$A31)=0,"Top level",""))</f>
        <v/>
      </c>
      <c r="L31" s="10">
        <f>IF($A31="",0,IF($E31="",0,$E31))</f>
        <v/>
      </c>
      <c r="M31" s="10">
        <f>IF($A31="",0,IF($I31=0,$L31,SUMIFS(BOM!$M$5:$M$404,BOM!$A$5:$A$404,$A31)))</f>
        <v/>
      </c>
      <c r="N31" s="10">
        <f>IF($A31="",0,IF($I31=0,$L31,SUMIFS(BOM!$N$5:$N$404,BOM!$A$5:$A$404,$A31)))</f>
        <v/>
      </c>
      <c r="O31" s="10">
        <f>IF($A31="",0,IF($I31=0,$L31,SUMIFS(BOM!$O$5:$O$404,BOM!$A$5:$A$404,$A31)))</f>
        <v/>
      </c>
      <c r="P31" s="17">
        <f>IF($A31="",0,IF($I31=0,$L31,SUMIFS(BOM!$P$5:$P$404,BOM!$A$5:$A$404,$A31)))</f>
        <v/>
      </c>
      <c r="Q31" s="13">
        <f>IF($A31="","",IF(ABS($P31-$O31)&gt;0.005,"⚠ tree is deeper than 4 levels",""))</f>
        <v/>
      </c>
      <c r="R31" s="13">
        <f>IF($A31="","",IF(COUNTIF($A$5:$A$204,$A31)&gt;1,"⚠ duplicate part number",IF(AND($I31=0,$E31=""),"⚠ purchased part with no unit cost",IF(AND($I31&gt;0,$E31&lt;&gt;""),"Has children — the typed unit cost is ignored, the roll-up wins",""))))</f>
        <v/>
      </c>
    </row>
    <row r="32">
      <c r="A32" s="7" t="n"/>
      <c r="B32" s="7" t="n"/>
      <c r="C32" s="7" t="n"/>
      <c r="D32" s="7" t="n"/>
      <c r="E32" s="15" t="n"/>
      <c r="F32" s="7" t="n"/>
      <c r="G32" s="8" t="n"/>
      <c r="H32" s="16" t="n"/>
      <c r="I32" s="14">
        <f>IF($A32="","",COUNTIF(BOM!$A$5:$A$404,$A32))</f>
        <v/>
      </c>
      <c r="J32" s="14">
        <f>IF($A32="","",COUNTIF(BOM!$B$5:$B$404,$A32))</f>
        <v/>
      </c>
      <c r="K32" s="13">
        <f>IF($A32="","",IF(COUNTIF(BOM!$B$5:$B$404,$A32)=0,"Top level",""))</f>
        <v/>
      </c>
      <c r="L32" s="10">
        <f>IF($A32="",0,IF($E32="",0,$E32))</f>
        <v/>
      </c>
      <c r="M32" s="10">
        <f>IF($A32="",0,IF($I32=0,$L32,SUMIFS(BOM!$M$5:$M$404,BOM!$A$5:$A$404,$A32)))</f>
        <v/>
      </c>
      <c r="N32" s="10">
        <f>IF($A32="",0,IF($I32=0,$L32,SUMIFS(BOM!$N$5:$N$404,BOM!$A$5:$A$404,$A32)))</f>
        <v/>
      </c>
      <c r="O32" s="10">
        <f>IF($A32="",0,IF($I32=0,$L32,SUMIFS(BOM!$O$5:$O$404,BOM!$A$5:$A$404,$A32)))</f>
        <v/>
      </c>
      <c r="P32" s="17">
        <f>IF($A32="",0,IF($I32=0,$L32,SUMIFS(BOM!$P$5:$P$404,BOM!$A$5:$A$404,$A32)))</f>
        <v/>
      </c>
      <c r="Q32" s="13">
        <f>IF($A32="","",IF(ABS($P32-$O32)&gt;0.005,"⚠ tree is deeper than 4 levels",""))</f>
        <v/>
      </c>
      <c r="R32" s="13">
        <f>IF($A32="","",IF(COUNTIF($A$5:$A$204,$A32)&gt;1,"⚠ duplicate part number",IF(AND($I32=0,$E32=""),"⚠ purchased part with no unit cost",IF(AND($I32&gt;0,$E32&lt;&gt;""),"Has children — the typed unit cost is ignored, the roll-up wins",""))))</f>
        <v/>
      </c>
    </row>
    <row r="33">
      <c r="A33" s="7" t="n"/>
      <c r="B33" s="7" t="n"/>
      <c r="C33" s="7" t="n"/>
      <c r="D33" s="7" t="n"/>
      <c r="E33" s="15" t="n"/>
      <c r="F33" s="7" t="n"/>
      <c r="G33" s="8" t="n"/>
      <c r="H33" s="16" t="n"/>
      <c r="I33" s="14">
        <f>IF($A33="","",COUNTIF(BOM!$A$5:$A$404,$A33))</f>
        <v/>
      </c>
      <c r="J33" s="14">
        <f>IF($A33="","",COUNTIF(BOM!$B$5:$B$404,$A33))</f>
        <v/>
      </c>
      <c r="K33" s="13">
        <f>IF($A33="","",IF(COUNTIF(BOM!$B$5:$B$404,$A33)=0,"Top level",""))</f>
        <v/>
      </c>
      <c r="L33" s="10">
        <f>IF($A33="",0,IF($E33="",0,$E33))</f>
        <v/>
      </c>
      <c r="M33" s="10">
        <f>IF($A33="",0,IF($I33=0,$L33,SUMIFS(BOM!$M$5:$M$404,BOM!$A$5:$A$404,$A33)))</f>
        <v/>
      </c>
      <c r="N33" s="10">
        <f>IF($A33="",0,IF($I33=0,$L33,SUMIFS(BOM!$N$5:$N$404,BOM!$A$5:$A$404,$A33)))</f>
        <v/>
      </c>
      <c r="O33" s="10">
        <f>IF($A33="",0,IF($I33=0,$L33,SUMIFS(BOM!$O$5:$O$404,BOM!$A$5:$A$404,$A33)))</f>
        <v/>
      </c>
      <c r="P33" s="17">
        <f>IF($A33="",0,IF($I33=0,$L33,SUMIFS(BOM!$P$5:$P$404,BOM!$A$5:$A$404,$A33)))</f>
        <v/>
      </c>
      <c r="Q33" s="13">
        <f>IF($A33="","",IF(ABS($P33-$O33)&gt;0.005,"⚠ tree is deeper than 4 levels",""))</f>
        <v/>
      </c>
      <c r="R33" s="13">
        <f>IF($A33="","",IF(COUNTIF($A$5:$A$204,$A33)&gt;1,"⚠ duplicate part number",IF(AND($I33=0,$E33=""),"⚠ purchased part with no unit cost",IF(AND($I33&gt;0,$E33&lt;&gt;""),"Has children — the typed unit cost is ignored, the roll-up wins",""))))</f>
        <v/>
      </c>
    </row>
    <row r="34">
      <c r="A34" s="7" t="n"/>
      <c r="B34" s="7" t="n"/>
      <c r="C34" s="7" t="n"/>
      <c r="D34" s="7" t="n"/>
      <c r="E34" s="15" t="n"/>
      <c r="F34" s="7" t="n"/>
      <c r="G34" s="8" t="n"/>
      <c r="H34" s="16" t="n"/>
      <c r="I34" s="14">
        <f>IF($A34="","",COUNTIF(BOM!$A$5:$A$404,$A34))</f>
        <v/>
      </c>
      <c r="J34" s="14">
        <f>IF($A34="","",COUNTIF(BOM!$B$5:$B$404,$A34))</f>
        <v/>
      </c>
      <c r="K34" s="13">
        <f>IF($A34="","",IF(COUNTIF(BOM!$B$5:$B$404,$A34)=0,"Top level",""))</f>
        <v/>
      </c>
      <c r="L34" s="10">
        <f>IF($A34="",0,IF($E34="",0,$E34))</f>
        <v/>
      </c>
      <c r="M34" s="10">
        <f>IF($A34="",0,IF($I34=0,$L34,SUMIFS(BOM!$M$5:$M$404,BOM!$A$5:$A$404,$A34)))</f>
        <v/>
      </c>
      <c r="N34" s="10">
        <f>IF($A34="",0,IF($I34=0,$L34,SUMIFS(BOM!$N$5:$N$404,BOM!$A$5:$A$404,$A34)))</f>
        <v/>
      </c>
      <c r="O34" s="10">
        <f>IF($A34="",0,IF($I34=0,$L34,SUMIFS(BOM!$O$5:$O$404,BOM!$A$5:$A$404,$A34)))</f>
        <v/>
      </c>
      <c r="P34" s="17">
        <f>IF($A34="",0,IF($I34=0,$L34,SUMIFS(BOM!$P$5:$P$404,BOM!$A$5:$A$404,$A34)))</f>
        <v/>
      </c>
      <c r="Q34" s="13">
        <f>IF($A34="","",IF(ABS($P34-$O34)&gt;0.005,"⚠ tree is deeper than 4 levels",""))</f>
        <v/>
      </c>
      <c r="R34" s="13">
        <f>IF($A34="","",IF(COUNTIF($A$5:$A$204,$A34)&gt;1,"⚠ duplicate part number",IF(AND($I34=0,$E34=""),"⚠ purchased part with no unit cost",IF(AND($I34&gt;0,$E34&lt;&gt;""),"Has children — the typed unit cost is ignored, the roll-up wins",""))))</f>
        <v/>
      </c>
    </row>
    <row r="35">
      <c r="A35" s="7" t="n"/>
      <c r="B35" s="7" t="n"/>
      <c r="C35" s="7" t="n"/>
      <c r="D35" s="7" t="n"/>
      <c r="E35" s="15" t="n"/>
      <c r="F35" s="7" t="n"/>
      <c r="G35" s="8" t="n"/>
      <c r="H35" s="16" t="n"/>
      <c r="I35" s="14">
        <f>IF($A35="","",COUNTIF(BOM!$A$5:$A$404,$A35))</f>
        <v/>
      </c>
      <c r="J35" s="14">
        <f>IF($A35="","",COUNTIF(BOM!$B$5:$B$404,$A35))</f>
        <v/>
      </c>
      <c r="K35" s="13">
        <f>IF($A35="","",IF(COUNTIF(BOM!$B$5:$B$404,$A35)=0,"Top level",""))</f>
        <v/>
      </c>
      <c r="L35" s="10">
        <f>IF($A35="",0,IF($E35="",0,$E35))</f>
        <v/>
      </c>
      <c r="M35" s="10">
        <f>IF($A35="",0,IF($I35=0,$L35,SUMIFS(BOM!$M$5:$M$404,BOM!$A$5:$A$404,$A35)))</f>
        <v/>
      </c>
      <c r="N35" s="10">
        <f>IF($A35="",0,IF($I35=0,$L35,SUMIFS(BOM!$N$5:$N$404,BOM!$A$5:$A$404,$A35)))</f>
        <v/>
      </c>
      <c r="O35" s="10">
        <f>IF($A35="",0,IF($I35=0,$L35,SUMIFS(BOM!$O$5:$O$404,BOM!$A$5:$A$404,$A35)))</f>
        <v/>
      </c>
      <c r="P35" s="17">
        <f>IF($A35="",0,IF($I35=0,$L35,SUMIFS(BOM!$P$5:$P$404,BOM!$A$5:$A$404,$A35)))</f>
        <v/>
      </c>
      <c r="Q35" s="13">
        <f>IF($A35="","",IF(ABS($P35-$O35)&gt;0.005,"⚠ tree is deeper than 4 levels",""))</f>
        <v/>
      </c>
      <c r="R35" s="13">
        <f>IF($A35="","",IF(COUNTIF($A$5:$A$204,$A35)&gt;1,"⚠ duplicate part number",IF(AND($I35=0,$E35=""),"⚠ purchased part with no unit cost",IF(AND($I35&gt;0,$E35&lt;&gt;""),"Has children — the typed unit cost is ignored, the roll-up wins",""))))</f>
        <v/>
      </c>
    </row>
    <row r="36">
      <c r="A36" s="7" t="n"/>
      <c r="B36" s="7" t="n"/>
      <c r="C36" s="7" t="n"/>
      <c r="D36" s="7" t="n"/>
      <c r="E36" s="15" t="n"/>
      <c r="F36" s="7" t="n"/>
      <c r="G36" s="8" t="n"/>
      <c r="H36" s="16" t="n"/>
      <c r="I36" s="14">
        <f>IF($A36="","",COUNTIF(BOM!$A$5:$A$404,$A36))</f>
        <v/>
      </c>
      <c r="J36" s="14">
        <f>IF($A36="","",COUNTIF(BOM!$B$5:$B$404,$A36))</f>
        <v/>
      </c>
      <c r="K36" s="13">
        <f>IF($A36="","",IF(COUNTIF(BOM!$B$5:$B$404,$A36)=0,"Top level",""))</f>
        <v/>
      </c>
      <c r="L36" s="10">
        <f>IF($A36="",0,IF($E36="",0,$E36))</f>
        <v/>
      </c>
      <c r="M36" s="10">
        <f>IF($A36="",0,IF($I36=0,$L36,SUMIFS(BOM!$M$5:$M$404,BOM!$A$5:$A$404,$A36)))</f>
        <v/>
      </c>
      <c r="N36" s="10">
        <f>IF($A36="",0,IF($I36=0,$L36,SUMIFS(BOM!$N$5:$N$404,BOM!$A$5:$A$404,$A36)))</f>
        <v/>
      </c>
      <c r="O36" s="10">
        <f>IF($A36="",0,IF($I36=0,$L36,SUMIFS(BOM!$O$5:$O$404,BOM!$A$5:$A$404,$A36)))</f>
        <v/>
      </c>
      <c r="P36" s="17">
        <f>IF($A36="",0,IF($I36=0,$L36,SUMIFS(BOM!$P$5:$P$404,BOM!$A$5:$A$404,$A36)))</f>
        <v/>
      </c>
      <c r="Q36" s="13">
        <f>IF($A36="","",IF(ABS($P36-$O36)&gt;0.005,"⚠ tree is deeper than 4 levels",""))</f>
        <v/>
      </c>
      <c r="R36" s="13">
        <f>IF($A36="","",IF(COUNTIF($A$5:$A$204,$A36)&gt;1,"⚠ duplicate part number",IF(AND($I36=0,$E36=""),"⚠ purchased part with no unit cost",IF(AND($I36&gt;0,$E36&lt;&gt;""),"Has children — the typed unit cost is ignored, the roll-up wins",""))))</f>
        <v/>
      </c>
    </row>
    <row r="37">
      <c r="A37" s="7" t="n"/>
      <c r="B37" s="7" t="n"/>
      <c r="C37" s="7" t="n"/>
      <c r="D37" s="7" t="n"/>
      <c r="E37" s="15" t="n"/>
      <c r="F37" s="7" t="n"/>
      <c r="G37" s="8" t="n"/>
      <c r="H37" s="16" t="n"/>
      <c r="I37" s="14">
        <f>IF($A37="","",COUNTIF(BOM!$A$5:$A$404,$A37))</f>
        <v/>
      </c>
      <c r="J37" s="14">
        <f>IF($A37="","",COUNTIF(BOM!$B$5:$B$404,$A37))</f>
        <v/>
      </c>
      <c r="K37" s="13">
        <f>IF($A37="","",IF(COUNTIF(BOM!$B$5:$B$404,$A37)=0,"Top level",""))</f>
        <v/>
      </c>
      <c r="L37" s="10">
        <f>IF($A37="",0,IF($E37="",0,$E37))</f>
        <v/>
      </c>
      <c r="M37" s="10">
        <f>IF($A37="",0,IF($I37=0,$L37,SUMIFS(BOM!$M$5:$M$404,BOM!$A$5:$A$404,$A37)))</f>
        <v/>
      </c>
      <c r="N37" s="10">
        <f>IF($A37="",0,IF($I37=0,$L37,SUMIFS(BOM!$N$5:$N$404,BOM!$A$5:$A$404,$A37)))</f>
        <v/>
      </c>
      <c r="O37" s="10">
        <f>IF($A37="",0,IF($I37=0,$L37,SUMIFS(BOM!$O$5:$O$404,BOM!$A$5:$A$404,$A37)))</f>
        <v/>
      </c>
      <c r="P37" s="17">
        <f>IF($A37="",0,IF($I37=0,$L37,SUMIFS(BOM!$P$5:$P$404,BOM!$A$5:$A$404,$A37)))</f>
        <v/>
      </c>
      <c r="Q37" s="13">
        <f>IF($A37="","",IF(ABS($P37-$O37)&gt;0.005,"⚠ tree is deeper than 4 levels",""))</f>
        <v/>
      </c>
      <c r="R37" s="13">
        <f>IF($A37="","",IF(COUNTIF($A$5:$A$204,$A37)&gt;1,"⚠ duplicate part number",IF(AND($I37=0,$E37=""),"⚠ purchased part with no unit cost",IF(AND($I37&gt;0,$E37&lt;&gt;""),"Has children — the typed unit cost is ignored, the roll-up wins",""))))</f>
        <v/>
      </c>
    </row>
    <row r="38">
      <c r="A38" s="7" t="n"/>
      <c r="B38" s="7" t="n"/>
      <c r="C38" s="7" t="n"/>
      <c r="D38" s="7" t="n"/>
      <c r="E38" s="15" t="n"/>
      <c r="F38" s="7" t="n"/>
      <c r="G38" s="8" t="n"/>
      <c r="H38" s="16" t="n"/>
      <c r="I38" s="14">
        <f>IF($A38="","",COUNTIF(BOM!$A$5:$A$404,$A38))</f>
        <v/>
      </c>
      <c r="J38" s="14">
        <f>IF($A38="","",COUNTIF(BOM!$B$5:$B$404,$A38))</f>
        <v/>
      </c>
      <c r="K38" s="13">
        <f>IF($A38="","",IF(COUNTIF(BOM!$B$5:$B$404,$A38)=0,"Top level",""))</f>
        <v/>
      </c>
      <c r="L38" s="10">
        <f>IF($A38="",0,IF($E38="",0,$E38))</f>
        <v/>
      </c>
      <c r="M38" s="10">
        <f>IF($A38="",0,IF($I38=0,$L38,SUMIFS(BOM!$M$5:$M$404,BOM!$A$5:$A$404,$A38)))</f>
        <v/>
      </c>
      <c r="N38" s="10">
        <f>IF($A38="",0,IF($I38=0,$L38,SUMIFS(BOM!$N$5:$N$404,BOM!$A$5:$A$404,$A38)))</f>
        <v/>
      </c>
      <c r="O38" s="10">
        <f>IF($A38="",0,IF($I38=0,$L38,SUMIFS(BOM!$O$5:$O$404,BOM!$A$5:$A$404,$A38)))</f>
        <v/>
      </c>
      <c r="P38" s="17">
        <f>IF($A38="",0,IF($I38=0,$L38,SUMIFS(BOM!$P$5:$P$404,BOM!$A$5:$A$404,$A38)))</f>
        <v/>
      </c>
      <c r="Q38" s="13">
        <f>IF($A38="","",IF(ABS($P38-$O38)&gt;0.005,"⚠ tree is deeper than 4 levels",""))</f>
        <v/>
      </c>
      <c r="R38" s="13">
        <f>IF($A38="","",IF(COUNTIF($A$5:$A$204,$A38)&gt;1,"⚠ duplicate part number",IF(AND($I38=0,$E38=""),"⚠ purchased part with no unit cost",IF(AND($I38&gt;0,$E38&lt;&gt;""),"Has children — the typed unit cost is ignored, the roll-up wins",""))))</f>
        <v/>
      </c>
    </row>
    <row r="39">
      <c r="A39" s="7" t="n"/>
      <c r="B39" s="7" t="n"/>
      <c r="C39" s="7" t="n"/>
      <c r="D39" s="7" t="n"/>
      <c r="E39" s="15" t="n"/>
      <c r="F39" s="7" t="n"/>
      <c r="G39" s="8" t="n"/>
      <c r="H39" s="16" t="n"/>
      <c r="I39" s="14">
        <f>IF($A39="","",COUNTIF(BOM!$A$5:$A$404,$A39))</f>
        <v/>
      </c>
      <c r="J39" s="14">
        <f>IF($A39="","",COUNTIF(BOM!$B$5:$B$404,$A39))</f>
        <v/>
      </c>
      <c r="K39" s="13">
        <f>IF($A39="","",IF(COUNTIF(BOM!$B$5:$B$404,$A39)=0,"Top level",""))</f>
        <v/>
      </c>
      <c r="L39" s="10">
        <f>IF($A39="",0,IF($E39="",0,$E39))</f>
        <v/>
      </c>
      <c r="M39" s="10">
        <f>IF($A39="",0,IF($I39=0,$L39,SUMIFS(BOM!$M$5:$M$404,BOM!$A$5:$A$404,$A39)))</f>
        <v/>
      </c>
      <c r="N39" s="10">
        <f>IF($A39="",0,IF($I39=0,$L39,SUMIFS(BOM!$N$5:$N$404,BOM!$A$5:$A$404,$A39)))</f>
        <v/>
      </c>
      <c r="O39" s="10">
        <f>IF($A39="",0,IF($I39=0,$L39,SUMIFS(BOM!$O$5:$O$404,BOM!$A$5:$A$404,$A39)))</f>
        <v/>
      </c>
      <c r="P39" s="17">
        <f>IF($A39="",0,IF($I39=0,$L39,SUMIFS(BOM!$P$5:$P$404,BOM!$A$5:$A$404,$A39)))</f>
        <v/>
      </c>
      <c r="Q39" s="13">
        <f>IF($A39="","",IF(ABS($P39-$O39)&gt;0.005,"⚠ tree is deeper than 4 levels",""))</f>
        <v/>
      </c>
      <c r="R39" s="13">
        <f>IF($A39="","",IF(COUNTIF($A$5:$A$204,$A39)&gt;1,"⚠ duplicate part number",IF(AND($I39=0,$E39=""),"⚠ purchased part with no unit cost",IF(AND($I39&gt;0,$E39&lt;&gt;""),"Has children — the typed unit cost is ignored, the roll-up wins",""))))</f>
        <v/>
      </c>
    </row>
    <row r="40">
      <c r="A40" s="7" t="n"/>
      <c r="B40" s="7" t="n"/>
      <c r="C40" s="7" t="n"/>
      <c r="D40" s="7" t="n"/>
      <c r="E40" s="15" t="n"/>
      <c r="F40" s="7" t="n"/>
      <c r="G40" s="8" t="n"/>
      <c r="H40" s="16" t="n"/>
      <c r="I40" s="14">
        <f>IF($A40="","",COUNTIF(BOM!$A$5:$A$404,$A40))</f>
        <v/>
      </c>
      <c r="J40" s="14">
        <f>IF($A40="","",COUNTIF(BOM!$B$5:$B$404,$A40))</f>
        <v/>
      </c>
      <c r="K40" s="13">
        <f>IF($A40="","",IF(COUNTIF(BOM!$B$5:$B$404,$A40)=0,"Top level",""))</f>
        <v/>
      </c>
      <c r="L40" s="10">
        <f>IF($A40="",0,IF($E40="",0,$E40))</f>
        <v/>
      </c>
      <c r="M40" s="10">
        <f>IF($A40="",0,IF($I40=0,$L40,SUMIFS(BOM!$M$5:$M$404,BOM!$A$5:$A$404,$A40)))</f>
        <v/>
      </c>
      <c r="N40" s="10">
        <f>IF($A40="",0,IF($I40=0,$L40,SUMIFS(BOM!$N$5:$N$404,BOM!$A$5:$A$404,$A40)))</f>
        <v/>
      </c>
      <c r="O40" s="10">
        <f>IF($A40="",0,IF($I40=0,$L40,SUMIFS(BOM!$O$5:$O$404,BOM!$A$5:$A$404,$A40)))</f>
        <v/>
      </c>
      <c r="P40" s="17">
        <f>IF($A40="",0,IF($I40=0,$L40,SUMIFS(BOM!$P$5:$P$404,BOM!$A$5:$A$404,$A40)))</f>
        <v/>
      </c>
      <c r="Q40" s="13">
        <f>IF($A40="","",IF(ABS($P40-$O40)&gt;0.005,"⚠ tree is deeper than 4 levels",""))</f>
        <v/>
      </c>
      <c r="R40" s="13">
        <f>IF($A40="","",IF(COUNTIF($A$5:$A$204,$A40)&gt;1,"⚠ duplicate part number",IF(AND($I40=0,$E40=""),"⚠ purchased part with no unit cost",IF(AND($I40&gt;0,$E40&lt;&gt;""),"Has children — the typed unit cost is ignored, the roll-up wins",""))))</f>
        <v/>
      </c>
    </row>
    <row r="41">
      <c r="A41" s="7" t="n"/>
      <c r="B41" s="7" t="n"/>
      <c r="C41" s="7" t="n"/>
      <c r="D41" s="7" t="n"/>
      <c r="E41" s="15" t="n"/>
      <c r="F41" s="7" t="n"/>
      <c r="G41" s="8" t="n"/>
      <c r="H41" s="16" t="n"/>
      <c r="I41" s="14">
        <f>IF($A41="","",COUNTIF(BOM!$A$5:$A$404,$A41))</f>
        <v/>
      </c>
      <c r="J41" s="14">
        <f>IF($A41="","",COUNTIF(BOM!$B$5:$B$404,$A41))</f>
        <v/>
      </c>
      <c r="K41" s="13">
        <f>IF($A41="","",IF(COUNTIF(BOM!$B$5:$B$404,$A41)=0,"Top level",""))</f>
        <v/>
      </c>
      <c r="L41" s="10">
        <f>IF($A41="",0,IF($E41="",0,$E41))</f>
        <v/>
      </c>
      <c r="M41" s="10">
        <f>IF($A41="",0,IF($I41=0,$L41,SUMIFS(BOM!$M$5:$M$404,BOM!$A$5:$A$404,$A41)))</f>
        <v/>
      </c>
      <c r="N41" s="10">
        <f>IF($A41="",0,IF($I41=0,$L41,SUMIFS(BOM!$N$5:$N$404,BOM!$A$5:$A$404,$A41)))</f>
        <v/>
      </c>
      <c r="O41" s="10">
        <f>IF($A41="",0,IF($I41=0,$L41,SUMIFS(BOM!$O$5:$O$404,BOM!$A$5:$A$404,$A41)))</f>
        <v/>
      </c>
      <c r="P41" s="17">
        <f>IF($A41="",0,IF($I41=0,$L41,SUMIFS(BOM!$P$5:$P$404,BOM!$A$5:$A$404,$A41)))</f>
        <v/>
      </c>
      <c r="Q41" s="13">
        <f>IF($A41="","",IF(ABS($P41-$O41)&gt;0.005,"⚠ tree is deeper than 4 levels",""))</f>
        <v/>
      </c>
      <c r="R41" s="13">
        <f>IF($A41="","",IF(COUNTIF($A$5:$A$204,$A41)&gt;1,"⚠ duplicate part number",IF(AND($I41=0,$E41=""),"⚠ purchased part with no unit cost",IF(AND($I41&gt;0,$E41&lt;&gt;""),"Has children — the typed unit cost is ignored, the roll-up wins",""))))</f>
        <v/>
      </c>
    </row>
    <row r="42">
      <c r="A42" s="7" t="n"/>
      <c r="B42" s="7" t="n"/>
      <c r="C42" s="7" t="n"/>
      <c r="D42" s="7" t="n"/>
      <c r="E42" s="15" t="n"/>
      <c r="F42" s="7" t="n"/>
      <c r="G42" s="8" t="n"/>
      <c r="H42" s="16" t="n"/>
      <c r="I42" s="14">
        <f>IF($A42="","",COUNTIF(BOM!$A$5:$A$404,$A42))</f>
        <v/>
      </c>
      <c r="J42" s="14">
        <f>IF($A42="","",COUNTIF(BOM!$B$5:$B$404,$A42))</f>
        <v/>
      </c>
      <c r="K42" s="13">
        <f>IF($A42="","",IF(COUNTIF(BOM!$B$5:$B$404,$A42)=0,"Top level",""))</f>
        <v/>
      </c>
      <c r="L42" s="10">
        <f>IF($A42="",0,IF($E42="",0,$E42))</f>
        <v/>
      </c>
      <c r="M42" s="10">
        <f>IF($A42="",0,IF($I42=0,$L42,SUMIFS(BOM!$M$5:$M$404,BOM!$A$5:$A$404,$A42)))</f>
        <v/>
      </c>
      <c r="N42" s="10">
        <f>IF($A42="",0,IF($I42=0,$L42,SUMIFS(BOM!$N$5:$N$404,BOM!$A$5:$A$404,$A42)))</f>
        <v/>
      </c>
      <c r="O42" s="10">
        <f>IF($A42="",0,IF($I42=0,$L42,SUMIFS(BOM!$O$5:$O$404,BOM!$A$5:$A$404,$A42)))</f>
        <v/>
      </c>
      <c r="P42" s="17">
        <f>IF($A42="",0,IF($I42=0,$L42,SUMIFS(BOM!$P$5:$P$404,BOM!$A$5:$A$404,$A42)))</f>
        <v/>
      </c>
      <c r="Q42" s="13">
        <f>IF($A42="","",IF(ABS($P42-$O42)&gt;0.005,"⚠ tree is deeper than 4 levels",""))</f>
        <v/>
      </c>
      <c r="R42" s="13">
        <f>IF($A42="","",IF(COUNTIF($A$5:$A$204,$A42)&gt;1,"⚠ duplicate part number",IF(AND($I42=0,$E42=""),"⚠ purchased part with no unit cost",IF(AND($I42&gt;0,$E42&lt;&gt;""),"Has children — the typed unit cost is ignored, the roll-up wins",""))))</f>
        <v/>
      </c>
    </row>
    <row r="43">
      <c r="A43" s="7" t="n"/>
      <c r="B43" s="7" t="n"/>
      <c r="C43" s="7" t="n"/>
      <c r="D43" s="7" t="n"/>
      <c r="E43" s="15" t="n"/>
      <c r="F43" s="7" t="n"/>
      <c r="G43" s="8" t="n"/>
      <c r="H43" s="16" t="n"/>
      <c r="I43" s="14">
        <f>IF($A43="","",COUNTIF(BOM!$A$5:$A$404,$A43))</f>
        <v/>
      </c>
      <c r="J43" s="14">
        <f>IF($A43="","",COUNTIF(BOM!$B$5:$B$404,$A43))</f>
        <v/>
      </c>
      <c r="K43" s="13">
        <f>IF($A43="","",IF(COUNTIF(BOM!$B$5:$B$404,$A43)=0,"Top level",""))</f>
        <v/>
      </c>
      <c r="L43" s="10">
        <f>IF($A43="",0,IF($E43="",0,$E43))</f>
        <v/>
      </c>
      <c r="M43" s="10">
        <f>IF($A43="",0,IF($I43=0,$L43,SUMIFS(BOM!$M$5:$M$404,BOM!$A$5:$A$404,$A43)))</f>
        <v/>
      </c>
      <c r="N43" s="10">
        <f>IF($A43="",0,IF($I43=0,$L43,SUMIFS(BOM!$N$5:$N$404,BOM!$A$5:$A$404,$A43)))</f>
        <v/>
      </c>
      <c r="O43" s="10">
        <f>IF($A43="",0,IF($I43=0,$L43,SUMIFS(BOM!$O$5:$O$404,BOM!$A$5:$A$404,$A43)))</f>
        <v/>
      </c>
      <c r="P43" s="17">
        <f>IF($A43="",0,IF($I43=0,$L43,SUMIFS(BOM!$P$5:$P$404,BOM!$A$5:$A$404,$A43)))</f>
        <v/>
      </c>
      <c r="Q43" s="13">
        <f>IF($A43="","",IF(ABS($P43-$O43)&gt;0.005,"⚠ tree is deeper than 4 levels",""))</f>
        <v/>
      </c>
      <c r="R43" s="13">
        <f>IF($A43="","",IF(COUNTIF($A$5:$A$204,$A43)&gt;1,"⚠ duplicate part number",IF(AND($I43=0,$E43=""),"⚠ purchased part with no unit cost",IF(AND($I43&gt;0,$E43&lt;&gt;""),"Has children — the typed unit cost is ignored, the roll-up wins",""))))</f>
        <v/>
      </c>
    </row>
    <row r="44">
      <c r="A44" s="7" t="n"/>
      <c r="B44" s="7" t="n"/>
      <c r="C44" s="7" t="n"/>
      <c r="D44" s="7" t="n"/>
      <c r="E44" s="15" t="n"/>
      <c r="F44" s="7" t="n"/>
      <c r="G44" s="8" t="n"/>
      <c r="H44" s="16" t="n"/>
      <c r="I44" s="14">
        <f>IF($A44="","",COUNTIF(BOM!$A$5:$A$404,$A44))</f>
        <v/>
      </c>
      <c r="J44" s="14">
        <f>IF($A44="","",COUNTIF(BOM!$B$5:$B$404,$A44))</f>
        <v/>
      </c>
      <c r="K44" s="13">
        <f>IF($A44="","",IF(COUNTIF(BOM!$B$5:$B$404,$A44)=0,"Top level",""))</f>
        <v/>
      </c>
      <c r="L44" s="10">
        <f>IF($A44="",0,IF($E44="",0,$E44))</f>
        <v/>
      </c>
      <c r="M44" s="10">
        <f>IF($A44="",0,IF($I44=0,$L44,SUMIFS(BOM!$M$5:$M$404,BOM!$A$5:$A$404,$A44)))</f>
        <v/>
      </c>
      <c r="N44" s="10">
        <f>IF($A44="",0,IF($I44=0,$L44,SUMIFS(BOM!$N$5:$N$404,BOM!$A$5:$A$404,$A44)))</f>
        <v/>
      </c>
      <c r="O44" s="10">
        <f>IF($A44="",0,IF($I44=0,$L44,SUMIFS(BOM!$O$5:$O$404,BOM!$A$5:$A$404,$A44)))</f>
        <v/>
      </c>
      <c r="P44" s="17">
        <f>IF($A44="",0,IF($I44=0,$L44,SUMIFS(BOM!$P$5:$P$404,BOM!$A$5:$A$404,$A44)))</f>
        <v/>
      </c>
      <c r="Q44" s="13">
        <f>IF($A44="","",IF(ABS($P44-$O44)&gt;0.005,"⚠ tree is deeper than 4 levels",""))</f>
        <v/>
      </c>
      <c r="R44" s="13">
        <f>IF($A44="","",IF(COUNTIF($A$5:$A$204,$A44)&gt;1,"⚠ duplicate part number",IF(AND($I44=0,$E44=""),"⚠ purchased part with no unit cost",IF(AND($I44&gt;0,$E44&lt;&gt;""),"Has children — the typed unit cost is ignored, the roll-up wins",""))))</f>
        <v/>
      </c>
    </row>
    <row r="45">
      <c r="A45" s="7" t="n"/>
      <c r="B45" s="7" t="n"/>
      <c r="C45" s="7" t="n"/>
      <c r="D45" s="7" t="n"/>
      <c r="E45" s="15" t="n"/>
      <c r="F45" s="7" t="n"/>
      <c r="G45" s="8" t="n"/>
      <c r="H45" s="16" t="n"/>
      <c r="I45" s="14">
        <f>IF($A45="","",COUNTIF(BOM!$A$5:$A$404,$A45))</f>
        <v/>
      </c>
      <c r="J45" s="14">
        <f>IF($A45="","",COUNTIF(BOM!$B$5:$B$404,$A45))</f>
        <v/>
      </c>
      <c r="K45" s="13">
        <f>IF($A45="","",IF(COUNTIF(BOM!$B$5:$B$404,$A45)=0,"Top level",""))</f>
        <v/>
      </c>
      <c r="L45" s="10">
        <f>IF($A45="",0,IF($E45="",0,$E45))</f>
        <v/>
      </c>
      <c r="M45" s="10">
        <f>IF($A45="",0,IF($I45=0,$L45,SUMIFS(BOM!$M$5:$M$404,BOM!$A$5:$A$404,$A45)))</f>
        <v/>
      </c>
      <c r="N45" s="10">
        <f>IF($A45="",0,IF($I45=0,$L45,SUMIFS(BOM!$N$5:$N$404,BOM!$A$5:$A$404,$A45)))</f>
        <v/>
      </c>
      <c r="O45" s="10">
        <f>IF($A45="",0,IF($I45=0,$L45,SUMIFS(BOM!$O$5:$O$404,BOM!$A$5:$A$404,$A45)))</f>
        <v/>
      </c>
      <c r="P45" s="17">
        <f>IF($A45="",0,IF($I45=0,$L45,SUMIFS(BOM!$P$5:$P$404,BOM!$A$5:$A$404,$A45)))</f>
        <v/>
      </c>
      <c r="Q45" s="13">
        <f>IF($A45="","",IF(ABS($P45-$O45)&gt;0.005,"⚠ tree is deeper than 4 levels",""))</f>
        <v/>
      </c>
      <c r="R45" s="13">
        <f>IF($A45="","",IF(COUNTIF($A$5:$A$204,$A45)&gt;1,"⚠ duplicate part number",IF(AND($I45=0,$E45=""),"⚠ purchased part with no unit cost",IF(AND($I45&gt;0,$E45&lt;&gt;""),"Has children — the typed unit cost is ignored, the roll-up wins",""))))</f>
        <v/>
      </c>
    </row>
    <row r="46">
      <c r="A46" s="7" t="n"/>
      <c r="B46" s="7" t="n"/>
      <c r="C46" s="7" t="n"/>
      <c r="D46" s="7" t="n"/>
      <c r="E46" s="15" t="n"/>
      <c r="F46" s="7" t="n"/>
      <c r="G46" s="8" t="n"/>
      <c r="H46" s="16" t="n"/>
      <c r="I46" s="14">
        <f>IF($A46="","",COUNTIF(BOM!$A$5:$A$404,$A46))</f>
        <v/>
      </c>
      <c r="J46" s="14">
        <f>IF($A46="","",COUNTIF(BOM!$B$5:$B$404,$A46))</f>
        <v/>
      </c>
      <c r="K46" s="13">
        <f>IF($A46="","",IF(COUNTIF(BOM!$B$5:$B$404,$A46)=0,"Top level",""))</f>
        <v/>
      </c>
      <c r="L46" s="10">
        <f>IF($A46="",0,IF($E46="",0,$E46))</f>
        <v/>
      </c>
      <c r="M46" s="10">
        <f>IF($A46="",0,IF($I46=0,$L46,SUMIFS(BOM!$M$5:$M$404,BOM!$A$5:$A$404,$A46)))</f>
        <v/>
      </c>
      <c r="N46" s="10">
        <f>IF($A46="",0,IF($I46=0,$L46,SUMIFS(BOM!$N$5:$N$404,BOM!$A$5:$A$404,$A46)))</f>
        <v/>
      </c>
      <c r="O46" s="10">
        <f>IF($A46="",0,IF($I46=0,$L46,SUMIFS(BOM!$O$5:$O$404,BOM!$A$5:$A$404,$A46)))</f>
        <v/>
      </c>
      <c r="P46" s="17">
        <f>IF($A46="",0,IF($I46=0,$L46,SUMIFS(BOM!$P$5:$P$404,BOM!$A$5:$A$404,$A46)))</f>
        <v/>
      </c>
      <c r="Q46" s="13">
        <f>IF($A46="","",IF(ABS($P46-$O46)&gt;0.005,"⚠ tree is deeper than 4 levels",""))</f>
        <v/>
      </c>
      <c r="R46" s="13">
        <f>IF($A46="","",IF(COUNTIF($A$5:$A$204,$A46)&gt;1,"⚠ duplicate part number",IF(AND($I46=0,$E46=""),"⚠ purchased part with no unit cost",IF(AND($I46&gt;0,$E46&lt;&gt;""),"Has children — the typed unit cost is ignored, the roll-up wins",""))))</f>
        <v/>
      </c>
    </row>
    <row r="47">
      <c r="A47" s="7" t="n"/>
      <c r="B47" s="7" t="n"/>
      <c r="C47" s="7" t="n"/>
      <c r="D47" s="7" t="n"/>
      <c r="E47" s="15" t="n"/>
      <c r="F47" s="7" t="n"/>
      <c r="G47" s="8" t="n"/>
      <c r="H47" s="16" t="n"/>
      <c r="I47" s="14">
        <f>IF($A47="","",COUNTIF(BOM!$A$5:$A$404,$A47))</f>
        <v/>
      </c>
      <c r="J47" s="14">
        <f>IF($A47="","",COUNTIF(BOM!$B$5:$B$404,$A47))</f>
        <v/>
      </c>
      <c r="K47" s="13">
        <f>IF($A47="","",IF(COUNTIF(BOM!$B$5:$B$404,$A47)=0,"Top level",""))</f>
        <v/>
      </c>
      <c r="L47" s="10">
        <f>IF($A47="",0,IF($E47="",0,$E47))</f>
        <v/>
      </c>
      <c r="M47" s="10">
        <f>IF($A47="",0,IF($I47=0,$L47,SUMIFS(BOM!$M$5:$M$404,BOM!$A$5:$A$404,$A47)))</f>
        <v/>
      </c>
      <c r="N47" s="10">
        <f>IF($A47="",0,IF($I47=0,$L47,SUMIFS(BOM!$N$5:$N$404,BOM!$A$5:$A$404,$A47)))</f>
        <v/>
      </c>
      <c r="O47" s="10">
        <f>IF($A47="",0,IF($I47=0,$L47,SUMIFS(BOM!$O$5:$O$404,BOM!$A$5:$A$404,$A47)))</f>
        <v/>
      </c>
      <c r="P47" s="17">
        <f>IF($A47="",0,IF($I47=0,$L47,SUMIFS(BOM!$P$5:$P$404,BOM!$A$5:$A$404,$A47)))</f>
        <v/>
      </c>
      <c r="Q47" s="13">
        <f>IF($A47="","",IF(ABS($P47-$O47)&gt;0.005,"⚠ tree is deeper than 4 levels",""))</f>
        <v/>
      </c>
      <c r="R47" s="13">
        <f>IF($A47="","",IF(COUNTIF($A$5:$A$204,$A47)&gt;1,"⚠ duplicate part number",IF(AND($I47=0,$E47=""),"⚠ purchased part with no unit cost",IF(AND($I47&gt;0,$E47&lt;&gt;""),"Has children — the typed unit cost is ignored, the roll-up wins",""))))</f>
        <v/>
      </c>
    </row>
    <row r="48">
      <c r="A48" s="7" t="n"/>
      <c r="B48" s="7" t="n"/>
      <c r="C48" s="7" t="n"/>
      <c r="D48" s="7" t="n"/>
      <c r="E48" s="15" t="n"/>
      <c r="F48" s="7" t="n"/>
      <c r="G48" s="8" t="n"/>
      <c r="H48" s="16" t="n"/>
      <c r="I48" s="14">
        <f>IF($A48="","",COUNTIF(BOM!$A$5:$A$404,$A48))</f>
        <v/>
      </c>
      <c r="J48" s="14">
        <f>IF($A48="","",COUNTIF(BOM!$B$5:$B$404,$A48))</f>
        <v/>
      </c>
      <c r="K48" s="13">
        <f>IF($A48="","",IF(COUNTIF(BOM!$B$5:$B$404,$A48)=0,"Top level",""))</f>
        <v/>
      </c>
      <c r="L48" s="10">
        <f>IF($A48="",0,IF($E48="",0,$E48))</f>
        <v/>
      </c>
      <c r="M48" s="10">
        <f>IF($A48="",0,IF($I48=0,$L48,SUMIFS(BOM!$M$5:$M$404,BOM!$A$5:$A$404,$A48)))</f>
        <v/>
      </c>
      <c r="N48" s="10">
        <f>IF($A48="",0,IF($I48=0,$L48,SUMIFS(BOM!$N$5:$N$404,BOM!$A$5:$A$404,$A48)))</f>
        <v/>
      </c>
      <c r="O48" s="10">
        <f>IF($A48="",0,IF($I48=0,$L48,SUMIFS(BOM!$O$5:$O$404,BOM!$A$5:$A$404,$A48)))</f>
        <v/>
      </c>
      <c r="P48" s="17">
        <f>IF($A48="",0,IF($I48=0,$L48,SUMIFS(BOM!$P$5:$P$404,BOM!$A$5:$A$404,$A48)))</f>
        <v/>
      </c>
      <c r="Q48" s="13">
        <f>IF($A48="","",IF(ABS($P48-$O48)&gt;0.005,"⚠ tree is deeper than 4 levels",""))</f>
        <v/>
      </c>
      <c r="R48" s="13">
        <f>IF($A48="","",IF(COUNTIF($A$5:$A$204,$A48)&gt;1,"⚠ duplicate part number",IF(AND($I48=0,$E48=""),"⚠ purchased part with no unit cost",IF(AND($I48&gt;0,$E48&lt;&gt;""),"Has children — the typed unit cost is ignored, the roll-up wins",""))))</f>
        <v/>
      </c>
    </row>
    <row r="49">
      <c r="A49" s="7" t="n"/>
      <c r="B49" s="7" t="n"/>
      <c r="C49" s="7" t="n"/>
      <c r="D49" s="7" t="n"/>
      <c r="E49" s="15" t="n"/>
      <c r="F49" s="7" t="n"/>
      <c r="G49" s="8" t="n"/>
      <c r="H49" s="16" t="n"/>
      <c r="I49" s="14">
        <f>IF($A49="","",COUNTIF(BOM!$A$5:$A$404,$A49))</f>
        <v/>
      </c>
      <c r="J49" s="14">
        <f>IF($A49="","",COUNTIF(BOM!$B$5:$B$404,$A49))</f>
        <v/>
      </c>
      <c r="K49" s="13">
        <f>IF($A49="","",IF(COUNTIF(BOM!$B$5:$B$404,$A49)=0,"Top level",""))</f>
        <v/>
      </c>
      <c r="L49" s="10">
        <f>IF($A49="",0,IF($E49="",0,$E49))</f>
        <v/>
      </c>
      <c r="M49" s="10">
        <f>IF($A49="",0,IF($I49=0,$L49,SUMIFS(BOM!$M$5:$M$404,BOM!$A$5:$A$404,$A49)))</f>
        <v/>
      </c>
      <c r="N49" s="10">
        <f>IF($A49="",0,IF($I49=0,$L49,SUMIFS(BOM!$N$5:$N$404,BOM!$A$5:$A$404,$A49)))</f>
        <v/>
      </c>
      <c r="O49" s="10">
        <f>IF($A49="",0,IF($I49=0,$L49,SUMIFS(BOM!$O$5:$O$404,BOM!$A$5:$A$404,$A49)))</f>
        <v/>
      </c>
      <c r="P49" s="17">
        <f>IF($A49="",0,IF($I49=0,$L49,SUMIFS(BOM!$P$5:$P$404,BOM!$A$5:$A$404,$A49)))</f>
        <v/>
      </c>
      <c r="Q49" s="13">
        <f>IF($A49="","",IF(ABS($P49-$O49)&gt;0.005,"⚠ tree is deeper than 4 levels",""))</f>
        <v/>
      </c>
      <c r="R49" s="13">
        <f>IF($A49="","",IF(COUNTIF($A$5:$A$204,$A49)&gt;1,"⚠ duplicate part number",IF(AND($I49=0,$E49=""),"⚠ purchased part with no unit cost",IF(AND($I49&gt;0,$E49&lt;&gt;""),"Has children — the typed unit cost is ignored, the roll-up wins",""))))</f>
        <v/>
      </c>
    </row>
    <row r="50">
      <c r="A50" s="7" t="n"/>
      <c r="B50" s="7" t="n"/>
      <c r="C50" s="7" t="n"/>
      <c r="D50" s="7" t="n"/>
      <c r="E50" s="15" t="n"/>
      <c r="F50" s="7" t="n"/>
      <c r="G50" s="8" t="n"/>
      <c r="H50" s="16" t="n"/>
      <c r="I50" s="14">
        <f>IF($A50="","",COUNTIF(BOM!$A$5:$A$404,$A50))</f>
        <v/>
      </c>
      <c r="J50" s="14">
        <f>IF($A50="","",COUNTIF(BOM!$B$5:$B$404,$A50))</f>
        <v/>
      </c>
      <c r="K50" s="13">
        <f>IF($A50="","",IF(COUNTIF(BOM!$B$5:$B$404,$A50)=0,"Top level",""))</f>
        <v/>
      </c>
      <c r="L50" s="10">
        <f>IF($A50="",0,IF($E50="",0,$E50))</f>
        <v/>
      </c>
      <c r="M50" s="10">
        <f>IF($A50="",0,IF($I50=0,$L50,SUMIFS(BOM!$M$5:$M$404,BOM!$A$5:$A$404,$A50)))</f>
        <v/>
      </c>
      <c r="N50" s="10">
        <f>IF($A50="",0,IF($I50=0,$L50,SUMIFS(BOM!$N$5:$N$404,BOM!$A$5:$A$404,$A50)))</f>
        <v/>
      </c>
      <c r="O50" s="10">
        <f>IF($A50="",0,IF($I50=0,$L50,SUMIFS(BOM!$O$5:$O$404,BOM!$A$5:$A$404,$A50)))</f>
        <v/>
      </c>
      <c r="P50" s="17">
        <f>IF($A50="",0,IF($I50=0,$L50,SUMIFS(BOM!$P$5:$P$404,BOM!$A$5:$A$404,$A50)))</f>
        <v/>
      </c>
      <c r="Q50" s="13">
        <f>IF($A50="","",IF(ABS($P50-$O50)&gt;0.005,"⚠ tree is deeper than 4 levels",""))</f>
        <v/>
      </c>
      <c r="R50" s="13">
        <f>IF($A50="","",IF(COUNTIF($A$5:$A$204,$A50)&gt;1,"⚠ duplicate part number",IF(AND($I50=0,$E50=""),"⚠ purchased part with no unit cost",IF(AND($I50&gt;0,$E50&lt;&gt;""),"Has children — the typed unit cost is ignored, the roll-up wins",""))))</f>
        <v/>
      </c>
    </row>
    <row r="51">
      <c r="A51" s="7" t="n"/>
      <c r="B51" s="7" t="n"/>
      <c r="C51" s="7" t="n"/>
      <c r="D51" s="7" t="n"/>
      <c r="E51" s="15" t="n"/>
      <c r="F51" s="7" t="n"/>
      <c r="G51" s="8" t="n"/>
      <c r="H51" s="16" t="n"/>
      <c r="I51" s="14">
        <f>IF($A51="","",COUNTIF(BOM!$A$5:$A$404,$A51))</f>
        <v/>
      </c>
      <c r="J51" s="14">
        <f>IF($A51="","",COUNTIF(BOM!$B$5:$B$404,$A51))</f>
        <v/>
      </c>
      <c r="K51" s="13">
        <f>IF($A51="","",IF(COUNTIF(BOM!$B$5:$B$404,$A51)=0,"Top level",""))</f>
        <v/>
      </c>
      <c r="L51" s="10">
        <f>IF($A51="",0,IF($E51="",0,$E51))</f>
        <v/>
      </c>
      <c r="M51" s="10">
        <f>IF($A51="",0,IF($I51=0,$L51,SUMIFS(BOM!$M$5:$M$404,BOM!$A$5:$A$404,$A51)))</f>
        <v/>
      </c>
      <c r="N51" s="10">
        <f>IF($A51="",0,IF($I51=0,$L51,SUMIFS(BOM!$N$5:$N$404,BOM!$A$5:$A$404,$A51)))</f>
        <v/>
      </c>
      <c r="O51" s="10">
        <f>IF($A51="",0,IF($I51=0,$L51,SUMIFS(BOM!$O$5:$O$404,BOM!$A$5:$A$404,$A51)))</f>
        <v/>
      </c>
      <c r="P51" s="17">
        <f>IF($A51="",0,IF($I51=0,$L51,SUMIFS(BOM!$P$5:$P$404,BOM!$A$5:$A$404,$A51)))</f>
        <v/>
      </c>
      <c r="Q51" s="13">
        <f>IF($A51="","",IF(ABS($P51-$O51)&gt;0.005,"⚠ tree is deeper than 4 levels",""))</f>
        <v/>
      </c>
      <c r="R51" s="13">
        <f>IF($A51="","",IF(COUNTIF($A$5:$A$204,$A51)&gt;1,"⚠ duplicate part number",IF(AND($I51=0,$E51=""),"⚠ purchased part with no unit cost",IF(AND($I51&gt;0,$E51&lt;&gt;""),"Has children — the typed unit cost is ignored, the roll-up wins",""))))</f>
        <v/>
      </c>
    </row>
    <row r="52">
      <c r="A52" s="7" t="n"/>
      <c r="B52" s="7" t="n"/>
      <c r="C52" s="7" t="n"/>
      <c r="D52" s="7" t="n"/>
      <c r="E52" s="15" t="n"/>
      <c r="F52" s="7" t="n"/>
      <c r="G52" s="8" t="n"/>
      <c r="H52" s="16" t="n"/>
      <c r="I52" s="14">
        <f>IF($A52="","",COUNTIF(BOM!$A$5:$A$404,$A52))</f>
        <v/>
      </c>
      <c r="J52" s="14">
        <f>IF($A52="","",COUNTIF(BOM!$B$5:$B$404,$A52))</f>
        <v/>
      </c>
      <c r="K52" s="13">
        <f>IF($A52="","",IF(COUNTIF(BOM!$B$5:$B$404,$A52)=0,"Top level",""))</f>
        <v/>
      </c>
      <c r="L52" s="10">
        <f>IF($A52="",0,IF($E52="",0,$E52))</f>
        <v/>
      </c>
      <c r="M52" s="10">
        <f>IF($A52="",0,IF($I52=0,$L52,SUMIFS(BOM!$M$5:$M$404,BOM!$A$5:$A$404,$A52)))</f>
        <v/>
      </c>
      <c r="N52" s="10">
        <f>IF($A52="",0,IF($I52=0,$L52,SUMIFS(BOM!$N$5:$N$404,BOM!$A$5:$A$404,$A52)))</f>
        <v/>
      </c>
      <c r="O52" s="10">
        <f>IF($A52="",0,IF($I52=0,$L52,SUMIFS(BOM!$O$5:$O$404,BOM!$A$5:$A$404,$A52)))</f>
        <v/>
      </c>
      <c r="P52" s="17">
        <f>IF($A52="",0,IF($I52=0,$L52,SUMIFS(BOM!$P$5:$P$404,BOM!$A$5:$A$404,$A52)))</f>
        <v/>
      </c>
      <c r="Q52" s="13">
        <f>IF($A52="","",IF(ABS($P52-$O52)&gt;0.005,"⚠ tree is deeper than 4 levels",""))</f>
        <v/>
      </c>
      <c r="R52" s="13">
        <f>IF($A52="","",IF(COUNTIF($A$5:$A$204,$A52)&gt;1,"⚠ duplicate part number",IF(AND($I52=0,$E52=""),"⚠ purchased part with no unit cost",IF(AND($I52&gt;0,$E52&lt;&gt;""),"Has children — the typed unit cost is ignored, the roll-up wins",""))))</f>
        <v/>
      </c>
    </row>
    <row r="53">
      <c r="A53" s="7" t="n"/>
      <c r="B53" s="7" t="n"/>
      <c r="C53" s="7" t="n"/>
      <c r="D53" s="7" t="n"/>
      <c r="E53" s="15" t="n"/>
      <c r="F53" s="7" t="n"/>
      <c r="G53" s="8" t="n"/>
      <c r="H53" s="16" t="n"/>
      <c r="I53" s="14">
        <f>IF($A53="","",COUNTIF(BOM!$A$5:$A$404,$A53))</f>
        <v/>
      </c>
      <c r="J53" s="14">
        <f>IF($A53="","",COUNTIF(BOM!$B$5:$B$404,$A53))</f>
        <v/>
      </c>
      <c r="K53" s="13">
        <f>IF($A53="","",IF(COUNTIF(BOM!$B$5:$B$404,$A53)=0,"Top level",""))</f>
        <v/>
      </c>
      <c r="L53" s="10">
        <f>IF($A53="",0,IF($E53="",0,$E53))</f>
        <v/>
      </c>
      <c r="M53" s="10">
        <f>IF($A53="",0,IF($I53=0,$L53,SUMIFS(BOM!$M$5:$M$404,BOM!$A$5:$A$404,$A53)))</f>
        <v/>
      </c>
      <c r="N53" s="10">
        <f>IF($A53="",0,IF($I53=0,$L53,SUMIFS(BOM!$N$5:$N$404,BOM!$A$5:$A$404,$A53)))</f>
        <v/>
      </c>
      <c r="O53" s="10">
        <f>IF($A53="",0,IF($I53=0,$L53,SUMIFS(BOM!$O$5:$O$404,BOM!$A$5:$A$404,$A53)))</f>
        <v/>
      </c>
      <c r="P53" s="17">
        <f>IF($A53="",0,IF($I53=0,$L53,SUMIFS(BOM!$P$5:$P$404,BOM!$A$5:$A$404,$A53)))</f>
        <v/>
      </c>
      <c r="Q53" s="13">
        <f>IF($A53="","",IF(ABS($P53-$O53)&gt;0.005,"⚠ tree is deeper than 4 levels",""))</f>
        <v/>
      </c>
      <c r="R53" s="13">
        <f>IF($A53="","",IF(COUNTIF($A$5:$A$204,$A53)&gt;1,"⚠ duplicate part number",IF(AND($I53=0,$E53=""),"⚠ purchased part with no unit cost",IF(AND($I53&gt;0,$E53&lt;&gt;""),"Has children — the typed unit cost is ignored, the roll-up wins",""))))</f>
        <v/>
      </c>
    </row>
    <row r="54">
      <c r="A54" s="7" t="n"/>
      <c r="B54" s="7" t="n"/>
      <c r="C54" s="7" t="n"/>
      <c r="D54" s="7" t="n"/>
      <c r="E54" s="15" t="n"/>
      <c r="F54" s="7" t="n"/>
      <c r="G54" s="8" t="n"/>
      <c r="H54" s="16" t="n"/>
      <c r="I54" s="14">
        <f>IF($A54="","",COUNTIF(BOM!$A$5:$A$404,$A54))</f>
        <v/>
      </c>
      <c r="J54" s="14">
        <f>IF($A54="","",COUNTIF(BOM!$B$5:$B$404,$A54))</f>
        <v/>
      </c>
      <c r="K54" s="13">
        <f>IF($A54="","",IF(COUNTIF(BOM!$B$5:$B$404,$A54)=0,"Top level",""))</f>
        <v/>
      </c>
      <c r="L54" s="10">
        <f>IF($A54="",0,IF($E54="",0,$E54))</f>
        <v/>
      </c>
      <c r="M54" s="10">
        <f>IF($A54="",0,IF($I54=0,$L54,SUMIFS(BOM!$M$5:$M$404,BOM!$A$5:$A$404,$A54)))</f>
        <v/>
      </c>
      <c r="N54" s="10">
        <f>IF($A54="",0,IF($I54=0,$L54,SUMIFS(BOM!$N$5:$N$404,BOM!$A$5:$A$404,$A54)))</f>
        <v/>
      </c>
      <c r="O54" s="10">
        <f>IF($A54="",0,IF($I54=0,$L54,SUMIFS(BOM!$O$5:$O$404,BOM!$A$5:$A$404,$A54)))</f>
        <v/>
      </c>
      <c r="P54" s="17">
        <f>IF($A54="",0,IF($I54=0,$L54,SUMIFS(BOM!$P$5:$P$404,BOM!$A$5:$A$404,$A54)))</f>
        <v/>
      </c>
      <c r="Q54" s="13">
        <f>IF($A54="","",IF(ABS($P54-$O54)&gt;0.005,"⚠ tree is deeper than 4 levels",""))</f>
        <v/>
      </c>
      <c r="R54" s="13">
        <f>IF($A54="","",IF(COUNTIF($A$5:$A$204,$A54)&gt;1,"⚠ duplicate part number",IF(AND($I54=0,$E54=""),"⚠ purchased part with no unit cost",IF(AND($I54&gt;0,$E54&lt;&gt;""),"Has children — the typed unit cost is ignored, the roll-up wins",""))))</f>
        <v/>
      </c>
    </row>
    <row r="55">
      <c r="A55" s="7" t="n"/>
      <c r="B55" s="7" t="n"/>
      <c r="C55" s="7" t="n"/>
      <c r="D55" s="7" t="n"/>
      <c r="E55" s="15" t="n"/>
      <c r="F55" s="7" t="n"/>
      <c r="G55" s="8" t="n"/>
      <c r="H55" s="16" t="n"/>
      <c r="I55" s="14">
        <f>IF($A55="","",COUNTIF(BOM!$A$5:$A$404,$A55))</f>
        <v/>
      </c>
      <c r="J55" s="14">
        <f>IF($A55="","",COUNTIF(BOM!$B$5:$B$404,$A55))</f>
        <v/>
      </c>
      <c r="K55" s="13">
        <f>IF($A55="","",IF(COUNTIF(BOM!$B$5:$B$404,$A55)=0,"Top level",""))</f>
        <v/>
      </c>
      <c r="L55" s="10">
        <f>IF($A55="",0,IF($E55="",0,$E55))</f>
        <v/>
      </c>
      <c r="M55" s="10">
        <f>IF($A55="",0,IF($I55=0,$L55,SUMIFS(BOM!$M$5:$M$404,BOM!$A$5:$A$404,$A55)))</f>
        <v/>
      </c>
      <c r="N55" s="10">
        <f>IF($A55="",0,IF($I55=0,$L55,SUMIFS(BOM!$N$5:$N$404,BOM!$A$5:$A$404,$A55)))</f>
        <v/>
      </c>
      <c r="O55" s="10">
        <f>IF($A55="",0,IF($I55=0,$L55,SUMIFS(BOM!$O$5:$O$404,BOM!$A$5:$A$404,$A55)))</f>
        <v/>
      </c>
      <c r="P55" s="17">
        <f>IF($A55="",0,IF($I55=0,$L55,SUMIFS(BOM!$P$5:$P$404,BOM!$A$5:$A$404,$A55)))</f>
        <v/>
      </c>
      <c r="Q55" s="13">
        <f>IF($A55="","",IF(ABS($P55-$O55)&gt;0.005,"⚠ tree is deeper than 4 levels",""))</f>
        <v/>
      </c>
      <c r="R55" s="13">
        <f>IF($A55="","",IF(COUNTIF($A$5:$A$204,$A55)&gt;1,"⚠ duplicate part number",IF(AND($I55=0,$E55=""),"⚠ purchased part with no unit cost",IF(AND($I55&gt;0,$E55&lt;&gt;""),"Has children — the typed unit cost is ignored, the roll-up wins",""))))</f>
        <v/>
      </c>
    </row>
    <row r="56">
      <c r="A56" s="7" t="n"/>
      <c r="B56" s="7" t="n"/>
      <c r="C56" s="7" t="n"/>
      <c r="D56" s="7" t="n"/>
      <c r="E56" s="15" t="n"/>
      <c r="F56" s="7" t="n"/>
      <c r="G56" s="8" t="n"/>
      <c r="H56" s="16" t="n"/>
      <c r="I56" s="14">
        <f>IF($A56="","",COUNTIF(BOM!$A$5:$A$404,$A56))</f>
        <v/>
      </c>
      <c r="J56" s="14">
        <f>IF($A56="","",COUNTIF(BOM!$B$5:$B$404,$A56))</f>
        <v/>
      </c>
      <c r="K56" s="13">
        <f>IF($A56="","",IF(COUNTIF(BOM!$B$5:$B$404,$A56)=0,"Top level",""))</f>
        <v/>
      </c>
      <c r="L56" s="10">
        <f>IF($A56="",0,IF($E56="",0,$E56))</f>
        <v/>
      </c>
      <c r="M56" s="10">
        <f>IF($A56="",0,IF($I56=0,$L56,SUMIFS(BOM!$M$5:$M$404,BOM!$A$5:$A$404,$A56)))</f>
        <v/>
      </c>
      <c r="N56" s="10">
        <f>IF($A56="",0,IF($I56=0,$L56,SUMIFS(BOM!$N$5:$N$404,BOM!$A$5:$A$404,$A56)))</f>
        <v/>
      </c>
      <c r="O56" s="10">
        <f>IF($A56="",0,IF($I56=0,$L56,SUMIFS(BOM!$O$5:$O$404,BOM!$A$5:$A$404,$A56)))</f>
        <v/>
      </c>
      <c r="P56" s="17">
        <f>IF($A56="",0,IF($I56=0,$L56,SUMIFS(BOM!$P$5:$P$404,BOM!$A$5:$A$404,$A56)))</f>
        <v/>
      </c>
      <c r="Q56" s="13">
        <f>IF($A56="","",IF(ABS($P56-$O56)&gt;0.005,"⚠ tree is deeper than 4 levels",""))</f>
        <v/>
      </c>
      <c r="R56" s="13">
        <f>IF($A56="","",IF(COUNTIF($A$5:$A$204,$A56)&gt;1,"⚠ duplicate part number",IF(AND($I56=0,$E56=""),"⚠ purchased part with no unit cost",IF(AND($I56&gt;0,$E56&lt;&gt;""),"Has children — the typed unit cost is ignored, the roll-up wins",""))))</f>
        <v/>
      </c>
    </row>
    <row r="57">
      <c r="A57" s="7" t="n"/>
      <c r="B57" s="7" t="n"/>
      <c r="C57" s="7" t="n"/>
      <c r="D57" s="7" t="n"/>
      <c r="E57" s="15" t="n"/>
      <c r="F57" s="7" t="n"/>
      <c r="G57" s="8" t="n"/>
      <c r="H57" s="16" t="n"/>
      <c r="I57" s="14">
        <f>IF($A57="","",COUNTIF(BOM!$A$5:$A$404,$A57))</f>
        <v/>
      </c>
      <c r="J57" s="14">
        <f>IF($A57="","",COUNTIF(BOM!$B$5:$B$404,$A57))</f>
        <v/>
      </c>
      <c r="K57" s="13">
        <f>IF($A57="","",IF(COUNTIF(BOM!$B$5:$B$404,$A57)=0,"Top level",""))</f>
        <v/>
      </c>
      <c r="L57" s="10">
        <f>IF($A57="",0,IF($E57="",0,$E57))</f>
        <v/>
      </c>
      <c r="M57" s="10">
        <f>IF($A57="",0,IF($I57=0,$L57,SUMIFS(BOM!$M$5:$M$404,BOM!$A$5:$A$404,$A57)))</f>
        <v/>
      </c>
      <c r="N57" s="10">
        <f>IF($A57="",0,IF($I57=0,$L57,SUMIFS(BOM!$N$5:$N$404,BOM!$A$5:$A$404,$A57)))</f>
        <v/>
      </c>
      <c r="O57" s="10">
        <f>IF($A57="",0,IF($I57=0,$L57,SUMIFS(BOM!$O$5:$O$404,BOM!$A$5:$A$404,$A57)))</f>
        <v/>
      </c>
      <c r="P57" s="17">
        <f>IF($A57="",0,IF($I57=0,$L57,SUMIFS(BOM!$P$5:$P$404,BOM!$A$5:$A$404,$A57)))</f>
        <v/>
      </c>
      <c r="Q57" s="13">
        <f>IF($A57="","",IF(ABS($P57-$O57)&gt;0.005,"⚠ tree is deeper than 4 levels",""))</f>
        <v/>
      </c>
      <c r="R57" s="13">
        <f>IF($A57="","",IF(COUNTIF($A$5:$A$204,$A57)&gt;1,"⚠ duplicate part number",IF(AND($I57=0,$E57=""),"⚠ purchased part with no unit cost",IF(AND($I57&gt;0,$E57&lt;&gt;""),"Has children — the typed unit cost is ignored, the roll-up wins",""))))</f>
        <v/>
      </c>
    </row>
    <row r="58">
      <c r="A58" s="7" t="n"/>
      <c r="B58" s="7" t="n"/>
      <c r="C58" s="7" t="n"/>
      <c r="D58" s="7" t="n"/>
      <c r="E58" s="15" t="n"/>
      <c r="F58" s="7" t="n"/>
      <c r="G58" s="8" t="n"/>
      <c r="H58" s="16" t="n"/>
      <c r="I58" s="14">
        <f>IF($A58="","",COUNTIF(BOM!$A$5:$A$404,$A58))</f>
        <v/>
      </c>
      <c r="J58" s="14">
        <f>IF($A58="","",COUNTIF(BOM!$B$5:$B$404,$A58))</f>
        <v/>
      </c>
      <c r="K58" s="13">
        <f>IF($A58="","",IF(COUNTIF(BOM!$B$5:$B$404,$A58)=0,"Top level",""))</f>
        <v/>
      </c>
      <c r="L58" s="10">
        <f>IF($A58="",0,IF($E58="",0,$E58))</f>
        <v/>
      </c>
      <c r="M58" s="10">
        <f>IF($A58="",0,IF($I58=0,$L58,SUMIFS(BOM!$M$5:$M$404,BOM!$A$5:$A$404,$A58)))</f>
        <v/>
      </c>
      <c r="N58" s="10">
        <f>IF($A58="",0,IF($I58=0,$L58,SUMIFS(BOM!$N$5:$N$404,BOM!$A$5:$A$404,$A58)))</f>
        <v/>
      </c>
      <c r="O58" s="10">
        <f>IF($A58="",0,IF($I58=0,$L58,SUMIFS(BOM!$O$5:$O$404,BOM!$A$5:$A$404,$A58)))</f>
        <v/>
      </c>
      <c r="P58" s="17">
        <f>IF($A58="",0,IF($I58=0,$L58,SUMIFS(BOM!$P$5:$P$404,BOM!$A$5:$A$404,$A58)))</f>
        <v/>
      </c>
      <c r="Q58" s="13">
        <f>IF($A58="","",IF(ABS($P58-$O58)&gt;0.005,"⚠ tree is deeper than 4 levels",""))</f>
        <v/>
      </c>
      <c r="R58" s="13">
        <f>IF($A58="","",IF(COUNTIF($A$5:$A$204,$A58)&gt;1,"⚠ duplicate part number",IF(AND($I58=0,$E58=""),"⚠ purchased part with no unit cost",IF(AND($I58&gt;0,$E58&lt;&gt;""),"Has children — the typed unit cost is ignored, the roll-up wins",""))))</f>
        <v/>
      </c>
    </row>
    <row r="59">
      <c r="A59" s="7" t="n"/>
      <c r="B59" s="7" t="n"/>
      <c r="C59" s="7" t="n"/>
      <c r="D59" s="7" t="n"/>
      <c r="E59" s="15" t="n"/>
      <c r="F59" s="7" t="n"/>
      <c r="G59" s="8" t="n"/>
      <c r="H59" s="16" t="n"/>
      <c r="I59" s="14">
        <f>IF($A59="","",COUNTIF(BOM!$A$5:$A$404,$A59))</f>
        <v/>
      </c>
      <c r="J59" s="14">
        <f>IF($A59="","",COUNTIF(BOM!$B$5:$B$404,$A59))</f>
        <v/>
      </c>
      <c r="K59" s="13">
        <f>IF($A59="","",IF(COUNTIF(BOM!$B$5:$B$404,$A59)=0,"Top level",""))</f>
        <v/>
      </c>
      <c r="L59" s="10">
        <f>IF($A59="",0,IF($E59="",0,$E59))</f>
        <v/>
      </c>
      <c r="M59" s="10">
        <f>IF($A59="",0,IF($I59=0,$L59,SUMIFS(BOM!$M$5:$M$404,BOM!$A$5:$A$404,$A59)))</f>
        <v/>
      </c>
      <c r="N59" s="10">
        <f>IF($A59="",0,IF($I59=0,$L59,SUMIFS(BOM!$N$5:$N$404,BOM!$A$5:$A$404,$A59)))</f>
        <v/>
      </c>
      <c r="O59" s="10">
        <f>IF($A59="",0,IF($I59=0,$L59,SUMIFS(BOM!$O$5:$O$404,BOM!$A$5:$A$404,$A59)))</f>
        <v/>
      </c>
      <c r="P59" s="17">
        <f>IF($A59="",0,IF($I59=0,$L59,SUMIFS(BOM!$P$5:$P$404,BOM!$A$5:$A$404,$A59)))</f>
        <v/>
      </c>
      <c r="Q59" s="13">
        <f>IF($A59="","",IF(ABS($P59-$O59)&gt;0.005,"⚠ tree is deeper than 4 levels",""))</f>
        <v/>
      </c>
      <c r="R59" s="13">
        <f>IF($A59="","",IF(COUNTIF($A$5:$A$204,$A59)&gt;1,"⚠ duplicate part number",IF(AND($I59=0,$E59=""),"⚠ purchased part with no unit cost",IF(AND($I59&gt;0,$E59&lt;&gt;""),"Has children — the typed unit cost is ignored, the roll-up wins",""))))</f>
        <v/>
      </c>
    </row>
    <row r="60">
      <c r="A60" s="7" t="n"/>
      <c r="B60" s="7" t="n"/>
      <c r="C60" s="7" t="n"/>
      <c r="D60" s="7" t="n"/>
      <c r="E60" s="15" t="n"/>
      <c r="F60" s="7" t="n"/>
      <c r="G60" s="8" t="n"/>
      <c r="H60" s="16" t="n"/>
      <c r="I60" s="14">
        <f>IF($A60="","",COUNTIF(BOM!$A$5:$A$404,$A60))</f>
        <v/>
      </c>
      <c r="J60" s="14">
        <f>IF($A60="","",COUNTIF(BOM!$B$5:$B$404,$A60))</f>
        <v/>
      </c>
      <c r="K60" s="13">
        <f>IF($A60="","",IF(COUNTIF(BOM!$B$5:$B$404,$A60)=0,"Top level",""))</f>
        <v/>
      </c>
      <c r="L60" s="10">
        <f>IF($A60="",0,IF($E60="",0,$E60))</f>
        <v/>
      </c>
      <c r="M60" s="10">
        <f>IF($A60="",0,IF($I60=0,$L60,SUMIFS(BOM!$M$5:$M$404,BOM!$A$5:$A$404,$A60)))</f>
        <v/>
      </c>
      <c r="N60" s="10">
        <f>IF($A60="",0,IF($I60=0,$L60,SUMIFS(BOM!$N$5:$N$404,BOM!$A$5:$A$404,$A60)))</f>
        <v/>
      </c>
      <c r="O60" s="10">
        <f>IF($A60="",0,IF($I60=0,$L60,SUMIFS(BOM!$O$5:$O$404,BOM!$A$5:$A$404,$A60)))</f>
        <v/>
      </c>
      <c r="P60" s="17">
        <f>IF($A60="",0,IF($I60=0,$L60,SUMIFS(BOM!$P$5:$P$404,BOM!$A$5:$A$404,$A60)))</f>
        <v/>
      </c>
      <c r="Q60" s="13">
        <f>IF($A60="","",IF(ABS($P60-$O60)&gt;0.005,"⚠ tree is deeper than 4 levels",""))</f>
        <v/>
      </c>
      <c r="R60" s="13">
        <f>IF($A60="","",IF(COUNTIF($A$5:$A$204,$A60)&gt;1,"⚠ duplicate part number",IF(AND($I60=0,$E60=""),"⚠ purchased part with no unit cost",IF(AND($I60&gt;0,$E60&lt;&gt;""),"Has children — the typed unit cost is ignored, the roll-up wins",""))))</f>
        <v/>
      </c>
    </row>
    <row r="61">
      <c r="A61" s="7" t="n"/>
      <c r="B61" s="7" t="n"/>
      <c r="C61" s="7" t="n"/>
      <c r="D61" s="7" t="n"/>
      <c r="E61" s="15" t="n"/>
      <c r="F61" s="7" t="n"/>
      <c r="G61" s="8" t="n"/>
      <c r="H61" s="16" t="n"/>
      <c r="I61" s="14">
        <f>IF($A61="","",COUNTIF(BOM!$A$5:$A$404,$A61))</f>
        <v/>
      </c>
      <c r="J61" s="14">
        <f>IF($A61="","",COUNTIF(BOM!$B$5:$B$404,$A61))</f>
        <v/>
      </c>
      <c r="K61" s="13">
        <f>IF($A61="","",IF(COUNTIF(BOM!$B$5:$B$404,$A61)=0,"Top level",""))</f>
        <v/>
      </c>
      <c r="L61" s="10">
        <f>IF($A61="",0,IF($E61="",0,$E61))</f>
        <v/>
      </c>
      <c r="M61" s="10">
        <f>IF($A61="",0,IF($I61=0,$L61,SUMIFS(BOM!$M$5:$M$404,BOM!$A$5:$A$404,$A61)))</f>
        <v/>
      </c>
      <c r="N61" s="10">
        <f>IF($A61="",0,IF($I61=0,$L61,SUMIFS(BOM!$N$5:$N$404,BOM!$A$5:$A$404,$A61)))</f>
        <v/>
      </c>
      <c r="O61" s="10">
        <f>IF($A61="",0,IF($I61=0,$L61,SUMIFS(BOM!$O$5:$O$404,BOM!$A$5:$A$404,$A61)))</f>
        <v/>
      </c>
      <c r="P61" s="17">
        <f>IF($A61="",0,IF($I61=0,$L61,SUMIFS(BOM!$P$5:$P$404,BOM!$A$5:$A$404,$A61)))</f>
        <v/>
      </c>
      <c r="Q61" s="13">
        <f>IF($A61="","",IF(ABS($P61-$O61)&gt;0.005,"⚠ tree is deeper than 4 levels",""))</f>
        <v/>
      </c>
      <c r="R61" s="13">
        <f>IF($A61="","",IF(COUNTIF($A$5:$A$204,$A61)&gt;1,"⚠ duplicate part number",IF(AND($I61=0,$E61=""),"⚠ purchased part with no unit cost",IF(AND($I61&gt;0,$E61&lt;&gt;""),"Has children — the typed unit cost is ignored, the roll-up wins",""))))</f>
        <v/>
      </c>
    </row>
    <row r="62">
      <c r="A62" s="7" t="n"/>
      <c r="B62" s="7" t="n"/>
      <c r="C62" s="7" t="n"/>
      <c r="D62" s="7" t="n"/>
      <c r="E62" s="15" t="n"/>
      <c r="F62" s="7" t="n"/>
      <c r="G62" s="8" t="n"/>
      <c r="H62" s="16" t="n"/>
      <c r="I62" s="14">
        <f>IF($A62="","",COUNTIF(BOM!$A$5:$A$404,$A62))</f>
        <v/>
      </c>
      <c r="J62" s="14">
        <f>IF($A62="","",COUNTIF(BOM!$B$5:$B$404,$A62))</f>
        <v/>
      </c>
      <c r="K62" s="13">
        <f>IF($A62="","",IF(COUNTIF(BOM!$B$5:$B$404,$A62)=0,"Top level",""))</f>
        <v/>
      </c>
      <c r="L62" s="10">
        <f>IF($A62="",0,IF($E62="",0,$E62))</f>
        <v/>
      </c>
      <c r="M62" s="10">
        <f>IF($A62="",0,IF($I62=0,$L62,SUMIFS(BOM!$M$5:$M$404,BOM!$A$5:$A$404,$A62)))</f>
        <v/>
      </c>
      <c r="N62" s="10">
        <f>IF($A62="",0,IF($I62=0,$L62,SUMIFS(BOM!$N$5:$N$404,BOM!$A$5:$A$404,$A62)))</f>
        <v/>
      </c>
      <c r="O62" s="10">
        <f>IF($A62="",0,IF($I62=0,$L62,SUMIFS(BOM!$O$5:$O$404,BOM!$A$5:$A$404,$A62)))</f>
        <v/>
      </c>
      <c r="P62" s="17">
        <f>IF($A62="",0,IF($I62=0,$L62,SUMIFS(BOM!$P$5:$P$404,BOM!$A$5:$A$404,$A62)))</f>
        <v/>
      </c>
      <c r="Q62" s="13">
        <f>IF($A62="","",IF(ABS($P62-$O62)&gt;0.005,"⚠ tree is deeper than 4 levels",""))</f>
        <v/>
      </c>
      <c r="R62" s="13">
        <f>IF($A62="","",IF(COUNTIF($A$5:$A$204,$A62)&gt;1,"⚠ duplicate part number",IF(AND($I62=0,$E62=""),"⚠ purchased part with no unit cost",IF(AND($I62&gt;0,$E62&lt;&gt;""),"Has children — the typed unit cost is ignored, the roll-up wins",""))))</f>
        <v/>
      </c>
    </row>
    <row r="63">
      <c r="A63" s="7" t="n"/>
      <c r="B63" s="7" t="n"/>
      <c r="C63" s="7" t="n"/>
      <c r="D63" s="7" t="n"/>
      <c r="E63" s="15" t="n"/>
      <c r="F63" s="7" t="n"/>
      <c r="G63" s="8" t="n"/>
      <c r="H63" s="16" t="n"/>
      <c r="I63" s="14">
        <f>IF($A63="","",COUNTIF(BOM!$A$5:$A$404,$A63))</f>
        <v/>
      </c>
      <c r="J63" s="14">
        <f>IF($A63="","",COUNTIF(BOM!$B$5:$B$404,$A63))</f>
        <v/>
      </c>
      <c r="K63" s="13">
        <f>IF($A63="","",IF(COUNTIF(BOM!$B$5:$B$404,$A63)=0,"Top level",""))</f>
        <v/>
      </c>
      <c r="L63" s="10">
        <f>IF($A63="",0,IF($E63="",0,$E63))</f>
        <v/>
      </c>
      <c r="M63" s="10">
        <f>IF($A63="",0,IF($I63=0,$L63,SUMIFS(BOM!$M$5:$M$404,BOM!$A$5:$A$404,$A63)))</f>
        <v/>
      </c>
      <c r="N63" s="10">
        <f>IF($A63="",0,IF($I63=0,$L63,SUMIFS(BOM!$N$5:$N$404,BOM!$A$5:$A$404,$A63)))</f>
        <v/>
      </c>
      <c r="O63" s="10">
        <f>IF($A63="",0,IF($I63=0,$L63,SUMIFS(BOM!$O$5:$O$404,BOM!$A$5:$A$404,$A63)))</f>
        <v/>
      </c>
      <c r="P63" s="17">
        <f>IF($A63="",0,IF($I63=0,$L63,SUMIFS(BOM!$P$5:$P$404,BOM!$A$5:$A$404,$A63)))</f>
        <v/>
      </c>
      <c r="Q63" s="13">
        <f>IF($A63="","",IF(ABS($P63-$O63)&gt;0.005,"⚠ tree is deeper than 4 levels",""))</f>
        <v/>
      </c>
      <c r="R63" s="13">
        <f>IF($A63="","",IF(COUNTIF($A$5:$A$204,$A63)&gt;1,"⚠ duplicate part number",IF(AND($I63=0,$E63=""),"⚠ purchased part with no unit cost",IF(AND($I63&gt;0,$E63&lt;&gt;""),"Has children — the typed unit cost is ignored, the roll-up wins",""))))</f>
        <v/>
      </c>
    </row>
    <row r="64">
      <c r="A64" s="7" t="n"/>
      <c r="B64" s="7" t="n"/>
      <c r="C64" s="7" t="n"/>
      <c r="D64" s="7" t="n"/>
      <c r="E64" s="15" t="n"/>
      <c r="F64" s="7" t="n"/>
      <c r="G64" s="8" t="n"/>
      <c r="H64" s="16" t="n"/>
      <c r="I64" s="14">
        <f>IF($A64="","",COUNTIF(BOM!$A$5:$A$404,$A64))</f>
        <v/>
      </c>
      <c r="J64" s="14">
        <f>IF($A64="","",COUNTIF(BOM!$B$5:$B$404,$A64))</f>
        <v/>
      </c>
      <c r="K64" s="13">
        <f>IF($A64="","",IF(COUNTIF(BOM!$B$5:$B$404,$A64)=0,"Top level",""))</f>
        <v/>
      </c>
      <c r="L64" s="10">
        <f>IF($A64="",0,IF($E64="",0,$E64))</f>
        <v/>
      </c>
      <c r="M64" s="10">
        <f>IF($A64="",0,IF($I64=0,$L64,SUMIFS(BOM!$M$5:$M$404,BOM!$A$5:$A$404,$A64)))</f>
        <v/>
      </c>
      <c r="N64" s="10">
        <f>IF($A64="",0,IF($I64=0,$L64,SUMIFS(BOM!$N$5:$N$404,BOM!$A$5:$A$404,$A64)))</f>
        <v/>
      </c>
      <c r="O64" s="10">
        <f>IF($A64="",0,IF($I64=0,$L64,SUMIFS(BOM!$O$5:$O$404,BOM!$A$5:$A$404,$A64)))</f>
        <v/>
      </c>
      <c r="P64" s="17">
        <f>IF($A64="",0,IF($I64=0,$L64,SUMIFS(BOM!$P$5:$P$404,BOM!$A$5:$A$404,$A64)))</f>
        <v/>
      </c>
      <c r="Q64" s="13">
        <f>IF($A64="","",IF(ABS($P64-$O64)&gt;0.005,"⚠ tree is deeper than 4 levels",""))</f>
        <v/>
      </c>
      <c r="R64" s="13">
        <f>IF($A64="","",IF(COUNTIF($A$5:$A$204,$A64)&gt;1,"⚠ duplicate part number",IF(AND($I64=0,$E64=""),"⚠ purchased part with no unit cost",IF(AND($I64&gt;0,$E64&lt;&gt;""),"Has children — the typed unit cost is ignored, the roll-up wins",""))))</f>
        <v/>
      </c>
    </row>
    <row r="65">
      <c r="A65" s="7" t="n"/>
      <c r="B65" s="7" t="n"/>
      <c r="C65" s="7" t="n"/>
      <c r="D65" s="7" t="n"/>
      <c r="E65" s="15" t="n"/>
      <c r="F65" s="7" t="n"/>
      <c r="G65" s="8" t="n"/>
      <c r="H65" s="16" t="n"/>
      <c r="I65" s="14">
        <f>IF($A65="","",COUNTIF(BOM!$A$5:$A$404,$A65))</f>
        <v/>
      </c>
      <c r="J65" s="14">
        <f>IF($A65="","",COUNTIF(BOM!$B$5:$B$404,$A65))</f>
        <v/>
      </c>
      <c r="K65" s="13">
        <f>IF($A65="","",IF(COUNTIF(BOM!$B$5:$B$404,$A65)=0,"Top level",""))</f>
        <v/>
      </c>
      <c r="L65" s="10">
        <f>IF($A65="",0,IF($E65="",0,$E65))</f>
        <v/>
      </c>
      <c r="M65" s="10">
        <f>IF($A65="",0,IF($I65=0,$L65,SUMIFS(BOM!$M$5:$M$404,BOM!$A$5:$A$404,$A65)))</f>
        <v/>
      </c>
      <c r="N65" s="10">
        <f>IF($A65="",0,IF($I65=0,$L65,SUMIFS(BOM!$N$5:$N$404,BOM!$A$5:$A$404,$A65)))</f>
        <v/>
      </c>
      <c r="O65" s="10">
        <f>IF($A65="",0,IF($I65=0,$L65,SUMIFS(BOM!$O$5:$O$404,BOM!$A$5:$A$404,$A65)))</f>
        <v/>
      </c>
      <c r="P65" s="17">
        <f>IF($A65="",0,IF($I65=0,$L65,SUMIFS(BOM!$P$5:$P$404,BOM!$A$5:$A$404,$A65)))</f>
        <v/>
      </c>
      <c r="Q65" s="13">
        <f>IF($A65="","",IF(ABS($P65-$O65)&gt;0.005,"⚠ tree is deeper than 4 levels",""))</f>
        <v/>
      </c>
      <c r="R65" s="13">
        <f>IF($A65="","",IF(COUNTIF($A$5:$A$204,$A65)&gt;1,"⚠ duplicate part number",IF(AND($I65=0,$E65=""),"⚠ purchased part with no unit cost",IF(AND($I65&gt;0,$E65&lt;&gt;""),"Has children — the typed unit cost is ignored, the roll-up wins",""))))</f>
        <v/>
      </c>
    </row>
    <row r="66">
      <c r="A66" s="7" t="n"/>
      <c r="B66" s="7" t="n"/>
      <c r="C66" s="7" t="n"/>
      <c r="D66" s="7" t="n"/>
      <c r="E66" s="15" t="n"/>
      <c r="F66" s="7" t="n"/>
      <c r="G66" s="8" t="n"/>
      <c r="H66" s="16" t="n"/>
      <c r="I66" s="14">
        <f>IF($A66="","",COUNTIF(BOM!$A$5:$A$404,$A66))</f>
        <v/>
      </c>
      <c r="J66" s="14">
        <f>IF($A66="","",COUNTIF(BOM!$B$5:$B$404,$A66))</f>
        <v/>
      </c>
      <c r="K66" s="13">
        <f>IF($A66="","",IF(COUNTIF(BOM!$B$5:$B$404,$A66)=0,"Top level",""))</f>
        <v/>
      </c>
      <c r="L66" s="10">
        <f>IF($A66="",0,IF($E66="",0,$E66))</f>
        <v/>
      </c>
      <c r="M66" s="10">
        <f>IF($A66="",0,IF($I66=0,$L66,SUMIFS(BOM!$M$5:$M$404,BOM!$A$5:$A$404,$A66)))</f>
        <v/>
      </c>
      <c r="N66" s="10">
        <f>IF($A66="",0,IF($I66=0,$L66,SUMIFS(BOM!$N$5:$N$404,BOM!$A$5:$A$404,$A66)))</f>
        <v/>
      </c>
      <c r="O66" s="10">
        <f>IF($A66="",0,IF($I66=0,$L66,SUMIFS(BOM!$O$5:$O$404,BOM!$A$5:$A$404,$A66)))</f>
        <v/>
      </c>
      <c r="P66" s="17">
        <f>IF($A66="",0,IF($I66=0,$L66,SUMIFS(BOM!$P$5:$P$404,BOM!$A$5:$A$404,$A66)))</f>
        <v/>
      </c>
      <c r="Q66" s="13">
        <f>IF($A66="","",IF(ABS($P66-$O66)&gt;0.005,"⚠ tree is deeper than 4 levels",""))</f>
        <v/>
      </c>
      <c r="R66" s="13">
        <f>IF($A66="","",IF(COUNTIF($A$5:$A$204,$A66)&gt;1,"⚠ duplicate part number",IF(AND($I66=0,$E66=""),"⚠ purchased part with no unit cost",IF(AND($I66&gt;0,$E66&lt;&gt;""),"Has children — the typed unit cost is ignored, the roll-up wins",""))))</f>
        <v/>
      </c>
    </row>
    <row r="67">
      <c r="A67" s="7" t="n"/>
      <c r="B67" s="7" t="n"/>
      <c r="C67" s="7" t="n"/>
      <c r="D67" s="7" t="n"/>
      <c r="E67" s="15" t="n"/>
      <c r="F67" s="7" t="n"/>
      <c r="G67" s="8" t="n"/>
      <c r="H67" s="16" t="n"/>
      <c r="I67" s="14">
        <f>IF($A67="","",COUNTIF(BOM!$A$5:$A$404,$A67))</f>
        <v/>
      </c>
      <c r="J67" s="14">
        <f>IF($A67="","",COUNTIF(BOM!$B$5:$B$404,$A67))</f>
        <v/>
      </c>
      <c r="K67" s="13">
        <f>IF($A67="","",IF(COUNTIF(BOM!$B$5:$B$404,$A67)=0,"Top level",""))</f>
        <v/>
      </c>
      <c r="L67" s="10">
        <f>IF($A67="",0,IF($E67="",0,$E67))</f>
        <v/>
      </c>
      <c r="M67" s="10">
        <f>IF($A67="",0,IF($I67=0,$L67,SUMIFS(BOM!$M$5:$M$404,BOM!$A$5:$A$404,$A67)))</f>
        <v/>
      </c>
      <c r="N67" s="10">
        <f>IF($A67="",0,IF($I67=0,$L67,SUMIFS(BOM!$N$5:$N$404,BOM!$A$5:$A$404,$A67)))</f>
        <v/>
      </c>
      <c r="O67" s="10">
        <f>IF($A67="",0,IF($I67=0,$L67,SUMIFS(BOM!$O$5:$O$404,BOM!$A$5:$A$404,$A67)))</f>
        <v/>
      </c>
      <c r="P67" s="17">
        <f>IF($A67="",0,IF($I67=0,$L67,SUMIFS(BOM!$P$5:$P$404,BOM!$A$5:$A$404,$A67)))</f>
        <v/>
      </c>
      <c r="Q67" s="13">
        <f>IF($A67="","",IF(ABS($P67-$O67)&gt;0.005,"⚠ tree is deeper than 4 levels",""))</f>
        <v/>
      </c>
      <c r="R67" s="13">
        <f>IF($A67="","",IF(COUNTIF($A$5:$A$204,$A67)&gt;1,"⚠ duplicate part number",IF(AND($I67=0,$E67=""),"⚠ purchased part with no unit cost",IF(AND($I67&gt;0,$E67&lt;&gt;""),"Has children — the typed unit cost is ignored, the roll-up wins",""))))</f>
        <v/>
      </c>
    </row>
    <row r="68">
      <c r="A68" s="7" t="n"/>
      <c r="B68" s="7" t="n"/>
      <c r="C68" s="7" t="n"/>
      <c r="D68" s="7" t="n"/>
      <c r="E68" s="15" t="n"/>
      <c r="F68" s="7" t="n"/>
      <c r="G68" s="8" t="n"/>
      <c r="H68" s="16" t="n"/>
      <c r="I68" s="14">
        <f>IF($A68="","",COUNTIF(BOM!$A$5:$A$404,$A68))</f>
        <v/>
      </c>
      <c r="J68" s="14">
        <f>IF($A68="","",COUNTIF(BOM!$B$5:$B$404,$A68))</f>
        <v/>
      </c>
      <c r="K68" s="13">
        <f>IF($A68="","",IF(COUNTIF(BOM!$B$5:$B$404,$A68)=0,"Top level",""))</f>
        <v/>
      </c>
      <c r="L68" s="10">
        <f>IF($A68="",0,IF($E68="",0,$E68))</f>
        <v/>
      </c>
      <c r="M68" s="10">
        <f>IF($A68="",0,IF($I68=0,$L68,SUMIFS(BOM!$M$5:$M$404,BOM!$A$5:$A$404,$A68)))</f>
        <v/>
      </c>
      <c r="N68" s="10">
        <f>IF($A68="",0,IF($I68=0,$L68,SUMIFS(BOM!$N$5:$N$404,BOM!$A$5:$A$404,$A68)))</f>
        <v/>
      </c>
      <c r="O68" s="10">
        <f>IF($A68="",0,IF($I68=0,$L68,SUMIFS(BOM!$O$5:$O$404,BOM!$A$5:$A$404,$A68)))</f>
        <v/>
      </c>
      <c r="P68" s="17">
        <f>IF($A68="",0,IF($I68=0,$L68,SUMIFS(BOM!$P$5:$P$404,BOM!$A$5:$A$404,$A68)))</f>
        <v/>
      </c>
      <c r="Q68" s="13">
        <f>IF($A68="","",IF(ABS($P68-$O68)&gt;0.005,"⚠ tree is deeper than 4 levels",""))</f>
        <v/>
      </c>
      <c r="R68" s="13">
        <f>IF($A68="","",IF(COUNTIF($A$5:$A$204,$A68)&gt;1,"⚠ duplicate part number",IF(AND($I68=0,$E68=""),"⚠ purchased part with no unit cost",IF(AND($I68&gt;0,$E68&lt;&gt;""),"Has children — the typed unit cost is ignored, the roll-up wins",""))))</f>
        <v/>
      </c>
    </row>
    <row r="69">
      <c r="A69" s="7" t="n"/>
      <c r="B69" s="7" t="n"/>
      <c r="C69" s="7" t="n"/>
      <c r="D69" s="7" t="n"/>
      <c r="E69" s="15" t="n"/>
      <c r="F69" s="7" t="n"/>
      <c r="G69" s="8" t="n"/>
      <c r="H69" s="16" t="n"/>
      <c r="I69" s="14">
        <f>IF($A69="","",COUNTIF(BOM!$A$5:$A$404,$A69))</f>
        <v/>
      </c>
      <c r="J69" s="14">
        <f>IF($A69="","",COUNTIF(BOM!$B$5:$B$404,$A69))</f>
        <v/>
      </c>
      <c r="K69" s="13">
        <f>IF($A69="","",IF(COUNTIF(BOM!$B$5:$B$404,$A69)=0,"Top level",""))</f>
        <v/>
      </c>
      <c r="L69" s="10">
        <f>IF($A69="",0,IF($E69="",0,$E69))</f>
        <v/>
      </c>
      <c r="M69" s="10">
        <f>IF($A69="",0,IF($I69=0,$L69,SUMIFS(BOM!$M$5:$M$404,BOM!$A$5:$A$404,$A69)))</f>
        <v/>
      </c>
      <c r="N69" s="10">
        <f>IF($A69="",0,IF($I69=0,$L69,SUMIFS(BOM!$N$5:$N$404,BOM!$A$5:$A$404,$A69)))</f>
        <v/>
      </c>
      <c r="O69" s="10">
        <f>IF($A69="",0,IF($I69=0,$L69,SUMIFS(BOM!$O$5:$O$404,BOM!$A$5:$A$404,$A69)))</f>
        <v/>
      </c>
      <c r="P69" s="17">
        <f>IF($A69="",0,IF($I69=0,$L69,SUMIFS(BOM!$P$5:$P$404,BOM!$A$5:$A$404,$A69)))</f>
        <v/>
      </c>
      <c r="Q69" s="13">
        <f>IF($A69="","",IF(ABS($P69-$O69)&gt;0.005,"⚠ tree is deeper than 4 levels",""))</f>
        <v/>
      </c>
      <c r="R69" s="13">
        <f>IF($A69="","",IF(COUNTIF($A$5:$A$204,$A69)&gt;1,"⚠ duplicate part number",IF(AND($I69=0,$E69=""),"⚠ purchased part with no unit cost",IF(AND($I69&gt;0,$E69&lt;&gt;""),"Has children — the typed unit cost is ignored, the roll-up wins",""))))</f>
        <v/>
      </c>
    </row>
    <row r="70">
      <c r="A70" s="7" t="n"/>
      <c r="B70" s="7" t="n"/>
      <c r="C70" s="7" t="n"/>
      <c r="D70" s="7" t="n"/>
      <c r="E70" s="15" t="n"/>
      <c r="F70" s="7" t="n"/>
      <c r="G70" s="8" t="n"/>
      <c r="H70" s="16" t="n"/>
      <c r="I70" s="14">
        <f>IF($A70="","",COUNTIF(BOM!$A$5:$A$404,$A70))</f>
        <v/>
      </c>
      <c r="J70" s="14">
        <f>IF($A70="","",COUNTIF(BOM!$B$5:$B$404,$A70))</f>
        <v/>
      </c>
      <c r="K70" s="13">
        <f>IF($A70="","",IF(COUNTIF(BOM!$B$5:$B$404,$A70)=0,"Top level",""))</f>
        <v/>
      </c>
      <c r="L70" s="10">
        <f>IF($A70="",0,IF($E70="",0,$E70))</f>
        <v/>
      </c>
      <c r="M70" s="10">
        <f>IF($A70="",0,IF($I70=0,$L70,SUMIFS(BOM!$M$5:$M$404,BOM!$A$5:$A$404,$A70)))</f>
        <v/>
      </c>
      <c r="N70" s="10">
        <f>IF($A70="",0,IF($I70=0,$L70,SUMIFS(BOM!$N$5:$N$404,BOM!$A$5:$A$404,$A70)))</f>
        <v/>
      </c>
      <c r="O70" s="10">
        <f>IF($A70="",0,IF($I70=0,$L70,SUMIFS(BOM!$O$5:$O$404,BOM!$A$5:$A$404,$A70)))</f>
        <v/>
      </c>
      <c r="P70" s="17">
        <f>IF($A70="",0,IF($I70=0,$L70,SUMIFS(BOM!$P$5:$P$404,BOM!$A$5:$A$404,$A70)))</f>
        <v/>
      </c>
      <c r="Q70" s="13">
        <f>IF($A70="","",IF(ABS($P70-$O70)&gt;0.005,"⚠ tree is deeper than 4 levels",""))</f>
        <v/>
      </c>
      <c r="R70" s="13">
        <f>IF($A70="","",IF(COUNTIF($A$5:$A$204,$A70)&gt;1,"⚠ duplicate part number",IF(AND($I70=0,$E70=""),"⚠ purchased part with no unit cost",IF(AND($I70&gt;0,$E70&lt;&gt;""),"Has children — the typed unit cost is ignored, the roll-up wins",""))))</f>
        <v/>
      </c>
    </row>
    <row r="71">
      <c r="A71" s="7" t="n"/>
      <c r="B71" s="7" t="n"/>
      <c r="C71" s="7" t="n"/>
      <c r="D71" s="7" t="n"/>
      <c r="E71" s="15" t="n"/>
      <c r="F71" s="7" t="n"/>
      <c r="G71" s="8" t="n"/>
      <c r="H71" s="16" t="n"/>
      <c r="I71" s="14">
        <f>IF($A71="","",COUNTIF(BOM!$A$5:$A$404,$A71))</f>
        <v/>
      </c>
      <c r="J71" s="14">
        <f>IF($A71="","",COUNTIF(BOM!$B$5:$B$404,$A71))</f>
        <v/>
      </c>
      <c r="K71" s="13">
        <f>IF($A71="","",IF(COUNTIF(BOM!$B$5:$B$404,$A71)=0,"Top level",""))</f>
        <v/>
      </c>
      <c r="L71" s="10">
        <f>IF($A71="",0,IF($E71="",0,$E71))</f>
        <v/>
      </c>
      <c r="M71" s="10">
        <f>IF($A71="",0,IF($I71=0,$L71,SUMIFS(BOM!$M$5:$M$404,BOM!$A$5:$A$404,$A71)))</f>
        <v/>
      </c>
      <c r="N71" s="10">
        <f>IF($A71="",0,IF($I71=0,$L71,SUMIFS(BOM!$N$5:$N$404,BOM!$A$5:$A$404,$A71)))</f>
        <v/>
      </c>
      <c r="O71" s="10">
        <f>IF($A71="",0,IF($I71=0,$L71,SUMIFS(BOM!$O$5:$O$404,BOM!$A$5:$A$404,$A71)))</f>
        <v/>
      </c>
      <c r="P71" s="17">
        <f>IF($A71="",0,IF($I71=0,$L71,SUMIFS(BOM!$P$5:$P$404,BOM!$A$5:$A$404,$A71)))</f>
        <v/>
      </c>
      <c r="Q71" s="13">
        <f>IF($A71="","",IF(ABS($P71-$O71)&gt;0.005,"⚠ tree is deeper than 4 levels",""))</f>
        <v/>
      </c>
      <c r="R71" s="13">
        <f>IF($A71="","",IF(COUNTIF($A$5:$A$204,$A71)&gt;1,"⚠ duplicate part number",IF(AND($I71=0,$E71=""),"⚠ purchased part with no unit cost",IF(AND($I71&gt;0,$E71&lt;&gt;""),"Has children — the typed unit cost is ignored, the roll-up wins",""))))</f>
        <v/>
      </c>
    </row>
    <row r="72">
      <c r="A72" s="7" t="n"/>
      <c r="B72" s="7" t="n"/>
      <c r="C72" s="7" t="n"/>
      <c r="D72" s="7" t="n"/>
      <c r="E72" s="15" t="n"/>
      <c r="F72" s="7" t="n"/>
      <c r="G72" s="8" t="n"/>
      <c r="H72" s="16" t="n"/>
      <c r="I72" s="14">
        <f>IF($A72="","",COUNTIF(BOM!$A$5:$A$404,$A72))</f>
        <v/>
      </c>
      <c r="J72" s="14">
        <f>IF($A72="","",COUNTIF(BOM!$B$5:$B$404,$A72))</f>
        <v/>
      </c>
      <c r="K72" s="13">
        <f>IF($A72="","",IF(COUNTIF(BOM!$B$5:$B$404,$A72)=0,"Top level",""))</f>
        <v/>
      </c>
      <c r="L72" s="10">
        <f>IF($A72="",0,IF($E72="",0,$E72))</f>
        <v/>
      </c>
      <c r="M72" s="10">
        <f>IF($A72="",0,IF($I72=0,$L72,SUMIFS(BOM!$M$5:$M$404,BOM!$A$5:$A$404,$A72)))</f>
        <v/>
      </c>
      <c r="N72" s="10">
        <f>IF($A72="",0,IF($I72=0,$L72,SUMIFS(BOM!$N$5:$N$404,BOM!$A$5:$A$404,$A72)))</f>
        <v/>
      </c>
      <c r="O72" s="10">
        <f>IF($A72="",0,IF($I72=0,$L72,SUMIFS(BOM!$O$5:$O$404,BOM!$A$5:$A$404,$A72)))</f>
        <v/>
      </c>
      <c r="P72" s="17">
        <f>IF($A72="",0,IF($I72=0,$L72,SUMIFS(BOM!$P$5:$P$404,BOM!$A$5:$A$404,$A72)))</f>
        <v/>
      </c>
      <c r="Q72" s="13">
        <f>IF($A72="","",IF(ABS($P72-$O72)&gt;0.005,"⚠ tree is deeper than 4 levels",""))</f>
        <v/>
      </c>
      <c r="R72" s="13">
        <f>IF($A72="","",IF(COUNTIF($A$5:$A$204,$A72)&gt;1,"⚠ duplicate part number",IF(AND($I72=0,$E72=""),"⚠ purchased part with no unit cost",IF(AND($I72&gt;0,$E72&lt;&gt;""),"Has children — the typed unit cost is ignored, the roll-up wins",""))))</f>
        <v/>
      </c>
    </row>
    <row r="73">
      <c r="A73" s="7" t="n"/>
      <c r="B73" s="7" t="n"/>
      <c r="C73" s="7" t="n"/>
      <c r="D73" s="7" t="n"/>
      <c r="E73" s="15" t="n"/>
      <c r="F73" s="7" t="n"/>
      <c r="G73" s="8" t="n"/>
      <c r="H73" s="16" t="n"/>
      <c r="I73" s="14">
        <f>IF($A73="","",COUNTIF(BOM!$A$5:$A$404,$A73))</f>
        <v/>
      </c>
      <c r="J73" s="14">
        <f>IF($A73="","",COUNTIF(BOM!$B$5:$B$404,$A73))</f>
        <v/>
      </c>
      <c r="K73" s="13">
        <f>IF($A73="","",IF(COUNTIF(BOM!$B$5:$B$404,$A73)=0,"Top level",""))</f>
        <v/>
      </c>
      <c r="L73" s="10">
        <f>IF($A73="",0,IF($E73="",0,$E73))</f>
        <v/>
      </c>
      <c r="M73" s="10">
        <f>IF($A73="",0,IF($I73=0,$L73,SUMIFS(BOM!$M$5:$M$404,BOM!$A$5:$A$404,$A73)))</f>
        <v/>
      </c>
      <c r="N73" s="10">
        <f>IF($A73="",0,IF($I73=0,$L73,SUMIFS(BOM!$N$5:$N$404,BOM!$A$5:$A$404,$A73)))</f>
        <v/>
      </c>
      <c r="O73" s="10">
        <f>IF($A73="",0,IF($I73=0,$L73,SUMIFS(BOM!$O$5:$O$404,BOM!$A$5:$A$404,$A73)))</f>
        <v/>
      </c>
      <c r="P73" s="17">
        <f>IF($A73="",0,IF($I73=0,$L73,SUMIFS(BOM!$P$5:$P$404,BOM!$A$5:$A$404,$A73)))</f>
        <v/>
      </c>
      <c r="Q73" s="13">
        <f>IF($A73="","",IF(ABS($P73-$O73)&gt;0.005,"⚠ tree is deeper than 4 levels",""))</f>
        <v/>
      </c>
      <c r="R73" s="13">
        <f>IF($A73="","",IF(COUNTIF($A$5:$A$204,$A73)&gt;1,"⚠ duplicate part number",IF(AND($I73=0,$E73=""),"⚠ purchased part with no unit cost",IF(AND($I73&gt;0,$E73&lt;&gt;""),"Has children — the typed unit cost is ignored, the roll-up wins",""))))</f>
        <v/>
      </c>
    </row>
    <row r="74">
      <c r="A74" s="7" t="n"/>
      <c r="B74" s="7" t="n"/>
      <c r="C74" s="7" t="n"/>
      <c r="D74" s="7" t="n"/>
      <c r="E74" s="15" t="n"/>
      <c r="F74" s="7" t="n"/>
      <c r="G74" s="8" t="n"/>
      <c r="H74" s="16" t="n"/>
      <c r="I74" s="14">
        <f>IF($A74="","",COUNTIF(BOM!$A$5:$A$404,$A74))</f>
        <v/>
      </c>
      <c r="J74" s="14">
        <f>IF($A74="","",COUNTIF(BOM!$B$5:$B$404,$A74))</f>
        <v/>
      </c>
      <c r="K74" s="13">
        <f>IF($A74="","",IF(COUNTIF(BOM!$B$5:$B$404,$A74)=0,"Top level",""))</f>
        <v/>
      </c>
      <c r="L74" s="10">
        <f>IF($A74="",0,IF($E74="",0,$E74))</f>
        <v/>
      </c>
      <c r="M74" s="10">
        <f>IF($A74="",0,IF($I74=0,$L74,SUMIFS(BOM!$M$5:$M$404,BOM!$A$5:$A$404,$A74)))</f>
        <v/>
      </c>
      <c r="N74" s="10">
        <f>IF($A74="",0,IF($I74=0,$L74,SUMIFS(BOM!$N$5:$N$404,BOM!$A$5:$A$404,$A74)))</f>
        <v/>
      </c>
      <c r="O74" s="10">
        <f>IF($A74="",0,IF($I74=0,$L74,SUMIFS(BOM!$O$5:$O$404,BOM!$A$5:$A$404,$A74)))</f>
        <v/>
      </c>
      <c r="P74" s="17">
        <f>IF($A74="",0,IF($I74=0,$L74,SUMIFS(BOM!$P$5:$P$404,BOM!$A$5:$A$404,$A74)))</f>
        <v/>
      </c>
      <c r="Q74" s="13">
        <f>IF($A74="","",IF(ABS($P74-$O74)&gt;0.005,"⚠ tree is deeper than 4 levels",""))</f>
        <v/>
      </c>
      <c r="R74" s="13">
        <f>IF($A74="","",IF(COUNTIF($A$5:$A$204,$A74)&gt;1,"⚠ duplicate part number",IF(AND($I74=0,$E74=""),"⚠ purchased part with no unit cost",IF(AND($I74&gt;0,$E74&lt;&gt;""),"Has children — the typed unit cost is ignored, the roll-up wins",""))))</f>
        <v/>
      </c>
    </row>
    <row r="75">
      <c r="A75" s="7" t="n"/>
      <c r="B75" s="7" t="n"/>
      <c r="C75" s="7" t="n"/>
      <c r="D75" s="7" t="n"/>
      <c r="E75" s="15" t="n"/>
      <c r="F75" s="7" t="n"/>
      <c r="G75" s="8" t="n"/>
      <c r="H75" s="16" t="n"/>
      <c r="I75" s="14">
        <f>IF($A75="","",COUNTIF(BOM!$A$5:$A$404,$A75))</f>
        <v/>
      </c>
      <c r="J75" s="14">
        <f>IF($A75="","",COUNTIF(BOM!$B$5:$B$404,$A75))</f>
        <v/>
      </c>
      <c r="K75" s="13">
        <f>IF($A75="","",IF(COUNTIF(BOM!$B$5:$B$404,$A75)=0,"Top level",""))</f>
        <v/>
      </c>
      <c r="L75" s="10">
        <f>IF($A75="",0,IF($E75="",0,$E75))</f>
        <v/>
      </c>
      <c r="M75" s="10">
        <f>IF($A75="",0,IF($I75=0,$L75,SUMIFS(BOM!$M$5:$M$404,BOM!$A$5:$A$404,$A75)))</f>
        <v/>
      </c>
      <c r="N75" s="10">
        <f>IF($A75="",0,IF($I75=0,$L75,SUMIFS(BOM!$N$5:$N$404,BOM!$A$5:$A$404,$A75)))</f>
        <v/>
      </c>
      <c r="O75" s="10">
        <f>IF($A75="",0,IF($I75=0,$L75,SUMIFS(BOM!$O$5:$O$404,BOM!$A$5:$A$404,$A75)))</f>
        <v/>
      </c>
      <c r="P75" s="17">
        <f>IF($A75="",0,IF($I75=0,$L75,SUMIFS(BOM!$P$5:$P$404,BOM!$A$5:$A$404,$A75)))</f>
        <v/>
      </c>
      <c r="Q75" s="13">
        <f>IF($A75="","",IF(ABS($P75-$O75)&gt;0.005,"⚠ tree is deeper than 4 levels",""))</f>
        <v/>
      </c>
      <c r="R75" s="13">
        <f>IF($A75="","",IF(COUNTIF($A$5:$A$204,$A75)&gt;1,"⚠ duplicate part number",IF(AND($I75=0,$E75=""),"⚠ purchased part with no unit cost",IF(AND($I75&gt;0,$E75&lt;&gt;""),"Has children — the typed unit cost is ignored, the roll-up wins",""))))</f>
        <v/>
      </c>
    </row>
    <row r="76">
      <c r="A76" s="7" t="n"/>
      <c r="B76" s="7" t="n"/>
      <c r="C76" s="7" t="n"/>
      <c r="D76" s="7" t="n"/>
      <c r="E76" s="15" t="n"/>
      <c r="F76" s="7" t="n"/>
      <c r="G76" s="8" t="n"/>
      <c r="H76" s="16" t="n"/>
      <c r="I76" s="14">
        <f>IF($A76="","",COUNTIF(BOM!$A$5:$A$404,$A76))</f>
        <v/>
      </c>
      <c r="J76" s="14">
        <f>IF($A76="","",COUNTIF(BOM!$B$5:$B$404,$A76))</f>
        <v/>
      </c>
      <c r="K76" s="13">
        <f>IF($A76="","",IF(COUNTIF(BOM!$B$5:$B$404,$A76)=0,"Top level",""))</f>
        <v/>
      </c>
      <c r="L76" s="10">
        <f>IF($A76="",0,IF($E76="",0,$E76))</f>
        <v/>
      </c>
      <c r="M76" s="10">
        <f>IF($A76="",0,IF($I76=0,$L76,SUMIFS(BOM!$M$5:$M$404,BOM!$A$5:$A$404,$A76)))</f>
        <v/>
      </c>
      <c r="N76" s="10">
        <f>IF($A76="",0,IF($I76=0,$L76,SUMIFS(BOM!$N$5:$N$404,BOM!$A$5:$A$404,$A76)))</f>
        <v/>
      </c>
      <c r="O76" s="10">
        <f>IF($A76="",0,IF($I76=0,$L76,SUMIFS(BOM!$O$5:$O$404,BOM!$A$5:$A$404,$A76)))</f>
        <v/>
      </c>
      <c r="P76" s="17">
        <f>IF($A76="",0,IF($I76=0,$L76,SUMIFS(BOM!$P$5:$P$404,BOM!$A$5:$A$404,$A76)))</f>
        <v/>
      </c>
      <c r="Q76" s="13">
        <f>IF($A76="","",IF(ABS($P76-$O76)&gt;0.005,"⚠ tree is deeper than 4 levels",""))</f>
        <v/>
      </c>
      <c r="R76" s="13">
        <f>IF($A76="","",IF(COUNTIF($A$5:$A$204,$A76)&gt;1,"⚠ duplicate part number",IF(AND($I76=0,$E76=""),"⚠ purchased part with no unit cost",IF(AND($I76&gt;0,$E76&lt;&gt;""),"Has children — the typed unit cost is ignored, the roll-up wins",""))))</f>
        <v/>
      </c>
    </row>
    <row r="77">
      <c r="A77" s="7" t="n"/>
      <c r="B77" s="7" t="n"/>
      <c r="C77" s="7" t="n"/>
      <c r="D77" s="7" t="n"/>
      <c r="E77" s="15" t="n"/>
      <c r="F77" s="7" t="n"/>
      <c r="G77" s="8" t="n"/>
      <c r="H77" s="16" t="n"/>
      <c r="I77" s="14">
        <f>IF($A77="","",COUNTIF(BOM!$A$5:$A$404,$A77))</f>
        <v/>
      </c>
      <c r="J77" s="14">
        <f>IF($A77="","",COUNTIF(BOM!$B$5:$B$404,$A77))</f>
        <v/>
      </c>
      <c r="K77" s="13">
        <f>IF($A77="","",IF(COUNTIF(BOM!$B$5:$B$404,$A77)=0,"Top level",""))</f>
        <v/>
      </c>
      <c r="L77" s="10">
        <f>IF($A77="",0,IF($E77="",0,$E77))</f>
        <v/>
      </c>
      <c r="M77" s="10">
        <f>IF($A77="",0,IF($I77=0,$L77,SUMIFS(BOM!$M$5:$M$404,BOM!$A$5:$A$404,$A77)))</f>
        <v/>
      </c>
      <c r="N77" s="10">
        <f>IF($A77="",0,IF($I77=0,$L77,SUMIFS(BOM!$N$5:$N$404,BOM!$A$5:$A$404,$A77)))</f>
        <v/>
      </c>
      <c r="O77" s="10">
        <f>IF($A77="",0,IF($I77=0,$L77,SUMIFS(BOM!$O$5:$O$404,BOM!$A$5:$A$404,$A77)))</f>
        <v/>
      </c>
      <c r="P77" s="17">
        <f>IF($A77="",0,IF($I77=0,$L77,SUMIFS(BOM!$P$5:$P$404,BOM!$A$5:$A$404,$A77)))</f>
        <v/>
      </c>
      <c r="Q77" s="13">
        <f>IF($A77="","",IF(ABS($P77-$O77)&gt;0.005,"⚠ tree is deeper than 4 levels",""))</f>
        <v/>
      </c>
      <c r="R77" s="13">
        <f>IF($A77="","",IF(COUNTIF($A$5:$A$204,$A77)&gt;1,"⚠ duplicate part number",IF(AND($I77=0,$E77=""),"⚠ purchased part with no unit cost",IF(AND($I77&gt;0,$E77&lt;&gt;""),"Has children — the typed unit cost is ignored, the roll-up wins",""))))</f>
        <v/>
      </c>
    </row>
    <row r="78">
      <c r="A78" s="7" t="n"/>
      <c r="B78" s="7" t="n"/>
      <c r="C78" s="7" t="n"/>
      <c r="D78" s="7" t="n"/>
      <c r="E78" s="15" t="n"/>
      <c r="F78" s="7" t="n"/>
      <c r="G78" s="8" t="n"/>
      <c r="H78" s="16" t="n"/>
      <c r="I78" s="14">
        <f>IF($A78="","",COUNTIF(BOM!$A$5:$A$404,$A78))</f>
        <v/>
      </c>
      <c r="J78" s="14">
        <f>IF($A78="","",COUNTIF(BOM!$B$5:$B$404,$A78))</f>
        <v/>
      </c>
      <c r="K78" s="13">
        <f>IF($A78="","",IF(COUNTIF(BOM!$B$5:$B$404,$A78)=0,"Top level",""))</f>
        <v/>
      </c>
      <c r="L78" s="10">
        <f>IF($A78="",0,IF($E78="",0,$E78))</f>
        <v/>
      </c>
      <c r="M78" s="10">
        <f>IF($A78="",0,IF($I78=0,$L78,SUMIFS(BOM!$M$5:$M$404,BOM!$A$5:$A$404,$A78)))</f>
        <v/>
      </c>
      <c r="N78" s="10">
        <f>IF($A78="",0,IF($I78=0,$L78,SUMIFS(BOM!$N$5:$N$404,BOM!$A$5:$A$404,$A78)))</f>
        <v/>
      </c>
      <c r="O78" s="10">
        <f>IF($A78="",0,IF($I78=0,$L78,SUMIFS(BOM!$O$5:$O$404,BOM!$A$5:$A$404,$A78)))</f>
        <v/>
      </c>
      <c r="P78" s="17">
        <f>IF($A78="",0,IF($I78=0,$L78,SUMIFS(BOM!$P$5:$P$404,BOM!$A$5:$A$404,$A78)))</f>
        <v/>
      </c>
      <c r="Q78" s="13">
        <f>IF($A78="","",IF(ABS($P78-$O78)&gt;0.005,"⚠ tree is deeper than 4 levels",""))</f>
        <v/>
      </c>
      <c r="R78" s="13">
        <f>IF($A78="","",IF(COUNTIF($A$5:$A$204,$A78)&gt;1,"⚠ duplicate part number",IF(AND($I78=0,$E78=""),"⚠ purchased part with no unit cost",IF(AND($I78&gt;0,$E78&lt;&gt;""),"Has children — the typed unit cost is ignored, the roll-up wins",""))))</f>
        <v/>
      </c>
    </row>
    <row r="79">
      <c r="A79" s="7" t="n"/>
      <c r="B79" s="7" t="n"/>
      <c r="C79" s="7" t="n"/>
      <c r="D79" s="7" t="n"/>
      <c r="E79" s="15" t="n"/>
      <c r="F79" s="7" t="n"/>
      <c r="G79" s="8" t="n"/>
      <c r="H79" s="16" t="n"/>
      <c r="I79" s="14">
        <f>IF($A79="","",COUNTIF(BOM!$A$5:$A$404,$A79))</f>
        <v/>
      </c>
      <c r="J79" s="14">
        <f>IF($A79="","",COUNTIF(BOM!$B$5:$B$404,$A79))</f>
        <v/>
      </c>
      <c r="K79" s="13">
        <f>IF($A79="","",IF(COUNTIF(BOM!$B$5:$B$404,$A79)=0,"Top level",""))</f>
        <v/>
      </c>
      <c r="L79" s="10">
        <f>IF($A79="",0,IF($E79="",0,$E79))</f>
        <v/>
      </c>
      <c r="M79" s="10">
        <f>IF($A79="",0,IF($I79=0,$L79,SUMIFS(BOM!$M$5:$M$404,BOM!$A$5:$A$404,$A79)))</f>
        <v/>
      </c>
      <c r="N79" s="10">
        <f>IF($A79="",0,IF($I79=0,$L79,SUMIFS(BOM!$N$5:$N$404,BOM!$A$5:$A$404,$A79)))</f>
        <v/>
      </c>
      <c r="O79" s="10">
        <f>IF($A79="",0,IF($I79=0,$L79,SUMIFS(BOM!$O$5:$O$404,BOM!$A$5:$A$404,$A79)))</f>
        <v/>
      </c>
      <c r="P79" s="17">
        <f>IF($A79="",0,IF($I79=0,$L79,SUMIFS(BOM!$P$5:$P$404,BOM!$A$5:$A$404,$A79)))</f>
        <v/>
      </c>
      <c r="Q79" s="13">
        <f>IF($A79="","",IF(ABS($P79-$O79)&gt;0.005,"⚠ tree is deeper than 4 levels",""))</f>
        <v/>
      </c>
      <c r="R79" s="13">
        <f>IF($A79="","",IF(COUNTIF($A$5:$A$204,$A79)&gt;1,"⚠ duplicate part number",IF(AND($I79=0,$E79=""),"⚠ purchased part with no unit cost",IF(AND($I79&gt;0,$E79&lt;&gt;""),"Has children — the typed unit cost is ignored, the roll-up wins",""))))</f>
        <v/>
      </c>
    </row>
    <row r="80">
      <c r="A80" s="7" t="n"/>
      <c r="B80" s="7" t="n"/>
      <c r="C80" s="7" t="n"/>
      <c r="D80" s="7" t="n"/>
      <c r="E80" s="15" t="n"/>
      <c r="F80" s="7" t="n"/>
      <c r="G80" s="8" t="n"/>
      <c r="H80" s="16" t="n"/>
      <c r="I80" s="14">
        <f>IF($A80="","",COUNTIF(BOM!$A$5:$A$404,$A80))</f>
        <v/>
      </c>
      <c r="J80" s="14">
        <f>IF($A80="","",COUNTIF(BOM!$B$5:$B$404,$A80))</f>
        <v/>
      </c>
      <c r="K80" s="13">
        <f>IF($A80="","",IF(COUNTIF(BOM!$B$5:$B$404,$A80)=0,"Top level",""))</f>
        <v/>
      </c>
      <c r="L80" s="10">
        <f>IF($A80="",0,IF($E80="",0,$E80))</f>
        <v/>
      </c>
      <c r="M80" s="10">
        <f>IF($A80="",0,IF($I80=0,$L80,SUMIFS(BOM!$M$5:$M$404,BOM!$A$5:$A$404,$A80)))</f>
        <v/>
      </c>
      <c r="N80" s="10">
        <f>IF($A80="",0,IF($I80=0,$L80,SUMIFS(BOM!$N$5:$N$404,BOM!$A$5:$A$404,$A80)))</f>
        <v/>
      </c>
      <c r="O80" s="10">
        <f>IF($A80="",0,IF($I80=0,$L80,SUMIFS(BOM!$O$5:$O$404,BOM!$A$5:$A$404,$A80)))</f>
        <v/>
      </c>
      <c r="P80" s="17">
        <f>IF($A80="",0,IF($I80=0,$L80,SUMIFS(BOM!$P$5:$P$404,BOM!$A$5:$A$404,$A80)))</f>
        <v/>
      </c>
      <c r="Q80" s="13">
        <f>IF($A80="","",IF(ABS($P80-$O80)&gt;0.005,"⚠ tree is deeper than 4 levels",""))</f>
        <v/>
      </c>
      <c r="R80" s="13">
        <f>IF($A80="","",IF(COUNTIF($A$5:$A$204,$A80)&gt;1,"⚠ duplicate part number",IF(AND($I80=0,$E80=""),"⚠ purchased part with no unit cost",IF(AND($I80&gt;0,$E80&lt;&gt;""),"Has children — the typed unit cost is ignored, the roll-up wins",""))))</f>
        <v/>
      </c>
    </row>
    <row r="81">
      <c r="A81" s="7" t="n"/>
      <c r="B81" s="7" t="n"/>
      <c r="C81" s="7" t="n"/>
      <c r="D81" s="7" t="n"/>
      <c r="E81" s="15" t="n"/>
      <c r="F81" s="7" t="n"/>
      <c r="G81" s="8" t="n"/>
      <c r="H81" s="16" t="n"/>
      <c r="I81" s="14">
        <f>IF($A81="","",COUNTIF(BOM!$A$5:$A$404,$A81))</f>
        <v/>
      </c>
      <c r="J81" s="14">
        <f>IF($A81="","",COUNTIF(BOM!$B$5:$B$404,$A81))</f>
        <v/>
      </c>
      <c r="K81" s="13">
        <f>IF($A81="","",IF(COUNTIF(BOM!$B$5:$B$404,$A81)=0,"Top level",""))</f>
        <v/>
      </c>
      <c r="L81" s="10">
        <f>IF($A81="",0,IF($E81="",0,$E81))</f>
        <v/>
      </c>
      <c r="M81" s="10">
        <f>IF($A81="",0,IF($I81=0,$L81,SUMIFS(BOM!$M$5:$M$404,BOM!$A$5:$A$404,$A81)))</f>
        <v/>
      </c>
      <c r="N81" s="10">
        <f>IF($A81="",0,IF($I81=0,$L81,SUMIFS(BOM!$N$5:$N$404,BOM!$A$5:$A$404,$A81)))</f>
        <v/>
      </c>
      <c r="O81" s="10">
        <f>IF($A81="",0,IF($I81=0,$L81,SUMIFS(BOM!$O$5:$O$404,BOM!$A$5:$A$404,$A81)))</f>
        <v/>
      </c>
      <c r="P81" s="17">
        <f>IF($A81="",0,IF($I81=0,$L81,SUMIFS(BOM!$P$5:$P$404,BOM!$A$5:$A$404,$A81)))</f>
        <v/>
      </c>
      <c r="Q81" s="13">
        <f>IF($A81="","",IF(ABS($P81-$O81)&gt;0.005,"⚠ tree is deeper than 4 levels",""))</f>
        <v/>
      </c>
      <c r="R81" s="13">
        <f>IF($A81="","",IF(COUNTIF($A$5:$A$204,$A81)&gt;1,"⚠ duplicate part number",IF(AND($I81=0,$E81=""),"⚠ purchased part with no unit cost",IF(AND($I81&gt;0,$E81&lt;&gt;""),"Has children — the typed unit cost is ignored, the roll-up wins",""))))</f>
        <v/>
      </c>
    </row>
    <row r="82">
      <c r="A82" s="7" t="n"/>
      <c r="B82" s="7" t="n"/>
      <c r="C82" s="7" t="n"/>
      <c r="D82" s="7" t="n"/>
      <c r="E82" s="15" t="n"/>
      <c r="F82" s="7" t="n"/>
      <c r="G82" s="8" t="n"/>
      <c r="H82" s="16" t="n"/>
      <c r="I82" s="14">
        <f>IF($A82="","",COUNTIF(BOM!$A$5:$A$404,$A82))</f>
        <v/>
      </c>
      <c r="J82" s="14">
        <f>IF($A82="","",COUNTIF(BOM!$B$5:$B$404,$A82))</f>
        <v/>
      </c>
      <c r="K82" s="13">
        <f>IF($A82="","",IF(COUNTIF(BOM!$B$5:$B$404,$A82)=0,"Top level",""))</f>
        <v/>
      </c>
      <c r="L82" s="10">
        <f>IF($A82="",0,IF($E82="",0,$E82))</f>
        <v/>
      </c>
      <c r="M82" s="10">
        <f>IF($A82="",0,IF($I82=0,$L82,SUMIFS(BOM!$M$5:$M$404,BOM!$A$5:$A$404,$A82)))</f>
        <v/>
      </c>
      <c r="N82" s="10">
        <f>IF($A82="",0,IF($I82=0,$L82,SUMIFS(BOM!$N$5:$N$404,BOM!$A$5:$A$404,$A82)))</f>
        <v/>
      </c>
      <c r="O82" s="10">
        <f>IF($A82="",0,IF($I82=0,$L82,SUMIFS(BOM!$O$5:$O$404,BOM!$A$5:$A$404,$A82)))</f>
        <v/>
      </c>
      <c r="P82" s="17">
        <f>IF($A82="",0,IF($I82=0,$L82,SUMIFS(BOM!$P$5:$P$404,BOM!$A$5:$A$404,$A82)))</f>
        <v/>
      </c>
      <c r="Q82" s="13">
        <f>IF($A82="","",IF(ABS($P82-$O82)&gt;0.005,"⚠ tree is deeper than 4 levels",""))</f>
        <v/>
      </c>
      <c r="R82" s="13">
        <f>IF($A82="","",IF(COUNTIF($A$5:$A$204,$A82)&gt;1,"⚠ duplicate part number",IF(AND($I82=0,$E82=""),"⚠ purchased part with no unit cost",IF(AND($I82&gt;0,$E82&lt;&gt;""),"Has children — the typed unit cost is ignored, the roll-up wins",""))))</f>
        <v/>
      </c>
    </row>
    <row r="83">
      <c r="A83" s="7" t="n"/>
      <c r="B83" s="7" t="n"/>
      <c r="C83" s="7" t="n"/>
      <c r="D83" s="7" t="n"/>
      <c r="E83" s="15" t="n"/>
      <c r="F83" s="7" t="n"/>
      <c r="G83" s="8" t="n"/>
      <c r="H83" s="16" t="n"/>
      <c r="I83" s="14">
        <f>IF($A83="","",COUNTIF(BOM!$A$5:$A$404,$A83))</f>
        <v/>
      </c>
      <c r="J83" s="14">
        <f>IF($A83="","",COUNTIF(BOM!$B$5:$B$404,$A83))</f>
        <v/>
      </c>
      <c r="K83" s="13">
        <f>IF($A83="","",IF(COUNTIF(BOM!$B$5:$B$404,$A83)=0,"Top level",""))</f>
        <v/>
      </c>
      <c r="L83" s="10">
        <f>IF($A83="",0,IF($E83="",0,$E83))</f>
        <v/>
      </c>
      <c r="M83" s="10">
        <f>IF($A83="",0,IF($I83=0,$L83,SUMIFS(BOM!$M$5:$M$404,BOM!$A$5:$A$404,$A83)))</f>
        <v/>
      </c>
      <c r="N83" s="10">
        <f>IF($A83="",0,IF($I83=0,$L83,SUMIFS(BOM!$N$5:$N$404,BOM!$A$5:$A$404,$A83)))</f>
        <v/>
      </c>
      <c r="O83" s="10">
        <f>IF($A83="",0,IF($I83=0,$L83,SUMIFS(BOM!$O$5:$O$404,BOM!$A$5:$A$404,$A83)))</f>
        <v/>
      </c>
      <c r="P83" s="17">
        <f>IF($A83="",0,IF($I83=0,$L83,SUMIFS(BOM!$P$5:$P$404,BOM!$A$5:$A$404,$A83)))</f>
        <v/>
      </c>
      <c r="Q83" s="13">
        <f>IF($A83="","",IF(ABS($P83-$O83)&gt;0.005,"⚠ tree is deeper than 4 levels",""))</f>
        <v/>
      </c>
      <c r="R83" s="13">
        <f>IF($A83="","",IF(COUNTIF($A$5:$A$204,$A83)&gt;1,"⚠ duplicate part number",IF(AND($I83=0,$E83=""),"⚠ purchased part with no unit cost",IF(AND($I83&gt;0,$E83&lt;&gt;""),"Has children — the typed unit cost is ignored, the roll-up wins",""))))</f>
        <v/>
      </c>
    </row>
    <row r="84">
      <c r="A84" s="7" t="n"/>
      <c r="B84" s="7" t="n"/>
      <c r="C84" s="7" t="n"/>
      <c r="D84" s="7" t="n"/>
      <c r="E84" s="15" t="n"/>
      <c r="F84" s="7" t="n"/>
      <c r="G84" s="8" t="n"/>
      <c r="H84" s="16" t="n"/>
      <c r="I84" s="14">
        <f>IF($A84="","",COUNTIF(BOM!$A$5:$A$404,$A84))</f>
        <v/>
      </c>
      <c r="J84" s="14">
        <f>IF($A84="","",COUNTIF(BOM!$B$5:$B$404,$A84))</f>
        <v/>
      </c>
      <c r="K84" s="13">
        <f>IF($A84="","",IF(COUNTIF(BOM!$B$5:$B$404,$A84)=0,"Top level",""))</f>
        <v/>
      </c>
      <c r="L84" s="10">
        <f>IF($A84="",0,IF($E84="",0,$E84))</f>
        <v/>
      </c>
      <c r="M84" s="10">
        <f>IF($A84="",0,IF($I84=0,$L84,SUMIFS(BOM!$M$5:$M$404,BOM!$A$5:$A$404,$A84)))</f>
        <v/>
      </c>
      <c r="N84" s="10">
        <f>IF($A84="",0,IF($I84=0,$L84,SUMIFS(BOM!$N$5:$N$404,BOM!$A$5:$A$404,$A84)))</f>
        <v/>
      </c>
      <c r="O84" s="10">
        <f>IF($A84="",0,IF($I84=0,$L84,SUMIFS(BOM!$O$5:$O$404,BOM!$A$5:$A$404,$A84)))</f>
        <v/>
      </c>
      <c r="P84" s="17">
        <f>IF($A84="",0,IF($I84=0,$L84,SUMIFS(BOM!$P$5:$P$404,BOM!$A$5:$A$404,$A84)))</f>
        <v/>
      </c>
      <c r="Q84" s="13">
        <f>IF($A84="","",IF(ABS($P84-$O84)&gt;0.005,"⚠ tree is deeper than 4 levels",""))</f>
        <v/>
      </c>
      <c r="R84" s="13">
        <f>IF($A84="","",IF(COUNTIF($A$5:$A$204,$A84)&gt;1,"⚠ duplicate part number",IF(AND($I84=0,$E84=""),"⚠ purchased part with no unit cost",IF(AND($I84&gt;0,$E84&lt;&gt;""),"Has children — the typed unit cost is ignored, the roll-up wins",""))))</f>
        <v/>
      </c>
    </row>
    <row r="85">
      <c r="A85" s="7" t="n"/>
      <c r="B85" s="7" t="n"/>
      <c r="C85" s="7" t="n"/>
      <c r="D85" s="7" t="n"/>
      <c r="E85" s="15" t="n"/>
      <c r="F85" s="7" t="n"/>
      <c r="G85" s="8" t="n"/>
      <c r="H85" s="16" t="n"/>
      <c r="I85" s="14">
        <f>IF($A85="","",COUNTIF(BOM!$A$5:$A$404,$A85))</f>
        <v/>
      </c>
      <c r="J85" s="14">
        <f>IF($A85="","",COUNTIF(BOM!$B$5:$B$404,$A85))</f>
        <v/>
      </c>
      <c r="K85" s="13">
        <f>IF($A85="","",IF(COUNTIF(BOM!$B$5:$B$404,$A85)=0,"Top level",""))</f>
        <v/>
      </c>
      <c r="L85" s="10">
        <f>IF($A85="",0,IF($E85="",0,$E85))</f>
        <v/>
      </c>
      <c r="M85" s="10">
        <f>IF($A85="",0,IF($I85=0,$L85,SUMIFS(BOM!$M$5:$M$404,BOM!$A$5:$A$404,$A85)))</f>
        <v/>
      </c>
      <c r="N85" s="10">
        <f>IF($A85="",0,IF($I85=0,$L85,SUMIFS(BOM!$N$5:$N$404,BOM!$A$5:$A$404,$A85)))</f>
        <v/>
      </c>
      <c r="O85" s="10">
        <f>IF($A85="",0,IF($I85=0,$L85,SUMIFS(BOM!$O$5:$O$404,BOM!$A$5:$A$404,$A85)))</f>
        <v/>
      </c>
      <c r="P85" s="17">
        <f>IF($A85="",0,IF($I85=0,$L85,SUMIFS(BOM!$P$5:$P$404,BOM!$A$5:$A$404,$A85)))</f>
        <v/>
      </c>
      <c r="Q85" s="13">
        <f>IF($A85="","",IF(ABS($P85-$O85)&gt;0.005,"⚠ tree is deeper than 4 levels",""))</f>
        <v/>
      </c>
      <c r="R85" s="13">
        <f>IF($A85="","",IF(COUNTIF($A$5:$A$204,$A85)&gt;1,"⚠ duplicate part number",IF(AND($I85=0,$E85=""),"⚠ purchased part with no unit cost",IF(AND($I85&gt;0,$E85&lt;&gt;""),"Has children — the typed unit cost is ignored, the roll-up wins",""))))</f>
        <v/>
      </c>
    </row>
    <row r="86">
      <c r="A86" s="7" t="n"/>
      <c r="B86" s="7" t="n"/>
      <c r="C86" s="7" t="n"/>
      <c r="D86" s="7" t="n"/>
      <c r="E86" s="15" t="n"/>
      <c r="F86" s="7" t="n"/>
      <c r="G86" s="8" t="n"/>
      <c r="H86" s="16" t="n"/>
      <c r="I86" s="14">
        <f>IF($A86="","",COUNTIF(BOM!$A$5:$A$404,$A86))</f>
        <v/>
      </c>
      <c r="J86" s="14">
        <f>IF($A86="","",COUNTIF(BOM!$B$5:$B$404,$A86))</f>
        <v/>
      </c>
      <c r="K86" s="13">
        <f>IF($A86="","",IF(COUNTIF(BOM!$B$5:$B$404,$A86)=0,"Top level",""))</f>
        <v/>
      </c>
      <c r="L86" s="10">
        <f>IF($A86="",0,IF($E86="",0,$E86))</f>
        <v/>
      </c>
      <c r="M86" s="10">
        <f>IF($A86="",0,IF($I86=0,$L86,SUMIFS(BOM!$M$5:$M$404,BOM!$A$5:$A$404,$A86)))</f>
        <v/>
      </c>
      <c r="N86" s="10">
        <f>IF($A86="",0,IF($I86=0,$L86,SUMIFS(BOM!$N$5:$N$404,BOM!$A$5:$A$404,$A86)))</f>
        <v/>
      </c>
      <c r="O86" s="10">
        <f>IF($A86="",0,IF($I86=0,$L86,SUMIFS(BOM!$O$5:$O$404,BOM!$A$5:$A$404,$A86)))</f>
        <v/>
      </c>
      <c r="P86" s="17">
        <f>IF($A86="",0,IF($I86=0,$L86,SUMIFS(BOM!$P$5:$P$404,BOM!$A$5:$A$404,$A86)))</f>
        <v/>
      </c>
      <c r="Q86" s="13">
        <f>IF($A86="","",IF(ABS($P86-$O86)&gt;0.005,"⚠ tree is deeper than 4 levels",""))</f>
        <v/>
      </c>
      <c r="R86" s="13">
        <f>IF($A86="","",IF(COUNTIF($A$5:$A$204,$A86)&gt;1,"⚠ duplicate part number",IF(AND($I86=0,$E86=""),"⚠ purchased part with no unit cost",IF(AND($I86&gt;0,$E86&lt;&gt;""),"Has children — the typed unit cost is ignored, the roll-up wins",""))))</f>
        <v/>
      </c>
    </row>
    <row r="87">
      <c r="A87" s="7" t="n"/>
      <c r="B87" s="7" t="n"/>
      <c r="C87" s="7" t="n"/>
      <c r="D87" s="7" t="n"/>
      <c r="E87" s="15" t="n"/>
      <c r="F87" s="7" t="n"/>
      <c r="G87" s="8" t="n"/>
      <c r="H87" s="16" t="n"/>
      <c r="I87" s="14">
        <f>IF($A87="","",COUNTIF(BOM!$A$5:$A$404,$A87))</f>
        <v/>
      </c>
      <c r="J87" s="14">
        <f>IF($A87="","",COUNTIF(BOM!$B$5:$B$404,$A87))</f>
        <v/>
      </c>
      <c r="K87" s="13">
        <f>IF($A87="","",IF(COUNTIF(BOM!$B$5:$B$404,$A87)=0,"Top level",""))</f>
        <v/>
      </c>
      <c r="L87" s="10">
        <f>IF($A87="",0,IF($E87="",0,$E87))</f>
        <v/>
      </c>
      <c r="M87" s="10">
        <f>IF($A87="",0,IF($I87=0,$L87,SUMIFS(BOM!$M$5:$M$404,BOM!$A$5:$A$404,$A87)))</f>
        <v/>
      </c>
      <c r="N87" s="10">
        <f>IF($A87="",0,IF($I87=0,$L87,SUMIFS(BOM!$N$5:$N$404,BOM!$A$5:$A$404,$A87)))</f>
        <v/>
      </c>
      <c r="O87" s="10">
        <f>IF($A87="",0,IF($I87=0,$L87,SUMIFS(BOM!$O$5:$O$404,BOM!$A$5:$A$404,$A87)))</f>
        <v/>
      </c>
      <c r="P87" s="17">
        <f>IF($A87="",0,IF($I87=0,$L87,SUMIFS(BOM!$P$5:$P$404,BOM!$A$5:$A$404,$A87)))</f>
        <v/>
      </c>
      <c r="Q87" s="13">
        <f>IF($A87="","",IF(ABS($P87-$O87)&gt;0.005,"⚠ tree is deeper than 4 levels",""))</f>
        <v/>
      </c>
      <c r="R87" s="13">
        <f>IF($A87="","",IF(COUNTIF($A$5:$A$204,$A87)&gt;1,"⚠ duplicate part number",IF(AND($I87=0,$E87=""),"⚠ purchased part with no unit cost",IF(AND($I87&gt;0,$E87&lt;&gt;""),"Has children — the typed unit cost is ignored, the roll-up wins",""))))</f>
        <v/>
      </c>
    </row>
    <row r="88">
      <c r="A88" s="7" t="n"/>
      <c r="B88" s="7" t="n"/>
      <c r="C88" s="7" t="n"/>
      <c r="D88" s="7" t="n"/>
      <c r="E88" s="15" t="n"/>
      <c r="F88" s="7" t="n"/>
      <c r="G88" s="8" t="n"/>
      <c r="H88" s="16" t="n"/>
      <c r="I88" s="14">
        <f>IF($A88="","",COUNTIF(BOM!$A$5:$A$404,$A88))</f>
        <v/>
      </c>
      <c r="J88" s="14">
        <f>IF($A88="","",COUNTIF(BOM!$B$5:$B$404,$A88))</f>
        <v/>
      </c>
      <c r="K88" s="13">
        <f>IF($A88="","",IF(COUNTIF(BOM!$B$5:$B$404,$A88)=0,"Top level",""))</f>
        <v/>
      </c>
      <c r="L88" s="10">
        <f>IF($A88="",0,IF($E88="",0,$E88))</f>
        <v/>
      </c>
      <c r="M88" s="10">
        <f>IF($A88="",0,IF($I88=0,$L88,SUMIFS(BOM!$M$5:$M$404,BOM!$A$5:$A$404,$A88)))</f>
        <v/>
      </c>
      <c r="N88" s="10">
        <f>IF($A88="",0,IF($I88=0,$L88,SUMIFS(BOM!$N$5:$N$404,BOM!$A$5:$A$404,$A88)))</f>
        <v/>
      </c>
      <c r="O88" s="10">
        <f>IF($A88="",0,IF($I88=0,$L88,SUMIFS(BOM!$O$5:$O$404,BOM!$A$5:$A$404,$A88)))</f>
        <v/>
      </c>
      <c r="P88" s="17">
        <f>IF($A88="",0,IF($I88=0,$L88,SUMIFS(BOM!$P$5:$P$404,BOM!$A$5:$A$404,$A88)))</f>
        <v/>
      </c>
      <c r="Q88" s="13">
        <f>IF($A88="","",IF(ABS($P88-$O88)&gt;0.005,"⚠ tree is deeper than 4 levels",""))</f>
        <v/>
      </c>
      <c r="R88" s="13">
        <f>IF($A88="","",IF(COUNTIF($A$5:$A$204,$A88)&gt;1,"⚠ duplicate part number",IF(AND($I88=0,$E88=""),"⚠ purchased part with no unit cost",IF(AND($I88&gt;0,$E88&lt;&gt;""),"Has children — the typed unit cost is ignored, the roll-up wins",""))))</f>
        <v/>
      </c>
    </row>
    <row r="89">
      <c r="A89" s="7" t="n"/>
      <c r="B89" s="7" t="n"/>
      <c r="C89" s="7" t="n"/>
      <c r="D89" s="7" t="n"/>
      <c r="E89" s="15" t="n"/>
      <c r="F89" s="7" t="n"/>
      <c r="G89" s="8" t="n"/>
      <c r="H89" s="16" t="n"/>
      <c r="I89" s="14">
        <f>IF($A89="","",COUNTIF(BOM!$A$5:$A$404,$A89))</f>
        <v/>
      </c>
      <c r="J89" s="14">
        <f>IF($A89="","",COUNTIF(BOM!$B$5:$B$404,$A89))</f>
        <v/>
      </c>
      <c r="K89" s="13">
        <f>IF($A89="","",IF(COUNTIF(BOM!$B$5:$B$404,$A89)=0,"Top level",""))</f>
        <v/>
      </c>
      <c r="L89" s="10">
        <f>IF($A89="",0,IF($E89="",0,$E89))</f>
        <v/>
      </c>
      <c r="M89" s="10">
        <f>IF($A89="",0,IF($I89=0,$L89,SUMIFS(BOM!$M$5:$M$404,BOM!$A$5:$A$404,$A89)))</f>
        <v/>
      </c>
      <c r="N89" s="10">
        <f>IF($A89="",0,IF($I89=0,$L89,SUMIFS(BOM!$N$5:$N$404,BOM!$A$5:$A$404,$A89)))</f>
        <v/>
      </c>
      <c r="O89" s="10">
        <f>IF($A89="",0,IF($I89=0,$L89,SUMIFS(BOM!$O$5:$O$404,BOM!$A$5:$A$404,$A89)))</f>
        <v/>
      </c>
      <c r="P89" s="17">
        <f>IF($A89="",0,IF($I89=0,$L89,SUMIFS(BOM!$P$5:$P$404,BOM!$A$5:$A$404,$A89)))</f>
        <v/>
      </c>
      <c r="Q89" s="13">
        <f>IF($A89="","",IF(ABS($P89-$O89)&gt;0.005,"⚠ tree is deeper than 4 levels",""))</f>
        <v/>
      </c>
      <c r="R89" s="13">
        <f>IF($A89="","",IF(COUNTIF($A$5:$A$204,$A89)&gt;1,"⚠ duplicate part number",IF(AND($I89=0,$E89=""),"⚠ purchased part with no unit cost",IF(AND($I89&gt;0,$E89&lt;&gt;""),"Has children — the typed unit cost is ignored, the roll-up wins",""))))</f>
        <v/>
      </c>
    </row>
    <row r="90">
      <c r="A90" s="7" t="n"/>
      <c r="B90" s="7" t="n"/>
      <c r="C90" s="7" t="n"/>
      <c r="D90" s="7" t="n"/>
      <c r="E90" s="15" t="n"/>
      <c r="F90" s="7" t="n"/>
      <c r="G90" s="8" t="n"/>
      <c r="H90" s="16" t="n"/>
      <c r="I90" s="14">
        <f>IF($A90="","",COUNTIF(BOM!$A$5:$A$404,$A90))</f>
        <v/>
      </c>
      <c r="J90" s="14">
        <f>IF($A90="","",COUNTIF(BOM!$B$5:$B$404,$A90))</f>
        <v/>
      </c>
      <c r="K90" s="13">
        <f>IF($A90="","",IF(COUNTIF(BOM!$B$5:$B$404,$A90)=0,"Top level",""))</f>
        <v/>
      </c>
      <c r="L90" s="10">
        <f>IF($A90="",0,IF($E90="",0,$E90))</f>
        <v/>
      </c>
      <c r="M90" s="10">
        <f>IF($A90="",0,IF($I90=0,$L90,SUMIFS(BOM!$M$5:$M$404,BOM!$A$5:$A$404,$A90)))</f>
        <v/>
      </c>
      <c r="N90" s="10">
        <f>IF($A90="",0,IF($I90=0,$L90,SUMIFS(BOM!$N$5:$N$404,BOM!$A$5:$A$404,$A90)))</f>
        <v/>
      </c>
      <c r="O90" s="10">
        <f>IF($A90="",0,IF($I90=0,$L90,SUMIFS(BOM!$O$5:$O$404,BOM!$A$5:$A$404,$A90)))</f>
        <v/>
      </c>
      <c r="P90" s="17">
        <f>IF($A90="",0,IF($I90=0,$L90,SUMIFS(BOM!$P$5:$P$404,BOM!$A$5:$A$404,$A90)))</f>
        <v/>
      </c>
      <c r="Q90" s="13">
        <f>IF($A90="","",IF(ABS($P90-$O90)&gt;0.005,"⚠ tree is deeper than 4 levels",""))</f>
        <v/>
      </c>
      <c r="R90" s="13">
        <f>IF($A90="","",IF(COUNTIF($A$5:$A$204,$A90)&gt;1,"⚠ duplicate part number",IF(AND($I90=0,$E90=""),"⚠ purchased part with no unit cost",IF(AND($I90&gt;0,$E90&lt;&gt;""),"Has children — the typed unit cost is ignored, the roll-up wins",""))))</f>
        <v/>
      </c>
    </row>
    <row r="91">
      <c r="A91" s="7" t="n"/>
      <c r="B91" s="7" t="n"/>
      <c r="C91" s="7" t="n"/>
      <c r="D91" s="7" t="n"/>
      <c r="E91" s="15" t="n"/>
      <c r="F91" s="7" t="n"/>
      <c r="G91" s="8" t="n"/>
      <c r="H91" s="16" t="n"/>
      <c r="I91" s="14">
        <f>IF($A91="","",COUNTIF(BOM!$A$5:$A$404,$A91))</f>
        <v/>
      </c>
      <c r="J91" s="14">
        <f>IF($A91="","",COUNTIF(BOM!$B$5:$B$404,$A91))</f>
        <v/>
      </c>
      <c r="K91" s="13">
        <f>IF($A91="","",IF(COUNTIF(BOM!$B$5:$B$404,$A91)=0,"Top level",""))</f>
        <v/>
      </c>
      <c r="L91" s="10">
        <f>IF($A91="",0,IF($E91="",0,$E91))</f>
        <v/>
      </c>
      <c r="M91" s="10">
        <f>IF($A91="",0,IF($I91=0,$L91,SUMIFS(BOM!$M$5:$M$404,BOM!$A$5:$A$404,$A91)))</f>
        <v/>
      </c>
      <c r="N91" s="10">
        <f>IF($A91="",0,IF($I91=0,$L91,SUMIFS(BOM!$N$5:$N$404,BOM!$A$5:$A$404,$A91)))</f>
        <v/>
      </c>
      <c r="O91" s="10">
        <f>IF($A91="",0,IF($I91=0,$L91,SUMIFS(BOM!$O$5:$O$404,BOM!$A$5:$A$404,$A91)))</f>
        <v/>
      </c>
      <c r="P91" s="17">
        <f>IF($A91="",0,IF($I91=0,$L91,SUMIFS(BOM!$P$5:$P$404,BOM!$A$5:$A$404,$A91)))</f>
        <v/>
      </c>
      <c r="Q91" s="13">
        <f>IF($A91="","",IF(ABS($P91-$O91)&gt;0.005,"⚠ tree is deeper than 4 levels",""))</f>
        <v/>
      </c>
      <c r="R91" s="13">
        <f>IF($A91="","",IF(COUNTIF($A$5:$A$204,$A91)&gt;1,"⚠ duplicate part number",IF(AND($I91=0,$E91=""),"⚠ purchased part with no unit cost",IF(AND($I91&gt;0,$E91&lt;&gt;""),"Has children — the typed unit cost is ignored, the roll-up wins",""))))</f>
        <v/>
      </c>
    </row>
    <row r="92">
      <c r="A92" s="7" t="n"/>
      <c r="B92" s="7" t="n"/>
      <c r="C92" s="7" t="n"/>
      <c r="D92" s="7" t="n"/>
      <c r="E92" s="15" t="n"/>
      <c r="F92" s="7" t="n"/>
      <c r="G92" s="8" t="n"/>
      <c r="H92" s="16" t="n"/>
      <c r="I92" s="14">
        <f>IF($A92="","",COUNTIF(BOM!$A$5:$A$404,$A92))</f>
        <v/>
      </c>
      <c r="J92" s="14">
        <f>IF($A92="","",COUNTIF(BOM!$B$5:$B$404,$A92))</f>
        <v/>
      </c>
      <c r="K92" s="13">
        <f>IF($A92="","",IF(COUNTIF(BOM!$B$5:$B$404,$A92)=0,"Top level",""))</f>
        <v/>
      </c>
      <c r="L92" s="10">
        <f>IF($A92="",0,IF($E92="",0,$E92))</f>
        <v/>
      </c>
      <c r="M92" s="10">
        <f>IF($A92="",0,IF($I92=0,$L92,SUMIFS(BOM!$M$5:$M$404,BOM!$A$5:$A$404,$A92)))</f>
        <v/>
      </c>
      <c r="N92" s="10">
        <f>IF($A92="",0,IF($I92=0,$L92,SUMIFS(BOM!$N$5:$N$404,BOM!$A$5:$A$404,$A92)))</f>
        <v/>
      </c>
      <c r="O92" s="10">
        <f>IF($A92="",0,IF($I92=0,$L92,SUMIFS(BOM!$O$5:$O$404,BOM!$A$5:$A$404,$A92)))</f>
        <v/>
      </c>
      <c r="P92" s="17">
        <f>IF($A92="",0,IF($I92=0,$L92,SUMIFS(BOM!$P$5:$P$404,BOM!$A$5:$A$404,$A92)))</f>
        <v/>
      </c>
      <c r="Q92" s="13">
        <f>IF($A92="","",IF(ABS($P92-$O92)&gt;0.005,"⚠ tree is deeper than 4 levels",""))</f>
        <v/>
      </c>
      <c r="R92" s="13">
        <f>IF($A92="","",IF(COUNTIF($A$5:$A$204,$A92)&gt;1,"⚠ duplicate part number",IF(AND($I92=0,$E92=""),"⚠ purchased part with no unit cost",IF(AND($I92&gt;0,$E92&lt;&gt;""),"Has children — the typed unit cost is ignored, the roll-up wins",""))))</f>
        <v/>
      </c>
    </row>
    <row r="93">
      <c r="A93" s="7" t="n"/>
      <c r="B93" s="7" t="n"/>
      <c r="C93" s="7" t="n"/>
      <c r="D93" s="7" t="n"/>
      <c r="E93" s="15" t="n"/>
      <c r="F93" s="7" t="n"/>
      <c r="G93" s="8" t="n"/>
      <c r="H93" s="16" t="n"/>
      <c r="I93" s="14">
        <f>IF($A93="","",COUNTIF(BOM!$A$5:$A$404,$A93))</f>
        <v/>
      </c>
      <c r="J93" s="14">
        <f>IF($A93="","",COUNTIF(BOM!$B$5:$B$404,$A93))</f>
        <v/>
      </c>
      <c r="K93" s="13">
        <f>IF($A93="","",IF(COUNTIF(BOM!$B$5:$B$404,$A93)=0,"Top level",""))</f>
        <v/>
      </c>
      <c r="L93" s="10">
        <f>IF($A93="",0,IF($E93="",0,$E93))</f>
        <v/>
      </c>
      <c r="M93" s="10">
        <f>IF($A93="",0,IF($I93=0,$L93,SUMIFS(BOM!$M$5:$M$404,BOM!$A$5:$A$404,$A93)))</f>
        <v/>
      </c>
      <c r="N93" s="10">
        <f>IF($A93="",0,IF($I93=0,$L93,SUMIFS(BOM!$N$5:$N$404,BOM!$A$5:$A$404,$A93)))</f>
        <v/>
      </c>
      <c r="O93" s="10">
        <f>IF($A93="",0,IF($I93=0,$L93,SUMIFS(BOM!$O$5:$O$404,BOM!$A$5:$A$404,$A93)))</f>
        <v/>
      </c>
      <c r="P93" s="17">
        <f>IF($A93="",0,IF($I93=0,$L93,SUMIFS(BOM!$P$5:$P$404,BOM!$A$5:$A$404,$A93)))</f>
        <v/>
      </c>
      <c r="Q93" s="13">
        <f>IF($A93="","",IF(ABS($P93-$O93)&gt;0.005,"⚠ tree is deeper than 4 levels",""))</f>
        <v/>
      </c>
      <c r="R93" s="13">
        <f>IF($A93="","",IF(COUNTIF($A$5:$A$204,$A93)&gt;1,"⚠ duplicate part number",IF(AND($I93=0,$E93=""),"⚠ purchased part with no unit cost",IF(AND($I93&gt;0,$E93&lt;&gt;""),"Has children — the typed unit cost is ignored, the roll-up wins",""))))</f>
        <v/>
      </c>
    </row>
    <row r="94">
      <c r="A94" s="7" t="n"/>
      <c r="B94" s="7" t="n"/>
      <c r="C94" s="7" t="n"/>
      <c r="D94" s="7" t="n"/>
      <c r="E94" s="15" t="n"/>
      <c r="F94" s="7" t="n"/>
      <c r="G94" s="8" t="n"/>
      <c r="H94" s="16" t="n"/>
      <c r="I94" s="14">
        <f>IF($A94="","",COUNTIF(BOM!$A$5:$A$404,$A94))</f>
        <v/>
      </c>
      <c r="J94" s="14">
        <f>IF($A94="","",COUNTIF(BOM!$B$5:$B$404,$A94))</f>
        <v/>
      </c>
      <c r="K94" s="13">
        <f>IF($A94="","",IF(COUNTIF(BOM!$B$5:$B$404,$A94)=0,"Top level",""))</f>
        <v/>
      </c>
      <c r="L94" s="10">
        <f>IF($A94="",0,IF($E94="",0,$E94))</f>
        <v/>
      </c>
      <c r="M94" s="10">
        <f>IF($A94="",0,IF($I94=0,$L94,SUMIFS(BOM!$M$5:$M$404,BOM!$A$5:$A$404,$A94)))</f>
        <v/>
      </c>
      <c r="N94" s="10">
        <f>IF($A94="",0,IF($I94=0,$L94,SUMIFS(BOM!$N$5:$N$404,BOM!$A$5:$A$404,$A94)))</f>
        <v/>
      </c>
      <c r="O94" s="10">
        <f>IF($A94="",0,IF($I94=0,$L94,SUMIFS(BOM!$O$5:$O$404,BOM!$A$5:$A$404,$A94)))</f>
        <v/>
      </c>
      <c r="P94" s="17">
        <f>IF($A94="",0,IF($I94=0,$L94,SUMIFS(BOM!$P$5:$P$404,BOM!$A$5:$A$404,$A94)))</f>
        <v/>
      </c>
      <c r="Q94" s="13">
        <f>IF($A94="","",IF(ABS($P94-$O94)&gt;0.005,"⚠ tree is deeper than 4 levels",""))</f>
        <v/>
      </c>
      <c r="R94" s="13">
        <f>IF($A94="","",IF(COUNTIF($A$5:$A$204,$A94)&gt;1,"⚠ duplicate part number",IF(AND($I94=0,$E94=""),"⚠ purchased part with no unit cost",IF(AND($I94&gt;0,$E94&lt;&gt;""),"Has children — the typed unit cost is ignored, the roll-up wins",""))))</f>
        <v/>
      </c>
    </row>
    <row r="95">
      <c r="A95" s="7" t="n"/>
      <c r="B95" s="7" t="n"/>
      <c r="C95" s="7" t="n"/>
      <c r="D95" s="7" t="n"/>
      <c r="E95" s="15" t="n"/>
      <c r="F95" s="7" t="n"/>
      <c r="G95" s="8" t="n"/>
      <c r="H95" s="16" t="n"/>
      <c r="I95" s="14">
        <f>IF($A95="","",COUNTIF(BOM!$A$5:$A$404,$A95))</f>
        <v/>
      </c>
      <c r="J95" s="14">
        <f>IF($A95="","",COUNTIF(BOM!$B$5:$B$404,$A95))</f>
        <v/>
      </c>
      <c r="K95" s="13">
        <f>IF($A95="","",IF(COUNTIF(BOM!$B$5:$B$404,$A95)=0,"Top level",""))</f>
        <v/>
      </c>
      <c r="L95" s="10">
        <f>IF($A95="",0,IF($E95="",0,$E95))</f>
        <v/>
      </c>
      <c r="M95" s="10">
        <f>IF($A95="",0,IF($I95=0,$L95,SUMIFS(BOM!$M$5:$M$404,BOM!$A$5:$A$404,$A95)))</f>
        <v/>
      </c>
      <c r="N95" s="10">
        <f>IF($A95="",0,IF($I95=0,$L95,SUMIFS(BOM!$N$5:$N$404,BOM!$A$5:$A$404,$A95)))</f>
        <v/>
      </c>
      <c r="O95" s="10">
        <f>IF($A95="",0,IF($I95=0,$L95,SUMIFS(BOM!$O$5:$O$404,BOM!$A$5:$A$404,$A95)))</f>
        <v/>
      </c>
      <c r="P95" s="17">
        <f>IF($A95="",0,IF($I95=0,$L95,SUMIFS(BOM!$P$5:$P$404,BOM!$A$5:$A$404,$A95)))</f>
        <v/>
      </c>
      <c r="Q95" s="13">
        <f>IF($A95="","",IF(ABS($P95-$O95)&gt;0.005,"⚠ tree is deeper than 4 levels",""))</f>
        <v/>
      </c>
      <c r="R95" s="13">
        <f>IF($A95="","",IF(COUNTIF($A$5:$A$204,$A95)&gt;1,"⚠ duplicate part number",IF(AND($I95=0,$E95=""),"⚠ purchased part with no unit cost",IF(AND($I95&gt;0,$E95&lt;&gt;""),"Has children — the typed unit cost is ignored, the roll-up wins",""))))</f>
        <v/>
      </c>
    </row>
    <row r="96">
      <c r="A96" s="7" t="n"/>
      <c r="B96" s="7" t="n"/>
      <c r="C96" s="7" t="n"/>
      <c r="D96" s="7" t="n"/>
      <c r="E96" s="15" t="n"/>
      <c r="F96" s="7" t="n"/>
      <c r="G96" s="8" t="n"/>
      <c r="H96" s="16" t="n"/>
      <c r="I96" s="14">
        <f>IF($A96="","",COUNTIF(BOM!$A$5:$A$404,$A96))</f>
        <v/>
      </c>
      <c r="J96" s="14">
        <f>IF($A96="","",COUNTIF(BOM!$B$5:$B$404,$A96))</f>
        <v/>
      </c>
      <c r="K96" s="13">
        <f>IF($A96="","",IF(COUNTIF(BOM!$B$5:$B$404,$A96)=0,"Top level",""))</f>
        <v/>
      </c>
      <c r="L96" s="10">
        <f>IF($A96="",0,IF($E96="",0,$E96))</f>
        <v/>
      </c>
      <c r="M96" s="10">
        <f>IF($A96="",0,IF($I96=0,$L96,SUMIFS(BOM!$M$5:$M$404,BOM!$A$5:$A$404,$A96)))</f>
        <v/>
      </c>
      <c r="N96" s="10">
        <f>IF($A96="",0,IF($I96=0,$L96,SUMIFS(BOM!$N$5:$N$404,BOM!$A$5:$A$404,$A96)))</f>
        <v/>
      </c>
      <c r="O96" s="10">
        <f>IF($A96="",0,IF($I96=0,$L96,SUMIFS(BOM!$O$5:$O$404,BOM!$A$5:$A$404,$A96)))</f>
        <v/>
      </c>
      <c r="P96" s="17">
        <f>IF($A96="",0,IF($I96=0,$L96,SUMIFS(BOM!$P$5:$P$404,BOM!$A$5:$A$404,$A96)))</f>
        <v/>
      </c>
      <c r="Q96" s="13">
        <f>IF($A96="","",IF(ABS($P96-$O96)&gt;0.005,"⚠ tree is deeper than 4 levels",""))</f>
        <v/>
      </c>
      <c r="R96" s="13">
        <f>IF($A96="","",IF(COUNTIF($A$5:$A$204,$A96)&gt;1,"⚠ duplicate part number",IF(AND($I96=0,$E96=""),"⚠ purchased part with no unit cost",IF(AND($I96&gt;0,$E96&lt;&gt;""),"Has children — the typed unit cost is ignored, the roll-up wins",""))))</f>
        <v/>
      </c>
    </row>
    <row r="97">
      <c r="A97" s="7" t="n"/>
      <c r="B97" s="7" t="n"/>
      <c r="C97" s="7" t="n"/>
      <c r="D97" s="7" t="n"/>
      <c r="E97" s="15" t="n"/>
      <c r="F97" s="7" t="n"/>
      <c r="G97" s="8" t="n"/>
      <c r="H97" s="16" t="n"/>
      <c r="I97" s="14">
        <f>IF($A97="","",COUNTIF(BOM!$A$5:$A$404,$A97))</f>
        <v/>
      </c>
      <c r="J97" s="14">
        <f>IF($A97="","",COUNTIF(BOM!$B$5:$B$404,$A97))</f>
        <v/>
      </c>
      <c r="K97" s="13">
        <f>IF($A97="","",IF(COUNTIF(BOM!$B$5:$B$404,$A97)=0,"Top level",""))</f>
        <v/>
      </c>
      <c r="L97" s="10">
        <f>IF($A97="",0,IF($E97="",0,$E97))</f>
        <v/>
      </c>
      <c r="M97" s="10">
        <f>IF($A97="",0,IF($I97=0,$L97,SUMIFS(BOM!$M$5:$M$404,BOM!$A$5:$A$404,$A97)))</f>
        <v/>
      </c>
      <c r="N97" s="10">
        <f>IF($A97="",0,IF($I97=0,$L97,SUMIFS(BOM!$N$5:$N$404,BOM!$A$5:$A$404,$A97)))</f>
        <v/>
      </c>
      <c r="O97" s="10">
        <f>IF($A97="",0,IF($I97=0,$L97,SUMIFS(BOM!$O$5:$O$404,BOM!$A$5:$A$404,$A97)))</f>
        <v/>
      </c>
      <c r="P97" s="17">
        <f>IF($A97="",0,IF($I97=0,$L97,SUMIFS(BOM!$P$5:$P$404,BOM!$A$5:$A$404,$A97)))</f>
        <v/>
      </c>
      <c r="Q97" s="13">
        <f>IF($A97="","",IF(ABS($P97-$O97)&gt;0.005,"⚠ tree is deeper than 4 levels",""))</f>
        <v/>
      </c>
      <c r="R97" s="13">
        <f>IF($A97="","",IF(COUNTIF($A$5:$A$204,$A97)&gt;1,"⚠ duplicate part number",IF(AND($I97=0,$E97=""),"⚠ purchased part with no unit cost",IF(AND($I97&gt;0,$E97&lt;&gt;""),"Has children — the typed unit cost is ignored, the roll-up wins",""))))</f>
        <v/>
      </c>
    </row>
    <row r="98">
      <c r="A98" s="7" t="n"/>
      <c r="B98" s="7" t="n"/>
      <c r="C98" s="7" t="n"/>
      <c r="D98" s="7" t="n"/>
      <c r="E98" s="15" t="n"/>
      <c r="F98" s="7" t="n"/>
      <c r="G98" s="8" t="n"/>
      <c r="H98" s="16" t="n"/>
      <c r="I98" s="14">
        <f>IF($A98="","",COUNTIF(BOM!$A$5:$A$404,$A98))</f>
        <v/>
      </c>
      <c r="J98" s="14">
        <f>IF($A98="","",COUNTIF(BOM!$B$5:$B$404,$A98))</f>
        <v/>
      </c>
      <c r="K98" s="13">
        <f>IF($A98="","",IF(COUNTIF(BOM!$B$5:$B$404,$A98)=0,"Top level",""))</f>
        <v/>
      </c>
      <c r="L98" s="10">
        <f>IF($A98="",0,IF($E98="",0,$E98))</f>
        <v/>
      </c>
      <c r="M98" s="10">
        <f>IF($A98="",0,IF($I98=0,$L98,SUMIFS(BOM!$M$5:$M$404,BOM!$A$5:$A$404,$A98)))</f>
        <v/>
      </c>
      <c r="N98" s="10">
        <f>IF($A98="",0,IF($I98=0,$L98,SUMIFS(BOM!$N$5:$N$404,BOM!$A$5:$A$404,$A98)))</f>
        <v/>
      </c>
      <c r="O98" s="10">
        <f>IF($A98="",0,IF($I98=0,$L98,SUMIFS(BOM!$O$5:$O$404,BOM!$A$5:$A$404,$A98)))</f>
        <v/>
      </c>
      <c r="P98" s="17">
        <f>IF($A98="",0,IF($I98=0,$L98,SUMIFS(BOM!$P$5:$P$404,BOM!$A$5:$A$404,$A98)))</f>
        <v/>
      </c>
      <c r="Q98" s="13">
        <f>IF($A98="","",IF(ABS($P98-$O98)&gt;0.005,"⚠ tree is deeper than 4 levels",""))</f>
        <v/>
      </c>
      <c r="R98" s="13">
        <f>IF($A98="","",IF(COUNTIF($A$5:$A$204,$A98)&gt;1,"⚠ duplicate part number",IF(AND($I98=0,$E98=""),"⚠ purchased part with no unit cost",IF(AND($I98&gt;0,$E98&lt;&gt;""),"Has children — the typed unit cost is ignored, the roll-up wins",""))))</f>
        <v/>
      </c>
    </row>
    <row r="99">
      <c r="A99" s="7" t="n"/>
      <c r="B99" s="7" t="n"/>
      <c r="C99" s="7" t="n"/>
      <c r="D99" s="7" t="n"/>
      <c r="E99" s="15" t="n"/>
      <c r="F99" s="7" t="n"/>
      <c r="G99" s="8" t="n"/>
      <c r="H99" s="16" t="n"/>
      <c r="I99" s="14">
        <f>IF($A99="","",COUNTIF(BOM!$A$5:$A$404,$A99))</f>
        <v/>
      </c>
      <c r="J99" s="14">
        <f>IF($A99="","",COUNTIF(BOM!$B$5:$B$404,$A99))</f>
        <v/>
      </c>
      <c r="K99" s="13">
        <f>IF($A99="","",IF(COUNTIF(BOM!$B$5:$B$404,$A99)=0,"Top level",""))</f>
        <v/>
      </c>
      <c r="L99" s="10">
        <f>IF($A99="",0,IF($E99="",0,$E99))</f>
        <v/>
      </c>
      <c r="M99" s="10">
        <f>IF($A99="",0,IF($I99=0,$L99,SUMIFS(BOM!$M$5:$M$404,BOM!$A$5:$A$404,$A99)))</f>
        <v/>
      </c>
      <c r="N99" s="10">
        <f>IF($A99="",0,IF($I99=0,$L99,SUMIFS(BOM!$N$5:$N$404,BOM!$A$5:$A$404,$A99)))</f>
        <v/>
      </c>
      <c r="O99" s="10">
        <f>IF($A99="",0,IF($I99=0,$L99,SUMIFS(BOM!$O$5:$O$404,BOM!$A$5:$A$404,$A99)))</f>
        <v/>
      </c>
      <c r="P99" s="17">
        <f>IF($A99="",0,IF($I99=0,$L99,SUMIFS(BOM!$P$5:$P$404,BOM!$A$5:$A$404,$A99)))</f>
        <v/>
      </c>
      <c r="Q99" s="13">
        <f>IF($A99="","",IF(ABS($P99-$O99)&gt;0.005,"⚠ tree is deeper than 4 levels",""))</f>
        <v/>
      </c>
      <c r="R99" s="13">
        <f>IF($A99="","",IF(COUNTIF($A$5:$A$204,$A99)&gt;1,"⚠ duplicate part number",IF(AND($I99=0,$E99=""),"⚠ purchased part with no unit cost",IF(AND($I99&gt;0,$E99&lt;&gt;""),"Has children — the typed unit cost is ignored, the roll-up wins",""))))</f>
        <v/>
      </c>
    </row>
    <row r="100">
      <c r="A100" s="7" t="n"/>
      <c r="B100" s="7" t="n"/>
      <c r="C100" s="7" t="n"/>
      <c r="D100" s="7" t="n"/>
      <c r="E100" s="15" t="n"/>
      <c r="F100" s="7" t="n"/>
      <c r="G100" s="8" t="n"/>
      <c r="H100" s="16" t="n"/>
      <c r="I100" s="14">
        <f>IF($A100="","",COUNTIF(BOM!$A$5:$A$404,$A100))</f>
        <v/>
      </c>
      <c r="J100" s="14">
        <f>IF($A100="","",COUNTIF(BOM!$B$5:$B$404,$A100))</f>
        <v/>
      </c>
      <c r="K100" s="13">
        <f>IF($A100="","",IF(COUNTIF(BOM!$B$5:$B$404,$A100)=0,"Top level",""))</f>
        <v/>
      </c>
      <c r="L100" s="10">
        <f>IF($A100="",0,IF($E100="",0,$E100))</f>
        <v/>
      </c>
      <c r="M100" s="10">
        <f>IF($A100="",0,IF($I100=0,$L100,SUMIFS(BOM!$M$5:$M$404,BOM!$A$5:$A$404,$A100)))</f>
        <v/>
      </c>
      <c r="N100" s="10">
        <f>IF($A100="",0,IF($I100=0,$L100,SUMIFS(BOM!$N$5:$N$404,BOM!$A$5:$A$404,$A100)))</f>
        <v/>
      </c>
      <c r="O100" s="10">
        <f>IF($A100="",0,IF($I100=0,$L100,SUMIFS(BOM!$O$5:$O$404,BOM!$A$5:$A$404,$A100)))</f>
        <v/>
      </c>
      <c r="P100" s="17">
        <f>IF($A100="",0,IF($I100=0,$L100,SUMIFS(BOM!$P$5:$P$404,BOM!$A$5:$A$404,$A100)))</f>
        <v/>
      </c>
      <c r="Q100" s="13">
        <f>IF($A100="","",IF(ABS($P100-$O100)&gt;0.005,"⚠ tree is deeper than 4 levels",""))</f>
        <v/>
      </c>
      <c r="R100" s="13">
        <f>IF($A100="","",IF(COUNTIF($A$5:$A$204,$A100)&gt;1,"⚠ duplicate part number",IF(AND($I100=0,$E100=""),"⚠ purchased part with no unit cost",IF(AND($I100&gt;0,$E100&lt;&gt;""),"Has children — the typed unit cost is ignored, the roll-up wins",""))))</f>
        <v/>
      </c>
    </row>
    <row r="101">
      <c r="A101" s="7" t="n"/>
      <c r="B101" s="7" t="n"/>
      <c r="C101" s="7" t="n"/>
      <c r="D101" s="7" t="n"/>
      <c r="E101" s="15" t="n"/>
      <c r="F101" s="7" t="n"/>
      <c r="G101" s="8" t="n"/>
      <c r="H101" s="16" t="n"/>
      <c r="I101" s="14">
        <f>IF($A101="","",COUNTIF(BOM!$A$5:$A$404,$A101))</f>
        <v/>
      </c>
      <c r="J101" s="14">
        <f>IF($A101="","",COUNTIF(BOM!$B$5:$B$404,$A101))</f>
        <v/>
      </c>
      <c r="K101" s="13">
        <f>IF($A101="","",IF(COUNTIF(BOM!$B$5:$B$404,$A101)=0,"Top level",""))</f>
        <v/>
      </c>
      <c r="L101" s="10">
        <f>IF($A101="",0,IF($E101="",0,$E101))</f>
        <v/>
      </c>
      <c r="M101" s="10">
        <f>IF($A101="",0,IF($I101=0,$L101,SUMIFS(BOM!$M$5:$M$404,BOM!$A$5:$A$404,$A101)))</f>
        <v/>
      </c>
      <c r="N101" s="10">
        <f>IF($A101="",0,IF($I101=0,$L101,SUMIFS(BOM!$N$5:$N$404,BOM!$A$5:$A$404,$A101)))</f>
        <v/>
      </c>
      <c r="O101" s="10">
        <f>IF($A101="",0,IF($I101=0,$L101,SUMIFS(BOM!$O$5:$O$404,BOM!$A$5:$A$404,$A101)))</f>
        <v/>
      </c>
      <c r="P101" s="17">
        <f>IF($A101="",0,IF($I101=0,$L101,SUMIFS(BOM!$P$5:$P$404,BOM!$A$5:$A$404,$A101)))</f>
        <v/>
      </c>
      <c r="Q101" s="13">
        <f>IF($A101="","",IF(ABS($P101-$O101)&gt;0.005,"⚠ tree is deeper than 4 levels",""))</f>
        <v/>
      </c>
      <c r="R101" s="13">
        <f>IF($A101="","",IF(COUNTIF($A$5:$A$204,$A101)&gt;1,"⚠ duplicate part number",IF(AND($I101=0,$E101=""),"⚠ purchased part with no unit cost",IF(AND($I101&gt;0,$E101&lt;&gt;""),"Has children — the typed unit cost is ignored, the roll-up wins",""))))</f>
        <v/>
      </c>
    </row>
    <row r="102">
      <c r="A102" s="7" t="n"/>
      <c r="B102" s="7" t="n"/>
      <c r="C102" s="7" t="n"/>
      <c r="D102" s="7" t="n"/>
      <c r="E102" s="15" t="n"/>
      <c r="F102" s="7" t="n"/>
      <c r="G102" s="8" t="n"/>
      <c r="H102" s="16" t="n"/>
      <c r="I102" s="14">
        <f>IF($A102="","",COUNTIF(BOM!$A$5:$A$404,$A102))</f>
        <v/>
      </c>
      <c r="J102" s="14">
        <f>IF($A102="","",COUNTIF(BOM!$B$5:$B$404,$A102))</f>
        <v/>
      </c>
      <c r="K102" s="13">
        <f>IF($A102="","",IF(COUNTIF(BOM!$B$5:$B$404,$A102)=0,"Top level",""))</f>
        <v/>
      </c>
      <c r="L102" s="10">
        <f>IF($A102="",0,IF($E102="",0,$E102))</f>
        <v/>
      </c>
      <c r="M102" s="10">
        <f>IF($A102="",0,IF($I102=0,$L102,SUMIFS(BOM!$M$5:$M$404,BOM!$A$5:$A$404,$A102)))</f>
        <v/>
      </c>
      <c r="N102" s="10">
        <f>IF($A102="",0,IF($I102=0,$L102,SUMIFS(BOM!$N$5:$N$404,BOM!$A$5:$A$404,$A102)))</f>
        <v/>
      </c>
      <c r="O102" s="10">
        <f>IF($A102="",0,IF($I102=0,$L102,SUMIFS(BOM!$O$5:$O$404,BOM!$A$5:$A$404,$A102)))</f>
        <v/>
      </c>
      <c r="P102" s="17">
        <f>IF($A102="",0,IF($I102=0,$L102,SUMIFS(BOM!$P$5:$P$404,BOM!$A$5:$A$404,$A102)))</f>
        <v/>
      </c>
      <c r="Q102" s="13">
        <f>IF($A102="","",IF(ABS($P102-$O102)&gt;0.005,"⚠ tree is deeper than 4 levels",""))</f>
        <v/>
      </c>
      <c r="R102" s="13">
        <f>IF($A102="","",IF(COUNTIF($A$5:$A$204,$A102)&gt;1,"⚠ duplicate part number",IF(AND($I102=0,$E102=""),"⚠ purchased part with no unit cost",IF(AND($I102&gt;0,$E102&lt;&gt;""),"Has children — the typed unit cost is ignored, the roll-up wins",""))))</f>
        <v/>
      </c>
    </row>
    <row r="103">
      <c r="A103" s="7" t="n"/>
      <c r="B103" s="7" t="n"/>
      <c r="C103" s="7" t="n"/>
      <c r="D103" s="7" t="n"/>
      <c r="E103" s="15" t="n"/>
      <c r="F103" s="7" t="n"/>
      <c r="G103" s="8" t="n"/>
      <c r="H103" s="16" t="n"/>
      <c r="I103" s="14">
        <f>IF($A103="","",COUNTIF(BOM!$A$5:$A$404,$A103))</f>
        <v/>
      </c>
      <c r="J103" s="14">
        <f>IF($A103="","",COUNTIF(BOM!$B$5:$B$404,$A103))</f>
        <v/>
      </c>
      <c r="K103" s="13">
        <f>IF($A103="","",IF(COUNTIF(BOM!$B$5:$B$404,$A103)=0,"Top level",""))</f>
        <v/>
      </c>
      <c r="L103" s="10">
        <f>IF($A103="",0,IF($E103="",0,$E103))</f>
        <v/>
      </c>
      <c r="M103" s="10">
        <f>IF($A103="",0,IF($I103=0,$L103,SUMIFS(BOM!$M$5:$M$404,BOM!$A$5:$A$404,$A103)))</f>
        <v/>
      </c>
      <c r="N103" s="10">
        <f>IF($A103="",0,IF($I103=0,$L103,SUMIFS(BOM!$N$5:$N$404,BOM!$A$5:$A$404,$A103)))</f>
        <v/>
      </c>
      <c r="O103" s="10">
        <f>IF($A103="",0,IF($I103=0,$L103,SUMIFS(BOM!$O$5:$O$404,BOM!$A$5:$A$404,$A103)))</f>
        <v/>
      </c>
      <c r="P103" s="17">
        <f>IF($A103="",0,IF($I103=0,$L103,SUMIFS(BOM!$P$5:$P$404,BOM!$A$5:$A$404,$A103)))</f>
        <v/>
      </c>
      <c r="Q103" s="13">
        <f>IF($A103="","",IF(ABS($P103-$O103)&gt;0.005,"⚠ tree is deeper than 4 levels",""))</f>
        <v/>
      </c>
      <c r="R103" s="13">
        <f>IF($A103="","",IF(COUNTIF($A$5:$A$204,$A103)&gt;1,"⚠ duplicate part number",IF(AND($I103=0,$E103=""),"⚠ purchased part with no unit cost",IF(AND($I103&gt;0,$E103&lt;&gt;""),"Has children — the typed unit cost is ignored, the roll-up wins",""))))</f>
        <v/>
      </c>
    </row>
    <row r="104">
      <c r="A104" s="7" t="n"/>
      <c r="B104" s="7" t="n"/>
      <c r="C104" s="7" t="n"/>
      <c r="D104" s="7" t="n"/>
      <c r="E104" s="15" t="n"/>
      <c r="F104" s="7" t="n"/>
      <c r="G104" s="8" t="n"/>
      <c r="H104" s="16" t="n"/>
      <c r="I104" s="14">
        <f>IF($A104="","",COUNTIF(BOM!$A$5:$A$404,$A104))</f>
        <v/>
      </c>
      <c r="J104" s="14">
        <f>IF($A104="","",COUNTIF(BOM!$B$5:$B$404,$A104))</f>
        <v/>
      </c>
      <c r="K104" s="13">
        <f>IF($A104="","",IF(COUNTIF(BOM!$B$5:$B$404,$A104)=0,"Top level",""))</f>
        <v/>
      </c>
      <c r="L104" s="10">
        <f>IF($A104="",0,IF($E104="",0,$E104))</f>
        <v/>
      </c>
      <c r="M104" s="10">
        <f>IF($A104="",0,IF($I104=0,$L104,SUMIFS(BOM!$M$5:$M$404,BOM!$A$5:$A$404,$A104)))</f>
        <v/>
      </c>
      <c r="N104" s="10">
        <f>IF($A104="",0,IF($I104=0,$L104,SUMIFS(BOM!$N$5:$N$404,BOM!$A$5:$A$404,$A104)))</f>
        <v/>
      </c>
      <c r="O104" s="10">
        <f>IF($A104="",0,IF($I104=0,$L104,SUMIFS(BOM!$O$5:$O$404,BOM!$A$5:$A$404,$A104)))</f>
        <v/>
      </c>
      <c r="P104" s="17">
        <f>IF($A104="",0,IF($I104=0,$L104,SUMIFS(BOM!$P$5:$P$404,BOM!$A$5:$A$404,$A104)))</f>
        <v/>
      </c>
      <c r="Q104" s="13">
        <f>IF($A104="","",IF(ABS($P104-$O104)&gt;0.005,"⚠ tree is deeper than 4 levels",""))</f>
        <v/>
      </c>
      <c r="R104" s="13">
        <f>IF($A104="","",IF(COUNTIF($A$5:$A$204,$A104)&gt;1,"⚠ duplicate part number",IF(AND($I104=0,$E104=""),"⚠ purchased part with no unit cost",IF(AND($I104&gt;0,$E104&lt;&gt;""),"Has children — the typed unit cost is ignored, the roll-up wins",""))))</f>
        <v/>
      </c>
    </row>
    <row r="105">
      <c r="A105" s="7" t="n"/>
      <c r="B105" s="7" t="n"/>
      <c r="C105" s="7" t="n"/>
      <c r="D105" s="7" t="n"/>
      <c r="E105" s="15" t="n"/>
      <c r="F105" s="7" t="n"/>
      <c r="G105" s="8" t="n"/>
      <c r="H105" s="16" t="n"/>
      <c r="I105" s="14">
        <f>IF($A105="","",COUNTIF(BOM!$A$5:$A$404,$A105))</f>
        <v/>
      </c>
      <c r="J105" s="14">
        <f>IF($A105="","",COUNTIF(BOM!$B$5:$B$404,$A105))</f>
        <v/>
      </c>
      <c r="K105" s="13">
        <f>IF($A105="","",IF(COUNTIF(BOM!$B$5:$B$404,$A105)=0,"Top level",""))</f>
        <v/>
      </c>
      <c r="L105" s="10">
        <f>IF($A105="",0,IF($E105="",0,$E105))</f>
        <v/>
      </c>
      <c r="M105" s="10">
        <f>IF($A105="",0,IF($I105=0,$L105,SUMIFS(BOM!$M$5:$M$404,BOM!$A$5:$A$404,$A105)))</f>
        <v/>
      </c>
      <c r="N105" s="10">
        <f>IF($A105="",0,IF($I105=0,$L105,SUMIFS(BOM!$N$5:$N$404,BOM!$A$5:$A$404,$A105)))</f>
        <v/>
      </c>
      <c r="O105" s="10">
        <f>IF($A105="",0,IF($I105=0,$L105,SUMIFS(BOM!$O$5:$O$404,BOM!$A$5:$A$404,$A105)))</f>
        <v/>
      </c>
      <c r="P105" s="17">
        <f>IF($A105="",0,IF($I105=0,$L105,SUMIFS(BOM!$P$5:$P$404,BOM!$A$5:$A$404,$A105)))</f>
        <v/>
      </c>
      <c r="Q105" s="13">
        <f>IF($A105="","",IF(ABS($P105-$O105)&gt;0.005,"⚠ tree is deeper than 4 levels",""))</f>
        <v/>
      </c>
      <c r="R105" s="13">
        <f>IF($A105="","",IF(COUNTIF($A$5:$A$204,$A105)&gt;1,"⚠ duplicate part number",IF(AND($I105=0,$E105=""),"⚠ purchased part with no unit cost",IF(AND($I105&gt;0,$E105&lt;&gt;""),"Has children — the typed unit cost is ignored, the roll-up wins",""))))</f>
        <v/>
      </c>
    </row>
    <row r="106">
      <c r="A106" s="7" t="n"/>
      <c r="B106" s="7" t="n"/>
      <c r="C106" s="7" t="n"/>
      <c r="D106" s="7" t="n"/>
      <c r="E106" s="15" t="n"/>
      <c r="F106" s="7" t="n"/>
      <c r="G106" s="8" t="n"/>
      <c r="H106" s="16" t="n"/>
      <c r="I106" s="14">
        <f>IF($A106="","",COUNTIF(BOM!$A$5:$A$404,$A106))</f>
        <v/>
      </c>
      <c r="J106" s="14">
        <f>IF($A106="","",COUNTIF(BOM!$B$5:$B$404,$A106))</f>
        <v/>
      </c>
      <c r="K106" s="13">
        <f>IF($A106="","",IF(COUNTIF(BOM!$B$5:$B$404,$A106)=0,"Top level",""))</f>
        <v/>
      </c>
      <c r="L106" s="10">
        <f>IF($A106="",0,IF($E106="",0,$E106))</f>
        <v/>
      </c>
      <c r="M106" s="10">
        <f>IF($A106="",0,IF($I106=0,$L106,SUMIFS(BOM!$M$5:$M$404,BOM!$A$5:$A$404,$A106)))</f>
        <v/>
      </c>
      <c r="N106" s="10">
        <f>IF($A106="",0,IF($I106=0,$L106,SUMIFS(BOM!$N$5:$N$404,BOM!$A$5:$A$404,$A106)))</f>
        <v/>
      </c>
      <c r="O106" s="10">
        <f>IF($A106="",0,IF($I106=0,$L106,SUMIFS(BOM!$O$5:$O$404,BOM!$A$5:$A$404,$A106)))</f>
        <v/>
      </c>
      <c r="P106" s="17">
        <f>IF($A106="",0,IF($I106=0,$L106,SUMIFS(BOM!$P$5:$P$404,BOM!$A$5:$A$404,$A106)))</f>
        <v/>
      </c>
      <c r="Q106" s="13">
        <f>IF($A106="","",IF(ABS($P106-$O106)&gt;0.005,"⚠ tree is deeper than 4 levels",""))</f>
        <v/>
      </c>
      <c r="R106" s="13">
        <f>IF($A106="","",IF(COUNTIF($A$5:$A$204,$A106)&gt;1,"⚠ duplicate part number",IF(AND($I106=0,$E106=""),"⚠ purchased part with no unit cost",IF(AND($I106&gt;0,$E106&lt;&gt;""),"Has children — the typed unit cost is ignored, the roll-up wins",""))))</f>
        <v/>
      </c>
    </row>
    <row r="107">
      <c r="A107" s="7" t="n"/>
      <c r="B107" s="7" t="n"/>
      <c r="C107" s="7" t="n"/>
      <c r="D107" s="7" t="n"/>
      <c r="E107" s="15" t="n"/>
      <c r="F107" s="7" t="n"/>
      <c r="G107" s="8" t="n"/>
      <c r="H107" s="16" t="n"/>
      <c r="I107" s="14">
        <f>IF($A107="","",COUNTIF(BOM!$A$5:$A$404,$A107))</f>
        <v/>
      </c>
      <c r="J107" s="14">
        <f>IF($A107="","",COUNTIF(BOM!$B$5:$B$404,$A107))</f>
        <v/>
      </c>
      <c r="K107" s="13">
        <f>IF($A107="","",IF(COUNTIF(BOM!$B$5:$B$404,$A107)=0,"Top level",""))</f>
        <v/>
      </c>
      <c r="L107" s="10">
        <f>IF($A107="",0,IF($E107="",0,$E107))</f>
        <v/>
      </c>
      <c r="M107" s="10">
        <f>IF($A107="",0,IF($I107=0,$L107,SUMIFS(BOM!$M$5:$M$404,BOM!$A$5:$A$404,$A107)))</f>
        <v/>
      </c>
      <c r="N107" s="10">
        <f>IF($A107="",0,IF($I107=0,$L107,SUMIFS(BOM!$N$5:$N$404,BOM!$A$5:$A$404,$A107)))</f>
        <v/>
      </c>
      <c r="O107" s="10">
        <f>IF($A107="",0,IF($I107=0,$L107,SUMIFS(BOM!$O$5:$O$404,BOM!$A$5:$A$404,$A107)))</f>
        <v/>
      </c>
      <c r="P107" s="17">
        <f>IF($A107="",0,IF($I107=0,$L107,SUMIFS(BOM!$P$5:$P$404,BOM!$A$5:$A$404,$A107)))</f>
        <v/>
      </c>
      <c r="Q107" s="13">
        <f>IF($A107="","",IF(ABS($P107-$O107)&gt;0.005,"⚠ tree is deeper than 4 levels",""))</f>
        <v/>
      </c>
      <c r="R107" s="13">
        <f>IF($A107="","",IF(COUNTIF($A$5:$A$204,$A107)&gt;1,"⚠ duplicate part number",IF(AND($I107=0,$E107=""),"⚠ purchased part with no unit cost",IF(AND($I107&gt;0,$E107&lt;&gt;""),"Has children — the typed unit cost is ignored, the roll-up wins",""))))</f>
        <v/>
      </c>
    </row>
    <row r="108">
      <c r="A108" s="7" t="n"/>
      <c r="B108" s="7" t="n"/>
      <c r="C108" s="7" t="n"/>
      <c r="D108" s="7" t="n"/>
      <c r="E108" s="15" t="n"/>
      <c r="F108" s="7" t="n"/>
      <c r="G108" s="8" t="n"/>
      <c r="H108" s="16" t="n"/>
      <c r="I108" s="14">
        <f>IF($A108="","",COUNTIF(BOM!$A$5:$A$404,$A108))</f>
        <v/>
      </c>
      <c r="J108" s="14">
        <f>IF($A108="","",COUNTIF(BOM!$B$5:$B$404,$A108))</f>
        <v/>
      </c>
      <c r="K108" s="13">
        <f>IF($A108="","",IF(COUNTIF(BOM!$B$5:$B$404,$A108)=0,"Top level",""))</f>
        <v/>
      </c>
      <c r="L108" s="10">
        <f>IF($A108="",0,IF($E108="",0,$E108))</f>
        <v/>
      </c>
      <c r="M108" s="10">
        <f>IF($A108="",0,IF($I108=0,$L108,SUMIFS(BOM!$M$5:$M$404,BOM!$A$5:$A$404,$A108)))</f>
        <v/>
      </c>
      <c r="N108" s="10">
        <f>IF($A108="",0,IF($I108=0,$L108,SUMIFS(BOM!$N$5:$N$404,BOM!$A$5:$A$404,$A108)))</f>
        <v/>
      </c>
      <c r="O108" s="10">
        <f>IF($A108="",0,IF($I108=0,$L108,SUMIFS(BOM!$O$5:$O$404,BOM!$A$5:$A$404,$A108)))</f>
        <v/>
      </c>
      <c r="P108" s="17">
        <f>IF($A108="",0,IF($I108=0,$L108,SUMIFS(BOM!$P$5:$P$404,BOM!$A$5:$A$404,$A108)))</f>
        <v/>
      </c>
      <c r="Q108" s="13">
        <f>IF($A108="","",IF(ABS($P108-$O108)&gt;0.005,"⚠ tree is deeper than 4 levels",""))</f>
        <v/>
      </c>
      <c r="R108" s="13">
        <f>IF($A108="","",IF(COUNTIF($A$5:$A$204,$A108)&gt;1,"⚠ duplicate part number",IF(AND($I108=0,$E108=""),"⚠ purchased part with no unit cost",IF(AND($I108&gt;0,$E108&lt;&gt;""),"Has children — the typed unit cost is ignored, the roll-up wins",""))))</f>
        <v/>
      </c>
    </row>
    <row r="109">
      <c r="A109" s="7" t="n"/>
      <c r="B109" s="7" t="n"/>
      <c r="C109" s="7" t="n"/>
      <c r="D109" s="7" t="n"/>
      <c r="E109" s="15" t="n"/>
      <c r="F109" s="7" t="n"/>
      <c r="G109" s="8" t="n"/>
      <c r="H109" s="16" t="n"/>
      <c r="I109" s="14">
        <f>IF($A109="","",COUNTIF(BOM!$A$5:$A$404,$A109))</f>
        <v/>
      </c>
      <c r="J109" s="14">
        <f>IF($A109="","",COUNTIF(BOM!$B$5:$B$404,$A109))</f>
        <v/>
      </c>
      <c r="K109" s="13">
        <f>IF($A109="","",IF(COUNTIF(BOM!$B$5:$B$404,$A109)=0,"Top level",""))</f>
        <v/>
      </c>
      <c r="L109" s="10">
        <f>IF($A109="",0,IF($E109="",0,$E109))</f>
        <v/>
      </c>
      <c r="M109" s="10">
        <f>IF($A109="",0,IF($I109=0,$L109,SUMIFS(BOM!$M$5:$M$404,BOM!$A$5:$A$404,$A109)))</f>
        <v/>
      </c>
      <c r="N109" s="10">
        <f>IF($A109="",0,IF($I109=0,$L109,SUMIFS(BOM!$N$5:$N$404,BOM!$A$5:$A$404,$A109)))</f>
        <v/>
      </c>
      <c r="O109" s="10">
        <f>IF($A109="",0,IF($I109=0,$L109,SUMIFS(BOM!$O$5:$O$404,BOM!$A$5:$A$404,$A109)))</f>
        <v/>
      </c>
      <c r="P109" s="17">
        <f>IF($A109="",0,IF($I109=0,$L109,SUMIFS(BOM!$P$5:$P$404,BOM!$A$5:$A$404,$A109)))</f>
        <v/>
      </c>
      <c r="Q109" s="13">
        <f>IF($A109="","",IF(ABS($P109-$O109)&gt;0.005,"⚠ tree is deeper than 4 levels",""))</f>
        <v/>
      </c>
      <c r="R109" s="13">
        <f>IF($A109="","",IF(COUNTIF($A$5:$A$204,$A109)&gt;1,"⚠ duplicate part number",IF(AND($I109=0,$E109=""),"⚠ purchased part with no unit cost",IF(AND($I109&gt;0,$E109&lt;&gt;""),"Has children — the typed unit cost is ignored, the roll-up wins",""))))</f>
        <v/>
      </c>
    </row>
    <row r="110">
      <c r="A110" s="7" t="n"/>
      <c r="B110" s="7" t="n"/>
      <c r="C110" s="7" t="n"/>
      <c r="D110" s="7" t="n"/>
      <c r="E110" s="15" t="n"/>
      <c r="F110" s="7" t="n"/>
      <c r="G110" s="8" t="n"/>
      <c r="H110" s="16" t="n"/>
      <c r="I110" s="14">
        <f>IF($A110="","",COUNTIF(BOM!$A$5:$A$404,$A110))</f>
        <v/>
      </c>
      <c r="J110" s="14">
        <f>IF($A110="","",COUNTIF(BOM!$B$5:$B$404,$A110))</f>
        <v/>
      </c>
      <c r="K110" s="13">
        <f>IF($A110="","",IF(COUNTIF(BOM!$B$5:$B$404,$A110)=0,"Top level",""))</f>
        <v/>
      </c>
      <c r="L110" s="10">
        <f>IF($A110="",0,IF($E110="",0,$E110))</f>
        <v/>
      </c>
      <c r="M110" s="10">
        <f>IF($A110="",0,IF($I110=0,$L110,SUMIFS(BOM!$M$5:$M$404,BOM!$A$5:$A$404,$A110)))</f>
        <v/>
      </c>
      <c r="N110" s="10">
        <f>IF($A110="",0,IF($I110=0,$L110,SUMIFS(BOM!$N$5:$N$404,BOM!$A$5:$A$404,$A110)))</f>
        <v/>
      </c>
      <c r="O110" s="10">
        <f>IF($A110="",0,IF($I110=0,$L110,SUMIFS(BOM!$O$5:$O$404,BOM!$A$5:$A$404,$A110)))</f>
        <v/>
      </c>
      <c r="P110" s="17">
        <f>IF($A110="",0,IF($I110=0,$L110,SUMIFS(BOM!$P$5:$P$404,BOM!$A$5:$A$404,$A110)))</f>
        <v/>
      </c>
      <c r="Q110" s="13">
        <f>IF($A110="","",IF(ABS($P110-$O110)&gt;0.005,"⚠ tree is deeper than 4 levels",""))</f>
        <v/>
      </c>
      <c r="R110" s="13">
        <f>IF($A110="","",IF(COUNTIF($A$5:$A$204,$A110)&gt;1,"⚠ duplicate part number",IF(AND($I110=0,$E110=""),"⚠ purchased part with no unit cost",IF(AND($I110&gt;0,$E110&lt;&gt;""),"Has children — the typed unit cost is ignored, the roll-up wins",""))))</f>
        <v/>
      </c>
    </row>
    <row r="111">
      <c r="A111" s="7" t="n"/>
      <c r="B111" s="7" t="n"/>
      <c r="C111" s="7" t="n"/>
      <c r="D111" s="7" t="n"/>
      <c r="E111" s="15" t="n"/>
      <c r="F111" s="7" t="n"/>
      <c r="G111" s="8" t="n"/>
      <c r="H111" s="16" t="n"/>
      <c r="I111" s="14">
        <f>IF($A111="","",COUNTIF(BOM!$A$5:$A$404,$A111))</f>
        <v/>
      </c>
      <c r="J111" s="14">
        <f>IF($A111="","",COUNTIF(BOM!$B$5:$B$404,$A111))</f>
        <v/>
      </c>
      <c r="K111" s="13">
        <f>IF($A111="","",IF(COUNTIF(BOM!$B$5:$B$404,$A111)=0,"Top level",""))</f>
        <v/>
      </c>
      <c r="L111" s="10">
        <f>IF($A111="",0,IF($E111="",0,$E111))</f>
        <v/>
      </c>
      <c r="M111" s="10">
        <f>IF($A111="",0,IF($I111=0,$L111,SUMIFS(BOM!$M$5:$M$404,BOM!$A$5:$A$404,$A111)))</f>
        <v/>
      </c>
      <c r="N111" s="10">
        <f>IF($A111="",0,IF($I111=0,$L111,SUMIFS(BOM!$N$5:$N$404,BOM!$A$5:$A$404,$A111)))</f>
        <v/>
      </c>
      <c r="O111" s="10">
        <f>IF($A111="",0,IF($I111=0,$L111,SUMIFS(BOM!$O$5:$O$404,BOM!$A$5:$A$404,$A111)))</f>
        <v/>
      </c>
      <c r="P111" s="17">
        <f>IF($A111="",0,IF($I111=0,$L111,SUMIFS(BOM!$P$5:$P$404,BOM!$A$5:$A$404,$A111)))</f>
        <v/>
      </c>
      <c r="Q111" s="13">
        <f>IF($A111="","",IF(ABS($P111-$O111)&gt;0.005,"⚠ tree is deeper than 4 levels",""))</f>
        <v/>
      </c>
      <c r="R111" s="13">
        <f>IF($A111="","",IF(COUNTIF($A$5:$A$204,$A111)&gt;1,"⚠ duplicate part number",IF(AND($I111=0,$E111=""),"⚠ purchased part with no unit cost",IF(AND($I111&gt;0,$E111&lt;&gt;""),"Has children — the typed unit cost is ignored, the roll-up wins",""))))</f>
        <v/>
      </c>
    </row>
    <row r="112">
      <c r="A112" s="7" t="n"/>
      <c r="B112" s="7" t="n"/>
      <c r="C112" s="7" t="n"/>
      <c r="D112" s="7" t="n"/>
      <c r="E112" s="15" t="n"/>
      <c r="F112" s="7" t="n"/>
      <c r="G112" s="8" t="n"/>
      <c r="H112" s="16" t="n"/>
      <c r="I112" s="14">
        <f>IF($A112="","",COUNTIF(BOM!$A$5:$A$404,$A112))</f>
        <v/>
      </c>
      <c r="J112" s="14">
        <f>IF($A112="","",COUNTIF(BOM!$B$5:$B$404,$A112))</f>
        <v/>
      </c>
      <c r="K112" s="13">
        <f>IF($A112="","",IF(COUNTIF(BOM!$B$5:$B$404,$A112)=0,"Top level",""))</f>
        <v/>
      </c>
      <c r="L112" s="10">
        <f>IF($A112="",0,IF($E112="",0,$E112))</f>
        <v/>
      </c>
      <c r="M112" s="10">
        <f>IF($A112="",0,IF($I112=0,$L112,SUMIFS(BOM!$M$5:$M$404,BOM!$A$5:$A$404,$A112)))</f>
        <v/>
      </c>
      <c r="N112" s="10">
        <f>IF($A112="",0,IF($I112=0,$L112,SUMIFS(BOM!$N$5:$N$404,BOM!$A$5:$A$404,$A112)))</f>
        <v/>
      </c>
      <c r="O112" s="10">
        <f>IF($A112="",0,IF($I112=0,$L112,SUMIFS(BOM!$O$5:$O$404,BOM!$A$5:$A$404,$A112)))</f>
        <v/>
      </c>
      <c r="P112" s="17">
        <f>IF($A112="",0,IF($I112=0,$L112,SUMIFS(BOM!$P$5:$P$404,BOM!$A$5:$A$404,$A112)))</f>
        <v/>
      </c>
      <c r="Q112" s="13">
        <f>IF($A112="","",IF(ABS($P112-$O112)&gt;0.005,"⚠ tree is deeper than 4 levels",""))</f>
        <v/>
      </c>
      <c r="R112" s="13">
        <f>IF($A112="","",IF(COUNTIF($A$5:$A$204,$A112)&gt;1,"⚠ duplicate part number",IF(AND($I112=0,$E112=""),"⚠ purchased part with no unit cost",IF(AND($I112&gt;0,$E112&lt;&gt;""),"Has children — the typed unit cost is ignored, the roll-up wins",""))))</f>
        <v/>
      </c>
    </row>
    <row r="113">
      <c r="A113" s="7" t="n"/>
      <c r="B113" s="7" t="n"/>
      <c r="C113" s="7" t="n"/>
      <c r="D113" s="7" t="n"/>
      <c r="E113" s="15" t="n"/>
      <c r="F113" s="7" t="n"/>
      <c r="G113" s="8" t="n"/>
      <c r="H113" s="16" t="n"/>
      <c r="I113" s="14">
        <f>IF($A113="","",COUNTIF(BOM!$A$5:$A$404,$A113))</f>
        <v/>
      </c>
      <c r="J113" s="14">
        <f>IF($A113="","",COUNTIF(BOM!$B$5:$B$404,$A113))</f>
        <v/>
      </c>
      <c r="K113" s="13">
        <f>IF($A113="","",IF(COUNTIF(BOM!$B$5:$B$404,$A113)=0,"Top level",""))</f>
        <v/>
      </c>
      <c r="L113" s="10">
        <f>IF($A113="",0,IF($E113="",0,$E113))</f>
        <v/>
      </c>
      <c r="M113" s="10">
        <f>IF($A113="",0,IF($I113=0,$L113,SUMIFS(BOM!$M$5:$M$404,BOM!$A$5:$A$404,$A113)))</f>
        <v/>
      </c>
      <c r="N113" s="10">
        <f>IF($A113="",0,IF($I113=0,$L113,SUMIFS(BOM!$N$5:$N$404,BOM!$A$5:$A$404,$A113)))</f>
        <v/>
      </c>
      <c r="O113" s="10">
        <f>IF($A113="",0,IF($I113=0,$L113,SUMIFS(BOM!$O$5:$O$404,BOM!$A$5:$A$404,$A113)))</f>
        <v/>
      </c>
      <c r="P113" s="17">
        <f>IF($A113="",0,IF($I113=0,$L113,SUMIFS(BOM!$P$5:$P$404,BOM!$A$5:$A$404,$A113)))</f>
        <v/>
      </c>
      <c r="Q113" s="13">
        <f>IF($A113="","",IF(ABS($P113-$O113)&gt;0.005,"⚠ tree is deeper than 4 levels",""))</f>
        <v/>
      </c>
      <c r="R113" s="13">
        <f>IF($A113="","",IF(COUNTIF($A$5:$A$204,$A113)&gt;1,"⚠ duplicate part number",IF(AND($I113=0,$E113=""),"⚠ purchased part with no unit cost",IF(AND($I113&gt;0,$E113&lt;&gt;""),"Has children — the typed unit cost is ignored, the roll-up wins",""))))</f>
        <v/>
      </c>
    </row>
    <row r="114">
      <c r="A114" s="7" t="n"/>
      <c r="B114" s="7" t="n"/>
      <c r="C114" s="7" t="n"/>
      <c r="D114" s="7" t="n"/>
      <c r="E114" s="15" t="n"/>
      <c r="F114" s="7" t="n"/>
      <c r="G114" s="8" t="n"/>
      <c r="H114" s="16" t="n"/>
      <c r="I114" s="14">
        <f>IF($A114="","",COUNTIF(BOM!$A$5:$A$404,$A114))</f>
        <v/>
      </c>
      <c r="J114" s="14">
        <f>IF($A114="","",COUNTIF(BOM!$B$5:$B$404,$A114))</f>
        <v/>
      </c>
      <c r="K114" s="13">
        <f>IF($A114="","",IF(COUNTIF(BOM!$B$5:$B$404,$A114)=0,"Top level",""))</f>
        <v/>
      </c>
      <c r="L114" s="10">
        <f>IF($A114="",0,IF($E114="",0,$E114))</f>
        <v/>
      </c>
      <c r="M114" s="10">
        <f>IF($A114="",0,IF($I114=0,$L114,SUMIFS(BOM!$M$5:$M$404,BOM!$A$5:$A$404,$A114)))</f>
        <v/>
      </c>
      <c r="N114" s="10">
        <f>IF($A114="",0,IF($I114=0,$L114,SUMIFS(BOM!$N$5:$N$404,BOM!$A$5:$A$404,$A114)))</f>
        <v/>
      </c>
      <c r="O114" s="10">
        <f>IF($A114="",0,IF($I114=0,$L114,SUMIFS(BOM!$O$5:$O$404,BOM!$A$5:$A$404,$A114)))</f>
        <v/>
      </c>
      <c r="P114" s="17">
        <f>IF($A114="",0,IF($I114=0,$L114,SUMIFS(BOM!$P$5:$P$404,BOM!$A$5:$A$404,$A114)))</f>
        <v/>
      </c>
      <c r="Q114" s="13">
        <f>IF($A114="","",IF(ABS($P114-$O114)&gt;0.005,"⚠ tree is deeper than 4 levels",""))</f>
        <v/>
      </c>
      <c r="R114" s="13">
        <f>IF($A114="","",IF(COUNTIF($A$5:$A$204,$A114)&gt;1,"⚠ duplicate part number",IF(AND($I114=0,$E114=""),"⚠ purchased part with no unit cost",IF(AND($I114&gt;0,$E114&lt;&gt;""),"Has children — the typed unit cost is ignored, the roll-up wins",""))))</f>
        <v/>
      </c>
    </row>
    <row r="115">
      <c r="A115" s="7" t="n"/>
      <c r="B115" s="7" t="n"/>
      <c r="C115" s="7" t="n"/>
      <c r="D115" s="7" t="n"/>
      <c r="E115" s="15" t="n"/>
      <c r="F115" s="7" t="n"/>
      <c r="G115" s="8" t="n"/>
      <c r="H115" s="16" t="n"/>
      <c r="I115" s="14">
        <f>IF($A115="","",COUNTIF(BOM!$A$5:$A$404,$A115))</f>
        <v/>
      </c>
      <c r="J115" s="14">
        <f>IF($A115="","",COUNTIF(BOM!$B$5:$B$404,$A115))</f>
        <v/>
      </c>
      <c r="K115" s="13">
        <f>IF($A115="","",IF(COUNTIF(BOM!$B$5:$B$404,$A115)=0,"Top level",""))</f>
        <v/>
      </c>
      <c r="L115" s="10">
        <f>IF($A115="",0,IF($E115="",0,$E115))</f>
        <v/>
      </c>
      <c r="M115" s="10">
        <f>IF($A115="",0,IF($I115=0,$L115,SUMIFS(BOM!$M$5:$M$404,BOM!$A$5:$A$404,$A115)))</f>
        <v/>
      </c>
      <c r="N115" s="10">
        <f>IF($A115="",0,IF($I115=0,$L115,SUMIFS(BOM!$N$5:$N$404,BOM!$A$5:$A$404,$A115)))</f>
        <v/>
      </c>
      <c r="O115" s="10">
        <f>IF($A115="",0,IF($I115=0,$L115,SUMIFS(BOM!$O$5:$O$404,BOM!$A$5:$A$404,$A115)))</f>
        <v/>
      </c>
      <c r="P115" s="17">
        <f>IF($A115="",0,IF($I115=0,$L115,SUMIFS(BOM!$P$5:$P$404,BOM!$A$5:$A$404,$A115)))</f>
        <v/>
      </c>
      <c r="Q115" s="13">
        <f>IF($A115="","",IF(ABS($P115-$O115)&gt;0.005,"⚠ tree is deeper than 4 levels",""))</f>
        <v/>
      </c>
      <c r="R115" s="13">
        <f>IF($A115="","",IF(COUNTIF($A$5:$A$204,$A115)&gt;1,"⚠ duplicate part number",IF(AND($I115=0,$E115=""),"⚠ purchased part with no unit cost",IF(AND($I115&gt;0,$E115&lt;&gt;""),"Has children — the typed unit cost is ignored, the roll-up wins",""))))</f>
        <v/>
      </c>
    </row>
    <row r="116">
      <c r="A116" s="7" t="n"/>
      <c r="B116" s="7" t="n"/>
      <c r="C116" s="7" t="n"/>
      <c r="D116" s="7" t="n"/>
      <c r="E116" s="15" t="n"/>
      <c r="F116" s="7" t="n"/>
      <c r="G116" s="8" t="n"/>
      <c r="H116" s="16" t="n"/>
      <c r="I116" s="14">
        <f>IF($A116="","",COUNTIF(BOM!$A$5:$A$404,$A116))</f>
        <v/>
      </c>
      <c r="J116" s="14">
        <f>IF($A116="","",COUNTIF(BOM!$B$5:$B$404,$A116))</f>
        <v/>
      </c>
      <c r="K116" s="13">
        <f>IF($A116="","",IF(COUNTIF(BOM!$B$5:$B$404,$A116)=0,"Top level",""))</f>
        <v/>
      </c>
      <c r="L116" s="10">
        <f>IF($A116="",0,IF($E116="",0,$E116))</f>
        <v/>
      </c>
      <c r="M116" s="10">
        <f>IF($A116="",0,IF($I116=0,$L116,SUMIFS(BOM!$M$5:$M$404,BOM!$A$5:$A$404,$A116)))</f>
        <v/>
      </c>
      <c r="N116" s="10">
        <f>IF($A116="",0,IF($I116=0,$L116,SUMIFS(BOM!$N$5:$N$404,BOM!$A$5:$A$404,$A116)))</f>
        <v/>
      </c>
      <c r="O116" s="10">
        <f>IF($A116="",0,IF($I116=0,$L116,SUMIFS(BOM!$O$5:$O$404,BOM!$A$5:$A$404,$A116)))</f>
        <v/>
      </c>
      <c r="P116" s="17">
        <f>IF($A116="",0,IF($I116=0,$L116,SUMIFS(BOM!$P$5:$P$404,BOM!$A$5:$A$404,$A116)))</f>
        <v/>
      </c>
      <c r="Q116" s="13">
        <f>IF($A116="","",IF(ABS($P116-$O116)&gt;0.005,"⚠ tree is deeper than 4 levels",""))</f>
        <v/>
      </c>
      <c r="R116" s="13">
        <f>IF($A116="","",IF(COUNTIF($A$5:$A$204,$A116)&gt;1,"⚠ duplicate part number",IF(AND($I116=0,$E116=""),"⚠ purchased part with no unit cost",IF(AND($I116&gt;0,$E116&lt;&gt;""),"Has children — the typed unit cost is ignored, the roll-up wins",""))))</f>
        <v/>
      </c>
    </row>
    <row r="117">
      <c r="A117" s="7" t="n"/>
      <c r="B117" s="7" t="n"/>
      <c r="C117" s="7" t="n"/>
      <c r="D117" s="7" t="n"/>
      <c r="E117" s="15" t="n"/>
      <c r="F117" s="7" t="n"/>
      <c r="G117" s="8" t="n"/>
      <c r="H117" s="16" t="n"/>
      <c r="I117" s="14">
        <f>IF($A117="","",COUNTIF(BOM!$A$5:$A$404,$A117))</f>
        <v/>
      </c>
      <c r="J117" s="14">
        <f>IF($A117="","",COUNTIF(BOM!$B$5:$B$404,$A117))</f>
        <v/>
      </c>
      <c r="K117" s="13">
        <f>IF($A117="","",IF(COUNTIF(BOM!$B$5:$B$404,$A117)=0,"Top level",""))</f>
        <v/>
      </c>
      <c r="L117" s="10">
        <f>IF($A117="",0,IF($E117="",0,$E117))</f>
        <v/>
      </c>
      <c r="M117" s="10">
        <f>IF($A117="",0,IF($I117=0,$L117,SUMIFS(BOM!$M$5:$M$404,BOM!$A$5:$A$404,$A117)))</f>
        <v/>
      </c>
      <c r="N117" s="10">
        <f>IF($A117="",0,IF($I117=0,$L117,SUMIFS(BOM!$N$5:$N$404,BOM!$A$5:$A$404,$A117)))</f>
        <v/>
      </c>
      <c r="O117" s="10">
        <f>IF($A117="",0,IF($I117=0,$L117,SUMIFS(BOM!$O$5:$O$404,BOM!$A$5:$A$404,$A117)))</f>
        <v/>
      </c>
      <c r="P117" s="17">
        <f>IF($A117="",0,IF($I117=0,$L117,SUMIFS(BOM!$P$5:$P$404,BOM!$A$5:$A$404,$A117)))</f>
        <v/>
      </c>
      <c r="Q117" s="13">
        <f>IF($A117="","",IF(ABS($P117-$O117)&gt;0.005,"⚠ tree is deeper than 4 levels",""))</f>
        <v/>
      </c>
      <c r="R117" s="13">
        <f>IF($A117="","",IF(COUNTIF($A$5:$A$204,$A117)&gt;1,"⚠ duplicate part number",IF(AND($I117=0,$E117=""),"⚠ purchased part with no unit cost",IF(AND($I117&gt;0,$E117&lt;&gt;""),"Has children — the typed unit cost is ignored, the roll-up wins",""))))</f>
        <v/>
      </c>
    </row>
    <row r="118">
      <c r="A118" s="7" t="n"/>
      <c r="B118" s="7" t="n"/>
      <c r="C118" s="7" t="n"/>
      <c r="D118" s="7" t="n"/>
      <c r="E118" s="15" t="n"/>
      <c r="F118" s="7" t="n"/>
      <c r="G118" s="8" t="n"/>
      <c r="H118" s="16" t="n"/>
      <c r="I118" s="14">
        <f>IF($A118="","",COUNTIF(BOM!$A$5:$A$404,$A118))</f>
        <v/>
      </c>
      <c r="J118" s="14">
        <f>IF($A118="","",COUNTIF(BOM!$B$5:$B$404,$A118))</f>
        <v/>
      </c>
      <c r="K118" s="13">
        <f>IF($A118="","",IF(COUNTIF(BOM!$B$5:$B$404,$A118)=0,"Top level",""))</f>
        <v/>
      </c>
      <c r="L118" s="10">
        <f>IF($A118="",0,IF($E118="",0,$E118))</f>
        <v/>
      </c>
      <c r="M118" s="10">
        <f>IF($A118="",0,IF($I118=0,$L118,SUMIFS(BOM!$M$5:$M$404,BOM!$A$5:$A$404,$A118)))</f>
        <v/>
      </c>
      <c r="N118" s="10">
        <f>IF($A118="",0,IF($I118=0,$L118,SUMIFS(BOM!$N$5:$N$404,BOM!$A$5:$A$404,$A118)))</f>
        <v/>
      </c>
      <c r="O118" s="10">
        <f>IF($A118="",0,IF($I118=0,$L118,SUMIFS(BOM!$O$5:$O$404,BOM!$A$5:$A$404,$A118)))</f>
        <v/>
      </c>
      <c r="P118" s="17">
        <f>IF($A118="",0,IF($I118=0,$L118,SUMIFS(BOM!$P$5:$P$404,BOM!$A$5:$A$404,$A118)))</f>
        <v/>
      </c>
      <c r="Q118" s="13">
        <f>IF($A118="","",IF(ABS($P118-$O118)&gt;0.005,"⚠ tree is deeper than 4 levels",""))</f>
        <v/>
      </c>
      <c r="R118" s="13">
        <f>IF($A118="","",IF(COUNTIF($A$5:$A$204,$A118)&gt;1,"⚠ duplicate part number",IF(AND($I118=0,$E118=""),"⚠ purchased part with no unit cost",IF(AND($I118&gt;0,$E118&lt;&gt;""),"Has children — the typed unit cost is ignored, the roll-up wins",""))))</f>
        <v/>
      </c>
    </row>
    <row r="119">
      <c r="A119" s="7" t="n"/>
      <c r="B119" s="7" t="n"/>
      <c r="C119" s="7" t="n"/>
      <c r="D119" s="7" t="n"/>
      <c r="E119" s="15" t="n"/>
      <c r="F119" s="7" t="n"/>
      <c r="G119" s="8" t="n"/>
      <c r="H119" s="16" t="n"/>
      <c r="I119" s="14">
        <f>IF($A119="","",COUNTIF(BOM!$A$5:$A$404,$A119))</f>
        <v/>
      </c>
      <c r="J119" s="14">
        <f>IF($A119="","",COUNTIF(BOM!$B$5:$B$404,$A119))</f>
        <v/>
      </c>
      <c r="K119" s="13">
        <f>IF($A119="","",IF(COUNTIF(BOM!$B$5:$B$404,$A119)=0,"Top level",""))</f>
        <v/>
      </c>
      <c r="L119" s="10">
        <f>IF($A119="",0,IF($E119="",0,$E119))</f>
        <v/>
      </c>
      <c r="M119" s="10">
        <f>IF($A119="",0,IF($I119=0,$L119,SUMIFS(BOM!$M$5:$M$404,BOM!$A$5:$A$404,$A119)))</f>
        <v/>
      </c>
      <c r="N119" s="10">
        <f>IF($A119="",0,IF($I119=0,$L119,SUMIFS(BOM!$N$5:$N$404,BOM!$A$5:$A$404,$A119)))</f>
        <v/>
      </c>
      <c r="O119" s="10">
        <f>IF($A119="",0,IF($I119=0,$L119,SUMIFS(BOM!$O$5:$O$404,BOM!$A$5:$A$404,$A119)))</f>
        <v/>
      </c>
      <c r="P119" s="17">
        <f>IF($A119="",0,IF($I119=0,$L119,SUMIFS(BOM!$P$5:$P$404,BOM!$A$5:$A$404,$A119)))</f>
        <v/>
      </c>
      <c r="Q119" s="13">
        <f>IF($A119="","",IF(ABS($P119-$O119)&gt;0.005,"⚠ tree is deeper than 4 levels",""))</f>
        <v/>
      </c>
      <c r="R119" s="13">
        <f>IF($A119="","",IF(COUNTIF($A$5:$A$204,$A119)&gt;1,"⚠ duplicate part number",IF(AND($I119=0,$E119=""),"⚠ purchased part with no unit cost",IF(AND($I119&gt;0,$E119&lt;&gt;""),"Has children — the typed unit cost is ignored, the roll-up wins",""))))</f>
        <v/>
      </c>
    </row>
    <row r="120">
      <c r="A120" s="7" t="n"/>
      <c r="B120" s="7" t="n"/>
      <c r="C120" s="7" t="n"/>
      <c r="D120" s="7" t="n"/>
      <c r="E120" s="15" t="n"/>
      <c r="F120" s="7" t="n"/>
      <c r="G120" s="8" t="n"/>
      <c r="H120" s="16" t="n"/>
      <c r="I120" s="14">
        <f>IF($A120="","",COUNTIF(BOM!$A$5:$A$404,$A120))</f>
        <v/>
      </c>
      <c r="J120" s="14">
        <f>IF($A120="","",COUNTIF(BOM!$B$5:$B$404,$A120))</f>
        <v/>
      </c>
      <c r="K120" s="13">
        <f>IF($A120="","",IF(COUNTIF(BOM!$B$5:$B$404,$A120)=0,"Top level",""))</f>
        <v/>
      </c>
      <c r="L120" s="10">
        <f>IF($A120="",0,IF($E120="",0,$E120))</f>
        <v/>
      </c>
      <c r="M120" s="10">
        <f>IF($A120="",0,IF($I120=0,$L120,SUMIFS(BOM!$M$5:$M$404,BOM!$A$5:$A$404,$A120)))</f>
        <v/>
      </c>
      <c r="N120" s="10">
        <f>IF($A120="",0,IF($I120=0,$L120,SUMIFS(BOM!$N$5:$N$404,BOM!$A$5:$A$404,$A120)))</f>
        <v/>
      </c>
      <c r="O120" s="10">
        <f>IF($A120="",0,IF($I120=0,$L120,SUMIFS(BOM!$O$5:$O$404,BOM!$A$5:$A$404,$A120)))</f>
        <v/>
      </c>
      <c r="P120" s="17">
        <f>IF($A120="",0,IF($I120=0,$L120,SUMIFS(BOM!$P$5:$P$404,BOM!$A$5:$A$404,$A120)))</f>
        <v/>
      </c>
      <c r="Q120" s="13">
        <f>IF($A120="","",IF(ABS($P120-$O120)&gt;0.005,"⚠ tree is deeper than 4 levels",""))</f>
        <v/>
      </c>
      <c r="R120" s="13">
        <f>IF($A120="","",IF(COUNTIF($A$5:$A$204,$A120)&gt;1,"⚠ duplicate part number",IF(AND($I120=0,$E120=""),"⚠ purchased part with no unit cost",IF(AND($I120&gt;0,$E120&lt;&gt;""),"Has children — the typed unit cost is ignored, the roll-up wins",""))))</f>
        <v/>
      </c>
    </row>
    <row r="121">
      <c r="A121" s="7" t="n"/>
      <c r="B121" s="7" t="n"/>
      <c r="C121" s="7" t="n"/>
      <c r="D121" s="7" t="n"/>
      <c r="E121" s="15" t="n"/>
      <c r="F121" s="7" t="n"/>
      <c r="G121" s="8" t="n"/>
      <c r="H121" s="16" t="n"/>
      <c r="I121" s="14">
        <f>IF($A121="","",COUNTIF(BOM!$A$5:$A$404,$A121))</f>
        <v/>
      </c>
      <c r="J121" s="14">
        <f>IF($A121="","",COUNTIF(BOM!$B$5:$B$404,$A121))</f>
        <v/>
      </c>
      <c r="K121" s="13">
        <f>IF($A121="","",IF(COUNTIF(BOM!$B$5:$B$404,$A121)=0,"Top level",""))</f>
        <v/>
      </c>
      <c r="L121" s="10">
        <f>IF($A121="",0,IF($E121="",0,$E121))</f>
        <v/>
      </c>
      <c r="M121" s="10">
        <f>IF($A121="",0,IF($I121=0,$L121,SUMIFS(BOM!$M$5:$M$404,BOM!$A$5:$A$404,$A121)))</f>
        <v/>
      </c>
      <c r="N121" s="10">
        <f>IF($A121="",0,IF($I121=0,$L121,SUMIFS(BOM!$N$5:$N$404,BOM!$A$5:$A$404,$A121)))</f>
        <v/>
      </c>
      <c r="O121" s="10">
        <f>IF($A121="",0,IF($I121=0,$L121,SUMIFS(BOM!$O$5:$O$404,BOM!$A$5:$A$404,$A121)))</f>
        <v/>
      </c>
      <c r="P121" s="17">
        <f>IF($A121="",0,IF($I121=0,$L121,SUMIFS(BOM!$P$5:$P$404,BOM!$A$5:$A$404,$A121)))</f>
        <v/>
      </c>
      <c r="Q121" s="13">
        <f>IF($A121="","",IF(ABS($P121-$O121)&gt;0.005,"⚠ tree is deeper than 4 levels",""))</f>
        <v/>
      </c>
      <c r="R121" s="13">
        <f>IF($A121="","",IF(COUNTIF($A$5:$A$204,$A121)&gt;1,"⚠ duplicate part number",IF(AND($I121=0,$E121=""),"⚠ purchased part with no unit cost",IF(AND($I121&gt;0,$E121&lt;&gt;""),"Has children — the typed unit cost is ignored, the roll-up wins",""))))</f>
        <v/>
      </c>
    </row>
    <row r="122">
      <c r="A122" s="7" t="n"/>
      <c r="B122" s="7" t="n"/>
      <c r="C122" s="7" t="n"/>
      <c r="D122" s="7" t="n"/>
      <c r="E122" s="15" t="n"/>
      <c r="F122" s="7" t="n"/>
      <c r="G122" s="8" t="n"/>
      <c r="H122" s="16" t="n"/>
      <c r="I122" s="14">
        <f>IF($A122="","",COUNTIF(BOM!$A$5:$A$404,$A122))</f>
        <v/>
      </c>
      <c r="J122" s="14">
        <f>IF($A122="","",COUNTIF(BOM!$B$5:$B$404,$A122))</f>
        <v/>
      </c>
      <c r="K122" s="13">
        <f>IF($A122="","",IF(COUNTIF(BOM!$B$5:$B$404,$A122)=0,"Top level",""))</f>
        <v/>
      </c>
      <c r="L122" s="10">
        <f>IF($A122="",0,IF($E122="",0,$E122))</f>
        <v/>
      </c>
      <c r="M122" s="10">
        <f>IF($A122="",0,IF($I122=0,$L122,SUMIFS(BOM!$M$5:$M$404,BOM!$A$5:$A$404,$A122)))</f>
        <v/>
      </c>
      <c r="N122" s="10">
        <f>IF($A122="",0,IF($I122=0,$L122,SUMIFS(BOM!$N$5:$N$404,BOM!$A$5:$A$404,$A122)))</f>
        <v/>
      </c>
      <c r="O122" s="10">
        <f>IF($A122="",0,IF($I122=0,$L122,SUMIFS(BOM!$O$5:$O$404,BOM!$A$5:$A$404,$A122)))</f>
        <v/>
      </c>
      <c r="P122" s="17">
        <f>IF($A122="",0,IF($I122=0,$L122,SUMIFS(BOM!$P$5:$P$404,BOM!$A$5:$A$404,$A122)))</f>
        <v/>
      </c>
      <c r="Q122" s="13">
        <f>IF($A122="","",IF(ABS($P122-$O122)&gt;0.005,"⚠ tree is deeper than 4 levels",""))</f>
        <v/>
      </c>
      <c r="R122" s="13">
        <f>IF($A122="","",IF(COUNTIF($A$5:$A$204,$A122)&gt;1,"⚠ duplicate part number",IF(AND($I122=0,$E122=""),"⚠ purchased part with no unit cost",IF(AND($I122&gt;0,$E122&lt;&gt;""),"Has children — the typed unit cost is ignored, the roll-up wins",""))))</f>
        <v/>
      </c>
    </row>
    <row r="123">
      <c r="A123" s="7" t="n"/>
      <c r="B123" s="7" t="n"/>
      <c r="C123" s="7" t="n"/>
      <c r="D123" s="7" t="n"/>
      <c r="E123" s="15" t="n"/>
      <c r="F123" s="7" t="n"/>
      <c r="G123" s="8" t="n"/>
      <c r="H123" s="16" t="n"/>
      <c r="I123" s="14">
        <f>IF($A123="","",COUNTIF(BOM!$A$5:$A$404,$A123))</f>
        <v/>
      </c>
      <c r="J123" s="14">
        <f>IF($A123="","",COUNTIF(BOM!$B$5:$B$404,$A123))</f>
        <v/>
      </c>
      <c r="K123" s="13">
        <f>IF($A123="","",IF(COUNTIF(BOM!$B$5:$B$404,$A123)=0,"Top level",""))</f>
        <v/>
      </c>
      <c r="L123" s="10">
        <f>IF($A123="",0,IF($E123="",0,$E123))</f>
        <v/>
      </c>
      <c r="M123" s="10">
        <f>IF($A123="",0,IF($I123=0,$L123,SUMIFS(BOM!$M$5:$M$404,BOM!$A$5:$A$404,$A123)))</f>
        <v/>
      </c>
      <c r="N123" s="10">
        <f>IF($A123="",0,IF($I123=0,$L123,SUMIFS(BOM!$N$5:$N$404,BOM!$A$5:$A$404,$A123)))</f>
        <v/>
      </c>
      <c r="O123" s="10">
        <f>IF($A123="",0,IF($I123=0,$L123,SUMIFS(BOM!$O$5:$O$404,BOM!$A$5:$A$404,$A123)))</f>
        <v/>
      </c>
      <c r="P123" s="17">
        <f>IF($A123="",0,IF($I123=0,$L123,SUMIFS(BOM!$P$5:$P$404,BOM!$A$5:$A$404,$A123)))</f>
        <v/>
      </c>
      <c r="Q123" s="13">
        <f>IF($A123="","",IF(ABS($P123-$O123)&gt;0.005,"⚠ tree is deeper than 4 levels",""))</f>
        <v/>
      </c>
      <c r="R123" s="13">
        <f>IF($A123="","",IF(COUNTIF($A$5:$A$204,$A123)&gt;1,"⚠ duplicate part number",IF(AND($I123=0,$E123=""),"⚠ purchased part with no unit cost",IF(AND($I123&gt;0,$E123&lt;&gt;""),"Has children — the typed unit cost is ignored, the roll-up wins",""))))</f>
        <v/>
      </c>
    </row>
    <row r="124">
      <c r="A124" s="7" t="n"/>
      <c r="B124" s="7" t="n"/>
      <c r="C124" s="7" t="n"/>
      <c r="D124" s="7" t="n"/>
      <c r="E124" s="15" t="n"/>
      <c r="F124" s="7" t="n"/>
      <c r="G124" s="8" t="n"/>
      <c r="H124" s="16" t="n"/>
      <c r="I124" s="14">
        <f>IF($A124="","",COUNTIF(BOM!$A$5:$A$404,$A124))</f>
        <v/>
      </c>
      <c r="J124" s="14">
        <f>IF($A124="","",COUNTIF(BOM!$B$5:$B$404,$A124))</f>
        <v/>
      </c>
      <c r="K124" s="13">
        <f>IF($A124="","",IF(COUNTIF(BOM!$B$5:$B$404,$A124)=0,"Top level",""))</f>
        <v/>
      </c>
      <c r="L124" s="10">
        <f>IF($A124="",0,IF($E124="",0,$E124))</f>
        <v/>
      </c>
      <c r="M124" s="10">
        <f>IF($A124="",0,IF($I124=0,$L124,SUMIFS(BOM!$M$5:$M$404,BOM!$A$5:$A$404,$A124)))</f>
        <v/>
      </c>
      <c r="N124" s="10">
        <f>IF($A124="",0,IF($I124=0,$L124,SUMIFS(BOM!$N$5:$N$404,BOM!$A$5:$A$404,$A124)))</f>
        <v/>
      </c>
      <c r="O124" s="10">
        <f>IF($A124="",0,IF($I124=0,$L124,SUMIFS(BOM!$O$5:$O$404,BOM!$A$5:$A$404,$A124)))</f>
        <v/>
      </c>
      <c r="P124" s="17">
        <f>IF($A124="",0,IF($I124=0,$L124,SUMIFS(BOM!$P$5:$P$404,BOM!$A$5:$A$404,$A124)))</f>
        <v/>
      </c>
      <c r="Q124" s="13">
        <f>IF($A124="","",IF(ABS($P124-$O124)&gt;0.005,"⚠ tree is deeper than 4 levels",""))</f>
        <v/>
      </c>
      <c r="R124" s="13">
        <f>IF($A124="","",IF(COUNTIF($A$5:$A$204,$A124)&gt;1,"⚠ duplicate part number",IF(AND($I124=0,$E124=""),"⚠ purchased part with no unit cost",IF(AND($I124&gt;0,$E124&lt;&gt;""),"Has children — the typed unit cost is ignored, the roll-up wins",""))))</f>
        <v/>
      </c>
    </row>
    <row r="125">
      <c r="A125" s="7" t="n"/>
      <c r="B125" s="7" t="n"/>
      <c r="C125" s="7" t="n"/>
      <c r="D125" s="7" t="n"/>
      <c r="E125" s="15" t="n"/>
      <c r="F125" s="7" t="n"/>
      <c r="G125" s="8" t="n"/>
      <c r="H125" s="16" t="n"/>
      <c r="I125" s="14">
        <f>IF($A125="","",COUNTIF(BOM!$A$5:$A$404,$A125))</f>
        <v/>
      </c>
      <c r="J125" s="14">
        <f>IF($A125="","",COUNTIF(BOM!$B$5:$B$404,$A125))</f>
        <v/>
      </c>
      <c r="K125" s="13">
        <f>IF($A125="","",IF(COUNTIF(BOM!$B$5:$B$404,$A125)=0,"Top level",""))</f>
        <v/>
      </c>
      <c r="L125" s="10">
        <f>IF($A125="",0,IF($E125="",0,$E125))</f>
        <v/>
      </c>
      <c r="M125" s="10">
        <f>IF($A125="",0,IF($I125=0,$L125,SUMIFS(BOM!$M$5:$M$404,BOM!$A$5:$A$404,$A125)))</f>
        <v/>
      </c>
      <c r="N125" s="10">
        <f>IF($A125="",0,IF($I125=0,$L125,SUMIFS(BOM!$N$5:$N$404,BOM!$A$5:$A$404,$A125)))</f>
        <v/>
      </c>
      <c r="O125" s="10">
        <f>IF($A125="",0,IF($I125=0,$L125,SUMIFS(BOM!$O$5:$O$404,BOM!$A$5:$A$404,$A125)))</f>
        <v/>
      </c>
      <c r="P125" s="17">
        <f>IF($A125="",0,IF($I125=0,$L125,SUMIFS(BOM!$P$5:$P$404,BOM!$A$5:$A$404,$A125)))</f>
        <v/>
      </c>
      <c r="Q125" s="13">
        <f>IF($A125="","",IF(ABS($P125-$O125)&gt;0.005,"⚠ tree is deeper than 4 levels",""))</f>
        <v/>
      </c>
      <c r="R125" s="13">
        <f>IF($A125="","",IF(COUNTIF($A$5:$A$204,$A125)&gt;1,"⚠ duplicate part number",IF(AND($I125=0,$E125=""),"⚠ purchased part with no unit cost",IF(AND($I125&gt;0,$E125&lt;&gt;""),"Has children — the typed unit cost is ignored, the roll-up wins",""))))</f>
        <v/>
      </c>
    </row>
    <row r="126">
      <c r="A126" s="7" t="n"/>
      <c r="B126" s="7" t="n"/>
      <c r="C126" s="7" t="n"/>
      <c r="D126" s="7" t="n"/>
      <c r="E126" s="15" t="n"/>
      <c r="F126" s="7" t="n"/>
      <c r="G126" s="8" t="n"/>
      <c r="H126" s="16" t="n"/>
      <c r="I126" s="14">
        <f>IF($A126="","",COUNTIF(BOM!$A$5:$A$404,$A126))</f>
        <v/>
      </c>
      <c r="J126" s="14">
        <f>IF($A126="","",COUNTIF(BOM!$B$5:$B$404,$A126))</f>
        <v/>
      </c>
      <c r="K126" s="13">
        <f>IF($A126="","",IF(COUNTIF(BOM!$B$5:$B$404,$A126)=0,"Top level",""))</f>
        <v/>
      </c>
      <c r="L126" s="10">
        <f>IF($A126="",0,IF($E126="",0,$E126))</f>
        <v/>
      </c>
      <c r="M126" s="10">
        <f>IF($A126="",0,IF($I126=0,$L126,SUMIFS(BOM!$M$5:$M$404,BOM!$A$5:$A$404,$A126)))</f>
        <v/>
      </c>
      <c r="N126" s="10">
        <f>IF($A126="",0,IF($I126=0,$L126,SUMIFS(BOM!$N$5:$N$404,BOM!$A$5:$A$404,$A126)))</f>
        <v/>
      </c>
      <c r="O126" s="10">
        <f>IF($A126="",0,IF($I126=0,$L126,SUMIFS(BOM!$O$5:$O$404,BOM!$A$5:$A$404,$A126)))</f>
        <v/>
      </c>
      <c r="P126" s="17">
        <f>IF($A126="",0,IF($I126=0,$L126,SUMIFS(BOM!$P$5:$P$404,BOM!$A$5:$A$404,$A126)))</f>
        <v/>
      </c>
      <c r="Q126" s="13">
        <f>IF($A126="","",IF(ABS($P126-$O126)&gt;0.005,"⚠ tree is deeper than 4 levels",""))</f>
        <v/>
      </c>
      <c r="R126" s="13">
        <f>IF($A126="","",IF(COUNTIF($A$5:$A$204,$A126)&gt;1,"⚠ duplicate part number",IF(AND($I126=0,$E126=""),"⚠ purchased part with no unit cost",IF(AND($I126&gt;0,$E126&lt;&gt;""),"Has children — the typed unit cost is ignored, the roll-up wins",""))))</f>
        <v/>
      </c>
    </row>
    <row r="127">
      <c r="A127" s="7" t="n"/>
      <c r="B127" s="7" t="n"/>
      <c r="C127" s="7" t="n"/>
      <c r="D127" s="7" t="n"/>
      <c r="E127" s="15" t="n"/>
      <c r="F127" s="7" t="n"/>
      <c r="G127" s="8" t="n"/>
      <c r="H127" s="16" t="n"/>
      <c r="I127" s="14">
        <f>IF($A127="","",COUNTIF(BOM!$A$5:$A$404,$A127))</f>
        <v/>
      </c>
      <c r="J127" s="14">
        <f>IF($A127="","",COUNTIF(BOM!$B$5:$B$404,$A127))</f>
        <v/>
      </c>
      <c r="K127" s="13">
        <f>IF($A127="","",IF(COUNTIF(BOM!$B$5:$B$404,$A127)=0,"Top level",""))</f>
        <v/>
      </c>
      <c r="L127" s="10">
        <f>IF($A127="",0,IF($E127="",0,$E127))</f>
        <v/>
      </c>
      <c r="M127" s="10">
        <f>IF($A127="",0,IF($I127=0,$L127,SUMIFS(BOM!$M$5:$M$404,BOM!$A$5:$A$404,$A127)))</f>
        <v/>
      </c>
      <c r="N127" s="10">
        <f>IF($A127="",0,IF($I127=0,$L127,SUMIFS(BOM!$N$5:$N$404,BOM!$A$5:$A$404,$A127)))</f>
        <v/>
      </c>
      <c r="O127" s="10">
        <f>IF($A127="",0,IF($I127=0,$L127,SUMIFS(BOM!$O$5:$O$404,BOM!$A$5:$A$404,$A127)))</f>
        <v/>
      </c>
      <c r="P127" s="17">
        <f>IF($A127="",0,IF($I127=0,$L127,SUMIFS(BOM!$P$5:$P$404,BOM!$A$5:$A$404,$A127)))</f>
        <v/>
      </c>
      <c r="Q127" s="13">
        <f>IF($A127="","",IF(ABS($P127-$O127)&gt;0.005,"⚠ tree is deeper than 4 levels",""))</f>
        <v/>
      </c>
      <c r="R127" s="13">
        <f>IF($A127="","",IF(COUNTIF($A$5:$A$204,$A127)&gt;1,"⚠ duplicate part number",IF(AND($I127=0,$E127=""),"⚠ purchased part with no unit cost",IF(AND($I127&gt;0,$E127&lt;&gt;""),"Has children — the typed unit cost is ignored, the roll-up wins",""))))</f>
        <v/>
      </c>
    </row>
    <row r="128">
      <c r="A128" s="7" t="n"/>
      <c r="B128" s="7" t="n"/>
      <c r="C128" s="7" t="n"/>
      <c r="D128" s="7" t="n"/>
      <c r="E128" s="15" t="n"/>
      <c r="F128" s="7" t="n"/>
      <c r="G128" s="8" t="n"/>
      <c r="H128" s="16" t="n"/>
      <c r="I128" s="14">
        <f>IF($A128="","",COUNTIF(BOM!$A$5:$A$404,$A128))</f>
        <v/>
      </c>
      <c r="J128" s="14">
        <f>IF($A128="","",COUNTIF(BOM!$B$5:$B$404,$A128))</f>
        <v/>
      </c>
      <c r="K128" s="13">
        <f>IF($A128="","",IF(COUNTIF(BOM!$B$5:$B$404,$A128)=0,"Top level",""))</f>
        <v/>
      </c>
      <c r="L128" s="10">
        <f>IF($A128="",0,IF($E128="",0,$E128))</f>
        <v/>
      </c>
      <c r="M128" s="10">
        <f>IF($A128="",0,IF($I128=0,$L128,SUMIFS(BOM!$M$5:$M$404,BOM!$A$5:$A$404,$A128)))</f>
        <v/>
      </c>
      <c r="N128" s="10">
        <f>IF($A128="",0,IF($I128=0,$L128,SUMIFS(BOM!$N$5:$N$404,BOM!$A$5:$A$404,$A128)))</f>
        <v/>
      </c>
      <c r="O128" s="10">
        <f>IF($A128="",0,IF($I128=0,$L128,SUMIFS(BOM!$O$5:$O$404,BOM!$A$5:$A$404,$A128)))</f>
        <v/>
      </c>
      <c r="P128" s="17">
        <f>IF($A128="",0,IF($I128=0,$L128,SUMIFS(BOM!$P$5:$P$404,BOM!$A$5:$A$404,$A128)))</f>
        <v/>
      </c>
      <c r="Q128" s="13">
        <f>IF($A128="","",IF(ABS($P128-$O128)&gt;0.005,"⚠ tree is deeper than 4 levels",""))</f>
        <v/>
      </c>
      <c r="R128" s="13">
        <f>IF($A128="","",IF(COUNTIF($A$5:$A$204,$A128)&gt;1,"⚠ duplicate part number",IF(AND($I128=0,$E128=""),"⚠ purchased part with no unit cost",IF(AND($I128&gt;0,$E128&lt;&gt;""),"Has children — the typed unit cost is ignored, the roll-up wins",""))))</f>
        <v/>
      </c>
    </row>
    <row r="129">
      <c r="A129" s="7" t="n"/>
      <c r="B129" s="7" t="n"/>
      <c r="C129" s="7" t="n"/>
      <c r="D129" s="7" t="n"/>
      <c r="E129" s="15" t="n"/>
      <c r="F129" s="7" t="n"/>
      <c r="G129" s="8" t="n"/>
      <c r="H129" s="16" t="n"/>
      <c r="I129" s="14">
        <f>IF($A129="","",COUNTIF(BOM!$A$5:$A$404,$A129))</f>
        <v/>
      </c>
      <c r="J129" s="14">
        <f>IF($A129="","",COUNTIF(BOM!$B$5:$B$404,$A129))</f>
        <v/>
      </c>
      <c r="K129" s="13">
        <f>IF($A129="","",IF(COUNTIF(BOM!$B$5:$B$404,$A129)=0,"Top level",""))</f>
        <v/>
      </c>
      <c r="L129" s="10">
        <f>IF($A129="",0,IF($E129="",0,$E129))</f>
        <v/>
      </c>
      <c r="M129" s="10">
        <f>IF($A129="",0,IF($I129=0,$L129,SUMIFS(BOM!$M$5:$M$404,BOM!$A$5:$A$404,$A129)))</f>
        <v/>
      </c>
      <c r="N129" s="10">
        <f>IF($A129="",0,IF($I129=0,$L129,SUMIFS(BOM!$N$5:$N$404,BOM!$A$5:$A$404,$A129)))</f>
        <v/>
      </c>
      <c r="O129" s="10">
        <f>IF($A129="",0,IF($I129=0,$L129,SUMIFS(BOM!$O$5:$O$404,BOM!$A$5:$A$404,$A129)))</f>
        <v/>
      </c>
      <c r="P129" s="17">
        <f>IF($A129="",0,IF($I129=0,$L129,SUMIFS(BOM!$P$5:$P$404,BOM!$A$5:$A$404,$A129)))</f>
        <v/>
      </c>
      <c r="Q129" s="13">
        <f>IF($A129="","",IF(ABS($P129-$O129)&gt;0.005,"⚠ tree is deeper than 4 levels",""))</f>
        <v/>
      </c>
      <c r="R129" s="13">
        <f>IF($A129="","",IF(COUNTIF($A$5:$A$204,$A129)&gt;1,"⚠ duplicate part number",IF(AND($I129=0,$E129=""),"⚠ purchased part with no unit cost",IF(AND($I129&gt;0,$E129&lt;&gt;""),"Has children — the typed unit cost is ignored, the roll-up wins",""))))</f>
        <v/>
      </c>
    </row>
    <row r="130">
      <c r="A130" s="7" t="n"/>
      <c r="B130" s="7" t="n"/>
      <c r="C130" s="7" t="n"/>
      <c r="D130" s="7" t="n"/>
      <c r="E130" s="15" t="n"/>
      <c r="F130" s="7" t="n"/>
      <c r="G130" s="8" t="n"/>
      <c r="H130" s="16" t="n"/>
      <c r="I130" s="14">
        <f>IF($A130="","",COUNTIF(BOM!$A$5:$A$404,$A130))</f>
        <v/>
      </c>
      <c r="J130" s="14">
        <f>IF($A130="","",COUNTIF(BOM!$B$5:$B$404,$A130))</f>
        <v/>
      </c>
      <c r="K130" s="13">
        <f>IF($A130="","",IF(COUNTIF(BOM!$B$5:$B$404,$A130)=0,"Top level",""))</f>
        <v/>
      </c>
      <c r="L130" s="10">
        <f>IF($A130="",0,IF($E130="",0,$E130))</f>
        <v/>
      </c>
      <c r="M130" s="10">
        <f>IF($A130="",0,IF($I130=0,$L130,SUMIFS(BOM!$M$5:$M$404,BOM!$A$5:$A$404,$A130)))</f>
        <v/>
      </c>
      <c r="N130" s="10">
        <f>IF($A130="",0,IF($I130=0,$L130,SUMIFS(BOM!$N$5:$N$404,BOM!$A$5:$A$404,$A130)))</f>
        <v/>
      </c>
      <c r="O130" s="10">
        <f>IF($A130="",0,IF($I130=0,$L130,SUMIFS(BOM!$O$5:$O$404,BOM!$A$5:$A$404,$A130)))</f>
        <v/>
      </c>
      <c r="P130" s="17">
        <f>IF($A130="",0,IF($I130=0,$L130,SUMIFS(BOM!$P$5:$P$404,BOM!$A$5:$A$404,$A130)))</f>
        <v/>
      </c>
      <c r="Q130" s="13">
        <f>IF($A130="","",IF(ABS($P130-$O130)&gt;0.005,"⚠ tree is deeper than 4 levels",""))</f>
        <v/>
      </c>
      <c r="R130" s="13">
        <f>IF($A130="","",IF(COUNTIF($A$5:$A$204,$A130)&gt;1,"⚠ duplicate part number",IF(AND($I130=0,$E130=""),"⚠ purchased part with no unit cost",IF(AND($I130&gt;0,$E130&lt;&gt;""),"Has children — the typed unit cost is ignored, the roll-up wins",""))))</f>
        <v/>
      </c>
    </row>
    <row r="131">
      <c r="A131" s="7" t="n"/>
      <c r="B131" s="7" t="n"/>
      <c r="C131" s="7" t="n"/>
      <c r="D131" s="7" t="n"/>
      <c r="E131" s="15" t="n"/>
      <c r="F131" s="7" t="n"/>
      <c r="G131" s="8" t="n"/>
      <c r="H131" s="16" t="n"/>
      <c r="I131" s="14">
        <f>IF($A131="","",COUNTIF(BOM!$A$5:$A$404,$A131))</f>
        <v/>
      </c>
      <c r="J131" s="14">
        <f>IF($A131="","",COUNTIF(BOM!$B$5:$B$404,$A131))</f>
        <v/>
      </c>
      <c r="K131" s="13">
        <f>IF($A131="","",IF(COUNTIF(BOM!$B$5:$B$404,$A131)=0,"Top level",""))</f>
        <v/>
      </c>
      <c r="L131" s="10">
        <f>IF($A131="",0,IF($E131="",0,$E131))</f>
        <v/>
      </c>
      <c r="M131" s="10">
        <f>IF($A131="",0,IF($I131=0,$L131,SUMIFS(BOM!$M$5:$M$404,BOM!$A$5:$A$404,$A131)))</f>
        <v/>
      </c>
      <c r="N131" s="10">
        <f>IF($A131="",0,IF($I131=0,$L131,SUMIFS(BOM!$N$5:$N$404,BOM!$A$5:$A$404,$A131)))</f>
        <v/>
      </c>
      <c r="O131" s="10">
        <f>IF($A131="",0,IF($I131=0,$L131,SUMIFS(BOM!$O$5:$O$404,BOM!$A$5:$A$404,$A131)))</f>
        <v/>
      </c>
      <c r="P131" s="17">
        <f>IF($A131="",0,IF($I131=0,$L131,SUMIFS(BOM!$P$5:$P$404,BOM!$A$5:$A$404,$A131)))</f>
        <v/>
      </c>
      <c r="Q131" s="13">
        <f>IF($A131="","",IF(ABS($P131-$O131)&gt;0.005,"⚠ tree is deeper than 4 levels",""))</f>
        <v/>
      </c>
      <c r="R131" s="13">
        <f>IF($A131="","",IF(COUNTIF($A$5:$A$204,$A131)&gt;1,"⚠ duplicate part number",IF(AND($I131=0,$E131=""),"⚠ purchased part with no unit cost",IF(AND($I131&gt;0,$E131&lt;&gt;""),"Has children — the typed unit cost is ignored, the roll-up wins",""))))</f>
        <v/>
      </c>
    </row>
    <row r="132">
      <c r="A132" s="7" t="n"/>
      <c r="B132" s="7" t="n"/>
      <c r="C132" s="7" t="n"/>
      <c r="D132" s="7" t="n"/>
      <c r="E132" s="15" t="n"/>
      <c r="F132" s="7" t="n"/>
      <c r="G132" s="8" t="n"/>
      <c r="H132" s="16" t="n"/>
      <c r="I132" s="14">
        <f>IF($A132="","",COUNTIF(BOM!$A$5:$A$404,$A132))</f>
        <v/>
      </c>
      <c r="J132" s="14">
        <f>IF($A132="","",COUNTIF(BOM!$B$5:$B$404,$A132))</f>
        <v/>
      </c>
      <c r="K132" s="13">
        <f>IF($A132="","",IF(COUNTIF(BOM!$B$5:$B$404,$A132)=0,"Top level",""))</f>
        <v/>
      </c>
      <c r="L132" s="10">
        <f>IF($A132="",0,IF($E132="",0,$E132))</f>
        <v/>
      </c>
      <c r="M132" s="10">
        <f>IF($A132="",0,IF($I132=0,$L132,SUMIFS(BOM!$M$5:$M$404,BOM!$A$5:$A$404,$A132)))</f>
        <v/>
      </c>
      <c r="N132" s="10">
        <f>IF($A132="",0,IF($I132=0,$L132,SUMIFS(BOM!$N$5:$N$404,BOM!$A$5:$A$404,$A132)))</f>
        <v/>
      </c>
      <c r="O132" s="10">
        <f>IF($A132="",0,IF($I132=0,$L132,SUMIFS(BOM!$O$5:$O$404,BOM!$A$5:$A$404,$A132)))</f>
        <v/>
      </c>
      <c r="P132" s="17">
        <f>IF($A132="",0,IF($I132=0,$L132,SUMIFS(BOM!$P$5:$P$404,BOM!$A$5:$A$404,$A132)))</f>
        <v/>
      </c>
      <c r="Q132" s="13">
        <f>IF($A132="","",IF(ABS($P132-$O132)&gt;0.005,"⚠ tree is deeper than 4 levels",""))</f>
        <v/>
      </c>
      <c r="R132" s="13">
        <f>IF($A132="","",IF(COUNTIF($A$5:$A$204,$A132)&gt;1,"⚠ duplicate part number",IF(AND($I132=0,$E132=""),"⚠ purchased part with no unit cost",IF(AND($I132&gt;0,$E132&lt;&gt;""),"Has children — the typed unit cost is ignored, the roll-up wins",""))))</f>
        <v/>
      </c>
    </row>
    <row r="133">
      <c r="A133" s="7" t="n"/>
      <c r="B133" s="7" t="n"/>
      <c r="C133" s="7" t="n"/>
      <c r="D133" s="7" t="n"/>
      <c r="E133" s="15" t="n"/>
      <c r="F133" s="7" t="n"/>
      <c r="G133" s="8" t="n"/>
      <c r="H133" s="16" t="n"/>
      <c r="I133" s="14">
        <f>IF($A133="","",COUNTIF(BOM!$A$5:$A$404,$A133))</f>
        <v/>
      </c>
      <c r="J133" s="14">
        <f>IF($A133="","",COUNTIF(BOM!$B$5:$B$404,$A133))</f>
        <v/>
      </c>
      <c r="K133" s="13">
        <f>IF($A133="","",IF(COUNTIF(BOM!$B$5:$B$404,$A133)=0,"Top level",""))</f>
        <v/>
      </c>
      <c r="L133" s="10">
        <f>IF($A133="",0,IF($E133="",0,$E133))</f>
        <v/>
      </c>
      <c r="M133" s="10">
        <f>IF($A133="",0,IF($I133=0,$L133,SUMIFS(BOM!$M$5:$M$404,BOM!$A$5:$A$404,$A133)))</f>
        <v/>
      </c>
      <c r="N133" s="10">
        <f>IF($A133="",0,IF($I133=0,$L133,SUMIFS(BOM!$N$5:$N$404,BOM!$A$5:$A$404,$A133)))</f>
        <v/>
      </c>
      <c r="O133" s="10">
        <f>IF($A133="",0,IF($I133=0,$L133,SUMIFS(BOM!$O$5:$O$404,BOM!$A$5:$A$404,$A133)))</f>
        <v/>
      </c>
      <c r="P133" s="17">
        <f>IF($A133="",0,IF($I133=0,$L133,SUMIFS(BOM!$P$5:$P$404,BOM!$A$5:$A$404,$A133)))</f>
        <v/>
      </c>
      <c r="Q133" s="13">
        <f>IF($A133="","",IF(ABS($P133-$O133)&gt;0.005,"⚠ tree is deeper than 4 levels",""))</f>
        <v/>
      </c>
      <c r="R133" s="13">
        <f>IF($A133="","",IF(COUNTIF($A$5:$A$204,$A133)&gt;1,"⚠ duplicate part number",IF(AND($I133=0,$E133=""),"⚠ purchased part with no unit cost",IF(AND($I133&gt;0,$E133&lt;&gt;""),"Has children — the typed unit cost is ignored, the roll-up wins",""))))</f>
        <v/>
      </c>
    </row>
    <row r="134">
      <c r="A134" s="7" t="n"/>
      <c r="B134" s="7" t="n"/>
      <c r="C134" s="7" t="n"/>
      <c r="D134" s="7" t="n"/>
      <c r="E134" s="15" t="n"/>
      <c r="F134" s="7" t="n"/>
      <c r="G134" s="8" t="n"/>
      <c r="H134" s="16" t="n"/>
      <c r="I134" s="14">
        <f>IF($A134="","",COUNTIF(BOM!$A$5:$A$404,$A134))</f>
        <v/>
      </c>
      <c r="J134" s="14">
        <f>IF($A134="","",COUNTIF(BOM!$B$5:$B$404,$A134))</f>
        <v/>
      </c>
      <c r="K134" s="13">
        <f>IF($A134="","",IF(COUNTIF(BOM!$B$5:$B$404,$A134)=0,"Top level",""))</f>
        <v/>
      </c>
      <c r="L134" s="10">
        <f>IF($A134="",0,IF($E134="",0,$E134))</f>
        <v/>
      </c>
      <c r="M134" s="10">
        <f>IF($A134="",0,IF($I134=0,$L134,SUMIFS(BOM!$M$5:$M$404,BOM!$A$5:$A$404,$A134)))</f>
        <v/>
      </c>
      <c r="N134" s="10">
        <f>IF($A134="",0,IF($I134=0,$L134,SUMIFS(BOM!$N$5:$N$404,BOM!$A$5:$A$404,$A134)))</f>
        <v/>
      </c>
      <c r="O134" s="10">
        <f>IF($A134="",0,IF($I134=0,$L134,SUMIFS(BOM!$O$5:$O$404,BOM!$A$5:$A$404,$A134)))</f>
        <v/>
      </c>
      <c r="P134" s="17">
        <f>IF($A134="",0,IF($I134=0,$L134,SUMIFS(BOM!$P$5:$P$404,BOM!$A$5:$A$404,$A134)))</f>
        <v/>
      </c>
      <c r="Q134" s="13">
        <f>IF($A134="","",IF(ABS($P134-$O134)&gt;0.005,"⚠ tree is deeper than 4 levels",""))</f>
        <v/>
      </c>
      <c r="R134" s="13">
        <f>IF($A134="","",IF(COUNTIF($A$5:$A$204,$A134)&gt;1,"⚠ duplicate part number",IF(AND($I134=0,$E134=""),"⚠ purchased part with no unit cost",IF(AND($I134&gt;0,$E134&lt;&gt;""),"Has children — the typed unit cost is ignored, the roll-up wins",""))))</f>
        <v/>
      </c>
    </row>
    <row r="135">
      <c r="A135" s="7" t="n"/>
      <c r="B135" s="7" t="n"/>
      <c r="C135" s="7" t="n"/>
      <c r="D135" s="7" t="n"/>
      <c r="E135" s="15" t="n"/>
      <c r="F135" s="7" t="n"/>
      <c r="G135" s="8" t="n"/>
      <c r="H135" s="16" t="n"/>
      <c r="I135" s="14">
        <f>IF($A135="","",COUNTIF(BOM!$A$5:$A$404,$A135))</f>
        <v/>
      </c>
      <c r="J135" s="14">
        <f>IF($A135="","",COUNTIF(BOM!$B$5:$B$404,$A135))</f>
        <v/>
      </c>
      <c r="K135" s="13">
        <f>IF($A135="","",IF(COUNTIF(BOM!$B$5:$B$404,$A135)=0,"Top level",""))</f>
        <v/>
      </c>
      <c r="L135" s="10">
        <f>IF($A135="",0,IF($E135="",0,$E135))</f>
        <v/>
      </c>
      <c r="M135" s="10">
        <f>IF($A135="",0,IF($I135=0,$L135,SUMIFS(BOM!$M$5:$M$404,BOM!$A$5:$A$404,$A135)))</f>
        <v/>
      </c>
      <c r="N135" s="10">
        <f>IF($A135="",0,IF($I135=0,$L135,SUMIFS(BOM!$N$5:$N$404,BOM!$A$5:$A$404,$A135)))</f>
        <v/>
      </c>
      <c r="O135" s="10">
        <f>IF($A135="",0,IF($I135=0,$L135,SUMIFS(BOM!$O$5:$O$404,BOM!$A$5:$A$404,$A135)))</f>
        <v/>
      </c>
      <c r="P135" s="17">
        <f>IF($A135="",0,IF($I135=0,$L135,SUMIFS(BOM!$P$5:$P$404,BOM!$A$5:$A$404,$A135)))</f>
        <v/>
      </c>
      <c r="Q135" s="13">
        <f>IF($A135="","",IF(ABS($P135-$O135)&gt;0.005,"⚠ tree is deeper than 4 levels",""))</f>
        <v/>
      </c>
      <c r="R135" s="13">
        <f>IF($A135="","",IF(COUNTIF($A$5:$A$204,$A135)&gt;1,"⚠ duplicate part number",IF(AND($I135=0,$E135=""),"⚠ purchased part with no unit cost",IF(AND($I135&gt;0,$E135&lt;&gt;""),"Has children — the typed unit cost is ignored, the roll-up wins",""))))</f>
        <v/>
      </c>
    </row>
    <row r="136">
      <c r="A136" s="7" t="n"/>
      <c r="B136" s="7" t="n"/>
      <c r="C136" s="7" t="n"/>
      <c r="D136" s="7" t="n"/>
      <c r="E136" s="15" t="n"/>
      <c r="F136" s="7" t="n"/>
      <c r="G136" s="8" t="n"/>
      <c r="H136" s="16" t="n"/>
      <c r="I136" s="14">
        <f>IF($A136="","",COUNTIF(BOM!$A$5:$A$404,$A136))</f>
        <v/>
      </c>
      <c r="J136" s="14">
        <f>IF($A136="","",COUNTIF(BOM!$B$5:$B$404,$A136))</f>
        <v/>
      </c>
      <c r="K136" s="13">
        <f>IF($A136="","",IF(COUNTIF(BOM!$B$5:$B$404,$A136)=0,"Top level",""))</f>
        <v/>
      </c>
      <c r="L136" s="10">
        <f>IF($A136="",0,IF($E136="",0,$E136))</f>
        <v/>
      </c>
      <c r="M136" s="10">
        <f>IF($A136="",0,IF($I136=0,$L136,SUMIFS(BOM!$M$5:$M$404,BOM!$A$5:$A$404,$A136)))</f>
        <v/>
      </c>
      <c r="N136" s="10">
        <f>IF($A136="",0,IF($I136=0,$L136,SUMIFS(BOM!$N$5:$N$404,BOM!$A$5:$A$404,$A136)))</f>
        <v/>
      </c>
      <c r="O136" s="10">
        <f>IF($A136="",0,IF($I136=0,$L136,SUMIFS(BOM!$O$5:$O$404,BOM!$A$5:$A$404,$A136)))</f>
        <v/>
      </c>
      <c r="P136" s="17">
        <f>IF($A136="",0,IF($I136=0,$L136,SUMIFS(BOM!$P$5:$P$404,BOM!$A$5:$A$404,$A136)))</f>
        <v/>
      </c>
      <c r="Q136" s="13">
        <f>IF($A136="","",IF(ABS($P136-$O136)&gt;0.005,"⚠ tree is deeper than 4 levels",""))</f>
        <v/>
      </c>
      <c r="R136" s="13">
        <f>IF($A136="","",IF(COUNTIF($A$5:$A$204,$A136)&gt;1,"⚠ duplicate part number",IF(AND($I136=0,$E136=""),"⚠ purchased part with no unit cost",IF(AND($I136&gt;0,$E136&lt;&gt;""),"Has children — the typed unit cost is ignored, the roll-up wins",""))))</f>
        <v/>
      </c>
    </row>
    <row r="137">
      <c r="A137" s="7" t="n"/>
      <c r="B137" s="7" t="n"/>
      <c r="C137" s="7" t="n"/>
      <c r="D137" s="7" t="n"/>
      <c r="E137" s="15" t="n"/>
      <c r="F137" s="7" t="n"/>
      <c r="G137" s="8" t="n"/>
      <c r="H137" s="16" t="n"/>
      <c r="I137" s="14">
        <f>IF($A137="","",COUNTIF(BOM!$A$5:$A$404,$A137))</f>
        <v/>
      </c>
      <c r="J137" s="14">
        <f>IF($A137="","",COUNTIF(BOM!$B$5:$B$404,$A137))</f>
        <v/>
      </c>
      <c r="K137" s="13">
        <f>IF($A137="","",IF(COUNTIF(BOM!$B$5:$B$404,$A137)=0,"Top level",""))</f>
        <v/>
      </c>
      <c r="L137" s="10">
        <f>IF($A137="",0,IF($E137="",0,$E137))</f>
        <v/>
      </c>
      <c r="M137" s="10">
        <f>IF($A137="",0,IF($I137=0,$L137,SUMIFS(BOM!$M$5:$M$404,BOM!$A$5:$A$404,$A137)))</f>
        <v/>
      </c>
      <c r="N137" s="10">
        <f>IF($A137="",0,IF($I137=0,$L137,SUMIFS(BOM!$N$5:$N$404,BOM!$A$5:$A$404,$A137)))</f>
        <v/>
      </c>
      <c r="O137" s="10">
        <f>IF($A137="",0,IF($I137=0,$L137,SUMIFS(BOM!$O$5:$O$404,BOM!$A$5:$A$404,$A137)))</f>
        <v/>
      </c>
      <c r="P137" s="17">
        <f>IF($A137="",0,IF($I137=0,$L137,SUMIFS(BOM!$P$5:$P$404,BOM!$A$5:$A$404,$A137)))</f>
        <v/>
      </c>
      <c r="Q137" s="13">
        <f>IF($A137="","",IF(ABS($P137-$O137)&gt;0.005,"⚠ tree is deeper than 4 levels",""))</f>
        <v/>
      </c>
      <c r="R137" s="13">
        <f>IF($A137="","",IF(COUNTIF($A$5:$A$204,$A137)&gt;1,"⚠ duplicate part number",IF(AND($I137=0,$E137=""),"⚠ purchased part with no unit cost",IF(AND($I137&gt;0,$E137&lt;&gt;""),"Has children — the typed unit cost is ignored, the roll-up wins",""))))</f>
        <v/>
      </c>
    </row>
    <row r="138">
      <c r="A138" s="7" t="n"/>
      <c r="B138" s="7" t="n"/>
      <c r="C138" s="7" t="n"/>
      <c r="D138" s="7" t="n"/>
      <c r="E138" s="15" t="n"/>
      <c r="F138" s="7" t="n"/>
      <c r="G138" s="8" t="n"/>
      <c r="H138" s="16" t="n"/>
      <c r="I138" s="14">
        <f>IF($A138="","",COUNTIF(BOM!$A$5:$A$404,$A138))</f>
        <v/>
      </c>
      <c r="J138" s="14">
        <f>IF($A138="","",COUNTIF(BOM!$B$5:$B$404,$A138))</f>
        <v/>
      </c>
      <c r="K138" s="13">
        <f>IF($A138="","",IF(COUNTIF(BOM!$B$5:$B$404,$A138)=0,"Top level",""))</f>
        <v/>
      </c>
      <c r="L138" s="10">
        <f>IF($A138="",0,IF($E138="",0,$E138))</f>
        <v/>
      </c>
      <c r="M138" s="10">
        <f>IF($A138="",0,IF($I138=0,$L138,SUMIFS(BOM!$M$5:$M$404,BOM!$A$5:$A$404,$A138)))</f>
        <v/>
      </c>
      <c r="N138" s="10">
        <f>IF($A138="",0,IF($I138=0,$L138,SUMIFS(BOM!$N$5:$N$404,BOM!$A$5:$A$404,$A138)))</f>
        <v/>
      </c>
      <c r="O138" s="10">
        <f>IF($A138="",0,IF($I138=0,$L138,SUMIFS(BOM!$O$5:$O$404,BOM!$A$5:$A$404,$A138)))</f>
        <v/>
      </c>
      <c r="P138" s="17">
        <f>IF($A138="",0,IF($I138=0,$L138,SUMIFS(BOM!$P$5:$P$404,BOM!$A$5:$A$404,$A138)))</f>
        <v/>
      </c>
      <c r="Q138" s="13">
        <f>IF($A138="","",IF(ABS($P138-$O138)&gt;0.005,"⚠ tree is deeper than 4 levels",""))</f>
        <v/>
      </c>
      <c r="R138" s="13">
        <f>IF($A138="","",IF(COUNTIF($A$5:$A$204,$A138)&gt;1,"⚠ duplicate part number",IF(AND($I138=0,$E138=""),"⚠ purchased part with no unit cost",IF(AND($I138&gt;0,$E138&lt;&gt;""),"Has children — the typed unit cost is ignored, the roll-up wins",""))))</f>
        <v/>
      </c>
    </row>
    <row r="139">
      <c r="A139" s="7" t="n"/>
      <c r="B139" s="7" t="n"/>
      <c r="C139" s="7" t="n"/>
      <c r="D139" s="7" t="n"/>
      <c r="E139" s="15" t="n"/>
      <c r="F139" s="7" t="n"/>
      <c r="G139" s="8" t="n"/>
      <c r="H139" s="16" t="n"/>
      <c r="I139" s="14">
        <f>IF($A139="","",COUNTIF(BOM!$A$5:$A$404,$A139))</f>
        <v/>
      </c>
      <c r="J139" s="14">
        <f>IF($A139="","",COUNTIF(BOM!$B$5:$B$404,$A139))</f>
        <v/>
      </c>
      <c r="K139" s="13">
        <f>IF($A139="","",IF(COUNTIF(BOM!$B$5:$B$404,$A139)=0,"Top level",""))</f>
        <v/>
      </c>
      <c r="L139" s="10">
        <f>IF($A139="",0,IF($E139="",0,$E139))</f>
        <v/>
      </c>
      <c r="M139" s="10">
        <f>IF($A139="",0,IF($I139=0,$L139,SUMIFS(BOM!$M$5:$M$404,BOM!$A$5:$A$404,$A139)))</f>
        <v/>
      </c>
      <c r="N139" s="10">
        <f>IF($A139="",0,IF($I139=0,$L139,SUMIFS(BOM!$N$5:$N$404,BOM!$A$5:$A$404,$A139)))</f>
        <v/>
      </c>
      <c r="O139" s="10">
        <f>IF($A139="",0,IF($I139=0,$L139,SUMIFS(BOM!$O$5:$O$404,BOM!$A$5:$A$404,$A139)))</f>
        <v/>
      </c>
      <c r="P139" s="17">
        <f>IF($A139="",0,IF($I139=0,$L139,SUMIFS(BOM!$P$5:$P$404,BOM!$A$5:$A$404,$A139)))</f>
        <v/>
      </c>
      <c r="Q139" s="13">
        <f>IF($A139="","",IF(ABS($P139-$O139)&gt;0.005,"⚠ tree is deeper than 4 levels",""))</f>
        <v/>
      </c>
      <c r="R139" s="13">
        <f>IF($A139="","",IF(COUNTIF($A$5:$A$204,$A139)&gt;1,"⚠ duplicate part number",IF(AND($I139=0,$E139=""),"⚠ purchased part with no unit cost",IF(AND($I139&gt;0,$E139&lt;&gt;""),"Has children — the typed unit cost is ignored, the roll-up wins",""))))</f>
        <v/>
      </c>
    </row>
    <row r="140">
      <c r="A140" s="7" t="n"/>
      <c r="B140" s="7" t="n"/>
      <c r="C140" s="7" t="n"/>
      <c r="D140" s="7" t="n"/>
      <c r="E140" s="15" t="n"/>
      <c r="F140" s="7" t="n"/>
      <c r="G140" s="8" t="n"/>
      <c r="H140" s="16" t="n"/>
      <c r="I140" s="14">
        <f>IF($A140="","",COUNTIF(BOM!$A$5:$A$404,$A140))</f>
        <v/>
      </c>
      <c r="J140" s="14">
        <f>IF($A140="","",COUNTIF(BOM!$B$5:$B$404,$A140))</f>
        <v/>
      </c>
      <c r="K140" s="13">
        <f>IF($A140="","",IF(COUNTIF(BOM!$B$5:$B$404,$A140)=0,"Top level",""))</f>
        <v/>
      </c>
      <c r="L140" s="10">
        <f>IF($A140="",0,IF($E140="",0,$E140))</f>
        <v/>
      </c>
      <c r="M140" s="10">
        <f>IF($A140="",0,IF($I140=0,$L140,SUMIFS(BOM!$M$5:$M$404,BOM!$A$5:$A$404,$A140)))</f>
        <v/>
      </c>
      <c r="N140" s="10">
        <f>IF($A140="",0,IF($I140=0,$L140,SUMIFS(BOM!$N$5:$N$404,BOM!$A$5:$A$404,$A140)))</f>
        <v/>
      </c>
      <c r="O140" s="10">
        <f>IF($A140="",0,IF($I140=0,$L140,SUMIFS(BOM!$O$5:$O$404,BOM!$A$5:$A$404,$A140)))</f>
        <v/>
      </c>
      <c r="P140" s="17">
        <f>IF($A140="",0,IF($I140=0,$L140,SUMIFS(BOM!$P$5:$P$404,BOM!$A$5:$A$404,$A140)))</f>
        <v/>
      </c>
      <c r="Q140" s="13">
        <f>IF($A140="","",IF(ABS($P140-$O140)&gt;0.005,"⚠ tree is deeper than 4 levels",""))</f>
        <v/>
      </c>
      <c r="R140" s="13">
        <f>IF($A140="","",IF(COUNTIF($A$5:$A$204,$A140)&gt;1,"⚠ duplicate part number",IF(AND($I140=0,$E140=""),"⚠ purchased part with no unit cost",IF(AND($I140&gt;0,$E140&lt;&gt;""),"Has children — the typed unit cost is ignored, the roll-up wins",""))))</f>
        <v/>
      </c>
    </row>
    <row r="141">
      <c r="A141" s="7" t="n"/>
      <c r="B141" s="7" t="n"/>
      <c r="C141" s="7" t="n"/>
      <c r="D141" s="7" t="n"/>
      <c r="E141" s="15" t="n"/>
      <c r="F141" s="7" t="n"/>
      <c r="G141" s="8" t="n"/>
      <c r="H141" s="16" t="n"/>
      <c r="I141" s="14">
        <f>IF($A141="","",COUNTIF(BOM!$A$5:$A$404,$A141))</f>
        <v/>
      </c>
      <c r="J141" s="14">
        <f>IF($A141="","",COUNTIF(BOM!$B$5:$B$404,$A141))</f>
        <v/>
      </c>
      <c r="K141" s="13">
        <f>IF($A141="","",IF(COUNTIF(BOM!$B$5:$B$404,$A141)=0,"Top level",""))</f>
        <v/>
      </c>
      <c r="L141" s="10">
        <f>IF($A141="",0,IF($E141="",0,$E141))</f>
        <v/>
      </c>
      <c r="M141" s="10">
        <f>IF($A141="",0,IF($I141=0,$L141,SUMIFS(BOM!$M$5:$M$404,BOM!$A$5:$A$404,$A141)))</f>
        <v/>
      </c>
      <c r="N141" s="10">
        <f>IF($A141="",0,IF($I141=0,$L141,SUMIFS(BOM!$N$5:$N$404,BOM!$A$5:$A$404,$A141)))</f>
        <v/>
      </c>
      <c r="O141" s="10">
        <f>IF($A141="",0,IF($I141=0,$L141,SUMIFS(BOM!$O$5:$O$404,BOM!$A$5:$A$404,$A141)))</f>
        <v/>
      </c>
      <c r="P141" s="17">
        <f>IF($A141="",0,IF($I141=0,$L141,SUMIFS(BOM!$P$5:$P$404,BOM!$A$5:$A$404,$A141)))</f>
        <v/>
      </c>
      <c r="Q141" s="13">
        <f>IF($A141="","",IF(ABS($P141-$O141)&gt;0.005,"⚠ tree is deeper than 4 levels",""))</f>
        <v/>
      </c>
      <c r="R141" s="13">
        <f>IF($A141="","",IF(COUNTIF($A$5:$A$204,$A141)&gt;1,"⚠ duplicate part number",IF(AND($I141=0,$E141=""),"⚠ purchased part with no unit cost",IF(AND($I141&gt;0,$E141&lt;&gt;""),"Has children — the typed unit cost is ignored, the roll-up wins",""))))</f>
        <v/>
      </c>
    </row>
    <row r="142">
      <c r="A142" s="7" t="n"/>
      <c r="B142" s="7" t="n"/>
      <c r="C142" s="7" t="n"/>
      <c r="D142" s="7" t="n"/>
      <c r="E142" s="15" t="n"/>
      <c r="F142" s="7" t="n"/>
      <c r="G142" s="8" t="n"/>
      <c r="H142" s="16" t="n"/>
      <c r="I142" s="14">
        <f>IF($A142="","",COUNTIF(BOM!$A$5:$A$404,$A142))</f>
        <v/>
      </c>
      <c r="J142" s="14">
        <f>IF($A142="","",COUNTIF(BOM!$B$5:$B$404,$A142))</f>
        <v/>
      </c>
      <c r="K142" s="13">
        <f>IF($A142="","",IF(COUNTIF(BOM!$B$5:$B$404,$A142)=0,"Top level",""))</f>
        <v/>
      </c>
      <c r="L142" s="10">
        <f>IF($A142="",0,IF($E142="",0,$E142))</f>
        <v/>
      </c>
      <c r="M142" s="10">
        <f>IF($A142="",0,IF($I142=0,$L142,SUMIFS(BOM!$M$5:$M$404,BOM!$A$5:$A$404,$A142)))</f>
        <v/>
      </c>
      <c r="N142" s="10">
        <f>IF($A142="",0,IF($I142=0,$L142,SUMIFS(BOM!$N$5:$N$404,BOM!$A$5:$A$404,$A142)))</f>
        <v/>
      </c>
      <c r="O142" s="10">
        <f>IF($A142="",0,IF($I142=0,$L142,SUMIFS(BOM!$O$5:$O$404,BOM!$A$5:$A$404,$A142)))</f>
        <v/>
      </c>
      <c r="P142" s="17">
        <f>IF($A142="",0,IF($I142=0,$L142,SUMIFS(BOM!$P$5:$P$404,BOM!$A$5:$A$404,$A142)))</f>
        <v/>
      </c>
      <c r="Q142" s="13">
        <f>IF($A142="","",IF(ABS($P142-$O142)&gt;0.005,"⚠ tree is deeper than 4 levels",""))</f>
        <v/>
      </c>
      <c r="R142" s="13">
        <f>IF($A142="","",IF(COUNTIF($A$5:$A$204,$A142)&gt;1,"⚠ duplicate part number",IF(AND($I142=0,$E142=""),"⚠ purchased part with no unit cost",IF(AND($I142&gt;0,$E142&lt;&gt;""),"Has children — the typed unit cost is ignored, the roll-up wins",""))))</f>
        <v/>
      </c>
    </row>
    <row r="143">
      <c r="A143" s="7" t="n"/>
      <c r="B143" s="7" t="n"/>
      <c r="C143" s="7" t="n"/>
      <c r="D143" s="7" t="n"/>
      <c r="E143" s="15" t="n"/>
      <c r="F143" s="7" t="n"/>
      <c r="G143" s="8" t="n"/>
      <c r="H143" s="16" t="n"/>
      <c r="I143" s="14">
        <f>IF($A143="","",COUNTIF(BOM!$A$5:$A$404,$A143))</f>
        <v/>
      </c>
      <c r="J143" s="14">
        <f>IF($A143="","",COUNTIF(BOM!$B$5:$B$404,$A143))</f>
        <v/>
      </c>
      <c r="K143" s="13">
        <f>IF($A143="","",IF(COUNTIF(BOM!$B$5:$B$404,$A143)=0,"Top level",""))</f>
        <v/>
      </c>
      <c r="L143" s="10">
        <f>IF($A143="",0,IF($E143="",0,$E143))</f>
        <v/>
      </c>
      <c r="M143" s="10">
        <f>IF($A143="",0,IF($I143=0,$L143,SUMIFS(BOM!$M$5:$M$404,BOM!$A$5:$A$404,$A143)))</f>
        <v/>
      </c>
      <c r="N143" s="10">
        <f>IF($A143="",0,IF($I143=0,$L143,SUMIFS(BOM!$N$5:$N$404,BOM!$A$5:$A$404,$A143)))</f>
        <v/>
      </c>
      <c r="O143" s="10">
        <f>IF($A143="",0,IF($I143=0,$L143,SUMIFS(BOM!$O$5:$O$404,BOM!$A$5:$A$404,$A143)))</f>
        <v/>
      </c>
      <c r="P143" s="17">
        <f>IF($A143="",0,IF($I143=0,$L143,SUMIFS(BOM!$P$5:$P$404,BOM!$A$5:$A$404,$A143)))</f>
        <v/>
      </c>
      <c r="Q143" s="13">
        <f>IF($A143="","",IF(ABS($P143-$O143)&gt;0.005,"⚠ tree is deeper than 4 levels",""))</f>
        <v/>
      </c>
      <c r="R143" s="13">
        <f>IF($A143="","",IF(COUNTIF($A$5:$A$204,$A143)&gt;1,"⚠ duplicate part number",IF(AND($I143=0,$E143=""),"⚠ purchased part with no unit cost",IF(AND($I143&gt;0,$E143&lt;&gt;""),"Has children — the typed unit cost is ignored, the roll-up wins",""))))</f>
        <v/>
      </c>
    </row>
    <row r="144">
      <c r="A144" s="7" t="n"/>
      <c r="B144" s="7" t="n"/>
      <c r="C144" s="7" t="n"/>
      <c r="D144" s="7" t="n"/>
      <c r="E144" s="15" t="n"/>
      <c r="F144" s="7" t="n"/>
      <c r="G144" s="8" t="n"/>
      <c r="H144" s="16" t="n"/>
      <c r="I144" s="14">
        <f>IF($A144="","",COUNTIF(BOM!$A$5:$A$404,$A144))</f>
        <v/>
      </c>
      <c r="J144" s="14">
        <f>IF($A144="","",COUNTIF(BOM!$B$5:$B$404,$A144))</f>
        <v/>
      </c>
      <c r="K144" s="13">
        <f>IF($A144="","",IF(COUNTIF(BOM!$B$5:$B$404,$A144)=0,"Top level",""))</f>
        <v/>
      </c>
      <c r="L144" s="10">
        <f>IF($A144="",0,IF($E144="",0,$E144))</f>
        <v/>
      </c>
      <c r="M144" s="10">
        <f>IF($A144="",0,IF($I144=0,$L144,SUMIFS(BOM!$M$5:$M$404,BOM!$A$5:$A$404,$A144)))</f>
        <v/>
      </c>
      <c r="N144" s="10">
        <f>IF($A144="",0,IF($I144=0,$L144,SUMIFS(BOM!$N$5:$N$404,BOM!$A$5:$A$404,$A144)))</f>
        <v/>
      </c>
      <c r="O144" s="10">
        <f>IF($A144="",0,IF($I144=0,$L144,SUMIFS(BOM!$O$5:$O$404,BOM!$A$5:$A$404,$A144)))</f>
        <v/>
      </c>
      <c r="P144" s="17">
        <f>IF($A144="",0,IF($I144=0,$L144,SUMIFS(BOM!$P$5:$P$404,BOM!$A$5:$A$404,$A144)))</f>
        <v/>
      </c>
      <c r="Q144" s="13">
        <f>IF($A144="","",IF(ABS($P144-$O144)&gt;0.005,"⚠ tree is deeper than 4 levels",""))</f>
        <v/>
      </c>
      <c r="R144" s="13">
        <f>IF($A144="","",IF(COUNTIF($A$5:$A$204,$A144)&gt;1,"⚠ duplicate part number",IF(AND($I144=0,$E144=""),"⚠ purchased part with no unit cost",IF(AND($I144&gt;0,$E144&lt;&gt;""),"Has children — the typed unit cost is ignored, the roll-up wins",""))))</f>
        <v/>
      </c>
    </row>
    <row r="145">
      <c r="A145" s="7" t="n"/>
      <c r="B145" s="7" t="n"/>
      <c r="C145" s="7" t="n"/>
      <c r="D145" s="7" t="n"/>
      <c r="E145" s="15" t="n"/>
      <c r="F145" s="7" t="n"/>
      <c r="G145" s="8" t="n"/>
      <c r="H145" s="16" t="n"/>
      <c r="I145" s="14">
        <f>IF($A145="","",COUNTIF(BOM!$A$5:$A$404,$A145))</f>
        <v/>
      </c>
      <c r="J145" s="14">
        <f>IF($A145="","",COUNTIF(BOM!$B$5:$B$404,$A145))</f>
        <v/>
      </c>
      <c r="K145" s="13">
        <f>IF($A145="","",IF(COUNTIF(BOM!$B$5:$B$404,$A145)=0,"Top level",""))</f>
        <v/>
      </c>
      <c r="L145" s="10">
        <f>IF($A145="",0,IF($E145="",0,$E145))</f>
        <v/>
      </c>
      <c r="M145" s="10">
        <f>IF($A145="",0,IF($I145=0,$L145,SUMIFS(BOM!$M$5:$M$404,BOM!$A$5:$A$404,$A145)))</f>
        <v/>
      </c>
      <c r="N145" s="10">
        <f>IF($A145="",0,IF($I145=0,$L145,SUMIFS(BOM!$N$5:$N$404,BOM!$A$5:$A$404,$A145)))</f>
        <v/>
      </c>
      <c r="O145" s="10">
        <f>IF($A145="",0,IF($I145=0,$L145,SUMIFS(BOM!$O$5:$O$404,BOM!$A$5:$A$404,$A145)))</f>
        <v/>
      </c>
      <c r="P145" s="17">
        <f>IF($A145="",0,IF($I145=0,$L145,SUMIFS(BOM!$P$5:$P$404,BOM!$A$5:$A$404,$A145)))</f>
        <v/>
      </c>
      <c r="Q145" s="13">
        <f>IF($A145="","",IF(ABS($P145-$O145)&gt;0.005,"⚠ tree is deeper than 4 levels",""))</f>
        <v/>
      </c>
      <c r="R145" s="13">
        <f>IF($A145="","",IF(COUNTIF($A$5:$A$204,$A145)&gt;1,"⚠ duplicate part number",IF(AND($I145=0,$E145=""),"⚠ purchased part with no unit cost",IF(AND($I145&gt;0,$E145&lt;&gt;""),"Has children — the typed unit cost is ignored, the roll-up wins",""))))</f>
        <v/>
      </c>
    </row>
    <row r="146">
      <c r="A146" s="7" t="n"/>
      <c r="B146" s="7" t="n"/>
      <c r="C146" s="7" t="n"/>
      <c r="D146" s="7" t="n"/>
      <c r="E146" s="15" t="n"/>
      <c r="F146" s="7" t="n"/>
      <c r="G146" s="8" t="n"/>
      <c r="H146" s="16" t="n"/>
      <c r="I146" s="14">
        <f>IF($A146="","",COUNTIF(BOM!$A$5:$A$404,$A146))</f>
        <v/>
      </c>
      <c r="J146" s="14">
        <f>IF($A146="","",COUNTIF(BOM!$B$5:$B$404,$A146))</f>
        <v/>
      </c>
      <c r="K146" s="13">
        <f>IF($A146="","",IF(COUNTIF(BOM!$B$5:$B$404,$A146)=0,"Top level",""))</f>
        <v/>
      </c>
      <c r="L146" s="10">
        <f>IF($A146="",0,IF($E146="",0,$E146))</f>
        <v/>
      </c>
      <c r="M146" s="10">
        <f>IF($A146="",0,IF($I146=0,$L146,SUMIFS(BOM!$M$5:$M$404,BOM!$A$5:$A$404,$A146)))</f>
        <v/>
      </c>
      <c r="N146" s="10">
        <f>IF($A146="",0,IF($I146=0,$L146,SUMIFS(BOM!$N$5:$N$404,BOM!$A$5:$A$404,$A146)))</f>
        <v/>
      </c>
      <c r="O146" s="10">
        <f>IF($A146="",0,IF($I146=0,$L146,SUMIFS(BOM!$O$5:$O$404,BOM!$A$5:$A$404,$A146)))</f>
        <v/>
      </c>
      <c r="P146" s="17">
        <f>IF($A146="",0,IF($I146=0,$L146,SUMIFS(BOM!$P$5:$P$404,BOM!$A$5:$A$404,$A146)))</f>
        <v/>
      </c>
      <c r="Q146" s="13">
        <f>IF($A146="","",IF(ABS($P146-$O146)&gt;0.005,"⚠ tree is deeper than 4 levels",""))</f>
        <v/>
      </c>
      <c r="R146" s="13">
        <f>IF($A146="","",IF(COUNTIF($A$5:$A$204,$A146)&gt;1,"⚠ duplicate part number",IF(AND($I146=0,$E146=""),"⚠ purchased part with no unit cost",IF(AND($I146&gt;0,$E146&lt;&gt;""),"Has children — the typed unit cost is ignored, the roll-up wins",""))))</f>
        <v/>
      </c>
    </row>
    <row r="147">
      <c r="A147" s="7" t="n"/>
      <c r="B147" s="7" t="n"/>
      <c r="C147" s="7" t="n"/>
      <c r="D147" s="7" t="n"/>
      <c r="E147" s="15" t="n"/>
      <c r="F147" s="7" t="n"/>
      <c r="G147" s="8" t="n"/>
      <c r="H147" s="16" t="n"/>
      <c r="I147" s="14">
        <f>IF($A147="","",COUNTIF(BOM!$A$5:$A$404,$A147))</f>
        <v/>
      </c>
      <c r="J147" s="14">
        <f>IF($A147="","",COUNTIF(BOM!$B$5:$B$404,$A147))</f>
        <v/>
      </c>
      <c r="K147" s="13">
        <f>IF($A147="","",IF(COUNTIF(BOM!$B$5:$B$404,$A147)=0,"Top level",""))</f>
        <v/>
      </c>
      <c r="L147" s="10">
        <f>IF($A147="",0,IF($E147="",0,$E147))</f>
        <v/>
      </c>
      <c r="M147" s="10">
        <f>IF($A147="",0,IF($I147=0,$L147,SUMIFS(BOM!$M$5:$M$404,BOM!$A$5:$A$404,$A147)))</f>
        <v/>
      </c>
      <c r="N147" s="10">
        <f>IF($A147="",0,IF($I147=0,$L147,SUMIFS(BOM!$N$5:$N$404,BOM!$A$5:$A$404,$A147)))</f>
        <v/>
      </c>
      <c r="O147" s="10">
        <f>IF($A147="",0,IF($I147=0,$L147,SUMIFS(BOM!$O$5:$O$404,BOM!$A$5:$A$404,$A147)))</f>
        <v/>
      </c>
      <c r="P147" s="17">
        <f>IF($A147="",0,IF($I147=0,$L147,SUMIFS(BOM!$P$5:$P$404,BOM!$A$5:$A$404,$A147)))</f>
        <v/>
      </c>
      <c r="Q147" s="13">
        <f>IF($A147="","",IF(ABS($P147-$O147)&gt;0.005,"⚠ tree is deeper than 4 levels",""))</f>
        <v/>
      </c>
      <c r="R147" s="13">
        <f>IF($A147="","",IF(COUNTIF($A$5:$A$204,$A147)&gt;1,"⚠ duplicate part number",IF(AND($I147=0,$E147=""),"⚠ purchased part with no unit cost",IF(AND($I147&gt;0,$E147&lt;&gt;""),"Has children — the typed unit cost is ignored, the roll-up wins",""))))</f>
        <v/>
      </c>
    </row>
    <row r="148">
      <c r="A148" s="7" t="n"/>
      <c r="B148" s="7" t="n"/>
      <c r="C148" s="7" t="n"/>
      <c r="D148" s="7" t="n"/>
      <c r="E148" s="15" t="n"/>
      <c r="F148" s="7" t="n"/>
      <c r="G148" s="8" t="n"/>
      <c r="H148" s="16" t="n"/>
      <c r="I148" s="14">
        <f>IF($A148="","",COUNTIF(BOM!$A$5:$A$404,$A148))</f>
        <v/>
      </c>
      <c r="J148" s="14">
        <f>IF($A148="","",COUNTIF(BOM!$B$5:$B$404,$A148))</f>
        <v/>
      </c>
      <c r="K148" s="13">
        <f>IF($A148="","",IF(COUNTIF(BOM!$B$5:$B$404,$A148)=0,"Top level",""))</f>
        <v/>
      </c>
      <c r="L148" s="10">
        <f>IF($A148="",0,IF($E148="",0,$E148))</f>
        <v/>
      </c>
      <c r="M148" s="10">
        <f>IF($A148="",0,IF($I148=0,$L148,SUMIFS(BOM!$M$5:$M$404,BOM!$A$5:$A$404,$A148)))</f>
        <v/>
      </c>
      <c r="N148" s="10">
        <f>IF($A148="",0,IF($I148=0,$L148,SUMIFS(BOM!$N$5:$N$404,BOM!$A$5:$A$404,$A148)))</f>
        <v/>
      </c>
      <c r="O148" s="10">
        <f>IF($A148="",0,IF($I148=0,$L148,SUMIFS(BOM!$O$5:$O$404,BOM!$A$5:$A$404,$A148)))</f>
        <v/>
      </c>
      <c r="P148" s="17">
        <f>IF($A148="",0,IF($I148=0,$L148,SUMIFS(BOM!$P$5:$P$404,BOM!$A$5:$A$404,$A148)))</f>
        <v/>
      </c>
      <c r="Q148" s="13">
        <f>IF($A148="","",IF(ABS($P148-$O148)&gt;0.005,"⚠ tree is deeper than 4 levels",""))</f>
        <v/>
      </c>
      <c r="R148" s="13">
        <f>IF($A148="","",IF(COUNTIF($A$5:$A$204,$A148)&gt;1,"⚠ duplicate part number",IF(AND($I148=0,$E148=""),"⚠ purchased part with no unit cost",IF(AND($I148&gt;0,$E148&lt;&gt;""),"Has children — the typed unit cost is ignored, the roll-up wins",""))))</f>
        <v/>
      </c>
    </row>
    <row r="149">
      <c r="A149" s="7" t="n"/>
      <c r="B149" s="7" t="n"/>
      <c r="C149" s="7" t="n"/>
      <c r="D149" s="7" t="n"/>
      <c r="E149" s="15" t="n"/>
      <c r="F149" s="7" t="n"/>
      <c r="G149" s="8" t="n"/>
      <c r="H149" s="16" t="n"/>
      <c r="I149" s="14">
        <f>IF($A149="","",COUNTIF(BOM!$A$5:$A$404,$A149))</f>
        <v/>
      </c>
      <c r="J149" s="14">
        <f>IF($A149="","",COUNTIF(BOM!$B$5:$B$404,$A149))</f>
        <v/>
      </c>
      <c r="K149" s="13">
        <f>IF($A149="","",IF(COUNTIF(BOM!$B$5:$B$404,$A149)=0,"Top level",""))</f>
        <v/>
      </c>
      <c r="L149" s="10">
        <f>IF($A149="",0,IF($E149="",0,$E149))</f>
        <v/>
      </c>
      <c r="M149" s="10">
        <f>IF($A149="",0,IF($I149=0,$L149,SUMIFS(BOM!$M$5:$M$404,BOM!$A$5:$A$404,$A149)))</f>
        <v/>
      </c>
      <c r="N149" s="10">
        <f>IF($A149="",0,IF($I149=0,$L149,SUMIFS(BOM!$N$5:$N$404,BOM!$A$5:$A$404,$A149)))</f>
        <v/>
      </c>
      <c r="O149" s="10">
        <f>IF($A149="",0,IF($I149=0,$L149,SUMIFS(BOM!$O$5:$O$404,BOM!$A$5:$A$404,$A149)))</f>
        <v/>
      </c>
      <c r="P149" s="17">
        <f>IF($A149="",0,IF($I149=0,$L149,SUMIFS(BOM!$P$5:$P$404,BOM!$A$5:$A$404,$A149)))</f>
        <v/>
      </c>
      <c r="Q149" s="13">
        <f>IF($A149="","",IF(ABS($P149-$O149)&gt;0.005,"⚠ tree is deeper than 4 levels",""))</f>
        <v/>
      </c>
      <c r="R149" s="13">
        <f>IF($A149="","",IF(COUNTIF($A$5:$A$204,$A149)&gt;1,"⚠ duplicate part number",IF(AND($I149=0,$E149=""),"⚠ purchased part with no unit cost",IF(AND($I149&gt;0,$E149&lt;&gt;""),"Has children — the typed unit cost is ignored, the roll-up wins",""))))</f>
        <v/>
      </c>
    </row>
    <row r="150">
      <c r="A150" s="7" t="n"/>
      <c r="B150" s="7" t="n"/>
      <c r="C150" s="7" t="n"/>
      <c r="D150" s="7" t="n"/>
      <c r="E150" s="15" t="n"/>
      <c r="F150" s="7" t="n"/>
      <c r="G150" s="8" t="n"/>
      <c r="H150" s="16" t="n"/>
      <c r="I150" s="14">
        <f>IF($A150="","",COUNTIF(BOM!$A$5:$A$404,$A150))</f>
        <v/>
      </c>
      <c r="J150" s="14">
        <f>IF($A150="","",COUNTIF(BOM!$B$5:$B$404,$A150))</f>
        <v/>
      </c>
      <c r="K150" s="13">
        <f>IF($A150="","",IF(COUNTIF(BOM!$B$5:$B$404,$A150)=0,"Top level",""))</f>
        <v/>
      </c>
      <c r="L150" s="10">
        <f>IF($A150="",0,IF($E150="",0,$E150))</f>
        <v/>
      </c>
      <c r="M150" s="10">
        <f>IF($A150="",0,IF($I150=0,$L150,SUMIFS(BOM!$M$5:$M$404,BOM!$A$5:$A$404,$A150)))</f>
        <v/>
      </c>
      <c r="N150" s="10">
        <f>IF($A150="",0,IF($I150=0,$L150,SUMIFS(BOM!$N$5:$N$404,BOM!$A$5:$A$404,$A150)))</f>
        <v/>
      </c>
      <c r="O150" s="10">
        <f>IF($A150="",0,IF($I150=0,$L150,SUMIFS(BOM!$O$5:$O$404,BOM!$A$5:$A$404,$A150)))</f>
        <v/>
      </c>
      <c r="P150" s="17">
        <f>IF($A150="",0,IF($I150=0,$L150,SUMIFS(BOM!$P$5:$P$404,BOM!$A$5:$A$404,$A150)))</f>
        <v/>
      </c>
      <c r="Q150" s="13">
        <f>IF($A150="","",IF(ABS($P150-$O150)&gt;0.005,"⚠ tree is deeper than 4 levels",""))</f>
        <v/>
      </c>
      <c r="R150" s="13">
        <f>IF($A150="","",IF(COUNTIF($A$5:$A$204,$A150)&gt;1,"⚠ duplicate part number",IF(AND($I150=0,$E150=""),"⚠ purchased part with no unit cost",IF(AND($I150&gt;0,$E150&lt;&gt;""),"Has children — the typed unit cost is ignored, the roll-up wins",""))))</f>
        <v/>
      </c>
    </row>
    <row r="151">
      <c r="A151" s="7" t="n"/>
      <c r="B151" s="7" t="n"/>
      <c r="C151" s="7" t="n"/>
      <c r="D151" s="7" t="n"/>
      <c r="E151" s="15" t="n"/>
      <c r="F151" s="7" t="n"/>
      <c r="G151" s="8" t="n"/>
      <c r="H151" s="16" t="n"/>
      <c r="I151" s="14">
        <f>IF($A151="","",COUNTIF(BOM!$A$5:$A$404,$A151))</f>
        <v/>
      </c>
      <c r="J151" s="14">
        <f>IF($A151="","",COUNTIF(BOM!$B$5:$B$404,$A151))</f>
        <v/>
      </c>
      <c r="K151" s="13">
        <f>IF($A151="","",IF(COUNTIF(BOM!$B$5:$B$404,$A151)=0,"Top level",""))</f>
        <v/>
      </c>
      <c r="L151" s="10">
        <f>IF($A151="",0,IF($E151="",0,$E151))</f>
        <v/>
      </c>
      <c r="M151" s="10">
        <f>IF($A151="",0,IF($I151=0,$L151,SUMIFS(BOM!$M$5:$M$404,BOM!$A$5:$A$404,$A151)))</f>
        <v/>
      </c>
      <c r="N151" s="10">
        <f>IF($A151="",0,IF($I151=0,$L151,SUMIFS(BOM!$N$5:$N$404,BOM!$A$5:$A$404,$A151)))</f>
        <v/>
      </c>
      <c r="O151" s="10">
        <f>IF($A151="",0,IF($I151=0,$L151,SUMIFS(BOM!$O$5:$O$404,BOM!$A$5:$A$404,$A151)))</f>
        <v/>
      </c>
      <c r="P151" s="17">
        <f>IF($A151="",0,IF($I151=0,$L151,SUMIFS(BOM!$P$5:$P$404,BOM!$A$5:$A$404,$A151)))</f>
        <v/>
      </c>
      <c r="Q151" s="13">
        <f>IF($A151="","",IF(ABS($P151-$O151)&gt;0.005,"⚠ tree is deeper than 4 levels",""))</f>
        <v/>
      </c>
      <c r="R151" s="13">
        <f>IF($A151="","",IF(COUNTIF($A$5:$A$204,$A151)&gt;1,"⚠ duplicate part number",IF(AND($I151=0,$E151=""),"⚠ purchased part with no unit cost",IF(AND($I151&gt;0,$E151&lt;&gt;""),"Has children — the typed unit cost is ignored, the roll-up wins",""))))</f>
        <v/>
      </c>
    </row>
    <row r="152">
      <c r="A152" s="7" t="n"/>
      <c r="B152" s="7" t="n"/>
      <c r="C152" s="7" t="n"/>
      <c r="D152" s="7" t="n"/>
      <c r="E152" s="15" t="n"/>
      <c r="F152" s="7" t="n"/>
      <c r="G152" s="8" t="n"/>
      <c r="H152" s="16" t="n"/>
      <c r="I152" s="14">
        <f>IF($A152="","",COUNTIF(BOM!$A$5:$A$404,$A152))</f>
        <v/>
      </c>
      <c r="J152" s="14">
        <f>IF($A152="","",COUNTIF(BOM!$B$5:$B$404,$A152))</f>
        <v/>
      </c>
      <c r="K152" s="13">
        <f>IF($A152="","",IF(COUNTIF(BOM!$B$5:$B$404,$A152)=0,"Top level",""))</f>
        <v/>
      </c>
      <c r="L152" s="10">
        <f>IF($A152="",0,IF($E152="",0,$E152))</f>
        <v/>
      </c>
      <c r="M152" s="10">
        <f>IF($A152="",0,IF($I152=0,$L152,SUMIFS(BOM!$M$5:$M$404,BOM!$A$5:$A$404,$A152)))</f>
        <v/>
      </c>
      <c r="N152" s="10">
        <f>IF($A152="",0,IF($I152=0,$L152,SUMIFS(BOM!$N$5:$N$404,BOM!$A$5:$A$404,$A152)))</f>
        <v/>
      </c>
      <c r="O152" s="10">
        <f>IF($A152="",0,IF($I152=0,$L152,SUMIFS(BOM!$O$5:$O$404,BOM!$A$5:$A$404,$A152)))</f>
        <v/>
      </c>
      <c r="P152" s="17">
        <f>IF($A152="",0,IF($I152=0,$L152,SUMIFS(BOM!$P$5:$P$404,BOM!$A$5:$A$404,$A152)))</f>
        <v/>
      </c>
      <c r="Q152" s="13">
        <f>IF($A152="","",IF(ABS($P152-$O152)&gt;0.005,"⚠ tree is deeper than 4 levels",""))</f>
        <v/>
      </c>
      <c r="R152" s="13">
        <f>IF($A152="","",IF(COUNTIF($A$5:$A$204,$A152)&gt;1,"⚠ duplicate part number",IF(AND($I152=0,$E152=""),"⚠ purchased part with no unit cost",IF(AND($I152&gt;0,$E152&lt;&gt;""),"Has children — the typed unit cost is ignored, the roll-up wins",""))))</f>
        <v/>
      </c>
    </row>
    <row r="153">
      <c r="A153" s="7" t="n"/>
      <c r="B153" s="7" t="n"/>
      <c r="C153" s="7" t="n"/>
      <c r="D153" s="7" t="n"/>
      <c r="E153" s="15" t="n"/>
      <c r="F153" s="7" t="n"/>
      <c r="G153" s="8" t="n"/>
      <c r="H153" s="16" t="n"/>
      <c r="I153" s="14">
        <f>IF($A153="","",COUNTIF(BOM!$A$5:$A$404,$A153))</f>
        <v/>
      </c>
      <c r="J153" s="14">
        <f>IF($A153="","",COUNTIF(BOM!$B$5:$B$404,$A153))</f>
        <v/>
      </c>
      <c r="K153" s="13">
        <f>IF($A153="","",IF(COUNTIF(BOM!$B$5:$B$404,$A153)=0,"Top level",""))</f>
        <v/>
      </c>
      <c r="L153" s="10">
        <f>IF($A153="",0,IF($E153="",0,$E153))</f>
        <v/>
      </c>
      <c r="M153" s="10">
        <f>IF($A153="",0,IF($I153=0,$L153,SUMIFS(BOM!$M$5:$M$404,BOM!$A$5:$A$404,$A153)))</f>
        <v/>
      </c>
      <c r="N153" s="10">
        <f>IF($A153="",0,IF($I153=0,$L153,SUMIFS(BOM!$N$5:$N$404,BOM!$A$5:$A$404,$A153)))</f>
        <v/>
      </c>
      <c r="O153" s="10">
        <f>IF($A153="",0,IF($I153=0,$L153,SUMIFS(BOM!$O$5:$O$404,BOM!$A$5:$A$404,$A153)))</f>
        <v/>
      </c>
      <c r="P153" s="17">
        <f>IF($A153="",0,IF($I153=0,$L153,SUMIFS(BOM!$P$5:$P$404,BOM!$A$5:$A$404,$A153)))</f>
        <v/>
      </c>
      <c r="Q153" s="13">
        <f>IF($A153="","",IF(ABS($P153-$O153)&gt;0.005,"⚠ tree is deeper than 4 levels",""))</f>
        <v/>
      </c>
      <c r="R153" s="13">
        <f>IF($A153="","",IF(COUNTIF($A$5:$A$204,$A153)&gt;1,"⚠ duplicate part number",IF(AND($I153=0,$E153=""),"⚠ purchased part with no unit cost",IF(AND($I153&gt;0,$E153&lt;&gt;""),"Has children — the typed unit cost is ignored, the roll-up wins",""))))</f>
        <v/>
      </c>
    </row>
    <row r="154">
      <c r="A154" s="7" t="n"/>
      <c r="B154" s="7" t="n"/>
      <c r="C154" s="7" t="n"/>
      <c r="D154" s="7" t="n"/>
      <c r="E154" s="15" t="n"/>
      <c r="F154" s="7" t="n"/>
      <c r="G154" s="8" t="n"/>
      <c r="H154" s="16" t="n"/>
      <c r="I154" s="14">
        <f>IF($A154="","",COUNTIF(BOM!$A$5:$A$404,$A154))</f>
        <v/>
      </c>
      <c r="J154" s="14">
        <f>IF($A154="","",COUNTIF(BOM!$B$5:$B$404,$A154))</f>
        <v/>
      </c>
      <c r="K154" s="13">
        <f>IF($A154="","",IF(COUNTIF(BOM!$B$5:$B$404,$A154)=0,"Top level",""))</f>
        <v/>
      </c>
      <c r="L154" s="10">
        <f>IF($A154="",0,IF($E154="",0,$E154))</f>
        <v/>
      </c>
      <c r="M154" s="10">
        <f>IF($A154="",0,IF($I154=0,$L154,SUMIFS(BOM!$M$5:$M$404,BOM!$A$5:$A$404,$A154)))</f>
        <v/>
      </c>
      <c r="N154" s="10">
        <f>IF($A154="",0,IF($I154=0,$L154,SUMIFS(BOM!$N$5:$N$404,BOM!$A$5:$A$404,$A154)))</f>
        <v/>
      </c>
      <c r="O154" s="10">
        <f>IF($A154="",0,IF($I154=0,$L154,SUMIFS(BOM!$O$5:$O$404,BOM!$A$5:$A$404,$A154)))</f>
        <v/>
      </c>
      <c r="P154" s="17">
        <f>IF($A154="",0,IF($I154=0,$L154,SUMIFS(BOM!$P$5:$P$404,BOM!$A$5:$A$404,$A154)))</f>
        <v/>
      </c>
      <c r="Q154" s="13">
        <f>IF($A154="","",IF(ABS($P154-$O154)&gt;0.005,"⚠ tree is deeper than 4 levels",""))</f>
        <v/>
      </c>
      <c r="R154" s="13">
        <f>IF($A154="","",IF(COUNTIF($A$5:$A$204,$A154)&gt;1,"⚠ duplicate part number",IF(AND($I154=0,$E154=""),"⚠ purchased part with no unit cost",IF(AND($I154&gt;0,$E154&lt;&gt;""),"Has children — the typed unit cost is ignored, the roll-up wins",""))))</f>
        <v/>
      </c>
    </row>
    <row r="155">
      <c r="A155" s="7" t="n"/>
      <c r="B155" s="7" t="n"/>
      <c r="C155" s="7" t="n"/>
      <c r="D155" s="7" t="n"/>
      <c r="E155" s="15" t="n"/>
      <c r="F155" s="7" t="n"/>
      <c r="G155" s="8" t="n"/>
      <c r="H155" s="16" t="n"/>
      <c r="I155" s="14">
        <f>IF($A155="","",COUNTIF(BOM!$A$5:$A$404,$A155))</f>
        <v/>
      </c>
      <c r="J155" s="14">
        <f>IF($A155="","",COUNTIF(BOM!$B$5:$B$404,$A155))</f>
        <v/>
      </c>
      <c r="K155" s="13">
        <f>IF($A155="","",IF(COUNTIF(BOM!$B$5:$B$404,$A155)=0,"Top level",""))</f>
        <v/>
      </c>
      <c r="L155" s="10">
        <f>IF($A155="",0,IF($E155="",0,$E155))</f>
        <v/>
      </c>
      <c r="M155" s="10">
        <f>IF($A155="",0,IF($I155=0,$L155,SUMIFS(BOM!$M$5:$M$404,BOM!$A$5:$A$404,$A155)))</f>
        <v/>
      </c>
      <c r="N155" s="10">
        <f>IF($A155="",0,IF($I155=0,$L155,SUMIFS(BOM!$N$5:$N$404,BOM!$A$5:$A$404,$A155)))</f>
        <v/>
      </c>
      <c r="O155" s="10">
        <f>IF($A155="",0,IF($I155=0,$L155,SUMIFS(BOM!$O$5:$O$404,BOM!$A$5:$A$404,$A155)))</f>
        <v/>
      </c>
      <c r="P155" s="17">
        <f>IF($A155="",0,IF($I155=0,$L155,SUMIFS(BOM!$P$5:$P$404,BOM!$A$5:$A$404,$A155)))</f>
        <v/>
      </c>
      <c r="Q155" s="13">
        <f>IF($A155="","",IF(ABS($P155-$O155)&gt;0.005,"⚠ tree is deeper than 4 levels",""))</f>
        <v/>
      </c>
      <c r="R155" s="13">
        <f>IF($A155="","",IF(COUNTIF($A$5:$A$204,$A155)&gt;1,"⚠ duplicate part number",IF(AND($I155=0,$E155=""),"⚠ purchased part with no unit cost",IF(AND($I155&gt;0,$E155&lt;&gt;""),"Has children — the typed unit cost is ignored, the roll-up wins",""))))</f>
        <v/>
      </c>
    </row>
    <row r="156">
      <c r="A156" s="7" t="n"/>
      <c r="B156" s="7" t="n"/>
      <c r="C156" s="7" t="n"/>
      <c r="D156" s="7" t="n"/>
      <c r="E156" s="15" t="n"/>
      <c r="F156" s="7" t="n"/>
      <c r="G156" s="8" t="n"/>
      <c r="H156" s="16" t="n"/>
      <c r="I156" s="14">
        <f>IF($A156="","",COUNTIF(BOM!$A$5:$A$404,$A156))</f>
        <v/>
      </c>
      <c r="J156" s="14">
        <f>IF($A156="","",COUNTIF(BOM!$B$5:$B$404,$A156))</f>
        <v/>
      </c>
      <c r="K156" s="13">
        <f>IF($A156="","",IF(COUNTIF(BOM!$B$5:$B$404,$A156)=0,"Top level",""))</f>
        <v/>
      </c>
      <c r="L156" s="10">
        <f>IF($A156="",0,IF($E156="",0,$E156))</f>
        <v/>
      </c>
      <c r="M156" s="10">
        <f>IF($A156="",0,IF($I156=0,$L156,SUMIFS(BOM!$M$5:$M$404,BOM!$A$5:$A$404,$A156)))</f>
        <v/>
      </c>
      <c r="N156" s="10">
        <f>IF($A156="",0,IF($I156=0,$L156,SUMIFS(BOM!$N$5:$N$404,BOM!$A$5:$A$404,$A156)))</f>
        <v/>
      </c>
      <c r="O156" s="10">
        <f>IF($A156="",0,IF($I156=0,$L156,SUMIFS(BOM!$O$5:$O$404,BOM!$A$5:$A$404,$A156)))</f>
        <v/>
      </c>
      <c r="P156" s="17">
        <f>IF($A156="",0,IF($I156=0,$L156,SUMIFS(BOM!$P$5:$P$404,BOM!$A$5:$A$404,$A156)))</f>
        <v/>
      </c>
      <c r="Q156" s="13">
        <f>IF($A156="","",IF(ABS($P156-$O156)&gt;0.005,"⚠ tree is deeper than 4 levels",""))</f>
        <v/>
      </c>
      <c r="R156" s="13">
        <f>IF($A156="","",IF(COUNTIF($A$5:$A$204,$A156)&gt;1,"⚠ duplicate part number",IF(AND($I156=0,$E156=""),"⚠ purchased part with no unit cost",IF(AND($I156&gt;0,$E156&lt;&gt;""),"Has children — the typed unit cost is ignored, the roll-up wins",""))))</f>
        <v/>
      </c>
    </row>
    <row r="157">
      <c r="A157" s="7" t="n"/>
      <c r="B157" s="7" t="n"/>
      <c r="C157" s="7" t="n"/>
      <c r="D157" s="7" t="n"/>
      <c r="E157" s="15" t="n"/>
      <c r="F157" s="7" t="n"/>
      <c r="G157" s="8" t="n"/>
      <c r="H157" s="16" t="n"/>
      <c r="I157" s="14">
        <f>IF($A157="","",COUNTIF(BOM!$A$5:$A$404,$A157))</f>
        <v/>
      </c>
      <c r="J157" s="14">
        <f>IF($A157="","",COUNTIF(BOM!$B$5:$B$404,$A157))</f>
        <v/>
      </c>
      <c r="K157" s="13">
        <f>IF($A157="","",IF(COUNTIF(BOM!$B$5:$B$404,$A157)=0,"Top level",""))</f>
        <v/>
      </c>
      <c r="L157" s="10">
        <f>IF($A157="",0,IF($E157="",0,$E157))</f>
        <v/>
      </c>
      <c r="M157" s="10">
        <f>IF($A157="",0,IF($I157=0,$L157,SUMIFS(BOM!$M$5:$M$404,BOM!$A$5:$A$404,$A157)))</f>
        <v/>
      </c>
      <c r="N157" s="10">
        <f>IF($A157="",0,IF($I157=0,$L157,SUMIFS(BOM!$N$5:$N$404,BOM!$A$5:$A$404,$A157)))</f>
        <v/>
      </c>
      <c r="O157" s="10">
        <f>IF($A157="",0,IF($I157=0,$L157,SUMIFS(BOM!$O$5:$O$404,BOM!$A$5:$A$404,$A157)))</f>
        <v/>
      </c>
      <c r="P157" s="17">
        <f>IF($A157="",0,IF($I157=0,$L157,SUMIFS(BOM!$P$5:$P$404,BOM!$A$5:$A$404,$A157)))</f>
        <v/>
      </c>
      <c r="Q157" s="13">
        <f>IF($A157="","",IF(ABS($P157-$O157)&gt;0.005,"⚠ tree is deeper than 4 levels",""))</f>
        <v/>
      </c>
      <c r="R157" s="13">
        <f>IF($A157="","",IF(COUNTIF($A$5:$A$204,$A157)&gt;1,"⚠ duplicate part number",IF(AND($I157=0,$E157=""),"⚠ purchased part with no unit cost",IF(AND($I157&gt;0,$E157&lt;&gt;""),"Has children — the typed unit cost is ignored, the roll-up wins",""))))</f>
        <v/>
      </c>
    </row>
    <row r="158">
      <c r="A158" s="7" t="n"/>
      <c r="B158" s="7" t="n"/>
      <c r="C158" s="7" t="n"/>
      <c r="D158" s="7" t="n"/>
      <c r="E158" s="15" t="n"/>
      <c r="F158" s="7" t="n"/>
      <c r="G158" s="8" t="n"/>
      <c r="H158" s="16" t="n"/>
      <c r="I158" s="14">
        <f>IF($A158="","",COUNTIF(BOM!$A$5:$A$404,$A158))</f>
        <v/>
      </c>
      <c r="J158" s="14">
        <f>IF($A158="","",COUNTIF(BOM!$B$5:$B$404,$A158))</f>
        <v/>
      </c>
      <c r="K158" s="13">
        <f>IF($A158="","",IF(COUNTIF(BOM!$B$5:$B$404,$A158)=0,"Top level",""))</f>
        <v/>
      </c>
      <c r="L158" s="10">
        <f>IF($A158="",0,IF($E158="",0,$E158))</f>
        <v/>
      </c>
      <c r="M158" s="10">
        <f>IF($A158="",0,IF($I158=0,$L158,SUMIFS(BOM!$M$5:$M$404,BOM!$A$5:$A$404,$A158)))</f>
        <v/>
      </c>
      <c r="N158" s="10">
        <f>IF($A158="",0,IF($I158=0,$L158,SUMIFS(BOM!$N$5:$N$404,BOM!$A$5:$A$404,$A158)))</f>
        <v/>
      </c>
      <c r="O158" s="10">
        <f>IF($A158="",0,IF($I158=0,$L158,SUMIFS(BOM!$O$5:$O$404,BOM!$A$5:$A$404,$A158)))</f>
        <v/>
      </c>
      <c r="P158" s="17">
        <f>IF($A158="",0,IF($I158=0,$L158,SUMIFS(BOM!$P$5:$P$404,BOM!$A$5:$A$404,$A158)))</f>
        <v/>
      </c>
      <c r="Q158" s="13">
        <f>IF($A158="","",IF(ABS($P158-$O158)&gt;0.005,"⚠ tree is deeper than 4 levels",""))</f>
        <v/>
      </c>
      <c r="R158" s="13">
        <f>IF($A158="","",IF(COUNTIF($A$5:$A$204,$A158)&gt;1,"⚠ duplicate part number",IF(AND($I158=0,$E158=""),"⚠ purchased part with no unit cost",IF(AND($I158&gt;0,$E158&lt;&gt;""),"Has children — the typed unit cost is ignored, the roll-up wins",""))))</f>
        <v/>
      </c>
    </row>
    <row r="159">
      <c r="A159" s="7" t="n"/>
      <c r="B159" s="7" t="n"/>
      <c r="C159" s="7" t="n"/>
      <c r="D159" s="7" t="n"/>
      <c r="E159" s="15" t="n"/>
      <c r="F159" s="7" t="n"/>
      <c r="G159" s="8" t="n"/>
      <c r="H159" s="16" t="n"/>
      <c r="I159" s="14">
        <f>IF($A159="","",COUNTIF(BOM!$A$5:$A$404,$A159))</f>
        <v/>
      </c>
      <c r="J159" s="14">
        <f>IF($A159="","",COUNTIF(BOM!$B$5:$B$404,$A159))</f>
        <v/>
      </c>
      <c r="K159" s="13">
        <f>IF($A159="","",IF(COUNTIF(BOM!$B$5:$B$404,$A159)=0,"Top level",""))</f>
        <v/>
      </c>
      <c r="L159" s="10">
        <f>IF($A159="",0,IF($E159="",0,$E159))</f>
        <v/>
      </c>
      <c r="M159" s="10">
        <f>IF($A159="",0,IF($I159=0,$L159,SUMIFS(BOM!$M$5:$M$404,BOM!$A$5:$A$404,$A159)))</f>
        <v/>
      </c>
      <c r="N159" s="10">
        <f>IF($A159="",0,IF($I159=0,$L159,SUMIFS(BOM!$N$5:$N$404,BOM!$A$5:$A$404,$A159)))</f>
        <v/>
      </c>
      <c r="O159" s="10">
        <f>IF($A159="",0,IF($I159=0,$L159,SUMIFS(BOM!$O$5:$O$404,BOM!$A$5:$A$404,$A159)))</f>
        <v/>
      </c>
      <c r="P159" s="17">
        <f>IF($A159="",0,IF($I159=0,$L159,SUMIFS(BOM!$P$5:$P$404,BOM!$A$5:$A$404,$A159)))</f>
        <v/>
      </c>
      <c r="Q159" s="13">
        <f>IF($A159="","",IF(ABS($P159-$O159)&gt;0.005,"⚠ tree is deeper than 4 levels",""))</f>
        <v/>
      </c>
      <c r="R159" s="13">
        <f>IF($A159="","",IF(COUNTIF($A$5:$A$204,$A159)&gt;1,"⚠ duplicate part number",IF(AND($I159=0,$E159=""),"⚠ purchased part with no unit cost",IF(AND($I159&gt;0,$E159&lt;&gt;""),"Has children — the typed unit cost is ignored, the roll-up wins",""))))</f>
        <v/>
      </c>
    </row>
    <row r="160">
      <c r="A160" s="7" t="n"/>
      <c r="B160" s="7" t="n"/>
      <c r="C160" s="7" t="n"/>
      <c r="D160" s="7" t="n"/>
      <c r="E160" s="15" t="n"/>
      <c r="F160" s="7" t="n"/>
      <c r="G160" s="8" t="n"/>
      <c r="H160" s="16" t="n"/>
      <c r="I160" s="14">
        <f>IF($A160="","",COUNTIF(BOM!$A$5:$A$404,$A160))</f>
        <v/>
      </c>
      <c r="J160" s="14">
        <f>IF($A160="","",COUNTIF(BOM!$B$5:$B$404,$A160))</f>
        <v/>
      </c>
      <c r="K160" s="13">
        <f>IF($A160="","",IF(COUNTIF(BOM!$B$5:$B$404,$A160)=0,"Top level",""))</f>
        <v/>
      </c>
      <c r="L160" s="10">
        <f>IF($A160="",0,IF($E160="",0,$E160))</f>
        <v/>
      </c>
      <c r="M160" s="10">
        <f>IF($A160="",0,IF($I160=0,$L160,SUMIFS(BOM!$M$5:$M$404,BOM!$A$5:$A$404,$A160)))</f>
        <v/>
      </c>
      <c r="N160" s="10">
        <f>IF($A160="",0,IF($I160=0,$L160,SUMIFS(BOM!$N$5:$N$404,BOM!$A$5:$A$404,$A160)))</f>
        <v/>
      </c>
      <c r="O160" s="10">
        <f>IF($A160="",0,IF($I160=0,$L160,SUMIFS(BOM!$O$5:$O$404,BOM!$A$5:$A$404,$A160)))</f>
        <v/>
      </c>
      <c r="P160" s="17">
        <f>IF($A160="",0,IF($I160=0,$L160,SUMIFS(BOM!$P$5:$P$404,BOM!$A$5:$A$404,$A160)))</f>
        <v/>
      </c>
      <c r="Q160" s="13">
        <f>IF($A160="","",IF(ABS($P160-$O160)&gt;0.005,"⚠ tree is deeper than 4 levels",""))</f>
        <v/>
      </c>
      <c r="R160" s="13">
        <f>IF($A160="","",IF(COUNTIF($A$5:$A$204,$A160)&gt;1,"⚠ duplicate part number",IF(AND($I160=0,$E160=""),"⚠ purchased part with no unit cost",IF(AND($I160&gt;0,$E160&lt;&gt;""),"Has children — the typed unit cost is ignored, the roll-up wins",""))))</f>
        <v/>
      </c>
    </row>
    <row r="161">
      <c r="A161" s="7" t="n"/>
      <c r="B161" s="7" t="n"/>
      <c r="C161" s="7" t="n"/>
      <c r="D161" s="7" t="n"/>
      <c r="E161" s="15" t="n"/>
      <c r="F161" s="7" t="n"/>
      <c r="G161" s="8" t="n"/>
      <c r="H161" s="16" t="n"/>
      <c r="I161" s="14">
        <f>IF($A161="","",COUNTIF(BOM!$A$5:$A$404,$A161))</f>
        <v/>
      </c>
      <c r="J161" s="14">
        <f>IF($A161="","",COUNTIF(BOM!$B$5:$B$404,$A161))</f>
        <v/>
      </c>
      <c r="K161" s="13">
        <f>IF($A161="","",IF(COUNTIF(BOM!$B$5:$B$404,$A161)=0,"Top level",""))</f>
        <v/>
      </c>
      <c r="L161" s="10">
        <f>IF($A161="",0,IF($E161="",0,$E161))</f>
        <v/>
      </c>
      <c r="M161" s="10">
        <f>IF($A161="",0,IF($I161=0,$L161,SUMIFS(BOM!$M$5:$M$404,BOM!$A$5:$A$404,$A161)))</f>
        <v/>
      </c>
      <c r="N161" s="10">
        <f>IF($A161="",0,IF($I161=0,$L161,SUMIFS(BOM!$N$5:$N$404,BOM!$A$5:$A$404,$A161)))</f>
        <v/>
      </c>
      <c r="O161" s="10">
        <f>IF($A161="",0,IF($I161=0,$L161,SUMIFS(BOM!$O$5:$O$404,BOM!$A$5:$A$404,$A161)))</f>
        <v/>
      </c>
      <c r="P161" s="17">
        <f>IF($A161="",0,IF($I161=0,$L161,SUMIFS(BOM!$P$5:$P$404,BOM!$A$5:$A$404,$A161)))</f>
        <v/>
      </c>
      <c r="Q161" s="13">
        <f>IF($A161="","",IF(ABS($P161-$O161)&gt;0.005,"⚠ tree is deeper than 4 levels",""))</f>
        <v/>
      </c>
      <c r="R161" s="13">
        <f>IF($A161="","",IF(COUNTIF($A$5:$A$204,$A161)&gt;1,"⚠ duplicate part number",IF(AND($I161=0,$E161=""),"⚠ purchased part with no unit cost",IF(AND($I161&gt;0,$E161&lt;&gt;""),"Has children — the typed unit cost is ignored, the roll-up wins",""))))</f>
        <v/>
      </c>
    </row>
    <row r="162">
      <c r="A162" s="7" t="n"/>
      <c r="B162" s="7" t="n"/>
      <c r="C162" s="7" t="n"/>
      <c r="D162" s="7" t="n"/>
      <c r="E162" s="15" t="n"/>
      <c r="F162" s="7" t="n"/>
      <c r="G162" s="8" t="n"/>
      <c r="H162" s="16" t="n"/>
      <c r="I162" s="14">
        <f>IF($A162="","",COUNTIF(BOM!$A$5:$A$404,$A162))</f>
        <v/>
      </c>
      <c r="J162" s="14">
        <f>IF($A162="","",COUNTIF(BOM!$B$5:$B$404,$A162))</f>
        <v/>
      </c>
      <c r="K162" s="13">
        <f>IF($A162="","",IF(COUNTIF(BOM!$B$5:$B$404,$A162)=0,"Top level",""))</f>
        <v/>
      </c>
      <c r="L162" s="10">
        <f>IF($A162="",0,IF($E162="",0,$E162))</f>
        <v/>
      </c>
      <c r="M162" s="10">
        <f>IF($A162="",0,IF($I162=0,$L162,SUMIFS(BOM!$M$5:$M$404,BOM!$A$5:$A$404,$A162)))</f>
        <v/>
      </c>
      <c r="N162" s="10">
        <f>IF($A162="",0,IF($I162=0,$L162,SUMIFS(BOM!$N$5:$N$404,BOM!$A$5:$A$404,$A162)))</f>
        <v/>
      </c>
      <c r="O162" s="10">
        <f>IF($A162="",0,IF($I162=0,$L162,SUMIFS(BOM!$O$5:$O$404,BOM!$A$5:$A$404,$A162)))</f>
        <v/>
      </c>
      <c r="P162" s="17">
        <f>IF($A162="",0,IF($I162=0,$L162,SUMIFS(BOM!$P$5:$P$404,BOM!$A$5:$A$404,$A162)))</f>
        <v/>
      </c>
      <c r="Q162" s="13">
        <f>IF($A162="","",IF(ABS($P162-$O162)&gt;0.005,"⚠ tree is deeper than 4 levels",""))</f>
        <v/>
      </c>
      <c r="R162" s="13">
        <f>IF($A162="","",IF(COUNTIF($A$5:$A$204,$A162)&gt;1,"⚠ duplicate part number",IF(AND($I162=0,$E162=""),"⚠ purchased part with no unit cost",IF(AND($I162&gt;0,$E162&lt;&gt;""),"Has children — the typed unit cost is ignored, the roll-up wins",""))))</f>
        <v/>
      </c>
    </row>
    <row r="163">
      <c r="A163" s="7" t="n"/>
      <c r="B163" s="7" t="n"/>
      <c r="C163" s="7" t="n"/>
      <c r="D163" s="7" t="n"/>
      <c r="E163" s="15" t="n"/>
      <c r="F163" s="7" t="n"/>
      <c r="G163" s="8" t="n"/>
      <c r="H163" s="16" t="n"/>
      <c r="I163" s="14">
        <f>IF($A163="","",COUNTIF(BOM!$A$5:$A$404,$A163))</f>
        <v/>
      </c>
      <c r="J163" s="14">
        <f>IF($A163="","",COUNTIF(BOM!$B$5:$B$404,$A163))</f>
        <v/>
      </c>
      <c r="K163" s="13">
        <f>IF($A163="","",IF(COUNTIF(BOM!$B$5:$B$404,$A163)=0,"Top level",""))</f>
        <v/>
      </c>
      <c r="L163" s="10">
        <f>IF($A163="",0,IF($E163="",0,$E163))</f>
        <v/>
      </c>
      <c r="M163" s="10">
        <f>IF($A163="",0,IF($I163=0,$L163,SUMIFS(BOM!$M$5:$M$404,BOM!$A$5:$A$404,$A163)))</f>
        <v/>
      </c>
      <c r="N163" s="10">
        <f>IF($A163="",0,IF($I163=0,$L163,SUMIFS(BOM!$N$5:$N$404,BOM!$A$5:$A$404,$A163)))</f>
        <v/>
      </c>
      <c r="O163" s="10">
        <f>IF($A163="",0,IF($I163=0,$L163,SUMIFS(BOM!$O$5:$O$404,BOM!$A$5:$A$404,$A163)))</f>
        <v/>
      </c>
      <c r="P163" s="17">
        <f>IF($A163="",0,IF($I163=0,$L163,SUMIFS(BOM!$P$5:$P$404,BOM!$A$5:$A$404,$A163)))</f>
        <v/>
      </c>
      <c r="Q163" s="13">
        <f>IF($A163="","",IF(ABS($P163-$O163)&gt;0.005,"⚠ tree is deeper than 4 levels",""))</f>
        <v/>
      </c>
      <c r="R163" s="13">
        <f>IF($A163="","",IF(COUNTIF($A$5:$A$204,$A163)&gt;1,"⚠ duplicate part number",IF(AND($I163=0,$E163=""),"⚠ purchased part with no unit cost",IF(AND($I163&gt;0,$E163&lt;&gt;""),"Has children — the typed unit cost is ignored, the roll-up wins",""))))</f>
        <v/>
      </c>
    </row>
    <row r="164">
      <c r="A164" s="7" t="n"/>
      <c r="B164" s="7" t="n"/>
      <c r="C164" s="7" t="n"/>
      <c r="D164" s="7" t="n"/>
      <c r="E164" s="15" t="n"/>
      <c r="F164" s="7" t="n"/>
      <c r="G164" s="8" t="n"/>
      <c r="H164" s="16" t="n"/>
      <c r="I164" s="14">
        <f>IF($A164="","",COUNTIF(BOM!$A$5:$A$404,$A164))</f>
        <v/>
      </c>
      <c r="J164" s="14">
        <f>IF($A164="","",COUNTIF(BOM!$B$5:$B$404,$A164))</f>
        <v/>
      </c>
      <c r="K164" s="13">
        <f>IF($A164="","",IF(COUNTIF(BOM!$B$5:$B$404,$A164)=0,"Top level",""))</f>
        <v/>
      </c>
      <c r="L164" s="10">
        <f>IF($A164="",0,IF($E164="",0,$E164))</f>
        <v/>
      </c>
      <c r="M164" s="10">
        <f>IF($A164="",0,IF($I164=0,$L164,SUMIFS(BOM!$M$5:$M$404,BOM!$A$5:$A$404,$A164)))</f>
        <v/>
      </c>
      <c r="N164" s="10">
        <f>IF($A164="",0,IF($I164=0,$L164,SUMIFS(BOM!$N$5:$N$404,BOM!$A$5:$A$404,$A164)))</f>
        <v/>
      </c>
      <c r="O164" s="10">
        <f>IF($A164="",0,IF($I164=0,$L164,SUMIFS(BOM!$O$5:$O$404,BOM!$A$5:$A$404,$A164)))</f>
        <v/>
      </c>
      <c r="P164" s="17">
        <f>IF($A164="",0,IF($I164=0,$L164,SUMIFS(BOM!$P$5:$P$404,BOM!$A$5:$A$404,$A164)))</f>
        <v/>
      </c>
      <c r="Q164" s="13">
        <f>IF($A164="","",IF(ABS($P164-$O164)&gt;0.005,"⚠ tree is deeper than 4 levels",""))</f>
        <v/>
      </c>
      <c r="R164" s="13">
        <f>IF($A164="","",IF(COUNTIF($A$5:$A$204,$A164)&gt;1,"⚠ duplicate part number",IF(AND($I164=0,$E164=""),"⚠ purchased part with no unit cost",IF(AND($I164&gt;0,$E164&lt;&gt;""),"Has children — the typed unit cost is ignored, the roll-up wins",""))))</f>
        <v/>
      </c>
    </row>
    <row r="165">
      <c r="A165" s="7" t="n"/>
      <c r="B165" s="7" t="n"/>
      <c r="C165" s="7" t="n"/>
      <c r="D165" s="7" t="n"/>
      <c r="E165" s="15" t="n"/>
      <c r="F165" s="7" t="n"/>
      <c r="G165" s="8" t="n"/>
      <c r="H165" s="16" t="n"/>
      <c r="I165" s="14">
        <f>IF($A165="","",COUNTIF(BOM!$A$5:$A$404,$A165))</f>
        <v/>
      </c>
      <c r="J165" s="14">
        <f>IF($A165="","",COUNTIF(BOM!$B$5:$B$404,$A165))</f>
        <v/>
      </c>
      <c r="K165" s="13">
        <f>IF($A165="","",IF(COUNTIF(BOM!$B$5:$B$404,$A165)=0,"Top level",""))</f>
        <v/>
      </c>
      <c r="L165" s="10">
        <f>IF($A165="",0,IF($E165="",0,$E165))</f>
        <v/>
      </c>
      <c r="M165" s="10">
        <f>IF($A165="",0,IF($I165=0,$L165,SUMIFS(BOM!$M$5:$M$404,BOM!$A$5:$A$404,$A165)))</f>
        <v/>
      </c>
      <c r="N165" s="10">
        <f>IF($A165="",0,IF($I165=0,$L165,SUMIFS(BOM!$N$5:$N$404,BOM!$A$5:$A$404,$A165)))</f>
        <v/>
      </c>
      <c r="O165" s="10">
        <f>IF($A165="",0,IF($I165=0,$L165,SUMIFS(BOM!$O$5:$O$404,BOM!$A$5:$A$404,$A165)))</f>
        <v/>
      </c>
      <c r="P165" s="17">
        <f>IF($A165="",0,IF($I165=0,$L165,SUMIFS(BOM!$P$5:$P$404,BOM!$A$5:$A$404,$A165)))</f>
        <v/>
      </c>
      <c r="Q165" s="13">
        <f>IF($A165="","",IF(ABS($P165-$O165)&gt;0.005,"⚠ tree is deeper than 4 levels",""))</f>
        <v/>
      </c>
      <c r="R165" s="13">
        <f>IF($A165="","",IF(COUNTIF($A$5:$A$204,$A165)&gt;1,"⚠ duplicate part number",IF(AND($I165=0,$E165=""),"⚠ purchased part with no unit cost",IF(AND($I165&gt;0,$E165&lt;&gt;""),"Has children — the typed unit cost is ignored, the roll-up wins",""))))</f>
        <v/>
      </c>
    </row>
    <row r="166">
      <c r="A166" s="7" t="n"/>
      <c r="B166" s="7" t="n"/>
      <c r="C166" s="7" t="n"/>
      <c r="D166" s="7" t="n"/>
      <c r="E166" s="15" t="n"/>
      <c r="F166" s="7" t="n"/>
      <c r="G166" s="8" t="n"/>
      <c r="H166" s="16" t="n"/>
      <c r="I166" s="14">
        <f>IF($A166="","",COUNTIF(BOM!$A$5:$A$404,$A166))</f>
        <v/>
      </c>
      <c r="J166" s="14">
        <f>IF($A166="","",COUNTIF(BOM!$B$5:$B$404,$A166))</f>
        <v/>
      </c>
      <c r="K166" s="13">
        <f>IF($A166="","",IF(COUNTIF(BOM!$B$5:$B$404,$A166)=0,"Top level",""))</f>
        <v/>
      </c>
      <c r="L166" s="10">
        <f>IF($A166="",0,IF($E166="",0,$E166))</f>
        <v/>
      </c>
      <c r="M166" s="10">
        <f>IF($A166="",0,IF($I166=0,$L166,SUMIFS(BOM!$M$5:$M$404,BOM!$A$5:$A$404,$A166)))</f>
        <v/>
      </c>
      <c r="N166" s="10">
        <f>IF($A166="",0,IF($I166=0,$L166,SUMIFS(BOM!$N$5:$N$404,BOM!$A$5:$A$404,$A166)))</f>
        <v/>
      </c>
      <c r="O166" s="10">
        <f>IF($A166="",0,IF($I166=0,$L166,SUMIFS(BOM!$O$5:$O$404,BOM!$A$5:$A$404,$A166)))</f>
        <v/>
      </c>
      <c r="P166" s="17">
        <f>IF($A166="",0,IF($I166=0,$L166,SUMIFS(BOM!$P$5:$P$404,BOM!$A$5:$A$404,$A166)))</f>
        <v/>
      </c>
      <c r="Q166" s="13">
        <f>IF($A166="","",IF(ABS($P166-$O166)&gt;0.005,"⚠ tree is deeper than 4 levels",""))</f>
        <v/>
      </c>
      <c r="R166" s="13">
        <f>IF($A166="","",IF(COUNTIF($A$5:$A$204,$A166)&gt;1,"⚠ duplicate part number",IF(AND($I166=0,$E166=""),"⚠ purchased part with no unit cost",IF(AND($I166&gt;0,$E166&lt;&gt;""),"Has children — the typed unit cost is ignored, the roll-up wins",""))))</f>
        <v/>
      </c>
    </row>
    <row r="167">
      <c r="A167" s="7" t="n"/>
      <c r="B167" s="7" t="n"/>
      <c r="C167" s="7" t="n"/>
      <c r="D167" s="7" t="n"/>
      <c r="E167" s="15" t="n"/>
      <c r="F167" s="7" t="n"/>
      <c r="G167" s="8" t="n"/>
      <c r="H167" s="16" t="n"/>
      <c r="I167" s="14">
        <f>IF($A167="","",COUNTIF(BOM!$A$5:$A$404,$A167))</f>
        <v/>
      </c>
      <c r="J167" s="14">
        <f>IF($A167="","",COUNTIF(BOM!$B$5:$B$404,$A167))</f>
        <v/>
      </c>
      <c r="K167" s="13">
        <f>IF($A167="","",IF(COUNTIF(BOM!$B$5:$B$404,$A167)=0,"Top level",""))</f>
        <v/>
      </c>
      <c r="L167" s="10">
        <f>IF($A167="",0,IF($E167="",0,$E167))</f>
        <v/>
      </c>
      <c r="M167" s="10">
        <f>IF($A167="",0,IF($I167=0,$L167,SUMIFS(BOM!$M$5:$M$404,BOM!$A$5:$A$404,$A167)))</f>
        <v/>
      </c>
      <c r="N167" s="10">
        <f>IF($A167="",0,IF($I167=0,$L167,SUMIFS(BOM!$N$5:$N$404,BOM!$A$5:$A$404,$A167)))</f>
        <v/>
      </c>
      <c r="O167" s="10">
        <f>IF($A167="",0,IF($I167=0,$L167,SUMIFS(BOM!$O$5:$O$404,BOM!$A$5:$A$404,$A167)))</f>
        <v/>
      </c>
      <c r="P167" s="17">
        <f>IF($A167="",0,IF($I167=0,$L167,SUMIFS(BOM!$P$5:$P$404,BOM!$A$5:$A$404,$A167)))</f>
        <v/>
      </c>
      <c r="Q167" s="13">
        <f>IF($A167="","",IF(ABS($P167-$O167)&gt;0.005,"⚠ tree is deeper than 4 levels",""))</f>
        <v/>
      </c>
      <c r="R167" s="13">
        <f>IF($A167="","",IF(COUNTIF($A$5:$A$204,$A167)&gt;1,"⚠ duplicate part number",IF(AND($I167=0,$E167=""),"⚠ purchased part with no unit cost",IF(AND($I167&gt;0,$E167&lt;&gt;""),"Has children — the typed unit cost is ignored, the roll-up wins",""))))</f>
        <v/>
      </c>
    </row>
    <row r="168">
      <c r="A168" s="7" t="n"/>
      <c r="B168" s="7" t="n"/>
      <c r="C168" s="7" t="n"/>
      <c r="D168" s="7" t="n"/>
      <c r="E168" s="15" t="n"/>
      <c r="F168" s="7" t="n"/>
      <c r="G168" s="8" t="n"/>
      <c r="H168" s="16" t="n"/>
      <c r="I168" s="14">
        <f>IF($A168="","",COUNTIF(BOM!$A$5:$A$404,$A168))</f>
        <v/>
      </c>
      <c r="J168" s="14">
        <f>IF($A168="","",COUNTIF(BOM!$B$5:$B$404,$A168))</f>
        <v/>
      </c>
      <c r="K168" s="13">
        <f>IF($A168="","",IF(COUNTIF(BOM!$B$5:$B$404,$A168)=0,"Top level",""))</f>
        <v/>
      </c>
      <c r="L168" s="10">
        <f>IF($A168="",0,IF($E168="",0,$E168))</f>
        <v/>
      </c>
      <c r="M168" s="10">
        <f>IF($A168="",0,IF($I168=0,$L168,SUMIFS(BOM!$M$5:$M$404,BOM!$A$5:$A$404,$A168)))</f>
        <v/>
      </c>
      <c r="N168" s="10">
        <f>IF($A168="",0,IF($I168=0,$L168,SUMIFS(BOM!$N$5:$N$404,BOM!$A$5:$A$404,$A168)))</f>
        <v/>
      </c>
      <c r="O168" s="10">
        <f>IF($A168="",0,IF($I168=0,$L168,SUMIFS(BOM!$O$5:$O$404,BOM!$A$5:$A$404,$A168)))</f>
        <v/>
      </c>
      <c r="P168" s="17">
        <f>IF($A168="",0,IF($I168=0,$L168,SUMIFS(BOM!$P$5:$P$404,BOM!$A$5:$A$404,$A168)))</f>
        <v/>
      </c>
      <c r="Q168" s="13">
        <f>IF($A168="","",IF(ABS($P168-$O168)&gt;0.005,"⚠ tree is deeper than 4 levels",""))</f>
        <v/>
      </c>
      <c r="R168" s="13">
        <f>IF($A168="","",IF(COUNTIF($A$5:$A$204,$A168)&gt;1,"⚠ duplicate part number",IF(AND($I168=0,$E168=""),"⚠ purchased part with no unit cost",IF(AND($I168&gt;0,$E168&lt;&gt;""),"Has children — the typed unit cost is ignored, the roll-up wins",""))))</f>
        <v/>
      </c>
    </row>
    <row r="169">
      <c r="A169" s="7" t="n"/>
      <c r="B169" s="7" t="n"/>
      <c r="C169" s="7" t="n"/>
      <c r="D169" s="7" t="n"/>
      <c r="E169" s="15" t="n"/>
      <c r="F169" s="7" t="n"/>
      <c r="G169" s="8" t="n"/>
      <c r="H169" s="16" t="n"/>
      <c r="I169" s="14">
        <f>IF($A169="","",COUNTIF(BOM!$A$5:$A$404,$A169))</f>
        <v/>
      </c>
      <c r="J169" s="14">
        <f>IF($A169="","",COUNTIF(BOM!$B$5:$B$404,$A169))</f>
        <v/>
      </c>
      <c r="K169" s="13">
        <f>IF($A169="","",IF(COUNTIF(BOM!$B$5:$B$404,$A169)=0,"Top level",""))</f>
        <v/>
      </c>
      <c r="L169" s="10">
        <f>IF($A169="",0,IF($E169="",0,$E169))</f>
        <v/>
      </c>
      <c r="M169" s="10">
        <f>IF($A169="",0,IF($I169=0,$L169,SUMIFS(BOM!$M$5:$M$404,BOM!$A$5:$A$404,$A169)))</f>
        <v/>
      </c>
      <c r="N169" s="10">
        <f>IF($A169="",0,IF($I169=0,$L169,SUMIFS(BOM!$N$5:$N$404,BOM!$A$5:$A$404,$A169)))</f>
        <v/>
      </c>
      <c r="O169" s="10">
        <f>IF($A169="",0,IF($I169=0,$L169,SUMIFS(BOM!$O$5:$O$404,BOM!$A$5:$A$404,$A169)))</f>
        <v/>
      </c>
      <c r="P169" s="17">
        <f>IF($A169="",0,IF($I169=0,$L169,SUMIFS(BOM!$P$5:$P$404,BOM!$A$5:$A$404,$A169)))</f>
        <v/>
      </c>
      <c r="Q169" s="13">
        <f>IF($A169="","",IF(ABS($P169-$O169)&gt;0.005,"⚠ tree is deeper than 4 levels",""))</f>
        <v/>
      </c>
      <c r="R169" s="13">
        <f>IF($A169="","",IF(COUNTIF($A$5:$A$204,$A169)&gt;1,"⚠ duplicate part number",IF(AND($I169=0,$E169=""),"⚠ purchased part with no unit cost",IF(AND($I169&gt;0,$E169&lt;&gt;""),"Has children — the typed unit cost is ignored, the roll-up wins",""))))</f>
        <v/>
      </c>
    </row>
    <row r="170">
      <c r="A170" s="7" t="n"/>
      <c r="B170" s="7" t="n"/>
      <c r="C170" s="7" t="n"/>
      <c r="D170" s="7" t="n"/>
      <c r="E170" s="15" t="n"/>
      <c r="F170" s="7" t="n"/>
      <c r="G170" s="8" t="n"/>
      <c r="H170" s="16" t="n"/>
      <c r="I170" s="14">
        <f>IF($A170="","",COUNTIF(BOM!$A$5:$A$404,$A170))</f>
        <v/>
      </c>
      <c r="J170" s="14">
        <f>IF($A170="","",COUNTIF(BOM!$B$5:$B$404,$A170))</f>
        <v/>
      </c>
      <c r="K170" s="13">
        <f>IF($A170="","",IF(COUNTIF(BOM!$B$5:$B$404,$A170)=0,"Top level",""))</f>
        <v/>
      </c>
      <c r="L170" s="10">
        <f>IF($A170="",0,IF($E170="",0,$E170))</f>
        <v/>
      </c>
      <c r="M170" s="10">
        <f>IF($A170="",0,IF($I170=0,$L170,SUMIFS(BOM!$M$5:$M$404,BOM!$A$5:$A$404,$A170)))</f>
        <v/>
      </c>
      <c r="N170" s="10">
        <f>IF($A170="",0,IF($I170=0,$L170,SUMIFS(BOM!$N$5:$N$404,BOM!$A$5:$A$404,$A170)))</f>
        <v/>
      </c>
      <c r="O170" s="10">
        <f>IF($A170="",0,IF($I170=0,$L170,SUMIFS(BOM!$O$5:$O$404,BOM!$A$5:$A$404,$A170)))</f>
        <v/>
      </c>
      <c r="P170" s="17">
        <f>IF($A170="",0,IF($I170=0,$L170,SUMIFS(BOM!$P$5:$P$404,BOM!$A$5:$A$404,$A170)))</f>
        <v/>
      </c>
      <c r="Q170" s="13">
        <f>IF($A170="","",IF(ABS($P170-$O170)&gt;0.005,"⚠ tree is deeper than 4 levels",""))</f>
        <v/>
      </c>
      <c r="R170" s="13">
        <f>IF($A170="","",IF(COUNTIF($A$5:$A$204,$A170)&gt;1,"⚠ duplicate part number",IF(AND($I170=0,$E170=""),"⚠ purchased part with no unit cost",IF(AND($I170&gt;0,$E170&lt;&gt;""),"Has children — the typed unit cost is ignored, the roll-up wins",""))))</f>
        <v/>
      </c>
    </row>
    <row r="171">
      <c r="A171" s="7" t="n"/>
      <c r="B171" s="7" t="n"/>
      <c r="C171" s="7" t="n"/>
      <c r="D171" s="7" t="n"/>
      <c r="E171" s="15" t="n"/>
      <c r="F171" s="7" t="n"/>
      <c r="G171" s="8" t="n"/>
      <c r="H171" s="16" t="n"/>
      <c r="I171" s="14">
        <f>IF($A171="","",COUNTIF(BOM!$A$5:$A$404,$A171))</f>
        <v/>
      </c>
      <c r="J171" s="14">
        <f>IF($A171="","",COUNTIF(BOM!$B$5:$B$404,$A171))</f>
        <v/>
      </c>
      <c r="K171" s="13">
        <f>IF($A171="","",IF(COUNTIF(BOM!$B$5:$B$404,$A171)=0,"Top level",""))</f>
        <v/>
      </c>
      <c r="L171" s="10">
        <f>IF($A171="",0,IF($E171="",0,$E171))</f>
        <v/>
      </c>
      <c r="M171" s="10">
        <f>IF($A171="",0,IF($I171=0,$L171,SUMIFS(BOM!$M$5:$M$404,BOM!$A$5:$A$404,$A171)))</f>
        <v/>
      </c>
      <c r="N171" s="10">
        <f>IF($A171="",0,IF($I171=0,$L171,SUMIFS(BOM!$N$5:$N$404,BOM!$A$5:$A$404,$A171)))</f>
        <v/>
      </c>
      <c r="O171" s="10">
        <f>IF($A171="",0,IF($I171=0,$L171,SUMIFS(BOM!$O$5:$O$404,BOM!$A$5:$A$404,$A171)))</f>
        <v/>
      </c>
      <c r="P171" s="17">
        <f>IF($A171="",0,IF($I171=0,$L171,SUMIFS(BOM!$P$5:$P$404,BOM!$A$5:$A$404,$A171)))</f>
        <v/>
      </c>
      <c r="Q171" s="13">
        <f>IF($A171="","",IF(ABS($P171-$O171)&gt;0.005,"⚠ tree is deeper than 4 levels",""))</f>
        <v/>
      </c>
      <c r="R171" s="13">
        <f>IF($A171="","",IF(COUNTIF($A$5:$A$204,$A171)&gt;1,"⚠ duplicate part number",IF(AND($I171=0,$E171=""),"⚠ purchased part with no unit cost",IF(AND($I171&gt;0,$E171&lt;&gt;""),"Has children — the typed unit cost is ignored, the roll-up wins",""))))</f>
        <v/>
      </c>
    </row>
    <row r="172">
      <c r="A172" s="7" t="n"/>
      <c r="B172" s="7" t="n"/>
      <c r="C172" s="7" t="n"/>
      <c r="D172" s="7" t="n"/>
      <c r="E172" s="15" t="n"/>
      <c r="F172" s="7" t="n"/>
      <c r="G172" s="8" t="n"/>
      <c r="H172" s="16" t="n"/>
      <c r="I172" s="14">
        <f>IF($A172="","",COUNTIF(BOM!$A$5:$A$404,$A172))</f>
        <v/>
      </c>
      <c r="J172" s="14">
        <f>IF($A172="","",COUNTIF(BOM!$B$5:$B$404,$A172))</f>
        <v/>
      </c>
      <c r="K172" s="13">
        <f>IF($A172="","",IF(COUNTIF(BOM!$B$5:$B$404,$A172)=0,"Top level",""))</f>
        <v/>
      </c>
      <c r="L172" s="10">
        <f>IF($A172="",0,IF($E172="",0,$E172))</f>
        <v/>
      </c>
      <c r="M172" s="10">
        <f>IF($A172="",0,IF($I172=0,$L172,SUMIFS(BOM!$M$5:$M$404,BOM!$A$5:$A$404,$A172)))</f>
        <v/>
      </c>
      <c r="N172" s="10">
        <f>IF($A172="",0,IF($I172=0,$L172,SUMIFS(BOM!$N$5:$N$404,BOM!$A$5:$A$404,$A172)))</f>
        <v/>
      </c>
      <c r="O172" s="10">
        <f>IF($A172="",0,IF($I172=0,$L172,SUMIFS(BOM!$O$5:$O$404,BOM!$A$5:$A$404,$A172)))</f>
        <v/>
      </c>
      <c r="P172" s="17">
        <f>IF($A172="",0,IF($I172=0,$L172,SUMIFS(BOM!$P$5:$P$404,BOM!$A$5:$A$404,$A172)))</f>
        <v/>
      </c>
      <c r="Q172" s="13">
        <f>IF($A172="","",IF(ABS($P172-$O172)&gt;0.005,"⚠ tree is deeper than 4 levels",""))</f>
        <v/>
      </c>
      <c r="R172" s="13">
        <f>IF($A172="","",IF(COUNTIF($A$5:$A$204,$A172)&gt;1,"⚠ duplicate part number",IF(AND($I172=0,$E172=""),"⚠ purchased part with no unit cost",IF(AND($I172&gt;0,$E172&lt;&gt;""),"Has children — the typed unit cost is ignored, the roll-up wins",""))))</f>
        <v/>
      </c>
    </row>
    <row r="173">
      <c r="A173" s="7" t="n"/>
      <c r="B173" s="7" t="n"/>
      <c r="C173" s="7" t="n"/>
      <c r="D173" s="7" t="n"/>
      <c r="E173" s="15" t="n"/>
      <c r="F173" s="7" t="n"/>
      <c r="G173" s="8" t="n"/>
      <c r="H173" s="16" t="n"/>
      <c r="I173" s="14">
        <f>IF($A173="","",COUNTIF(BOM!$A$5:$A$404,$A173))</f>
        <v/>
      </c>
      <c r="J173" s="14">
        <f>IF($A173="","",COUNTIF(BOM!$B$5:$B$404,$A173))</f>
        <v/>
      </c>
      <c r="K173" s="13">
        <f>IF($A173="","",IF(COUNTIF(BOM!$B$5:$B$404,$A173)=0,"Top level",""))</f>
        <v/>
      </c>
      <c r="L173" s="10">
        <f>IF($A173="",0,IF($E173="",0,$E173))</f>
        <v/>
      </c>
      <c r="M173" s="10">
        <f>IF($A173="",0,IF($I173=0,$L173,SUMIFS(BOM!$M$5:$M$404,BOM!$A$5:$A$404,$A173)))</f>
        <v/>
      </c>
      <c r="N173" s="10">
        <f>IF($A173="",0,IF($I173=0,$L173,SUMIFS(BOM!$N$5:$N$404,BOM!$A$5:$A$404,$A173)))</f>
        <v/>
      </c>
      <c r="O173" s="10">
        <f>IF($A173="",0,IF($I173=0,$L173,SUMIFS(BOM!$O$5:$O$404,BOM!$A$5:$A$404,$A173)))</f>
        <v/>
      </c>
      <c r="P173" s="17">
        <f>IF($A173="",0,IF($I173=0,$L173,SUMIFS(BOM!$P$5:$P$404,BOM!$A$5:$A$404,$A173)))</f>
        <v/>
      </c>
      <c r="Q173" s="13">
        <f>IF($A173="","",IF(ABS($P173-$O173)&gt;0.005,"⚠ tree is deeper than 4 levels",""))</f>
        <v/>
      </c>
      <c r="R173" s="13">
        <f>IF($A173="","",IF(COUNTIF($A$5:$A$204,$A173)&gt;1,"⚠ duplicate part number",IF(AND($I173=0,$E173=""),"⚠ purchased part with no unit cost",IF(AND($I173&gt;0,$E173&lt;&gt;""),"Has children — the typed unit cost is ignored, the roll-up wins",""))))</f>
        <v/>
      </c>
    </row>
    <row r="174">
      <c r="A174" s="7" t="n"/>
      <c r="B174" s="7" t="n"/>
      <c r="C174" s="7" t="n"/>
      <c r="D174" s="7" t="n"/>
      <c r="E174" s="15" t="n"/>
      <c r="F174" s="7" t="n"/>
      <c r="G174" s="8" t="n"/>
      <c r="H174" s="16" t="n"/>
      <c r="I174" s="14">
        <f>IF($A174="","",COUNTIF(BOM!$A$5:$A$404,$A174))</f>
        <v/>
      </c>
      <c r="J174" s="14">
        <f>IF($A174="","",COUNTIF(BOM!$B$5:$B$404,$A174))</f>
        <v/>
      </c>
      <c r="K174" s="13">
        <f>IF($A174="","",IF(COUNTIF(BOM!$B$5:$B$404,$A174)=0,"Top level",""))</f>
        <v/>
      </c>
      <c r="L174" s="10">
        <f>IF($A174="",0,IF($E174="",0,$E174))</f>
        <v/>
      </c>
      <c r="M174" s="10">
        <f>IF($A174="",0,IF($I174=0,$L174,SUMIFS(BOM!$M$5:$M$404,BOM!$A$5:$A$404,$A174)))</f>
        <v/>
      </c>
      <c r="N174" s="10">
        <f>IF($A174="",0,IF($I174=0,$L174,SUMIFS(BOM!$N$5:$N$404,BOM!$A$5:$A$404,$A174)))</f>
        <v/>
      </c>
      <c r="O174" s="10">
        <f>IF($A174="",0,IF($I174=0,$L174,SUMIFS(BOM!$O$5:$O$404,BOM!$A$5:$A$404,$A174)))</f>
        <v/>
      </c>
      <c r="P174" s="17">
        <f>IF($A174="",0,IF($I174=0,$L174,SUMIFS(BOM!$P$5:$P$404,BOM!$A$5:$A$404,$A174)))</f>
        <v/>
      </c>
      <c r="Q174" s="13">
        <f>IF($A174="","",IF(ABS($P174-$O174)&gt;0.005,"⚠ tree is deeper than 4 levels",""))</f>
        <v/>
      </c>
      <c r="R174" s="13">
        <f>IF($A174="","",IF(COUNTIF($A$5:$A$204,$A174)&gt;1,"⚠ duplicate part number",IF(AND($I174=0,$E174=""),"⚠ purchased part with no unit cost",IF(AND($I174&gt;0,$E174&lt;&gt;""),"Has children — the typed unit cost is ignored, the roll-up wins",""))))</f>
        <v/>
      </c>
    </row>
    <row r="175">
      <c r="A175" s="7" t="n"/>
      <c r="B175" s="7" t="n"/>
      <c r="C175" s="7" t="n"/>
      <c r="D175" s="7" t="n"/>
      <c r="E175" s="15" t="n"/>
      <c r="F175" s="7" t="n"/>
      <c r="G175" s="8" t="n"/>
      <c r="H175" s="16" t="n"/>
      <c r="I175" s="14">
        <f>IF($A175="","",COUNTIF(BOM!$A$5:$A$404,$A175))</f>
        <v/>
      </c>
      <c r="J175" s="14">
        <f>IF($A175="","",COUNTIF(BOM!$B$5:$B$404,$A175))</f>
        <v/>
      </c>
      <c r="K175" s="13">
        <f>IF($A175="","",IF(COUNTIF(BOM!$B$5:$B$404,$A175)=0,"Top level",""))</f>
        <v/>
      </c>
      <c r="L175" s="10">
        <f>IF($A175="",0,IF($E175="",0,$E175))</f>
        <v/>
      </c>
      <c r="M175" s="10">
        <f>IF($A175="",0,IF($I175=0,$L175,SUMIFS(BOM!$M$5:$M$404,BOM!$A$5:$A$404,$A175)))</f>
        <v/>
      </c>
      <c r="N175" s="10">
        <f>IF($A175="",0,IF($I175=0,$L175,SUMIFS(BOM!$N$5:$N$404,BOM!$A$5:$A$404,$A175)))</f>
        <v/>
      </c>
      <c r="O175" s="10">
        <f>IF($A175="",0,IF($I175=0,$L175,SUMIFS(BOM!$O$5:$O$404,BOM!$A$5:$A$404,$A175)))</f>
        <v/>
      </c>
      <c r="P175" s="17">
        <f>IF($A175="",0,IF($I175=0,$L175,SUMIFS(BOM!$P$5:$P$404,BOM!$A$5:$A$404,$A175)))</f>
        <v/>
      </c>
      <c r="Q175" s="13">
        <f>IF($A175="","",IF(ABS($P175-$O175)&gt;0.005,"⚠ tree is deeper than 4 levels",""))</f>
        <v/>
      </c>
      <c r="R175" s="13">
        <f>IF($A175="","",IF(COUNTIF($A$5:$A$204,$A175)&gt;1,"⚠ duplicate part number",IF(AND($I175=0,$E175=""),"⚠ purchased part with no unit cost",IF(AND($I175&gt;0,$E175&lt;&gt;""),"Has children — the typed unit cost is ignored, the roll-up wins",""))))</f>
        <v/>
      </c>
    </row>
    <row r="176">
      <c r="A176" s="7" t="n"/>
      <c r="B176" s="7" t="n"/>
      <c r="C176" s="7" t="n"/>
      <c r="D176" s="7" t="n"/>
      <c r="E176" s="15" t="n"/>
      <c r="F176" s="7" t="n"/>
      <c r="G176" s="8" t="n"/>
      <c r="H176" s="16" t="n"/>
      <c r="I176" s="14">
        <f>IF($A176="","",COUNTIF(BOM!$A$5:$A$404,$A176))</f>
        <v/>
      </c>
      <c r="J176" s="14">
        <f>IF($A176="","",COUNTIF(BOM!$B$5:$B$404,$A176))</f>
        <v/>
      </c>
      <c r="K176" s="13">
        <f>IF($A176="","",IF(COUNTIF(BOM!$B$5:$B$404,$A176)=0,"Top level",""))</f>
        <v/>
      </c>
      <c r="L176" s="10">
        <f>IF($A176="",0,IF($E176="",0,$E176))</f>
        <v/>
      </c>
      <c r="M176" s="10">
        <f>IF($A176="",0,IF($I176=0,$L176,SUMIFS(BOM!$M$5:$M$404,BOM!$A$5:$A$404,$A176)))</f>
        <v/>
      </c>
      <c r="N176" s="10">
        <f>IF($A176="",0,IF($I176=0,$L176,SUMIFS(BOM!$N$5:$N$404,BOM!$A$5:$A$404,$A176)))</f>
        <v/>
      </c>
      <c r="O176" s="10">
        <f>IF($A176="",0,IF($I176=0,$L176,SUMIFS(BOM!$O$5:$O$404,BOM!$A$5:$A$404,$A176)))</f>
        <v/>
      </c>
      <c r="P176" s="17">
        <f>IF($A176="",0,IF($I176=0,$L176,SUMIFS(BOM!$P$5:$P$404,BOM!$A$5:$A$404,$A176)))</f>
        <v/>
      </c>
      <c r="Q176" s="13">
        <f>IF($A176="","",IF(ABS($P176-$O176)&gt;0.005,"⚠ tree is deeper than 4 levels",""))</f>
        <v/>
      </c>
      <c r="R176" s="13">
        <f>IF($A176="","",IF(COUNTIF($A$5:$A$204,$A176)&gt;1,"⚠ duplicate part number",IF(AND($I176=0,$E176=""),"⚠ purchased part with no unit cost",IF(AND($I176&gt;0,$E176&lt;&gt;""),"Has children — the typed unit cost is ignored, the roll-up wins",""))))</f>
        <v/>
      </c>
    </row>
    <row r="177">
      <c r="A177" s="7" t="n"/>
      <c r="B177" s="7" t="n"/>
      <c r="C177" s="7" t="n"/>
      <c r="D177" s="7" t="n"/>
      <c r="E177" s="15" t="n"/>
      <c r="F177" s="7" t="n"/>
      <c r="G177" s="8" t="n"/>
      <c r="H177" s="16" t="n"/>
      <c r="I177" s="14">
        <f>IF($A177="","",COUNTIF(BOM!$A$5:$A$404,$A177))</f>
        <v/>
      </c>
      <c r="J177" s="14">
        <f>IF($A177="","",COUNTIF(BOM!$B$5:$B$404,$A177))</f>
        <v/>
      </c>
      <c r="K177" s="13">
        <f>IF($A177="","",IF(COUNTIF(BOM!$B$5:$B$404,$A177)=0,"Top level",""))</f>
        <v/>
      </c>
      <c r="L177" s="10">
        <f>IF($A177="",0,IF($E177="",0,$E177))</f>
        <v/>
      </c>
      <c r="M177" s="10">
        <f>IF($A177="",0,IF($I177=0,$L177,SUMIFS(BOM!$M$5:$M$404,BOM!$A$5:$A$404,$A177)))</f>
        <v/>
      </c>
      <c r="N177" s="10">
        <f>IF($A177="",0,IF($I177=0,$L177,SUMIFS(BOM!$N$5:$N$404,BOM!$A$5:$A$404,$A177)))</f>
        <v/>
      </c>
      <c r="O177" s="10">
        <f>IF($A177="",0,IF($I177=0,$L177,SUMIFS(BOM!$O$5:$O$404,BOM!$A$5:$A$404,$A177)))</f>
        <v/>
      </c>
      <c r="P177" s="17">
        <f>IF($A177="",0,IF($I177=0,$L177,SUMIFS(BOM!$P$5:$P$404,BOM!$A$5:$A$404,$A177)))</f>
        <v/>
      </c>
      <c r="Q177" s="13">
        <f>IF($A177="","",IF(ABS($P177-$O177)&gt;0.005,"⚠ tree is deeper than 4 levels",""))</f>
        <v/>
      </c>
      <c r="R177" s="13">
        <f>IF($A177="","",IF(COUNTIF($A$5:$A$204,$A177)&gt;1,"⚠ duplicate part number",IF(AND($I177=0,$E177=""),"⚠ purchased part with no unit cost",IF(AND($I177&gt;0,$E177&lt;&gt;""),"Has children — the typed unit cost is ignored, the roll-up wins",""))))</f>
        <v/>
      </c>
    </row>
    <row r="178">
      <c r="A178" s="7" t="n"/>
      <c r="B178" s="7" t="n"/>
      <c r="C178" s="7" t="n"/>
      <c r="D178" s="7" t="n"/>
      <c r="E178" s="15" t="n"/>
      <c r="F178" s="7" t="n"/>
      <c r="G178" s="8" t="n"/>
      <c r="H178" s="16" t="n"/>
      <c r="I178" s="14">
        <f>IF($A178="","",COUNTIF(BOM!$A$5:$A$404,$A178))</f>
        <v/>
      </c>
      <c r="J178" s="14">
        <f>IF($A178="","",COUNTIF(BOM!$B$5:$B$404,$A178))</f>
        <v/>
      </c>
      <c r="K178" s="13">
        <f>IF($A178="","",IF(COUNTIF(BOM!$B$5:$B$404,$A178)=0,"Top level",""))</f>
        <v/>
      </c>
      <c r="L178" s="10">
        <f>IF($A178="",0,IF($E178="",0,$E178))</f>
        <v/>
      </c>
      <c r="M178" s="10">
        <f>IF($A178="",0,IF($I178=0,$L178,SUMIFS(BOM!$M$5:$M$404,BOM!$A$5:$A$404,$A178)))</f>
        <v/>
      </c>
      <c r="N178" s="10">
        <f>IF($A178="",0,IF($I178=0,$L178,SUMIFS(BOM!$N$5:$N$404,BOM!$A$5:$A$404,$A178)))</f>
        <v/>
      </c>
      <c r="O178" s="10">
        <f>IF($A178="",0,IF($I178=0,$L178,SUMIFS(BOM!$O$5:$O$404,BOM!$A$5:$A$404,$A178)))</f>
        <v/>
      </c>
      <c r="P178" s="17">
        <f>IF($A178="",0,IF($I178=0,$L178,SUMIFS(BOM!$P$5:$P$404,BOM!$A$5:$A$404,$A178)))</f>
        <v/>
      </c>
      <c r="Q178" s="13">
        <f>IF($A178="","",IF(ABS($P178-$O178)&gt;0.005,"⚠ tree is deeper than 4 levels",""))</f>
        <v/>
      </c>
      <c r="R178" s="13">
        <f>IF($A178="","",IF(COUNTIF($A$5:$A$204,$A178)&gt;1,"⚠ duplicate part number",IF(AND($I178=0,$E178=""),"⚠ purchased part with no unit cost",IF(AND($I178&gt;0,$E178&lt;&gt;""),"Has children — the typed unit cost is ignored, the roll-up wins",""))))</f>
        <v/>
      </c>
    </row>
    <row r="179">
      <c r="A179" s="7" t="n"/>
      <c r="B179" s="7" t="n"/>
      <c r="C179" s="7" t="n"/>
      <c r="D179" s="7" t="n"/>
      <c r="E179" s="15" t="n"/>
      <c r="F179" s="7" t="n"/>
      <c r="G179" s="8" t="n"/>
      <c r="H179" s="16" t="n"/>
      <c r="I179" s="14">
        <f>IF($A179="","",COUNTIF(BOM!$A$5:$A$404,$A179))</f>
        <v/>
      </c>
      <c r="J179" s="14">
        <f>IF($A179="","",COUNTIF(BOM!$B$5:$B$404,$A179))</f>
        <v/>
      </c>
      <c r="K179" s="13">
        <f>IF($A179="","",IF(COUNTIF(BOM!$B$5:$B$404,$A179)=0,"Top level",""))</f>
        <v/>
      </c>
      <c r="L179" s="10">
        <f>IF($A179="",0,IF($E179="",0,$E179))</f>
        <v/>
      </c>
      <c r="M179" s="10">
        <f>IF($A179="",0,IF($I179=0,$L179,SUMIFS(BOM!$M$5:$M$404,BOM!$A$5:$A$404,$A179)))</f>
        <v/>
      </c>
      <c r="N179" s="10">
        <f>IF($A179="",0,IF($I179=0,$L179,SUMIFS(BOM!$N$5:$N$404,BOM!$A$5:$A$404,$A179)))</f>
        <v/>
      </c>
      <c r="O179" s="10">
        <f>IF($A179="",0,IF($I179=0,$L179,SUMIFS(BOM!$O$5:$O$404,BOM!$A$5:$A$404,$A179)))</f>
        <v/>
      </c>
      <c r="P179" s="17">
        <f>IF($A179="",0,IF($I179=0,$L179,SUMIFS(BOM!$P$5:$P$404,BOM!$A$5:$A$404,$A179)))</f>
        <v/>
      </c>
      <c r="Q179" s="13">
        <f>IF($A179="","",IF(ABS($P179-$O179)&gt;0.005,"⚠ tree is deeper than 4 levels",""))</f>
        <v/>
      </c>
      <c r="R179" s="13">
        <f>IF($A179="","",IF(COUNTIF($A$5:$A$204,$A179)&gt;1,"⚠ duplicate part number",IF(AND($I179=0,$E179=""),"⚠ purchased part with no unit cost",IF(AND($I179&gt;0,$E179&lt;&gt;""),"Has children — the typed unit cost is ignored, the roll-up wins",""))))</f>
        <v/>
      </c>
    </row>
    <row r="180">
      <c r="A180" s="7" t="n"/>
      <c r="B180" s="7" t="n"/>
      <c r="C180" s="7" t="n"/>
      <c r="D180" s="7" t="n"/>
      <c r="E180" s="15" t="n"/>
      <c r="F180" s="7" t="n"/>
      <c r="G180" s="8" t="n"/>
      <c r="H180" s="16" t="n"/>
      <c r="I180" s="14">
        <f>IF($A180="","",COUNTIF(BOM!$A$5:$A$404,$A180))</f>
        <v/>
      </c>
      <c r="J180" s="14">
        <f>IF($A180="","",COUNTIF(BOM!$B$5:$B$404,$A180))</f>
        <v/>
      </c>
      <c r="K180" s="13">
        <f>IF($A180="","",IF(COUNTIF(BOM!$B$5:$B$404,$A180)=0,"Top level",""))</f>
        <v/>
      </c>
      <c r="L180" s="10">
        <f>IF($A180="",0,IF($E180="",0,$E180))</f>
        <v/>
      </c>
      <c r="M180" s="10">
        <f>IF($A180="",0,IF($I180=0,$L180,SUMIFS(BOM!$M$5:$M$404,BOM!$A$5:$A$404,$A180)))</f>
        <v/>
      </c>
      <c r="N180" s="10">
        <f>IF($A180="",0,IF($I180=0,$L180,SUMIFS(BOM!$N$5:$N$404,BOM!$A$5:$A$404,$A180)))</f>
        <v/>
      </c>
      <c r="O180" s="10">
        <f>IF($A180="",0,IF($I180=0,$L180,SUMIFS(BOM!$O$5:$O$404,BOM!$A$5:$A$404,$A180)))</f>
        <v/>
      </c>
      <c r="P180" s="17">
        <f>IF($A180="",0,IF($I180=0,$L180,SUMIFS(BOM!$P$5:$P$404,BOM!$A$5:$A$404,$A180)))</f>
        <v/>
      </c>
      <c r="Q180" s="13">
        <f>IF($A180="","",IF(ABS($P180-$O180)&gt;0.005,"⚠ tree is deeper than 4 levels",""))</f>
        <v/>
      </c>
      <c r="R180" s="13">
        <f>IF($A180="","",IF(COUNTIF($A$5:$A$204,$A180)&gt;1,"⚠ duplicate part number",IF(AND($I180=0,$E180=""),"⚠ purchased part with no unit cost",IF(AND($I180&gt;0,$E180&lt;&gt;""),"Has children — the typed unit cost is ignored, the roll-up wins",""))))</f>
        <v/>
      </c>
    </row>
    <row r="181">
      <c r="A181" s="7" t="n"/>
      <c r="B181" s="7" t="n"/>
      <c r="C181" s="7" t="n"/>
      <c r="D181" s="7" t="n"/>
      <c r="E181" s="15" t="n"/>
      <c r="F181" s="7" t="n"/>
      <c r="G181" s="8" t="n"/>
      <c r="H181" s="16" t="n"/>
      <c r="I181" s="14">
        <f>IF($A181="","",COUNTIF(BOM!$A$5:$A$404,$A181))</f>
        <v/>
      </c>
      <c r="J181" s="14">
        <f>IF($A181="","",COUNTIF(BOM!$B$5:$B$404,$A181))</f>
        <v/>
      </c>
      <c r="K181" s="13">
        <f>IF($A181="","",IF(COUNTIF(BOM!$B$5:$B$404,$A181)=0,"Top level",""))</f>
        <v/>
      </c>
      <c r="L181" s="10">
        <f>IF($A181="",0,IF($E181="",0,$E181))</f>
        <v/>
      </c>
      <c r="M181" s="10">
        <f>IF($A181="",0,IF($I181=0,$L181,SUMIFS(BOM!$M$5:$M$404,BOM!$A$5:$A$404,$A181)))</f>
        <v/>
      </c>
      <c r="N181" s="10">
        <f>IF($A181="",0,IF($I181=0,$L181,SUMIFS(BOM!$N$5:$N$404,BOM!$A$5:$A$404,$A181)))</f>
        <v/>
      </c>
      <c r="O181" s="10">
        <f>IF($A181="",0,IF($I181=0,$L181,SUMIFS(BOM!$O$5:$O$404,BOM!$A$5:$A$404,$A181)))</f>
        <v/>
      </c>
      <c r="P181" s="17">
        <f>IF($A181="",0,IF($I181=0,$L181,SUMIFS(BOM!$P$5:$P$404,BOM!$A$5:$A$404,$A181)))</f>
        <v/>
      </c>
      <c r="Q181" s="13">
        <f>IF($A181="","",IF(ABS($P181-$O181)&gt;0.005,"⚠ tree is deeper than 4 levels",""))</f>
        <v/>
      </c>
      <c r="R181" s="13">
        <f>IF($A181="","",IF(COUNTIF($A$5:$A$204,$A181)&gt;1,"⚠ duplicate part number",IF(AND($I181=0,$E181=""),"⚠ purchased part with no unit cost",IF(AND($I181&gt;0,$E181&lt;&gt;""),"Has children — the typed unit cost is ignored, the roll-up wins",""))))</f>
        <v/>
      </c>
    </row>
    <row r="182">
      <c r="A182" s="7" t="n"/>
      <c r="B182" s="7" t="n"/>
      <c r="C182" s="7" t="n"/>
      <c r="D182" s="7" t="n"/>
      <c r="E182" s="15" t="n"/>
      <c r="F182" s="7" t="n"/>
      <c r="G182" s="8" t="n"/>
      <c r="H182" s="16" t="n"/>
      <c r="I182" s="14">
        <f>IF($A182="","",COUNTIF(BOM!$A$5:$A$404,$A182))</f>
        <v/>
      </c>
      <c r="J182" s="14">
        <f>IF($A182="","",COUNTIF(BOM!$B$5:$B$404,$A182))</f>
        <v/>
      </c>
      <c r="K182" s="13">
        <f>IF($A182="","",IF(COUNTIF(BOM!$B$5:$B$404,$A182)=0,"Top level",""))</f>
        <v/>
      </c>
      <c r="L182" s="10">
        <f>IF($A182="",0,IF($E182="",0,$E182))</f>
        <v/>
      </c>
      <c r="M182" s="10">
        <f>IF($A182="",0,IF($I182=0,$L182,SUMIFS(BOM!$M$5:$M$404,BOM!$A$5:$A$404,$A182)))</f>
        <v/>
      </c>
      <c r="N182" s="10">
        <f>IF($A182="",0,IF($I182=0,$L182,SUMIFS(BOM!$N$5:$N$404,BOM!$A$5:$A$404,$A182)))</f>
        <v/>
      </c>
      <c r="O182" s="10">
        <f>IF($A182="",0,IF($I182=0,$L182,SUMIFS(BOM!$O$5:$O$404,BOM!$A$5:$A$404,$A182)))</f>
        <v/>
      </c>
      <c r="P182" s="17">
        <f>IF($A182="",0,IF($I182=0,$L182,SUMIFS(BOM!$P$5:$P$404,BOM!$A$5:$A$404,$A182)))</f>
        <v/>
      </c>
      <c r="Q182" s="13">
        <f>IF($A182="","",IF(ABS($P182-$O182)&gt;0.005,"⚠ tree is deeper than 4 levels",""))</f>
        <v/>
      </c>
      <c r="R182" s="13">
        <f>IF($A182="","",IF(COUNTIF($A$5:$A$204,$A182)&gt;1,"⚠ duplicate part number",IF(AND($I182=0,$E182=""),"⚠ purchased part with no unit cost",IF(AND($I182&gt;0,$E182&lt;&gt;""),"Has children — the typed unit cost is ignored, the roll-up wins",""))))</f>
        <v/>
      </c>
    </row>
    <row r="183">
      <c r="A183" s="7" t="n"/>
      <c r="B183" s="7" t="n"/>
      <c r="C183" s="7" t="n"/>
      <c r="D183" s="7" t="n"/>
      <c r="E183" s="15" t="n"/>
      <c r="F183" s="7" t="n"/>
      <c r="G183" s="8" t="n"/>
      <c r="H183" s="16" t="n"/>
      <c r="I183" s="14">
        <f>IF($A183="","",COUNTIF(BOM!$A$5:$A$404,$A183))</f>
        <v/>
      </c>
      <c r="J183" s="14">
        <f>IF($A183="","",COUNTIF(BOM!$B$5:$B$404,$A183))</f>
        <v/>
      </c>
      <c r="K183" s="13">
        <f>IF($A183="","",IF(COUNTIF(BOM!$B$5:$B$404,$A183)=0,"Top level",""))</f>
        <v/>
      </c>
      <c r="L183" s="10">
        <f>IF($A183="",0,IF($E183="",0,$E183))</f>
        <v/>
      </c>
      <c r="M183" s="10">
        <f>IF($A183="",0,IF($I183=0,$L183,SUMIFS(BOM!$M$5:$M$404,BOM!$A$5:$A$404,$A183)))</f>
        <v/>
      </c>
      <c r="N183" s="10">
        <f>IF($A183="",0,IF($I183=0,$L183,SUMIFS(BOM!$N$5:$N$404,BOM!$A$5:$A$404,$A183)))</f>
        <v/>
      </c>
      <c r="O183" s="10">
        <f>IF($A183="",0,IF($I183=0,$L183,SUMIFS(BOM!$O$5:$O$404,BOM!$A$5:$A$404,$A183)))</f>
        <v/>
      </c>
      <c r="P183" s="17">
        <f>IF($A183="",0,IF($I183=0,$L183,SUMIFS(BOM!$P$5:$P$404,BOM!$A$5:$A$404,$A183)))</f>
        <v/>
      </c>
      <c r="Q183" s="13">
        <f>IF($A183="","",IF(ABS($P183-$O183)&gt;0.005,"⚠ tree is deeper than 4 levels",""))</f>
        <v/>
      </c>
      <c r="R183" s="13">
        <f>IF($A183="","",IF(COUNTIF($A$5:$A$204,$A183)&gt;1,"⚠ duplicate part number",IF(AND($I183=0,$E183=""),"⚠ purchased part with no unit cost",IF(AND($I183&gt;0,$E183&lt;&gt;""),"Has children — the typed unit cost is ignored, the roll-up wins",""))))</f>
        <v/>
      </c>
    </row>
    <row r="184">
      <c r="A184" s="7" t="n"/>
      <c r="B184" s="7" t="n"/>
      <c r="C184" s="7" t="n"/>
      <c r="D184" s="7" t="n"/>
      <c r="E184" s="15" t="n"/>
      <c r="F184" s="7" t="n"/>
      <c r="G184" s="8" t="n"/>
      <c r="H184" s="16" t="n"/>
      <c r="I184" s="14">
        <f>IF($A184="","",COUNTIF(BOM!$A$5:$A$404,$A184))</f>
        <v/>
      </c>
      <c r="J184" s="14">
        <f>IF($A184="","",COUNTIF(BOM!$B$5:$B$404,$A184))</f>
        <v/>
      </c>
      <c r="K184" s="13">
        <f>IF($A184="","",IF(COUNTIF(BOM!$B$5:$B$404,$A184)=0,"Top level",""))</f>
        <v/>
      </c>
      <c r="L184" s="10">
        <f>IF($A184="",0,IF($E184="",0,$E184))</f>
        <v/>
      </c>
      <c r="M184" s="10">
        <f>IF($A184="",0,IF($I184=0,$L184,SUMIFS(BOM!$M$5:$M$404,BOM!$A$5:$A$404,$A184)))</f>
        <v/>
      </c>
      <c r="N184" s="10">
        <f>IF($A184="",0,IF($I184=0,$L184,SUMIFS(BOM!$N$5:$N$404,BOM!$A$5:$A$404,$A184)))</f>
        <v/>
      </c>
      <c r="O184" s="10">
        <f>IF($A184="",0,IF($I184=0,$L184,SUMIFS(BOM!$O$5:$O$404,BOM!$A$5:$A$404,$A184)))</f>
        <v/>
      </c>
      <c r="P184" s="17">
        <f>IF($A184="",0,IF($I184=0,$L184,SUMIFS(BOM!$P$5:$P$404,BOM!$A$5:$A$404,$A184)))</f>
        <v/>
      </c>
      <c r="Q184" s="13">
        <f>IF($A184="","",IF(ABS($P184-$O184)&gt;0.005,"⚠ tree is deeper than 4 levels",""))</f>
        <v/>
      </c>
      <c r="R184" s="13">
        <f>IF($A184="","",IF(COUNTIF($A$5:$A$204,$A184)&gt;1,"⚠ duplicate part number",IF(AND($I184=0,$E184=""),"⚠ purchased part with no unit cost",IF(AND($I184&gt;0,$E184&lt;&gt;""),"Has children — the typed unit cost is ignored, the roll-up wins",""))))</f>
        <v/>
      </c>
    </row>
    <row r="185">
      <c r="A185" s="7" t="n"/>
      <c r="B185" s="7" t="n"/>
      <c r="C185" s="7" t="n"/>
      <c r="D185" s="7" t="n"/>
      <c r="E185" s="15" t="n"/>
      <c r="F185" s="7" t="n"/>
      <c r="G185" s="8" t="n"/>
      <c r="H185" s="16" t="n"/>
      <c r="I185" s="14">
        <f>IF($A185="","",COUNTIF(BOM!$A$5:$A$404,$A185))</f>
        <v/>
      </c>
      <c r="J185" s="14">
        <f>IF($A185="","",COUNTIF(BOM!$B$5:$B$404,$A185))</f>
        <v/>
      </c>
      <c r="K185" s="13">
        <f>IF($A185="","",IF(COUNTIF(BOM!$B$5:$B$404,$A185)=0,"Top level",""))</f>
        <v/>
      </c>
      <c r="L185" s="10">
        <f>IF($A185="",0,IF($E185="",0,$E185))</f>
        <v/>
      </c>
      <c r="M185" s="10">
        <f>IF($A185="",0,IF($I185=0,$L185,SUMIFS(BOM!$M$5:$M$404,BOM!$A$5:$A$404,$A185)))</f>
        <v/>
      </c>
      <c r="N185" s="10">
        <f>IF($A185="",0,IF($I185=0,$L185,SUMIFS(BOM!$N$5:$N$404,BOM!$A$5:$A$404,$A185)))</f>
        <v/>
      </c>
      <c r="O185" s="10">
        <f>IF($A185="",0,IF($I185=0,$L185,SUMIFS(BOM!$O$5:$O$404,BOM!$A$5:$A$404,$A185)))</f>
        <v/>
      </c>
      <c r="P185" s="17">
        <f>IF($A185="",0,IF($I185=0,$L185,SUMIFS(BOM!$P$5:$P$404,BOM!$A$5:$A$404,$A185)))</f>
        <v/>
      </c>
      <c r="Q185" s="13">
        <f>IF($A185="","",IF(ABS($P185-$O185)&gt;0.005,"⚠ tree is deeper than 4 levels",""))</f>
        <v/>
      </c>
      <c r="R185" s="13">
        <f>IF($A185="","",IF(COUNTIF($A$5:$A$204,$A185)&gt;1,"⚠ duplicate part number",IF(AND($I185=0,$E185=""),"⚠ purchased part with no unit cost",IF(AND($I185&gt;0,$E185&lt;&gt;""),"Has children — the typed unit cost is ignored, the roll-up wins",""))))</f>
        <v/>
      </c>
    </row>
    <row r="186">
      <c r="A186" s="7" t="n"/>
      <c r="B186" s="7" t="n"/>
      <c r="C186" s="7" t="n"/>
      <c r="D186" s="7" t="n"/>
      <c r="E186" s="15" t="n"/>
      <c r="F186" s="7" t="n"/>
      <c r="G186" s="8" t="n"/>
      <c r="H186" s="16" t="n"/>
      <c r="I186" s="14">
        <f>IF($A186="","",COUNTIF(BOM!$A$5:$A$404,$A186))</f>
        <v/>
      </c>
      <c r="J186" s="14">
        <f>IF($A186="","",COUNTIF(BOM!$B$5:$B$404,$A186))</f>
        <v/>
      </c>
      <c r="K186" s="13">
        <f>IF($A186="","",IF(COUNTIF(BOM!$B$5:$B$404,$A186)=0,"Top level",""))</f>
        <v/>
      </c>
      <c r="L186" s="10">
        <f>IF($A186="",0,IF($E186="",0,$E186))</f>
        <v/>
      </c>
      <c r="M186" s="10">
        <f>IF($A186="",0,IF($I186=0,$L186,SUMIFS(BOM!$M$5:$M$404,BOM!$A$5:$A$404,$A186)))</f>
        <v/>
      </c>
      <c r="N186" s="10">
        <f>IF($A186="",0,IF($I186=0,$L186,SUMIFS(BOM!$N$5:$N$404,BOM!$A$5:$A$404,$A186)))</f>
        <v/>
      </c>
      <c r="O186" s="10">
        <f>IF($A186="",0,IF($I186=0,$L186,SUMIFS(BOM!$O$5:$O$404,BOM!$A$5:$A$404,$A186)))</f>
        <v/>
      </c>
      <c r="P186" s="17">
        <f>IF($A186="",0,IF($I186=0,$L186,SUMIFS(BOM!$P$5:$P$404,BOM!$A$5:$A$404,$A186)))</f>
        <v/>
      </c>
      <c r="Q186" s="13">
        <f>IF($A186="","",IF(ABS($P186-$O186)&gt;0.005,"⚠ tree is deeper than 4 levels",""))</f>
        <v/>
      </c>
      <c r="R186" s="13">
        <f>IF($A186="","",IF(COUNTIF($A$5:$A$204,$A186)&gt;1,"⚠ duplicate part number",IF(AND($I186=0,$E186=""),"⚠ purchased part with no unit cost",IF(AND($I186&gt;0,$E186&lt;&gt;""),"Has children — the typed unit cost is ignored, the roll-up wins",""))))</f>
        <v/>
      </c>
    </row>
    <row r="187">
      <c r="A187" s="7" t="n"/>
      <c r="B187" s="7" t="n"/>
      <c r="C187" s="7" t="n"/>
      <c r="D187" s="7" t="n"/>
      <c r="E187" s="15" t="n"/>
      <c r="F187" s="7" t="n"/>
      <c r="G187" s="8" t="n"/>
      <c r="H187" s="16" t="n"/>
      <c r="I187" s="14">
        <f>IF($A187="","",COUNTIF(BOM!$A$5:$A$404,$A187))</f>
        <v/>
      </c>
      <c r="J187" s="14">
        <f>IF($A187="","",COUNTIF(BOM!$B$5:$B$404,$A187))</f>
        <v/>
      </c>
      <c r="K187" s="13">
        <f>IF($A187="","",IF(COUNTIF(BOM!$B$5:$B$404,$A187)=0,"Top level",""))</f>
        <v/>
      </c>
      <c r="L187" s="10">
        <f>IF($A187="",0,IF($E187="",0,$E187))</f>
        <v/>
      </c>
      <c r="M187" s="10">
        <f>IF($A187="",0,IF($I187=0,$L187,SUMIFS(BOM!$M$5:$M$404,BOM!$A$5:$A$404,$A187)))</f>
        <v/>
      </c>
      <c r="N187" s="10">
        <f>IF($A187="",0,IF($I187=0,$L187,SUMIFS(BOM!$N$5:$N$404,BOM!$A$5:$A$404,$A187)))</f>
        <v/>
      </c>
      <c r="O187" s="10">
        <f>IF($A187="",0,IF($I187=0,$L187,SUMIFS(BOM!$O$5:$O$404,BOM!$A$5:$A$404,$A187)))</f>
        <v/>
      </c>
      <c r="P187" s="17">
        <f>IF($A187="",0,IF($I187=0,$L187,SUMIFS(BOM!$P$5:$P$404,BOM!$A$5:$A$404,$A187)))</f>
        <v/>
      </c>
      <c r="Q187" s="13">
        <f>IF($A187="","",IF(ABS($P187-$O187)&gt;0.005,"⚠ tree is deeper than 4 levels",""))</f>
        <v/>
      </c>
      <c r="R187" s="13">
        <f>IF($A187="","",IF(COUNTIF($A$5:$A$204,$A187)&gt;1,"⚠ duplicate part number",IF(AND($I187=0,$E187=""),"⚠ purchased part with no unit cost",IF(AND($I187&gt;0,$E187&lt;&gt;""),"Has children — the typed unit cost is ignored, the roll-up wins",""))))</f>
        <v/>
      </c>
    </row>
    <row r="188">
      <c r="A188" s="7" t="n"/>
      <c r="B188" s="7" t="n"/>
      <c r="C188" s="7" t="n"/>
      <c r="D188" s="7" t="n"/>
      <c r="E188" s="15" t="n"/>
      <c r="F188" s="7" t="n"/>
      <c r="G188" s="8" t="n"/>
      <c r="H188" s="16" t="n"/>
      <c r="I188" s="14">
        <f>IF($A188="","",COUNTIF(BOM!$A$5:$A$404,$A188))</f>
        <v/>
      </c>
      <c r="J188" s="14">
        <f>IF($A188="","",COUNTIF(BOM!$B$5:$B$404,$A188))</f>
        <v/>
      </c>
      <c r="K188" s="13">
        <f>IF($A188="","",IF(COUNTIF(BOM!$B$5:$B$404,$A188)=0,"Top level",""))</f>
        <v/>
      </c>
      <c r="L188" s="10">
        <f>IF($A188="",0,IF($E188="",0,$E188))</f>
        <v/>
      </c>
      <c r="M188" s="10">
        <f>IF($A188="",0,IF($I188=0,$L188,SUMIFS(BOM!$M$5:$M$404,BOM!$A$5:$A$404,$A188)))</f>
        <v/>
      </c>
      <c r="N188" s="10">
        <f>IF($A188="",0,IF($I188=0,$L188,SUMIFS(BOM!$N$5:$N$404,BOM!$A$5:$A$404,$A188)))</f>
        <v/>
      </c>
      <c r="O188" s="10">
        <f>IF($A188="",0,IF($I188=0,$L188,SUMIFS(BOM!$O$5:$O$404,BOM!$A$5:$A$404,$A188)))</f>
        <v/>
      </c>
      <c r="P188" s="17">
        <f>IF($A188="",0,IF($I188=0,$L188,SUMIFS(BOM!$P$5:$P$404,BOM!$A$5:$A$404,$A188)))</f>
        <v/>
      </c>
      <c r="Q188" s="13">
        <f>IF($A188="","",IF(ABS($P188-$O188)&gt;0.005,"⚠ tree is deeper than 4 levels",""))</f>
        <v/>
      </c>
      <c r="R188" s="13">
        <f>IF($A188="","",IF(COUNTIF($A$5:$A$204,$A188)&gt;1,"⚠ duplicate part number",IF(AND($I188=0,$E188=""),"⚠ purchased part with no unit cost",IF(AND($I188&gt;0,$E188&lt;&gt;""),"Has children — the typed unit cost is ignored, the roll-up wins",""))))</f>
        <v/>
      </c>
    </row>
    <row r="189">
      <c r="A189" s="7" t="n"/>
      <c r="B189" s="7" t="n"/>
      <c r="C189" s="7" t="n"/>
      <c r="D189" s="7" t="n"/>
      <c r="E189" s="15" t="n"/>
      <c r="F189" s="7" t="n"/>
      <c r="G189" s="8" t="n"/>
      <c r="H189" s="16" t="n"/>
      <c r="I189" s="14">
        <f>IF($A189="","",COUNTIF(BOM!$A$5:$A$404,$A189))</f>
        <v/>
      </c>
      <c r="J189" s="14">
        <f>IF($A189="","",COUNTIF(BOM!$B$5:$B$404,$A189))</f>
        <v/>
      </c>
      <c r="K189" s="13">
        <f>IF($A189="","",IF(COUNTIF(BOM!$B$5:$B$404,$A189)=0,"Top level",""))</f>
        <v/>
      </c>
      <c r="L189" s="10">
        <f>IF($A189="",0,IF($E189="",0,$E189))</f>
        <v/>
      </c>
      <c r="M189" s="10">
        <f>IF($A189="",0,IF($I189=0,$L189,SUMIFS(BOM!$M$5:$M$404,BOM!$A$5:$A$404,$A189)))</f>
        <v/>
      </c>
      <c r="N189" s="10">
        <f>IF($A189="",0,IF($I189=0,$L189,SUMIFS(BOM!$N$5:$N$404,BOM!$A$5:$A$404,$A189)))</f>
        <v/>
      </c>
      <c r="O189" s="10">
        <f>IF($A189="",0,IF($I189=0,$L189,SUMIFS(BOM!$O$5:$O$404,BOM!$A$5:$A$404,$A189)))</f>
        <v/>
      </c>
      <c r="P189" s="17">
        <f>IF($A189="",0,IF($I189=0,$L189,SUMIFS(BOM!$P$5:$P$404,BOM!$A$5:$A$404,$A189)))</f>
        <v/>
      </c>
      <c r="Q189" s="13">
        <f>IF($A189="","",IF(ABS($P189-$O189)&gt;0.005,"⚠ tree is deeper than 4 levels",""))</f>
        <v/>
      </c>
      <c r="R189" s="13">
        <f>IF($A189="","",IF(COUNTIF($A$5:$A$204,$A189)&gt;1,"⚠ duplicate part number",IF(AND($I189=0,$E189=""),"⚠ purchased part with no unit cost",IF(AND($I189&gt;0,$E189&lt;&gt;""),"Has children — the typed unit cost is ignored, the roll-up wins",""))))</f>
        <v/>
      </c>
    </row>
    <row r="190">
      <c r="A190" s="7" t="n"/>
      <c r="B190" s="7" t="n"/>
      <c r="C190" s="7" t="n"/>
      <c r="D190" s="7" t="n"/>
      <c r="E190" s="15" t="n"/>
      <c r="F190" s="7" t="n"/>
      <c r="G190" s="8" t="n"/>
      <c r="H190" s="16" t="n"/>
      <c r="I190" s="14">
        <f>IF($A190="","",COUNTIF(BOM!$A$5:$A$404,$A190))</f>
        <v/>
      </c>
      <c r="J190" s="14">
        <f>IF($A190="","",COUNTIF(BOM!$B$5:$B$404,$A190))</f>
        <v/>
      </c>
      <c r="K190" s="13">
        <f>IF($A190="","",IF(COUNTIF(BOM!$B$5:$B$404,$A190)=0,"Top level",""))</f>
        <v/>
      </c>
      <c r="L190" s="10">
        <f>IF($A190="",0,IF($E190="",0,$E190))</f>
        <v/>
      </c>
      <c r="M190" s="10">
        <f>IF($A190="",0,IF($I190=0,$L190,SUMIFS(BOM!$M$5:$M$404,BOM!$A$5:$A$404,$A190)))</f>
        <v/>
      </c>
      <c r="N190" s="10">
        <f>IF($A190="",0,IF($I190=0,$L190,SUMIFS(BOM!$N$5:$N$404,BOM!$A$5:$A$404,$A190)))</f>
        <v/>
      </c>
      <c r="O190" s="10">
        <f>IF($A190="",0,IF($I190=0,$L190,SUMIFS(BOM!$O$5:$O$404,BOM!$A$5:$A$404,$A190)))</f>
        <v/>
      </c>
      <c r="P190" s="17">
        <f>IF($A190="",0,IF($I190=0,$L190,SUMIFS(BOM!$P$5:$P$404,BOM!$A$5:$A$404,$A190)))</f>
        <v/>
      </c>
      <c r="Q190" s="13">
        <f>IF($A190="","",IF(ABS($P190-$O190)&gt;0.005,"⚠ tree is deeper than 4 levels",""))</f>
        <v/>
      </c>
      <c r="R190" s="13">
        <f>IF($A190="","",IF(COUNTIF($A$5:$A$204,$A190)&gt;1,"⚠ duplicate part number",IF(AND($I190=0,$E190=""),"⚠ purchased part with no unit cost",IF(AND($I190&gt;0,$E190&lt;&gt;""),"Has children — the typed unit cost is ignored, the roll-up wins",""))))</f>
        <v/>
      </c>
    </row>
    <row r="191">
      <c r="A191" s="7" t="n"/>
      <c r="B191" s="7" t="n"/>
      <c r="C191" s="7" t="n"/>
      <c r="D191" s="7" t="n"/>
      <c r="E191" s="15" t="n"/>
      <c r="F191" s="7" t="n"/>
      <c r="G191" s="8" t="n"/>
      <c r="H191" s="16" t="n"/>
      <c r="I191" s="14">
        <f>IF($A191="","",COUNTIF(BOM!$A$5:$A$404,$A191))</f>
        <v/>
      </c>
      <c r="J191" s="14">
        <f>IF($A191="","",COUNTIF(BOM!$B$5:$B$404,$A191))</f>
        <v/>
      </c>
      <c r="K191" s="13">
        <f>IF($A191="","",IF(COUNTIF(BOM!$B$5:$B$404,$A191)=0,"Top level",""))</f>
        <v/>
      </c>
      <c r="L191" s="10">
        <f>IF($A191="",0,IF($E191="",0,$E191))</f>
        <v/>
      </c>
      <c r="M191" s="10">
        <f>IF($A191="",0,IF($I191=0,$L191,SUMIFS(BOM!$M$5:$M$404,BOM!$A$5:$A$404,$A191)))</f>
        <v/>
      </c>
      <c r="N191" s="10">
        <f>IF($A191="",0,IF($I191=0,$L191,SUMIFS(BOM!$N$5:$N$404,BOM!$A$5:$A$404,$A191)))</f>
        <v/>
      </c>
      <c r="O191" s="10">
        <f>IF($A191="",0,IF($I191=0,$L191,SUMIFS(BOM!$O$5:$O$404,BOM!$A$5:$A$404,$A191)))</f>
        <v/>
      </c>
      <c r="P191" s="17">
        <f>IF($A191="",0,IF($I191=0,$L191,SUMIFS(BOM!$P$5:$P$404,BOM!$A$5:$A$404,$A191)))</f>
        <v/>
      </c>
      <c r="Q191" s="13">
        <f>IF($A191="","",IF(ABS($P191-$O191)&gt;0.005,"⚠ tree is deeper than 4 levels",""))</f>
        <v/>
      </c>
      <c r="R191" s="13">
        <f>IF($A191="","",IF(COUNTIF($A$5:$A$204,$A191)&gt;1,"⚠ duplicate part number",IF(AND($I191=0,$E191=""),"⚠ purchased part with no unit cost",IF(AND($I191&gt;0,$E191&lt;&gt;""),"Has children — the typed unit cost is ignored, the roll-up wins",""))))</f>
        <v/>
      </c>
    </row>
    <row r="192">
      <c r="A192" s="7" t="n"/>
      <c r="B192" s="7" t="n"/>
      <c r="C192" s="7" t="n"/>
      <c r="D192" s="7" t="n"/>
      <c r="E192" s="15" t="n"/>
      <c r="F192" s="7" t="n"/>
      <c r="G192" s="8" t="n"/>
      <c r="H192" s="16" t="n"/>
      <c r="I192" s="14">
        <f>IF($A192="","",COUNTIF(BOM!$A$5:$A$404,$A192))</f>
        <v/>
      </c>
      <c r="J192" s="14">
        <f>IF($A192="","",COUNTIF(BOM!$B$5:$B$404,$A192))</f>
        <v/>
      </c>
      <c r="K192" s="13">
        <f>IF($A192="","",IF(COUNTIF(BOM!$B$5:$B$404,$A192)=0,"Top level",""))</f>
        <v/>
      </c>
      <c r="L192" s="10">
        <f>IF($A192="",0,IF($E192="",0,$E192))</f>
        <v/>
      </c>
      <c r="M192" s="10">
        <f>IF($A192="",0,IF($I192=0,$L192,SUMIFS(BOM!$M$5:$M$404,BOM!$A$5:$A$404,$A192)))</f>
        <v/>
      </c>
      <c r="N192" s="10">
        <f>IF($A192="",0,IF($I192=0,$L192,SUMIFS(BOM!$N$5:$N$404,BOM!$A$5:$A$404,$A192)))</f>
        <v/>
      </c>
      <c r="O192" s="10">
        <f>IF($A192="",0,IF($I192=0,$L192,SUMIFS(BOM!$O$5:$O$404,BOM!$A$5:$A$404,$A192)))</f>
        <v/>
      </c>
      <c r="P192" s="17">
        <f>IF($A192="",0,IF($I192=0,$L192,SUMIFS(BOM!$P$5:$P$404,BOM!$A$5:$A$404,$A192)))</f>
        <v/>
      </c>
      <c r="Q192" s="13">
        <f>IF($A192="","",IF(ABS($P192-$O192)&gt;0.005,"⚠ tree is deeper than 4 levels",""))</f>
        <v/>
      </c>
      <c r="R192" s="13">
        <f>IF($A192="","",IF(COUNTIF($A$5:$A$204,$A192)&gt;1,"⚠ duplicate part number",IF(AND($I192=0,$E192=""),"⚠ purchased part with no unit cost",IF(AND($I192&gt;0,$E192&lt;&gt;""),"Has children — the typed unit cost is ignored, the roll-up wins",""))))</f>
        <v/>
      </c>
    </row>
    <row r="193">
      <c r="A193" s="7" t="n"/>
      <c r="B193" s="7" t="n"/>
      <c r="C193" s="7" t="n"/>
      <c r="D193" s="7" t="n"/>
      <c r="E193" s="15" t="n"/>
      <c r="F193" s="7" t="n"/>
      <c r="G193" s="8" t="n"/>
      <c r="H193" s="16" t="n"/>
      <c r="I193" s="14">
        <f>IF($A193="","",COUNTIF(BOM!$A$5:$A$404,$A193))</f>
        <v/>
      </c>
      <c r="J193" s="14">
        <f>IF($A193="","",COUNTIF(BOM!$B$5:$B$404,$A193))</f>
        <v/>
      </c>
      <c r="K193" s="13">
        <f>IF($A193="","",IF(COUNTIF(BOM!$B$5:$B$404,$A193)=0,"Top level",""))</f>
        <v/>
      </c>
      <c r="L193" s="10">
        <f>IF($A193="",0,IF($E193="",0,$E193))</f>
        <v/>
      </c>
      <c r="M193" s="10">
        <f>IF($A193="",0,IF($I193=0,$L193,SUMIFS(BOM!$M$5:$M$404,BOM!$A$5:$A$404,$A193)))</f>
        <v/>
      </c>
      <c r="N193" s="10">
        <f>IF($A193="",0,IF($I193=0,$L193,SUMIFS(BOM!$N$5:$N$404,BOM!$A$5:$A$404,$A193)))</f>
        <v/>
      </c>
      <c r="O193" s="10">
        <f>IF($A193="",0,IF($I193=0,$L193,SUMIFS(BOM!$O$5:$O$404,BOM!$A$5:$A$404,$A193)))</f>
        <v/>
      </c>
      <c r="P193" s="17">
        <f>IF($A193="",0,IF($I193=0,$L193,SUMIFS(BOM!$P$5:$P$404,BOM!$A$5:$A$404,$A193)))</f>
        <v/>
      </c>
      <c r="Q193" s="13">
        <f>IF($A193="","",IF(ABS($P193-$O193)&gt;0.005,"⚠ tree is deeper than 4 levels",""))</f>
        <v/>
      </c>
      <c r="R193" s="13">
        <f>IF($A193="","",IF(COUNTIF($A$5:$A$204,$A193)&gt;1,"⚠ duplicate part number",IF(AND($I193=0,$E193=""),"⚠ purchased part with no unit cost",IF(AND($I193&gt;0,$E193&lt;&gt;""),"Has children — the typed unit cost is ignored, the roll-up wins",""))))</f>
        <v/>
      </c>
    </row>
    <row r="194">
      <c r="A194" s="7" t="n"/>
      <c r="B194" s="7" t="n"/>
      <c r="C194" s="7" t="n"/>
      <c r="D194" s="7" t="n"/>
      <c r="E194" s="15" t="n"/>
      <c r="F194" s="7" t="n"/>
      <c r="G194" s="8" t="n"/>
      <c r="H194" s="16" t="n"/>
      <c r="I194" s="14">
        <f>IF($A194="","",COUNTIF(BOM!$A$5:$A$404,$A194))</f>
        <v/>
      </c>
      <c r="J194" s="14">
        <f>IF($A194="","",COUNTIF(BOM!$B$5:$B$404,$A194))</f>
        <v/>
      </c>
      <c r="K194" s="13">
        <f>IF($A194="","",IF(COUNTIF(BOM!$B$5:$B$404,$A194)=0,"Top level",""))</f>
        <v/>
      </c>
      <c r="L194" s="10">
        <f>IF($A194="",0,IF($E194="",0,$E194))</f>
        <v/>
      </c>
      <c r="M194" s="10">
        <f>IF($A194="",0,IF($I194=0,$L194,SUMIFS(BOM!$M$5:$M$404,BOM!$A$5:$A$404,$A194)))</f>
        <v/>
      </c>
      <c r="N194" s="10">
        <f>IF($A194="",0,IF($I194=0,$L194,SUMIFS(BOM!$N$5:$N$404,BOM!$A$5:$A$404,$A194)))</f>
        <v/>
      </c>
      <c r="O194" s="10">
        <f>IF($A194="",0,IF($I194=0,$L194,SUMIFS(BOM!$O$5:$O$404,BOM!$A$5:$A$404,$A194)))</f>
        <v/>
      </c>
      <c r="P194" s="17">
        <f>IF($A194="",0,IF($I194=0,$L194,SUMIFS(BOM!$P$5:$P$404,BOM!$A$5:$A$404,$A194)))</f>
        <v/>
      </c>
      <c r="Q194" s="13">
        <f>IF($A194="","",IF(ABS($P194-$O194)&gt;0.005,"⚠ tree is deeper than 4 levels",""))</f>
        <v/>
      </c>
      <c r="R194" s="13">
        <f>IF($A194="","",IF(COUNTIF($A$5:$A$204,$A194)&gt;1,"⚠ duplicate part number",IF(AND($I194=0,$E194=""),"⚠ purchased part with no unit cost",IF(AND($I194&gt;0,$E194&lt;&gt;""),"Has children — the typed unit cost is ignored, the roll-up wins",""))))</f>
        <v/>
      </c>
    </row>
    <row r="195">
      <c r="A195" s="7" t="n"/>
      <c r="B195" s="7" t="n"/>
      <c r="C195" s="7" t="n"/>
      <c r="D195" s="7" t="n"/>
      <c r="E195" s="15" t="n"/>
      <c r="F195" s="7" t="n"/>
      <c r="G195" s="8" t="n"/>
      <c r="H195" s="16" t="n"/>
      <c r="I195" s="14">
        <f>IF($A195="","",COUNTIF(BOM!$A$5:$A$404,$A195))</f>
        <v/>
      </c>
      <c r="J195" s="14">
        <f>IF($A195="","",COUNTIF(BOM!$B$5:$B$404,$A195))</f>
        <v/>
      </c>
      <c r="K195" s="13">
        <f>IF($A195="","",IF(COUNTIF(BOM!$B$5:$B$404,$A195)=0,"Top level",""))</f>
        <v/>
      </c>
      <c r="L195" s="10">
        <f>IF($A195="",0,IF($E195="",0,$E195))</f>
        <v/>
      </c>
      <c r="M195" s="10">
        <f>IF($A195="",0,IF($I195=0,$L195,SUMIFS(BOM!$M$5:$M$404,BOM!$A$5:$A$404,$A195)))</f>
        <v/>
      </c>
      <c r="N195" s="10">
        <f>IF($A195="",0,IF($I195=0,$L195,SUMIFS(BOM!$N$5:$N$404,BOM!$A$5:$A$404,$A195)))</f>
        <v/>
      </c>
      <c r="O195" s="10">
        <f>IF($A195="",0,IF($I195=0,$L195,SUMIFS(BOM!$O$5:$O$404,BOM!$A$5:$A$404,$A195)))</f>
        <v/>
      </c>
      <c r="P195" s="17">
        <f>IF($A195="",0,IF($I195=0,$L195,SUMIFS(BOM!$P$5:$P$404,BOM!$A$5:$A$404,$A195)))</f>
        <v/>
      </c>
      <c r="Q195" s="13">
        <f>IF($A195="","",IF(ABS($P195-$O195)&gt;0.005,"⚠ tree is deeper than 4 levels",""))</f>
        <v/>
      </c>
      <c r="R195" s="13">
        <f>IF($A195="","",IF(COUNTIF($A$5:$A$204,$A195)&gt;1,"⚠ duplicate part number",IF(AND($I195=0,$E195=""),"⚠ purchased part with no unit cost",IF(AND($I195&gt;0,$E195&lt;&gt;""),"Has children — the typed unit cost is ignored, the roll-up wins",""))))</f>
        <v/>
      </c>
    </row>
    <row r="196">
      <c r="A196" s="7" t="n"/>
      <c r="B196" s="7" t="n"/>
      <c r="C196" s="7" t="n"/>
      <c r="D196" s="7" t="n"/>
      <c r="E196" s="15" t="n"/>
      <c r="F196" s="7" t="n"/>
      <c r="G196" s="8" t="n"/>
      <c r="H196" s="16" t="n"/>
      <c r="I196" s="14">
        <f>IF($A196="","",COUNTIF(BOM!$A$5:$A$404,$A196))</f>
        <v/>
      </c>
      <c r="J196" s="14">
        <f>IF($A196="","",COUNTIF(BOM!$B$5:$B$404,$A196))</f>
        <v/>
      </c>
      <c r="K196" s="13">
        <f>IF($A196="","",IF(COUNTIF(BOM!$B$5:$B$404,$A196)=0,"Top level",""))</f>
        <v/>
      </c>
      <c r="L196" s="10">
        <f>IF($A196="",0,IF($E196="",0,$E196))</f>
        <v/>
      </c>
      <c r="M196" s="10">
        <f>IF($A196="",0,IF($I196=0,$L196,SUMIFS(BOM!$M$5:$M$404,BOM!$A$5:$A$404,$A196)))</f>
        <v/>
      </c>
      <c r="N196" s="10">
        <f>IF($A196="",0,IF($I196=0,$L196,SUMIFS(BOM!$N$5:$N$404,BOM!$A$5:$A$404,$A196)))</f>
        <v/>
      </c>
      <c r="O196" s="10">
        <f>IF($A196="",0,IF($I196=0,$L196,SUMIFS(BOM!$O$5:$O$404,BOM!$A$5:$A$404,$A196)))</f>
        <v/>
      </c>
      <c r="P196" s="17">
        <f>IF($A196="",0,IF($I196=0,$L196,SUMIFS(BOM!$P$5:$P$404,BOM!$A$5:$A$404,$A196)))</f>
        <v/>
      </c>
      <c r="Q196" s="13">
        <f>IF($A196="","",IF(ABS($P196-$O196)&gt;0.005,"⚠ tree is deeper than 4 levels",""))</f>
        <v/>
      </c>
      <c r="R196" s="13">
        <f>IF($A196="","",IF(COUNTIF($A$5:$A$204,$A196)&gt;1,"⚠ duplicate part number",IF(AND($I196=0,$E196=""),"⚠ purchased part with no unit cost",IF(AND($I196&gt;0,$E196&lt;&gt;""),"Has children — the typed unit cost is ignored, the roll-up wins",""))))</f>
        <v/>
      </c>
    </row>
    <row r="197">
      <c r="A197" s="7" t="n"/>
      <c r="B197" s="7" t="n"/>
      <c r="C197" s="7" t="n"/>
      <c r="D197" s="7" t="n"/>
      <c r="E197" s="15" t="n"/>
      <c r="F197" s="7" t="n"/>
      <c r="G197" s="8" t="n"/>
      <c r="H197" s="16" t="n"/>
      <c r="I197" s="14">
        <f>IF($A197="","",COUNTIF(BOM!$A$5:$A$404,$A197))</f>
        <v/>
      </c>
      <c r="J197" s="14">
        <f>IF($A197="","",COUNTIF(BOM!$B$5:$B$404,$A197))</f>
        <v/>
      </c>
      <c r="K197" s="13">
        <f>IF($A197="","",IF(COUNTIF(BOM!$B$5:$B$404,$A197)=0,"Top level",""))</f>
        <v/>
      </c>
      <c r="L197" s="10">
        <f>IF($A197="",0,IF($E197="",0,$E197))</f>
        <v/>
      </c>
      <c r="M197" s="10">
        <f>IF($A197="",0,IF($I197=0,$L197,SUMIFS(BOM!$M$5:$M$404,BOM!$A$5:$A$404,$A197)))</f>
        <v/>
      </c>
      <c r="N197" s="10">
        <f>IF($A197="",0,IF($I197=0,$L197,SUMIFS(BOM!$N$5:$N$404,BOM!$A$5:$A$404,$A197)))</f>
        <v/>
      </c>
      <c r="O197" s="10">
        <f>IF($A197="",0,IF($I197=0,$L197,SUMIFS(BOM!$O$5:$O$404,BOM!$A$5:$A$404,$A197)))</f>
        <v/>
      </c>
      <c r="P197" s="17">
        <f>IF($A197="",0,IF($I197=0,$L197,SUMIFS(BOM!$P$5:$P$404,BOM!$A$5:$A$404,$A197)))</f>
        <v/>
      </c>
      <c r="Q197" s="13">
        <f>IF($A197="","",IF(ABS($P197-$O197)&gt;0.005,"⚠ tree is deeper than 4 levels",""))</f>
        <v/>
      </c>
      <c r="R197" s="13">
        <f>IF($A197="","",IF(COUNTIF($A$5:$A$204,$A197)&gt;1,"⚠ duplicate part number",IF(AND($I197=0,$E197=""),"⚠ purchased part with no unit cost",IF(AND($I197&gt;0,$E197&lt;&gt;""),"Has children — the typed unit cost is ignored, the roll-up wins",""))))</f>
        <v/>
      </c>
    </row>
    <row r="198">
      <c r="A198" s="7" t="n"/>
      <c r="B198" s="7" t="n"/>
      <c r="C198" s="7" t="n"/>
      <c r="D198" s="7" t="n"/>
      <c r="E198" s="15" t="n"/>
      <c r="F198" s="7" t="n"/>
      <c r="G198" s="8" t="n"/>
      <c r="H198" s="16" t="n"/>
      <c r="I198" s="14">
        <f>IF($A198="","",COUNTIF(BOM!$A$5:$A$404,$A198))</f>
        <v/>
      </c>
      <c r="J198" s="14">
        <f>IF($A198="","",COUNTIF(BOM!$B$5:$B$404,$A198))</f>
        <v/>
      </c>
      <c r="K198" s="13">
        <f>IF($A198="","",IF(COUNTIF(BOM!$B$5:$B$404,$A198)=0,"Top level",""))</f>
        <v/>
      </c>
      <c r="L198" s="10">
        <f>IF($A198="",0,IF($E198="",0,$E198))</f>
        <v/>
      </c>
      <c r="M198" s="10">
        <f>IF($A198="",0,IF($I198=0,$L198,SUMIFS(BOM!$M$5:$M$404,BOM!$A$5:$A$404,$A198)))</f>
        <v/>
      </c>
      <c r="N198" s="10">
        <f>IF($A198="",0,IF($I198=0,$L198,SUMIFS(BOM!$N$5:$N$404,BOM!$A$5:$A$404,$A198)))</f>
        <v/>
      </c>
      <c r="O198" s="10">
        <f>IF($A198="",0,IF($I198=0,$L198,SUMIFS(BOM!$O$5:$O$404,BOM!$A$5:$A$404,$A198)))</f>
        <v/>
      </c>
      <c r="P198" s="17">
        <f>IF($A198="",0,IF($I198=0,$L198,SUMIFS(BOM!$P$5:$P$404,BOM!$A$5:$A$404,$A198)))</f>
        <v/>
      </c>
      <c r="Q198" s="13">
        <f>IF($A198="","",IF(ABS($P198-$O198)&gt;0.005,"⚠ tree is deeper than 4 levels",""))</f>
        <v/>
      </c>
      <c r="R198" s="13">
        <f>IF($A198="","",IF(COUNTIF($A$5:$A$204,$A198)&gt;1,"⚠ duplicate part number",IF(AND($I198=0,$E198=""),"⚠ purchased part with no unit cost",IF(AND($I198&gt;0,$E198&lt;&gt;""),"Has children — the typed unit cost is ignored, the roll-up wins",""))))</f>
        <v/>
      </c>
    </row>
    <row r="199">
      <c r="A199" s="7" t="n"/>
      <c r="B199" s="7" t="n"/>
      <c r="C199" s="7" t="n"/>
      <c r="D199" s="7" t="n"/>
      <c r="E199" s="15" t="n"/>
      <c r="F199" s="7" t="n"/>
      <c r="G199" s="8" t="n"/>
      <c r="H199" s="16" t="n"/>
      <c r="I199" s="14">
        <f>IF($A199="","",COUNTIF(BOM!$A$5:$A$404,$A199))</f>
        <v/>
      </c>
      <c r="J199" s="14">
        <f>IF($A199="","",COUNTIF(BOM!$B$5:$B$404,$A199))</f>
        <v/>
      </c>
      <c r="K199" s="13">
        <f>IF($A199="","",IF(COUNTIF(BOM!$B$5:$B$404,$A199)=0,"Top level",""))</f>
        <v/>
      </c>
      <c r="L199" s="10">
        <f>IF($A199="",0,IF($E199="",0,$E199))</f>
        <v/>
      </c>
      <c r="M199" s="10">
        <f>IF($A199="",0,IF($I199=0,$L199,SUMIFS(BOM!$M$5:$M$404,BOM!$A$5:$A$404,$A199)))</f>
        <v/>
      </c>
      <c r="N199" s="10">
        <f>IF($A199="",0,IF($I199=0,$L199,SUMIFS(BOM!$N$5:$N$404,BOM!$A$5:$A$404,$A199)))</f>
        <v/>
      </c>
      <c r="O199" s="10">
        <f>IF($A199="",0,IF($I199=0,$L199,SUMIFS(BOM!$O$5:$O$404,BOM!$A$5:$A$404,$A199)))</f>
        <v/>
      </c>
      <c r="P199" s="17">
        <f>IF($A199="",0,IF($I199=0,$L199,SUMIFS(BOM!$P$5:$P$404,BOM!$A$5:$A$404,$A199)))</f>
        <v/>
      </c>
      <c r="Q199" s="13">
        <f>IF($A199="","",IF(ABS($P199-$O199)&gt;0.005,"⚠ tree is deeper than 4 levels",""))</f>
        <v/>
      </c>
      <c r="R199" s="13">
        <f>IF($A199="","",IF(COUNTIF($A$5:$A$204,$A199)&gt;1,"⚠ duplicate part number",IF(AND($I199=0,$E199=""),"⚠ purchased part with no unit cost",IF(AND($I199&gt;0,$E199&lt;&gt;""),"Has children — the typed unit cost is ignored, the roll-up wins",""))))</f>
        <v/>
      </c>
    </row>
    <row r="200">
      <c r="A200" s="7" t="n"/>
      <c r="B200" s="7" t="n"/>
      <c r="C200" s="7" t="n"/>
      <c r="D200" s="7" t="n"/>
      <c r="E200" s="15" t="n"/>
      <c r="F200" s="7" t="n"/>
      <c r="G200" s="8" t="n"/>
      <c r="H200" s="16" t="n"/>
      <c r="I200" s="14">
        <f>IF($A200="","",COUNTIF(BOM!$A$5:$A$404,$A200))</f>
        <v/>
      </c>
      <c r="J200" s="14">
        <f>IF($A200="","",COUNTIF(BOM!$B$5:$B$404,$A200))</f>
        <v/>
      </c>
      <c r="K200" s="13">
        <f>IF($A200="","",IF(COUNTIF(BOM!$B$5:$B$404,$A200)=0,"Top level",""))</f>
        <v/>
      </c>
      <c r="L200" s="10">
        <f>IF($A200="",0,IF($E200="",0,$E200))</f>
        <v/>
      </c>
      <c r="M200" s="10">
        <f>IF($A200="",0,IF($I200=0,$L200,SUMIFS(BOM!$M$5:$M$404,BOM!$A$5:$A$404,$A200)))</f>
        <v/>
      </c>
      <c r="N200" s="10">
        <f>IF($A200="",0,IF($I200=0,$L200,SUMIFS(BOM!$N$5:$N$404,BOM!$A$5:$A$404,$A200)))</f>
        <v/>
      </c>
      <c r="O200" s="10">
        <f>IF($A200="",0,IF($I200=0,$L200,SUMIFS(BOM!$O$5:$O$404,BOM!$A$5:$A$404,$A200)))</f>
        <v/>
      </c>
      <c r="P200" s="17">
        <f>IF($A200="",0,IF($I200=0,$L200,SUMIFS(BOM!$P$5:$P$404,BOM!$A$5:$A$404,$A200)))</f>
        <v/>
      </c>
      <c r="Q200" s="13">
        <f>IF($A200="","",IF(ABS($P200-$O200)&gt;0.005,"⚠ tree is deeper than 4 levels",""))</f>
        <v/>
      </c>
      <c r="R200" s="13">
        <f>IF($A200="","",IF(COUNTIF($A$5:$A$204,$A200)&gt;1,"⚠ duplicate part number",IF(AND($I200=0,$E200=""),"⚠ purchased part with no unit cost",IF(AND($I200&gt;0,$E200&lt;&gt;""),"Has children — the typed unit cost is ignored, the roll-up wins",""))))</f>
        <v/>
      </c>
    </row>
    <row r="201">
      <c r="A201" s="7" t="n"/>
      <c r="B201" s="7" t="n"/>
      <c r="C201" s="7" t="n"/>
      <c r="D201" s="7" t="n"/>
      <c r="E201" s="15" t="n"/>
      <c r="F201" s="7" t="n"/>
      <c r="G201" s="8" t="n"/>
      <c r="H201" s="16" t="n"/>
      <c r="I201" s="14">
        <f>IF($A201="","",COUNTIF(BOM!$A$5:$A$404,$A201))</f>
        <v/>
      </c>
      <c r="J201" s="14">
        <f>IF($A201="","",COUNTIF(BOM!$B$5:$B$404,$A201))</f>
        <v/>
      </c>
      <c r="K201" s="13">
        <f>IF($A201="","",IF(COUNTIF(BOM!$B$5:$B$404,$A201)=0,"Top level",""))</f>
        <v/>
      </c>
      <c r="L201" s="10">
        <f>IF($A201="",0,IF($E201="",0,$E201))</f>
        <v/>
      </c>
      <c r="M201" s="10">
        <f>IF($A201="",0,IF($I201=0,$L201,SUMIFS(BOM!$M$5:$M$404,BOM!$A$5:$A$404,$A201)))</f>
        <v/>
      </c>
      <c r="N201" s="10">
        <f>IF($A201="",0,IF($I201=0,$L201,SUMIFS(BOM!$N$5:$N$404,BOM!$A$5:$A$404,$A201)))</f>
        <v/>
      </c>
      <c r="O201" s="10">
        <f>IF($A201="",0,IF($I201=0,$L201,SUMIFS(BOM!$O$5:$O$404,BOM!$A$5:$A$404,$A201)))</f>
        <v/>
      </c>
      <c r="P201" s="17">
        <f>IF($A201="",0,IF($I201=0,$L201,SUMIFS(BOM!$P$5:$P$404,BOM!$A$5:$A$404,$A201)))</f>
        <v/>
      </c>
      <c r="Q201" s="13">
        <f>IF($A201="","",IF(ABS($P201-$O201)&gt;0.005,"⚠ tree is deeper than 4 levels",""))</f>
        <v/>
      </c>
      <c r="R201" s="13">
        <f>IF($A201="","",IF(COUNTIF($A$5:$A$204,$A201)&gt;1,"⚠ duplicate part number",IF(AND($I201=0,$E201=""),"⚠ purchased part with no unit cost",IF(AND($I201&gt;0,$E201&lt;&gt;""),"Has children — the typed unit cost is ignored, the roll-up wins",""))))</f>
        <v/>
      </c>
    </row>
    <row r="202">
      <c r="A202" s="7" t="n"/>
      <c r="B202" s="7" t="n"/>
      <c r="C202" s="7" t="n"/>
      <c r="D202" s="7" t="n"/>
      <c r="E202" s="15" t="n"/>
      <c r="F202" s="7" t="n"/>
      <c r="G202" s="8" t="n"/>
      <c r="H202" s="16" t="n"/>
      <c r="I202" s="14">
        <f>IF($A202="","",COUNTIF(BOM!$A$5:$A$404,$A202))</f>
        <v/>
      </c>
      <c r="J202" s="14">
        <f>IF($A202="","",COUNTIF(BOM!$B$5:$B$404,$A202))</f>
        <v/>
      </c>
      <c r="K202" s="13">
        <f>IF($A202="","",IF(COUNTIF(BOM!$B$5:$B$404,$A202)=0,"Top level",""))</f>
        <v/>
      </c>
      <c r="L202" s="10">
        <f>IF($A202="",0,IF($E202="",0,$E202))</f>
        <v/>
      </c>
      <c r="M202" s="10">
        <f>IF($A202="",0,IF($I202=0,$L202,SUMIFS(BOM!$M$5:$M$404,BOM!$A$5:$A$404,$A202)))</f>
        <v/>
      </c>
      <c r="N202" s="10">
        <f>IF($A202="",0,IF($I202=0,$L202,SUMIFS(BOM!$N$5:$N$404,BOM!$A$5:$A$404,$A202)))</f>
        <v/>
      </c>
      <c r="O202" s="10">
        <f>IF($A202="",0,IF($I202=0,$L202,SUMIFS(BOM!$O$5:$O$404,BOM!$A$5:$A$404,$A202)))</f>
        <v/>
      </c>
      <c r="P202" s="17">
        <f>IF($A202="",0,IF($I202=0,$L202,SUMIFS(BOM!$P$5:$P$404,BOM!$A$5:$A$404,$A202)))</f>
        <v/>
      </c>
      <c r="Q202" s="13">
        <f>IF($A202="","",IF(ABS($P202-$O202)&gt;0.005,"⚠ tree is deeper than 4 levels",""))</f>
        <v/>
      </c>
      <c r="R202" s="13">
        <f>IF($A202="","",IF(COUNTIF($A$5:$A$204,$A202)&gt;1,"⚠ duplicate part number",IF(AND($I202=0,$E202=""),"⚠ purchased part with no unit cost",IF(AND($I202&gt;0,$E202&lt;&gt;""),"Has children — the typed unit cost is ignored, the roll-up wins",""))))</f>
        <v/>
      </c>
    </row>
    <row r="203">
      <c r="A203" s="7" t="n"/>
      <c r="B203" s="7" t="n"/>
      <c r="C203" s="7" t="n"/>
      <c r="D203" s="7" t="n"/>
      <c r="E203" s="15" t="n"/>
      <c r="F203" s="7" t="n"/>
      <c r="G203" s="8" t="n"/>
      <c r="H203" s="16" t="n"/>
      <c r="I203" s="14">
        <f>IF($A203="","",COUNTIF(BOM!$A$5:$A$404,$A203))</f>
        <v/>
      </c>
      <c r="J203" s="14">
        <f>IF($A203="","",COUNTIF(BOM!$B$5:$B$404,$A203))</f>
        <v/>
      </c>
      <c r="K203" s="13">
        <f>IF($A203="","",IF(COUNTIF(BOM!$B$5:$B$404,$A203)=0,"Top level",""))</f>
        <v/>
      </c>
      <c r="L203" s="10">
        <f>IF($A203="",0,IF($E203="",0,$E203))</f>
        <v/>
      </c>
      <c r="M203" s="10">
        <f>IF($A203="",0,IF($I203=0,$L203,SUMIFS(BOM!$M$5:$M$404,BOM!$A$5:$A$404,$A203)))</f>
        <v/>
      </c>
      <c r="N203" s="10">
        <f>IF($A203="",0,IF($I203=0,$L203,SUMIFS(BOM!$N$5:$N$404,BOM!$A$5:$A$404,$A203)))</f>
        <v/>
      </c>
      <c r="O203" s="10">
        <f>IF($A203="",0,IF($I203=0,$L203,SUMIFS(BOM!$O$5:$O$404,BOM!$A$5:$A$404,$A203)))</f>
        <v/>
      </c>
      <c r="P203" s="17">
        <f>IF($A203="",0,IF($I203=0,$L203,SUMIFS(BOM!$P$5:$P$404,BOM!$A$5:$A$404,$A203)))</f>
        <v/>
      </c>
      <c r="Q203" s="13">
        <f>IF($A203="","",IF(ABS($P203-$O203)&gt;0.005,"⚠ tree is deeper than 4 levels",""))</f>
        <v/>
      </c>
      <c r="R203" s="13">
        <f>IF($A203="","",IF(COUNTIF($A$5:$A$204,$A203)&gt;1,"⚠ duplicate part number",IF(AND($I203=0,$E203=""),"⚠ purchased part with no unit cost",IF(AND($I203&gt;0,$E203&lt;&gt;""),"Has children — the typed unit cost is ignored, the roll-up wins",""))))</f>
        <v/>
      </c>
    </row>
    <row r="204">
      <c r="A204" s="7" t="n"/>
      <c r="B204" s="7" t="n"/>
      <c r="C204" s="7" t="n"/>
      <c r="D204" s="7" t="n"/>
      <c r="E204" s="15" t="n"/>
      <c r="F204" s="7" t="n"/>
      <c r="G204" s="8" t="n"/>
      <c r="H204" s="16" t="n"/>
      <c r="I204" s="14">
        <f>IF($A204="","",COUNTIF(BOM!$A$5:$A$404,$A204))</f>
        <v/>
      </c>
      <c r="J204" s="14">
        <f>IF($A204="","",COUNTIF(BOM!$B$5:$B$404,$A204))</f>
        <v/>
      </c>
      <c r="K204" s="13">
        <f>IF($A204="","",IF(COUNTIF(BOM!$B$5:$B$404,$A204)=0,"Top level",""))</f>
        <v/>
      </c>
      <c r="L204" s="10">
        <f>IF($A204="",0,IF($E204="",0,$E204))</f>
        <v/>
      </c>
      <c r="M204" s="10">
        <f>IF($A204="",0,IF($I204=0,$L204,SUMIFS(BOM!$M$5:$M$404,BOM!$A$5:$A$404,$A204)))</f>
        <v/>
      </c>
      <c r="N204" s="10">
        <f>IF($A204="",0,IF($I204=0,$L204,SUMIFS(BOM!$N$5:$N$404,BOM!$A$5:$A$404,$A204)))</f>
        <v/>
      </c>
      <c r="O204" s="10">
        <f>IF($A204="",0,IF($I204=0,$L204,SUMIFS(BOM!$O$5:$O$404,BOM!$A$5:$A$404,$A204)))</f>
        <v/>
      </c>
      <c r="P204" s="17">
        <f>IF($A204="",0,IF($I204=0,$L204,SUMIFS(BOM!$P$5:$P$404,BOM!$A$5:$A$404,$A204)))</f>
        <v/>
      </c>
      <c r="Q204" s="13">
        <f>IF($A204="","",IF(ABS($P204-$O204)&gt;0.005,"⚠ tree is deeper than 4 levels",""))</f>
        <v/>
      </c>
      <c r="R204" s="13">
        <f>IF($A204="","",IF(COUNTIF($A$5:$A$204,$A204)&gt;1,"⚠ duplicate part number",IF(AND($I204=0,$E204=""),"⚠ purchased part with no unit cost",IF(AND($I204&gt;0,$E204&lt;&gt;""),"Has children — the typed unit cost is ignored, the roll-up wins",""))))</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R64"/>
  <sheetViews>
    <sheetView workbookViewId="0">
      <pane ySplit="4" topLeftCell="A5" activePane="bottomLeft" state="frozen"/>
      <selection pane="bottomLeft" activeCell="A1" sqref="A1"/>
    </sheetView>
  </sheetViews>
  <sheetFormatPr baseColWidth="8" defaultRowHeight="15"/>
  <cols>
    <col width="14" customWidth="1" min="1" max="1"/>
    <col width="34" customWidth="1" min="2" max="2"/>
    <col width="15" customWidth="1" min="3" max="3"/>
    <col width="11" customWidth="1" min="4" max="4"/>
    <col width="13" customWidth="1" min="5" max="5"/>
    <col width="18" customWidth="1" min="6" max="6"/>
    <col width="17" customWidth="1" min="7" max="7"/>
    <col width="17" customWidth="1" min="8" max="8"/>
    <col width="13" customWidth="1" min="9" max="9"/>
    <col width="30" customWidth="1" min="10" max="10"/>
    <col width="14" customWidth="1" min="11" max="11"/>
    <col width="12" customWidth="1" min="12" max="12"/>
    <col width="12" customWidth="1" min="13" max="13"/>
    <col width="11" customWidth="1" min="14" max="14"/>
    <col width="17" customWidth="1" min="15" max="15"/>
    <col width="32" customWidth="1" min="17" max="17"/>
    <col width="14" customWidth="1" min="18" max="18"/>
  </cols>
  <sheetData>
    <row r="1">
      <c r="A1" s="1" t="inlineStr">
        <is>
          <t>Rollup — fully exploded cost per finished item</t>
        </is>
      </c>
    </row>
    <row r="2">
      <c r="A2" s="2" t="inlineStr">
        <is>
          <t>Type the part numbers you sell. The single-level cost and the fully exploded cost are computed two different ways on purpose: when they disagree, one of them is wrong and you want to know which.</t>
        </is>
      </c>
    </row>
    <row r="3">
      <c r="Q3" s="3" t="inlineStr">
        <is>
          <t>Roll-up summary</t>
        </is>
      </c>
    </row>
    <row r="4">
      <c r="A4" s="6" t="inlineStr">
        <is>
          <t>SKU</t>
        </is>
      </c>
      <c r="B4" s="6" t="inlineStr">
        <is>
          <t>Description</t>
        </is>
      </c>
      <c r="C4" s="6" t="inlineStr">
        <is>
          <t>Type</t>
        </is>
      </c>
      <c r="D4" s="6" t="inlineStr">
        <is>
          <t>Top level?</t>
        </is>
      </c>
      <c r="E4" s="6" t="inlineStr">
        <is>
          <t>Direct component lines</t>
        </is>
      </c>
      <c r="F4" s="6" t="inlineStr">
        <is>
          <t>Single-level cost (SUMPRODUCT)</t>
        </is>
      </c>
      <c r="G4" s="6" t="inlineStr">
        <is>
          <t>Sum of line costs at yield</t>
        </is>
      </c>
      <c r="H4" s="6" t="inlineStr">
        <is>
          <t>Fully exploded unit cost</t>
        </is>
      </c>
      <c r="I4" s="6" t="inlineStr">
        <is>
          <t>Yield loss per unit</t>
        </is>
      </c>
      <c r="J4" s="6" t="inlineStr">
        <is>
          <t>Status</t>
        </is>
      </c>
      <c r="K4" s="6" t="inlineStr">
        <is>
          <t>Target sell price</t>
        </is>
      </c>
      <c r="L4" s="6" t="inlineStr">
        <is>
          <t>Material margin</t>
        </is>
      </c>
      <c r="M4" s="6" t="inlineStr">
        <is>
          <t>Markup on cost</t>
        </is>
      </c>
      <c r="N4" s="6" t="inlineStr">
        <is>
          <t>Build quantity</t>
        </is>
      </c>
      <c r="O4" s="6" t="inlineStr">
        <is>
          <t>Extended material cost</t>
        </is>
      </c>
      <c r="Q4" s="18" t="inlineStr">
        <is>
          <t>Items listed</t>
        </is>
      </c>
      <c r="R4" s="19">
        <f>COUNTIF($A$5:$A$64,"&lt;&gt;")</f>
        <v/>
      </c>
    </row>
    <row r="5">
      <c r="A5" s="7" t="inlineStr">
        <is>
          <t>CHAIR-01</t>
        </is>
      </c>
      <c r="B5" s="13">
        <f>IF($A5="","",IFERROR(VLOOKUP($A5,Parts!$A$5:$R$204,2,FALSE),"⚠ not in Parts"))</f>
        <v/>
      </c>
      <c r="C5" s="13">
        <f>IF($A5="","",IFERROR(VLOOKUP($A5,Parts!$A$5:$R$204,3,FALSE),""))</f>
        <v/>
      </c>
      <c r="D5" s="13">
        <f>IF($A5="","",IF(COUNTIF(BOM!$B$5:$B$404,$A5)=0,"Top level",""))</f>
        <v/>
      </c>
      <c r="E5" s="14">
        <f>IF($A5="","",COUNTIF(BOM!$A$5:$A$404,$A5))</f>
        <v/>
      </c>
      <c r="F5" s="20">
        <f>IF($A5="","",SUMPRODUCT((BOM!$A$5:$A$404=$A5)*BOM!$D$5:$D$404*BOM!$E$5:$E$404))</f>
        <v/>
      </c>
      <c r="G5" s="20">
        <f>IF($A5="","",SUMIFS(BOM!$I$5:$I$404,BOM!$A$5:$A$404,$A5))</f>
        <v/>
      </c>
      <c r="H5" s="21">
        <f>IF($A5="","",IFERROR(VLOOKUP($A5,Parts!$A$5:$R$204,16,FALSE),0))</f>
        <v/>
      </c>
      <c r="I5" s="20">
        <f>IF($A5="","",$G5-$F5)</f>
        <v/>
      </c>
      <c r="J5" s="13">
        <f>IF($A5="","",IF($E5=0,"No components — a purchased part",IF(ABS($G5-$H5)&gt;0.005,"⚠ line sum and roll-up disagree","OK")))</f>
        <v/>
      </c>
      <c r="K5" s="15" t="n">
        <v>129</v>
      </c>
      <c r="L5" s="22">
        <f>IF($A5="","",IFERROR(($K5-$H5)/$K5,0))</f>
        <v/>
      </c>
      <c r="M5" s="22">
        <f>IF($A5="","",IFERROR(($K5-$H5)/$H5,0))</f>
        <v/>
      </c>
      <c r="N5" s="8" t="n">
        <v>250</v>
      </c>
      <c r="O5" s="20">
        <f>IF($A5="","",$H5*$N5)</f>
        <v/>
      </c>
      <c r="Q5" s="18" t="inlineStr">
        <is>
          <t>Finished goods among them</t>
        </is>
      </c>
      <c r="R5" s="19">
        <f>COUNTIF($D$5:$D$64,"Top level")</f>
        <v/>
      </c>
    </row>
    <row r="6">
      <c r="A6" s="7" t="inlineStr">
        <is>
          <t>FRAME-A</t>
        </is>
      </c>
      <c r="B6" s="13">
        <f>IF($A6="","",IFERROR(VLOOKUP($A6,Parts!$A$5:$R$204,2,FALSE),"⚠ not in Parts"))</f>
        <v/>
      </c>
      <c r="C6" s="13">
        <f>IF($A6="","",IFERROR(VLOOKUP($A6,Parts!$A$5:$R$204,3,FALSE),""))</f>
        <v/>
      </c>
      <c r="D6" s="13">
        <f>IF($A6="","",IF(COUNTIF(BOM!$B$5:$B$404,$A6)=0,"Top level",""))</f>
        <v/>
      </c>
      <c r="E6" s="14">
        <f>IF($A6="","",COUNTIF(BOM!$A$5:$A$404,$A6))</f>
        <v/>
      </c>
      <c r="F6" s="20">
        <f>IF($A6="","",SUMPRODUCT((BOM!$A$5:$A$404=$A6)*BOM!$D$5:$D$404*BOM!$E$5:$E$404))</f>
        <v/>
      </c>
      <c r="G6" s="20">
        <f>IF($A6="","",SUMIFS(BOM!$I$5:$I$404,BOM!$A$5:$A$404,$A6))</f>
        <v/>
      </c>
      <c r="H6" s="21">
        <f>IF($A6="","",IFERROR(VLOOKUP($A6,Parts!$A$5:$R$204,16,FALSE),0))</f>
        <v/>
      </c>
      <c r="I6" s="20">
        <f>IF($A6="","",$G6-$F6)</f>
        <v/>
      </c>
      <c r="J6" s="13">
        <f>IF($A6="","",IF($E6=0,"No components — a purchased part",IF(ABS($G6-$H6)&gt;0.005,"⚠ line sum and roll-up disagree","OK")))</f>
        <v/>
      </c>
      <c r="K6" s="15" t="n"/>
      <c r="L6" s="22">
        <f>IF($A6="","",IFERROR(($K6-$H6)/$K6,0))</f>
        <v/>
      </c>
      <c r="M6" s="22">
        <f>IF($A6="","",IFERROR(($K6-$H6)/$H6,0))</f>
        <v/>
      </c>
      <c r="N6" s="8" t="n"/>
      <c r="O6" s="20">
        <f>IF($A6="","",$H6*$N6)</f>
        <v/>
      </c>
      <c r="Q6" s="18" t="inlineStr">
        <is>
          <t>Rows needing attention</t>
        </is>
      </c>
      <c r="R6" s="19">
        <f>COUNTIF($J$5:$J$64,"⚠*")</f>
        <v/>
      </c>
    </row>
    <row r="7">
      <c r="A7" s="7" t="inlineStr">
        <is>
          <t>SEAT-PAD</t>
        </is>
      </c>
      <c r="B7" s="13">
        <f>IF($A7="","",IFERROR(VLOOKUP($A7,Parts!$A$5:$R$204,2,FALSE),"⚠ not in Parts"))</f>
        <v/>
      </c>
      <c r="C7" s="13">
        <f>IF($A7="","",IFERROR(VLOOKUP($A7,Parts!$A$5:$R$204,3,FALSE),""))</f>
        <v/>
      </c>
      <c r="D7" s="13">
        <f>IF($A7="","",IF(COUNTIF(BOM!$B$5:$B$404,$A7)=0,"Top level",""))</f>
        <v/>
      </c>
      <c r="E7" s="14">
        <f>IF($A7="","",COUNTIF(BOM!$A$5:$A$404,$A7))</f>
        <v/>
      </c>
      <c r="F7" s="20">
        <f>IF($A7="","",SUMPRODUCT((BOM!$A$5:$A$404=$A7)*BOM!$D$5:$D$404*BOM!$E$5:$E$404))</f>
        <v/>
      </c>
      <c r="G7" s="20">
        <f>IF($A7="","",SUMIFS(BOM!$I$5:$I$404,BOM!$A$5:$A$404,$A7))</f>
        <v/>
      </c>
      <c r="H7" s="21">
        <f>IF($A7="","",IFERROR(VLOOKUP($A7,Parts!$A$5:$R$204,16,FALSE),0))</f>
        <v/>
      </c>
      <c r="I7" s="20">
        <f>IF($A7="","",$G7-$F7)</f>
        <v/>
      </c>
      <c r="J7" s="13">
        <f>IF($A7="","",IF($E7=0,"No components — a purchased part",IF(ABS($G7-$H7)&gt;0.005,"⚠ line sum and roll-up disagree","OK")))</f>
        <v/>
      </c>
      <c r="K7" s="15" t="n"/>
      <c r="L7" s="22">
        <f>IF($A7="","",IFERROR(($K7-$H7)/$K7,0))</f>
        <v/>
      </c>
      <c r="M7" s="22">
        <f>IF($A7="","",IFERROR(($K7-$H7)/$H7,0))</f>
        <v/>
      </c>
      <c r="N7" s="8" t="n"/>
      <c r="O7" s="20">
        <f>IF($A7="","",$H7*$N7)</f>
        <v/>
      </c>
      <c r="Q7" s="18" t="inlineStr">
        <is>
          <t>Extended material cost, all builds</t>
        </is>
      </c>
      <c r="R7" s="21">
        <f>SUM($O$5:$O$64)</f>
        <v/>
      </c>
    </row>
    <row r="8">
      <c r="A8" s="7" t="inlineStr">
        <is>
          <t>PACK-KIT</t>
        </is>
      </c>
      <c r="B8" s="13">
        <f>IF($A8="","",IFERROR(VLOOKUP($A8,Parts!$A$5:$R$204,2,FALSE),"⚠ not in Parts"))</f>
        <v/>
      </c>
      <c r="C8" s="13">
        <f>IF($A8="","",IFERROR(VLOOKUP($A8,Parts!$A$5:$R$204,3,FALSE),""))</f>
        <v/>
      </c>
      <c r="D8" s="13">
        <f>IF($A8="","",IF(COUNTIF(BOM!$B$5:$B$404,$A8)=0,"Top level",""))</f>
        <v/>
      </c>
      <c r="E8" s="14">
        <f>IF($A8="","",COUNTIF(BOM!$A$5:$A$404,$A8))</f>
        <v/>
      </c>
      <c r="F8" s="20">
        <f>IF($A8="","",SUMPRODUCT((BOM!$A$5:$A$404=$A8)*BOM!$D$5:$D$404*BOM!$E$5:$E$404))</f>
        <v/>
      </c>
      <c r="G8" s="20">
        <f>IF($A8="","",SUMIFS(BOM!$I$5:$I$404,BOM!$A$5:$A$404,$A8))</f>
        <v/>
      </c>
      <c r="H8" s="21">
        <f>IF($A8="","",IFERROR(VLOOKUP($A8,Parts!$A$5:$R$204,16,FALSE),0))</f>
        <v/>
      </c>
      <c r="I8" s="20">
        <f>IF($A8="","",$G8-$F8)</f>
        <v/>
      </c>
      <c r="J8" s="13">
        <f>IF($A8="","",IF($E8=0,"No components — a purchased part",IF(ABS($G8-$H8)&gt;0.005,"⚠ line sum and roll-up disagree","OK")))</f>
        <v/>
      </c>
      <c r="K8" s="15" t="n"/>
      <c r="L8" s="22">
        <f>IF($A8="","",IFERROR(($K8-$H8)/$K8,0))</f>
        <v/>
      </c>
      <c r="M8" s="22">
        <f>IF($A8="","",IFERROR(($K8-$H8)/$H8,0))</f>
        <v/>
      </c>
      <c r="N8" s="8" t="n"/>
      <c r="O8" s="20">
        <f>IF($A8="","",$H8*$N8)</f>
        <v/>
      </c>
    </row>
    <row r="9">
      <c r="A9" s="7" t="inlineStr">
        <is>
          <t>WELD-KIT</t>
        </is>
      </c>
      <c r="B9" s="13">
        <f>IF($A9="","",IFERROR(VLOOKUP($A9,Parts!$A$5:$R$204,2,FALSE),"⚠ not in Parts"))</f>
        <v/>
      </c>
      <c r="C9" s="13">
        <f>IF($A9="","",IFERROR(VLOOKUP($A9,Parts!$A$5:$R$204,3,FALSE),""))</f>
        <v/>
      </c>
      <c r="D9" s="13">
        <f>IF($A9="","",IF(COUNTIF(BOM!$B$5:$B$404,$A9)=0,"Top level",""))</f>
        <v/>
      </c>
      <c r="E9" s="14">
        <f>IF($A9="","",COUNTIF(BOM!$A$5:$A$404,$A9))</f>
        <v/>
      </c>
      <c r="F9" s="20">
        <f>IF($A9="","",SUMPRODUCT((BOM!$A$5:$A$404=$A9)*BOM!$D$5:$D$404*BOM!$E$5:$E$404))</f>
        <v/>
      </c>
      <c r="G9" s="20">
        <f>IF($A9="","",SUMIFS(BOM!$I$5:$I$404,BOM!$A$5:$A$404,$A9))</f>
        <v/>
      </c>
      <c r="H9" s="21">
        <f>IF($A9="","",IFERROR(VLOOKUP($A9,Parts!$A$5:$R$204,16,FALSE),0))</f>
        <v/>
      </c>
      <c r="I9" s="20">
        <f>IF($A9="","",$G9-$F9)</f>
        <v/>
      </c>
      <c r="J9" s="13">
        <f>IF($A9="","",IF($E9=0,"No components — a purchased part",IF(ABS($G9-$H9)&gt;0.005,"⚠ line sum and roll-up disagree","OK")))</f>
        <v/>
      </c>
      <c r="K9" s="15" t="n"/>
      <c r="L9" s="22">
        <f>IF($A9="","",IFERROR(($K9-$H9)/$K9,0))</f>
        <v/>
      </c>
      <c r="M9" s="22">
        <f>IF($A9="","",IFERROR(($K9-$H9)/$H9,0))</f>
        <v/>
      </c>
      <c r="N9" s="8" t="n"/>
      <c r="O9" s="20">
        <f>IF($A9="","",$H9*$N9)</f>
        <v/>
      </c>
    </row>
    <row r="10">
      <c r="A10" s="7" t="n"/>
      <c r="B10" s="13">
        <f>IF($A10="","",IFERROR(VLOOKUP($A10,Parts!$A$5:$R$204,2,FALSE),"⚠ not in Parts"))</f>
        <v/>
      </c>
      <c r="C10" s="13">
        <f>IF($A10="","",IFERROR(VLOOKUP($A10,Parts!$A$5:$R$204,3,FALSE),""))</f>
        <v/>
      </c>
      <c r="D10" s="13">
        <f>IF($A10="","",IF(COUNTIF(BOM!$B$5:$B$404,$A10)=0,"Top level",""))</f>
        <v/>
      </c>
      <c r="E10" s="14">
        <f>IF($A10="","",COUNTIF(BOM!$A$5:$A$404,$A10))</f>
        <v/>
      </c>
      <c r="F10" s="20">
        <f>IF($A10="","",SUMPRODUCT((BOM!$A$5:$A$404=$A10)*BOM!$D$5:$D$404*BOM!$E$5:$E$404))</f>
        <v/>
      </c>
      <c r="G10" s="20">
        <f>IF($A10="","",SUMIFS(BOM!$I$5:$I$404,BOM!$A$5:$A$404,$A10))</f>
        <v/>
      </c>
      <c r="H10" s="21">
        <f>IF($A10="","",IFERROR(VLOOKUP($A10,Parts!$A$5:$R$204,16,FALSE),0))</f>
        <v/>
      </c>
      <c r="I10" s="20">
        <f>IF($A10="","",$G10-$F10)</f>
        <v/>
      </c>
      <c r="J10" s="13">
        <f>IF($A10="","",IF($E10=0,"No components — a purchased part",IF(ABS($G10-$H10)&gt;0.005,"⚠ line sum and roll-up disagree","OK")))</f>
        <v/>
      </c>
      <c r="K10" s="15" t="n"/>
      <c r="L10" s="22">
        <f>IF($A10="","",IFERROR(($K10-$H10)/$K10,0))</f>
        <v/>
      </c>
      <c r="M10" s="22">
        <f>IF($A10="","",IFERROR(($K10-$H10)/$H10,0))</f>
        <v/>
      </c>
      <c r="N10" s="8" t="n"/>
      <c r="O10" s="20">
        <f>IF($A10="","",$H10*$N10)</f>
        <v/>
      </c>
    </row>
    <row r="11">
      <c r="A11" s="7" t="n"/>
      <c r="B11" s="13">
        <f>IF($A11="","",IFERROR(VLOOKUP($A11,Parts!$A$5:$R$204,2,FALSE),"⚠ not in Parts"))</f>
        <v/>
      </c>
      <c r="C11" s="13">
        <f>IF($A11="","",IFERROR(VLOOKUP($A11,Parts!$A$5:$R$204,3,FALSE),""))</f>
        <v/>
      </c>
      <c r="D11" s="13">
        <f>IF($A11="","",IF(COUNTIF(BOM!$B$5:$B$404,$A11)=0,"Top level",""))</f>
        <v/>
      </c>
      <c r="E11" s="14">
        <f>IF($A11="","",COUNTIF(BOM!$A$5:$A$404,$A11))</f>
        <v/>
      </c>
      <c r="F11" s="20">
        <f>IF($A11="","",SUMPRODUCT((BOM!$A$5:$A$404=$A11)*BOM!$D$5:$D$404*BOM!$E$5:$E$404))</f>
        <v/>
      </c>
      <c r="G11" s="20">
        <f>IF($A11="","",SUMIFS(BOM!$I$5:$I$404,BOM!$A$5:$A$404,$A11))</f>
        <v/>
      </c>
      <c r="H11" s="21">
        <f>IF($A11="","",IFERROR(VLOOKUP($A11,Parts!$A$5:$R$204,16,FALSE),0))</f>
        <v/>
      </c>
      <c r="I11" s="20">
        <f>IF($A11="","",$G11-$F11)</f>
        <v/>
      </c>
      <c r="J11" s="13">
        <f>IF($A11="","",IF($E11=0,"No components — a purchased part",IF(ABS($G11-$H11)&gt;0.005,"⚠ line sum and roll-up disagree","OK")))</f>
        <v/>
      </c>
      <c r="K11" s="15" t="n"/>
      <c r="L11" s="22">
        <f>IF($A11="","",IFERROR(($K11-$H11)/$K11,0))</f>
        <v/>
      </c>
      <c r="M11" s="22">
        <f>IF($A11="","",IFERROR(($K11-$H11)/$H11,0))</f>
        <v/>
      </c>
      <c r="N11" s="8" t="n"/>
      <c r="O11" s="20">
        <f>IF($A11="","",$H11*$N11)</f>
        <v/>
      </c>
    </row>
    <row r="12">
      <c r="A12" s="7" t="n"/>
      <c r="B12" s="13">
        <f>IF($A12="","",IFERROR(VLOOKUP($A12,Parts!$A$5:$R$204,2,FALSE),"⚠ not in Parts"))</f>
        <v/>
      </c>
      <c r="C12" s="13">
        <f>IF($A12="","",IFERROR(VLOOKUP($A12,Parts!$A$5:$R$204,3,FALSE),""))</f>
        <v/>
      </c>
      <c r="D12" s="13">
        <f>IF($A12="","",IF(COUNTIF(BOM!$B$5:$B$404,$A12)=0,"Top level",""))</f>
        <v/>
      </c>
      <c r="E12" s="14">
        <f>IF($A12="","",COUNTIF(BOM!$A$5:$A$404,$A12))</f>
        <v/>
      </c>
      <c r="F12" s="20">
        <f>IF($A12="","",SUMPRODUCT((BOM!$A$5:$A$404=$A12)*BOM!$D$5:$D$404*BOM!$E$5:$E$404))</f>
        <v/>
      </c>
      <c r="G12" s="20">
        <f>IF($A12="","",SUMIFS(BOM!$I$5:$I$404,BOM!$A$5:$A$404,$A12))</f>
        <v/>
      </c>
      <c r="H12" s="21">
        <f>IF($A12="","",IFERROR(VLOOKUP($A12,Parts!$A$5:$R$204,16,FALSE),0))</f>
        <v/>
      </c>
      <c r="I12" s="20">
        <f>IF($A12="","",$G12-$F12)</f>
        <v/>
      </c>
      <c r="J12" s="13">
        <f>IF($A12="","",IF($E12=0,"No components — a purchased part",IF(ABS($G12-$H12)&gt;0.005,"⚠ line sum and roll-up disagree","OK")))</f>
        <v/>
      </c>
      <c r="K12" s="15" t="n"/>
      <c r="L12" s="22">
        <f>IF($A12="","",IFERROR(($K12-$H12)/$K12,0))</f>
        <v/>
      </c>
      <c r="M12" s="22">
        <f>IF($A12="","",IFERROR(($K12-$H12)/$H12,0))</f>
        <v/>
      </c>
      <c r="N12" s="8" t="n"/>
      <c r="O12" s="20">
        <f>IF($A12="","",$H12*$N12)</f>
        <v/>
      </c>
    </row>
    <row r="13">
      <c r="A13" s="7" t="n"/>
      <c r="B13" s="13">
        <f>IF($A13="","",IFERROR(VLOOKUP($A13,Parts!$A$5:$R$204,2,FALSE),"⚠ not in Parts"))</f>
        <v/>
      </c>
      <c r="C13" s="13">
        <f>IF($A13="","",IFERROR(VLOOKUP($A13,Parts!$A$5:$R$204,3,FALSE),""))</f>
        <v/>
      </c>
      <c r="D13" s="13">
        <f>IF($A13="","",IF(COUNTIF(BOM!$B$5:$B$404,$A13)=0,"Top level",""))</f>
        <v/>
      </c>
      <c r="E13" s="14">
        <f>IF($A13="","",COUNTIF(BOM!$A$5:$A$404,$A13))</f>
        <v/>
      </c>
      <c r="F13" s="20">
        <f>IF($A13="","",SUMPRODUCT((BOM!$A$5:$A$404=$A13)*BOM!$D$5:$D$404*BOM!$E$5:$E$404))</f>
        <v/>
      </c>
      <c r="G13" s="20">
        <f>IF($A13="","",SUMIFS(BOM!$I$5:$I$404,BOM!$A$5:$A$404,$A13))</f>
        <v/>
      </c>
      <c r="H13" s="21">
        <f>IF($A13="","",IFERROR(VLOOKUP($A13,Parts!$A$5:$R$204,16,FALSE),0))</f>
        <v/>
      </c>
      <c r="I13" s="20">
        <f>IF($A13="","",$G13-$F13)</f>
        <v/>
      </c>
      <c r="J13" s="13">
        <f>IF($A13="","",IF($E13=0,"No components — a purchased part",IF(ABS($G13-$H13)&gt;0.005,"⚠ line sum and roll-up disagree","OK")))</f>
        <v/>
      </c>
      <c r="K13" s="15" t="n"/>
      <c r="L13" s="22">
        <f>IF($A13="","",IFERROR(($K13-$H13)/$K13,0))</f>
        <v/>
      </c>
      <c r="M13" s="22">
        <f>IF($A13="","",IFERROR(($K13-$H13)/$H13,0))</f>
        <v/>
      </c>
      <c r="N13" s="8" t="n"/>
      <c r="O13" s="20">
        <f>IF($A13="","",$H13*$N13)</f>
        <v/>
      </c>
    </row>
    <row r="14">
      <c r="A14" s="7" t="n"/>
      <c r="B14" s="13">
        <f>IF($A14="","",IFERROR(VLOOKUP($A14,Parts!$A$5:$R$204,2,FALSE),"⚠ not in Parts"))</f>
        <v/>
      </c>
      <c r="C14" s="13">
        <f>IF($A14="","",IFERROR(VLOOKUP($A14,Parts!$A$5:$R$204,3,FALSE),""))</f>
        <v/>
      </c>
      <c r="D14" s="13">
        <f>IF($A14="","",IF(COUNTIF(BOM!$B$5:$B$404,$A14)=0,"Top level",""))</f>
        <v/>
      </c>
      <c r="E14" s="14">
        <f>IF($A14="","",COUNTIF(BOM!$A$5:$A$404,$A14))</f>
        <v/>
      </c>
      <c r="F14" s="20">
        <f>IF($A14="","",SUMPRODUCT((BOM!$A$5:$A$404=$A14)*BOM!$D$5:$D$404*BOM!$E$5:$E$404))</f>
        <v/>
      </c>
      <c r="G14" s="20">
        <f>IF($A14="","",SUMIFS(BOM!$I$5:$I$404,BOM!$A$5:$A$404,$A14))</f>
        <v/>
      </c>
      <c r="H14" s="21">
        <f>IF($A14="","",IFERROR(VLOOKUP($A14,Parts!$A$5:$R$204,16,FALSE),0))</f>
        <v/>
      </c>
      <c r="I14" s="20">
        <f>IF($A14="","",$G14-$F14)</f>
        <v/>
      </c>
      <c r="J14" s="13">
        <f>IF($A14="","",IF($E14=0,"No components — a purchased part",IF(ABS($G14-$H14)&gt;0.005,"⚠ line sum and roll-up disagree","OK")))</f>
        <v/>
      </c>
      <c r="K14" s="15" t="n"/>
      <c r="L14" s="22">
        <f>IF($A14="","",IFERROR(($K14-$H14)/$K14,0))</f>
        <v/>
      </c>
      <c r="M14" s="22">
        <f>IF($A14="","",IFERROR(($K14-$H14)/$H14,0))</f>
        <v/>
      </c>
      <c r="N14" s="8" t="n"/>
      <c r="O14" s="20">
        <f>IF($A14="","",$H14*$N14)</f>
        <v/>
      </c>
    </row>
    <row r="15">
      <c r="A15" s="7" t="n"/>
      <c r="B15" s="13">
        <f>IF($A15="","",IFERROR(VLOOKUP($A15,Parts!$A$5:$R$204,2,FALSE),"⚠ not in Parts"))</f>
        <v/>
      </c>
      <c r="C15" s="13">
        <f>IF($A15="","",IFERROR(VLOOKUP($A15,Parts!$A$5:$R$204,3,FALSE),""))</f>
        <v/>
      </c>
      <c r="D15" s="13">
        <f>IF($A15="","",IF(COUNTIF(BOM!$B$5:$B$404,$A15)=0,"Top level",""))</f>
        <v/>
      </c>
      <c r="E15" s="14">
        <f>IF($A15="","",COUNTIF(BOM!$A$5:$A$404,$A15))</f>
        <v/>
      </c>
      <c r="F15" s="20">
        <f>IF($A15="","",SUMPRODUCT((BOM!$A$5:$A$404=$A15)*BOM!$D$5:$D$404*BOM!$E$5:$E$404))</f>
        <v/>
      </c>
      <c r="G15" s="20">
        <f>IF($A15="","",SUMIFS(BOM!$I$5:$I$404,BOM!$A$5:$A$404,$A15))</f>
        <v/>
      </c>
      <c r="H15" s="21">
        <f>IF($A15="","",IFERROR(VLOOKUP($A15,Parts!$A$5:$R$204,16,FALSE),0))</f>
        <v/>
      </c>
      <c r="I15" s="20">
        <f>IF($A15="","",$G15-$F15)</f>
        <v/>
      </c>
      <c r="J15" s="13">
        <f>IF($A15="","",IF($E15=0,"No components — a purchased part",IF(ABS($G15-$H15)&gt;0.005,"⚠ line sum and roll-up disagree","OK")))</f>
        <v/>
      </c>
      <c r="K15" s="15" t="n"/>
      <c r="L15" s="22">
        <f>IF($A15="","",IFERROR(($K15-$H15)/$K15,0))</f>
        <v/>
      </c>
      <c r="M15" s="22">
        <f>IF($A15="","",IFERROR(($K15-$H15)/$H15,0))</f>
        <v/>
      </c>
      <c r="N15" s="8" t="n"/>
      <c r="O15" s="20">
        <f>IF($A15="","",$H15*$N15)</f>
        <v/>
      </c>
    </row>
    <row r="16">
      <c r="A16" s="7" t="n"/>
      <c r="B16" s="13">
        <f>IF($A16="","",IFERROR(VLOOKUP($A16,Parts!$A$5:$R$204,2,FALSE),"⚠ not in Parts"))</f>
        <v/>
      </c>
      <c r="C16" s="13">
        <f>IF($A16="","",IFERROR(VLOOKUP($A16,Parts!$A$5:$R$204,3,FALSE),""))</f>
        <v/>
      </c>
      <c r="D16" s="13">
        <f>IF($A16="","",IF(COUNTIF(BOM!$B$5:$B$404,$A16)=0,"Top level",""))</f>
        <v/>
      </c>
      <c r="E16" s="14">
        <f>IF($A16="","",COUNTIF(BOM!$A$5:$A$404,$A16))</f>
        <v/>
      </c>
      <c r="F16" s="20">
        <f>IF($A16="","",SUMPRODUCT((BOM!$A$5:$A$404=$A16)*BOM!$D$5:$D$404*BOM!$E$5:$E$404))</f>
        <v/>
      </c>
      <c r="G16" s="20">
        <f>IF($A16="","",SUMIFS(BOM!$I$5:$I$404,BOM!$A$5:$A$404,$A16))</f>
        <v/>
      </c>
      <c r="H16" s="21">
        <f>IF($A16="","",IFERROR(VLOOKUP($A16,Parts!$A$5:$R$204,16,FALSE),0))</f>
        <v/>
      </c>
      <c r="I16" s="20">
        <f>IF($A16="","",$G16-$F16)</f>
        <v/>
      </c>
      <c r="J16" s="13">
        <f>IF($A16="","",IF($E16=0,"No components — a purchased part",IF(ABS($G16-$H16)&gt;0.005,"⚠ line sum and roll-up disagree","OK")))</f>
        <v/>
      </c>
      <c r="K16" s="15" t="n"/>
      <c r="L16" s="22">
        <f>IF($A16="","",IFERROR(($K16-$H16)/$K16,0))</f>
        <v/>
      </c>
      <c r="M16" s="22">
        <f>IF($A16="","",IFERROR(($K16-$H16)/$H16,0))</f>
        <v/>
      </c>
      <c r="N16" s="8" t="n"/>
      <c r="O16" s="20">
        <f>IF($A16="","",$H16*$N16)</f>
        <v/>
      </c>
    </row>
    <row r="17">
      <c r="A17" s="7" t="n"/>
      <c r="B17" s="13">
        <f>IF($A17="","",IFERROR(VLOOKUP($A17,Parts!$A$5:$R$204,2,FALSE),"⚠ not in Parts"))</f>
        <v/>
      </c>
      <c r="C17" s="13">
        <f>IF($A17="","",IFERROR(VLOOKUP($A17,Parts!$A$5:$R$204,3,FALSE),""))</f>
        <v/>
      </c>
      <c r="D17" s="13">
        <f>IF($A17="","",IF(COUNTIF(BOM!$B$5:$B$404,$A17)=0,"Top level",""))</f>
        <v/>
      </c>
      <c r="E17" s="14">
        <f>IF($A17="","",COUNTIF(BOM!$A$5:$A$404,$A17))</f>
        <v/>
      </c>
      <c r="F17" s="20">
        <f>IF($A17="","",SUMPRODUCT((BOM!$A$5:$A$404=$A17)*BOM!$D$5:$D$404*BOM!$E$5:$E$404))</f>
        <v/>
      </c>
      <c r="G17" s="20">
        <f>IF($A17="","",SUMIFS(BOM!$I$5:$I$404,BOM!$A$5:$A$404,$A17))</f>
        <v/>
      </c>
      <c r="H17" s="21">
        <f>IF($A17="","",IFERROR(VLOOKUP($A17,Parts!$A$5:$R$204,16,FALSE),0))</f>
        <v/>
      </c>
      <c r="I17" s="20">
        <f>IF($A17="","",$G17-$F17)</f>
        <v/>
      </c>
      <c r="J17" s="13">
        <f>IF($A17="","",IF($E17=0,"No components — a purchased part",IF(ABS($G17-$H17)&gt;0.005,"⚠ line sum and roll-up disagree","OK")))</f>
        <v/>
      </c>
      <c r="K17" s="15" t="n"/>
      <c r="L17" s="22">
        <f>IF($A17="","",IFERROR(($K17-$H17)/$K17,0))</f>
        <v/>
      </c>
      <c r="M17" s="22">
        <f>IF($A17="","",IFERROR(($K17-$H17)/$H17,0))</f>
        <v/>
      </c>
      <c r="N17" s="8" t="n"/>
      <c r="O17" s="20">
        <f>IF($A17="","",$H17*$N17)</f>
        <v/>
      </c>
    </row>
    <row r="18">
      <c r="A18" s="7" t="n"/>
      <c r="B18" s="13">
        <f>IF($A18="","",IFERROR(VLOOKUP($A18,Parts!$A$5:$R$204,2,FALSE),"⚠ not in Parts"))</f>
        <v/>
      </c>
      <c r="C18" s="13">
        <f>IF($A18="","",IFERROR(VLOOKUP($A18,Parts!$A$5:$R$204,3,FALSE),""))</f>
        <v/>
      </c>
      <c r="D18" s="13">
        <f>IF($A18="","",IF(COUNTIF(BOM!$B$5:$B$404,$A18)=0,"Top level",""))</f>
        <v/>
      </c>
      <c r="E18" s="14">
        <f>IF($A18="","",COUNTIF(BOM!$A$5:$A$404,$A18))</f>
        <v/>
      </c>
      <c r="F18" s="20">
        <f>IF($A18="","",SUMPRODUCT((BOM!$A$5:$A$404=$A18)*BOM!$D$5:$D$404*BOM!$E$5:$E$404))</f>
        <v/>
      </c>
      <c r="G18" s="20">
        <f>IF($A18="","",SUMIFS(BOM!$I$5:$I$404,BOM!$A$5:$A$404,$A18))</f>
        <v/>
      </c>
      <c r="H18" s="21">
        <f>IF($A18="","",IFERROR(VLOOKUP($A18,Parts!$A$5:$R$204,16,FALSE),0))</f>
        <v/>
      </c>
      <c r="I18" s="20">
        <f>IF($A18="","",$G18-$F18)</f>
        <v/>
      </c>
      <c r="J18" s="13">
        <f>IF($A18="","",IF($E18=0,"No components — a purchased part",IF(ABS($G18-$H18)&gt;0.005,"⚠ line sum and roll-up disagree","OK")))</f>
        <v/>
      </c>
      <c r="K18" s="15" t="n"/>
      <c r="L18" s="22">
        <f>IF($A18="","",IFERROR(($K18-$H18)/$K18,0))</f>
        <v/>
      </c>
      <c r="M18" s="22">
        <f>IF($A18="","",IFERROR(($K18-$H18)/$H18,0))</f>
        <v/>
      </c>
      <c r="N18" s="8" t="n"/>
      <c r="O18" s="20">
        <f>IF($A18="","",$H18*$N18)</f>
        <v/>
      </c>
    </row>
    <row r="19">
      <c r="A19" s="7" t="n"/>
      <c r="B19" s="13">
        <f>IF($A19="","",IFERROR(VLOOKUP($A19,Parts!$A$5:$R$204,2,FALSE),"⚠ not in Parts"))</f>
        <v/>
      </c>
      <c r="C19" s="13">
        <f>IF($A19="","",IFERROR(VLOOKUP($A19,Parts!$A$5:$R$204,3,FALSE),""))</f>
        <v/>
      </c>
      <c r="D19" s="13">
        <f>IF($A19="","",IF(COUNTIF(BOM!$B$5:$B$404,$A19)=0,"Top level",""))</f>
        <v/>
      </c>
      <c r="E19" s="14">
        <f>IF($A19="","",COUNTIF(BOM!$A$5:$A$404,$A19))</f>
        <v/>
      </c>
      <c r="F19" s="20">
        <f>IF($A19="","",SUMPRODUCT((BOM!$A$5:$A$404=$A19)*BOM!$D$5:$D$404*BOM!$E$5:$E$404))</f>
        <v/>
      </c>
      <c r="G19" s="20">
        <f>IF($A19="","",SUMIFS(BOM!$I$5:$I$404,BOM!$A$5:$A$404,$A19))</f>
        <v/>
      </c>
      <c r="H19" s="21">
        <f>IF($A19="","",IFERROR(VLOOKUP($A19,Parts!$A$5:$R$204,16,FALSE),0))</f>
        <v/>
      </c>
      <c r="I19" s="20">
        <f>IF($A19="","",$G19-$F19)</f>
        <v/>
      </c>
      <c r="J19" s="13">
        <f>IF($A19="","",IF($E19=0,"No components — a purchased part",IF(ABS($G19-$H19)&gt;0.005,"⚠ line sum and roll-up disagree","OK")))</f>
        <v/>
      </c>
      <c r="K19" s="15" t="n"/>
      <c r="L19" s="22">
        <f>IF($A19="","",IFERROR(($K19-$H19)/$K19,0))</f>
        <v/>
      </c>
      <c r="M19" s="22">
        <f>IF($A19="","",IFERROR(($K19-$H19)/$H19,0))</f>
        <v/>
      </c>
      <c r="N19" s="8" t="n"/>
      <c r="O19" s="20">
        <f>IF($A19="","",$H19*$N19)</f>
        <v/>
      </c>
    </row>
    <row r="20">
      <c r="A20" s="7" t="n"/>
      <c r="B20" s="13">
        <f>IF($A20="","",IFERROR(VLOOKUP($A20,Parts!$A$5:$R$204,2,FALSE),"⚠ not in Parts"))</f>
        <v/>
      </c>
      <c r="C20" s="13">
        <f>IF($A20="","",IFERROR(VLOOKUP($A20,Parts!$A$5:$R$204,3,FALSE),""))</f>
        <v/>
      </c>
      <c r="D20" s="13">
        <f>IF($A20="","",IF(COUNTIF(BOM!$B$5:$B$404,$A20)=0,"Top level",""))</f>
        <v/>
      </c>
      <c r="E20" s="14">
        <f>IF($A20="","",COUNTIF(BOM!$A$5:$A$404,$A20))</f>
        <v/>
      </c>
      <c r="F20" s="20">
        <f>IF($A20="","",SUMPRODUCT((BOM!$A$5:$A$404=$A20)*BOM!$D$5:$D$404*BOM!$E$5:$E$404))</f>
        <v/>
      </c>
      <c r="G20" s="20">
        <f>IF($A20="","",SUMIFS(BOM!$I$5:$I$404,BOM!$A$5:$A$404,$A20))</f>
        <v/>
      </c>
      <c r="H20" s="21">
        <f>IF($A20="","",IFERROR(VLOOKUP($A20,Parts!$A$5:$R$204,16,FALSE),0))</f>
        <v/>
      </c>
      <c r="I20" s="20">
        <f>IF($A20="","",$G20-$F20)</f>
        <v/>
      </c>
      <c r="J20" s="13">
        <f>IF($A20="","",IF($E20=0,"No components — a purchased part",IF(ABS($G20-$H20)&gt;0.005,"⚠ line sum and roll-up disagree","OK")))</f>
        <v/>
      </c>
      <c r="K20" s="15" t="n"/>
      <c r="L20" s="22">
        <f>IF($A20="","",IFERROR(($K20-$H20)/$K20,0))</f>
        <v/>
      </c>
      <c r="M20" s="22">
        <f>IF($A20="","",IFERROR(($K20-$H20)/$H20,0))</f>
        <v/>
      </c>
      <c r="N20" s="8" t="n"/>
      <c r="O20" s="20">
        <f>IF($A20="","",$H20*$N20)</f>
        <v/>
      </c>
    </row>
    <row r="21">
      <c r="A21" s="7" t="n"/>
      <c r="B21" s="13">
        <f>IF($A21="","",IFERROR(VLOOKUP($A21,Parts!$A$5:$R$204,2,FALSE),"⚠ not in Parts"))</f>
        <v/>
      </c>
      <c r="C21" s="13">
        <f>IF($A21="","",IFERROR(VLOOKUP($A21,Parts!$A$5:$R$204,3,FALSE),""))</f>
        <v/>
      </c>
      <c r="D21" s="13">
        <f>IF($A21="","",IF(COUNTIF(BOM!$B$5:$B$404,$A21)=0,"Top level",""))</f>
        <v/>
      </c>
      <c r="E21" s="14">
        <f>IF($A21="","",COUNTIF(BOM!$A$5:$A$404,$A21))</f>
        <v/>
      </c>
      <c r="F21" s="20">
        <f>IF($A21="","",SUMPRODUCT((BOM!$A$5:$A$404=$A21)*BOM!$D$5:$D$404*BOM!$E$5:$E$404))</f>
        <v/>
      </c>
      <c r="G21" s="20">
        <f>IF($A21="","",SUMIFS(BOM!$I$5:$I$404,BOM!$A$5:$A$404,$A21))</f>
        <v/>
      </c>
      <c r="H21" s="21">
        <f>IF($A21="","",IFERROR(VLOOKUP($A21,Parts!$A$5:$R$204,16,FALSE),0))</f>
        <v/>
      </c>
      <c r="I21" s="20">
        <f>IF($A21="","",$G21-$F21)</f>
        <v/>
      </c>
      <c r="J21" s="13">
        <f>IF($A21="","",IF($E21=0,"No components — a purchased part",IF(ABS($G21-$H21)&gt;0.005,"⚠ line sum and roll-up disagree","OK")))</f>
        <v/>
      </c>
      <c r="K21" s="15" t="n"/>
      <c r="L21" s="22">
        <f>IF($A21="","",IFERROR(($K21-$H21)/$K21,0))</f>
        <v/>
      </c>
      <c r="M21" s="22">
        <f>IF($A21="","",IFERROR(($K21-$H21)/$H21,0))</f>
        <v/>
      </c>
      <c r="N21" s="8" t="n"/>
      <c r="O21" s="20">
        <f>IF($A21="","",$H21*$N21)</f>
        <v/>
      </c>
    </row>
    <row r="22">
      <c r="A22" s="7" t="n"/>
      <c r="B22" s="13">
        <f>IF($A22="","",IFERROR(VLOOKUP($A22,Parts!$A$5:$R$204,2,FALSE),"⚠ not in Parts"))</f>
        <v/>
      </c>
      <c r="C22" s="13">
        <f>IF($A22="","",IFERROR(VLOOKUP($A22,Parts!$A$5:$R$204,3,FALSE),""))</f>
        <v/>
      </c>
      <c r="D22" s="13">
        <f>IF($A22="","",IF(COUNTIF(BOM!$B$5:$B$404,$A22)=0,"Top level",""))</f>
        <v/>
      </c>
      <c r="E22" s="14">
        <f>IF($A22="","",COUNTIF(BOM!$A$5:$A$404,$A22))</f>
        <v/>
      </c>
      <c r="F22" s="20">
        <f>IF($A22="","",SUMPRODUCT((BOM!$A$5:$A$404=$A22)*BOM!$D$5:$D$404*BOM!$E$5:$E$404))</f>
        <v/>
      </c>
      <c r="G22" s="20">
        <f>IF($A22="","",SUMIFS(BOM!$I$5:$I$404,BOM!$A$5:$A$404,$A22))</f>
        <v/>
      </c>
      <c r="H22" s="21">
        <f>IF($A22="","",IFERROR(VLOOKUP($A22,Parts!$A$5:$R$204,16,FALSE),0))</f>
        <v/>
      </c>
      <c r="I22" s="20">
        <f>IF($A22="","",$G22-$F22)</f>
        <v/>
      </c>
      <c r="J22" s="13">
        <f>IF($A22="","",IF($E22=0,"No components — a purchased part",IF(ABS($G22-$H22)&gt;0.005,"⚠ line sum and roll-up disagree","OK")))</f>
        <v/>
      </c>
      <c r="K22" s="15" t="n"/>
      <c r="L22" s="22">
        <f>IF($A22="","",IFERROR(($K22-$H22)/$K22,0))</f>
        <v/>
      </c>
      <c r="M22" s="22">
        <f>IF($A22="","",IFERROR(($K22-$H22)/$H22,0))</f>
        <v/>
      </c>
      <c r="N22" s="8" t="n"/>
      <c r="O22" s="20">
        <f>IF($A22="","",$H22*$N22)</f>
        <v/>
      </c>
    </row>
    <row r="23">
      <c r="A23" s="7" t="n"/>
      <c r="B23" s="13">
        <f>IF($A23="","",IFERROR(VLOOKUP($A23,Parts!$A$5:$R$204,2,FALSE),"⚠ not in Parts"))</f>
        <v/>
      </c>
      <c r="C23" s="13">
        <f>IF($A23="","",IFERROR(VLOOKUP($A23,Parts!$A$5:$R$204,3,FALSE),""))</f>
        <v/>
      </c>
      <c r="D23" s="13">
        <f>IF($A23="","",IF(COUNTIF(BOM!$B$5:$B$404,$A23)=0,"Top level",""))</f>
        <v/>
      </c>
      <c r="E23" s="14">
        <f>IF($A23="","",COUNTIF(BOM!$A$5:$A$404,$A23))</f>
        <v/>
      </c>
      <c r="F23" s="20">
        <f>IF($A23="","",SUMPRODUCT((BOM!$A$5:$A$404=$A23)*BOM!$D$5:$D$404*BOM!$E$5:$E$404))</f>
        <v/>
      </c>
      <c r="G23" s="20">
        <f>IF($A23="","",SUMIFS(BOM!$I$5:$I$404,BOM!$A$5:$A$404,$A23))</f>
        <v/>
      </c>
      <c r="H23" s="21">
        <f>IF($A23="","",IFERROR(VLOOKUP($A23,Parts!$A$5:$R$204,16,FALSE),0))</f>
        <v/>
      </c>
      <c r="I23" s="20">
        <f>IF($A23="","",$G23-$F23)</f>
        <v/>
      </c>
      <c r="J23" s="13">
        <f>IF($A23="","",IF($E23=0,"No components — a purchased part",IF(ABS($G23-$H23)&gt;0.005,"⚠ line sum and roll-up disagree","OK")))</f>
        <v/>
      </c>
      <c r="K23" s="15" t="n"/>
      <c r="L23" s="22">
        <f>IF($A23="","",IFERROR(($K23-$H23)/$K23,0))</f>
        <v/>
      </c>
      <c r="M23" s="22">
        <f>IF($A23="","",IFERROR(($K23-$H23)/$H23,0))</f>
        <v/>
      </c>
      <c r="N23" s="8" t="n"/>
      <c r="O23" s="20">
        <f>IF($A23="","",$H23*$N23)</f>
        <v/>
      </c>
    </row>
    <row r="24">
      <c r="A24" s="7" t="n"/>
      <c r="B24" s="13">
        <f>IF($A24="","",IFERROR(VLOOKUP($A24,Parts!$A$5:$R$204,2,FALSE),"⚠ not in Parts"))</f>
        <v/>
      </c>
      <c r="C24" s="13">
        <f>IF($A24="","",IFERROR(VLOOKUP($A24,Parts!$A$5:$R$204,3,FALSE),""))</f>
        <v/>
      </c>
      <c r="D24" s="13">
        <f>IF($A24="","",IF(COUNTIF(BOM!$B$5:$B$404,$A24)=0,"Top level",""))</f>
        <v/>
      </c>
      <c r="E24" s="14">
        <f>IF($A24="","",COUNTIF(BOM!$A$5:$A$404,$A24))</f>
        <v/>
      </c>
      <c r="F24" s="20">
        <f>IF($A24="","",SUMPRODUCT((BOM!$A$5:$A$404=$A24)*BOM!$D$5:$D$404*BOM!$E$5:$E$404))</f>
        <v/>
      </c>
      <c r="G24" s="20">
        <f>IF($A24="","",SUMIFS(BOM!$I$5:$I$404,BOM!$A$5:$A$404,$A24))</f>
        <v/>
      </c>
      <c r="H24" s="21">
        <f>IF($A24="","",IFERROR(VLOOKUP($A24,Parts!$A$5:$R$204,16,FALSE),0))</f>
        <v/>
      </c>
      <c r="I24" s="20">
        <f>IF($A24="","",$G24-$F24)</f>
        <v/>
      </c>
      <c r="J24" s="13">
        <f>IF($A24="","",IF($E24=0,"No components — a purchased part",IF(ABS($G24-$H24)&gt;0.005,"⚠ line sum and roll-up disagree","OK")))</f>
        <v/>
      </c>
      <c r="K24" s="15" t="n"/>
      <c r="L24" s="22">
        <f>IF($A24="","",IFERROR(($K24-$H24)/$K24,0))</f>
        <v/>
      </c>
      <c r="M24" s="22">
        <f>IF($A24="","",IFERROR(($K24-$H24)/$H24,0))</f>
        <v/>
      </c>
      <c r="N24" s="8" t="n"/>
      <c r="O24" s="20">
        <f>IF($A24="","",$H24*$N24)</f>
        <v/>
      </c>
    </row>
    <row r="25">
      <c r="A25" s="7" t="n"/>
      <c r="B25" s="13">
        <f>IF($A25="","",IFERROR(VLOOKUP($A25,Parts!$A$5:$R$204,2,FALSE),"⚠ not in Parts"))</f>
        <v/>
      </c>
      <c r="C25" s="13">
        <f>IF($A25="","",IFERROR(VLOOKUP($A25,Parts!$A$5:$R$204,3,FALSE),""))</f>
        <v/>
      </c>
      <c r="D25" s="13">
        <f>IF($A25="","",IF(COUNTIF(BOM!$B$5:$B$404,$A25)=0,"Top level",""))</f>
        <v/>
      </c>
      <c r="E25" s="14">
        <f>IF($A25="","",COUNTIF(BOM!$A$5:$A$404,$A25))</f>
        <v/>
      </c>
      <c r="F25" s="20">
        <f>IF($A25="","",SUMPRODUCT((BOM!$A$5:$A$404=$A25)*BOM!$D$5:$D$404*BOM!$E$5:$E$404))</f>
        <v/>
      </c>
      <c r="G25" s="20">
        <f>IF($A25="","",SUMIFS(BOM!$I$5:$I$404,BOM!$A$5:$A$404,$A25))</f>
        <v/>
      </c>
      <c r="H25" s="21">
        <f>IF($A25="","",IFERROR(VLOOKUP($A25,Parts!$A$5:$R$204,16,FALSE),0))</f>
        <v/>
      </c>
      <c r="I25" s="20">
        <f>IF($A25="","",$G25-$F25)</f>
        <v/>
      </c>
      <c r="J25" s="13">
        <f>IF($A25="","",IF($E25=0,"No components — a purchased part",IF(ABS($G25-$H25)&gt;0.005,"⚠ line sum and roll-up disagree","OK")))</f>
        <v/>
      </c>
      <c r="K25" s="15" t="n"/>
      <c r="L25" s="22">
        <f>IF($A25="","",IFERROR(($K25-$H25)/$K25,0))</f>
        <v/>
      </c>
      <c r="M25" s="22">
        <f>IF($A25="","",IFERROR(($K25-$H25)/$H25,0))</f>
        <v/>
      </c>
      <c r="N25" s="8" t="n"/>
      <c r="O25" s="20">
        <f>IF($A25="","",$H25*$N25)</f>
        <v/>
      </c>
    </row>
    <row r="26">
      <c r="A26" s="7" t="n"/>
      <c r="B26" s="13">
        <f>IF($A26="","",IFERROR(VLOOKUP($A26,Parts!$A$5:$R$204,2,FALSE),"⚠ not in Parts"))</f>
        <v/>
      </c>
      <c r="C26" s="13">
        <f>IF($A26="","",IFERROR(VLOOKUP($A26,Parts!$A$5:$R$204,3,FALSE),""))</f>
        <v/>
      </c>
      <c r="D26" s="13">
        <f>IF($A26="","",IF(COUNTIF(BOM!$B$5:$B$404,$A26)=0,"Top level",""))</f>
        <v/>
      </c>
      <c r="E26" s="14">
        <f>IF($A26="","",COUNTIF(BOM!$A$5:$A$404,$A26))</f>
        <v/>
      </c>
      <c r="F26" s="20">
        <f>IF($A26="","",SUMPRODUCT((BOM!$A$5:$A$404=$A26)*BOM!$D$5:$D$404*BOM!$E$5:$E$404))</f>
        <v/>
      </c>
      <c r="G26" s="20">
        <f>IF($A26="","",SUMIFS(BOM!$I$5:$I$404,BOM!$A$5:$A$404,$A26))</f>
        <v/>
      </c>
      <c r="H26" s="21">
        <f>IF($A26="","",IFERROR(VLOOKUP($A26,Parts!$A$5:$R$204,16,FALSE),0))</f>
        <v/>
      </c>
      <c r="I26" s="20">
        <f>IF($A26="","",$G26-$F26)</f>
        <v/>
      </c>
      <c r="J26" s="13">
        <f>IF($A26="","",IF($E26=0,"No components — a purchased part",IF(ABS($G26-$H26)&gt;0.005,"⚠ line sum and roll-up disagree","OK")))</f>
        <v/>
      </c>
      <c r="K26" s="15" t="n"/>
      <c r="L26" s="22">
        <f>IF($A26="","",IFERROR(($K26-$H26)/$K26,0))</f>
        <v/>
      </c>
      <c r="M26" s="22">
        <f>IF($A26="","",IFERROR(($K26-$H26)/$H26,0))</f>
        <v/>
      </c>
      <c r="N26" s="8" t="n"/>
      <c r="O26" s="20">
        <f>IF($A26="","",$H26*$N26)</f>
        <v/>
      </c>
    </row>
    <row r="27">
      <c r="A27" s="7" t="n"/>
      <c r="B27" s="13">
        <f>IF($A27="","",IFERROR(VLOOKUP($A27,Parts!$A$5:$R$204,2,FALSE),"⚠ not in Parts"))</f>
        <v/>
      </c>
      <c r="C27" s="13">
        <f>IF($A27="","",IFERROR(VLOOKUP($A27,Parts!$A$5:$R$204,3,FALSE),""))</f>
        <v/>
      </c>
      <c r="D27" s="13">
        <f>IF($A27="","",IF(COUNTIF(BOM!$B$5:$B$404,$A27)=0,"Top level",""))</f>
        <v/>
      </c>
      <c r="E27" s="14">
        <f>IF($A27="","",COUNTIF(BOM!$A$5:$A$404,$A27))</f>
        <v/>
      </c>
      <c r="F27" s="20">
        <f>IF($A27="","",SUMPRODUCT((BOM!$A$5:$A$404=$A27)*BOM!$D$5:$D$404*BOM!$E$5:$E$404))</f>
        <v/>
      </c>
      <c r="G27" s="20">
        <f>IF($A27="","",SUMIFS(BOM!$I$5:$I$404,BOM!$A$5:$A$404,$A27))</f>
        <v/>
      </c>
      <c r="H27" s="21">
        <f>IF($A27="","",IFERROR(VLOOKUP($A27,Parts!$A$5:$R$204,16,FALSE),0))</f>
        <v/>
      </c>
      <c r="I27" s="20">
        <f>IF($A27="","",$G27-$F27)</f>
        <v/>
      </c>
      <c r="J27" s="13">
        <f>IF($A27="","",IF($E27=0,"No components — a purchased part",IF(ABS($G27-$H27)&gt;0.005,"⚠ line sum and roll-up disagree","OK")))</f>
        <v/>
      </c>
      <c r="K27" s="15" t="n"/>
      <c r="L27" s="22">
        <f>IF($A27="","",IFERROR(($K27-$H27)/$K27,0))</f>
        <v/>
      </c>
      <c r="M27" s="22">
        <f>IF($A27="","",IFERROR(($K27-$H27)/$H27,0))</f>
        <v/>
      </c>
      <c r="N27" s="8" t="n"/>
      <c r="O27" s="20">
        <f>IF($A27="","",$H27*$N27)</f>
        <v/>
      </c>
    </row>
    <row r="28">
      <c r="A28" s="7" t="n"/>
      <c r="B28" s="13">
        <f>IF($A28="","",IFERROR(VLOOKUP($A28,Parts!$A$5:$R$204,2,FALSE),"⚠ not in Parts"))</f>
        <v/>
      </c>
      <c r="C28" s="13">
        <f>IF($A28="","",IFERROR(VLOOKUP($A28,Parts!$A$5:$R$204,3,FALSE),""))</f>
        <v/>
      </c>
      <c r="D28" s="13">
        <f>IF($A28="","",IF(COUNTIF(BOM!$B$5:$B$404,$A28)=0,"Top level",""))</f>
        <v/>
      </c>
      <c r="E28" s="14">
        <f>IF($A28="","",COUNTIF(BOM!$A$5:$A$404,$A28))</f>
        <v/>
      </c>
      <c r="F28" s="20">
        <f>IF($A28="","",SUMPRODUCT((BOM!$A$5:$A$404=$A28)*BOM!$D$5:$D$404*BOM!$E$5:$E$404))</f>
        <v/>
      </c>
      <c r="G28" s="20">
        <f>IF($A28="","",SUMIFS(BOM!$I$5:$I$404,BOM!$A$5:$A$404,$A28))</f>
        <v/>
      </c>
      <c r="H28" s="21">
        <f>IF($A28="","",IFERROR(VLOOKUP($A28,Parts!$A$5:$R$204,16,FALSE),0))</f>
        <v/>
      </c>
      <c r="I28" s="20">
        <f>IF($A28="","",$G28-$F28)</f>
        <v/>
      </c>
      <c r="J28" s="13">
        <f>IF($A28="","",IF($E28=0,"No components — a purchased part",IF(ABS($G28-$H28)&gt;0.005,"⚠ line sum and roll-up disagree","OK")))</f>
        <v/>
      </c>
      <c r="K28" s="15" t="n"/>
      <c r="L28" s="22">
        <f>IF($A28="","",IFERROR(($K28-$H28)/$K28,0))</f>
        <v/>
      </c>
      <c r="M28" s="22">
        <f>IF($A28="","",IFERROR(($K28-$H28)/$H28,0))</f>
        <v/>
      </c>
      <c r="N28" s="8" t="n"/>
      <c r="O28" s="20">
        <f>IF($A28="","",$H28*$N28)</f>
        <v/>
      </c>
    </row>
    <row r="29">
      <c r="A29" s="7" t="n"/>
      <c r="B29" s="13">
        <f>IF($A29="","",IFERROR(VLOOKUP($A29,Parts!$A$5:$R$204,2,FALSE),"⚠ not in Parts"))</f>
        <v/>
      </c>
      <c r="C29" s="13">
        <f>IF($A29="","",IFERROR(VLOOKUP($A29,Parts!$A$5:$R$204,3,FALSE),""))</f>
        <v/>
      </c>
      <c r="D29" s="13">
        <f>IF($A29="","",IF(COUNTIF(BOM!$B$5:$B$404,$A29)=0,"Top level",""))</f>
        <v/>
      </c>
      <c r="E29" s="14">
        <f>IF($A29="","",COUNTIF(BOM!$A$5:$A$404,$A29))</f>
        <v/>
      </c>
      <c r="F29" s="20">
        <f>IF($A29="","",SUMPRODUCT((BOM!$A$5:$A$404=$A29)*BOM!$D$5:$D$404*BOM!$E$5:$E$404))</f>
        <v/>
      </c>
      <c r="G29" s="20">
        <f>IF($A29="","",SUMIFS(BOM!$I$5:$I$404,BOM!$A$5:$A$404,$A29))</f>
        <v/>
      </c>
      <c r="H29" s="21">
        <f>IF($A29="","",IFERROR(VLOOKUP($A29,Parts!$A$5:$R$204,16,FALSE),0))</f>
        <v/>
      </c>
      <c r="I29" s="20">
        <f>IF($A29="","",$G29-$F29)</f>
        <v/>
      </c>
      <c r="J29" s="13">
        <f>IF($A29="","",IF($E29=0,"No components — a purchased part",IF(ABS($G29-$H29)&gt;0.005,"⚠ line sum and roll-up disagree","OK")))</f>
        <v/>
      </c>
      <c r="K29" s="15" t="n"/>
      <c r="L29" s="22">
        <f>IF($A29="","",IFERROR(($K29-$H29)/$K29,0))</f>
        <v/>
      </c>
      <c r="M29" s="22">
        <f>IF($A29="","",IFERROR(($K29-$H29)/$H29,0))</f>
        <v/>
      </c>
      <c r="N29" s="8" t="n"/>
      <c r="O29" s="20">
        <f>IF($A29="","",$H29*$N29)</f>
        <v/>
      </c>
    </row>
    <row r="30">
      <c r="A30" s="7" t="n"/>
      <c r="B30" s="13">
        <f>IF($A30="","",IFERROR(VLOOKUP($A30,Parts!$A$5:$R$204,2,FALSE),"⚠ not in Parts"))</f>
        <v/>
      </c>
      <c r="C30" s="13">
        <f>IF($A30="","",IFERROR(VLOOKUP($A30,Parts!$A$5:$R$204,3,FALSE),""))</f>
        <v/>
      </c>
      <c r="D30" s="13">
        <f>IF($A30="","",IF(COUNTIF(BOM!$B$5:$B$404,$A30)=0,"Top level",""))</f>
        <v/>
      </c>
      <c r="E30" s="14">
        <f>IF($A30="","",COUNTIF(BOM!$A$5:$A$404,$A30))</f>
        <v/>
      </c>
      <c r="F30" s="20">
        <f>IF($A30="","",SUMPRODUCT((BOM!$A$5:$A$404=$A30)*BOM!$D$5:$D$404*BOM!$E$5:$E$404))</f>
        <v/>
      </c>
      <c r="G30" s="20">
        <f>IF($A30="","",SUMIFS(BOM!$I$5:$I$404,BOM!$A$5:$A$404,$A30))</f>
        <v/>
      </c>
      <c r="H30" s="21">
        <f>IF($A30="","",IFERROR(VLOOKUP($A30,Parts!$A$5:$R$204,16,FALSE),0))</f>
        <v/>
      </c>
      <c r="I30" s="20">
        <f>IF($A30="","",$G30-$F30)</f>
        <v/>
      </c>
      <c r="J30" s="13">
        <f>IF($A30="","",IF($E30=0,"No components — a purchased part",IF(ABS($G30-$H30)&gt;0.005,"⚠ line sum and roll-up disagree","OK")))</f>
        <v/>
      </c>
      <c r="K30" s="15" t="n"/>
      <c r="L30" s="22">
        <f>IF($A30="","",IFERROR(($K30-$H30)/$K30,0))</f>
        <v/>
      </c>
      <c r="M30" s="22">
        <f>IF($A30="","",IFERROR(($K30-$H30)/$H30,0))</f>
        <v/>
      </c>
      <c r="N30" s="8" t="n"/>
      <c r="O30" s="20">
        <f>IF($A30="","",$H30*$N30)</f>
        <v/>
      </c>
    </row>
    <row r="31">
      <c r="A31" s="7" t="n"/>
      <c r="B31" s="13">
        <f>IF($A31="","",IFERROR(VLOOKUP($A31,Parts!$A$5:$R$204,2,FALSE),"⚠ not in Parts"))</f>
        <v/>
      </c>
      <c r="C31" s="13">
        <f>IF($A31="","",IFERROR(VLOOKUP($A31,Parts!$A$5:$R$204,3,FALSE),""))</f>
        <v/>
      </c>
      <c r="D31" s="13">
        <f>IF($A31="","",IF(COUNTIF(BOM!$B$5:$B$404,$A31)=0,"Top level",""))</f>
        <v/>
      </c>
      <c r="E31" s="14">
        <f>IF($A31="","",COUNTIF(BOM!$A$5:$A$404,$A31))</f>
        <v/>
      </c>
      <c r="F31" s="20">
        <f>IF($A31="","",SUMPRODUCT((BOM!$A$5:$A$404=$A31)*BOM!$D$5:$D$404*BOM!$E$5:$E$404))</f>
        <v/>
      </c>
      <c r="G31" s="20">
        <f>IF($A31="","",SUMIFS(BOM!$I$5:$I$404,BOM!$A$5:$A$404,$A31))</f>
        <v/>
      </c>
      <c r="H31" s="21">
        <f>IF($A31="","",IFERROR(VLOOKUP($A31,Parts!$A$5:$R$204,16,FALSE),0))</f>
        <v/>
      </c>
      <c r="I31" s="20">
        <f>IF($A31="","",$G31-$F31)</f>
        <v/>
      </c>
      <c r="J31" s="13">
        <f>IF($A31="","",IF($E31=0,"No components — a purchased part",IF(ABS($G31-$H31)&gt;0.005,"⚠ line sum and roll-up disagree","OK")))</f>
        <v/>
      </c>
      <c r="K31" s="15" t="n"/>
      <c r="L31" s="22">
        <f>IF($A31="","",IFERROR(($K31-$H31)/$K31,0))</f>
        <v/>
      </c>
      <c r="M31" s="22">
        <f>IF($A31="","",IFERROR(($K31-$H31)/$H31,0))</f>
        <v/>
      </c>
      <c r="N31" s="8" t="n"/>
      <c r="O31" s="20">
        <f>IF($A31="","",$H31*$N31)</f>
        <v/>
      </c>
    </row>
    <row r="32">
      <c r="A32" s="7" t="n"/>
      <c r="B32" s="13">
        <f>IF($A32="","",IFERROR(VLOOKUP($A32,Parts!$A$5:$R$204,2,FALSE),"⚠ not in Parts"))</f>
        <v/>
      </c>
      <c r="C32" s="13">
        <f>IF($A32="","",IFERROR(VLOOKUP($A32,Parts!$A$5:$R$204,3,FALSE),""))</f>
        <v/>
      </c>
      <c r="D32" s="13">
        <f>IF($A32="","",IF(COUNTIF(BOM!$B$5:$B$404,$A32)=0,"Top level",""))</f>
        <v/>
      </c>
      <c r="E32" s="14">
        <f>IF($A32="","",COUNTIF(BOM!$A$5:$A$404,$A32))</f>
        <v/>
      </c>
      <c r="F32" s="20">
        <f>IF($A32="","",SUMPRODUCT((BOM!$A$5:$A$404=$A32)*BOM!$D$5:$D$404*BOM!$E$5:$E$404))</f>
        <v/>
      </c>
      <c r="G32" s="20">
        <f>IF($A32="","",SUMIFS(BOM!$I$5:$I$404,BOM!$A$5:$A$404,$A32))</f>
        <v/>
      </c>
      <c r="H32" s="21">
        <f>IF($A32="","",IFERROR(VLOOKUP($A32,Parts!$A$5:$R$204,16,FALSE),0))</f>
        <v/>
      </c>
      <c r="I32" s="20">
        <f>IF($A32="","",$G32-$F32)</f>
        <v/>
      </c>
      <c r="J32" s="13">
        <f>IF($A32="","",IF($E32=0,"No components — a purchased part",IF(ABS($G32-$H32)&gt;0.005,"⚠ line sum and roll-up disagree","OK")))</f>
        <v/>
      </c>
      <c r="K32" s="15" t="n"/>
      <c r="L32" s="22">
        <f>IF($A32="","",IFERROR(($K32-$H32)/$K32,0))</f>
        <v/>
      </c>
      <c r="M32" s="22">
        <f>IF($A32="","",IFERROR(($K32-$H32)/$H32,0))</f>
        <v/>
      </c>
      <c r="N32" s="8" t="n"/>
      <c r="O32" s="20">
        <f>IF($A32="","",$H32*$N32)</f>
        <v/>
      </c>
    </row>
    <row r="33">
      <c r="A33" s="7" t="n"/>
      <c r="B33" s="13">
        <f>IF($A33="","",IFERROR(VLOOKUP($A33,Parts!$A$5:$R$204,2,FALSE),"⚠ not in Parts"))</f>
        <v/>
      </c>
      <c r="C33" s="13">
        <f>IF($A33="","",IFERROR(VLOOKUP($A33,Parts!$A$5:$R$204,3,FALSE),""))</f>
        <v/>
      </c>
      <c r="D33" s="13">
        <f>IF($A33="","",IF(COUNTIF(BOM!$B$5:$B$404,$A33)=0,"Top level",""))</f>
        <v/>
      </c>
      <c r="E33" s="14">
        <f>IF($A33="","",COUNTIF(BOM!$A$5:$A$404,$A33))</f>
        <v/>
      </c>
      <c r="F33" s="20">
        <f>IF($A33="","",SUMPRODUCT((BOM!$A$5:$A$404=$A33)*BOM!$D$5:$D$404*BOM!$E$5:$E$404))</f>
        <v/>
      </c>
      <c r="G33" s="20">
        <f>IF($A33="","",SUMIFS(BOM!$I$5:$I$404,BOM!$A$5:$A$404,$A33))</f>
        <v/>
      </c>
      <c r="H33" s="21">
        <f>IF($A33="","",IFERROR(VLOOKUP($A33,Parts!$A$5:$R$204,16,FALSE),0))</f>
        <v/>
      </c>
      <c r="I33" s="20">
        <f>IF($A33="","",$G33-$F33)</f>
        <v/>
      </c>
      <c r="J33" s="13">
        <f>IF($A33="","",IF($E33=0,"No components — a purchased part",IF(ABS($G33-$H33)&gt;0.005,"⚠ line sum and roll-up disagree","OK")))</f>
        <v/>
      </c>
      <c r="K33" s="15" t="n"/>
      <c r="L33" s="22">
        <f>IF($A33="","",IFERROR(($K33-$H33)/$K33,0))</f>
        <v/>
      </c>
      <c r="M33" s="22">
        <f>IF($A33="","",IFERROR(($K33-$H33)/$H33,0))</f>
        <v/>
      </c>
      <c r="N33" s="8" t="n"/>
      <c r="O33" s="20">
        <f>IF($A33="","",$H33*$N33)</f>
        <v/>
      </c>
    </row>
    <row r="34">
      <c r="A34" s="7" t="n"/>
      <c r="B34" s="13">
        <f>IF($A34="","",IFERROR(VLOOKUP($A34,Parts!$A$5:$R$204,2,FALSE),"⚠ not in Parts"))</f>
        <v/>
      </c>
      <c r="C34" s="13">
        <f>IF($A34="","",IFERROR(VLOOKUP($A34,Parts!$A$5:$R$204,3,FALSE),""))</f>
        <v/>
      </c>
      <c r="D34" s="13">
        <f>IF($A34="","",IF(COUNTIF(BOM!$B$5:$B$404,$A34)=0,"Top level",""))</f>
        <v/>
      </c>
      <c r="E34" s="14">
        <f>IF($A34="","",COUNTIF(BOM!$A$5:$A$404,$A34))</f>
        <v/>
      </c>
      <c r="F34" s="20">
        <f>IF($A34="","",SUMPRODUCT((BOM!$A$5:$A$404=$A34)*BOM!$D$5:$D$404*BOM!$E$5:$E$404))</f>
        <v/>
      </c>
      <c r="G34" s="20">
        <f>IF($A34="","",SUMIFS(BOM!$I$5:$I$404,BOM!$A$5:$A$404,$A34))</f>
        <v/>
      </c>
      <c r="H34" s="21">
        <f>IF($A34="","",IFERROR(VLOOKUP($A34,Parts!$A$5:$R$204,16,FALSE),0))</f>
        <v/>
      </c>
      <c r="I34" s="20">
        <f>IF($A34="","",$G34-$F34)</f>
        <v/>
      </c>
      <c r="J34" s="13">
        <f>IF($A34="","",IF($E34=0,"No components — a purchased part",IF(ABS($G34-$H34)&gt;0.005,"⚠ line sum and roll-up disagree","OK")))</f>
        <v/>
      </c>
      <c r="K34" s="15" t="n"/>
      <c r="L34" s="22">
        <f>IF($A34="","",IFERROR(($K34-$H34)/$K34,0))</f>
        <v/>
      </c>
      <c r="M34" s="22">
        <f>IF($A34="","",IFERROR(($K34-$H34)/$H34,0))</f>
        <v/>
      </c>
      <c r="N34" s="8" t="n"/>
      <c r="O34" s="20">
        <f>IF($A34="","",$H34*$N34)</f>
        <v/>
      </c>
    </row>
    <row r="35">
      <c r="A35" s="7" t="n"/>
      <c r="B35" s="13">
        <f>IF($A35="","",IFERROR(VLOOKUP($A35,Parts!$A$5:$R$204,2,FALSE),"⚠ not in Parts"))</f>
        <v/>
      </c>
      <c r="C35" s="13">
        <f>IF($A35="","",IFERROR(VLOOKUP($A35,Parts!$A$5:$R$204,3,FALSE),""))</f>
        <v/>
      </c>
      <c r="D35" s="13">
        <f>IF($A35="","",IF(COUNTIF(BOM!$B$5:$B$404,$A35)=0,"Top level",""))</f>
        <v/>
      </c>
      <c r="E35" s="14">
        <f>IF($A35="","",COUNTIF(BOM!$A$5:$A$404,$A35))</f>
        <v/>
      </c>
      <c r="F35" s="20">
        <f>IF($A35="","",SUMPRODUCT((BOM!$A$5:$A$404=$A35)*BOM!$D$5:$D$404*BOM!$E$5:$E$404))</f>
        <v/>
      </c>
      <c r="G35" s="20">
        <f>IF($A35="","",SUMIFS(BOM!$I$5:$I$404,BOM!$A$5:$A$404,$A35))</f>
        <v/>
      </c>
      <c r="H35" s="21">
        <f>IF($A35="","",IFERROR(VLOOKUP($A35,Parts!$A$5:$R$204,16,FALSE),0))</f>
        <v/>
      </c>
      <c r="I35" s="20">
        <f>IF($A35="","",$G35-$F35)</f>
        <v/>
      </c>
      <c r="J35" s="13">
        <f>IF($A35="","",IF($E35=0,"No components — a purchased part",IF(ABS($G35-$H35)&gt;0.005,"⚠ line sum and roll-up disagree","OK")))</f>
        <v/>
      </c>
      <c r="K35" s="15" t="n"/>
      <c r="L35" s="22">
        <f>IF($A35="","",IFERROR(($K35-$H35)/$K35,0))</f>
        <v/>
      </c>
      <c r="M35" s="22">
        <f>IF($A35="","",IFERROR(($K35-$H35)/$H35,0))</f>
        <v/>
      </c>
      <c r="N35" s="8" t="n"/>
      <c r="O35" s="20">
        <f>IF($A35="","",$H35*$N35)</f>
        <v/>
      </c>
    </row>
    <row r="36">
      <c r="A36" s="7" t="n"/>
      <c r="B36" s="13">
        <f>IF($A36="","",IFERROR(VLOOKUP($A36,Parts!$A$5:$R$204,2,FALSE),"⚠ not in Parts"))</f>
        <v/>
      </c>
      <c r="C36" s="13">
        <f>IF($A36="","",IFERROR(VLOOKUP($A36,Parts!$A$5:$R$204,3,FALSE),""))</f>
        <v/>
      </c>
      <c r="D36" s="13">
        <f>IF($A36="","",IF(COUNTIF(BOM!$B$5:$B$404,$A36)=0,"Top level",""))</f>
        <v/>
      </c>
      <c r="E36" s="14">
        <f>IF($A36="","",COUNTIF(BOM!$A$5:$A$404,$A36))</f>
        <v/>
      </c>
      <c r="F36" s="20">
        <f>IF($A36="","",SUMPRODUCT((BOM!$A$5:$A$404=$A36)*BOM!$D$5:$D$404*BOM!$E$5:$E$404))</f>
        <v/>
      </c>
      <c r="G36" s="20">
        <f>IF($A36="","",SUMIFS(BOM!$I$5:$I$404,BOM!$A$5:$A$404,$A36))</f>
        <v/>
      </c>
      <c r="H36" s="21">
        <f>IF($A36="","",IFERROR(VLOOKUP($A36,Parts!$A$5:$R$204,16,FALSE),0))</f>
        <v/>
      </c>
      <c r="I36" s="20">
        <f>IF($A36="","",$G36-$F36)</f>
        <v/>
      </c>
      <c r="J36" s="13">
        <f>IF($A36="","",IF($E36=0,"No components — a purchased part",IF(ABS($G36-$H36)&gt;0.005,"⚠ line sum and roll-up disagree","OK")))</f>
        <v/>
      </c>
      <c r="K36" s="15" t="n"/>
      <c r="L36" s="22">
        <f>IF($A36="","",IFERROR(($K36-$H36)/$K36,0))</f>
        <v/>
      </c>
      <c r="M36" s="22">
        <f>IF($A36="","",IFERROR(($K36-$H36)/$H36,0))</f>
        <v/>
      </c>
      <c r="N36" s="8" t="n"/>
      <c r="O36" s="20">
        <f>IF($A36="","",$H36*$N36)</f>
        <v/>
      </c>
    </row>
    <row r="37">
      <c r="A37" s="7" t="n"/>
      <c r="B37" s="13">
        <f>IF($A37="","",IFERROR(VLOOKUP($A37,Parts!$A$5:$R$204,2,FALSE),"⚠ not in Parts"))</f>
        <v/>
      </c>
      <c r="C37" s="13">
        <f>IF($A37="","",IFERROR(VLOOKUP($A37,Parts!$A$5:$R$204,3,FALSE),""))</f>
        <v/>
      </c>
      <c r="D37" s="13">
        <f>IF($A37="","",IF(COUNTIF(BOM!$B$5:$B$404,$A37)=0,"Top level",""))</f>
        <v/>
      </c>
      <c r="E37" s="14">
        <f>IF($A37="","",COUNTIF(BOM!$A$5:$A$404,$A37))</f>
        <v/>
      </c>
      <c r="F37" s="20">
        <f>IF($A37="","",SUMPRODUCT((BOM!$A$5:$A$404=$A37)*BOM!$D$5:$D$404*BOM!$E$5:$E$404))</f>
        <v/>
      </c>
      <c r="G37" s="20">
        <f>IF($A37="","",SUMIFS(BOM!$I$5:$I$404,BOM!$A$5:$A$404,$A37))</f>
        <v/>
      </c>
      <c r="H37" s="21">
        <f>IF($A37="","",IFERROR(VLOOKUP($A37,Parts!$A$5:$R$204,16,FALSE),0))</f>
        <v/>
      </c>
      <c r="I37" s="20">
        <f>IF($A37="","",$G37-$F37)</f>
        <v/>
      </c>
      <c r="J37" s="13">
        <f>IF($A37="","",IF($E37=0,"No components — a purchased part",IF(ABS($G37-$H37)&gt;0.005,"⚠ line sum and roll-up disagree","OK")))</f>
        <v/>
      </c>
      <c r="K37" s="15" t="n"/>
      <c r="L37" s="22">
        <f>IF($A37="","",IFERROR(($K37-$H37)/$K37,0))</f>
        <v/>
      </c>
      <c r="M37" s="22">
        <f>IF($A37="","",IFERROR(($K37-$H37)/$H37,0))</f>
        <v/>
      </c>
      <c r="N37" s="8" t="n"/>
      <c r="O37" s="20">
        <f>IF($A37="","",$H37*$N37)</f>
        <v/>
      </c>
    </row>
    <row r="38">
      <c r="A38" s="7" t="n"/>
      <c r="B38" s="13">
        <f>IF($A38="","",IFERROR(VLOOKUP($A38,Parts!$A$5:$R$204,2,FALSE),"⚠ not in Parts"))</f>
        <v/>
      </c>
      <c r="C38" s="13">
        <f>IF($A38="","",IFERROR(VLOOKUP($A38,Parts!$A$5:$R$204,3,FALSE),""))</f>
        <v/>
      </c>
      <c r="D38" s="13">
        <f>IF($A38="","",IF(COUNTIF(BOM!$B$5:$B$404,$A38)=0,"Top level",""))</f>
        <v/>
      </c>
      <c r="E38" s="14">
        <f>IF($A38="","",COUNTIF(BOM!$A$5:$A$404,$A38))</f>
        <v/>
      </c>
      <c r="F38" s="20">
        <f>IF($A38="","",SUMPRODUCT((BOM!$A$5:$A$404=$A38)*BOM!$D$5:$D$404*BOM!$E$5:$E$404))</f>
        <v/>
      </c>
      <c r="G38" s="20">
        <f>IF($A38="","",SUMIFS(BOM!$I$5:$I$404,BOM!$A$5:$A$404,$A38))</f>
        <v/>
      </c>
      <c r="H38" s="21">
        <f>IF($A38="","",IFERROR(VLOOKUP($A38,Parts!$A$5:$R$204,16,FALSE),0))</f>
        <v/>
      </c>
      <c r="I38" s="20">
        <f>IF($A38="","",$G38-$F38)</f>
        <v/>
      </c>
      <c r="J38" s="13">
        <f>IF($A38="","",IF($E38=0,"No components — a purchased part",IF(ABS($G38-$H38)&gt;0.005,"⚠ line sum and roll-up disagree","OK")))</f>
        <v/>
      </c>
      <c r="K38" s="15" t="n"/>
      <c r="L38" s="22">
        <f>IF($A38="","",IFERROR(($K38-$H38)/$K38,0))</f>
        <v/>
      </c>
      <c r="M38" s="22">
        <f>IF($A38="","",IFERROR(($K38-$H38)/$H38,0))</f>
        <v/>
      </c>
      <c r="N38" s="8" t="n"/>
      <c r="O38" s="20">
        <f>IF($A38="","",$H38*$N38)</f>
        <v/>
      </c>
    </row>
    <row r="39">
      <c r="A39" s="7" t="n"/>
      <c r="B39" s="13">
        <f>IF($A39="","",IFERROR(VLOOKUP($A39,Parts!$A$5:$R$204,2,FALSE),"⚠ not in Parts"))</f>
        <v/>
      </c>
      <c r="C39" s="13">
        <f>IF($A39="","",IFERROR(VLOOKUP($A39,Parts!$A$5:$R$204,3,FALSE),""))</f>
        <v/>
      </c>
      <c r="D39" s="13">
        <f>IF($A39="","",IF(COUNTIF(BOM!$B$5:$B$404,$A39)=0,"Top level",""))</f>
        <v/>
      </c>
      <c r="E39" s="14">
        <f>IF($A39="","",COUNTIF(BOM!$A$5:$A$404,$A39))</f>
        <v/>
      </c>
      <c r="F39" s="20">
        <f>IF($A39="","",SUMPRODUCT((BOM!$A$5:$A$404=$A39)*BOM!$D$5:$D$404*BOM!$E$5:$E$404))</f>
        <v/>
      </c>
      <c r="G39" s="20">
        <f>IF($A39="","",SUMIFS(BOM!$I$5:$I$404,BOM!$A$5:$A$404,$A39))</f>
        <v/>
      </c>
      <c r="H39" s="21">
        <f>IF($A39="","",IFERROR(VLOOKUP($A39,Parts!$A$5:$R$204,16,FALSE),0))</f>
        <v/>
      </c>
      <c r="I39" s="20">
        <f>IF($A39="","",$G39-$F39)</f>
        <v/>
      </c>
      <c r="J39" s="13">
        <f>IF($A39="","",IF($E39=0,"No components — a purchased part",IF(ABS($G39-$H39)&gt;0.005,"⚠ line sum and roll-up disagree","OK")))</f>
        <v/>
      </c>
      <c r="K39" s="15" t="n"/>
      <c r="L39" s="22">
        <f>IF($A39="","",IFERROR(($K39-$H39)/$K39,0))</f>
        <v/>
      </c>
      <c r="M39" s="22">
        <f>IF($A39="","",IFERROR(($K39-$H39)/$H39,0))</f>
        <v/>
      </c>
      <c r="N39" s="8" t="n"/>
      <c r="O39" s="20">
        <f>IF($A39="","",$H39*$N39)</f>
        <v/>
      </c>
    </row>
    <row r="40">
      <c r="A40" s="7" t="n"/>
      <c r="B40" s="13">
        <f>IF($A40="","",IFERROR(VLOOKUP($A40,Parts!$A$5:$R$204,2,FALSE),"⚠ not in Parts"))</f>
        <v/>
      </c>
      <c r="C40" s="13">
        <f>IF($A40="","",IFERROR(VLOOKUP($A40,Parts!$A$5:$R$204,3,FALSE),""))</f>
        <v/>
      </c>
      <c r="D40" s="13">
        <f>IF($A40="","",IF(COUNTIF(BOM!$B$5:$B$404,$A40)=0,"Top level",""))</f>
        <v/>
      </c>
      <c r="E40" s="14">
        <f>IF($A40="","",COUNTIF(BOM!$A$5:$A$404,$A40))</f>
        <v/>
      </c>
      <c r="F40" s="20">
        <f>IF($A40="","",SUMPRODUCT((BOM!$A$5:$A$404=$A40)*BOM!$D$5:$D$404*BOM!$E$5:$E$404))</f>
        <v/>
      </c>
      <c r="G40" s="20">
        <f>IF($A40="","",SUMIFS(BOM!$I$5:$I$404,BOM!$A$5:$A$404,$A40))</f>
        <v/>
      </c>
      <c r="H40" s="21">
        <f>IF($A40="","",IFERROR(VLOOKUP($A40,Parts!$A$5:$R$204,16,FALSE),0))</f>
        <v/>
      </c>
      <c r="I40" s="20">
        <f>IF($A40="","",$G40-$F40)</f>
        <v/>
      </c>
      <c r="J40" s="13">
        <f>IF($A40="","",IF($E40=0,"No components — a purchased part",IF(ABS($G40-$H40)&gt;0.005,"⚠ line sum and roll-up disagree","OK")))</f>
        <v/>
      </c>
      <c r="K40" s="15" t="n"/>
      <c r="L40" s="22">
        <f>IF($A40="","",IFERROR(($K40-$H40)/$K40,0))</f>
        <v/>
      </c>
      <c r="M40" s="22">
        <f>IF($A40="","",IFERROR(($K40-$H40)/$H40,0))</f>
        <v/>
      </c>
      <c r="N40" s="8" t="n"/>
      <c r="O40" s="20">
        <f>IF($A40="","",$H40*$N40)</f>
        <v/>
      </c>
    </row>
    <row r="41">
      <c r="A41" s="7" t="n"/>
      <c r="B41" s="13">
        <f>IF($A41="","",IFERROR(VLOOKUP($A41,Parts!$A$5:$R$204,2,FALSE),"⚠ not in Parts"))</f>
        <v/>
      </c>
      <c r="C41" s="13">
        <f>IF($A41="","",IFERROR(VLOOKUP($A41,Parts!$A$5:$R$204,3,FALSE),""))</f>
        <v/>
      </c>
      <c r="D41" s="13">
        <f>IF($A41="","",IF(COUNTIF(BOM!$B$5:$B$404,$A41)=0,"Top level",""))</f>
        <v/>
      </c>
      <c r="E41" s="14">
        <f>IF($A41="","",COUNTIF(BOM!$A$5:$A$404,$A41))</f>
        <v/>
      </c>
      <c r="F41" s="20">
        <f>IF($A41="","",SUMPRODUCT((BOM!$A$5:$A$404=$A41)*BOM!$D$5:$D$404*BOM!$E$5:$E$404))</f>
        <v/>
      </c>
      <c r="G41" s="20">
        <f>IF($A41="","",SUMIFS(BOM!$I$5:$I$404,BOM!$A$5:$A$404,$A41))</f>
        <v/>
      </c>
      <c r="H41" s="21">
        <f>IF($A41="","",IFERROR(VLOOKUP($A41,Parts!$A$5:$R$204,16,FALSE),0))</f>
        <v/>
      </c>
      <c r="I41" s="20">
        <f>IF($A41="","",$G41-$F41)</f>
        <v/>
      </c>
      <c r="J41" s="13">
        <f>IF($A41="","",IF($E41=0,"No components — a purchased part",IF(ABS($G41-$H41)&gt;0.005,"⚠ line sum and roll-up disagree","OK")))</f>
        <v/>
      </c>
      <c r="K41" s="15" t="n"/>
      <c r="L41" s="22">
        <f>IF($A41="","",IFERROR(($K41-$H41)/$K41,0))</f>
        <v/>
      </c>
      <c r="M41" s="22">
        <f>IF($A41="","",IFERROR(($K41-$H41)/$H41,0))</f>
        <v/>
      </c>
      <c r="N41" s="8" t="n"/>
      <c r="O41" s="20">
        <f>IF($A41="","",$H41*$N41)</f>
        <v/>
      </c>
    </row>
    <row r="42">
      <c r="A42" s="7" t="n"/>
      <c r="B42" s="13">
        <f>IF($A42="","",IFERROR(VLOOKUP($A42,Parts!$A$5:$R$204,2,FALSE),"⚠ not in Parts"))</f>
        <v/>
      </c>
      <c r="C42" s="13">
        <f>IF($A42="","",IFERROR(VLOOKUP($A42,Parts!$A$5:$R$204,3,FALSE),""))</f>
        <v/>
      </c>
      <c r="D42" s="13">
        <f>IF($A42="","",IF(COUNTIF(BOM!$B$5:$B$404,$A42)=0,"Top level",""))</f>
        <v/>
      </c>
      <c r="E42" s="14">
        <f>IF($A42="","",COUNTIF(BOM!$A$5:$A$404,$A42))</f>
        <v/>
      </c>
      <c r="F42" s="20">
        <f>IF($A42="","",SUMPRODUCT((BOM!$A$5:$A$404=$A42)*BOM!$D$5:$D$404*BOM!$E$5:$E$404))</f>
        <v/>
      </c>
      <c r="G42" s="20">
        <f>IF($A42="","",SUMIFS(BOM!$I$5:$I$404,BOM!$A$5:$A$404,$A42))</f>
        <v/>
      </c>
      <c r="H42" s="21">
        <f>IF($A42="","",IFERROR(VLOOKUP($A42,Parts!$A$5:$R$204,16,FALSE),0))</f>
        <v/>
      </c>
      <c r="I42" s="20">
        <f>IF($A42="","",$G42-$F42)</f>
        <v/>
      </c>
      <c r="J42" s="13">
        <f>IF($A42="","",IF($E42=0,"No components — a purchased part",IF(ABS($G42-$H42)&gt;0.005,"⚠ line sum and roll-up disagree","OK")))</f>
        <v/>
      </c>
      <c r="K42" s="15" t="n"/>
      <c r="L42" s="22">
        <f>IF($A42="","",IFERROR(($K42-$H42)/$K42,0))</f>
        <v/>
      </c>
      <c r="M42" s="22">
        <f>IF($A42="","",IFERROR(($K42-$H42)/$H42,0))</f>
        <v/>
      </c>
      <c r="N42" s="8" t="n"/>
      <c r="O42" s="20">
        <f>IF($A42="","",$H42*$N42)</f>
        <v/>
      </c>
    </row>
    <row r="43">
      <c r="A43" s="7" t="n"/>
      <c r="B43" s="13">
        <f>IF($A43="","",IFERROR(VLOOKUP($A43,Parts!$A$5:$R$204,2,FALSE),"⚠ not in Parts"))</f>
        <v/>
      </c>
      <c r="C43" s="13">
        <f>IF($A43="","",IFERROR(VLOOKUP($A43,Parts!$A$5:$R$204,3,FALSE),""))</f>
        <v/>
      </c>
      <c r="D43" s="13">
        <f>IF($A43="","",IF(COUNTIF(BOM!$B$5:$B$404,$A43)=0,"Top level",""))</f>
        <v/>
      </c>
      <c r="E43" s="14">
        <f>IF($A43="","",COUNTIF(BOM!$A$5:$A$404,$A43))</f>
        <v/>
      </c>
      <c r="F43" s="20">
        <f>IF($A43="","",SUMPRODUCT((BOM!$A$5:$A$404=$A43)*BOM!$D$5:$D$404*BOM!$E$5:$E$404))</f>
        <v/>
      </c>
      <c r="G43" s="20">
        <f>IF($A43="","",SUMIFS(BOM!$I$5:$I$404,BOM!$A$5:$A$404,$A43))</f>
        <v/>
      </c>
      <c r="H43" s="21">
        <f>IF($A43="","",IFERROR(VLOOKUP($A43,Parts!$A$5:$R$204,16,FALSE),0))</f>
        <v/>
      </c>
      <c r="I43" s="20">
        <f>IF($A43="","",$G43-$F43)</f>
        <v/>
      </c>
      <c r="J43" s="13">
        <f>IF($A43="","",IF($E43=0,"No components — a purchased part",IF(ABS($G43-$H43)&gt;0.005,"⚠ line sum and roll-up disagree","OK")))</f>
        <v/>
      </c>
      <c r="K43" s="15" t="n"/>
      <c r="L43" s="22">
        <f>IF($A43="","",IFERROR(($K43-$H43)/$K43,0))</f>
        <v/>
      </c>
      <c r="M43" s="22">
        <f>IF($A43="","",IFERROR(($K43-$H43)/$H43,0))</f>
        <v/>
      </c>
      <c r="N43" s="8" t="n"/>
      <c r="O43" s="20">
        <f>IF($A43="","",$H43*$N43)</f>
        <v/>
      </c>
    </row>
    <row r="44">
      <c r="A44" s="7" t="n"/>
      <c r="B44" s="13">
        <f>IF($A44="","",IFERROR(VLOOKUP($A44,Parts!$A$5:$R$204,2,FALSE),"⚠ not in Parts"))</f>
        <v/>
      </c>
      <c r="C44" s="13">
        <f>IF($A44="","",IFERROR(VLOOKUP($A44,Parts!$A$5:$R$204,3,FALSE),""))</f>
        <v/>
      </c>
      <c r="D44" s="13">
        <f>IF($A44="","",IF(COUNTIF(BOM!$B$5:$B$404,$A44)=0,"Top level",""))</f>
        <v/>
      </c>
      <c r="E44" s="14">
        <f>IF($A44="","",COUNTIF(BOM!$A$5:$A$404,$A44))</f>
        <v/>
      </c>
      <c r="F44" s="20">
        <f>IF($A44="","",SUMPRODUCT((BOM!$A$5:$A$404=$A44)*BOM!$D$5:$D$404*BOM!$E$5:$E$404))</f>
        <v/>
      </c>
      <c r="G44" s="20">
        <f>IF($A44="","",SUMIFS(BOM!$I$5:$I$404,BOM!$A$5:$A$404,$A44))</f>
        <v/>
      </c>
      <c r="H44" s="21">
        <f>IF($A44="","",IFERROR(VLOOKUP($A44,Parts!$A$5:$R$204,16,FALSE),0))</f>
        <v/>
      </c>
      <c r="I44" s="20">
        <f>IF($A44="","",$G44-$F44)</f>
        <v/>
      </c>
      <c r="J44" s="13">
        <f>IF($A44="","",IF($E44=0,"No components — a purchased part",IF(ABS($G44-$H44)&gt;0.005,"⚠ line sum and roll-up disagree","OK")))</f>
        <v/>
      </c>
      <c r="K44" s="15" t="n"/>
      <c r="L44" s="22">
        <f>IF($A44="","",IFERROR(($K44-$H44)/$K44,0))</f>
        <v/>
      </c>
      <c r="M44" s="22">
        <f>IF($A44="","",IFERROR(($K44-$H44)/$H44,0))</f>
        <v/>
      </c>
      <c r="N44" s="8" t="n"/>
      <c r="O44" s="20">
        <f>IF($A44="","",$H44*$N44)</f>
        <v/>
      </c>
    </row>
    <row r="45">
      <c r="A45" s="7" t="n"/>
      <c r="B45" s="13">
        <f>IF($A45="","",IFERROR(VLOOKUP($A45,Parts!$A$5:$R$204,2,FALSE),"⚠ not in Parts"))</f>
        <v/>
      </c>
      <c r="C45" s="13">
        <f>IF($A45="","",IFERROR(VLOOKUP($A45,Parts!$A$5:$R$204,3,FALSE),""))</f>
        <v/>
      </c>
      <c r="D45" s="13">
        <f>IF($A45="","",IF(COUNTIF(BOM!$B$5:$B$404,$A45)=0,"Top level",""))</f>
        <v/>
      </c>
      <c r="E45" s="14">
        <f>IF($A45="","",COUNTIF(BOM!$A$5:$A$404,$A45))</f>
        <v/>
      </c>
      <c r="F45" s="20">
        <f>IF($A45="","",SUMPRODUCT((BOM!$A$5:$A$404=$A45)*BOM!$D$5:$D$404*BOM!$E$5:$E$404))</f>
        <v/>
      </c>
      <c r="G45" s="20">
        <f>IF($A45="","",SUMIFS(BOM!$I$5:$I$404,BOM!$A$5:$A$404,$A45))</f>
        <v/>
      </c>
      <c r="H45" s="21">
        <f>IF($A45="","",IFERROR(VLOOKUP($A45,Parts!$A$5:$R$204,16,FALSE),0))</f>
        <v/>
      </c>
      <c r="I45" s="20">
        <f>IF($A45="","",$G45-$F45)</f>
        <v/>
      </c>
      <c r="J45" s="13">
        <f>IF($A45="","",IF($E45=0,"No components — a purchased part",IF(ABS($G45-$H45)&gt;0.005,"⚠ line sum and roll-up disagree","OK")))</f>
        <v/>
      </c>
      <c r="K45" s="15" t="n"/>
      <c r="L45" s="22">
        <f>IF($A45="","",IFERROR(($K45-$H45)/$K45,0))</f>
        <v/>
      </c>
      <c r="M45" s="22">
        <f>IF($A45="","",IFERROR(($K45-$H45)/$H45,0))</f>
        <v/>
      </c>
      <c r="N45" s="8" t="n"/>
      <c r="O45" s="20">
        <f>IF($A45="","",$H45*$N45)</f>
        <v/>
      </c>
    </row>
    <row r="46">
      <c r="A46" s="7" t="n"/>
      <c r="B46" s="13">
        <f>IF($A46="","",IFERROR(VLOOKUP($A46,Parts!$A$5:$R$204,2,FALSE),"⚠ not in Parts"))</f>
        <v/>
      </c>
      <c r="C46" s="13">
        <f>IF($A46="","",IFERROR(VLOOKUP($A46,Parts!$A$5:$R$204,3,FALSE),""))</f>
        <v/>
      </c>
      <c r="D46" s="13">
        <f>IF($A46="","",IF(COUNTIF(BOM!$B$5:$B$404,$A46)=0,"Top level",""))</f>
        <v/>
      </c>
      <c r="E46" s="14">
        <f>IF($A46="","",COUNTIF(BOM!$A$5:$A$404,$A46))</f>
        <v/>
      </c>
      <c r="F46" s="20">
        <f>IF($A46="","",SUMPRODUCT((BOM!$A$5:$A$404=$A46)*BOM!$D$5:$D$404*BOM!$E$5:$E$404))</f>
        <v/>
      </c>
      <c r="G46" s="20">
        <f>IF($A46="","",SUMIFS(BOM!$I$5:$I$404,BOM!$A$5:$A$404,$A46))</f>
        <v/>
      </c>
      <c r="H46" s="21">
        <f>IF($A46="","",IFERROR(VLOOKUP($A46,Parts!$A$5:$R$204,16,FALSE),0))</f>
        <v/>
      </c>
      <c r="I46" s="20">
        <f>IF($A46="","",$G46-$F46)</f>
        <v/>
      </c>
      <c r="J46" s="13">
        <f>IF($A46="","",IF($E46=0,"No components — a purchased part",IF(ABS($G46-$H46)&gt;0.005,"⚠ line sum and roll-up disagree","OK")))</f>
        <v/>
      </c>
      <c r="K46" s="15" t="n"/>
      <c r="L46" s="22">
        <f>IF($A46="","",IFERROR(($K46-$H46)/$K46,0))</f>
        <v/>
      </c>
      <c r="M46" s="22">
        <f>IF($A46="","",IFERROR(($K46-$H46)/$H46,0))</f>
        <v/>
      </c>
      <c r="N46" s="8" t="n"/>
      <c r="O46" s="20">
        <f>IF($A46="","",$H46*$N46)</f>
        <v/>
      </c>
    </row>
    <row r="47">
      <c r="A47" s="7" t="n"/>
      <c r="B47" s="13">
        <f>IF($A47="","",IFERROR(VLOOKUP($A47,Parts!$A$5:$R$204,2,FALSE),"⚠ not in Parts"))</f>
        <v/>
      </c>
      <c r="C47" s="13">
        <f>IF($A47="","",IFERROR(VLOOKUP($A47,Parts!$A$5:$R$204,3,FALSE),""))</f>
        <v/>
      </c>
      <c r="D47" s="13">
        <f>IF($A47="","",IF(COUNTIF(BOM!$B$5:$B$404,$A47)=0,"Top level",""))</f>
        <v/>
      </c>
      <c r="E47" s="14">
        <f>IF($A47="","",COUNTIF(BOM!$A$5:$A$404,$A47))</f>
        <v/>
      </c>
      <c r="F47" s="20">
        <f>IF($A47="","",SUMPRODUCT((BOM!$A$5:$A$404=$A47)*BOM!$D$5:$D$404*BOM!$E$5:$E$404))</f>
        <v/>
      </c>
      <c r="G47" s="20">
        <f>IF($A47="","",SUMIFS(BOM!$I$5:$I$404,BOM!$A$5:$A$404,$A47))</f>
        <v/>
      </c>
      <c r="H47" s="21">
        <f>IF($A47="","",IFERROR(VLOOKUP($A47,Parts!$A$5:$R$204,16,FALSE),0))</f>
        <v/>
      </c>
      <c r="I47" s="20">
        <f>IF($A47="","",$G47-$F47)</f>
        <v/>
      </c>
      <c r="J47" s="13">
        <f>IF($A47="","",IF($E47=0,"No components — a purchased part",IF(ABS($G47-$H47)&gt;0.005,"⚠ line sum and roll-up disagree","OK")))</f>
        <v/>
      </c>
      <c r="K47" s="15" t="n"/>
      <c r="L47" s="22">
        <f>IF($A47="","",IFERROR(($K47-$H47)/$K47,0))</f>
        <v/>
      </c>
      <c r="M47" s="22">
        <f>IF($A47="","",IFERROR(($K47-$H47)/$H47,0))</f>
        <v/>
      </c>
      <c r="N47" s="8" t="n"/>
      <c r="O47" s="20">
        <f>IF($A47="","",$H47*$N47)</f>
        <v/>
      </c>
    </row>
    <row r="48">
      <c r="A48" s="7" t="n"/>
      <c r="B48" s="13">
        <f>IF($A48="","",IFERROR(VLOOKUP($A48,Parts!$A$5:$R$204,2,FALSE),"⚠ not in Parts"))</f>
        <v/>
      </c>
      <c r="C48" s="13">
        <f>IF($A48="","",IFERROR(VLOOKUP($A48,Parts!$A$5:$R$204,3,FALSE),""))</f>
        <v/>
      </c>
      <c r="D48" s="13">
        <f>IF($A48="","",IF(COUNTIF(BOM!$B$5:$B$404,$A48)=0,"Top level",""))</f>
        <v/>
      </c>
      <c r="E48" s="14">
        <f>IF($A48="","",COUNTIF(BOM!$A$5:$A$404,$A48))</f>
        <v/>
      </c>
      <c r="F48" s="20">
        <f>IF($A48="","",SUMPRODUCT((BOM!$A$5:$A$404=$A48)*BOM!$D$5:$D$404*BOM!$E$5:$E$404))</f>
        <v/>
      </c>
      <c r="G48" s="20">
        <f>IF($A48="","",SUMIFS(BOM!$I$5:$I$404,BOM!$A$5:$A$404,$A48))</f>
        <v/>
      </c>
      <c r="H48" s="21">
        <f>IF($A48="","",IFERROR(VLOOKUP($A48,Parts!$A$5:$R$204,16,FALSE),0))</f>
        <v/>
      </c>
      <c r="I48" s="20">
        <f>IF($A48="","",$G48-$F48)</f>
        <v/>
      </c>
      <c r="J48" s="13">
        <f>IF($A48="","",IF($E48=0,"No components — a purchased part",IF(ABS($G48-$H48)&gt;0.005,"⚠ line sum and roll-up disagree","OK")))</f>
        <v/>
      </c>
      <c r="K48" s="15" t="n"/>
      <c r="L48" s="22">
        <f>IF($A48="","",IFERROR(($K48-$H48)/$K48,0))</f>
        <v/>
      </c>
      <c r="M48" s="22">
        <f>IF($A48="","",IFERROR(($K48-$H48)/$H48,0))</f>
        <v/>
      </c>
      <c r="N48" s="8" t="n"/>
      <c r="O48" s="20">
        <f>IF($A48="","",$H48*$N48)</f>
        <v/>
      </c>
    </row>
    <row r="49">
      <c r="A49" s="7" t="n"/>
      <c r="B49" s="13">
        <f>IF($A49="","",IFERROR(VLOOKUP($A49,Parts!$A$5:$R$204,2,FALSE),"⚠ not in Parts"))</f>
        <v/>
      </c>
      <c r="C49" s="13">
        <f>IF($A49="","",IFERROR(VLOOKUP($A49,Parts!$A$5:$R$204,3,FALSE),""))</f>
        <v/>
      </c>
      <c r="D49" s="13">
        <f>IF($A49="","",IF(COUNTIF(BOM!$B$5:$B$404,$A49)=0,"Top level",""))</f>
        <v/>
      </c>
      <c r="E49" s="14">
        <f>IF($A49="","",COUNTIF(BOM!$A$5:$A$404,$A49))</f>
        <v/>
      </c>
      <c r="F49" s="20">
        <f>IF($A49="","",SUMPRODUCT((BOM!$A$5:$A$404=$A49)*BOM!$D$5:$D$404*BOM!$E$5:$E$404))</f>
        <v/>
      </c>
      <c r="G49" s="20">
        <f>IF($A49="","",SUMIFS(BOM!$I$5:$I$404,BOM!$A$5:$A$404,$A49))</f>
        <v/>
      </c>
      <c r="H49" s="21">
        <f>IF($A49="","",IFERROR(VLOOKUP($A49,Parts!$A$5:$R$204,16,FALSE),0))</f>
        <v/>
      </c>
      <c r="I49" s="20">
        <f>IF($A49="","",$G49-$F49)</f>
        <v/>
      </c>
      <c r="J49" s="13">
        <f>IF($A49="","",IF($E49=0,"No components — a purchased part",IF(ABS($G49-$H49)&gt;0.005,"⚠ line sum and roll-up disagree","OK")))</f>
        <v/>
      </c>
      <c r="K49" s="15" t="n"/>
      <c r="L49" s="22">
        <f>IF($A49="","",IFERROR(($K49-$H49)/$K49,0))</f>
        <v/>
      </c>
      <c r="M49" s="22">
        <f>IF($A49="","",IFERROR(($K49-$H49)/$H49,0))</f>
        <v/>
      </c>
      <c r="N49" s="8" t="n"/>
      <c r="O49" s="20">
        <f>IF($A49="","",$H49*$N49)</f>
        <v/>
      </c>
    </row>
    <row r="50">
      <c r="A50" s="7" t="n"/>
      <c r="B50" s="13">
        <f>IF($A50="","",IFERROR(VLOOKUP($A50,Parts!$A$5:$R$204,2,FALSE),"⚠ not in Parts"))</f>
        <v/>
      </c>
      <c r="C50" s="13">
        <f>IF($A50="","",IFERROR(VLOOKUP($A50,Parts!$A$5:$R$204,3,FALSE),""))</f>
        <v/>
      </c>
      <c r="D50" s="13">
        <f>IF($A50="","",IF(COUNTIF(BOM!$B$5:$B$404,$A50)=0,"Top level",""))</f>
        <v/>
      </c>
      <c r="E50" s="14">
        <f>IF($A50="","",COUNTIF(BOM!$A$5:$A$404,$A50))</f>
        <v/>
      </c>
      <c r="F50" s="20">
        <f>IF($A50="","",SUMPRODUCT((BOM!$A$5:$A$404=$A50)*BOM!$D$5:$D$404*BOM!$E$5:$E$404))</f>
        <v/>
      </c>
      <c r="G50" s="20">
        <f>IF($A50="","",SUMIFS(BOM!$I$5:$I$404,BOM!$A$5:$A$404,$A50))</f>
        <v/>
      </c>
      <c r="H50" s="21">
        <f>IF($A50="","",IFERROR(VLOOKUP($A50,Parts!$A$5:$R$204,16,FALSE),0))</f>
        <v/>
      </c>
      <c r="I50" s="20">
        <f>IF($A50="","",$G50-$F50)</f>
        <v/>
      </c>
      <c r="J50" s="13">
        <f>IF($A50="","",IF($E50=0,"No components — a purchased part",IF(ABS($G50-$H50)&gt;0.005,"⚠ line sum and roll-up disagree","OK")))</f>
        <v/>
      </c>
      <c r="K50" s="15" t="n"/>
      <c r="L50" s="22">
        <f>IF($A50="","",IFERROR(($K50-$H50)/$K50,0))</f>
        <v/>
      </c>
      <c r="M50" s="22">
        <f>IF($A50="","",IFERROR(($K50-$H50)/$H50,0))</f>
        <v/>
      </c>
      <c r="N50" s="8" t="n"/>
      <c r="O50" s="20">
        <f>IF($A50="","",$H50*$N50)</f>
        <v/>
      </c>
    </row>
    <row r="51">
      <c r="A51" s="7" t="n"/>
      <c r="B51" s="13">
        <f>IF($A51="","",IFERROR(VLOOKUP($A51,Parts!$A$5:$R$204,2,FALSE),"⚠ not in Parts"))</f>
        <v/>
      </c>
      <c r="C51" s="13">
        <f>IF($A51="","",IFERROR(VLOOKUP($A51,Parts!$A$5:$R$204,3,FALSE),""))</f>
        <v/>
      </c>
      <c r="D51" s="13">
        <f>IF($A51="","",IF(COUNTIF(BOM!$B$5:$B$404,$A51)=0,"Top level",""))</f>
        <v/>
      </c>
      <c r="E51" s="14">
        <f>IF($A51="","",COUNTIF(BOM!$A$5:$A$404,$A51))</f>
        <v/>
      </c>
      <c r="F51" s="20">
        <f>IF($A51="","",SUMPRODUCT((BOM!$A$5:$A$404=$A51)*BOM!$D$5:$D$404*BOM!$E$5:$E$404))</f>
        <v/>
      </c>
      <c r="G51" s="20">
        <f>IF($A51="","",SUMIFS(BOM!$I$5:$I$404,BOM!$A$5:$A$404,$A51))</f>
        <v/>
      </c>
      <c r="H51" s="21">
        <f>IF($A51="","",IFERROR(VLOOKUP($A51,Parts!$A$5:$R$204,16,FALSE),0))</f>
        <v/>
      </c>
      <c r="I51" s="20">
        <f>IF($A51="","",$G51-$F51)</f>
        <v/>
      </c>
      <c r="J51" s="13">
        <f>IF($A51="","",IF($E51=0,"No components — a purchased part",IF(ABS($G51-$H51)&gt;0.005,"⚠ line sum and roll-up disagree","OK")))</f>
        <v/>
      </c>
      <c r="K51" s="15" t="n"/>
      <c r="L51" s="22">
        <f>IF($A51="","",IFERROR(($K51-$H51)/$K51,0))</f>
        <v/>
      </c>
      <c r="M51" s="22">
        <f>IF($A51="","",IFERROR(($K51-$H51)/$H51,0))</f>
        <v/>
      </c>
      <c r="N51" s="8" t="n"/>
      <c r="O51" s="20">
        <f>IF($A51="","",$H51*$N51)</f>
        <v/>
      </c>
    </row>
    <row r="52">
      <c r="A52" s="7" t="n"/>
      <c r="B52" s="13">
        <f>IF($A52="","",IFERROR(VLOOKUP($A52,Parts!$A$5:$R$204,2,FALSE),"⚠ not in Parts"))</f>
        <v/>
      </c>
      <c r="C52" s="13">
        <f>IF($A52="","",IFERROR(VLOOKUP($A52,Parts!$A$5:$R$204,3,FALSE),""))</f>
        <v/>
      </c>
      <c r="D52" s="13">
        <f>IF($A52="","",IF(COUNTIF(BOM!$B$5:$B$404,$A52)=0,"Top level",""))</f>
        <v/>
      </c>
      <c r="E52" s="14">
        <f>IF($A52="","",COUNTIF(BOM!$A$5:$A$404,$A52))</f>
        <v/>
      </c>
      <c r="F52" s="20">
        <f>IF($A52="","",SUMPRODUCT((BOM!$A$5:$A$404=$A52)*BOM!$D$5:$D$404*BOM!$E$5:$E$404))</f>
        <v/>
      </c>
      <c r="G52" s="20">
        <f>IF($A52="","",SUMIFS(BOM!$I$5:$I$404,BOM!$A$5:$A$404,$A52))</f>
        <v/>
      </c>
      <c r="H52" s="21">
        <f>IF($A52="","",IFERROR(VLOOKUP($A52,Parts!$A$5:$R$204,16,FALSE),0))</f>
        <v/>
      </c>
      <c r="I52" s="20">
        <f>IF($A52="","",$G52-$F52)</f>
        <v/>
      </c>
      <c r="J52" s="13">
        <f>IF($A52="","",IF($E52=0,"No components — a purchased part",IF(ABS($G52-$H52)&gt;0.005,"⚠ line sum and roll-up disagree","OK")))</f>
        <v/>
      </c>
      <c r="K52" s="15" t="n"/>
      <c r="L52" s="22">
        <f>IF($A52="","",IFERROR(($K52-$H52)/$K52,0))</f>
        <v/>
      </c>
      <c r="M52" s="22">
        <f>IF($A52="","",IFERROR(($K52-$H52)/$H52,0))</f>
        <v/>
      </c>
      <c r="N52" s="8" t="n"/>
      <c r="O52" s="20">
        <f>IF($A52="","",$H52*$N52)</f>
        <v/>
      </c>
    </row>
    <row r="53">
      <c r="A53" s="7" t="n"/>
      <c r="B53" s="13">
        <f>IF($A53="","",IFERROR(VLOOKUP($A53,Parts!$A$5:$R$204,2,FALSE),"⚠ not in Parts"))</f>
        <v/>
      </c>
      <c r="C53" s="13">
        <f>IF($A53="","",IFERROR(VLOOKUP($A53,Parts!$A$5:$R$204,3,FALSE),""))</f>
        <v/>
      </c>
      <c r="D53" s="13">
        <f>IF($A53="","",IF(COUNTIF(BOM!$B$5:$B$404,$A53)=0,"Top level",""))</f>
        <v/>
      </c>
      <c r="E53" s="14">
        <f>IF($A53="","",COUNTIF(BOM!$A$5:$A$404,$A53))</f>
        <v/>
      </c>
      <c r="F53" s="20">
        <f>IF($A53="","",SUMPRODUCT((BOM!$A$5:$A$404=$A53)*BOM!$D$5:$D$404*BOM!$E$5:$E$404))</f>
        <v/>
      </c>
      <c r="G53" s="20">
        <f>IF($A53="","",SUMIFS(BOM!$I$5:$I$404,BOM!$A$5:$A$404,$A53))</f>
        <v/>
      </c>
      <c r="H53" s="21">
        <f>IF($A53="","",IFERROR(VLOOKUP($A53,Parts!$A$5:$R$204,16,FALSE),0))</f>
        <v/>
      </c>
      <c r="I53" s="20">
        <f>IF($A53="","",$G53-$F53)</f>
        <v/>
      </c>
      <c r="J53" s="13">
        <f>IF($A53="","",IF($E53=0,"No components — a purchased part",IF(ABS($G53-$H53)&gt;0.005,"⚠ line sum and roll-up disagree","OK")))</f>
        <v/>
      </c>
      <c r="K53" s="15" t="n"/>
      <c r="L53" s="22">
        <f>IF($A53="","",IFERROR(($K53-$H53)/$K53,0))</f>
        <v/>
      </c>
      <c r="M53" s="22">
        <f>IF($A53="","",IFERROR(($K53-$H53)/$H53,0))</f>
        <v/>
      </c>
      <c r="N53" s="8" t="n"/>
      <c r="O53" s="20">
        <f>IF($A53="","",$H53*$N53)</f>
        <v/>
      </c>
    </row>
    <row r="54">
      <c r="A54" s="7" t="n"/>
      <c r="B54" s="13">
        <f>IF($A54="","",IFERROR(VLOOKUP($A54,Parts!$A$5:$R$204,2,FALSE),"⚠ not in Parts"))</f>
        <v/>
      </c>
      <c r="C54" s="13">
        <f>IF($A54="","",IFERROR(VLOOKUP($A54,Parts!$A$5:$R$204,3,FALSE),""))</f>
        <v/>
      </c>
      <c r="D54" s="13">
        <f>IF($A54="","",IF(COUNTIF(BOM!$B$5:$B$404,$A54)=0,"Top level",""))</f>
        <v/>
      </c>
      <c r="E54" s="14">
        <f>IF($A54="","",COUNTIF(BOM!$A$5:$A$404,$A54))</f>
        <v/>
      </c>
      <c r="F54" s="20">
        <f>IF($A54="","",SUMPRODUCT((BOM!$A$5:$A$404=$A54)*BOM!$D$5:$D$404*BOM!$E$5:$E$404))</f>
        <v/>
      </c>
      <c r="G54" s="20">
        <f>IF($A54="","",SUMIFS(BOM!$I$5:$I$404,BOM!$A$5:$A$404,$A54))</f>
        <v/>
      </c>
      <c r="H54" s="21">
        <f>IF($A54="","",IFERROR(VLOOKUP($A54,Parts!$A$5:$R$204,16,FALSE),0))</f>
        <v/>
      </c>
      <c r="I54" s="20">
        <f>IF($A54="","",$G54-$F54)</f>
        <v/>
      </c>
      <c r="J54" s="13">
        <f>IF($A54="","",IF($E54=0,"No components — a purchased part",IF(ABS($G54-$H54)&gt;0.005,"⚠ line sum and roll-up disagree","OK")))</f>
        <v/>
      </c>
      <c r="K54" s="15" t="n"/>
      <c r="L54" s="22">
        <f>IF($A54="","",IFERROR(($K54-$H54)/$K54,0))</f>
        <v/>
      </c>
      <c r="M54" s="22">
        <f>IF($A54="","",IFERROR(($K54-$H54)/$H54,0))</f>
        <v/>
      </c>
      <c r="N54" s="8" t="n"/>
      <c r="O54" s="20">
        <f>IF($A54="","",$H54*$N54)</f>
        <v/>
      </c>
    </row>
    <row r="55">
      <c r="A55" s="7" t="n"/>
      <c r="B55" s="13">
        <f>IF($A55="","",IFERROR(VLOOKUP($A55,Parts!$A$5:$R$204,2,FALSE),"⚠ not in Parts"))</f>
        <v/>
      </c>
      <c r="C55" s="13">
        <f>IF($A55="","",IFERROR(VLOOKUP($A55,Parts!$A$5:$R$204,3,FALSE),""))</f>
        <v/>
      </c>
      <c r="D55" s="13">
        <f>IF($A55="","",IF(COUNTIF(BOM!$B$5:$B$404,$A55)=0,"Top level",""))</f>
        <v/>
      </c>
      <c r="E55" s="14">
        <f>IF($A55="","",COUNTIF(BOM!$A$5:$A$404,$A55))</f>
        <v/>
      </c>
      <c r="F55" s="20">
        <f>IF($A55="","",SUMPRODUCT((BOM!$A$5:$A$404=$A55)*BOM!$D$5:$D$404*BOM!$E$5:$E$404))</f>
        <v/>
      </c>
      <c r="G55" s="20">
        <f>IF($A55="","",SUMIFS(BOM!$I$5:$I$404,BOM!$A$5:$A$404,$A55))</f>
        <v/>
      </c>
      <c r="H55" s="21">
        <f>IF($A55="","",IFERROR(VLOOKUP($A55,Parts!$A$5:$R$204,16,FALSE),0))</f>
        <v/>
      </c>
      <c r="I55" s="20">
        <f>IF($A55="","",$G55-$F55)</f>
        <v/>
      </c>
      <c r="J55" s="13">
        <f>IF($A55="","",IF($E55=0,"No components — a purchased part",IF(ABS($G55-$H55)&gt;0.005,"⚠ line sum and roll-up disagree","OK")))</f>
        <v/>
      </c>
      <c r="K55" s="15" t="n"/>
      <c r="L55" s="22">
        <f>IF($A55="","",IFERROR(($K55-$H55)/$K55,0))</f>
        <v/>
      </c>
      <c r="M55" s="22">
        <f>IF($A55="","",IFERROR(($K55-$H55)/$H55,0))</f>
        <v/>
      </c>
      <c r="N55" s="8" t="n"/>
      <c r="O55" s="20">
        <f>IF($A55="","",$H55*$N55)</f>
        <v/>
      </c>
    </row>
    <row r="56">
      <c r="A56" s="7" t="n"/>
      <c r="B56" s="13">
        <f>IF($A56="","",IFERROR(VLOOKUP($A56,Parts!$A$5:$R$204,2,FALSE),"⚠ not in Parts"))</f>
        <v/>
      </c>
      <c r="C56" s="13">
        <f>IF($A56="","",IFERROR(VLOOKUP($A56,Parts!$A$5:$R$204,3,FALSE),""))</f>
        <v/>
      </c>
      <c r="D56" s="13">
        <f>IF($A56="","",IF(COUNTIF(BOM!$B$5:$B$404,$A56)=0,"Top level",""))</f>
        <v/>
      </c>
      <c r="E56" s="14">
        <f>IF($A56="","",COUNTIF(BOM!$A$5:$A$404,$A56))</f>
        <v/>
      </c>
      <c r="F56" s="20">
        <f>IF($A56="","",SUMPRODUCT((BOM!$A$5:$A$404=$A56)*BOM!$D$5:$D$404*BOM!$E$5:$E$404))</f>
        <v/>
      </c>
      <c r="G56" s="20">
        <f>IF($A56="","",SUMIFS(BOM!$I$5:$I$404,BOM!$A$5:$A$404,$A56))</f>
        <v/>
      </c>
      <c r="H56" s="21">
        <f>IF($A56="","",IFERROR(VLOOKUP($A56,Parts!$A$5:$R$204,16,FALSE),0))</f>
        <v/>
      </c>
      <c r="I56" s="20">
        <f>IF($A56="","",$G56-$F56)</f>
        <v/>
      </c>
      <c r="J56" s="13">
        <f>IF($A56="","",IF($E56=0,"No components — a purchased part",IF(ABS($G56-$H56)&gt;0.005,"⚠ line sum and roll-up disagree","OK")))</f>
        <v/>
      </c>
      <c r="K56" s="15" t="n"/>
      <c r="L56" s="22">
        <f>IF($A56="","",IFERROR(($K56-$H56)/$K56,0))</f>
        <v/>
      </c>
      <c r="M56" s="22">
        <f>IF($A56="","",IFERROR(($K56-$H56)/$H56,0))</f>
        <v/>
      </c>
      <c r="N56" s="8" t="n"/>
      <c r="O56" s="20">
        <f>IF($A56="","",$H56*$N56)</f>
        <v/>
      </c>
    </row>
    <row r="57">
      <c r="A57" s="7" t="n"/>
      <c r="B57" s="13">
        <f>IF($A57="","",IFERROR(VLOOKUP($A57,Parts!$A$5:$R$204,2,FALSE),"⚠ not in Parts"))</f>
        <v/>
      </c>
      <c r="C57" s="13">
        <f>IF($A57="","",IFERROR(VLOOKUP($A57,Parts!$A$5:$R$204,3,FALSE),""))</f>
        <v/>
      </c>
      <c r="D57" s="13">
        <f>IF($A57="","",IF(COUNTIF(BOM!$B$5:$B$404,$A57)=0,"Top level",""))</f>
        <v/>
      </c>
      <c r="E57" s="14">
        <f>IF($A57="","",COUNTIF(BOM!$A$5:$A$404,$A57))</f>
        <v/>
      </c>
      <c r="F57" s="20">
        <f>IF($A57="","",SUMPRODUCT((BOM!$A$5:$A$404=$A57)*BOM!$D$5:$D$404*BOM!$E$5:$E$404))</f>
        <v/>
      </c>
      <c r="G57" s="20">
        <f>IF($A57="","",SUMIFS(BOM!$I$5:$I$404,BOM!$A$5:$A$404,$A57))</f>
        <v/>
      </c>
      <c r="H57" s="21">
        <f>IF($A57="","",IFERROR(VLOOKUP($A57,Parts!$A$5:$R$204,16,FALSE),0))</f>
        <v/>
      </c>
      <c r="I57" s="20">
        <f>IF($A57="","",$G57-$F57)</f>
        <v/>
      </c>
      <c r="J57" s="13">
        <f>IF($A57="","",IF($E57=0,"No components — a purchased part",IF(ABS($G57-$H57)&gt;0.005,"⚠ line sum and roll-up disagree","OK")))</f>
        <v/>
      </c>
      <c r="K57" s="15" t="n"/>
      <c r="L57" s="22">
        <f>IF($A57="","",IFERROR(($K57-$H57)/$K57,0))</f>
        <v/>
      </c>
      <c r="M57" s="22">
        <f>IF($A57="","",IFERROR(($K57-$H57)/$H57,0))</f>
        <v/>
      </c>
      <c r="N57" s="8" t="n"/>
      <c r="O57" s="20">
        <f>IF($A57="","",$H57*$N57)</f>
        <v/>
      </c>
    </row>
    <row r="58">
      <c r="A58" s="7" t="n"/>
      <c r="B58" s="13">
        <f>IF($A58="","",IFERROR(VLOOKUP($A58,Parts!$A$5:$R$204,2,FALSE),"⚠ not in Parts"))</f>
        <v/>
      </c>
      <c r="C58" s="13">
        <f>IF($A58="","",IFERROR(VLOOKUP($A58,Parts!$A$5:$R$204,3,FALSE),""))</f>
        <v/>
      </c>
      <c r="D58" s="13">
        <f>IF($A58="","",IF(COUNTIF(BOM!$B$5:$B$404,$A58)=0,"Top level",""))</f>
        <v/>
      </c>
      <c r="E58" s="14">
        <f>IF($A58="","",COUNTIF(BOM!$A$5:$A$404,$A58))</f>
        <v/>
      </c>
      <c r="F58" s="20">
        <f>IF($A58="","",SUMPRODUCT((BOM!$A$5:$A$404=$A58)*BOM!$D$5:$D$404*BOM!$E$5:$E$404))</f>
        <v/>
      </c>
      <c r="G58" s="20">
        <f>IF($A58="","",SUMIFS(BOM!$I$5:$I$404,BOM!$A$5:$A$404,$A58))</f>
        <v/>
      </c>
      <c r="H58" s="21">
        <f>IF($A58="","",IFERROR(VLOOKUP($A58,Parts!$A$5:$R$204,16,FALSE),0))</f>
        <v/>
      </c>
      <c r="I58" s="20">
        <f>IF($A58="","",$G58-$F58)</f>
        <v/>
      </c>
      <c r="J58" s="13">
        <f>IF($A58="","",IF($E58=0,"No components — a purchased part",IF(ABS($G58-$H58)&gt;0.005,"⚠ line sum and roll-up disagree","OK")))</f>
        <v/>
      </c>
      <c r="K58" s="15" t="n"/>
      <c r="L58" s="22">
        <f>IF($A58="","",IFERROR(($K58-$H58)/$K58,0))</f>
        <v/>
      </c>
      <c r="M58" s="22">
        <f>IF($A58="","",IFERROR(($K58-$H58)/$H58,0))</f>
        <v/>
      </c>
      <c r="N58" s="8" t="n"/>
      <c r="O58" s="20">
        <f>IF($A58="","",$H58*$N58)</f>
        <v/>
      </c>
    </row>
    <row r="59">
      <c r="A59" s="7" t="n"/>
      <c r="B59" s="13">
        <f>IF($A59="","",IFERROR(VLOOKUP($A59,Parts!$A$5:$R$204,2,FALSE),"⚠ not in Parts"))</f>
        <v/>
      </c>
      <c r="C59" s="13">
        <f>IF($A59="","",IFERROR(VLOOKUP($A59,Parts!$A$5:$R$204,3,FALSE),""))</f>
        <v/>
      </c>
      <c r="D59" s="13">
        <f>IF($A59="","",IF(COUNTIF(BOM!$B$5:$B$404,$A59)=0,"Top level",""))</f>
        <v/>
      </c>
      <c r="E59" s="14">
        <f>IF($A59="","",COUNTIF(BOM!$A$5:$A$404,$A59))</f>
        <v/>
      </c>
      <c r="F59" s="20">
        <f>IF($A59="","",SUMPRODUCT((BOM!$A$5:$A$404=$A59)*BOM!$D$5:$D$404*BOM!$E$5:$E$404))</f>
        <v/>
      </c>
      <c r="G59" s="20">
        <f>IF($A59="","",SUMIFS(BOM!$I$5:$I$404,BOM!$A$5:$A$404,$A59))</f>
        <v/>
      </c>
      <c r="H59" s="21">
        <f>IF($A59="","",IFERROR(VLOOKUP($A59,Parts!$A$5:$R$204,16,FALSE),0))</f>
        <v/>
      </c>
      <c r="I59" s="20">
        <f>IF($A59="","",$G59-$F59)</f>
        <v/>
      </c>
      <c r="J59" s="13">
        <f>IF($A59="","",IF($E59=0,"No components — a purchased part",IF(ABS($G59-$H59)&gt;0.005,"⚠ line sum and roll-up disagree","OK")))</f>
        <v/>
      </c>
      <c r="K59" s="15" t="n"/>
      <c r="L59" s="22">
        <f>IF($A59="","",IFERROR(($K59-$H59)/$K59,0))</f>
        <v/>
      </c>
      <c r="M59" s="22">
        <f>IF($A59="","",IFERROR(($K59-$H59)/$H59,0))</f>
        <v/>
      </c>
      <c r="N59" s="8" t="n"/>
      <c r="O59" s="20">
        <f>IF($A59="","",$H59*$N59)</f>
        <v/>
      </c>
    </row>
    <row r="60">
      <c r="A60" s="7" t="n"/>
      <c r="B60" s="13">
        <f>IF($A60="","",IFERROR(VLOOKUP($A60,Parts!$A$5:$R$204,2,FALSE),"⚠ not in Parts"))</f>
        <v/>
      </c>
      <c r="C60" s="13">
        <f>IF($A60="","",IFERROR(VLOOKUP($A60,Parts!$A$5:$R$204,3,FALSE),""))</f>
        <v/>
      </c>
      <c r="D60" s="13">
        <f>IF($A60="","",IF(COUNTIF(BOM!$B$5:$B$404,$A60)=0,"Top level",""))</f>
        <v/>
      </c>
      <c r="E60" s="14">
        <f>IF($A60="","",COUNTIF(BOM!$A$5:$A$404,$A60))</f>
        <v/>
      </c>
      <c r="F60" s="20">
        <f>IF($A60="","",SUMPRODUCT((BOM!$A$5:$A$404=$A60)*BOM!$D$5:$D$404*BOM!$E$5:$E$404))</f>
        <v/>
      </c>
      <c r="G60" s="20">
        <f>IF($A60="","",SUMIFS(BOM!$I$5:$I$404,BOM!$A$5:$A$404,$A60))</f>
        <v/>
      </c>
      <c r="H60" s="21">
        <f>IF($A60="","",IFERROR(VLOOKUP($A60,Parts!$A$5:$R$204,16,FALSE),0))</f>
        <v/>
      </c>
      <c r="I60" s="20">
        <f>IF($A60="","",$G60-$F60)</f>
        <v/>
      </c>
      <c r="J60" s="13">
        <f>IF($A60="","",IF($E60=0,"No components — a purchased part",IF(ABS($G60-$H60)&gt;0.005,"⚠ line sum and roll-up disagree","OK")))</f>
        <v/>
      </c>
      <c r="K60" s="15" t="n"/>
      <c r="L60" s="22">
        <f>IF($A60="","",IFERROR(($K60-$H60)/$K60,0))</f>
        <v/>
      </c>
      <c r="M60" s="22">
        <f>IF($A60="","",IFERROR(($K60-$H60)/$H60,0))</f>
        <v/>
      </c>
      <c r="N60" s="8" t="n"/>
      <c r="O60" s="20">
        <f>IF($A60="","",$H60*$N60)</f>
        <v/>
      </c>
    </row>
    <row r="61">
      <c r="A61" s="7" t="n"/>
      <c r="B61" s="13">
        <f>IF($A61="","",IFERROR(VLOOKUP($A61,Parts!$A$5:$R$204,2,FALSE),"⚠ not in Parts"))</f>
        <v/>
      </c>
      <c r="C61" s="13">
        <f>IF($A61="","",IFERROR(VLOOKUP($A61,Parts!$A$5:$R$204,3,FALSE),""))</f>
        <v/>
      </c>
      <c r="D61" s="13">
        <f>IF($A61="","",IF(COUNTIF(BOM!$B$5:$B$404,$A61)=0,"Top level",""))</f>
        <v/>
      </c>
      <c r="E61" s="14">
        <f>IF($A61="","",COUNTIF(BOM!$A$5:$A$404,$A61))</f>
        <v/>
      </c>
      <c r="F61" s="20">
        <f>IF($A61="","",SUMPRODUCT((BOM!$A$5:$A$404=$A61)*BOM!$D$5:$D$404*BOM!$E$5:$E$404))</f>
        <v/>
      </c>
      <c r="G61" s="20">
        <f>IF($A61="","",SUMIFS(BOM!$I$5:$I$404,BOM!$A$5:$A$404,$A61))</f>
        <v/>
      </c>
      <c r="H61" s="21">
        <f>IF($A61="","",IFERROR(VLOOKUP($A61,Parts!$A$5:$R$204,16,FALSE),0))</f>
        <v/>
      </c>
      <c r="I61" s="20">
        <f>IF($A61="","",$G61-$F61)</f>
        <v/>
      </c>
      <c r="J61" s="13">
        <f>IF($A61="","",IF($E61=0,"No components — a purchased part",IF(ABS($G61-$H61)&gt;0.005,"⚠ line sum and roll-up disagree","OK")))</f>
        <v/>
      </c>
      <c r="K61" s="15" t="n"/>
      <c r="L61" s="22">
        <f>IF($A61="","",IFERROR(($K61-$H61)/$K61,0))</f>
        <v/>
      </c>
      <c r="M61" s="22">
        <f>IF($A61="","",IFERROR(($K61-$H61)/$H61,0))</f>
        <v/>
      </c>
      <c r="N61" s="8" t="n"/>
      <c r="O61" s="20">
        <f>IF($A61="","",$H61*$N61)</f>
        <v/>
      </c>
    </row>
    <row r="62">
      <c r="A62" s="7" t="n"/>
      <c r="B62" s="13">
        <f>IF($A62="","",IFERROR(VLOOKUP($A62,Parts!$A$5:$R$204,2,FALSE),"⚠ not in Parts"))</f>
        <v/>
      </c>
      <c r="C62" s="13">
        <f>IF($A62="","",IFERROR(VLOOKUP($A62,Parts!$A$5:$R$204,3,FALSE),""))</f>
        <v/>
      </c>
      <c r="D62" s="13">
        <f>IF($A62="","",IF(COUNTIF(BOM!$B$5:$B$404,$A62)=0,"Top level",""))</f>
        <v/>
      </c>
      <c r="E62" s="14">
        <f>IF($A62="","",COUNTIF(BOM!$A$5:$A$404,$A62))</f>
        <v/>
      </c>
      <c r="F62" s="20">
        <f>IF($A62="","",SUMPRODUCT((BOM!$A$5:$A$404=$A62)*BOM!$D$5:$D$404*BOM!$E$5:$E$404))</f>
        <v/>
      </c>
      <c r="G62" s="20">
        <f>IF($A62="","",SUMIFS(BOM!$I$5:$I$404,BOM!$A$5:$A$404,$A62))</f>
        <v/>
      </c>
      <c r="H62" s="21">
        <f>IF($A62="","",IFERROR(VLOOKUP($A62,Parts!$A$5:$R$204,16,FALSE),0))</f>
        <v/>
      </c>
      <c r="I62" s="20">
        <f>IF($A62="","",$G62-$F62)</f>
        <v/>
      </c>
      <c r="J62" s="13">
        <f>IF($A62="","",IF($E62=0,"No components — a purchased part",IF(ABS($G62-$H62)&gt;0.005,"⚠ line sum and roll-up disagree","OK")))</f>
        <v/>
      </c>
      <c r="K62" s="15" t="n"/>
      <c r="L62" s="22">
        <f>IF($A62="","",IFERROR(($K62-$H62)/$K62,0))</f>
        <v/>
      </c>
      <c r="M62" s="22">
        <f>IF($A62="","",IFERROR(($K62-$H62)/$H62,0))</f>
        <v/>
      </c>
      <c r="N62" s="8" t="n"/>
      <c r="O62" s="20">
        <f>IF($A62="","",$H62*$N62)</f>
        <v/>
      </c>
    </row>
    <row r="63">
      <c r="A63" s="7" t="n"/>
      <c r="B63" s="13">
        <f>IF($A63="","",IFERROR(VLOOKUP($A63,Parts!$A$5:$R$204,2,FALSE),"⚠ not in Parts"))</f>
        <v/>
      </c>
      <c r="C63" s="13">
        <f>IF($A63="","",IFERROR(VLOOKUP($A63,Parts!$A$5:$R$204,3,FALSE),""))</f>
        <v/>
      </c>
      <c r="D63" s="13">
        <f>IF($A63="","",IF(COUNTIF(BOM!$B$5:$B$404,$A63)=0,"Top level",""))</f>
        <v/>
      </c>
      <c r="E63" s="14">
        <f>IF($A63="","",COUNTIF(BOM!$A$5:$A$404,$A63))</f>
        <v/>
      </c>
      <c r="F63" s="20">
        <f>IF($A63="","",SUMPRODUCT((BOM!$A$5:$A$404=$A63)*BOM!$D$5:$D$404*BOM!$E$5:$E$404))</f>
        <v/>
      </c>
      <c r="G63" s="20">
        <f>IF($A63="","",SUMIFS(BOM!$I$5:$I$404,BOM!$A$5:$A$404,$A63))</f>
        <v/>
      </c>
      <c r="H63" s="21">
        <f>IF($A63="","",IFERROR(VLOOKUP($A63,Parts!$A$5:$R$204,16,FALSE),0))</f>
        <v/>
      </c>
      <c r="I63" s="20">
        <f>IF($A63="","",$G63-$F63)</f>
        <v/>
      </c>
      <c r="J63" s="13">
        <f>IF($A63="","",IF($E63=0,"No components — a purchased part",IF(ABS($G63-$H63)&gt;0.005,"⚠ line sum and roll-up disagree","OK")))</f>
        <v/>
      </c>
      <c r="K63" s="15" t="n"/>
      <c r="L63" s="22">
        <f>IF($A63="","",IFERROR(($K63-$H63)/$K63,0))</f>
        <v/>
      </c>
      <c r="M63" s="22">
        <f>IF($A63="","",IFERROR(($K63-$H63)/$H63,0))</f>
        <v/>
      </c>
      <c r="N63" s="8" t="n"/>
      <c r="O63" s="20">
        <f>IF($A63="","",$H63*$N63)</f>
        <v/>
      </c>
    </row>
    <row r="64">
      <c r="A64" s="7" t="n"/>
      <c r="B64" s="13">
        <f>IF($A64="","",IFERROR(VLOOKUP($A64,Parts!$A$5:$R$204,2,FALSE),"⚠ not in Parts"))</f>
        <v/>
      </c>
      <c r="C64" s="13">
        <f>IF($A64="","",IFERROR(VLOOKUP($A64,Parts!$A$5:$R$204,3,FALSE),""))</f>
        <v/>
      </c>
      <c r="D64" s="13">
        <f>IF($A64="","",IF(COUNTIF(BOM!$B$5:$B$404,$A64)=0,"Top level",""))</f>
        <v/>
      </c>
      <c r="E64" s="14">
        <f>IF($A64="","",COUNTIF(BOM!$A$5:$A$404,$A64))</f>
        <v/>
      </c>
      <c r="F64" s="20">
        <f>IF($A64="","",SUMPRODUCT((BOM!$A$5:$A$404=$A64)*BOM!$D$5:$D$404*BOM!$E$5:$E$404))</f>
        <v/>
      </c>
      <c r="G64" s="20">
        <f>IF($A64="","",SUMIFS(BOM!$I$5:$I$404,BOM!$A$5:$A$404,$A64))</f>
        <v/>
      </c>
      <c r="H64" s="21">
        <f>IF($A64="","",IFERROR(VLOOKUP($A64,Parts!$A$5:$R$204,16,FALSE),0))</f>
        <v/>
      </c>
      <c r="I64" s="20">
        <f>IF($A64="","",$G64-$F64)</f>
        <v/>
      </c>
      <c r="J64" s="13">
        <f>IF($A64="","",IF($E64=0,"No components — a purchased part",IF(ABS($G64-$H64)&gt;0.005,"⚠ line sum and roll-up disagree","OK")))</f>
        <v/>
      </c>
      <c r="K64" s="15" t="n"/>
      <c r="L64" s="22">
        <f>IF($A64="","",IFERROR(($K64-$H64)/$K64,0))</f>
        <v/>
      </c>
      <c r="M64" s="22">
        <f>IF($A64="","",IFERROR(($K64-$H64)/$H64,0))</f>
        <v/>
      </c>
      <c r="N64" s="8" t="n"/>
      <c r="O64" s="20">
        <f>IF($A64="","",$H64*$N64)</f>
        <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J61"/>
  <sheetViews>
    <sheetView workbookViewId="0">
      <pane ySplit="9" topLeftCell="A10" activePane="bottomLeft" state="frozen"/>
      <selection pane="bottomLeft" activeCell="A1" sqref="A1"/>
    </sheetView>
  </sheetViews>
  <sheetFormatPr baseColWidth="8" defaultRowHeight="15"/>
  <cols>
    <col width="5" customWidth="1" min="1" max="1"/>
    <col width="18" customWidth="1" min="2" max="2"/>
    <col width="7" customWidth="1" min="3" max="3"/>
    <col width="13" customWidth="1" min="4" max="4"/>
    <col width="15" customWidth="1" min="5" max="5"/>
    <col width="16" customWidth="1" min="6" max="6"/>
    <col width="15" customWidth="1" min="7" max="7"/>
    <col width="15" customWidth="1" min="8" max="8"/>
    <col width="3" customWidth="1" min="9" max="9"/>
    <col width="9" customWidth="1" min="10" max="10"/>
  </cols>
  <sheetData>
    <row r="1">
      <c r="A1" s="1" t="inlineStr">
        <is>
          <t>Where used — every assembly a part appears in</t>
        </is>
      </c>
    </row>
    <row r="2">
      <c r="A2" s="2" t="inlineStr">
        <is>
          <t>Type one part number in B3. This is the sheet you need the day a supplier discontinues something.</t>
        </is>
      </c>
    </row>
    <row r="3">
      <c r="A3" s="3" t="inlineStr">
        <is>
          <t>Part to look up</t>
        </is>
      </c>
      <c r="B3" s="7" t="inlineStr">
        <is>
          <t>TUBE-25</t>
        </is>
      </c>
      <c r="C3" s="2" t="inlineStr">
        <is>
          <t>Any part number from the Parts tab.</t>
        </is>
      </c>
    </row>
    <row r="4">
      <c r="A4" s="18" t="inlineStr">
        <is>
          <t>BOM lines that use it</t>
        </is>
      </c>
      <c r="B4" s="19">
        <f>COUNTIF(BOM!$B$5:$B$404,$B$3)</f>
        <v/>
      </c>
    </row>
    <row r="5">
      <c r="A5" s="18" t="inlineStr">
        <is>
          <t>Total quantity per one unit of each parent</t>
        </is>
      </c>
      <c r="B5" s="23">
        <f>SUMIFS(BOM!$D$5:$D$404,BOM!$B$5:$B$404,$B$3)</f>
        <v/>
      </c>
    </row>
    <row r="6">
      <c r="A6" s="18" t="inlineStr">
        <is>
          <t>Rolled unit cost of the part</t>
        </is>
      </c>
      <c r="B6" s="21">
        <f>IFERROR(VLOOKUP($B$3,Parts!$A$5:$R$204,16,FALSE),"")</f>
        <v/>
      </c>
    </row>
    <row r="7">
      <c r="A7" s="18" t="inlineStr">
        <is>
          <t>Its own position in the tree</t>
        </is>
      </c>
      <c r="B7" s="24">
        <f>IF(COUNTIF(BOM!$B$5:$B$404,$B$3)=0,"Top level — nothing contains it","Used as a component")</f>
        <v/>
      </c>
    </row>
    <row r="9">
      <c r="A9" s="6" t="inlineStr">
        <is>
          <t>#</t>
        </is>
      </c>
      <c r="B9" s="6" t="inlineStr">
        <is>
          <t>Parent assembly</t>
        </is>
      </c>
      <c r="C9" s="6" t="inlineStr">
        <is>
          <t>Level</t>
        </is>
      </c>
      <c r="D9" s="6" t="inlineStr">
        <is>
          <t>Qty per parent</t>
        </is>
      </c>
      <c r="E9" s="6" t="inlineStr">
        <is>
          <t>Unit cost of the part</t>
        </is>
      </c>
      <c r="F9" s="6" t="inlineStr">
        <is>
          <t>Ext. cost in that parent</t>
        </is>
      </c>
      <c r="G9" s="6" t="inlineStr">
        <is>
          <t>Parent is top level?</t>
        </is>
      </c>
      <c r="H9" s="6" t="inlineStr">
        <is>
          <t>Parent rolled cost</t>
        </is>
      </c>
      <c r="I9" s="6" t="inlineStr"/>
      <c r="J9" s="6" t="inlineStr">
        <is>
          <t>BOM row</t>
        </is>
      </c>
    </row>
    <row r="10">
      <c r="A10" s="14">
        <f>IF(1&gt;$B$4,"",1)</f>
        <v/>
      </c>
      <c r="B10" s="13">
        <f>IF($J10="","",INDEX(BOM!$A$5:$A$404,$J10))</f>
        <v/>
      </c>
      <c r="C10" s="14">
        <f>IF($J10="","",INDEX(BOM!$C$5:$C$404,$J10))</f>
        <v/>
      </c>
      <c r="D10" s="25">
        <f>IF($J10="","",INDEX(BOM!$D$5:$D$404,$J10))</f>
        <v/>
      </c>
      <c r="E10" s="20">
        <f>IF($J10="","",INDEX(BOM!$E$5:$E$404,$J10))</f>
        <v/>
      </c>
      <c r="F10" s="20">
        <f>IF($J10="","",INDEX(BOM!$F$5:$F$404,$J10))</f>
        <v/>
      </c>
      <c r="G10" s="13">
        <f>IF($B10="","",IF(COUNTIF(BOM!$B$5:$B$404,$B10)=0,"Top level",""))</f>
        <v/>
      </c>
      <c r="H10" s="20">
        <f>IF($B10="","",IFERROR(VLOOKUP($B10,Parts!$A$5:$R$204,16,FALSE),""))</f>
        <v/>
      </c>
      <c r="J10" s="14">
        <f>IF($A10="","",IFERROR(MATCH($A10,BOM!$R$5:$R$404,0),""))</f>
        <v/>
      </c>
    </row>
    <row r="11">
      <c r="A11" s="14">
        <f>IF(2&gt;$B$4,"",2)</f>
        <v/>
      </c>
      <c r="B11" s="13">
        <f>IF($J11="","",INDEX(BOM!$A$5:$A$404,$J11))</f>
        <v/>
      </c>
      <c r="C11" s="14">
        <f>IF($J11="","",INDEX(BOM!$C$5:$C$404,$J11))</f>
        <v/>
      </c>
      <c r="D11" s="25">
        <f>IF($J11="","",INDEX(BOM!$D$5:$D$404,$J11))</f>
        <v/>
      </c>
      <c r="E11" s="20">
        <f>IF($J11="","",INDEX(BOM!$E$5:$E$404,$J11))</f>
        <v/>
      </c>
      <c r="F11" s="20">
        <f>IF($J11="","",INDEX(BOM!$F$5:$F$404,$J11))</f>
        <v/>
      </c>
      <c r="G11" s="13">
        <f>IF($B11="","",IF(COUNTIF(BOM!$B$5:$B$404,$B11)=0,"Top level",""))</f>
        <v/>
      </c>
      <c r="H11" s="20">
        <f>IF($B11="","",IFERROR(VLOOKUP($B11,Parts!$A$5:$R$204,16,FALSE),""))</f>
        <v/>
      </c>
      <c r="J11" s="14">
        <f>IF($A11="","",IFERROR(MATCH($A11,BOM!$R$5:$R$404,0),""))</f>
        <v/>
      </c>
    </row>
    <row r="12">
      <c r="A12" s="14">
        <f>IF(3&gt;$B$4,"",3)</f>
        <v/>
      </c>
      <c r="B12" s="13">
        <f>IF($J12="","",INDEX(BOM!$A$5:$A$404,$J12))</f>
        <v/>
      </c>
      <c r="C12" s="14">
        <f>IF($J12="","",INDEX(BOM!$C$5:$C$404,$J12))</f>
        <v/>
      </c>
      <c r="D12" s="25">
        <f>IF($J12="","",INDEX(BOM!$D$5:$D$404,$J12))</f>
        <v/>
      </c>
      <c r="E12" s="20">
        <f>IF($J12="","",INDEX(BOM!$E$5:$E$404,$J12))</f>
        <v/>
      </c>
      <c r="F12" s="20">
        <f>IF($J12="","",INDEX(BOM!$F$5:$F$404,$J12))</f>
        <v/>
      </c>
      <c r="G12" s="13">
        <f>IF($B12="","",IF(COUNTIF(BOM!$B$5:$B$404,$B12)=0,"Top level",""))</f>
        <v/>
      </c>
      <c r="H12" s="20">
        <f>IF($B12="","",IFERROR(VLOOKUP($B12,Parts!$A$5:$R$204,16,FALSE),""))</f>
        <v/>
      </c>
      <c r="J12" s="14">
        <f>IF($A12="","",IFERROR(MATCH($A12,BOM!$R$5:$R$404,0),""))</f>
        <v/>
      </c>
    </row>
    <row r="13">
      <c r="A13" s="14">
        <f>IF(4&gt;$B$4,"",4)</f>
        <v/>
      </c>
      <c r="B13" s="13">
        <f>IF($J13="","",INDEX(BOM!$A$5:$A$404,$J13))</f>
        <v/>
      </c>
      <c r="C13" s="14">
        <f>IF($J13="","",INDEX(BOM!$C$5:$C$404,$J13))</f>
        <v/>
      </c>
      <c r="D13" s="25">
        <f>IF($J13="","",INDEX(BOM!$D$5:$D$404,$J13))</f>
        <v/>
      </c>
      <c r="E13" s="20">
        <f>IF($J13="","",INDEX(BOM!$E$5:$E$404,$J13))</f>
        <v/>
      </c>
      <c r="F13" s="20">
        <f>IF($J13="","",INDEX(BOM!$F$5:$F$404,$J13))</f>
        <v/>
      </c>
      <c r="G13" s="13">
        <f>IF($B13="","",IF(COUNTIF(BOM!$B$5:$B$404,$B13)=0,"Top level",""))</f>
        <v/>
      </c>
      <c r="H13" s="20">
        <f>IF($B13="","",IFERROR(VLOOKUP($B13,Parts!$A$5:$R$204,16,FALSE),""))</f>
        <v/>
      </c>
      <c r="J13" s="14">
        <f>IF($A13="","",IFERROR(MATCH($A13,BOM!$R$5:$R$404,0),""))</f>
        <v/>
      </c>
    </row>
    <row r="14">
      <c r="A14" s="14">
        <f>IF(5&gt;$B$4,"",5)</f>
        <v/>
      </c>
      <c r="B14" s="13">
        <f>IF($J14="","",INDEX(BOM!$A$5:$A$404,$J14))</f>
        <v/>
      </c>
      <c r="C14" s="14">
        <f>IF($J14="","",INDEX(BOM!$C$5:$C$404,$J14))</f>
        <v/>
      </c>
      <c r="D14" s="25">
        <f>IF($J14="","",INDEX(BOM!$D$5:$D$404,$J14))</f>
        <v/>
      </c>
      <c r="E14" s="20">
        <f>IF($J14="","",INDEX(BOM!$E$5:$E$404,$J14))</f>
        <v/>
      </c>
      <c r="F14" s="20">
        <f>IF($J14="","",INDEX(BOM!$F$5:$F$404,$J14))</f>
        <v/>
      </c>
      <c r="G14" s="13">
        <f>IF($B14="","",IF(COUNTIF(BOM!$B$5:$B$404,$B14)=0,"Top level",""))</f>
        <v/>
      </c>
      <c r="H14" s="20">
        <f>IF($B14="","",IFERROR(VLOOKUP($B14,Parts!$A$5:$R$204,16,FALSE),""))</f>
        <v/>
      </c>
      <c r="J14" s="14">
        <f>IF($A14="","",IFERROR(MATCH($A14,BOM!$R$5:$R$404,0),""))</f>
        <v/>
      </c>
    </row>
    <row r="15">
      <c r="A15" s="14">
        <f>IF(6&gt;$B$4,"",6)</f>
        <v/>
      </c>
      <c r="B15" s="13">
        <f>IF($J15="","",INDEX(BOM!$A$5:$A$404,$J15))</f>
        <v/>
      </c>
      <c r="C15" s="14">
        <f>IF($J15="","",INDEX(BOM!$C$5:$C$404,$J15))</f>
        <v/>
      </c>
      <c r="D15" s="25">
        <f>IF($J15="","",INDEX(BOM!$D$5:$D$404,$J15))</f>
        <v/>
      </c>
      <c r="E15" s="20">
        <f>IF($J15="","",INDEX(BOM!$E$5:$E$404,$J15))</f>
        <v/>
      </c>
      <c r="F15" s="20">
        <f>IF($J15="","",INDEX(BOM!$F$5:$F$404,$J15))</f>
        <v/>
      </c>
      <c r="G15" s="13">
        <f>IF($B15="","",IF(COUNTIF(BOM!$B$5:$B$404,$B15)=0,"Top level",""))</f>
        <v/>
      </c>
      <c r="H15" s="20">
        <f>IF($B15="","",IFERROR(VLOOKUP($B15,Parts!$A$5:$R$204,16,FALSE),""))</f>
        <v/>
      </c>
      <c r="J15" s="14">
        <f>IF($A15="","",IFERROR(MATCH($A15,BOM!$R$5:$R$404,0),""))</f>
        <v/>
      </c>
    </row>
    <row r="16">
      <c r="A16" s="14">
        <f>IF(7&gt;$B$4,"",7)</f>
        <v/>
      </c>
      <c r="B16" s="13">
        <f>IF($J16="","",INDEX(BOM!$A$5:$A$404,$J16))</f>
        <v/>
      </c>
      <c r="C16" s="14">
        <f>IF($J16="","",INDEX(BOM!$C$5:$C$404,$J16))</f>
        <v/>
      </c>
      <c r="D16" s="25">
        <f>IF($J16="","",INDEX(BOM!$D$5:$D$404,$J16))</f>
        <v/>
      </c>
      <c r="E16" s="20">
        <f>IF($J16="","",INDEX(BOM!$E$5:$E$404,$J16))</f>
        <v/>
      </c>
      <c r="F16" s="20">
        <f>IF($J16="","",INDEX(BOM!$F$5:$F$404,$J16))</f>
        <v/>
      </c>
      <c r="G16" s="13">
        <f>IF($B16="","",IF(COUNTIF(BOM!$B$5:$B$404,$B16)=0,"Top level",""))</f>
        <v/>
      </c>
      <c r="H16" s="20">
        <f>IF($B16="","",IFERROR(VLOOKUP($B16,Parts!$A$5:$R$204,16,FALSE),""))</f>
        <v/>
      </c>
      <c r="J16" s="14">
        <f>IF($A16="","",IFERROR(MATCH($A16,BOM!$R$5:$R$404,0),""))</f>
        <v/>
      </c>
    </row>
    <row r="17">
      <c r="A17" s="14">
        <f>IF(8&gt;$B$4,"",8)</f>
        <v/>
      </c>
      <c r="B17" s="13">
        <f>IF($J17="","",INDEX(BOM!$A$5:$A$404,$J17))</f>
        <v/>
      </c>
      <c r="C17" s="14">
        <f>IF($J17="","",INDEX(BOM!$C$5:$C$404,$J17))</f>
        <v/>
      </c>
      <c r="D17" s="25">
        <f>IF($J17="","",INDEX(BOM!$D$5:$D$404,$J17))</f>
        <v/>
      </c>
      <c r="E17" s="20">
        <f>IF($J17="","",INDEX(BOM!$E$5:$E$404,$J17))</f>
        <v/>
      </c>
      <c r="F17" s="20">
        <f>IF($J17="","",INDEX(BOM!$F$5:$F$404,$J17))</f>
        <v/>
      </c>
      <c r="G17" s="13">
        <f>IF($B17="","",IF(COUNTIF(BOM!$B$5:$B$404,$B17)=0,"Top level",""))</f>
        <v/>
      </c>
      <c r="H17" s="20">
        <f>IF($B17="","",IFERROR(VLOOKUP($B17,Parts!$A$5:$R$204,16,FALSE),""))</f>
        <v/>
      </c>
      <c r="J17" s="14">
        <f>IF($A17="","",IFERROR(MATCH($A17,BOM!$R$5:$R$404,0),""))</f>
        <v/>
      </c>
    </row>
    <row r="18">
      <c r="A18" s="14">
        <f>IF(9&gt;$B$4,"",9)</f>
        <v/>
      </c>
      <c r="B18" s="13">
        <f>IF($J18="","",INDEX(BOM!$A$5:$A$404,$J18))</f>
        <v/>
      </c>
      <c r="C18" s="14">
        <f>IF($J18="","",INDEX(BOM!$C$5:$C$404,$J18))</f>
        <v/>
      </c>
      <c r="D18" s="25">
        <f>IF($J18="","",INDEX(BOM!$D$5:$D$404,$J18))</f>
        <v/>
      </c>
      <c r="E18" s="20">
        <f>IF($J18="","",INDEX(BOM!$E$5:$E$404,$J18))</f>
        <v/>
      </c>
      <c r="F18" s="20">
        <f>IF($J18="","",INDEX(BOM!$F$5:$F$404,$J18))</f>
        <v/>
      </c>
      <c r="G18" s="13">
        <f>IF($B18="","",IF(COUNTIF(BOM!$B$5:$B$404,$B18)=0,"Top level",""))</f>
        <v/>
      </c>
      <c r="H18" s="20">
        <f>IF($B18="","",IFERROR(VLOOKUP($B18,Parts!$A$5:$R$204,16,FALSE),""))</f>
        <v/>
      </c>
      <c r="J18" s="14">
        <f>IF($A18="","",IFERROR(MATCH($A18,BOM!$R$5:$R$404,0),""))</f>
        <v/>
      </c>
    </row>
    <row r="19">
      <c r="A19" s="14">
        <f>IF(10&gt;$B$4,"",10)</f>
        <v/>
      </c>
      <c r="B19" s="13">
        <f>IF($J19="","",INDEX(BOM!$A$5:$A$404,$J19))</f>
        <v/>
      </c>
      <c r="C19" s="14">
        <f>IF($J19="","",INDEX(BOM!$C$5:$C$404,$J19))</f>
        <v/>
      </c>
      <c r="D19" s="25">
        <f>IF($J19="","",INDEX(BOM!$D$5:$D$404,$J19))</f>
        <v/>
      </c>
      <c r="E19" s="20">
        <f>IF($J19="","",INDEX(BOM!$E$5:$E$404,$J19))</f>
        <v/>
      </c>
      <c r="F19" s="20">
        <f>IF($J19="","",INDEX(BOM!$F$5:$F$404,$J19))</f>
        <v/>
      </c>
      <c r="G19" s="13">
        <f>IF($B19="","",IF(COUNTIF(BOM!$B$5:$B$404,$B19)=0,"Top level",""))</f>
        <v/>
      </c>
      <c r="H19" s="20">
        <f>IF($B19="","",IFERROR(VLOOKUP($B19,Parts!$A$5:$R$204,16,FALSE),""))</f>
        <v/>
      </c>
      <c r="J19" s="14">
        <f>IF($A19="","",IFERROR(MATCH($A19,BOM!$R$5:$R$404,0),""))</f>
        <v/>
      </c>
    </row>
    <row r="20">
      <c r="A20" s="14">
        <f>IF(11&gt;$B$4,"",11)</f>
        <v/>
      </c>
      <c r="B20" s="13">
        <f>IF($J20="","",INDEX(BOM!$A$5:$A$404,$J20))</f>
        <v/>
      </c>
      <c r="C20" s="14">
        <f>IF($J20="","",INDEX(BOM!$C$5:$C$404,$J20))</f>
        <v/>
      </c>
      <c r="D20" s="25">
        <f>IF($J20="","",INDEX(BOM!$D$5:$D$404,$J20))</f>
        <v/>
      </c>
      <c r="E20" s="20">
        <f>IF($J20="","",INDEX(BOM!$E$5:$E$404,$J20))</f>
        <v/>
      </c>
      <c r="F20" s="20">
        <f>IF($J20="","",INDEX(BOM!$F$5:$F$404,$J20))</f>
        <v/>
      </c>
      <c r="G20" s="13">
        <f>IF($B20="","",IF(COUNTIF(BOM!$B$5:$B$404,$B20)=0,"Top level",""))</f>
        <v/>
      </c>
      <c r="H20" s="20">
        <f>IF($B20="","",IFERROR(VLOOKUP($B20,Parts!$A$5:$R$204,16,FALSE),""))</f>
        <v/>
      </c>
      <c r="J20" s="14">
        <f>IF($A20="","",IFERROR(MATCH($A20,BOM!$R$5:$R$404,0),""))</f>
        <v/>
      </c>
    </row>
    <row r="21">
      <c r="A21" s="14">
        <f>IF(12&gt;$B$4,"",12)</f>
        <v/>
      </c>
      <c r="B21" s="13">
        <f>IF($J21="","",INDEX(BOM!$A$5:$A$404,$J21))</f>
        <v/>
      </c>
      <c r="C21" s="14">
        <f>IF($J21="","",INDEX(BOM!$C$5:$C$404,$J21))</f>
        <v/>
      </c>
      <c r="D21" s="25">
        <f>IF($J21="","",INDEX(BOM!$D$5:$D$404,$J21))</f>
        <v/>
      </c>
      <c r="E21" s="20">
        <f>IF($J21="","",INDEX(BOM!$E$5:$E$404,$J21))</f>
        <v/>
      </c>
      <c r="F21" s="20">
        <f>IF($J21="","",INDEX(BOM!$F$5:$F$404,$J21))</f>
        <v/>
      </c>
      <c r="G21" s="13">
        <f>IF($B21="","",IF(COUNTIF(BOM!$B$5:$B$404,$B21)=0,"Top level",""))</f>
        <v/>
      </c>
      <c r="H21" s="20">
        <f>IF($B21="","",IFERROR(VLOOKUP($B21,Parts!$A$5:$R$204,16,FALSE),""))</f>
        <v/>
      </c>
      <c r="J21" s="14">
        <f>IF($A21="","",IFERROR(MATCH($A21,BOM!$R$5:$R$404,0),""))</f>
        <v/>
      </c>
    </row>
    <row r="22">
      <c r="A22" s="14">
        <f>IF(13&gt;$B$4,"",13)</f>
        <v/>
      </c>
      <c r="B22" s="13">
        <f>IF($J22="","",INDEX(BOM!$A$5:$A$404,$J22))</f>
        <v/>
      </c>
      <c r="C22" s="14">
        <f>IF($J22="","",INDEX(BOM!$C$5:$C$404,$J22))</f>
        <v/>
      </c>
      <c r="D22" s="25">
        <f>IF($J22="","",INDEX(BOM!$D$5:$D$404,$J22))</f>
        <v/>
      </c>
      <c r="E22" s="20">
        <f>IF($J22="","",INDEX(BOM!$E$5:$E$404,$J22))</f>
        <v/>
      </c>
      <c r="F22" s="20">
        <f>IF($J22="","",INDEX(BOM!$F$5:$F$404,$J22))</f>
        <v/>
      </c>
      <c r="G22" s="13">
        <f>IF($B22="","",IF(COUNTIF(BOM!$B$5:$B$404,$B22)=0,"Top level",""))</f>
        <v/>
      </c>
      <c r="H22" s="20">
        <f>IF($B22="","",IFERROR(VLOOKUP($B22,Parts!$A$5:$R$204,16,FALSE),""))</f>
        <v/>
      </c>
      <c r="J22" s="14">
        <f>IF($A22="","",IFERROR(MATCH($A22,BOM!$R$5:$R$404,0),""))</f>
        <v/>
      </c>
    </row>
    <row r="23">
      <c r="A23" s="14">
        <f>IF(14&gt;$B$4,"",14)</f>
        <v/>
      </c>
      <c r="B23" s="13">
        <f>IF($J23="","",INDEX(BOM!$A$5:$A$404,$J23))</f>
        <v/>
      </c>
      <c r="C23" s="14">
        <f>IF($J23="","",INDEX(BOM!$C$5:$C$404,$J23))</f>
        <v/>
      </c>
      <c r="D23" s="25">
        <f>IF($J23="","",INDEX(BOM!$D$5:$D$404,$J23))</f>
        <v/>
      </c>
      <c r="E23" s="20">
        <f>IF($J23="","",INDEX(BOM!$E$5:$E$404,$J23))</f>
        <v/>
      </c>
      <c r="F23" s="20">
        <f>IF($J23="","",INDEX(BOM!$F$5:$F$404,$J23))</f>
        <v/>
      </c>
      <c r="G23" s="13">
        <f>IF($B23="","",IF(COUNTIF(BOM!$B$5:$B$404,$B23)=0,"Top level",""))</f>
        <v/>
      </c>
      <c r="H23" s="20">
        <f>IF($B23="","",IFERROR(VLOOKUP($B23,Parts!$A$5:$R$204,16,FALSE),""))</f>
        <v/>
      </c>
      <c r="J23" s="14">
        <f>IF($A23="","",IFERROR(MATCH($A23,BOM!$R$5:$R$404,0),""))</f>
        <v/>
      </c>
    </row>
    <row r="24">
      <c r="A24" s="14">
        <f>IF(15&gt;$B$4,"",15)</f>
        <v/>
      </c>
      <c r="B24" s="13">
        <f>IF($J24="","",INDEX(BOM!$A$5:$A$404,$J24))</f>
        <v/>
      </c>
      <c r="C24" s="14">
        <f>IF($J24="","",INDEX(BOM!$C$5:$C$404,$J24))</f>
        <v/>
      </c>
      <c r="D24" s="25">
        <f>IF($J24="","",INDEX(BOM!$D$5:$D$404,$J24))</f>
        <v/>
      </c>
      <c r="E24" s="20">
        <f>IF($J24="","",INDEX(BOM!$E$5:$E$404,$J24))</f>
        <v/>
      </c>
      <c r="F24" s="20">
        <f>IF($J24="","",INDEX(BOM!$F$5:$F$404,$J24))</f>
        <v/>
      </c>
      <c r="G24" s="13">
        <f>IF($B24="","",IF(COUNTIF(BOM!$B$5:$B$404,$B24)=0,"Top level",""))</f>
        <v/>
      </c>
      <c r="H24" s="20">
        <f>IF($B24="","",IFERROR(VLOOKUP($B24,Parts!$A$5:$R$204,16,FALSE),""))</f>
        <v/>
      </c>
      <c r="J24" s="14">
        <f>IF($A24="","",IFERROR(MATCH($A24,BOM!$R$5:$R$404,0),""))</f>
        <v/>
      </c>
    </row>
    <row r="25">
      <c r="A25" s="14">
        <f>IF(16&gt;$B$4,"",16)</f>
        <v/>
      </c>
      <c r="B25" s="13">
        <f>IF($J25="","",INDEX(BOM!$A$5:$A$404,$J25))</f>
        <v/>
      </c>
      <c r="C25" s="14">
        <f>IF($J25="","",INDEX(BOM!$C$5:$C$404,$J25))</f>
        <v/>
      </c>
      <c r="D25" s="25">
        <f>IF($J25="","",INDEX(BOM!$D$5:$D$404,$J25))</f>
        <v/>
      </c>
      <c r="E25" s="20">
        <f>IF($J25="","",INDEX(BOM!$E$5:$E$404,$J25))</f>
        <v/>
      </c>
      <c r="F25" s="20">
        <f>IF($J25="","",INDEX(BOM!$F$5:$F$404,$J25))</f>
        <v/>
      </c>
      <c r="G25" s="13">
        <f>IF($B25="","",IF(COUNTIF(BOM!$B$5:$B$404,$B25)=0,"Top level",""))</f>
        <v/>
      </c>
      <c r="H25" s="20">
        <f>IF($B25="","",IFERROR(VLOOKUP($B25,Parts!$A$5:$R$204,16,FALSE),""))</f>
        <v/>
      </c>
      <c r="J25" s="14">
        <f>IF($A25="","",IFERROR(MATCH($A25,BOM!$R$5:$R$404,0),""))</f>
        <v/>
      </c>
    </row>
    <row r="26">
      <c r="A26" s="14">
        <f>IF(17&gt;$B$4,"",17)</f>
        <v/>
      </c>
      <c r="B26" s="13">
        <f>IF($J26="","",INDEX(BOM!$A$5:$A$404,$J26))</f>
        <v/>
      </c>
      <c r="C26" s="14">
        <f>IF($J26="","",INDEX(BOM!$C$5:$C$404,$J26))</f>
        <v/>
      </c>
      <c r="D26" s="25">
        <f>IF($J26="","",INDEX(BOM!$D$5:$D$404,$J26))</f>
        <v/>
      </c>
      <c r="E26" s="20">
        <f>IF($J26="","",INDEX(BOM!$E$5:$E$404,$J26))</f>
        <v/>
      </c>
      <c r="F26" s="20">
        <f>IF($J26="","",INDEX(BOM!$F$5:$F$404,$J26))</f>
        <v/>
      </c>
      <c r="G26" s="13">
        <f>IF($B26="","",IF(COUNTIF(BOM!$B$5:$B$404,$B26)=0,"Top level",""))</f>
        <v/>
      </c>
      <c r="H26" s="20">
        <f>IF($B26="","",IFERROR(VLOOKUP($B26,Parts!$A$5:$R$204,16,FALSE),""))</f>
        <v/>
      </c>
      <c r="J26" s="14">
        <f>IF($A26="","",IFERROR(MATCH($A26,BOM!$R$5:$R$404,0),""))</f>
        <v/>
      </c>
    </row>
    <row r="27">
      <c r="A27" s="14">
        <f>IF(18&gt;$B$4,"",18)</f>
        <v/>
      </c>
      <c r="B27" s="13">
        <f>IF($J27="","",INDEX(BOM!$A$5:$A$404,$J27))</f>
        <v/>
      </c>
      <c r="C27" s="14">
        <f>IF($J27="","",INDEX(BOM!$C$5:$C$404,$J27))</f>
        <v/>
      </c>
      <c r="D27" s="25">
        <f>IF($J27="","",INDEX(BOM!$D$5:$D$404,$J27))</f>
        <v/>
      </c>
      <c r="E27" s="20">
        <f>IF($J27="","",INDEX(BOM!$E$5:$E$404,$J27))</f>
        <v/>
      </c>
      <c r="F27" s="20">
        <f>IF($J27="","",INDEX(BOM!$F$5:$F$404,$J27))</f>
        <v/>
      </c>
      <c r="G27" s="13">
        <f>IF($B27="","",IF(COUNTIF(BOM!$B$5:$B$404,$B27)=0,"Top level",""))</f>
        <v/>
      </c>
      <c r="H27" s="20">
        <f>IF($B27="","",IFERROR(VLOOKUP($B27,Parts!$A$5:$R$204,16,FALSE),""))</f>
        <v/>
      </c>
      <c r="J27" s="14">
        <f>IF($A27="","",IFERROR(MATCH($A27,BOM!$R$5:$R$404,0),""))</f>
        <v/>
      </c>
    </row>
    <row r="28">
      <c r="A28" s="14">
        <f>IF(19&gt;$B$4,"",19)</f>
        <v/>
      </c>
      <c r="B28" s="13">
        <f>IF($J28="","",INDEX(BOM!$A$5:$A$404,$J28))</f>
        <v/>
      </c>
      <c r="C28" s="14">
        <f>IF($J28="","",INDEX(BOM!$C$5:$C$404,$J28))</f>
        <v/>
      </c>
      <c r="D28" s="25">
        <f>IF($J28="","",INDEX(BOM!$D$5:$D$404,$J28))</f>
        <v/>
      </c>
      <c r="E28" s="20">
        <f>IF($J28="","",INDEX(BOM!$E$5:$E$404,$J28))</f>
        <v/>
      </c>
      <c r="F28" s="20">
        <f>IF($J28="","",INDEX(BOM!$F$5:$F$404,$J28))</f>
        <v/>
      </c>
      <c r="G28" s="13">
        <f>IF($B28="","",IF(COUNTIF(BOM!$B$5:$B$404,$B28)=0,"Top level",""))</f>
        <v/>
      </c>
      <c r="H28" s="20">
        <f>IF($B28="","",IFERROR(VLOOKUP($B28,Parts!$A$5:$R$204,16,FALSE),""))</f>
        <v/>
      </c>
      <c r="J28" s="14">
        <f>IF($A28="","",IFERROR(MATCH($A28,BOM!$R$5:$R$404,0),""))</f>
        <v/>
      </c>
    </row>
    <row r="29">
      <c r="A29" s="14">
        <f>IF(20&gt;$B$4,"",20)</f>
        <v/>
      </c>
      <c r="B29" s="13">
        <f>IF($J29="","",INDEX(BOM!$A$5:$A$404,$J29))</f>
        <v/>
      </c>
      <c r="C29" s="14">
        <f>IF($J29="","",INDEX(BOM!$C$5:$C$404,$J29))</f>
        <v/>
      </c>
      <c r="D29" s="25">
        <f>IF($J29="","",INDEX(BOM!$D$5:$D$404,$J29))</f>
        <v/>
      </c>
      <c r="E29" s="20">
        <f>IF($J29="","",INDEX(BOM!$E$5:$E$404,$J29))</f>
        <v/>
      </c>
      <c r="F29" s="20">
        <f>IF($J29="","",INDEX(BOM!$F$5:$F$404,$J29))</f>
        <v/>
      </c>
      <c r="G29" s="13">
        <f>IF($B29="","",IF(COUNTIF(BOM!$B$5:$B$404,$B29)=0,"Top level",""))</f>
        <v/>
      </c>
      <c r="H29" s="20">
        <f>IF($B29="","",IFERROR(VLOOKUP($B29,Parts!$A$5:$R$204,16,FALSE),""))</f>
        <v/>
      </c>
      <c r="J29" s="14">
        <f>IF($A29="","",IFERROR(MATCH($A29,BOM!$R$5:$R$404,0),""))</f>
        <v/>
      </c>
    </row>
    <row r="30">
      <c r="A30" s="14">
        <f>IF(21&gt;$B$4,"",21)</f>
        <v/>
      </c>
      <c r="B30" s="13">
        <f>IF($J30="","",INDEX(BOM!$A$5:$A$404,$J30))</f>
        <v/>
      </c>
      <c r="C30" s="14">
        <f>IF($J30="","",INDEX(BOM!$C$5:$C$404,$J30))</f>
        <v/>
      </c>
      <c r="D30" s="25">
        <f>IF($J30="","",INDEX(BOM!$D$5:$D$404,$J30))</f>
        <v/>
      </c>
      <c r="E30" s="20">
        <f>IF($J30="","",INDEX(BOM!$E$5:$E$404,$J30))</f>
        <v/>
      </c>
      <c r="F30" s="20">
        <f>IF($J30="","",INDEX(BOM!$F$5:$F$404,$J30))</f>
        <v/>
      </c>
      <c r="G30" s="13">
        <f>IF($B30="","",IF(COUNTIF(BOM!$B$5:$B$404,$B30)=0,"Top level",""))</f>
        <v/>
      </c>
      <c r="H30" s="20">
        <f>IF($B30="","",IFERROR(VLOOKUP($B30,Parts!$A$5:$R$204,16,FALSE),""))</f>
        <v/>
      </c>
      <c r="J30" s="14">
        <f>IF($A30="","",IFERROR(MATCH($A30,BOM!$R$5:$R$404,0),""))</f>
        <v/>
      </c>
    </row>
    <row r="31">
      <c r="A31" s="14">
        <f>IF(22&gt;$B$4,"",22)</f>
        <v/>
      </c>
      <c r="B31" s="13">
        <f>IF($J31="","",INDEX(BOM!$A$5:$A$404,$J31))</f>
        <v/>
      </c>
      <c r="C31" s="14">
        <f>IF($J31="","",INDEX(BOM!$C$5:$C$404,$J31))</f>
        <v/>
      </c>
      <c r="D31" s="25">
        <f>IF($J31="","",INDEX(BOM!$D$5:$D$404,$J31))</f>
        <v/>
      </c>
      <c r="E31" s="20">
        <f>IF($J31="","",INDEX(BOM!$E$5:$E$404,$J31))</f>
        <v/>
      </c>
      <c r="F31" s="20">
        <f>IF($J31="","",INDEX(BOM!$F$5:$F$404,$J31))</f>
        <v/>
      </c>
      <c r="G31" s="13">
        <f>IF($B31="","",IF(COUNTIF(BOM!$B$5:$B$404,$B31)=0,"Top level",""))</f>
        <v/>
      </c>
      <c r="H31" s="20">
        <f>IF($B31="","",IFERROR(VLOOKUP($B31,Parts!$A$5:$R$204,16,FALSE),""))</f>
        <v/>
      </c>
      <c r="J31" s="14">
        <f>IF($A31="","",IFERROR(MATCH($A31,BOM!$R$5:$R$404,0),""))</f>
        <v/>
      </c>
    </row>
    <row r="32">
      <c r="A32" s="14">
        <f>IF(23&gt;$B$4,"",23)</f>
        <v/>
      </c>
      <c r="B32" s="13">
        <f>IF($J32="","",INDEX(BOM!$A$5:$A$404,$J32))</f>
        <v/>
      </c>
      <c r="C32" s="14">
        <f>IF($J32="","",INDEX(BOM!$C$5:$C$404,$J32))</f>
        <v/>
      </c>
      <c r="D32" s="25">
        <f>IF($J32="","",INDEX(BOM!$D$5:$D$404,$J32))</f>
        <v/>
      </c>
      <c r="E32" s="20">
        <f>IF($J32="","",INDEX(BOM!$E$5:$E$404,$J32))</f>
        <v/>
      </c>
      <c r="F32" s="20">
        <f>IF($J32="","",INDEX(BOM!$F$5:$F$404,$J32))</f>
        <v/>
      </c>
      <c r="G32" s="13">
        <f>IF($B32="","",IF(COUNTIF(BOM!$B$5:$B$404,$B32)=0,"Top level",""))</f>
        <v/>
      </c>
      <c r="H32" s="20">
        <f>IF($B32="","",IFERROR(VLOOKUP($B32,Parts!$A$5:$R$204,16,FALSE),""))</f>
        <v/>
      </c>
      <c r="J32" s="14">
        <f>IF($A32="","",IFERROR(MATCH($A32,BOM!$R$5:$R$404,0),""))</f>
        <v/>
      </c>
    </row>
    <row r="33">
      <c r="A33" s="14">
        <f>IF(24&gt;$B$4,"",24)</f>
        <v/>
      </c>
      <c r="B33" s="13">
        <f>IF($J33="","",INDEX(BOM!$A$5:$A$404,$J33))</f>
        <v/>
      </c>
      <c r="C33" s="14">
        <f>IF($J33="","",INDEX(BOM!$C$5:$C$404,$J33))</f>
        <v/>
      </c>
      <c r="D33" s="25">
        <f>IF($J33="","",INDEX(BOM!$D$5:$D$404,$J33))</f>
        <v/>
      </c>
      <c r="E33" s="20">
        <f>IF($J33="","",INDEX(BOM!$E$5:$E$404,$J33))</f>
        <v/>
      </c>
      <c r="F33" s="20">
        <f>IF($J33="","",INDEX(BOM!$F$5:$F$404,$J33))</f>
        <v/>
      </c>
      <c r="G33" s="13">
        <f>IF($B33="","",IF(COUNTIF(BOM!$B$5:$B$404,$B33)=0,"Top level",""))</f>
        <v/>
      </c>
      <c r="H33" s="20">
        <f>IF($B33="","",IFERROR(VLOOKUP($B33,Parts!$A$5:$R$204,16,FALSE),""))</f>
        <v/>
      </c>
      <c r="J33" s="14">
        <f>IF($A33="","",IFERROR(MATCH($A33,BOM!$R$5:$R$404,0),""))</f>
        <v/>
      </c>
    </row>
    <row r="34">
      <c r="A34" s="14">
        <f>IF(25&gt;$B$4,"",25)</f>
        <v/>
      </c>
      <c r="B34" s="13">
        <f>IF($J34="","",INDEX(BOM!$A$5:$A$404,$J34))</f>
        <v/>
      </c>
      <c r="C34" s="14">
        <f>IF($J34="","",INDEX(BOM!$C$5:$C$404,$J34))</f>
        <v/>
      </c>
      <c r="D34" s="25">
        <f>IF($J34="","",INDEX(BOM!$D$5:$D$404,$J34))</f>
        <v/>
      </c>
      <c r="E34" s="20">
        <f>IF($J34="","",INDEX(BOM!$E$5:$E$404,$J34))</f>
        <v/>
      </c>
      <c r="F34" s="20">
        <f>IF($J34="","",INDEX(BOM!$F$5:$F$404,$J34))</f>
        <v/>
      </c>
      <c r="G34" s="13">
        <f>IF($B34="","",IF(COUNTIF(BOM!$B$5:$B$404,$B34)=0,"Top level",""))</f>
        <v/>
      </c>
      <c r="H34" s="20">
        <f>IF($B34="","",IFERROR(VLOOKUP($B34,Parts!$A$5:$R$204,16,FALSE),""))</f>
        <v/>
      </c>
      <c r="J34" s="14">
        <f>IF($A34="","",IFERROR(MATCH($A34,BOM!$R$5:$R$404,0),""))</f>
        <v/>
      </c>
    </row>
    <row r="35">
      <c r="A35" s="14">
        <f>IF(26&gt;$B$4,"",26)</f>
        <v/>
      </c>
      <c r="B35" s="13">
        <f>IF($J35="","",INDEX(BOM!$A$5:$A$404,$J35))</f>
        <v/>
      </c>
      <c r="C35" s="14">
        <f>IF($J35="","",INDEX(BOM!$C$5:$C$404,$J35))</f>
        <v/>
      </c>
      <c r="D35" s="25">
        <f>IF($J35="","",INDEX(BOM!$D$5:$D$404,$J35))</f>
        <v/>
      </c>
      <c r="E35" s="20">
        <f>IF($J35="","",INDEX(BOM!$E$5:$E$404,$J35))</f>
        <v/>
      </c>
      <c r="F35" s="20">
        <f>IF($J35="","",INDEX(BOM!$F$5:$F$404,$J35))</f>
        <v/>
      </c>
      <c r="G35" s="13">
        <f>IF($B35="","",IF(COUNTIF(BOM!$B$5:$B$404,$B35)=0,"Top level",""))</f>
        <v/>
      </c>
      <c r="H35" s="20">
        <f>IF($B35="","",IFERROR(VLOOKUP($B35,Parts!$A$5:$R$204,16,FALSE),""))</f>
        <v/>
      </c>
      <c r="J35" s="14">
        <f>IF($A35="","",IFERROR(MATCH($A35,BOM!$R$5:$R$404,0),""))</f>
        <v/>
      </c>
    </row>
    <row r="36">
      <c r="A36" s="14">
        <f>IF(27&gt;$B$4,"",27)</f>
        <v/>
      </c>
      <c r="B36" s="13">
        <f>IF($J36="","",INDEX(BOM!$A$5:$A$404,$J36))</f>
        <v/>
      </c>
      <c r="C36" s="14">
        <f>IF($J36="","",INDEX(BOM!$C$5:$C$404,$J36))</f>
        <v/>
      </c>
      <c r="D36" s="25">
        <f>IF($J36="","",INDEX(BOM!$D$5:$D$404,$J36))</f>
        <v/>
      </c>
      <c r="E36" s="20">
        <f>IF($J36="","",INDEX(BOM!$E$5:$E$404,$J36))</f>
        <v/>
      </c>
      <c r="F36" s="20">
        <f>IF($J36="","",INDEX(BOM!$F$5:$F$404,$J36))</f>
        <v/>
      </c>
      <c r="G36" s="13">
        <f>IF($B36="","",IF(COUNTIF(BOM!$B$5:$B$404,$B36)=0,"Top level",""))</f>
        <v/>
      </c>
      <c r="H36" s="20">
        <f>IF($B36="","",IFERROR(VLOOKUP($B36,Parts!$A$5:$R$204,16,FALSE),""))</f>
        <v/>
      </c>
      <c r="J36" s="14">
        <f>IF($A36="","",IFERROR(MATCH($A36,BOM!$R$5:$R$404,0),""))</f>
        <v/>
      </c>
    </row>
    <row r="37">
      <c r="A37" s="14">
        <f>IF(28&gt;$B$4,"",28)</f>
        <v/>
      </c>
      <c r="B37" s="13">
        <f>IF($J37="","",INDEX(BOM!$A$5:$A$404,$J37))</f>
        <v/>
      </c>
      <c r="C37" s="14">
        <f>IF($J37="","",INDEX(BOM!$C$5:$C$404,$J37))</f>
        <v/>
      </c>
      <c r="D37" s="25">
        <f>IF($J37="","",INDEX(BOM!$D$5:$D$404,$J37))</f>
        <v/>
      </c>
      <c r="E37" s="20">
        <f>IF($J37="","",INDEX(BOM!$E$5:$E$404,$J37))</f>
        <v/>
      </c>
      <c r="F37" s="20">
        <f>IF($J37="","",INDEX(BOM!$F$5:$F$404,$J37))</f>
        <v/>
      </c>
      <c r="G37" s="13">
        <f>IF($B37="","",IF(COUNTIF(BOM!$B$5:$B$404,$B37)=0,"Top level",""))</f>
        <v/>
      </c>
      <c r="H37" s="20">
        <f>IF($B37="","",IFERROR(VLOOKUP($B37,Parts!$A$5:$R$204,16,FALSE),""))</f>
        <v/>
      </c>
      <c r="J37" s="14">
        <f>IF($A37="","",IFERROR(MATCH($A37,BOM!$R$5:$R$404,0),""))</f>
        <v/>
      </c>
    </row>
    <row r="38">
      <c r="A38" s="14">
        <f>IF(29&gt;$B$4,"",29)</f>
        <v/>
      </c>
      <c r="B38" s="13">
        <f>IF($J38="","",INDEX(BOM!$A$5:$A$404,$J38))</f>
        <v/>
      </c>
      <c r="C38" s="14">
        <f>IF($J38="","",INDEX(BOM!$C$5:$C$404,$J38))</f>
        <v/>
      </c>
      <c r="D38" s="25">
        <f>IF($J38="","",INDEX(BOM!$D$5:$D$404,$J38))</f>
        <v/>
      </c>
      <c r="E38" s="20">
        <f>IF($J38="","",INDEX(BOM!$E$5:$E$404,$J38))</f>
        <v/>
      </c>
      <c r="F38" s="20">
        <f>IF($J38="","",INDEX(BOM!$F$5:$F$404,$J38))</f>
        <v/>
      </c>
      <c r="G38" s="13">
        <f>IF($B38="","",IF(COUNTIF(BOM!$B$5:$B$404,$B38)=0,"Top level",""))</f>
        <v/>
      </c>
      <c r="H38" s="20">
        <f>IF($B38="","",IFERROR(VLOOKUP($B38,Parts!$A$5:$R$204,16,FALSE),""))</f>
        <v/>
      </c>
      <c r="J38" s="14">
        <f>IF($A38="","",IFERROR(MATCH($A38,BOM!$R$5:$R$404,0),""))</f>
        <v/>
      </c>
    </row>
    <row r="39">
      <c r="A39" s="14">
        <f>IF(30&gt;$B$4,"",30)</f>
        <v/>
      </c>
      <c r="B39" s="13">
        <f>IF($J39="","",INDEX(BOM!$A$5:$A$404,$J39))</f>
        <v/>
      </c>
      <c r="C39" s="14">
        <f>IF($J39="","",INDEX(BOM!$C$5:$C$404,$J39))</f>
        <v/>
      </c>
      <c r="D39" s="25">
        <f>IF($J39="","",INDEX(BOM!$D$5:$D$404,$J39))</f>
        <v/>
      </c>
      <c r="E39" s="20">
        <f>IF($J39="","",INDEX(BOM!$E$5:$E$404,$J39))</f>
        <v/>
      </c>
      <c r="F39" s="20">
        <f>IF($J39="","",INDEX(BOM!$F$5:$F$404,$J39))</f>
        <v/>
      </c>
      <c r="G39" s="13">
        <f>IF($B39="","",IF(COUNTIF(BOM!$B$5:$B$404,$B39)=0,"Top level",""))</f>
        <v/>
      </c>
      <c r="H39" s="20">
        <f>IF($B39="","",IFERROR(VLOOKUP($B39,Parts!$A$5:$R$204,16,FALSE),""))</f>
        <v/>
      </c>
      <c r="J39" s="14">
        <f>IF($A39="","",IFERROR(MATCH($A39,BOM!$R$5:$R$404,0),""))</f>
        <v/>
      </c>
    </row>
    <row r="40">
      <c r="A40" s="14">
        <f>IF(31&gt;$B$4,"",31)</f>
        <v/>
      </c>
      <c r="B40" s="13">
        <f>IF($J40="","",INDEX(BOM!$A$5:$A$404,$J40))</f>
        <v/>
      </c>
      <c r="C40" s="14">
        <f>IF($J40="","",INDEX(BOM!$C$5:$C$404,$J40))</f>
        <v/>
      </c>
      <c r="D40" s="25">
        <f>IF($J40="","",INDEX(BOM!$D$5:$D$404,$J40))</f>
        <v/>
      </c>
      <c r="E40" s="20">
        <f>IF($J40="","",INDEX(BOM!$E$5:$E$404,$J40))</f>
        <v/>
      </c>
      <c r="F40" s="20">
        <f>IF($J40="","",INDEX(BOM!$F$5:$F$404,$J40))</f>
        <v/>
      </c>
      <c r="G40" s="13">
        <f>IF($B40="","",IF(COUNTIF(BOM!$B$5:$B$404,$B40)=0,"Top level",""))</f>
        <v/>
      </c>
      <c r="H40" s="20">
        <f>IF($B40="","",IFERROR(VLOOKUP($B40,Parts!$A$5:$R$204,16,FALSE),""))</f>
        <v/>
      </c>
      <c r="J40" s="14">
        <f>IF($A40="","",IFERROR(MATCH($A40,BOM!$R$5:$R$404,0),""))</f>
        <v/>
      </c>
    </row>
    <row r="41">
      <c r="A41" s="14">
        <f>IF(32&gt;$B$4,"",32)</f>
        <v/>
      </c>
      <c r="B41" s="13">
        <f>IF($J41="","",INDEX(BOM!$A$5:$A$404,$J41))</f>
        <v/>
      </c>
      <c r="C41" s="14">
        <f>IF($J41="","",INDEX(BOM!$C$5:$C$404,$J41))</f>
        <v/>
      </c>
      <c r="D41" s="25">
        <f>IF($J41="","",INDEX(BOM!$D$5:$D$404,$J41))</f>
        <v/>
      </c>
      <c r="E41" s="20">
        <f>IF($J41="","",INDEX(BOM!$E$5:$E$404,$J41))</f>
        <v/>
      </c>
      <c r="F41" s="20">
        <f>IF($J41="","",INDEX(BOM!$F$5:$F$404,$J41))</f>
        <v/>
      </c>
      <c r="G41" s="13">
        <f>IF($B41="","",IF(COUNTIF(BOM!$B$5:$B$404,$B41)=0,"Top level",""))</f>
        <v/>
      </c>
      <c r="H41" s="20">
        <f>IF($B41="","",IFERROR(VLOOKUP($B41,Parts!$A$5:$R$204,16,FALSE),""))</f>
        <v/>
      </c>
      <c r="J41" s="14">
        <f>IF($A41="","",IFERROR(MATCH($A41,BOM!$R$5:$R$404,0),""))</f>
        <v/>
      </c>
    </row>
    <row r="42">
      <c r="A42" s="14">
        <f>IF(33&gt;$B$4,"",33)</f>
        <v/>
      </c>
      <c r="B42" s="13">
        <f>IF($J42="","",INDEX(BOM!$A$5:$A$404,$J42))</f>
        <v/>
      </c>
      <c r="C42" s="14">
        <f>IF($J42="","",INDEX(BOM!$C$5:$C$404,$J42))</f>
        <v/>
      </c>
      <c r="D42" s="25">
        <f>IF($J42="","",INDEX(BOM!$D$5:$D$404,$J42))</f>
        <v/>
      </c>
      <c r="E42" s="20">
        <f>IF($J42="","",INDEX(BOM!$E$5:$E$404,$J42))</f>
        <v/>
      </c>
      <c r="F42" s="20">
        <f>IF($J42="","",INDEX(BOM!$F$5:$F$404,$J42))</f>
        <v/>
      </c>
      <c r="G42" s="13">
        <f>IF($B42="","",IF(COUNTIF(BOM!$B$5:$B$404,$B42)=0,"Top level",""))</f>
        <v/>
      </c>
      <c r="H42" s="20">
        <f>IF($B42="","",IFERROR(VLOOKUP($B42,Parts!$A$5:$R$204,16,FALSE),""))</f>
        <v/>
      </c>
      <c r="J42" s="14">
        <f>IF($A42="","",IFERROR(MATCH($A42,BOM!$R$5:$R$404,0),""))</f>
        <v/>
      </c>
    </row>
    <row r="43">
      <c r="A43" s="14">
        <f>IF(34&gt;$B$4,"",34)</f>
        <v/>
      </c>
      <c r="B43" s="13">
        <f>IF($J43="","",INDEX(BOM!$A$5:$A$404,$J43))</f>
        <v/>
      </c>
      <c r="C43" s="14">
        <f>IF($J43="","",INDEX(BOM!$C$5:$C$404,$J43))</f>
        <v/>
      </c>
      <c r="D43" s="25">
        <f>IF($J43="","",INDEX(BOM!$D$5:$D$404,$J43))</f>
        <v/>
      </c>
      <c r="E43" s="20">
        <f>IF($J43="","",INDEX(BOM!$E$5:$E$404,$J43))</f>
        <v/>
      </c>
      <c r="F43" s="20">
        <f>IF($J43="","",INDEX(BOM!$F$5:$F$404,$J43))</f>
        <v/>
      </c>
      <c r="G43" s="13">
        <f>IF($B43="","",IF(COUNTIF(BOM!$B$5:$B$404,$B43)=0,"Top level",""))</f>
        <v/>
      </c>
      <c r="H43" s="20">
        <f>IF($B43="","",IFERROR(VLOOKUP($B43,Parts!$A$5:$R$204,16,FALSE),""))</f>
        <v/>
      </c>
      <c r="J43" s="14">
        <f>IF($A43="","",IFERROR(MATCH($A43,BOM!$R$5:$R$404,0),""))</f>
        <v/>
      </c>
    </row>
    <row r="44">
      <c r="A44" s="14">
        <f>IF(35&gt;$B$4,"",35)</f>
        <v/>
      </c>
      <c r="B44" s="13">
        <f>IF($J44="","",INDEX(BOM!$A$5:$A$404,$J44))</f>
        <v/>
      </c>
      <c r="C44" s="14">
        <f>IF($J44="","",INDEX(BOM!$C$5:$C$404,$J44))</f>
        <v/>
      </c>
      <c r="D44" s="25">
        <f>IF($J44="","",INDEX(BOM!$D$5:$D$404,$J44))</f>
        <v/>
      </c>
      <c r="E44" s="20">
        <f>IF($J44="","",INDEX(BOM!$E$5:$E$404,$J44))</f>
        <v/>
      </c>
      <c r="F44" s="20">
        <f>IF($J44="","",INDEX(BOM!$F$5:$F$404,$J44))</f>
        <v/>
      </c>
      <c r="G44" s="13">
        <f>IF($B44="","",IF(COUNTIF(BOM!$B$5:$B$404,$B44)=0,"Top level",""))</f>
        <v/>
      </c>
      <c r="H44" s="20">
        <f>IF($B44="","",IFERROR(VLOOKUP($B44,Parts!$A$5:$R$204,16,FALSE),""))</f>
        <v/>
      </c>
      <c r="J44" s="14">
        <f>IF($A44="","",IFERROR(MATCH($A44,BOM!$R$5:$R$404,0),""))</f>
        <v/>
      </c>
    </row>
    <row r="45">
      <c r="A45" s="14">
        <f>IF(36&gt;$B$4,"",36)</f>
        <v/>
      </c>
      <c r="B45" s="13">
        <f>IF($J45="","",INDEX(BOM!$A$5:$A$404,$J45))</f>
        <v/>
      </c>
      <c r="C45" s="14">
        <f>IF($J45="","",INDEX(BOM!$C$5:$C$404,$J45))</f>
        <v/>
      </c>
      <c r="D45" s="25">
        <f>IF($J45="","",INDEX(BOM!$D$5:$D$404,$J45))</f>
        <v/>
      </c>
      <c r="E45" s="20">
        <f>IF($J45="","",INDEX(BOM!$E$5:$E$404,$J45))</f>
        <v/>
      </c>
      <c r="F45" s="20">
        <f>IF($J45="","",INDEX(BOM!$F$5:$F$404,$J45))</f>
        <v/>
      </c>
      <c r="G45" s="13">
        <f>IF($B45="","",IF(COUNTIF(BOM!$B$5:$B$404,$B45)=0,"Top level",""))</f>
        <v/>
      </c>
      <c r="H45" s="20">
        <f>IF($B45="","",IFERROR(VLOOKUP($B45,Parts!$A$5:$R$204,16,FALSE),""))</f>
        <v/>
      </c>
      <c r="J45" s="14">
        <f>IF($A45="","",IFERROR(MATCH($A45,BOM!$R$5:$R$404,0),""))</f>
        <v/>
      </c>
    </row>
    <row r="46">
      <c r="A46" s="14">
        <f>IF(37&gt;$B$4,"",37)</f>
        <v/>
      </c>
      <c r="B46" s="13">
        <f>IF($J46="","",INDEX(BOM!$A$5:$A$404,$J46))</f>
        <v/>
      </c>
      <c r="C46" s="14">
        <f>IF($J46="","",INDEX(BOM!$C$5:$C$404,$J46))</f>
        <v/>
      </c>
      <c r="D46" s="25">
        <f>IF($J46="","",INDEX(BOM!$D$5:$D$404,$J46))</f>
        <v/>
      </c>
      <c r="E46" s="20">
        <f>IF($J46="","",INDEX(BOM!$E$5:$E$404,$J46))</f>
        <v/>
      </c>
      <c r="F46" s="20">
        <f>IF($J46="","",INDEX(BOM!$F$5:$F$404,$J46))</f>
        <v/>
      </c>
      <c r="G46" s="13">
        <f>IF($B46="","",IF(COUNTIF(BOM!$B$5:$B$404,$B46)=0,"Top level",""))</f>
        <v/>
      </c>
      <c r="H46" s="20">
        <f>IF($B46="","",IFERROR(VLOOKUP($B46,Parts!$A$5:$R$204,16,FALSE),""))</f>
        <v/>
      </c>
      <c r="J46" s="14">
        <f>IF($A46="","",IFERROR(MATCH($A46,BOM!$R$5:$R$404,0),""))</f>
        <v/>
      </c>
    </row>
    <row r="47">
      <c r="A47" s="14">
        <f>IF(38&gt;$B$4,"",38)</f>
        <v/>
      </c>
      <c r="B47" s="13">
        <f>IF($J47="","",INDEX(BOM!$A$5:$A$404,$J47))</f>
        <v/>
      </c>
      <c r="C47" s="14">
        <f>IF($J47="","",INDEX(BOM!$C$5:$C$404,$J47))</f>
        <v/>
      </c>
      <c r="D47" s="25">
        <f>IF($J47="","",INDEX(BOM!$D$5:$D$404,$J47))</f>
        <v/>
      </c>
      <c r="E47" s="20">
        <f>IF($J47="","",INDEX(BOM!$E$5:$E$404,$J47))</f>
        <v/>
      </c>
      <c r="F47" s="20">
        <f>IF($J47="","",INDEX(BOM!$F$5:$F$404,$J47))</f>
        <v/>
      </c>
      <c r="G47" s="13">
        <f>IF($B47="","",IF(COUNTIF(BOM!$B$5:$B$404,$B47)=0,"Top level",""))</f>
        <v/>
      </c>
      <c r="H47" s="20">
        <f>IF($B47="","",IFERROR(VLOOKUP($B47,Parts!$A$5:$R$204,16,FALSE),""))</f>
        <v/>
      </c>
      <c r="J47" s="14">
        <f>IF($A47="","",IFERROR(MATCH($A47,BOM!$R$5:$R$404,0),""))</f>
        <v/>
      </c>
    </row>
    <row r="48">
      <c r="A48" s="14">
        <f>IF(39&gt;$B$4,"",39)</f>
        <v/>
      </c>
      <c r="B48" s="13">
        <f>IF($J48="","",INDEX(BOM!$A$5:$A$404,$J48))</f>
        <v/>
      </c>
      <c r="C48" s="14">
        <f>IF($J48="","",INDEX(BOM!$C$5:$C$404,$J48))</f>
        <v/>
      </c>
      <c r="D48" s="25">
        <f>IF($J48="","",INDEX(BOM!$D$5:$D$404,$J48))</f>
        <v/>
      </c>
      <c r="E48" s="20">
        <f>IF($J48="","",INDEX(BOM!$E$5:$E$404,$J48))</f>
        <v/>
      </c>
      <c r="F48" s="20">
        <f>IF($J48="","",INDEX(BOM!$F$5:$F$404,$J48))</f>
        <v/>
      </c>
      <c r="G48" s="13">
        <f>IF($B48="","",IF(COUNTIF(BOM!$B$5:$B$404,$B48)=0,"Top level",""))</f>
        <v/>
      </c>
      <c r="H48" s="20">
        <f>IF($B48="","",IFERROR(VLOOKUP($B48,Parts!$A$5:$R$204,16,FALSE),""))</f>
        <v/>
      </c>
      <c r="J48" s="14">
        <f>IF($A48="","",IFERROR(MATCH($A48,BOM!$R$5:$R$404,0),""))</f>
        <v/>
      </c>
    </row>
    <row r="49">
      <c r="A49" s="14">
        <f>IF(40&gt;$B$4,"",40)</f>
        <v/>
      </c>
      <c r="B49" s="13">
        <f>IF($J49="","",INDEX(BOM!$A$5:$A$404,$J49))</f>
        <v/>
      </c>
      <c r="C49" s="14">
        <f>IF($J49="","",INDEX(BOM!$C$5:$C$404,$J49))</f>
        <v/>
      </c>
      <c r="D49" s="25">
        <f>IF($J49="","",INDEX(BOM!$D$5:$D$404,$J49))</f>
        <v/>
      </c>
      <c r="E49" s="20">
        <f>IF($J49="","",INDEX(BOM!$E$5:$E$404,$J49))</f>
        <v/>
      </c>
      <c r="F49" s="20">
        <f>IF($J49="","",INDEX(BOM!$F$5:$F$404,$J49))</f>
        <v/>
      </c>
      <c r="G49" s="13">
        <f>IF($B49="","",IF(COUNTIF(BOM!$B$5:$B$404,$B49)=0,"Top level",""))</f>
        <v/>
      </c>
      <c r="H49" s="20">
        <f>IF($B49="","",IFERROR(VLOOKUP($B49,Parts!$A$5:$R$204,16,FALSE),""))</f>
        <v/>
      </c>
      <c r="J49" s="14">
        <f>IF($A49="","",IFERROR(MATCH($A49,BOM!$R$5:$R$404,0),""))</f>
        <v/>
      </c>
    </row>
    <row r="50">
      <c r="A50" s="14">
        <f>IF(41&gt;$B$4,"",41)</f>
        <v/>
      </c>
      <c r="B50" s="13">
        <f>IF($J50="","",INDEX(BOM!$A$5:$A$404,$J50))</f>
        <v/>
      </c>
      <c r="C50" s="14">
        <f>IF($J50="","",INDEX(BOM!$C$5:$C$404,$J50))</f>
        <v/>
      </c>
      <c r="D50" s="25">
        <f>IF($J50="","",INDEX(BOM!$D$5:$D$404,$J50))</f>
        <v/>
      </c>
      <c r="E50" s="20">
        <f>IF($J50="","",INDEX(BOM!$E$5:$E$404,$J50))</f>
        <v/>
      </c>
      <c r="F50" s="20">
        <f>IF($J50="","",INDEX(BOM!$F$5:$F$404,$J50))</f>
        <v/>
      </c>
      <c r="G50" s="13">
        <f>IF($B50="","",IF(COUNTIF(BOM!$B$5:$B$404,$B50)=0,"Top level",""))</f>
        <v/>
      </c>
      <c r="H50" s="20">
        <f>IF($B50="","",IFERROR(VLOOKUP($B50,Parts!$A$5:$R$204,16,FALSE),""))</f>
        <v/>
      </c>
      <c r="J50" s="14">
        <f>IF($A50="","",IFERROR(MATCH($A50,BOM!$R$5:$R$404,0),""))</f>
        <v/>
      </c>
    </row>
    <row r="51">
      <c r="A51" s="14">
        <f>IF(42&gt;$B$4,"",42)</f>
        <v/>
      </c>
      <c r="B51" s="13">
        <f>IF($J51="","",INDEX(BOM!$A$5:$A$404,$J51))</f>
        <v/>
      </c>
      <c r="C51" s="14">
        <f>IF($J51="","",INDEX(BOM!$C$5:$C$404,$J51))</f>
        <v/>
      </c>
      <c r="D51" s="25">
        <f>IF($J51="","",INDEX(BOM!$D$5:$D$404,$J51))</f>
        <v/>
      </c>
      <c r="E51" s="20">
        <f>IF($J51="","",INDEX(BOM!$E$5:$E$404,$J51))</f>
        <v/>
      </c>
      <c r="F51" s="20">
        <f>IF($J51="","",INDEX(BOM!$F$5:$F$404,$J51))</f>
        <v/>
      </c>
      <c r="G51" s="13">
        <f>IF($B51="","",IF(COUNTIF(BOM!$B$5:$B$404,$B51)=0,"Top level",""))</f>
        <v/>
      </c>
      <c r="H51" s="20">
        <f>IF($B51="","",IFERROR(VLOOKUP($B51,Parts!$A$5:$R$204,16,FALSE),""))</f>
        <v/>
      </c>
      <c r="J51" s="14">
        <f>IF($A51="","",IFERROR(MATCH($A51,BOM!$R$5:$R$404,0),""))</f>
        <v/>
      </c>
    </row>
    <row r="52">
      <c r="A52" s="14">
        <f>IF(43&gt;$B$4,"",43)</f>
        <v/>
      </c>
      <c r="B52" s="13">
        <f>IF($J52="","",INDEX(BOM!$A$5:$A$404,$J52))</f>
        <v/>
      </c>
      <c r="C52" s="14">
        <f>IF($J52="","",INDEX(BOM!$C$5:$C$404,$J52))</f>
        <v/>
      </c>
      <c r="D52" s="25">
        <f>IF($J52="","",INDEX(BOM!$D$5:$D$404,$J52))</f>
        <v/>
      </c>
      <c r="E52" s="20">
        <f>IF($J52="","",INDEX(BOM!$E$5:$E$404,$J52))</f>
        <v/>
      </c>
      <c r="F52" s="20">
        <f>IF($J52="","",INDEX(BOM!$F$5:$F$404,$J52))</f>
        <v/>
      </c>
      <c r="G52" s="13">
        <f>IF($B52="","",IF(COUNTIF(BOM!$B$5:$B$404,$B52)=0,"Top level",""))</f>
        <v/>
      </c>
      <c r="H52" s="20">
        <f>IF($B52="","",IFERROR(VLOOKUP($B52,Parts!$A$5:$R$204,16,FALSE),""))</f>
        <v/>
      </c>
      <c r="J52" s="14">
        <f>IF($A52="","",IFERROR(MATCH($A52,BOM!$R$5:$R$404,0),""))</f>
        <v/>
      </c>
    </row>
    <row r="53">
      <c r="A53" s="14">
        <f>IF(44&gt;$B$4,"",44)</f>
        <v/>
      </c>
      <c r="B53" s="13">
        <f>IF($J53="","",INDEX(BOM!$A$5:$A$404,$J53))</f>
        <v/>
      </c>
      <c r="C53" s="14">
        <f>IF($J53="","",INDEX(BOM!$C$5:$C$404,$J53))</f>
        <v/>
      </c>
      <c r="D53" s="25">
        <f>IF($J53="","",INDEX(BOM!$D$5:$D$404,$J53))</f>
        <v/>
      </c>
      <c r="E53" s="20">
        <f>IF($J53="","",INDEX(BOM!$E$5:$E$404,$J53))</f>
        <v/>
      </c>
      <c r="F53" s="20">
        <f>IF($J53="","",INDEX(BOM!$F$5:$F$404,$J53))</f>
        <v/>
      </c>
      <c r="G53" s="13">
        <f>IF($B53="","",IF(COUNTIF(BOM!$B$5:$B$404,$B53)=0,"Top level",""))</f>
        <v/>
      </c>
      <c r="H53" s="20">
        <f>IF($B53="","",IFERROR(VLOOKUP($B53,Parts!$A$5:$R$204,16,FALSE),""))</f>
        <v/>
      </c>
      <c r="J53" s="14">
        <f>IF($A53="","",IFERROR(MATCH($A53,BOM!$R$5:$R$404,0),""))</f>
        <v/>
      </c>
    </row>
    <row r="54">
      <c r="A54" s="14">
        <f>IF(45&gt;$B$4,"",45)</f>
        <v/>
      </c>
      <c r="B54" s="13">
        <f>IF($J54="","",INDEX(BOM!$A$5:$A$404,$J54))</f>
        <v/>
      </c>
      <c r="C54" s="14">
        <f>IF($J54="","",INDEX(BOM!$C$5:$C$404,$J54))</f>
        <v/>
      </c>
      <c r="D54" s="25">
        <f>IF($J54="","",INDEX(BOM!$D$5:$D$404,$J54))</f>
        <v/>
      </c>
      <c r="E54" s="20">
        <f>IF($J54="","",INDEX(BOM!$E$5:$E$404,$J54))</f>
        <v/>
      </c>
      <c r="F54" s="20">
        <f>IF($J54="","",INDEX(BOM!$F$5:$F$404,$J54))</f>
        <v/>
      </c>
      <c r="G54" s="13">
        <f>IF($B54="","",IF(COUNTIF(BOM!$B$5:$B$404,$B54)=0,"Top level",""))</f>
        <v/>
      </c>
      <c r="H54" s="20">
        <f>IF($B54="","",IFERROR(VLOOKUP($B54,Parts!$A$5:$R$204,16,FALSE),""))</f>
        <v/>
      </c>
      <c r="J54" s="14">
        <f>IF($A54="","",IFERROR(MATCH($A54,BOM!$R$5:$R$404,0),""))</f>
        <v/>
      </c>
    </row>
    <row r="55">
      <c r="A55" s="14">
        <f>IF(46&gt;$B$4,"",46)</f>
        <v/>
      </c>
      <c r="B55" s="13">
        <f>IF($J55="","",INDEX(BOM!$A$5:$A$404,$J55))</f>
        <v/>
      </c>
      <c r="C55" s="14">
        <f>IF($J55="","",INDEX(BOM!$C$5:$C$404,$J55))</f>
        <v/>
      </c>
      <c r="D55" s="25">
        <f>IF($J55="","",INDEX(BOM!$D$5:$D$404,$J55))</f>
        <v/>
      </c>
      <c r="E55" s="20">
        <f>IF($J55="","",INDEX(BOM!$E$5:$E$404,$J55))</f>
        <v/>
      </c>
      <c r="F55" s="20">
        <f>IF($J55="","",INDEX(BOM!$F$5:$F$404,$J55))</f>
        <v/>
      </c>
      <c r="G55" s="13">
        <f>IF($B55="","",IF(COUNTIF(BOM!$B$5:$B$404,$B55)=0,"Top level",""))</f>
        <v/>
      </c>
      <c r="H55" s="20">
        <f>IF($B55="","",IFERROR(VLOOKUP($B55,Parts!$A$5:$R$204,16,FALSE),""))</f>
        <v/>
      </c>
      <c r="J55" s="14">
        <f>IF($A55="","",IFERROR(MATCH($A55,BOM!$R$5:$R$404,0),""))</f>
        <v/>
      </c>
    </row>
    <row r="56">
      <c r="A56" s="14">
        <f>IF(47&gt;$B$4,"",47)</f>
        <v/>
      </c>
      <c r="B56" s="13">
        <f>IF($J56="","",INDEX(BOM!$A$5:$A$404,$J56))</f>
        <v/>
      </c>
      <c r="C56" s="14">
        <f>IF($J56="","",INDEX(BOM!$C$5:$C$404,$J56))</f>
        <v/>
      </c>
      <c r="D56" s="25">
        <f>IF($J56="","",INDEX(BOM!$D$5:$D$404,$J56))</f>
        <v/>
      </c>
      <c r="E56" s="20">
        <f>IF($J56="","",INDEX(BOM!$E$5:$E$404,$J56))</f>
        <v/>
      </c>
      <c r="F56" s="20">
        <f>IF($J56="","",INDEX(BOM!$F$5:$F$404,$J56))</f>
        <v/>
      </c>
      <c r="G56" s="13">
        <f>IF($B56="","",IF(COUNTIF(BOM!$B$5:$B$404,$B56)=0,"Top level",""))</f>
        <v/>
      </c>
      <c r="H56" s="20">
        <f>IF($B56="","",IFERROR(VLOOKUP($B56,Parts!$A$5:$R$204,16,FALSE),""))</f>
        <v/>
      </c>
      <c r="J56" s="14">
        <f>IF($A56="","",IFERROR(MATCH($A56,BOM!$R$5:$R$404,0),""))</f>
        <v/>
      </c>
    </row>
    <row r="57">
      <c r="A57" s="14">
        <f>IF(48&gt;$B$4,"",48)</f>
        <v/>
      </c>
      <c r="B57" s="13">
        <f>IF($J57="","",INDEX(BOM!$A$5:$A$404,$J57))</f>
        <v/>
      </c>
      <c r="C57" s="14">
        <f>IF($J57="","",INDEX(BOM!$C$5:$C$404,$J57))</f>
        <v/>
      </c>
      <c r="D57" s="25">
        <f>IF($J57="","",INDEX(BOM!$D$5:$D$404,$J57))</f>
        <v/>
      </c>
      <c r="E57" s="20">
        <f>IF($J57="","",INDEX(BOM!$E$5:$E$404,$J57))</f>
        <v/>
      </c>
      <c r="F57" s="20">
        <f>IF($J57="","",INDEX(BOM!$F$5:$F$404,$J57))</f>
        <v/>
      </c>
      <c r="G57" s="13">
        <f>IF($B57="","",IF(COUNTIF(BOM!$B$5:$B$404,$B57)=0,"Top level",""))</f>
        <v/>
      </c>
      <c r="H57" s="20">
        <f>IF($B57="","",IFERROR(VLOOKUP($B57,Parts!$A$5:$R$204,16,FALSE),""))</f>
        <v/>
      </c>
      <c r="J57" s="14">
        <f>IF($A57="","",IFERROR(MATCH($A57,BOM!$R$5:$R$404,0),""))</f>
        <v/>
      </c>
    </row>
    <row r="58">
      <c r="A58" s="14">
        <f>IF(49&gt;$B$4,"",49)</f>
        <v/>
      </c>
      <c r="B58" s="13">
        <f>IF($J58="","",INDEX(BOM!$A$5:$A$404,$J58))</f>
        <v/>
      </c>
      <c r="C58" s="14">
        <f>IF($J58="","",INDEX(BOM!$C$5:$C$404,$J58))</f>
        <v/>
      </c>
      <c r="D58" s="25">
        <f>IF($J58="","",INDEX(BOM!$D$5:$D$404,$J58))</f>
        <v/>
      </c>
      <c r="E58" s="20">
        <f>IF($J58="","",INDEX(BOM!$E$5:$E$404,$J58))</f>
        <v/>
      </c>
      <c r="F58" s="20">
        <f>IF($J58="","",INDEX(BOM!$F$5:$F$404,$J58))</f>
        <v/>
      </c>
      <c r="G58" s="13">
        <f>IF($B58="","",IF(COUNTIF(BOM!$B$5:$B$404,$B58)=0,"Top level",""))</f>
        <v/>
      </c>
      <c r="H58" s="20">
        <f>IF($B58="","",IFERROR(VLOOKUP($B58,Parts!$A$5:$R$204,16,FALSE),""))</f>
        <v/>
      </c>
      <c r="J58" s="14">
        <f>IF($A58="","",IFERROR(MATCH($A58,BOM!$R$5:$R$404,0),""))</f>
        <v/>
      </c>
    </row>
    <row r="59">
      <c r="A59" s="14">
        <f>IF(50&gt;$B$4,"",50)</f>
        <v/>
      </c>
      <c r="B59" s="13">
        <f>IF($J59="","",INDEX(BOM!$A$5:$A$404,$J59))</f>
        <v/>
      </c>
      <c r="C59" s="14">
        <f>IF($J59="","",INDEX(BOM!$C$5:$C$404,$J59))</f>
        <v/>
      </c>
      <c r="D59" s="25">
        <f>IF($J59="","",INDEX(BOM!$D$5:$D$404,$J59))</f>
        <v/>
      </c>
      <c r="E59" s="20">
        <f>IF($J59="","",INDEX(BOM!$E$5:$E$404,$J59))</f>
        <v/>
      </c>
      <c r="F59" s="20">
        <f>IF($J59="","",INDEX(BOM!$F$5:$F$404,$J59))</f>
        <v/>
      </c>
      <c r="G59" s="13">
        <f>IF($B59="","",IF(COUNTIF(BOM!$B$5:$B$404,$B59)=0,"Top level",""))</f>
        <v/>
      </c>
      <c r="H59" s="20">
        <f>IF($B59="","",IFERROR(VLOOKUP($B59,Parts!$A$5:$R$204,16,FALSE),""))</f>
        <v/>
      </c>
      <c r="J59" s="14">
        <f>IF($A59="","",IFERROR(MATCH($A59,BOM!$R$5:$R$404,0),""))</f>
        <v/>
      </c>
    </row>
    <row r="61">
      <c r="A61" s="2" t="inlineStr">
        <is>
          <t>This lists direct parents only. When a parent comes back blank in the 'top level' column it is itself a sub-assembly — look that code up in B3 to walk one more step toward the finished goods.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2026-09-12T18:30:15Z</dcterms:created>
  <dcterms:modified xsi:type="dcterms:W3CDTF">2026-09-12T18:30:15Z</dcterms:modified>
</cp:coreProperties>
</file>