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P&amp;L" sheetId="2" state="visible" r:id="rId2"/>
    <sheet name="Balance sheet" sheetId="3" state="visible" r:id="rId3"/>
    <sheet name="Cash flow" sheetId="4" state="visible" r:id="rId4"/>
    <sheet name="Checks" sheetId="5" state="visible" r:id="rId5"/>
  </sheets>
  <definedNames>
    <definedName name="NetProfit">'Cash flow'!$R$7</definedName>
    <definedName name="Depreciation">'Cash flow'!$R$8</definedName>
    <definedName name="OperatingCash">'Cash flow'!$R$15</definedName>
    <definedName name="InvestingCash">'Cash flow'!$R$21</definedName>
    <definedName name="FinancingCash">'Cash flow'!$R$28</definedName>
    <definedName name="OpeningCash">'Cash flow'!$R$31</definedName>
    <definedName name="ClosingCash">'Cash flow'!$R$33</definedName>
    <definedName name="BankBalance">'Cash flow'!$R$34</definedName>
    <definedName name="ChangeInAR">'Balance sheet'!$O$6</definedName>
    <definedName name="ChangeInInventory">'Balance sheet'!$O$7</definedName>
    <definedName name="ChangeInPrepayments">'Balance sheet'!$O$8</definedName>
    <definedName name="ChangeInAP">'Balance sheet'!$O$11</definedName>
    <definedName name="ChangeInAccruals">'Balance sheet'!$O$12</definedName>
    <definedName name="ChangeInOtherCL">'Balance sheet'!$O$13</definedName>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0"/>
    </font>
  </fonts>
  <fills count="5">
    <fill>
      <patternFill/>
    </fill>
    <fill>
      <patternFill patternType="gray125"/>
    </fill>
    <fill>
      <patternFill patternType="solid">
        <fgColor rgb="00FFF2CC"/>
      </patternFill>
    </fill>
    <fill>
      <patternFill patternType="solid">
        <fgColor rgb="00217346"/>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7" fillId="2" borderId="0" pivotButton="0" quotePrefix="0" xfId="0"/>
    <xf numFmtId="3" fontId="4" fillId="2" borderId="1" pivotButton="0" quotePrefix="0" xfId="0"/>
    <xf numFmtId="0" fontId="5" fillId="3" borderId="1" applyAlignment="1" pivotButton="0" quotePrefix="0" xfId="0">
      <alignment horizontal="center" vertical="center" wrapText="1"/>
    </xf>
    <xf numFmtId="3" fontId="6" fillId="4" borderId="1" pivotButton="0" quotePrefix="0" xfId="0"/>
    <xf numFmtId="0" fontId="6" fillId="0" borderId="0" pivotButton="0" quotePrefix="0" xfId="0"/>
    <xf numFmtId="164" fontId="4" fillId="2" borderId="1" pivotButton="0" quotePrefix="0" xfId="0"/>
    <xf numFmtId="164" fontId="6" fillId="4" borderId="1" pivotButton="0" quotePrefix="0" xfId="0"/>
    <xf numFmtId="164" fontId="3" fillId="0" borderId="1" pivotButton="0" quotePrefix="0" xfId="0"/>
    <xf numFmtId="164" fontId="3" fillId="4" borderId="1" pivotButton="0" quotePrefix="0" xfId="0"/>
    <xf numFmtId="3" fontId="3" fillId="0" borderId="1" pivotButton="0" quotePrefix="0" xfId="0"/>
    <xf numFmtId="164" fontId="6" fillId="0" borderId="1" pivotButton="0" quotePrefix="0" xfId="0"/>
    <xf numFmtId="0" fontId="3" fillId="0" borderId="1" pivotButton="0" quotePrefix="0" xfId="0"/>
    <xf numFmtId="0" fontId="3"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04" customWidth="1" min="1" max="1"/>
  </cols>
  <sheetData>
    <row r="1">
      <c r="A1" s="1" t="inlineStr">
        <is>
          <t>Cash Flow Statement</t>
        </is>
      </c>
    </row>
    <row r="2">
      <c r="A2" s="2" t="inlineStr">
        <is>
          <t>Free template from spreadsheet.partners — free for commercial use, no attribution needed.</t>
        </is>
      </c>
    </row>
    <row r="4">
      <c r="A4" s="3" t="inlineStr">
        <is>
          <t>The order to fill it in</t>
        </is>
      </c>
    </row>
    <row r="5">
      <c r="A5" s="4" t="inlineStr">
        <is>
          <t>1. P&amp;L: revenue, costs, depreciation, interest and tax, month by month, left to right.  2. Balance sheet: the opening position in column B, then the closing position at each month end.  3. Cash flow: only the investing and financing rows are typed.  4. Checks: read it. Every period must say OK.</t>
        </is>
      </c>
    </row>
    <row r="7">
      <c r="A7" s="3" t="inlineStr">
        <is>
          <t>Direct versus indirect, and which inputs each needs</t>
        </is>
      </c>
    </row>
    <row r="8">
      <c r="A8" s="4" t="inlineStr">
        <is>
          <t>This workbook uses the indirect method: start from net profit, add back non-cash items, adjust for working-capital movements. Its inputs are figures your accounts already produce — a P&amp;L and two balance sheets. The direct method instead lists actual cash receipts and payments by category, which means classifying every bank line for the period. That is substantially more work for a presentation difference, and for almost every small business the indirect method is the right answer.</t>
        </is>
      </c>
    </row>
    <row r="10">
      <c r="A10" s="3" t="inlineStr">
        <is>
          <t>Why profit is not cash</t>
        </is>
      </c>
    </row>
    <row r="11">
      <c r="A11" s="4" t="inlineStr">
        <is>
          <t>Three reasons, and the statement separates all three. Timing: revenue is recognised when invoiced, not when paid, so growing receivables consume cash while profit rises. Non-cash items: depreciation reduces profit without moving money, which is why it is added back. And capital: buying equipment moves cash without touching profit, which is why it sits in investing rather than operating.</t>
        </is>
      </c>
    </row>
    <row r="13">
      <c r="A13" s="3" t="inlineStr">
        <is>
          <t>What the worked example shows</t>
        </is>
      </c>
    </row>
    <row r="14">
      <c r="A14" s="4" t="inlineStr">
        <is>
          <t>The seeded quarter reports 132,400 of profit and 70,000 less in the bank than at the start. The statement says exactly where it went: 88,400 into receivables, 42,600 into capital expenditure, 30,000 of loan repayments and a 60,000 distribution. Nothing was wrong with the business — but receivables growing faster than profit is the mechanism behind most profitable-but-broke situations, and it is visible here in one line.</t>
        </is>
      </c>
    </row>
    <row r="16">
      <c r="A16" s="3" t="inlineStr">
        <is>
          <t>Working-capital movements are never typed</t>
        </is>
      </c>
    </row>
    <row r="17">
      <c r="A17" s="4" t="inlineStr">
        <is>
          <t>Every one of them is closing less opening, read straight off the Balance sheet tab. Receivables, inventory and prepayments consume cash as they grow, so they carry a minus; payables, accruals and other current liabilities are a source of cash as they grow, so they carry a plus. Typing these by hand is where sign errors come from, and a sign error in working capital is invisible until the statement does not reconcile.</t>
        </is>
      </c>
    </row>
    <row r="19">
      <c r="A19" s="3" t="inlineStr">
        <is>
          <t>The reconciliation check</t>
        </is>
      </c>
    </row>
    <row r="20">
      <c r="A20" s="4" t="inlineStr">
        <is>
          <t>Closing cash is opening cash plus operating plus investing plus financing. Cash at bank is the balance sheet figure for the same month end. If the two differ by more than one currency unit the Checks tab says so, per month, per quarter and for the year. A cash flow statement that does not tie to the bank is not a cash flow statement — do not present it until every row says OK.</t>
        </is>
      </c>
    </row>
    <row r="22">
      <c r="A22" s="3" t="inlineStr">
        <is>
          <t>The named cells</t>
        </is>
      </c>
    </row>
    <row r="23">
      <c r="A23" s="4" t="inlineStr">
        <is>
          <t>NetProfit, Depreciation, ChangeInAR, ChangeInInventory, ChangeInAP, OperatingCash, InvestingCash, FinancingCash, OpeningCash, ClosingCash and BankBalance are defined names pointing at the full-year column. The Checks tab uses nothing else, which is why it reads as the accounting identity rather than as a grid of cell references — and why inserting a row cannot silently repoint it.</t>
        </is>
      </c>
    </row>
    <row r="25">
      <c r="A25" s="3" t="inlineStr">
        <is>
          <t>Filling months left to right</t>
        </is>
      </c>
    </row>
    <row r="26">
      <c r="A26" s="4" t="inlineStr">
        <is>
          <t>Fill the balance sheet months in order and without gaps. A month counts as included once its cash figure is entered — that is what row 5 of the Cash flow tab shows — and the quarter, full-year and movement columns all read that count. An empty month shows blank rather than a zero, so an unused column never looks like a month with no activity.</t>
        </is>
      </c>
    </row>
    <row r="28">
      <c r="A28" s="3" t="inlineStr">
        <is>
          <t>Depreciation on its own line</t>
        </is>
      </c>
    </row>
    <row r="29">
      <c r="A29" s="4" t="inlineStr">
        <is>
          <t>Keep it out of other operating costs. The indirect method has to add it back, and if it is buried inside another line the statement understates operating cash by exactly that amount every month — quietly, and without failing any check.</t>
        </is>
      </c>
    </row>
    <row r="31">
      <c r="A31" s="3" t="inlineStr">
        <is>
          <t>Forecasting ahead</t>
        </is>
      </c>
    </row>
    <row r="32">
      <c r="A32" s="4" t="inlineStr">
        <is>
          <t>Thirteen weeks in detail, twelve months in outline. Thirteen weeks is short enough to be accurate and long enough to act on. This workbook records what happened; to forecast, copy it, replace the actuals with expected figures and keep the same reconciliation discipline against your expected bank balance.</t>
        </is>
      </c>
    </row>
    <row r="35">
      <c r="A35"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s>
  <sheetData>
    <row r="1">
      <c r="A1" s="1" t="inlineStr">
        <is>
          <t>P&amp;L — profit, the starting point of the indirect method</t>
        </is>
      </c>
    </row>
    <row r="2">
      <c r="A2" s="2" t="inlineStr">
        <is>
          <t>Type the yellow rows month by month. Gross profit, total operating expenses, EBIT, profit before tax and net profit are calculated, as are every quarter and the year.</t>
        </is>
      </c>
    </row>
    <row r="3">
      <c r="A3" s="3" t="inlineStr">
        <is>
          <t>Financial year</t>
        </is>
      </c>
      <c r="B3" s="6" t="n">
        <v>2026</v>
      </c>
      <c r="C3" s="2" t="inlineStr">
        <is>
          <t>Label only — the statement is period-relative.</t>
        </is>
      </c>
    </row>
    <row r="4">
      <c r="A4" s="7" t="inlineStr">
        <is>
          <t>Line</t>
        </is>
      </c>
      <c r="B4" s="7" t="inlineStr">
        <is>
          <t>Jan</t>
        </is>
      </c>
      <c r="C4" s="7" t="inlineStr">
        <is>
          <t>Feb</t>
        </is>
      </c>
      <c r="D4" s="7" t="inlineStr">
        <is>
          <t>Mar</t>
        </is>
      </c>
      <c r="E4" s="7" t="inlineStr">
        <is>
          <t>Q1</t>
        </is>
      </c>
      <c r="F4" s="7" t="inlineStr">
        <is>
          <t>Apr</t>
        </is>
      </c>
      <c r="G4" s="7" t="inlineStr">
        <is>
          <t>May</t>
        </is>
      </c>
      <c r="H4" s="7" t="inlineStr">
        <is>
          <t>Jun</t>
        </is>
      </c>
      <c r="I4" s="7" t="inlineStr">
        <is>
          <t>Q2</t>
        </is>
      </c>
      <c r="J4" s="7" t="inlineStr">
        <is>
          <t>Jul</t>
        </is>
      </c>
      <c r="K4" s="7" t="inlineStr">
        <is>
          <t>Aug</t>
        </is>
      </c>
      <c r="L4" s="7" t="inlineStr">
        <is>
          <t>Sep</t>
        </is>
      </c>
      <c r="M4" s="7" t="inlineStr">
        <is>
          <t>Q3</t>
        </is>
      </c>
      <c r="N4" s="7" t="inlineStr">
        <is>
          <t>Oct</t>
        </is>
      </c>
      <c r="O4" s="7" t="inlineStr">
        <is>
          <t>Nov</t>
        </is>
      </c>
      <c r="P4" s="7" t="inlineStr">
        <is>
          <t>Dec</t>
        </is>
      </c>
      <c r="Q4" s="7" t="inlineStr">
        <is>
          <t>Q4</t>
        </is>
      </c>
      <c r="R4" s="7" t="inlineStr">
        <is>
          <t>Full year</t>
        </is>
      </c>
    </row>
    <row r="5">
      <c r="A5" s="2" t="inlineStr">
        <is>
          <t>Month has data (1 = yes)</t>
        </is>
      </c>
      <c r="B5" s="8">
        <f>IF(COUNT(B6,B7,B10,B11,B12,B13,B15,B17,B19)=0,0,1)</f>
        <v/>
      </c>
      <c r="C5" s="8">
        <f>IF(COUNT(C6,C7,C10,C11,C12,C13,C15,C17,C19)=0,0,1)</f>
        <v/>
      </c>
      <c r="D5" s="8">
        <f>IF(COUNT(D6,D7,D10,D11,D12,D13,D15,D17,D19)=0,0,1)</f>
        <v/>
      </c>
      <c r="F5" s="8">
        <f>IF(COUNT(F6,F7,F10,F11,F12,F13,F15,F17,F19)=0,0,1)</f>
        <v/>
      </c>
      <c r="G5" s="8">
        <f>IF(COUNT(G6,G7,G10,G11,G12,G13,G15,G17,G19)=0,0,1)</f>
        <v/>
      </c>
      <c r="H5" s="8">
        <f>IF(COUNT(H6,H7,H10,H11,H12,H13,H15,H17,H19)=0,0,1)</f>
        <v/>
      </c>
      <c r="J5" s="8">
        <f>IF(COUNT(J6,J7,J10,J11,J12,J13,J15,J17,J19)=0,0,1)</f>
        <v/>
      </c>
      <c r="K5" s="8">
        <f>IF(COUNT(K6,K7,K10,K11,K12,K13,K15,K17,K19)=0,0,1)</f>
        <v/>
      </c>
      <c r="L5" s="8">
        <f>IF(COUNT(L6,L7,L10,L11,L12,L13,L15,L17,L19)=0,0,1)</f>
        <v/>
      </c>
      <c r="N5" s="8">
        <f>IF(COUNT(N6,N7,N10,N11,N12,N13,N15,N17,N19)=0,0,1)</f>
        <v/>
      </c>
      <c r="O5" s="8">
        <f>IF(COUNT(O6,O7,O10,O11,O12,O13,O15,O17,O19)=0,0,1)</f>
        <v/>
      </c>
      <c r="P5" s="8">
        <f>IF(COUNT(P6,P7,P10,P11,P12,P13,P15,P17,P19)=0,0,1)</f>
        <v/>
      </c>
      <c r="R5" s="8">
        <f>SUM($B$5:$P$5)</f>
        <v/>
      </c>
    </row>
    <row r="6">
      <c r="A6" s="9" t="inlineStr">
        <is>
          <t>Revenue</t>
        </is>
      </c>
      <c r="B6" s="10" t="n">
        <v>320000</v>
      </c>
      <c r="C6" s="10" t="n">
        <v>305000</v>
      </c>
      <c r="D6" s="10" t="n">
        <v>348000</v>
      </c>
      <c r="E6" s="11">
        <f>IF(SUM($B$5:$D$5)=0,"",SUM(B6:D6))</f>
        <v/>
      </c>
      <c r="F6" s="10" t="n"/>
      <c r="G6" s="10" t="n"/>
      <c r="H6" s="10" t="n"/>
      <c r="I6" s="11">
        <f>IF(SUM($F$5:$H$5)=0,"",SUM(F6:H6))</f>
        <v/>
      </c>
      <c r="J6" s="10" t="n"/>
      <c r="K6" s="10" t="n"/>
      <c r="L6" s="10" t="n"/>
      <c r="M6" s="11">
        <f>IF(SUM($J$5:$L$5)=0,"",SUM(J6:L6))</f>
        <v/>
      </c>
      <c r="N6" s="10" t="n"/>
      <c r="O6" s="10" t="n"/>
      <c r="P6" s="10" t="n"/>
      <c r="Q6" s="11">
        <f>IF(SUM($N$5:$P$5)=0,"",SUM(N6:P6))</f>
        <v/>
      </c>
      <c r="R6" s="11">
        <f>IF($R$5=0,"",SUM(E6,I6,M6,Q6))</f>
        <v/>
      </c>
    </row>
    <row r="7">
      <c r="A7" s="9" t="inlineStr">
        <is>
          <t>Cost of sales</t>
        </is>
      </c>
      <c r="B7" s="10" t="n">
        <v>176000</v>
      </c>
      <c r="C7" s="10" t="n">
        <v>168000</v>
      </c>
      <c r="D7" s="10" t="n">
        <v>188000</v>
      </c>
      <c r="E7" s="11">
        <f>IF(SUM($B$5:$D$5)=0,"",SUM(B7:D7))</f>
        <v/>
      </c>
      <c r="F7" s="10" t="n"/>
      <c r="G7" s="10" t="n"/>
      <c r="H7" s="10" t="n"/>
      <c r="I7" s="11">
        <f>IF(SUM($F$5:$H$5)=0,"",SUM(F7:H7))</f>
        <v/>
      </c>
      <c r="J7" s="10" t="n"/>
      <c r="K7" s="10" t="n"/>
      <c r="L7" s="10" t="n"/>
      <c r="M7" s="11">
        <f>IF(SUM($J$5:$L$5)=0,"",SUM(J7:L7))</f>
        <v/>
      </c>
      <c r="N7" s="10" t="n"/>
      <c r="O7" s="10" t="n"/>
      <c r="P7" s="10" t="n"/>
      <c r="Q7" s="11">
        <f>IF(SUM($N$5:$P$5)=0,"",SUM(N7:P7))</f>
        <v/>
      </c>
      <c r="R7" s="11">
        <f>IF($R$5=0,"",SUM(E7,I7,M7,Q7))</f>
        <v/>
      </c>
    </row>
    <row r="8">
      <c r="A8" s="3" t="inlineStr">
        <is>
          <t>Gross profit</t>
        </is>
      </c>
      <c r="B8" s="12">
        <f>IF(B$5=0,"",B6-B7)</f>
        <v/>
      </c>
      <c r="C8" s="12">
        <f>IF(C$5=0,"",C6-C7)</f>
        <v/>
      </c>
      <c r="D8" s="12">
        <f>IF(D$5=0,"",D6-D7)</f>
        <v/>
      </c>
      <c r="E8" s="13">
        <f>IF(SUM($B$5:$D$5)=0,"",SUM(B8:D8))</f>
        <v/>
      </c>
      <c r="F8" s="12">
        <f>IF(F$5=0,"",F6-F7)</f>
        <v/>
      </c>
      <c r="G8" s="12">
        <f>IF(G$5=0,"",G6-G7)</f>
        <v/>
      </c>
      <c r="H8" s="12">
        <f>IF(H$5=0,"",H6-H7)</f>
        <v/>
      </c>
      <c r="I8" s="13">
        <f>IF(SUM($F$5:$H$5)=0,"",SUM(F8:H8))</f>
        <v/>
      </c>
      <c r="J8" s="12">
        <f>IF(J$5=0,"",J6-J7)</f>
        <v/>
      </c>
      <c r="K8" s="12">
        <f>IF(K$5=0,"",K6-K7)</f>
        <v/>
      </c>
      <c r="L8" s="12">
        <f>IF(L$5=0,"",L6-L7)</f>
        <v/>
      </c>
      <c r="M8" s="13">
        <f>IF(SUM($J$5:$L$5)=0,"",SUM(J8:L8))</f>
        <v/>
      </c>
      <c r="N8" s="12">
        <f>IF(N$5=0,"",N6-N7)</f>
        <v/>
      </c>
      <c r="O8" s="12">
        <f>IF(O$5=0,"",O6-O7)</f>
        <v/>
      </c>
      <c r="P8" s="12">
        <f>IF(P$5=0,"",P6-P7)</f>
        <v/>
      </c>
      <c r="Q8" s="13">
        <f>IF(SUM($N$5:$P$5)=0,"",SUM(N8:P8))</f>
        <v/>
      </c>
      <c r="R8" s="13">
        <f>IF($R$5=0,"",SUM(E8,I8,M8,Q8))</f>
        <v/>
      </c>
    </row>
    <row r="9">
      <c r="A9" s="9" t="inlineStr">
        <is>
          <t>Operating expenses</t>
        </is>
      </c>
    </row>
    <row r="10">
      <c r="A10" s="9" t="inlineStr">
        <is>
          <t xml:space="preserve">   Salaries and wages</t>
        </is>
      </c>
      <c r="B10" s="10" t="n">
        <v>62000</v>
      </c>
      <c r="C10" s="10" t="n">
        <v>62000</v>
      </c>
      <c r="D10" s="10" t="n">
        <v>64000</v>
      </c>
      <c r="E10" s="11">
        <f>IF(SUM($B$5:$D$5)=0,"",SUM(B10:D10))</f>
        <v/>
      </c>
      <c r="F10" s="10" t="n"/>
      <c r="G10" s="10" t="n"/>
      <c r="H10" s="10" t="n"/>
      <c r="I10" s="11">
        <f>IF(SUM($F$5:$H$5)=0,"",SUM(F10:H10))</f>
        <v/>
      </c>
      <c r="J10" s="10" t="n"/>
      <c r="K10" s="10" t="n"/>
      <c r="L10" s="10" t="n"/>
      <c r="M10" s="11">
        <f>IF(SUM($J$5:$L$5)=0,"",SUM(J10:L10))</f>
        <v/>
      </c>
      <c r="N10" s="10" t="n"/>
      <c r="O10" s="10" t="n"/>
      <c r="P10" s="10" t="n"/>
      <c r="Q10" s="11">
        <f>IF(SUM($N$5:$P$5)=0,"",SUM(N10:P10))</f>
        <v/>
      </c>
      <c r="R10" s="11">
        <f>IF($R$5=0,"",SUM(E10,I10,M10,Q10))</f>
        <v/>
      </c>
    </row>
    <row r="11">
      <c r="A11" s="9" t="inlineStr">
        <is>
          <t xml:space="preserve">   Marketing</t>
        </is>
      </c>
      <c r="B11" s="10" t="n">
        <v>12000</v>
      </c>
      <c r="C11" s="10" t="n">
        <v>10000</v>
      </c>
      <c r="D11" s="10" t="n">
        <v>16000</v>
      </c>
      <c r="E11" s="11">
        <f>IF(SUM($B$5:$D$5)=0,"",SUM(B11:D11))</f>
        <v/>
      </c>
      <c r="F11" s="10" t="n"/>
      <c r="G11" s="10" t="n"/>
      <c r="H11" s="10" t="n"/>
      <c r="I11" s="11">
        <f>IF(SUM($F$5:$H$5)=0,"",SUM(F11:H11))</f>
        <v/>
      </c>
      <c r="J11" s="10" t="n"/>
      <c r="K11" s="10" t="n"/>
      <c r="L11" s="10" t="n"/>
      <c r="M11" s="11">
        <f>IF(SUM($J$5:$L$5)=0,"",SUM(J11:L11))</f>
        <v/>
      </c>
      <c r="N11" s="10" t="n"/>
      <c r="O11" s="10" t="n"/>
      <c r="P11" s="10" t="n"/>
      <c r="Q11" s="11">
        <f>IF(SUM($N$5:$P$5)=0,"",SUM(N11:P11))</f>
        <v/>
      </c>
      <c r="R11" s="11">
        <f>IF($R$5=0,"",SUM(E11,I11,M11,Q11))</f>
        <v/>
      </c>
    </row>
    <row r="12">
      <c r="A12" s="9" t="inlineStr">
        <is>
          <t xml:space="preserve">   Premises and office</t>
        </is>
      </c>
      <c r="B12" s="10" t="n">
        <v>8000</v>
      </c>
      <c r="C12" s="10" t="n">
        <v>8000</v>
      </c>
      <c r="D12" s="10" t="n">
        <v>8000</v>
      </c>
      <c r="E12" s="11">
        <f>IF(SUM($B$5:$D$5)=0,"",SUM(B12:D12))</f>
        <v/>
      </c>
      <c r="F12" s="10" t="n"/>
      <c r="G12" s="10" t="n"/>
      <c r="H12" s="10" t="n"/>
      <c r="I12" s="11">
        <f>IF(SUM($F$5:$H$5)=0,"",SUM(F12:H12))</f>
        <v/>
      </c>
      <c r="J12" s="10" t="n"/>
      <c r="K12" s="10" t="n"/>
      <c r="L12" s="10" t="n"/>
      <c r="M12" s="11">
        <f>IF(SUM($J$5:$L$5)=0,"",SUM(J12:L12))</f>
        <v/>
      </c>
      <c r="N12" s="10" t="n"/>
      <c r="O12" s="10" t="n"/>
      <c r="P12" s="10" t="n"/>
      <c r="Q12" s="11">
        <f>IF(SUM($N$5:$P$5)=0,"",SUM(N12:P12))</f>
        <v/>
      </c>
      <c r="R12" s="11">
        <f>IF($R$5=0,"",SUM(E12,I12,M12,Q12))</f>
        <v/>
      </c>
    </row>
    <row r="13">
      <c r="A13" s="9" t="inlineStr">
        <is>
          <t xml:space="preserve">   Other operating costs</t>
        </is>
      </c>
      <c r="B13" s="10" t="n">
        <v>6000</v>
      </c>
      <c r="C13" s="10" t="n">
        <v>5600</v>
      </c>
      <c r="D13" s="10" t="n">
        <v>6000</v>
      </c>
      <c r="E13" s="11">
        <f>IF(SUM($B$5:$D$5)=0,"",SUM(B13:D13))</f>
        <v/>
      </c>
      <c r="F13" s="10" t="n"/>
      <c r="G13" s="10" t="n"/>
      <c r="H13" s="10" t="n"/>
      <c r="I13" s="11">
        <f>IF(SUM($F$5:$H$5)=0,"",SUM(F13:H13))</f>
        <v/>
      </c>
      <c r="J13" s="10" t="n"/>
      <c r="K13" s="10" t="n"/>
      <c r="L13" s="10" t="n"/>
      <c r="M13" s="11">
        <f>IF(SUM($J$5:$L$5)=0,"",SUM(J13:L13))</f>
        <v/>
      </c>
      <c r="N13" s="10" t="n"/>
      <c r="O13" s="10" t="n"/>
      <c r="P13" s="10" t="n"/>
      <c r="Q13" s="11">
        <f>IF(SUM($N$5:$P$5)=0,"",SUM(N13:P13))</f>
        <v/>
      </c>
      <c r="R13" s="11">
        <f>IF($R$5=0,"",SUM(E13,I13,M13,Q13))</f>
        <v/>
      </c>
    </row>
    <row r="14">
      <c r="A14" s="3" t="inlineStr">
        <is>
          <t>Total operating expenses</t>
        </is>
      </c>
      <c r="B14" s="12">
        <f>IF(B$5=0,"",SUM(B10:B13))</f>
        <v/>
      </c>
      <c r="C14" s="12">
        <f>IF(C$5=0,"",SUM(C10:C13))</f>
        <v/>
      </c>
      <c r="D14" s="12">
        <f>IF(D$5=0,"",SUM(D10:D13))</f>
        <v/>
      </c>
      <c r="E14" s="13">
        <f>IF(SUM($B$5:$D$5)=0,"",SUM(B14:D14))</f>
        <v/>
      </c>
      <c r="F14" s="12">
        <f>IF(F$5=0,"",SUM(F10:F13))</f>
        <v/>
      </c>
      <c r="G14" s="12">
        <f>IF(G$5=0,"",SUM(G10:G13))</f>
        <v/>
      </c>
      <c r="H14" s="12">
        <f>IF(H$5=0,"",SUM(H10:H13))</f>
        <v/>
      </c>
      <c r="I14" s="13">
        <f>IF(SUM($F$5:$H$5)=0,"",SUM(F14:H14))</f>
        <v/>
      </c>
      <c r="J14" s="12">
        <f>IF(J$5=0,"",SUM(J10:J13))</f>
        <v/>
      </c>
      <c r="K14" s="12">
        <f>IF(K$5=0,"",SUM(K10:K13))</f>
        <v/>
      </c>
      <c r="L14" s="12">
        <f>IF(L$5=0,"",SUM(L10:L13))</f>
        <v/>
      </c>
      <c r="M14" s="13">
        <f>IF(SUM($J$5:$L$5)=0,"",SUM(J14:L14))</f>
        <v/>
      </c>
      <c r="N14" s="12">
        <f>IF(N$5=0,"",SUM(N10:N13))</f>
        <v/>
      </c>
      <c r="O14" s="12">
        <f>IF(O$5=0,"",SUM(O10:O13))</f>
        <v/>
      </c>
      <c r="P14" s="12">
        <f>IF(P$5=0,"",SUM(P10:P13))</f>
        <v/>
      </c>
      <c r="Q14" s="13">
        <f>IF(SUM($N$5:$P$5)=0,"",SUM(N14:P14))</f>
        <v/>
      </c>
      <c r="R14" s="13">
        <f>IF($R$5=0,"",SUM(E14,I14,M14,Q14))</f>
        <v/>
      </c>
    </row>
    <row r="15">
      <c r="A15" s="9" t="inlineStr">
        <is>
          <t>Depreciation and amortisation</t>
        </is>
      </c>
      <c r="B15" s="10" t="n">
        <v>6200</v>
      </c>
      <c r="C15" s="10" t="n">
        <v>6200</v>
      </c>
      <c r="D15" s="10" t="n">
        <v>6200</v>
      </c>
      <c r="E15" s="11">
        <f>IF(SUM($B$5:$D$5)=0,"",SUM(B15:D15))</f>
        <v/>
      </c>
      <c r="F15" s="10" t="n"/>
      <c r="G15" s="10" t="n"/>
      <c r="H15" s="10" t="n"/>
      <c r="I15" s="11">
        <f>IF(SUM($F$5:$H$5)=0,"",SUM(F15:H15))</f>
        <v/>
      </c>
      <c r="J15" s="10" t="n"/>
      <c r="K15" s="10" t="n"/>
      <c r="L15" s="10" t="n"/>
      <c r="M15" s="11">
        <f>IF(SUM($J$5:$L$5)=0,"",SUM(J15:L15))</f>
        <v/>
      </c>
      <c r="N15" s="10" t="n"/>
      <c r="O15" s="10" t="n"/>
      <c r="P15" s="10" t="n"/>
      <c r="Q15" s="11">
        <f>IF(SUM($N$5:$P$5)=0,"",SUM(N15:P15))</f>
        <v/>
      </c>
      <c r="R15" s="11">
        <f>IF($R$5=0,"",SUM(E15,I15,M15,Q15))</f>
        <v/>
      </c>
    </row>
    <row r="16">
      <c r="A16" s="3" t="inlineStr">
        <is>
          <t>Operating profit (EBIT)</t>
        </is>
      </c>
      <c r="B16" s="12">
        <f>IF(B$5=0,"",B8-B14-B15)</f>
        <v/>
      </c>
      <c r="C16" s="12">
        <f>IF(C$5=0,"",C8-C14-C15)</f>
        <v/>
      </c>
      <c r="D16" s="12">
        <f>IF(D$5=0,"",D8-D14-D15)</f>
        <v/>
      </c>
      <c r="E16" s="13">
        <f>IF(SUM($B$5:$D$5)=0,"",SUM(B16:D16))</f>
        <v/>
      </c>
      <c r="F16" s="12">
        <f>IF(F$5=0,"",F8-F14-F15)</f>
        <v/>
      </c>
      <c r="G16" s="12">
        <f>IF(G$5=0,"",G8-G14-G15)</f>
        <v/>
      </c>
      <c r="H16" s="12">
        <f>IF(H$5=0,"",H8-H14-H15)</f>
        <v/>
      </c>
      <c r="I16" s="13">
        <f>IF(SUM($F$5:$H$5)=0,"",SUM(F16:H16))</f>
        <v/>
      </c>
      <c r="J16" s="12">
        <f>IF(J$5=0,"",J8-J14-J15)</f>
        <v/>
      </c>
      <c r="K16" s="12">
        <f>IF(K$5=0,"",K8-K14-K15)</f>
        <v/>
      </c>
      <c r="L16" s="12">
        <f>IF(L$5=0,"",L8-L14-L15)</f>
        <v/>
      </c>
      <c r="M16" s="13">
        <f>IF(SUM($J$5:$L$5)=0,"",SUM(J16:L16))</f>
        <v/>
      </c>
      <c r="N16" s="12">
        <f>IF(N$5=0,"",N8-N14-N15)</f>
        <v/>
      </c>
      <c r="O16" s="12">
        <f>IF(O$5=0,"",O8-O14-O15)</f>
        <v/>
      </c>
      <c r="P16" s="12">
        <f>IF(P$5=0,"",P8-P14-P15)</f>
        <v/>
      </c>
      <c r="Q16" s="13">
        <f>IF(SUM($N$5:$P$5)=0,"",SUM(N16:P16))</f>
        <v/>
      </c>
      <c r="R16" s="13">
        <f>IF($R$5=0,"",SUM(E16,I16,M16,Q16))</f>
        <v/>
      </c>
    </row>
    <row r="17">
      <c r="A17" s="9" t="inlineStr">
        <is>
          <t>Interest</t>
        </is>
      </c>
      <c r="B17" s="10" t="n">
        <v>1200</v>
      </c>
      <c r="C17" s="10" t="n">
        <v>1200</v>
      </c>
      <c r="D17" s="10" t="n">
        <v>1200</v>
      </c>
      <c r="E17" s="11">
        <f>IF(SUM($B$5:$D$5)=0,"",SUM(B17:D17))</f>
        <v/>
      </c>
      <c r="F17" s="10" t="n"/>
      <c r="G17" s="10" t="n"/>
      <c r="H17" s="10" t="n"/>
      <c r="I17" s="11">
        <f>IF(SUM($F$5:$H$5)=0,"",SUM(F17:H17))</f>
        <v/>
      </c>
      <c r="J17" s="10" t="n"/>
      <c r="K17" s="10" t="n"/>
      <c r="L17" s="10" t="n"/>
      <c r="M17" s="11">
        <f>IF(SUM($J$5:$L$5)=0,"",SUM(J17:L17))</f>
        <v/>
      </c>
      <c r="N17" s="10" t="n"/>
      <c r="O17" s="10" t="n"/>
      <c r="P17" s="10" t="n"/>
      <c r="Q17" s="11">
        <f>IF(SUM($N$5:$P$5)=0,"",SUM(N17:P17))</f>
        <v/>
      </c>
      <c r="R17" s="11">
        <f>IF($R$5=0,"",SUM(E17,I17,M17,Q17))</f>
        <v/>
      </c>
    </row>
    <row r="18">
      <c r="A18" s="3" t="inlineStr">
        <is>
          <t>Profit before tax</t>
        </is>
      </c>
      <c r="B18" s="12">
        <f>IF(B$5=0,"",B16-B17)</f>
        <v/>
      </c>
      <c r="C18" s="12">
        <f>IF(C$5=0,"",C16-C17)</f>
        <v/>
      </c>
      <c r="D18" s="12">
        <f>IF(D$5=0,"",D16-D17)</f>
        <v/>
      </c>
      <c r="E18" s="13">
        <f>IF(SUM($B$5:$D$5)=0,"",SUM(B18:D18))</f>
        <v/>
      </c>
      <c r="F18" s="12">
        <f>IF(F$5=0,"",F16-F17)</f>
        <v/>
      </c>
      <c r="G18" s="12">
        <f>IF(G$5=0,"",G16-G17)</f>
        <v/>
      </c>
      <c r="H18" s="12">
        <f>IF(H$5=0,"",H16-H17)</f>
        <v/>
      </c>
      <c r="I18" s="13">
        <f>IF(SUM($F$5:$H$5)=0,"",SUM(F18:H18))</f>
        <v/>
      </c>
      <c r="J18" s="12">
        <f>IF(J$5=0,"",J16-J17)</f>
        <v/>
      </c>
      <c r="K18" s="12">
        <f>IF(K$5=0,"",K16-K17)</f>
        <v/>
      </c>
      <c r="L18" s="12">
        <f>IF(L$5=0,"",L16-L17)</f>
        <v/>
      </c>
      <c r="M18" s="13">
        <f>IF(SUM($J$5:$L$5)=0,"",SUM(J18:L18))</f>
        <v/>
      </c>
      <c r="N18" s="12">
        <f>IF(N$5=0,"",N16-N17)</f>
        <v/>
      </c>
      <c r="O18" s="12">
        <f>IF(O$5=0,"",O16-O17)</f>
        <v/>
      </c>
      <c r="P18" s="12">
        <f>IF(P$5=0,"",P16-P17)</f>
        <v/>
      </c>
      <c r="Q18" s="13">
        <f>IF(SUM($N$5:$P$5)=0,"",SUM(N18:P18))</f>
        <v/>
      </c>
      <c r="R18" s="13">
        <f>IF($R$5=0,"",SUM(E18,I18,M18,Q18))</f>
        <v/>
      </c>
    </row>
    <row r="19">
      <c r="A19" s="9" t="inlineStr">
        <is>
          <t>Tax</t>
        </is>
      </c>
      <c r="B19" s="10" t="n">
        <v>6500</v>
      </c>
      <c r="C19" s="10" t="n">
        <v>5600</v>
      </c>
      <c r="D19" s="10" t="n">
        <v>6700</v>
      </c>
      <c r="E19" s="11">
        <f>IF(SUM($B$5:$D$5)=0,"",SUM(B19:D19))</f>
        <v/>
      </c>
      <c r="F19" s="10" t="n"/>
      <c r="G19" s="10" t="n"/>
      <c r="H19" s="10" t="n"/>
      <c r="I19" s="11">
        <f>IF(SUM($F$5:$H$5)=0,"",SUM(F19:H19))</f>
        <v/>
      </c>
      <c r="J19" s="10" t="n"/>
      <c r="K19" s="10" t="n"/>
      <c r="L19" s="10" t="n"/>
      <c r="M19" s="11">
        <f>IF(SUM($J$5:$L$5)=0,"",SUM(J19:L19))</f>
        <v/>
      </c>
      <c r="N19" s="10" t="n"/>
      <c r="O19" s="10" t="n"/>
      <c r="P19" s="10" t="n"/>
      <c r="Q19" s="11">
        <f>IF(SUM($N$5:$P$5)=0,"",SUM(N19:P19))</f>
        <v/>
      </c>
      <c r="R19" s="11">
        <f>IF($R$5=0,"",SUM(E19,I19,M19,Q19))</f>
        <v/>
      </c>
    </row>
    <row r="20">
      <c r="A20" s="3" t="inlineStr">
        <is>
          <t>Net profit</t>
        </is>
      </c>
      <c r="B20" s="12">
        <f>IF(B$5=0,"",B18-B19)</f>
        <v/>
      </c>
      <c r="C20" s="12">
        <f>IF(C$5=0,"",C18-C19)</f>
        <v/>
      </c>
      <c r="D20" s="12">
        <f>IF(D$5=0,"",D18-D19)</f>
        <v/>
      </c>
      <c r="E20" s="13">
        <f>IF(SUM($B$5:$D$5)=0,"",SUM(B20:D20))</f>
        <v/>
      </c>
      <c r="F20" s="12">
        <f>IF(F$5=0,"",F18-F19)</f>
        <v/>
      </c>
      <c r="G20" s="12">
        <f>IF(G$5=0,"",G18-G19)</f>
        <v/>
      </c>
      <c r="H20" s="12">
        <f>IF(H$5=0,"",H18-H19)</f>
        <v/>
      </c>
      <c r="I20" s="13">
        <f>IF(SUM($F$5:$H$5)=0,"",SUM(F20:H20))</f>
        <v/>
      </c>
      <c r="J20" s="12">
        <f>IF(J$5=0,"",J18-J19)</f>
        <v/>
      </c>
      <c r="K20" s="12">
        <f>IF(K$5=0,"",K18-K19)</f>
        <v/>
      </c>
      <c r="L20" s="12">
        <f>IF(L$5=0,"",L18-L19)</f>
        <v/>
      </c>
      <c r="M20" s="13">
        <f>IF(SUM($J$5:$L$5)=0,"",SUM(J20:L20))</f>
        <v/>
      </c>
      <c r="N20" s="12">
        <f>IF(N$5=0,"",N18-N19)</f>
        <v/>
      </c>
      <c r="O20" s="12">
        <f>IF(O$5=0,"",O18-O19)</f>
        <v/>
      </c>
      <c r="P20" s="12">
        <f>IF(P$5=0,"",P18-P19)</f>
        <v/>
      </c>
      <c r="Q20" s="13">
        <f>IF(SUM($N$5:$P$5)=0,"",SUM(N20:P20))</f>
        <v/>
      </c>
      <c r="R20" s="13">
        <f>IF($R$5=0,"",SUM(E20,I20,M20,Q20))</f>
        <v/>
      </c>
    </row>
    <row r="22">
      <c r="A22" s="2" t="inlineStr">
        <is>
          <t>Depreciation sits on its own line because the cash flow statement has to add it back. Buried inside other operating costs it cannot be, and the statement silently understates operating cash.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22" customWidth="1" min="15" max="15"/>
  </cols>
  <sheetData>
    <row r="1">
      <c r="A1" s="1" t="inlineStr">
        <is>
          <t>Balance sheet — the positions every movement is derived from</t>
        </is>
      </c>
    </row>
    <row r="2">
      <c r="A2" s="2" t="inlineStr">
        <is>
          <t>Opening at the start of the year, then the closing position at each month end. The cash flow statement takes every working-capital movement from these columns.</t>
        </is>
      </c>
    </row>
    <row r="3">
      <c r="A3" s="3" t="inlineStr">
        <is>
          <t>Months filled</t>
        </is>
      </c>
      <c r="B3" s="14">
        <f>COUNT($C$5:$N$5)</f>
        <v/>
      </c>
    </row>
    <row r="4">
      <c r="A4" s="7" t="inlineStr">
        <is>
          <t>Line</t>
        </is>
      </c>
      <c r="B4" s="7" t="inlineStr">
        <is>
          <t>Opening</t>
        </is>
      </c>
      <c r="C4" s="7" t="inlineStr">
        <is>
          <t>Jan</t>
        </is>
      </c>
      <c r="D4" s="7" t="inlineStr">
        <is>
          <t>Feb</t>
        </is>
      </c>
      <c r="E4" s="7" t="inlineStr">
        <is>
          <t>Mar</t>
        </is>
      </c>
      <c r="F4" s="7" t="inlineStr">
        <is>
          <t>Apr</t>
        </is>
      </c>
      <c r="G4" s="7" t="inlineStr">
        <is>
          <t>May</t>
        </is>
      </c>
      <c r="H4" s="7" t="inlineStr">
        <is>
          <t>Jun</t>
        </is>
      </c>
      <c r="I4" s="7" t="inlineStr">
        <is>
          <t>Jul</t>
        </is>
      </c>
      <c r="J4" s="7" t="inlineStr">
        <is>
          <t>Aug</t>
        </is>
      </c>
      <c r="K4" s="7" t="inlineStr">
        <is>
          <t>Sep</t>
        </is>
      </c>
      <c r="L4" s="7" t="inlineStr">
        <is>
          <t>Oct</t>
        </is>
      </c>
      <c r="M4" s="7" t="inlineStr">
        <is>
          <t>Nov</t>
        </is>
      </c>
      <c r="N4" s="7" t="inlineStr">
        <is>
          <t>Dec</t>
        </is>
      </c>
      <c r="O4" s="7" t="inlineStr">
        <is>
          <t>Movement in the year</t>
        </is>
      </c>
    </row>
    <row r="5">
      <c r="A5" s="9" t="inlineStr">
        <is>
          <t>Cash at bank</t>
        </is>
      </c>
      <c r="B5" s="10" t="n">
        <v>210000</v>
      </c>
      <c r="C5" s="10" t="n">
        <v>201500</v>
      </c>
      <c r="D5" s="10" t="n">
        <v>211100</v>
      </c>
      <c r="E5" s="10" t="n">
        <v>140000</v>
      </c>
      <c r="F5" s="10" t="n"/>
      <c r="G5" s="10" t="n"/>
      <c r="H5" s="10" t="n"/>
      <c r="I5" s="10" t="n"/>
      <c r="J5" s="10" t="n"/>
      <c r="K5" s="10" t="n"/>
      <c r="L5" s="10" t="n"/>
      <c r="M5" s="10" t="n"/>
      <c r="N5" s="10" t="n"/>
      <c r="O5" s="13">
        <f>IF($B$3=0,"",IFERROR(INDEX($C5:$N5,$B$3)-$B5,""))</f>
        <v/>
      </c>
    </row>
    <row r="6">
      <c r="A6" s="9" t="inlineStr">
        <is>
          <t>Accounts receivable</t>
        </is>
      </c>
      <c r="B6" s="10" t="n">
        <v>268000</v>
      </c>
      <c r="C6" s="10" t="n">
        <v>299800</v>
      </c>
      <c r="D6" s="10" t="n">
        <v>312200</v>
      </c>
      <c r="E6" s="10" t="n">
        <v>356400</v>
      </c>
      <c r="F6" s="10" t="n"/>
      <c r="G6" s="10" t="n"/>
      <c r="H6" s="10" t="n"/>
      <c r="I6" s="10" t="n"/>
      <c r="J6" s="10" t="n"/>
      <c r="K6" s="10" t="n"/>
      <c r="L6" s="10" t="n"/>
      <c r="M6" s="10" t="n"/>
      <c r="N6" s="10" t="n"/>
      <c r="O6" s="13">
        <f>IF($B$3=0,"",IFERROR(INDEX($C6:$N6,$B$3)-$B6,""))</f>
        <v/>
      </c>
    </row>
    <row r="7">
      <c r="A7" s="9" t="inlineStr">
        <is>
          <t>Inventory</t>
        </is>
      </c>
      <c r="B7" s="10" t="n">
        <v>0</v>
      </c>
      <c r="C7" s="10" t="n">
        <v>0</v>
      </c>
      <c r="D7" s="10" t="n">
        <v>0</v>
      </c>
      <c r="E7" s="10" t="n">
        <v>0</v>
      </c>
      <c r="F7" s="10" t="n"/>
      <c r="G7" s="10" t="n"/>
      <c r="H7" s="10" t="n"/>
      <c r="I7" s="10" t="n"/>
      <c r="J7" s="10" t="n"/>
      <c r="K7" s="10" t="n"/>
      <c r="L7" s="10" t="n"/>
      <c r="M7" s="10" t="n"/>
      <c r="N7" s="10" t="n"/>
      <c r="O7" s="13">
        <f>IF($B$3=0,"",IFERROR(INDEX($C7:$N7,$B$3)-$B7,""))</f>
        <v/>
      </c>
    </row>
    <row r="8">
      <c r="A8" s="9" t="inlineStr">
        <is>
          <t>Prepayments</t>
        </is>
      </c>
      <c r="B8" s="10" t="n">
        <v>18000</v>
      </c>
      <c r="C8" s="10" t="n">
        <v>18000</v>
      </c>
      <c r="D8" s="10" t="n">
        <v>18000</v>
      </c>
      <c r="E8" s="10" t="n">
        <v>18000</v>
      </c>
      <c r="F8" s="10" t="n"/>
      <c r="G8" s="10" t="n"/>
      <c r="H8" s="10" t="n"/>
      <c r="I8" s="10" t="n"/>
      <c r="J8" s="10" t="n"/>
      <c r="K8" s="10" t="n"/>
      <c r="L8" s="10" t="n"/>
      <c r="M8" s="10" t="n"/>
      <c r="N8" s="10" t="n"/>
      <c r="O8" s="13">
        <f>IF($B$3=0,"",IFERROR(INDEX($C8:$N8,$B$3)-$B8,""))</f>
        <v/>
      </c>
    </row>
    <row r="9">
      <c r="A9" s="3" t="inlineStr">
        <is>
          <t>Total current assets</t>
        </is>
      </c>
      <c r="B9" s="12">
        <f>IF(COUNT(B$5:B$8)+COUNT(B$11:B$13)=0,"",SUM(B5:B8))</f>
        <v/>
      </c>
      <c r="C9" s="12">
        <f>IF(COUNT(C$5:C$8)+COUNT(C$11:C$13)=0,"",SUM(C5:C8))</f>
        <v/>
      </c>
      <c r="D9" s="12">
        <f>IF(COUNT(D$5:D$8)+COUNT(D$11:D$13)=0,"",SUM(D5:D8))</f>
        <v/>
      </c>
      <c r="E9" s="12">
        <f>IF(COUNT(E$5:E$8)+COUNT(E$11:E$13)=0,"",SUM(E5:E8))</f>
        <v/>
      </c>
      <c r="F9" s="12">
        <f>IF(COUNT(F$5:F$8)+COUNT(F$11:F$13)=0,"",SUM(F5:F8))</f>
        <v/>
      </c>
      <c r="G9" s="12">
        <f>IF(COUNT(G$5:G$8)+COUNT(G$11:G$13)=0,"",SUM(G5:G8))</f>
        <v/>
      </c>
      <c r="H9" s="12">
        <f>IF(COUNT(H$5:H$8)+COUNT(H$11:H$13)=0,"",SUM(H5:H8))</f>
        <v/>
      </c>
      <c r="I9" s="12">
        <f>IF(COUNT(I$5:I$8)+COUNT(I$11:I$13)=0,"",SUM(I5:I8))</f>
        <v/>
      </c>
      <c r="J9" s="12">
        <f>IF(COUNT(J$5:J$8)+COUNT(J$11:J$13)=0,"",SUM(J5:J8))</f>
        <v/>
      </c>
      <c r="K9" s="12">
        <f>IF(COUNT(K$5:K$8)+COUNT(K$11:K$13)=0,"",SUM(K5:K8))</f>
        <v/>
      </c>
      <c r="L9" s="12">
        <f>IF(COUNT(L$5:L$8)+COUNT(L$11:L$13)=0,"",SUM(L5:L8))</f>
        <v/>
      </c>
      <c r="M9" s="12">
        <f>IF(COUNT(M$5:M$8)+COUNT(M$11:M$13)=0,"",SUM(M5:M8))</f>
        <v/>
      </c>
      <c r="N9" s="12">
        <f>IF(COUNT(N$5:N$8)+COUNT(N$11:N$13)=0,"",SUM(N5:N8))</f>
        <v/>
      </c>
      <c r="O9" s="13">
        <f>IF($B$3=0,"",IFERROR(INDEX($C9:$N9,$B$3)-$B9,""))</f>
        <v/>
      </c>
    </row>
    <row r="10">
      <c r="A10" s="9" t="inlineStr">
        <is>
          <t>Current liabilities</t>
        </is>
      </c>
    </row>
    <row r="11">
      <c r="A11" s="9" t="inlineStr">
        <is>
          <t>Accounts payable</t>
        </is>
      </c>
      <c r="B11" s="10" t="n">
        <v>96000</v>
      </c>
      <c r="C11" s="10" t="n">
        <v>96000</v>
      </c>
      <c r="D11" s="10" t="n">
        <v>96000</v>
      </c>
      <c r="E11" s="10" t="n">
        <v>96000</v>
      </c>
      <c r="F11" s="10" t="n"/>
      <c r="G11" s="10" t="n"/>
      <c r="H11" s="10" t="n"/>
      <c r="I11" s="10" t="n"/>
      <c r="J11" s="10" t="n"/>
      <c r="K11" s="10" t="n"/>
      <c r="L11" s="10" t="n"/>
      <c r="M11" s="10" t="n"/>
      <c r="N11" s="10" t="n"/>
      <c r="O11" s="13">
        <f>IF($B$3=0,"",IFERROR(INDEX($C11:$N11,$B$3)-$B11,""))</f>
        <v/>
      </c>
    </row>
    <row r="12">
      <c r="A12" s="9" t="inlineStr">
        <is>
          <t>Accruals</t>
        </is>
      </c>
      <c r="B12" s="10" t="n">
        <v>42000</v>
      </c>
      <c r="C12" s="10" t="n">
        <v>42000</v>
      </c>
      <c r="D12" s="10" t="n">
        <v>42000</v>
      </c>
      <c r="E12" s="10" t="n">
        <v>42000</v>
      </c>
      <c r="F12" s="10" t="n"/>
      <c r="G12" s="10" t="n"/>
      <c r="H12" s="10" t="n"/>
      <c r="I12" s="10" t="n"/>
      <c r="J12" s="10" t="n"/>
      <c r="K12" s="10" t="n"/>
      <c r="L12" s="10" t="n"/>
      <c r="M12" s="10" t="n"/>
      <c r="N12" s="10" t="n"/>
      <c r="O12" s="13">
        <f>IF($B$3=0,"",IFERROR(INDEX($C12:$N12,$B$3)-$B12,""))</f>
        <v/>
      </c>
    </row>
    <row r="13">
      <c r="A13" s="9" t="inlineStr">
        <is>
          <t>Other current liabilities</t>
        </is>
      </c>
      <c r="B13" s="10" t="n">
        <v>12000</v>
      </c>
      <c r="C13" s="10" t="n">
        <v>12000</v>
      </c>
      <c r="D13" s="10" t="n">
        <v>12000</v>
      </c>
      <c r="E13" s="10" t="n">
        <v>12000</v>
      </c>
      <c r="F13" s="10" t="n"/>
      <c r="G13" s="10" t="n"/>
      <c r="H13" s="10" t="n"/>
      <c r="I13" s="10" t="n"/>
      <c r="J13" s="10" t="n"/>
      <c r="K13" s="10" t="n"/>
      <c r="L13" s="10" t="n"/>
      <c r="M13" s="10" t="n"/>
      <c r="N13" s="10" t="n"/>
      <c r="O13" s="13">
        <f>IF($B$3=0,"",IFERROR(INDEX($C13:$N13,$B$3)-$B13,""))</f>
        <v/>
      </c>
    </row>
    <row r="14">
      <c r="A14" s="3" t="inlineStr">
        <is>
          <t>Total current liabilities</t>
        </is>
      </c>
      <c r="B14" s="12">
        <f>IF(COUNT(B$5:B$8)+COUNT(B$11:B$13)=0,"",SUM(B11:B13))</f>
        <v/>
      </c>
      <c r="C14" s="12">
        <f>IF(COUNT(C$5:C$8)+COUNT(C$11:C$13)=0,"",SUM(C11:C13))</f>
        <v/>
      </c>
      <c r="D14" s="12">
        <f>IF(COUNT(D$5:D$8)+COUNT(D$11:D$13)=0,"",SUM(D11:D13))</f>
        <v/>
      </c>
      <c r="E14" s="12">
        <f>IF(COUNT(E$5:E$8)+COUNT(E$11:E$13)=0,"",SUM(E11:E13))</f>
        <v/>
      </c>
      <c r="F14" s="12">
        <f>IF(COUNT(F$5:F$8)+COUNT(F$11:F$13)=0,"",SUM(F11:F13))</f>
        <v/>
      </c>
      <c r="G14" s="12">
        <f>IF(COUNT(G$5:G$8)+COUNT(G$11:G$13)=0,"",SUM(G11:G13))</f>
        <v/>
      </c>
      <c r="H14" s="12">
        <f>IF(COUNT(H$5:H$8)+COUNT(H$11:H$13)=0,"",SUM(H11:H13))</f>
        <v/>
      </c>
      <c r="I14" s="12">
        <f>IF(COUNT(I$5:I$8)+COUNT(I$11:I$13)=0,"",SUM(I11:I13))</f>
        <v/>
      </c>
      <c r="J14" s="12">
        <f>IF(COUNT(J$5:J$8)+COUNT(J$11:J$13)=0,"",SUM(J11:J13))</f>
        <v/>
      </c>
      <c r="K14" s="12">
        <f>IF(COUNT(K$5:K$8)+COUNT(K$11:K$13)=0,"",SUM(K11:K13))</f>
        <v/>
      </c>
      <c r="L14" s="12">
        <f>IF(COUNT(L$5:L$8)+COUNT(L$11:L$13)=0,"",SUM(L11:L13))</f>
        <v/>
      </c>
      <c r="M14" s="12">
        <f>IF(COUNT(M$5:M$8)+COUNT(M$11:M$13)=0,"",SUM(M11:M13))</f>
        <v/>
      </c>
      <c r="N14" s="12">
        <f>IF(COUNT(N$5:N$8)+COUNT(N$11:N$13)=0,"",SUM(N11:N13))</f>
        <v/>
      </c>
      <c r="O14" s="13">
        <f>IF($B$3=0,"",IFERROR(INDEX($C14:$N14,$B$3)-$B14,""))</f>
        <v/>
      </c>
    </row>
    <row r="16">
      <c r="A16" s="3" t="inlineStr">
        <is>
          <t>Working capital</t>
        </is>
      </c>
      <c r="B16" s="12">
        <f>IF(COUNT(B$5:B$8)+COUNT(B$11:B$13)=0,"",B9-B14)</f>
        <v/>
      </c>
      <c r="C16" s="12">
        <f>IF(COUNT(C$5:C$8)+COUNT(C$11:C$13)=0,"",C9-C14)</f>
        <v/>
      </c>
      <c r="D16" s="12">
        <f>IF(COUNT(D$5:D$8)+COUNT(D$11:D$13)=0,"",D9-D14)</f>
        <v/>
      </c>
      <c r="E16" s="12">
        <f>IF(COUNT(E$5:E$8)+COUNT(E$11:E$13)=0,"",E9-E14)</f>
        <v/>
      </c>
      <c r="F16" s="12">
        <f>IF(COUNT(F$5:F$8)+COUNT(F$11:F$13)=0,"",F9-F14)</f>
        <v/>
      </c>
      <c r="G16" s="12">
        <f>IF(COUNT(G$5:G$8)+COUNT(G$11:G$13)=0,"",G9-G14)</f>
        <v/>
      </c>
      <c r="H16" s="12">
        <f>IF(COUNT(H$5:H$8)+COUNT(H$11:H$13)=0,"",H9-H14)</f>
        <v/>
      </c>
      <c r="I16" s="12">
        <f>IF(COUNT(I$5:I$8)+COUNT(I$11:I$13)=0,"",I9-I14)</f>
        <v/>
      </c>
      <c r="J16" s="12">
        <f>IF(COUNT(J$5:J$8)+COUNT(J$11:J$13)=0,"",J9-J14)</f>
        <v/>
      </c>
      <c r="K16" s="12">
        <f>IF(COUNT(K$5:K$8)+COUNT(K$11:K$13)=0,"",K9-K14)</f>
        <v/>
      </c>
      <c r="L16" s="12">
        <f>IF(COUNT(L$5:L$8)+COUNT(L$11:L$13)=0,"",L9-L14)</f>
        <v/>
      </c>
      <c r="M16" s="12">
        <f>IF(COUNT(M$5:M$8)+COUNT(M$11:M$13)=0,"",M9-M14)</f>
        <v/>
      </c>
      <c r="N16" s="12">
        <f>IF(COUNT(N$5:N$8)+COUNT(N$11:N$13)=0,"",N9-N14)</f>
        <v/>
      </c>
      <c r="O16" s="13">
        <f>IF($B$3=0,"",IFERROR(INDEX($C16:$N16,$B$3)-$B16,""))</f>
        <v/>
      </c>
    </row>
    <row r="17">
      <c r="A17" s="3" t="inlineStr">
        <is>
          <t>Working capital excluding cash</t>
        </is>
      </c>
      <c r="B17" s="12">
        <f>IF(COUNT(B$5:B$8)+COUNT(B$11:B$13)=0,"",B9-B5-B14)</f>
        <v/>
      </c>
      <c r="C17" s="12">
        <f>IF(COUNT(C$5:C$8)+COUNT(C$11:C$13)=0,"",C9-C5-C14)</f>
        <v/>
      </c>
      <c r="D17" s="12">
        <f>IF(COUNT(D$5:D$8)+COUNT(D$11:D$13)=0,"",D9-D5-D14)</f>
        <v/>
      </c>
      <c r="E17" s="12">
        <f>IF(COUNT(E$5:E$8)+COUNT(E$11:E$13)=0,"",E9-E5-E14)</f>
        <v/>
      </c>
      <c r="F17" s="12">
        <f>IF(COUNT(F$5:F$8)+COUNT(F$11:F$13)=0,"",F9-F5-F14)</f>
        <v/>
      </c>
      <c r="G17" s="12">
        <f>IF(COUNT(G$5:G$8)+COUNT(G$11:G$13)=0,"",G9-G5-G14)</f>
        <v/>
      </c>
      <c r="H17" s="12">
        <f>IF(COUNT(H$5:H$8)+COUNT(H$11:H$13)=0,"",H9-H5-H14)</f>
        <v/>
      </c>
      <c r="I17" s="12">
        <f>IF(COUNT(I$5:I$8)+COUNT(I$11:I$13)=0,"",I9-I5-I14)</f>
        <v/>
      </c>
      <c r="J17" s="12">
        <f>IF(COUNT(J$5:J$8)+COUNT(J$11:J$13)=0,"",J9-J5-J14)</f>
        <v/>
      </c>
      <c r="K17" s="12">
        <f>IF(COUNT(K$5:K$8)+COUNT(K$11:K$13)=0,"",K9-K5-K14)</f>
        <v/>
      </c>
      <c r="L17" s="12">
        <f>IF(COUNT(L$5:L$8)+COUNT(L$11:L$13)=0,"",L9-L5-L14)</f>
        <v/>
      </c>
      <c r="M17" s="12">
        <f>IF(COUNT(M$5:M$8)+COUNT(M$11:M$13)=0,"",M9-M5-M14)</f>
        <v/>
      </c>
      <c r="N17" s="12">
        <f>IF(COUNT(N$5:N$8)+COUNT(N$11:N$13)=0,"",N9-N5-N14)</f>
        <v/>
      </c>
      <c r="O17" s="13">
        <f>IF($B$3=0,"",IFERROR(INDEX($C17:$N17,$B$3)-$B17,""))</f>
        <v/>
      </c>
    </row>
    <row r="19">
      <c r="A19" s="2" t="inlineStr">
        <is>
          <t>Fill the months left to right without gaps. 'Months filled' in B3 counts the cash row, and the movement column and the full-year figures on the other tabs all read it.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38"/>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s>
  <sheetData>
    <row r="1">
      <c r="A1" s="1" t="inlineStr">
        <is>
          <t>Cash flow statement — indirect method</t>
        </is>
      </c>
    </row>
    <row r="2">
      <c r="A2" s="2" t="inlineStr">
        <is>
          <t>Nothing above the investing block is typed: profit comes from P&amp;L and every working-capital movement is closing less opening on Balance sheet.</t>
        </is>
      </c>
    </row>
    <row r="3">
      <c r="A3" s="3" t="inlineStr">
        <is>
          <t>Financial year</t>
        </is>
      </c>
      <c r="B3" s="14">
        <f>'P&amp;L'!$B$3</f>
        <v/>
      </c>
    </row>
    <row r="4">
      <c r="A4" s="7" t="inlineStr">
        <is>
          <t>Line</t>
        </is>
      </c>
      <c r="B4" s="7" t="inlineStr">
        <is>
          <t>Jan</t>
        </is>
      </c>
      <c r="C4" s="7" t="inlineStr">
        <is>
          <t>Feb</t>
        </is>
      </c>
      <c r="D4" s="7" t="inlineStr">
        <is>
          <t>Mar</t>
        </is>
      </c>
      <c r="E4" s="7" t="inlineStr">
        <is>
          <t>Q1</t>
        </is>
      </c>
      <c r="F4" s="7" t="inlineStr">
        <is>
          <t>Apr</t>
        </is>
      </c>
      <c r="G4" s="7" t="inlineStr">
        <is>
          <t>May</t>
        </is>
      </c>
      <c r="H4" s="7" t="inlineStr">
        <is>
          <t>Jun</t>
        </is>
      </c>
      <c r="I4" s="7" t="inlineStr">
        <is>
          <t>Q2</t>
        </is>
      </c>
      <c r="J4" s="7" t="inlineStr">
        <is>
          <t>Jul</t>
        </is>
      </c>
      <c r="K4" s="7" t="inlineStr">
        <is>
          <t>Aug</t>
        </is>
      </c>
      <c r="L4" s="7" t="inlineStr">
        <is>
          <t>Sep</t>
        </is>
      </c>
      <c r="M4" s="7" t="inlineStr">
        <is>
          <t>Q3</t>
        </is>
      </c>
      <c r="N4" s="7" t="inlineStr">
        <is>
          <t>Oct</t>
        </is>
      </c>
      <c r="O4" s="7" t="inlineStr">
        <is>
          <t>Nov</t>
        </is>
      </c>
      <c r="P4" s="7" t="inlineStr">
        <is>
          <t>Dec</t>
        </is>
      </c>
      <c r="Q4" s="7" t="inlineStr">
        <is>
          <t>Q4</t>
        </is>
      </c>
      <c r="R4" s="7" t="inlineStr">
        <is>
          <t>Full year</t>
        </is>
      </c>
    </row>
    <row r="5">
      <c r="A5" s="2" t="inlineStr">
        <is>
          <t>Month included (balance sheet filled)</t>
        </is>
      </c>
      <c r="B5" s="8">
        <f>IF('Balance sheet'!C5="",0,1)</f>
        <v/>
      </c>
      <c r="C5" s="8">
        <f>IF('Balance sheet'!D5="",0,1)</f>
        <v/>
      </c>
      <c r="D5" s="8">
        <f>IF('Balance sheet'!E5="",0,1)</f>
        <v/>
      </c>
      <c r="F5" s="8">
        <f>IF('Balance sheet'!F5="",0,1)</f>
        <v/>
      </c>
      <c r="G5" s="8">
        <f>IF('Balance sheet'!G5="",0,1)</f>
        <v/>
      </c>
      <c r="H5" s="8">
        <f>IF('Balance sheet'!H5="",0,1)</f>
        <v/>
      </c>
      <c r="J5" s="8">
        <f>IF('Balance sheet'!I5="",0,1)</f>
        <v/>
      </c>
      <c r="K5" s="8">
        <f>IF('Balance sheet'!J5="",0,1)</f>
        <v/>
      </c>
      <c r="L5" s="8">
        <f>IF('Balance sheet'!K5="",0,1)</f>
        <v/>
      </c>
      <c r="N5" s="8">
        <f>IF('Balance sheet'!L5="",0,1)</f>
        <v/>
      </c>
      <c r="O5" s="8">
        <f>IF('Balance sheet'!M5="",0,1)</f>
        <v/>
      </c>
      <c r="P5" s="8">
        <f>IF('Balance sheet'!N5="",0,1)</f>
        <v/>
      </c>
      <c r="R5" s="8">
        <f>SUM($B$5:$P$5)</f>
        <v/>
      </c>
    </row>
    <row r="6">
      <c r="A6" s="3" t="inlineStr">
        <is>
          <t>OPERATING ACTIVITIES</t>
        </is>
      </c>
    </row>
    <row r="7">
      <c r="A7" s="9" t="inlineStr">
        <is>
          <t>Net profit</t>
        </is>
      </c>
      <c r="B7" s="15">
        <f>IF(B$5=0,"",'P&amp;L'!B20)</f>
        <v/>
      </c>
      <c r="C7" s="15">
        <f>IF(C$5=0,"",'P&amp;L'!C20)</f>
        <v/>
      </c>
      <c r="D7" s="15">
        <f>IF(D$5=0,"",'P&amp;L'!D20)</f>
        <v/>
      </c>
      <c r="E7" s="11">
        <f>IF(SUM($B$5:$D$5)=0,"",SUM(B7:D7))</f>
        <v/>
      </c>
      <c r="F7" s="15">
        <f>IF(F$5=0,"",'P&amp;L'!F20)</f>
        <v/>
      </c>
      <c r="G7" s="15">
        <f>IF(G$5=0,"",'P&amp;L'!G20)</f>
        <v/>
      </c>
      <c r="H7" s="15">
        <f>IF(H$5=0,"",'P&amp;L'!H20)</f>
        <v/>
      </c>
      <c r="I7" s="11">
        <f>IF(SUM($F$5:$H$5)=0,"",SUM(F7:H7))</f>
        <v/>
      </c>
      <c r="J7" s="15">
        <f>IF(J$5=0,"",'P&amp;L'!J20)</f>
        <v/>
      </c>
      <c r="K7" s="15">
        <f>IF(K$5=0,"",'P&amp;L'!K20)</f>
        <v/>
      </c>
      <c r="L7" s="15">
        <f>IF(L$5=0,"",'P&amp;L'!L20)</f>
        <v/>
      </c>
      <c r="M7" s="11">
        <f>IF(SUM($J$5:$L$5)=0,"",SUM(J7:L7))</f>
        <v/>
      </c>
      <c r="N7" s="15">
        <f>IF(N$5=0,"",'P&amp;L'!N20)</f>
        <v/>
      </c>
      <c r="O7" s="15">
        <f>IF(O$5=0,"",'P&amp;L'!O20)</f>
        <v/>
      </c>
      <c r="P7" s="15">
        <f>IF(P$5=0,"",'P&amp;L'!P20)</f>
        <v/>
      </c>
      <c r="Q7" s="11">
        <f>IF(SUM($N$5:$P$5)=0,"",SUM(N7:P7))</f>
        <v/>
      </c>
      <c r="R7" s="11">
        <f>IF($R$5=0,"",SUM(E7,I7,M7,Q7))</f>
        <v/>
      </c>
    </row>
    <row r="8">
      <c r="A8" s="9" t="inlineStr">
        <is>
          <t>+ Depreciation and amortisation</t>
        </is>
      </c>
      <c r="B8" s="15">
        <f>IF(B$5=0,"",'P&amp;L'!B15)</f>
        <v/>
      </c>
      <c r="C8" s="15">
        <f>IF(C$5=0,"",'P&amp;L'!C15)</f>
        <v/>
      </c>
      <c r="D8" s="15">
        <f>IF(D$5=0,"",'P&amp;L'!D15)</f>
        <v/>
      </c>
      <c r="E8" s="11">
        <f>IF(SUM($B$5:$D$5)=0,"",SUM(B8:D8))</f>
        <v/>
      </c>
      <c r="F8" s="15">
        <f>IF(F$5=0,"",'P&amp;L'!F15)</f>
        <v/>
      </c>
      <c r="G8" s="15">
        <f>IF(G$5=0,"",'P&amp;L'!G15)</f>
        <v/>
      </c>
      <c r="H8" s="15">
        <f>IF(H$5=0,"",'P&amp;L'!H15)</f>
        <v/>
      </c>
      <c r="I8" s="11">
        <f>IF(SUM($F$5:$H$5)=0,"",SUM(F8:H8))</f>
        <v/>
      </c>
      <c r="J8" s="15">
        <f>IF(J$5=0,"",'P&amp;L'!J15)</f>
        <v/>
      </c>
      <c r="K8" s="15">
        <f>IF(K$5=0,"",'P&amp;L'!K15)</f>
        <v/>
      </c>
      <c r="L8" s="15">
        <f>IF(L$5=0,"",'P&amp;L'!L15)</f>
        <v/>
      </c>
      <c r="M8" s="11">
        <f>IF(SUM($J$5:$L$5)=0,"",SUM(J8:L8))</f>
        <v/>
      </c>
      <c r="N8" s="15">
        <f>IF(N$5=0,"",'P&amp;L'!N15)</f>
        <v/>
      </c>
      <c r="O8" s="15">
        <f>IF(O$5=0,"",'P&amp;L'!O15)</f>
        <v/>
      </c>
      <c r="P8" s="15">
        <f>IF(P$5=0,"",'P&amp;L'!P15)</f>
        <v/>
      </c>
      <c r="Q8" s="11">
        <f>IF(SUM($N$5:$P$5)=0,"",SUM(N8:P8))</f>
        <v/>
      </c>
      <c r="R8" s="11">
        <f>IF($R$5=0,"",SUM(E8,I8,M8,Q8))</f>
        <v/>
      </c>
    </row>
    <row r="9">
      <c r="A9" s="9" t="inlineStr">
        <is>
          <t>− Increase in receivables</t>
        </is>
      </c>
      <c r="B9" s="15">
        <f>IF(B$5=0,"",-('Balance sheet'!C6-'Balance sheet'!B6))</f>
        <v/>
      </c>
      <c r="C9" s="15">
        <f>IF(C$5=0,"",-('Balance sheet'!D6-'Balance sheet'!C6))</f>
        <v/>
      </c>
      <c r="D9" s="15">
        <f>IF(D$5=0,"",-('Balance sheet'!E6-'Balance sheet'!D6))</f>
        <v/>
      </c>
      <c r="E9" s="11">
        <f>IF(SUM($B$5:$D$5)=0,"",SUM(B9:D9))</f>
        <v/>
      </c>
      <c r="F9" s="15">
        <f>IF(F$5=0,"",-('Balance sheet'!F6-'Balance sheet'!E6))</f>
        <v/>
      </c>
      <c r="G9" s="15">
        <f>IF(G$5=0,"",-('Balance sheet'!G6-'Balance sheet'!F6))</f>
        <v/>
      </c>
      <c r="H9" s="15">
        <f>IF(H$5=0,"",-('Balance sheet'!H6-'Balance sheet'!G6))</f>
        <v/>
      </c>
      <c r="I9" s="11">
        <f>IF(SUM($F$5:$H$5)=0,"",SUM(F9:H9))</f>
        <v/>
      </c>
      <c r="J9" s="15">
        <f>IF(J$5=0,"",-('Balance sheet'!I6-'Balance sheet'!H6))</f>
        <v/>
      </c>
      <c r="K9" s="15">
        <f>IF(K$5=0,"",-('Balance sheet'!J6-'Balance sheet'!I6))</f>
        <v/>
      </c>
      <c r="L9" s="15">
        <f>IF(L$5=0,"",-('Balance sheet'!K6-'Balance sheet'!J6))</f>
        <v/>
      </c>
      <c r="M9" s="11">
        <f>IF(SUM($J$5:$L$5)=0,"",SUM(J9:L9))</f>
        <v/>
      </c>
      <c r="N9" s="15">
        <f>IF(N$5=0,"",-('Balance sheet'!L6-'Balance sheet'!K6))</f>
        <v/>
      </c>
      <c r="O9" s="15">
        <f>IF(O$5=0,"",-('Balance sheet'!M6-'Balance sheet'!L6))</f>
        <v/>
      </c>
      <c r="P9" s="15">
        <f>IF(P$5=0,"",-('Balance sheet'!N6-'Balance sheet'!M6))</f>
        <v/>
      </c>
      <c r="Q9" s="11">
        <f>IF(SUM($N$5:$P$5)=0,"",SUM(N9:P9))</f>
        <v/>
      </c>
      <c r="R9" s="11">
        <f>IF($R$5=0,"",SUM(E9,I9,M9,Q9))</f>
        <v/>
      </c>
    </row>
    <row r="10">
      <c r="A10" s="9" t="inlineStr">
        <is>
          <t>− Increase in inventory</t>
        </is>
      </c>
      <c r="B10" s="15">
        <f>IF(B$5=0,"",-('Balance sheet'!C7-'Balance sheet'!B7))</f>
        <v/>
      </c>
      <c r="C10" s="15">
        <f>IF(C$5=0,"",-('Balance sheet'!D7-'Balance sheet'!C7))</f>
        <v/>
      </c>
      <c r="D10" s="15">
        <f>IF(D$5=0,"",-('Balance sheet'!E7-'Balance sheet'!D7))</f>
        <v/>
      </c>
      <c r="E10" s="11">
        <f>IF(SUM($B$5:$D$5)=0,"",SUM(B10:D10))</f>
        <v/>
      </c>
      <c r="F10" s="15">
        <f>IF(F$5=0,"",-('Balance sheet'!F7-'Balance sheet'!E7))</f>
        <v/>
      </c>
      <c r="G10" s="15">
        <f>IF(G$5=0,"",-('Balance sheet'!G7-'Balance sheet'!F7))</f>
        <v/>
      </c>
      <c r="H10" s="15">
        <f>IF(H$5=0,"",-('Balance sheet'!H7-'Balance sheet'!G7))</f>
        <v/>
      </c>
      <c r="I10" s="11">
        <f>IF(SUM($F$5:$H$5)=0,"",SUM(F10:H10))</f>
        <v/>
      </c>
      <c r="J10" s="15">
        <f>IF(J$5=0,"",-('Balance sheet'!I7-'Balance sheet'!H7))</f>
        <v/>
      </c>
      <c r="K10" s="15">
        <f>IF(K$5=0,"",-('Balance sheet'!J7-'Balance sheet'!I7))</f>
        <v/>
      </c>
      <c r="L10" s="15">
        <f>IF(L$5=0,"",-('Balance sheet'!K7-'Balance sheet'!J7))</f>
        <v/>
      </c>
      <c r="M10" s="11">
        <f>IF(SUM($J$5:$L$5)=0,"",SUM(J10:L10))</f>
        <v/>
      </c>
      <c r="N10" s="15">
        <f>IF(N$5=0,"",-('Balance sheet'!L7-'Balance sheet'!K7))</f>
        <v/>
      </c>
      <c r="O10" s="15">
        <f>IF(O$5=0,"",-('Balance sheet'!M7-'Balance sheet'!L7))</f>
        <v/>
      </c>
      <c r="P10" s="15">
        <f>IF(P$5=0,"",-('Balance sheet'!N7-'Balance sheet'!M7))</f>
        <v/>
      </c>
      <c r="Q10" s="11">
        <f>IF(SUM($N$5:$P$5)=0,"",SUM(N10:P10))</f>
        <v/>
      </c>
      <c r="R10" s="11">
        <f>IF($R$5=0,"",SUM(E10,I10,M10,Q10))</f>
        <v/>
      </c>
    </row>
    <row r="11">
      <c r="A11" s="9" t="inlineStr">
        <is>
          <t>− Increase in prepayments</t>
        </is>
      </c>
      <c r="B11" s="15">
        <f>IF(B$5=0,"",-('Balance sheet'!C8-'Balance sheet'!B8))</f>
        <v/>
      </c>
      <c r="C11" s="15">
        <f>IF(C$5=0,"",-('Balance sheet'!D8-'Balance sheet'!C8))</f>
        <v/>
      </c>
      <c r="D11" s="15">
        <f>IF(D$5=0,"",-('Balance sheet'!E8-'Balance sheet'!D8))</f>
        <v/>
      </c>
      <c r="E11" s="11">
        <f>IF(SUM($B$5:$D$5)=0,"",SUM(B11:D11))</f>
        <v/>
      </c>
      <c r="F11" s="15">
        <f>IF(F$5=0,"",-('Balance sheet'!F8-'Balance sheet'!E8))</f>
        <v/>
      </c>
      <c r="G11" s="15">
        <f>IF(G$5=0,"",-('Balance sheet'!G8-'Balance sheet'!F8))</f>
        <v/>
      </c>
      <c r="H11" s="15">
        <f>IF(H$5=0,"",-('Balance sheet'!H8-'Balance sheet'!G8))</f>
        <v/>
      </c>
      <c r="I11" s="11">
        <f>IF(SUM($F$5:$H$5)=0,"",SUM(F11:H11))</f>
        <v/>
      </c>
      <c r="J11" s="15">
        <f>IF(J$5=0,"",-('Balance sheet'!I8-'Balance sheet'!H8))</f>
        <v/>
      </c>
      <c r="K11" s="15">
        <f>IF(K$5=0,"",-('Balance sheet'!J8-'Balance sheet'!I8))</f>
        <v/>
      </c>
      <c r="L11" s="15">
        <f>IF(L$5=0,"",-('Balance sheet'!K8-'Balance sheet'!J8))</f>
        <v/>
      </c>
      <c r="M11" s="11">
        <f>IF(SUM($J$5:$L$5)=0,"",SUM(J11:L11))</f>
        <v/>
      </c>
      <c r="N11" s="15">
        <f>IF(N$5=0,"",-('Balance sheet'!L8-'Balance sheet'!K8))</f>
        <v/>
      </c>
      <c r="O11" s="15">
        <f>IF(O$5=0,"",-('Balance sheet'!M8-'Balance sheet'!L8))</f>
        <v/>
      </c>
      <c r="P11" s="15">
        <f>IF(P$5=0,"",-('Balance sheet'!N8-'Balance sheet'!M8))</f>
        <v/>
      </c>
      <c r="Q11" s="11">
        <f>IF(SUM($N$5:$P$5)=0,"",SUM(N11:P11))</f>
        <v/>
      </c>
      <c r="R11" s="11">
        <f>IF($R$5=0,"",SUM(E11,I11,M11,Q11))</f>
        <v/>
      </c>
    </row>
    <row r="12">
      <c r="A12" s="9" t="inlineStr">
        <is>
          <t>+ Increase in payables</t>
        </is>
      </c>
      <c r="B12" s="15">
        <f>IF(B$5=0,"",('Balance sheet'!C11-'Balance sheet'!B11))</f>
        <v/>
      </c>
      <c r="C12" s="15">
        <f>IF(C$5=0,"",('Balance sheet'!D11-'Balance sheet'!C11))</f>
        <v/>
      </c>
      <c r="D12" s="15">
        <f>IF(D$5=0,"",('Balance sheet'!E11-'Balance sheet'!D11))</f>
        <v/>
      </c>
      <c r="E12" s="11">
        <f>IF(SUM($B$5:$D$5)=0,"",SUM(B12:D12))</f>
        <v/>
      </c>
      <c r="F12" s="15">
        <f>IF(F$5=0,"",('Balance sheet'!F11-'Balance sheet'!E11))</f>
        <v/>
      </c>
      <c r="G12" s="15">
        <f>IF(G$5=0,"",('Balance sheet'!G11-'Balance sheet'!F11))</f>
        <v/>
      </c>
      <c r="H12" s="15">
        <f>IF(H$5=0,"",('Balance sheet'!H11-'Balance sheet'!G11))</f>
        <v/>
      </c>
      <c r="I12" s="11">
        <f>IF(SUM($F$5:$H$5)=0,"",SUM(F12:H12))</f>
        <v/>
      </c>
      <c r="J12" s="15">
        <f>IF(J$5=0,"",('Balance sheet'!I11-'Balance sheet'!H11))</f>
        <v/>
      </c>
      <c r="K12" s="15">
        <f>IF(K$5=0,"",('Balance sheet'!J11-'Balance sheet'!I11))</f>
        <v/>
      </c>
      <c r="L12" s="15">
        <f>IF(L$5=0,"",('Balance sheet'!K11-'Balance sheet'!J11))</f>
        <v/>
      </c>
      <c r="M12" s="11">
        <f>IF(SUM($J$5:$L$5)=0,"",SUM(J12:L12))</f>
        <v/>
      </c>
      <c r="N12" s="15">
        <f>IF(N$5=0,"",('Balance sheet'!L11-'Balance sheet'!K11))</f>
        <v/>
      </c>
      <c r="O12" s="15">
        <f>IF(O$5=0,"",('Balance sheet'!M11-'Balance sheet'!L11))</f>
        <v/>
      </c>
      <c r="P12" s="15">
        <f>IF(P$5=0,"",('Balance sheet'!N11-'Balance sheet'!M11))</f>
        <v/>
      </c>
      <c r="Q12" s="11">
        <f>IF(SUM($N$5:$P$5)=0,"",SUM(N12:P12))</f>
        <v/>
      </c>
      <c r="R12" s="11">
        <f>IF($R$5=0,"",SUM(E12,I12,M12,Q12))</f>
        <v/>
      </c>
    </row>
    <row r="13">
      <c r="A13" s="9" t="inlineStr">
        <is>
          <t>+ Increase in accruals</t>
        </is>
      </c>
      <c r="B13" s="15">
        <f>IF(B$5=0,"",('Balance sheet'!C12-'Balance sheet'!B12))</f>
        <v/>
      </c>
      <c r="C13" s="15">
        <f>IF(C$5=0,"",('Balance sheet'!D12-'Balance sheet'!C12))</f>
        <v/>
      </c>
      <c r="D13" s="15">
        <f>IF(D$5=0,"",('Balance sheet'!E12-'Balance sheet'!D12))</f>
        <v/>
      </c>
      <c r="E13" s="11">
        <f>IF(SUM($B$5:$D$5)=0,"",SUM(B13:D13))</f>
        <v/>
      </c>
      <c r="F13" s="15">
        <f>IF(F$5=0,"",('Balance sheet'!F12-'Balance sheet'!E12))</f>
        <v/>
      </c>
      <c r="G13" s="15">
        <f>IF(G$5=0,"",('Balance sheet'!G12-'Balance sheet'!F12))</f>
        <v/>
      </c>
      <c r="H13" s="15">
        <f>IF(H$5=0,"",('Balance sheet'!H12-'Balance sheet'!G12))</f>
        <v/>
      </c>
      <c r="I13" s="11">
        <f>IF(SUM($F$5:$H$5)=0,"",SUM(F13:H13))</f>
        <v/>
      </c>
      <c r="J13" s="15">
        <f>IF(J$5=0,"",('Balance sheet'!I12-'Balance sheet'!H12))</f>
        <v/>
      </c>
      <c r="K13" s="15">
        <f>IF(K$5=0,"",('Balance sheet'!J12-'Balance sheet'!I12))</f>
        <v/>
      </c>
      <c r="L13" s="15">
        <f>IF(L$5=0,"",('Balance sheet'!K12-'Balance sheet'!J12))</f>
        <v/>
      </c>
      <c r="M13" s="11">
        <f>IF(SUM($J$5:$L$5)=0,"",SUM(J13:L13))</f>
        <v/>
      </c>
      <c r="N13" s="15">
        <f>IF(N$5=0,"",('Balance sheet'!L12-'Balance sheet'!K12))</f>
        <v/>
      </c>
      <c r="O13" s="15">
        <f>IF(O$5=0,"",('Balance sheet'!M12-'Balance sheet'!L12))</f>
        <v/>
      </c>
      <c r="P13" s="15">
        <f>IF(P$5=0,"",('Balance sheet'!N12-'Balance sheet'!M12))</f>
        <v/>
      </c>
      <c r="Q13" s="11">
        <f>IF(SUM($N$5:$P$5)=0,"",SUM(N13:P13))</f>
        <v/>
      </c>
      <c r="R13" s="11">
        <f>IF($R$5=0,"",SUM(E13,I13,M13,Q13))</f>
        <v/>
      </c>
    </row>
    <row r="14">
      <c r="A14" s="9" t="inlineStr">
        <is>
          <t>+ Increase in other current liabilities</t>
        </is>
      </c>
      <c r="B14" s="15">
        <f>IF(B$5=0,"",('Balance sheet'!C13-'Balance sheet'!B13))</f>
        <v/>
      </c>
      <c r="C14" s="15">
        <f>IF(C$5=0,"",('Balance sheet'!D13-'Balance sheet'!C13))</f>
        <v/>
      </c>
      <c r="D14" s="15">
        <f>IF(D$5=0,"",('Balance sheet'!E13-'Balance sheet'!D13))</f>
        <v/>
      </c>
      <c r="E14" s="11">
        <f>IF(SUM($B$5:$D$5)=0,"",SUM(B14:D14))</f>
        <v/>
      </c>
      <c r="F14" s="15">
        <f>IF(F$5=0,"",('Balance sheet'!F13-'Balance sheet'!E13))</f>
        <v/>
      </c>
      <c r="G14" s="15">
        <f>IF(G$5=0,"",('Balance sheet'!G13-'Balance sheet'!F13))</f>
        <v/>
      </c>
      <c r="H14" s="15">
        <f>IF(H$5=0,"",('Balance sheet'!H13-'Balance sheet'!G13))</f>
        <v/>
      </c>
      <c r="I14" s="11">
        <f>IF(SUM($F$5:$H$5)=0,"",SUM(F14:H14))</f>
        <v/>
      </c>
      <c r="J14" s="15">
        <f>IF(J$5=0,"",('Balance sheet'!I13-'Balance sheet'!H13))</f>
        <v/>
      </c>
      <c r="K14" s="15">
        <f>IF(K$5=0,"",('Balance sheet'!J13-'Balance sheet'!I13))</f>
        <v/>
      </c>
      <c r="L14" s="15">
        <f>IF(L$5=0,"",('Balance sheet'!K13-'Balance sheet'!J13))</f>
        <v/>
      </c>
      <c r="M14" s="11">
        <f>IF(SUM($J$5:$L$5)=0,"",SUM(J14:L14))</f>
        <v/>
      </c>
      <c r="N14" s="15">
        <f>IF(N$5=0,"",('Balance sheet'!L13-'Balance sheet'!K13))</f>
        <v/>
      </c>
      <c r="O14" s="15">
        <f>IF(O$5=0,"",('Balance sheet'!M13-'Balance sheet'!L13))</f>
        <v/>
      </c>
      <c r="P14" s="15">
        <f>IF(P$5=0,"",('Balance sheet'!N13-'Balance sheet'!M13))</f>
        <v/>
      </c>
      <c r="Q14" s="11">
        <f>IF(SUM($N$5:$P$5)=0,"",SUM(N14:P14))</f>
        <v/>
      </c>
      <c r="R14" s="11">
        <f>IF($R$5=0,"",SUM(E14,I14,M14,Q14))</f>
        <v/>
      </c>
    </row>
    <row r="15">
      <c r="A15" s="3">
        <f> Operating cash</f>
        <v/>
      </c>
      <c r="B15" s="12">
        <f>IF(B$5=0,"",SUM(B7:B14))</f>
        <v/>
      </c>
      <c r="C15" s="12">
        <f>IF(C$5=0,"",SUM(C7:C14))</f>
        <v/>
      </c>
      <c r="D15" s="12">
        <f>IF(D$5=0,"",SUM(D7:D14))</f>
        <v/>
      </c>
      <c r="E15" s="13">
        <f>IF(SUM($B$5:$D$5)=0,"",SUM(B15:D15))</f>
        <v/>
      </c>
      <c r="F15" s="12">
        <f>IF(F$5=0,"",SUM(F7:F14))</f>
        <v/>
      </c>
      <c r="G15" s="12">
        <f>IF(G$5=0,"",SUM(G7:G14))</f>
        <v/>
      </c>
      <c r="H15" s="12">
        <f>IF(H$5=0,"",SUM(H7:H14))</f>
        <v/>
      </c>
      <c r="I15" s="13">
        <f>IF(SUM($F$5:$H$5)=0,"",SUM(F15:H15))</f>
        <v/>
      </c>
      <c r="J15" s="12">
        <f>IF(J$5=0,"",SUM(J7:J14))</f>
        <v/>
      </c>
      <c r="K15" s="12">
        <f>IF(K$5=0,"",SUM(K7:K14))</f>
        <v/>
      </c>
      <c r="L15" s="12">
        <f>IF(L$5=0,"",SUM(L7:L14))</f>
        <v/>
      </c>
      <c r="M15" s="13">
        <f>IF(SUM($J$5:$L$5)=0,"",SUM(J15:L15))</f>
        <v/>
      </c>
      <c r="N15" s="12">
        <f>IF(N$5=0,"",SUM(N7:N14))</f>
        <v/>
      </c>
      <c r="O15" s="12">
        <f>IF(O$5=0,"",SUM(O7:O14))</f>
        <v/>
      </c>
      <c r="P15" s="12">
        <f>IF(P$5=0,"",SUM(P7:P14))</f>
        <v/>
      </c>
      <c r="Q15" s="13">
        <f>IF(SUM($N$5:$P$5)=0,"",SUM(N15:P15))</f>
        <v/>
      </c>
      <c r="R15" s="13">
        <f>IF($R$5=0,"",SUM(E15,I15,M15,Q15))</f>
        <v/>
      </c>
    </row>
    <row r="17">
      <c r="A17" s="3" t="inlineStr">
        <is>
          <t>INVESTING ACTIVITIES</t>
        </is>
      </c>
    </row>
    <row r="18">
      <c r="A18" s="9" t="inlineStr">
        <is>
          <t>Capital expenditure</t>
        </is>
      </c>
      <c r="B18" s="10" t="n">
        <v>-15000</v>
      </c>
      <c r="C18" s="10" t="n">
        <v>-12600</v>
      </c>
      <c r="D18" s="10" t="n">
        <v>-15000</v>
      </c>
      <c r="E18" s="11">
        <f>IF(SUM($B$5:$D$5)=0,"",SUM(B18:D18))</f>
        <v/>
      </c>
      <c r="F18" s="10" t="n"/>
      <c r="G18" s="10" t="n"/>
      <c r="H18" s="10" t="n"/>
      <c r="I18" s="11">
        <f>IF(SUM($F$5:$H$5)=0,"",SUM(F18:H18))</f>
        <v/>
      </c>
      <c r="J18" s="10" t="n"/>
      <c r="K18" s="10" t="n"/>
      <c r="L18" s="10" t="n"/>
      <c r="M18" s="11">
        <f>IF(SUM($J$5:$L$5)=0,"",SUM(J18:L18))</f>
        <v/>
      </c>
      <c r="N18" s="10" t="n"/>
      <c r="O18" s="10" t="n"/>
      <c r="P18" s="10" t="n"/>
      <c r="Q18" s="11">
        <f>IF(SUM($N$5:$P$5)=0,"",SUM(N18:P18))</f>
        <v/>
      </c>
      <c r="R18" s="11">
        <f>IF($R$5=0,"",SUM(E18,I18,M18,Q18))</f>
        <v/>
      </c>
    </row>
    <row r="19">
      <c r="A19" s="9" t="inlineStr">
        <is>
          <t>Proceeds from asset sales</t>
        </is>
      </c>
      <c r="B19" s="10" t="n"/>
      <c r="C19" s="10" t="n"/>
      <c r="D19" s="10" t="n"/>
      <c r="E19" s="11">
        <f>IF(SUM($B$5:$D$5)=0,"",SUM(B19:D19))</f>
        <v/>
      </c>
      <c r="F19" s="10" t="n"/>
      <c r="G19" s="10" t="n"/>
      <c r="H19" s="10" t="n"/>
      <c r="I19" s="11">
        <f>IF(SUM($F$5:$H$5)=0,"",SUM(F19:H19))</f>
        <v/>
      </c>
      <c r="J19" s="10" t="n"/>
      <c r="K19" s="10" t="n"/>
      <c r="L19" s="10" t="n"/>
      <c r="M19" s="11">
        <f>IF(SUM($J$5:$L$5)=0,"",SUM(J19:L19))</f>
        <v/>
      </c>
      <c r="N19" s="10" t="n"/>
      <c r="O19" s="10" t="n"/>
      <c r="P19" s="10" t="n"/>
      <c r="Q19" s="11">
        <f>IF(SUM($N$5:$P$5)=0,"",SUM(N19:P19))</f>
        <v/>
      </c>
      <c r="R19" s="11">
        <f>IF($R$5=0,"",SUM(E19,I19,M19,Q19))</f>
        <v/>
      </c>
    </row>
    <row r="20">
      <c r="A20" s="9" t="inlineStr">
        <is>
          <t>Acquisitions and investments</t>
        </is>
      </c>
      <c r="B20" s="10" t="n"/>
      <c r="C20" s="10" t="n"/>
      <c r="D20" s="10" t="n"/>
      <c r="E20" s="11">
        <f>IF(SUM($B$5:$D$5)=0,"",SUM(B20:D20))</f>
        <v/>
      </c>
      <c r="F20" s="10" t="n"/>
      <c r="G20" s="10" t="n"/>
      <c r="H20" s="10" t="n"/>
      <c r="I20" s="11">
        <f>IF(SUM($F$5:$H$5)=0,"",SUM(F20:H20))</f>
        <v/>
      </c>
      <c r="J20" s="10" t="n"/>
      <c r="K20" s="10" t="n"/>
      <c r="L20" s="10" t="n"/>
      <c r="M20" s="11">
        <f>IF(SUM($J$5:$L$5)=0,"",SUM(J20:L20))</f>
        <v/>
      </c>
      <c r="N20" s="10" t="n"/>
      <c r="O20" s="10" t="n"/>
      <c r="P20" s="10" t="n"/>
      <c r="Q20" s="11">
        <f>IF(SUM($N$5:$P$5)=0,"",SUM(N20:P20))</f>
        <v/>
      </c>
      <c r="R20" s="11">
        <f>IF($R$5=0,"",SUM(E20,I20,M20,Q20))</f>
        <v/>
      </c>
    </row>
    <row r="21">
      <c r="A21" s="3">
        <f> Investing cash</f>
        <v/>
      </c>
      <c r="B21" s="12">
        <f>IF(B$5=0,"",SUM(B18:B20))</f>
        <v/>
      </c>
      <c r="C21" s="12">
        <f>IF(C$5=0,"",SUM(C18:C20))</f>
        <v/>
      </c>
      <c r="D21" s="12">
        <f>IF(D$5=0,"",SUM(D18:D20))</f>
        <v/>
      </c>
      <c r="E21" s="13">
        <f>IF(SUM($B$5:$D$5)=0,"",SUM(B21:D21))</f>
        <v/>
      </c>
      <c r="F21" s="12">
        <f>IF(F$5=0,"",SUM(F18:F20))</f>
        <v/>
      </c>
      <c r="G21" s="12">
        <f>IF(G$5=0,"",SUM(G18:G20))</f>
        <v/>
      </c>
      <c r="H21" s="12">
        <f>IF(H$5=0,"",SUM(H18:H20))</f>
        <v/>
      </c>
      <c r="I21" s="13">
        <f>IF(SUM($F$5:$H$5)=0,"",SUM(F21:H21))</f>
        <v/>
      </c>
      <c r="J21" s="12">
        <f>IF(J$5=0,"",SUM(J18:J20))</f>
        <v/>
      </c>
      <c r="K21" s="12">
        <f>IF(K$5=0,"",SUM(K18:K20))</f>
        <v/>
      </c>
      <c r="L21" s="12">
        <f>IF(L$5=0,"",SUM(L18:L20))</f>
        <v/>
      </c>
      <c r="M21" s="13">
        <f>IF(SUM($J$5:$L$5)=0,"",SUM(J21:L21))</f>
        <v/>
      </c>
      <c r="N21" s="12">
        <f>IF(N$5=0,"",SUM(N18:N20))</f>
        <v/>
      </c>
      <c r="O21" s="12">
        <f>IF(O$5=0,"",SUM(O18:O20))</f>
        <v/>
      </c>
      <c r="P21" s="12">
        <f>IF(P$5=0,"",SUM(P18:P20))</f>
        <v/>
      </c>
      <c r="Q21" s="13">
        <f>IF(SUM($N$5:$P$5)=0,"",SUM(N21:P21))</f>
        <v/>
      </c>
      <c r="R21" s="13">
        <f>IF($R$5=0,"",SUM(E21,I21,M21,Q21))</f>
        <v/>
      </c>
    </row>
    <row r="23">
      <c r="A23" s="3" t="inlineStr">
        <is>
          <t>FINANCING ACTIVITIES</t>
        </is>
      </c>
    </row>
    <row r="24">
      <c r="A24" s="9" t="inlineStr">
        <is>
          <t>New borrowing</t>
        </is>
      </c>
      <c r="B24" s="10" t="n"/>
      <c r="C24" s="10" t="n"/>
      <c r="D24" s="10" t="n"/>
      <c r="E24" s="11">
        <f>IF(SUM($B$5:$D$5)=0,"",SUM(B24:D24))</f>
        <v/>
      </c>
      <c r="F24" s="10" t="n"/>
      <c r="G24" s="10" t="n"/>
      <c r="H24" s="10" t="n"/>
      <c r="I24" s="11">
        <f>IF(SUM($F$5:$H$5)=0,"",SUM(F24:H24))</f>
        <v/>
      </c>
      <c r="J24" s="10" t="n"/>
      <c r="K24" s="10" t="n"/>
      <c r="L24" s="10" t="n"/>
      <c r="M24" s="11">
        <f>IF(SUM($J$5:$L$5)=0,"",SUM(J24:L24))</f>
        <v/>
      </c>
      <c r="N24" s="10" t="n"/>
      <c r="O24" s="10" t="n"/>
      <c r="P24" s="10" t="n"/>
      <c r="Q24" s="11">
        <f>IF(SUM($N$5:$P$5)=0,"",SUM(N24:P24))</f>
        <v/>
      </c>
      <c r="R24" s="11">
        <f>IF($R$5=0,"",SUM(E24,I24,M24,Q24))</f>
        <v/>
      </c>
    </row>
    <row r="25">
      <c r="A25" s="9" t="inlineStr">
        <is>
          <t>Loan repayments</t>
        </is>
      </c>
      <c r="B25" s="10" t="n">
        <v>-10000</v>
      </c>
      <c r="C25" s="10" t="n">
        <v>-10000</v>
      </c>
      <c r="D25" s="10" t="n">
        <v>-10000</v>
      </c>
      <c r="E25" s="11">
        <f>IF(SUM($B$5:$D$5)=0,"",SUM(B25:D25))</f>
        <v/>
      </c>
      <c r="F25" s="10" t="n"/>
      <c r="G25" s="10" t="n"/>
      <c r="H25" s="10" t="n"/>
      <c r="I25" s="11">
        <f>IF(SUM($F$5:$H$5)=0,"",SUM(F25:H25))</f>
        <v/>
      </c>
      <c r="J25" s="10" t="n"/>
      <c r="K25" s="10" t="n"/>
      <c r="L25" s="10" t="n"/>
      <c r="M25" s="11">
        <f>IF(SUM($J$5:$L$5)=0,"",SUM(J25:L25))</f>
        <v/>
      </c>
      <c r="N25" s="10" t="n"/>
      <c r="O25" s="10" t="n"/>
      <c r="P25" s="10" t="n"/>
      <c r="Q25" s="11">
        <f>IF(SUM($N$5:$P$5)=0,"",SUM(N25:P25))</f>
        <v/>
      </c>
      <c r="R25" s="11">
        <f>IF($R$5=0,"",SUM(E25,I25,M25,Q25))</f>
        <v/>
      </c>
    </row>
    <row r="26">
      <c r="A26" s="9" t="inlineStr">
        <is>
          <t>Equity raised</t>
        </is>
      </c>
      <c r="B26" s="10" t="n"/>
      <c r="C26" s="10" t="n"/>
      <c r="D26" s="10" t="n"/>
      <c r="E26" s="11">
        <f>IF(SUM($B$5:$D$5)=0,"",SUM(B26:D26))</f>
        <v/>
      </c>
      <c r="F26" s="10" t="n"/>
      <c r="G26" s="10" t="n"/>
      <c r="H26" s="10" t="n"/>
      <c r="I26" s="11">
        <f>IF(SUM($F$5:$H$5)=0,"",SUM(F26:H26))</f>
        <v/>
      </c>
      <c r="J26" s="10" t="n"/>
      <c r="K26" s="10" t="n"/>
      <c r="L26" s="10" t="n"/>
      <c r="M26" s="11">
        <f>IF(SUM($J$5:$L$5)=0,"",SUM(J26:L26))</f>
        <v/>
      </c>
      <c r="N26" s="10" t="n"/>
      <c r="O26" s="10" t="n"/>
      <c r="P26" s="10" t="n"/>
      <c r="Q26" s="11">
        <f>IF(SUM($N$5:$P$5)=0,"",SUM(N26:P26))</f>
        <v/>
      </c>
      <c r="R26" s="11">
        <f>IF($R$5=0,"",SUM(E26,I26,M26,Q26))</f>
        <v/>
      </c>
    </row>
    <row r="27">
      <c r="A27" s="9" t="inlineStr">
        <is>
          <t>Dividends and distributions</t>
        </is>
      </c>
      <c r="B27" s="10" t="n">
        <v>0</v>
      </c>
      <c r="C27" s="10" t="n">
        <v>0</v>
      </c>
      <c r="D27" s="10" t="n">
        <v>-60000</v>
      </c>
      <c r="E27" s="11">
        <f>IF(SUM($B$5:$D$5)=0,"",SUM(B27:D27))</f>
        <v/>
      </c>
      <c r="F27" s="10" t="n"/>
      <c r="G27" s="10" t="n"/>
      <c r="H27" s="10" t="n"/>
      <c r="I27" s="11">
        <f>IF(SUM($F$5:$H$5)=0,"",SUM(F27:H27))</f>
        <v/>
      </c>
      <c r="J27" s="10" t="n"/>
      <c r="K27" s="10" t="n"/>
      <c r="L27" s="10" t="n"/>
      <c r="M27" s="11">
        <f>IF(SUM($J$5:$L$5)=0,"",SUM(J27:L27))</f>
        <v/>
      </c>
      <c r="N27" s="10" t="n"/>
      <c r="O27" s="10" t="n"/>
      <c r="P27" s="10" t="n"/>
      <c r="Q27" s="11">
        <f>IF(SUM($N$5:$P$5)=0,"",SUM(N27:P27))</f>
        <v/>
      </c>
      <c r="R27" s="11">
        <f>IF($R$5=0,"",SUM(E27,I27,M27,Q27))</f>
        <v/>
      </c>
    </row>
    <row r="28">
      <c r="A28" s="3">
        <f> Financing cash</f>
        <v/>
      </c>
      <c r="B28" s="12">
        <f>IF(B$5=0,"",SUM(B24:B27))</f>
        <v/>
      </c>
      <c r="C28" s="12">
        <f>IF(C$5=0,"",SUM(C24:C27))</f>
        <v/>
      </c>
      <c r="D28" s="12">
        <f>IF(D$5=0,"",SUM(D24:D27))</f>
        <v/>
      </c>
      <c r="E28" s="13">
        <f>IF(SUM($B$5:$D$5)=0,"",SUM(B28:D28))</f>
        <v/>
      </c>
      <c r="F28" s="12">
        <f>IF(F$5=0,"",SUM(F24:F27))</f>
        <v/>
      </c>
      <c r="G28" s="12">
        <f>IF(G$5=0,"",SUM(G24:G27))</f>
        <v/>
      </c>
      <c r="H28" s="12">
        <f>IF(H$5=0,"",SUM(H24:H27))</f>
        <v/>
      </c>
      <c r="I28" s="13">
        <f>IF(SUM($F$5:$H$5)=0,"",SUM(F28:H28))</f>
        <v/>
      </c>
      <c r="J28" s="12">
        <f>IF(J$5=0,"",SUM(J24:J27))</f>
        <v/>
      </c>
      <c r="K28" s="12">
        <f>IF(K$5=0,"",SUM(K24:K27))</f>
        <v/>
      </c>
      <c r="L28" s="12">
        <f>IF(L$5=0,"",SUM(L24:L27))</f>
        <v/>
      </c>
      <c r="M28" s="13">
        <f>IF(SUM($J$5:$L$5)=0,"",SUM(J28:L28))</f>
        <v/>
      </c>
      <c r="N28" s="12">
        <f>IF(N$5=0,"",SUM(N24:N27))</f>
        <v/>
      </c>
      <c r="O28" s="12">
        <f>IF(O$5=0,"",SUM(O24:O27))</f>
        <v/>
      </c>
      <c r="P28" s="12">
        <f>IF(P$5=0,"",SUM(P24:P27))</f>
        <v/>
      </c>
      <c r="Q28" s="13">
        <f>IF(SUM($N$5:$P$5)=0,"",SUM(N28:P28))</f>
        <v/>
      </c>
      <c r="R28" s="13">
        <f>IF($R$5=0,"",SUM(E28,I28,M28,Q28))</f>
        <v/>
      </c>
    </row>
    <row r="30">
      <c r="A30" s="3" t="inlineStr">
        <is>
          <t>RECONCILIATION</t>
        </is>
      </c>
    </row>
    <row r="31">
      <c r="A31" s="9" t="inlineStr">
        <is>
          <t>Opening cash</t>
        </is>
      </c>
      <c r="B31" s="15">
        <f>IF(B$5=0,"",'Balance sheet'!$B$5)</f>
        <v/>
      </c>
      <c r="C31" s="15">
        <f>IF(C$5=0,"",B33)</f>
        <v/>
      </c>
      <c r="D31" s="15">
        <f>IF(D$5=0,"",C33)</f>
        <v/>
      </c>
      <c r="E31" s="11">
        <f>IF(SUM($B$5:$D$5)=0,"",B31)</f>
        <v/>
      </c>
      <c r="F31" s="15">
        <f>IF(F$5=0,"",D33)</f>
        <v/>
      </c>
      <c r="G31" s="15">
        <f>IF(G$5=0,"",F33)</f>
        <v/>
      </c>
      <c r="H31" s="15">
        <f>IF(H$5=0,"",G33)</f>
        <v/>
      </c>
      <c r="I31" s="11">
        <f>IF(SUM($F$5:$H$5)=0,"",F31)</f>
        <v/>
      </c>
      <c r="J31" s="15">
        <f>IF(J$5=0,"",H33)</f>
        <v/>
      </c>
      <c r="K31" s="15">
        <f>IF(K$5=0,"",J33)</f>
        <v/>
      </c>
      <c r="L31" s="15">
        <f>IF(L$5=0,"",K33)</f>
        <v/>
      </c>
      <c r="M31" s="11">
        <f>IF(SUM($J$5:$L$5)=0,"",J31)</f>
        <v/>
      </c>
      <c r="N31" s="15">
        <f>IF(N$5=0,"",L33)</f>
        <v/>
      </c>
      <c r="O31" s="15">
        <f>IF(O$5=0,"",N33)</f>
        <v/>
      </c>
      <c r="P31" s="15">
        <f>IF(P$5=0,"",O33)</f>
        <v/>
      </c>
      <c r="Q31" s="11">
        <f>IF(SUM($N$5:$P$5)=0,"",N31)</f>
        <v/>
      </c>
      <c r="R31" s="11">
        <f>IF($R$5=0,"",B31)</f>
        <v/>
      </c>
    </row>
    <row r="32">
      <c r="A32" s="3" t="inlineStr">
        <is>
          <t>Net movement in cash</t>
        </is>
      </c>
      <c r="B32" s="12">
        <f>IF(B$5=0,"",B15+B21+B28)</f>
        <v/>
      </c>
      <c r="C32" s="12">
        <f>IF(C$5=0,"",C15+C21+C28)</f>
        <v/>
      </c>
      <c r="D32" s="12">
        <f>IF(D$5=0,"",D15+D21+D28)</f>
        <v/>
      </c>
      <c r="E32" s="13">
        <f>IF(SUM($B$5:$D$5)=0,"",SUM(B32:D32))</f>
        <v/>
      </c>
      <c r="F32" s="12">
        <f>IF(F$5=0,"",F15+F21+F28)</f>
        <v/>
      </c>
      <c r="G32" s="12">
        <f>IF(G$5=0,"",G15+G21+G28)</f>
        <v/>
      </c>
      <c r="H32" s="12">
        <f>IF(H$5=0,"",H15+H21+H28)</f>
        <v/>
      </c>
      <c r="I32" s="13">
        <f>IF(SUM($F$5:$H$5)=0,"",SUM(F32:H32))</f>
        <v/>
      </c>
      <c r="J32" s="12">
        <f>IF(J$5=0,"",J15+J21+J28)</f>
        <v/>
      </c>
      <c r="K32" s="12">
        <f>IF(K$5=0,"",K15+K21+K28)</f>
        <v/>
      </c>
      <c r="L32" s="12">
        <f>IF(L$5=0,"",L15+L21+L28)</f>
        <v/>
      </c>
      <c r="M32" s="13">
        <f>IF(SUM($J$5:$L$5)=0,"",SUM(J32:L32))</f>
        <v/>
      </c>
      <c r="N32" s="12">
        <f>IF(N$5=0,"",N15+N21+N28)</f>
        <v/>
      </c>
      <c r="O32" s="12">
        <f>IF(O$5=0,"",O15+O21+O28)</f>
        <v/>
      </c>
      <c r="P32" s="12">
        <f>IF(P$5=0,"",P15+P21+P28)</f>
        <v/>
      </c>
      <c r="Q32" s="13">
        <f>IF(SUM($N$5:$P$5)=0,"",SUM(N32:P32))</f>
        <v/>
      </c>
      <c r="R32" s="13">
        <f>IF($R$5=0,"",SUM(E32,I32,M32,Q32))</f>
        <v/>
      </c>
    </row>
    <row r="33">
      <c r="A33" s="3" t="inlineStr">
        <is>
          <t>Closing cash</t>
        </is>
      </c>
      <c r="B33" s="12">
        <f>IF(B$5=0,"",B31+B15+B21+B28)</f>
        <v/>
      </c>
      <c r="C33" s="12">
        <f>IF(C$5=0,"",C31+C15+C21+C28)</f>
        <v/>
      </c>
      <c r="D33" s="12">
        <f>IF(D$5=0,"",D31+D15+D21+D28)</f>
        <v/>
      </c>
      <c r="E33" s="13">
        <f>IF(SUM($B$5:$D$5)=0,"",E31+E15+E21+E28)</f>
        <v/>
      </c>
      <c r="F33" s="12">
        <f>IF(F$5=0,"",F31+F15+F21+F28)</f>
        <v/>
      </c>
      <c r="G33" s="12">
        <f>IF(G$5=0,"",G31+G15+G21+G28)</f>
        <v/>
      </c>
      <c r="H33" s="12">
        <f>IF(H$5=0,"",H31+H15+H21+H28)</f>
        <v/>
      </c>
      <c r="I33" s="13">
        <f>IF(SUM($F$5:$H$5)=0,"",I31+I15+I21+I28)</f>
        <v/>
      </c>
      <c r="J33" s="12">
        <f>IF(J$5=0,"",J31+J15+J21+J28)</f>
        <v/>
      </c>
      <c r="K33" s="12">
        <f>IF(K$5=0,"",K31+K15+K21+K28)</f>
        <v/>
      </c>
      <c r="L33" s="12">
        <f>IF(L$5=0,"",L31+L15+L21+L28)</f>
        <v/>
      </c>
      <c r="M33" s="13">
        <f>IF(SUM($J$5:$L$5)=0,"",M31+M15+M21+M28)</f>
        <v/>
      </c>
      <c r="N33" s="12">
        <f>IF(N$5=0,"",N31+N15+N21+N28)</f>
        <v/>
      </c>
      <c r="O33" s="12">
        <f>IF(O$5=0,"",O31+O15+O21+O28)</f>
        <v/>
      </c>
      <c r="P33" s="12">
        <f>IF(P$5=0,"",P31+P15+P21+P28)</f>
        <v/>
      </c>
      <c r="Q33" s="13">
        <f>IF(SUM($N$5:$P$5)=0,"",Q31+Q15+Q21+Q28)</f>
        <v/>
      </c>
      <c r="R33" s="13">
        <f>IF($R$5=0,"",R31+R15+R21+R28)</f>
        <v/>
      </c>
    </row>
    <row r="34">
      <c r="A34" s="9" t="inlineStr">
        <is>
          <t>Cash at bank per the balance sheet</t>
        </is>
      </c>
      <c r="B34" s="15">
        <f>IF(B$5=0,"",'Balance sheet'!C5)</f>
        <v/>
      </c>
      <c r="C34" s="15">
        <f>IF(C$5=0,"",'Balance sheet'!D5)</f>
        <v/>
      </c>
      <c r="D34" s="15">
        <f>IF(D$5=0,"",'Balance sheet'!E5)</f>
        <v/>
      </c>
      <c r="E34" s="11">
        <f>IF(SUM($B$5:$D$5)=0,"",INDEX('Balance sheet'!$C$5:$E$5,SUM($B$5:$D$5)))</f>
        <v/>
      </c>
      <c r="F34" s="15">
        <f>IF(F$5=0,"",'Balance sheet'!F5)</f>
        <v/>
      </c>
      <c r="G34" s="15">
        <f>IF(G$5=0,"",'Balance sheet'!G5)</f>
        <v/>
      </c>
      <c r="H34" s="15">
        <f>IF(H$5=0,"",'Balance sheet'!H5)</f>
        <v/>
      </c>
      <c r="I34" s="11">
        <f>IF(SUM($F$5:$H$5)=0,"",INDEX('Balance sheet'!$F$5:$H$5,SUM($F$5:$H$5)))</f>
        <v/>
      </c>
      <c r="J34" s="15">
        <f>IF(J$5=0,"",'Balance sheet'!I5)</f>
        <v/>
      </c>
      <c r="K34" s="15">
        <f>IF(K$5=0,"",'Balance sheet'!J5)</f>
        <v/>
      </c>
      <c r="L34" s="15">
        <f>IF(L$5=0,"",'Balance sheet'!K5)</f>
        <v/>
      </c>
      <c r="M34" s="11">
        <f>IF(SUM($J$5:$L$5)=0,"",INDEX('Balance sheet'!$I$5:$K$5,SUM($J$5:$L$5)))</f>
        <v/>
      </c>
      <c r="N34" s="15">
        <f>IF(N$5=0,"",'Balance sheet'!L5)</f>
        <v/>
      </c>
      <c r="O34" s="15">
        <f>IF(O$5=0,"",'Balance sheet'!M5)</f>
        <v/>
      </c>
      <c r="P34" s="15">
        <f>IF(P$5=0,"",'Balance sheet'!N5)</f>
        <v/>
      </c>
      <c r="Q34" s="11">
        <f>IF(SUM($N$5:$P$5)=0,"",INDEX('Balance sheet'!$L$5:$N$5,SUM($N$5:$P$5)))</f>
        <v/>
      </c>
      <c r="R34" s="11">
        <f>IF($R$5=0,"",INDEX('Balance sheet'!$C$5:$N$5,$R$5))</f>
        <v/>
      </c>
    </row>
    <row r="35">
      <c r="A35" s="9" t="inlineStr">
        <is>
          <t>Difference</t>
        </is>
      </c>
      <c r="B35" s="15">
        <f>IF(B$5=0,"",B33-B34)</f>
        <v/>
      </c>
      <c r="C35" s="15">
        <f>IF(C$5=0,"",C33-C34)</f>
        <v/>
      </c>
      <c r="D35" s="15">
        <f>IF(D$5=0,"",D33-D34)</f>
        <v/>
      </c>
      <c r="E35" s="11">
        <f>IF(SUM($B$5:$D$5)=0,"",E33-E34)</f>
        <v/>
      </c>
      <c r="F35" s="15">
        <f>IF(F$5=0,"",F33-F34)</f>
        <v/>
      </c>
      <c r="G35" s="15">
        <f>IF(G$5=0,"",G33-G34)</f>
        <v/>
      </c>
      <c r="H35" s="15">
        <f>IF(H$5=0,"",H33-H34)</f>
        <v/>
      </c>
      <c r="I35" s="11">
        <f>IF(SUM($F$5:$H$5)=0,"",I33-I34)</f>
        <v/>
      </c>
      <c r="J35" s="15">
        <f>IF(J$5=0,"",J33-J34)</f>
        <v/>
      </c>
      <c r="K35" s="15">
        <f>IF(K$5=0,"",K33-K34)</f>
        <v/>
      </c>
      <c r="L35" s="15">
        <f>IF(L$5=0,"",L33-L34)</f>
        <v/>
      </c>
      <c r="M35" s="11">
        <f>IF(SUM($J$5:$L$5)=0,"",M33-M34)</f>
        <v/>
      </c>
      <c r="N35" s="15">
        <f>IF(N$5=0,"",N33-N34)</f>
        <v/>
      </c>
      <c r="O35" s="15">
        <f>IF(O$5=0,"",O33-O34)</f>
        <v/>
      </c>
      <c r="P35" s="15">
        <f>IF(P$5=0,"",P33-P34)</f>
        <v/>
      </c>
      <c r="Q35" s="11">
        <f>IF(SUM($N$5:$P$5)=0,"",Q33-Q34)</f>
        <v/>
      </c>
      <c r="R35" s="11">
        <f>IF($R$5=0,"",R33-R34)</f>
        <v/>
      </c>
    </row>
    <row r="36">
      <c r="A36" s="3" t="inlineStr">
        <is>
          <t>Reconciliation</t>
        </is>
      </c>
      <c r="B36" s="16">
        <f>IF(B$5=0,"",IF(ABS(B35)&gt;1,"⚠ Does not reconcile","OK"))</f>
        <v/>
      </c>
      <c r="C36" s="16">
        <f>IF(C$5=0,"",IF(ABS(C35)&gt;1,"⚠ Does not reconcile","OK"))</f>
        <v/>
      </c>
      <c r="D36" s="16">
        <f>IF(D$5=0,"",IF(ABS(D35)&gt;1,"⚠ Does not reconcile","OK"))</f>
        <v/>
      </c>
      <c r="E36" s="17">
        <f>IF(SUM($B$5:$D$5)=0,"",IF(ABS(E35)&gt;1,"⚠ Does not reconcile","OK"))</f>
        <v/>
      </c>
      <c r="F36" s="16">
        <f>IF(F$5=0,"",IF(ABS(F35)&gt;1,"⚠ Does not reconcile","OK"))</f>
        <v/>
      </c>
      <c r="G36" s="16">
        <f>IF(G$5=0,"",IF(ABS(G35)&gt;1,"⚠ Does not reconcile","OK"))</f>
        <v/>
      </c>
      <c r="H36" s="16">
        <f>IF(H$5=0,"",IF(ABS(H35)&gt;1,"⚠ Does not reconcile","OK"))</f>
        <v/>
      </c>
      <c r="I36" s="17">
        <f>IF(SUM($F$5:$H$5)=0,"",IF(ABS(I35)&gt;1,"⚠ Does not reconcile","OK"))</f>
        <v/>
      </c>
      <c r="J36" s="16">
        <f>IF(J$5=0,"",IF(ABS(J35)&gt;1,"⚠ Does not reconcile","OK"))</f>
        <v/>
      </c>
      <c r="K36" s="16">
        <f>IF(K$5=0,"",IF(ABS(K35)&gt;1,"⚠ Does not reconcile","OK"))</f>
        <v/>
      </c>
      <c r="L36" s="16">
        <f>IF(L$5=0,"",IF(ABS(L35)&gt;1,"⚠ Does not reconcile","OK"))</f>
        <v/>
      </c>
      <c r="M36" s="17">
        <f>IF(SUM($J$5:$L$5)=0,"",IF(ABS(M35)&gt;1,"⚠ Does not reconcile","OK"))</f>
        <v/>
      </c>
      <c r="N36" s="16">
        <f>IF(N$5=0,"",IF(ABS(N35)&gt;1,"⚠ Does not reconcile","OK"))</f>
        <v/>
      </c>
      <c r="O36" s="16">
        <f>IF(O$5=0,"",IF(ABS(O35)&gt;1,"⚠ Does not reconcile","OK"))</f>
        <v/>
      </c>
      <c r="P36" s="16">
        <f>IF(P$5=0,"",IF(ABS(P35)&gt;1,"⚠ Does not reconcile","OK"))</f>
        <v/>
      </c>
      <c r="Q36" s="17">
        <f>IF(SUM($N$5:$P$5)=0,"",IF(ABS(Q35)&gt;1,"⚠ Does not reconcile","OK"))</f>
        <v/>
      </c>
      <c r="R36" s="17">
        <f>IF($R$5=0,"",IF(ABS(R35)&gt;1,"⚠ Does not reconcile","OK"))</f>
        <v/>
      </c>
    </row>
    <row r="38">
      <c r="A38" s="2" t="inlineStr">
        <is>
          <t>Investing and financing are typed because no ledger movement implies them: capital expenditure is negative, proceeds positive, borrowing positive, repayments and distributions negative. Everything above them is derived.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7"/>
  <sheetViews>
    <sheetView workbookViewId="0">
      <pane ySplit="25" topLeftCell="A26" activePane="bottomLeft" state="frozen"/>
      <selection pane="bottomLeft" activeCell="A1" sqref="A1"/>
    </sheetView>
  </sheetViews>
  <sheetFormatPr baseColWidth="8" defaultRowHeight="15"/>
  <cols>
    <col width="34" customWidth="1" min="1" max="1"/>
    <col width="28" customWidth="1" min="2" max="2"/>
    <col width="20" customWidth="1" min="3" max="3"/>
    <col width="18" customWidth="1" min="4" max="4"/>
    <col width="26" customWidth="1" min="5" max="5"/>
  </cols>
  <sheetData>
    <row r="1">
      <c r="A1" s="1" t="inlineStr">
        <is>
          <t>Checks — does the statement tie to the bank?</t>
        </is>
      </c>
    </row>
    <row r="2">
      <c r="A2" s="2" t="inlineStr">
        <is>
          <t>Every figure here is calculated. If any row says it does not reconcile, the statement is wrong and the period has to be found before anything is presented.</t>
        </is>
      </c>
    </row>
    <row r="4">
      <c r="A4" s="7" t="inlineStr">
        <is>
          <t>Period</t>
        </is>
      </c>
      <c r="B4" s="7" t="inlineStr">
        <is>
          <t>Closing cash per the statement</t>
        </is>
      </c>
      <c r="C4" s="7" t="inlineStr">
        <is>
          <t>Cash at bank</t>
        </is>
      </c>
      <c r="D4" s="7" t="inlineStr">
        <is>
          <t>Difference</t>
        </is>
      </c>
      <c r="E4" s="7" t="inlineStr">
        <is>
          <t>Status</t>
        </is>
      </c>
    </row>
    <row r="5">
      <c r="A5" s="9" t="inlineStr">
        <is>
          <t>Jan</t>
        </is>
      </c>
      <c r="B5" s="15">
        <f>'Cash flow'!B33</f>
        <v/>
      </c>
      <c r="C5" s="15">
        <f>'Cash flow'!B34</f>
        <v/>
      </c>
      <c r="D5" s="15">
        <f>IF($B5="","",$B5-$C5)</f>
        <v/>
      </c>
      <c r="E5" s="16">
        <f>IF($B5="","",IF(ABS($D5)&gt;1,"⚠ Does not reconcile","OK"))</f>
        <v/>
      </c>
    </row>
    <row r="6">
      <c r="A6" s="9" t="inlineStr">
        <is>
          <t>Feb</t>
        </is>
      </c>
      <c r="B6" s="15">
        <f>'Cash flow'!C33</f>
        <v/>
      </c>
      <c r="C6" s="15">
        <f>'Cash flow'!C34</f>
        <v/>
      </c>
      <c r="D6" s="15">
        <f>IF($B6="","",$B6-$C6)</f>
        <v/>
      </c>
      <c r="E6" s="16">
        <f>IF($B6="","",IF(ABS($D6)&gt;1,"⚠ Does not reconcile","OK"))</f>
        <v/>
      </c>
    </row>
    <row r="7">
      <c r="A7" s="9" t="inlineStr">
        <is>
          <t>Mar</t>
        </is>
      </c>
      <c r="B7" s="15">
        <f>'Cash flow'!D33</f>
        <v/>
      </c>
      <c r="C7" s="15">
        <f>'Cash flow'!D34</f>
        <v/>
      </c>
      <c r="D7" s="15">
        <f>IF($B7="","",$B7-$C7)</f>
        <v/>
      </c>
      <c r="E7" s="16">
        <f>IF($B7="","",IF(ABS($D7)&gt;1,"⚠ Does not reconcile","OK"))</f>
        <v/>
      </c>
    </row>
    <row r="8">
      <c r="A8" s="9" t="inlineStr">
        <is>
          <t>Apr</t>
        </is>
      </c>
      <c r="B8" s="15">
        <f>'Cash flow'!F33</f>
        <v/>
      </c>
      <c r="C8" s="15">
        <f>'Cash flow'!F34</f>
        <v/>
      </c>
      <c r="D8" s="15">
        <f>IF($B8="","",$B8-$C8)</f>
        <v/>
      </c>
      <c r="E8" s="16">
        <f>IF($B8="","",IF(ABS($D8)&gt;1,"⚠ Does not reconcile","OK"))</f>
        <v/>
      </c>
    </row>
    <row r="9">
      <c r="A9" s="9" t="inlineStr">
        <is>
          <t>May</t>
        </is>
      </c>
      <c r="B9" s="15">
        <f>'Cash flow'!G33</f>
        <v/>
      </c>
      <c r="C9" s="15">
        <f>'Cash flow'!G34</f>
        <v/>
      </c>
      <c r="D9" s="15">
        <f>IF($B9="","",$B9-$C9)</f>
        <v/>
      </c>
      <c r="E9" s="16">
        <f>IF($B9="","",IF(ABS($D9)&gt;1,"⚠ Does not reconcile","OK"))</f>
        <v/>
      </c>
    </row>
    <row r="10">
      <c r="A10" s="9" t="inlineStr">
        <is>
          <t>Jun</t>
        </is>
      </c>
      <c r="B10" s="15">
        <f>'Cash flow'!H33</f>
        <v/>
      </c>
      <c r="C10" s="15">
        <f>'Cash flow'!H34</f>
        <v/>
      </c>
      <c r="D10" s="15">
        <f>IF($B10="","",$B10-$C10)</f>
        <v/>
      </c>
      <c r="E10" s="16">
        <f>IF($B10="","",IF(ABS($D10)&gt;1,"⚠ Does not reconcile","OK"))</f>
        <v/>
      </c>
    </row>
    <row r="11">
      <c r="A11" s="9" t="inlineStr">
        <is>
          <t>Jul</t>
        </is>
      </c>
      <c r="B11" s="15">
        <f>'Cash flow'!J33</f>
        <v/>
      </c>
      <c r="C11" s="15">
        <f>'Cash flow'!J34</f>
        <v/>
      </c>
      <c r="D11" s="15">
        <f>IF($B11="","",$B11-$C11)</f>
        <v/>
      </c>
      <c r="E11" s="16">
        <f>IF($B11="","",IF(ABS($D11)&gt;1,"⚠ Does not reconcile","OK"))</f>
        <v/>
      </c>
    </row>
    <row r="12">
      <c r="A12" s="9" t="inlineStr">
        <is>
          <t>Aug</t>
        </is>
      </c>
      <c r="B12" s="15">
        <f>'Cash flow'!K33</f>
        <v/>
      </c>
      <c r="C12" s="15">
        <f>'Cash flow'!K34</f>
        <v/>
      </c>
      <c r="D12" s="15">
        <f>IF($B12="","",$B12-$C12)</f>
        <v/>
      </c>
      <c r="E12" s="16">
        <f>IF($B12="","",IF(ABS($D12)&gt;1,"⚠ Does not reconcile","OK"))</f>
        <v/>
      </c>
    </row>
    <row r="13">
      <c r="A13" s="9" t="inlineStr">
        <is>
          <t>Sep</t>
        </is>
      </c>
      <c r="B13" s="15">
        <f>'Cash flow'!L33</f>
        <v/>
      </c>
      <c r="C13" s="15">
        <f>'Cash flow'!L34</f>
        <v/>
      </c>
      <c r="D13" s="15">
        <f>IF($B13="","",$B13-$C13)</f>
        <v/>
      </c>
      <c r="E13" s="16">
        <f>IF($B13="","",IF(ABS($D13)&gt;1,"⚠ Does not reconcile","OK"))</f>
        <v/>
      </c>
    </row>
    <row r="14">
      <c r="A14" s="9" t="inlineStr">
        <is>
          <t>Oct</t>
        </is>
      </c>
      <c r="B14" s="15">
        <f>'Cash flow'!N33</f>
        <v/>
      </c>
      <c r="C14" s="15">
        <f>'Cash flow'!N34</f>
        <v/>
      </c>
      <c r="D14" s="15">
        <f>IF($B14="","",$B14-$C14)</f>
        <v/>
      </c>
      <c r="E14" s="16">
        <f>IF($B14="","",IF(ABS($D14)&gt;1,"⚠ Does not reconcile","OK"))</f>
        <v/>
      </c>
    </row>
    <row r="15">
      <c r="A15" s="9" t="inlineStr">
        <is>
          <t>Nov</t>
        </is>
      </c>
      <c r="B15" s="15">
        <f>'Cash flow'!O33</f>
        <v/>
      </c>
      <c r="C15" s="15">
        <f>'Cash flow'!O34</f>
        <v/>
      </c>
      <c r="D15" s="15">
        <f>IF($B15="","",$B15-$C15)</f>
        <v/>
      </c>
      <c r="E15" s="16">
        <f>IF($B15="","",IF(ABS($D15)&gt;1,"⚠ Does not reconcile","OK"))</f>
        <v/>
      </c>
    </row>
    <row r="16">
      <c r="A16" s="9" t="inlineStr">
        <is>
          <t>Dec</t>
        </is>
      </c>
      <c r="B16" s="15">
        <f>'Cash flow'!P33</f>
        <v/>
      </c>
      <c r="C16" s="15">
        <f>'Cash flow'!P34</f>
        <v/>
      </c>
      <c r="D16" s="15">
        <f>IF($B16="","",$B16-$C16)</f>
        <v/>
      </c>
      <c r="E16" s="16">
        <f>IF($B16="","",IF(ABS($D16)&gt;1,"⚠ Does not reconcile","OK"))</f>
        <v/>
      </c>
    </row>
    <row r="18">
      <c r="A18" s="3" t="inlineStr">
        <is>
          <t>Q1</t>
        </is>
      </c>
      <c r="B18" s="12">
        <f>'Cash flow'!E33</f>
        <v/>
      </c>
      <c r="C18" s="15">
        <f>'Cash flow'!E34</f>
        <v/>
      </c>
      <c r="D18" s="15">
        <f>IF($B18="","",$B18-$C18)</f>
        <v/>
      </c>
      <c r="E18" s="16">
        <f>IF($B18="","",IF(ABS($D18)&gt;1,"⚠ Does not reconcile","OK"))</f>
        <v/>
      </c>
    </row>
    <row r="19">
      <c r="A19" s="3" t="inlineStr">
        <is>
          <t>Q2</t>
        </is>
      </c>
      <c r="B19" s="12">
        <f>'Cash flow'!I33</f>
        <v/>
      </c>
      <c r="C19" s="15">
        <f>'Cash flow'!I34</f>
        <v/>
      </c>
      <c r="D19" s="15">
        <f>IF($B19="","",$B19-$C19)</f>
        <v/>
      </c>
      <c r="E19" s="16">
        <f>IF($B19="","",IF(ABS($D19)&gt;1,"⚠ Does not reconcile","OK"))</f>
        <v/>
      </c>
    </row>
    <row r="20">
      <c r="A20" s="3" t="inlineStr">
        <is>
          <t>Q3</t>
        </is>
      </c>
      <c r="B20" s="12">
        <f>'Cash flow'!M33</f>
        <v/>
      </c>
      <c r="C20" s="15">
        <f>'Cash flow'!M34</f>
        <v/>
      </c>
      <c r="D20" s="15">
        <f>IF($B20="","",$B20-$C20)</f>
        <v/>
      </c>
      <c r="E20" s="16">
        <f>IF($B20="","",IF(ABS($D20)&gt;1,"⚠ Does not reconcile","OK"))</f>
        <v/>
      </c>
    </row>
    <row r="21">
      <c r="A21" s="3" t="inlineStr">
        <is>
          <t>Q4</t>
        </is>
      </c>
      <c r="B21" s="12">
        <f>'Cash flow'!Q33</f>
        <v/>
      </c>
      <c r="C21" s="15">
        <f>'Cash flow'!Q34</f>
        <v/>
      </c>
      <c r="D21" s="15">
        <f>IF($B21="","",$B21-$C21)</f>
        <v/>
      </c>
      <c r="E21" s="16">
        <f>IF($B21="","",IF(ABS($D21)&gt;1,"⚠ Does not reconcile","OK"))</f>
        <v/>
      </c>
    </row>
    <row r="22">
      <c r="A22" s="3" t="inlineStr">
        <is>
          <t>Full year</t>
        </is>
      </c>
      <c r="B22" s="12">
        <f>'Cash flow'!R33</f>
        <v/>
      </c>
      <c r="C22" s="15">
        <f>'Cash flow'!R34</f>
        <v/>
      </c>
      <c r="D22" s="15">
        <f>IF($B22="","",$B22-$C22)</f>
        <v/>
      </c>
      <c r="E22" s="16">
        <f>IF($B22="","",IF(ABS($D22)&gt;1,"⚠ Does not reconcile","OK"))</f>
        <v/>
      </c>
    </row>
    <row r="24">
      <c r="A24" s="3" t="inlineStr">
        <is>
          <t>The indirect method on the full year, term by term</t>
        </is>
      </c>
    </row>
    <row r="25">
      <c r="A25" s="7" t="inlineStr">
        <is>
          <t>Term</t>
        </is>
      </c>
      <c r="B25" s="7" t="inlineStr">
        <is>
          <t>Amount</t>
        </is>
      </c>
      <c r="C25" s="7" t="inlineStr">
        <is>
          <t>Named cell</t>
        </is>
      </c>
    </row>
    <row r="26">
      <c r="A26" s="9" t="inlineStr">
        <is>
          <t>Net profit</t>
        </is>
      </c>
      <c r="B26" s="15">
        <f>IFERROR(NetProfit,"")</f>
        <v/>
      </c>
      <c r="C26" s="2" t="inlineStr">
        <is>
          <t>NetProfit</t>
        </is>
      </c>
    </row>
    <row r="27">
      <c r="A27" s="9" t="inlineStr">
        <is>
          <t>+ Depreciation and amortisation</t>
        </is>
      </c>
      <c r="B27" s="15">
        <f>IFERROR(Depreciation,"")</f>
        <v/>
      </c>
      <c r="C27" s="2" t="inlineStr">
        <is>
          <t>Depreciation</t>
        </is>
      </c>
    </row>
    <row r="28">
      <c r="A28" s="9" t="inlineStr">
        <is>
          <t>− Increase in receivables</t>
        </is>
      </c>
      <c r="B28" s="15">
        <f>IFERROR(-ChangeInAR,"")</f>
        <v/>
      </c>
      <c r="C28" s="2" t="inlineStr">
        <is>
          <t>ChangeInAR</t>
        </is>
      </c>
    </row>
    <row r="29">
      <c r="A29" s="9" t="inlineStr">
        <is>
          <t>− Increase in inventory</t>
        </is>
      </c>
      <c r="B29" s="15">
        <f>IFERROR(-ChangeInInventory,"")</f>
        <v/>
      </c>
      <c r="C29" s="2" t="inlineStr">
        <is>
          <t>ChangeInInventory</t>
        </is>
      </c>
    </row>
    <row r="30">
      <c r="A30" s="9" t="inlineStr">
        <is>
          <t>+ Increase in payables</t>
        </is>
      </c>
      <c r="B30" s="15">
        <f>IFERROR(ChangeInAP,"")</f>
        <v/>
      </c>
      <c r="C30" s="2" t="inlineStr">
        <is>
          <t>ChangeInAP</t>
        </is>
      </c>
    </row>
    <row r="31">
      <c r="A31" s="3">
        <f> Operating cash by the identity</f>
        <v/>
      </c>
      <c r="B31" s="12">
        <f>IFERROR(NetProfit+Depreciation-ChangeInAR-ChangeInInventory+ChangeInAP,"")</f>
        <v/>
      </c>
    </row>
    <row r="32">
      <c r="A32" s="9" t="inlineStr">
        <is>
          <t>Other working capital (prepayments, accruals, other)</t>
        </is>
      </c>
      <c r="B32" s="15">
        <f>IFERROR(-ChangeInPrepayments+ChangeInAccruals+ChangeInOtherCL,"")</f>
        <v/>
      </c>
    </row>
    <row r="33">
      <c r="A33" s="3">
        <f> Operating cash, all movements</f>
        <v/>
      </c>
      <c r="B33" s="12">
        <f>IFERROR($B$31+$B$32,"")</f>
        <v/>
      </c>
    </row>
    <row r="34">
      <c r="A34" s="9" t="inlineStr">
        <is>
          <t>Operating cash on the statement</t>
        </is>
      </c>
      <c r="B34" s="15">
        <f>IFERROR(OperatingCash,"")</f>
        <v/>
      </c>
      <c r="C34" s="2" t="inlineStr">
        <is>
          <t>OperatingCash</t>
        </is>
      </c>
    </row>
    <row r="35">
      <c r="A35" s="3" t="inlineStr">
        <is>
          <t>Difference</t>
        </is>
      </c>
      <c r="B35" s="12">
        <f>IFERROR($B$33-$B$34,"")</f>
        <v/>
      </c>
    </row>
    <row r="36">
      <c r="A36" s="3" t="inlineStr">
        <is>
          <t>Status</t>
        </is>
      </c>
      <c r="B36" s="16">
        <f>IF($B$35="","",IF(ABS($B$35)&gt;1,"⚠ Operating cash does not equal the movements","OK"))</f>
        <v/>
      </c>
    </row>
    <row r="38">
      <c r="A38" s="3" t="inlineStr">
        <is>
          <t>Closing cash, the way the page writes it</t>
        </is>
      </c>
    </row>
    <row r="39">
      <c r="A39" s="9" t="inlineStr">
        <is>
          <t>Opening cash</t>
        </is>
      </c>
      <c r="B39" s="15">
        <f>IFERROR(OpeningCash,"")</f>
        <v/>
      </c>
      <c r="C39" s="2" t="inlineStr">
        <is>
          <t>OpeningCash</t>
        </is>
      </c>
    </row>
    <row r="40">
      <c r="A40" s="9" t="inlineStr">
        <is>
          <t>+ Operating cash</t>
        </is>
      </c>
      <c r="B40" s="15">
        <f>IFERROR(OperatingCash,"")</f>
        <v/>
      </c>
      <c r="C40" s="2" t="inlineStr">
        <is>
          <t>OperatingCash</t>
        </is>
      </c>
    </row>
    <row r="41">
      <c r="A41" s="9" t="inlineStr">
        <is>
          <t>+ Investing cash</t>
        </is>
      </c>
      <c r="B41" s="15">
        <f>IFERROR(InvestingCash,"")</f>
        <v/>
      </c>
      <c r="C41" s="2" t="inlineStr">
        <is>
          <t>InvestingCash</t>
        </is>
      </c>
    </row>
    <row r="42">
      <c r="A42" s="9" t="inlineStr">
        <is>
          <t>+ Financing cash</t>
        </is>
      </c>
      <c r="B42" s="15">
        <f>IFERROR(FinancingCash,"")</f>
        <v/>
      </c>
      <c r="C42" s="2" t="inlineStr">
        <is>
          <t>FinancingCash</t>
        </is>
      </c>
    </row>
    <row r="43">
      <c r="A43" s="3">
        <f> Closing cash</f>
        <v/>
      </c>
      <c r="B43" s="12">
        <f>IFERROR(OpeningCash+OperatingCash+InvestingCash+FinancingCash,"")</f>
        <v/>
      </c>
      <c r="C43" s="2" t="inlineStr">
        <is>
          <t>ClosingCash</t>
        </is>
      </c>
    </row>
    <row r="44">
      <c r="A44" s="9" t="inlineStr">
        <is>
          <t>Cash at bank</t>
        </is>
      </c>
      <c r="B44" s="15">
        <f>IFERROR(BankBalance,"")</f>
        <v/>
      </c>
      <c r="C44" s="2" t="inlineStr">
        <is>
          <t>BankBalance</t>
        </is>
      </c>
    </row>
    <row r="45">
      <c r="A45" s="3" t="inlineStr">
        <is>
          <t>Reconciliation</t>
        </is>
      </c>
      <c r="B45" s="16">
        <f>IFERROR(IF(ABS(ClosingCash-BankBalance)&gt;1,"⚠ Does not reconcile","OK"),"")</f>
        <v/>
      </c>
    </row>
    <row r="47">
      <c r="A47" s="2" t="inlineStr">
        <is>
          <t>If a month does not reconcile, the difference is almost always one of four things: a balance sheet column filled out of order, a transfer between two bank accounts counted once, capital expenditure entered on the P&amp;L instead of investing, or depreciation left inside operating costs so it never got added back.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2026-09-12T18:12:54Z</dcterms:created>
  <dcterms:modified xsi:type="dcterms:W3CDTF">2026-09-12T18:12:54Z</dcterms:modified>
</cp:coreProperties>
</file>