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lients" sheetId="2" state="visible" r:id="rId2"/>
    <sheet name="Interactions" sheetId="3" state="visible" r:id="rId3"/>
    <sheet name="Revenue" sheetId="4" state="visible" r:id="rId4"/>
    <sheet name="Dashboard" sheetId="5" state="visible" r:id="rId5"/>
  </sheets>
  <definedNames/>
  <calcPr calcId="124519" fullCalcOnLoad="1"/>
</workbook>
</file>

<file path=xl/styles.xml><?xml version="1.0" encoding="utf-8"?>
<styleSheet xmlns="http://schemas.openxmlformats.org/spreadsheetml/2006/main">
  <numFmts count="4">
    <numFmt numFmtId="164" formatCode="$#,##0.00;($#,##0.00);-"/>
    <numFmt numFmtId="165" formatCode="yyyy-mm-dd"/>
    <numFmt numFmtId="166" formatCode="yyyy-mm"/>
    <numFmt numFmtId="167" formatCode="0.0%"/>
  </numFmts>
  <fonts count="8">
    <font>
      <name val="Calibri"/>
      <family val="2"/>
      <color theme="1"/>
      <sz val="11"/>
      <scheme val="minor"/>
    </font>
    <font>
      <name val="Arial"/>
      <b val="1"/>
      <sz val="14"/>
    </font>
    <font>
      <name val="Arial"/>
      <i val="1"/>
      <color rgb="00595959"/>
      <sz val="9"/>
    </font>
    <font>
      <name val="Arial"/>
      <b val="1"/>
      <color rgb="00FFFFFF"/>
      <sz val="10"/>
    </font>
    <font>
      <name val="Arial"/>
      <color rgb="000000FF"/>
      <sz val="10"/>
    </font>
    <font>
      <name val="Arial"/>
      <sz val="10"/>
    </font>
    <font>
      <name val="Arial"/>
      <b val="1"/>
      <sz val="10"/>
    </font>
    <font>
      <name val="Arial"/>
      <b val="1"/>
      <color rgb="000000FF"/>
      <sz val="10"/>
    </font>
  </fonts>
  <fills count="4">
    <fill>
      <patternFill/>
    </fill>
    <fill>
      <patternFill patternType="gray125"/>
    </fill>
    <fill>
      <patternFill patternType="solid">
        <fgColor rgb="00217346"/>
      </patternFill>
    </fill>
    <fill>
      <patternFill patternType="solid">
        <fgColor rgb="00FFF2C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pivotButton="0" quotePrefix="0" xfId="0"/>
    <xf numFmtId="0" fontId="6" fillId="0" borderId="0" pivotButton="0" quotePrefix="0" xfId="0"/>
    <xf numFmtId="0" fontId="5" fillId="0" borderId="0" applyAlignment="1" pivotButton="0" quotePrefix="0" xfId="0">
      <alignment vertical="top" wrapText="1"/>
    </xf>
    <xf numFmtId="0" fontId="7" fillId="3" borderId="0" pivotButton="0" quotePrefix="0" xfId="0"/>
    <xf numFmtId="0" fontId="3" fillId="2" borderId="1" applyAlignment="1" pivotButton="0" quotePrefix="0" xfId="0">
      <alignment horizontal="center" vertical="center" wrapText="1"/>
    </xf>
    <xf numFmtId="0" fontId="4" fillId="3" borderId="1" pivotButton="0" quotePrefix="0" xfId="0"/>
    <xf numFmtId="164" fontId="4" fillId="3" borderId="1" pivotButton="0" quotePrefix="0" xfId="0"/>
    <xf numFmtId="165" fontId="5" fillId="0" borderId="1" pivotButton="0" quotePrefix="0" xfId="0"/>
    <xf numFmtId="3" fontId="6" fillId="0" borderId="1" pivotButton="0" quotePrefix="0" xfId="0"/>
    <xf numFmtId="0" fontId="6" fillId="0" borderId="1" pivotButton="0" quotePrefix="0" xfId="0"/>
    <xf numFmtId="164" fontId="5" fillId="0" borderId="1" pivotButton="0" quotePrefix="0" xfId="0"/>
    <xf numFmtId="3" fontId="5" fillId="0" borderId="1" pivotButton="0" quotePrefix="0" xfId="0"/>
    <xf numFmtId="165" fontId="4" fillId="3" borderId="1" pivotButton="0" quotePrefix="0" xfId="0"/>
    <xf numFmtId="0" fontId="5" fillId="0" borderId="1" pivotButton="0" quotePrefix="0" xfId="0"/>
    <xf numFmtId="166" fontId="5" fillId="0" borderId="1" pivotButton="0" quotePrefix="0" xfId="0"/>
    <xf numFmtId="0" fontId="5" fillId="0" borderId="0" pivotButton="0" quotePrefix="0" xfId="0"/>
    <xf numFmtId="3" fontId="4" fillId="3" borderId="1" pivotButton="0" quotePrefix="0" xfId="0"/>
    <xf numFmtId="164" fontId="6" fillId="0" borderId="1" pivotButton="0" quotePrefix="0" xfId="0"/>
    <xf numFmtId="167" fontId="6" fillId="0" borderId="1" pivotButton="0" quotePrefix="0" xfId="0"/>
    <xf numFmtId="166" fontId="4" fillId="3" borderId="1" pivotButton="0" quotePrefix="0" xfId="0"/>
  </cellXfs>
  <cellStyles count="1">
    <cellStyle name="Normal" xfId="0" builtinId="0" hidden="0"/>
  </cellStyles>
  <dxfs count="3">
    <dxf>
      <font>
        <name val="Arial"/>
        <b val="1"/>
        <color rgb="009C0006"/>
        <sz val="10"/>
      </font>
      <fill>
        <patternFill patternType="solid">
          <fgColor rgb="00FFC7CE"/>
        </patternFill>
      </fill>
    </dxf>
    <dxf>
      <fill>
        <patternFill patternType="solid">
          <fgColor rgb="00FFEB9C"/>
        </patternFill>
      </fill>
    </dxf>
    <dxf>
      <font>
        <name val="Arial"/>
        <b val="1"/>
        <color rgb="009C0006"/>
        <sz val="1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charts/chart1.xml><?xml version="1.0" encoding="utf-8"?>
<chartSpace xmlns:a="http://schemas.openxmlformats.org/drawingml/2006/main" xmlns="http://schemas.openxmlformats.org/drawingml/2006/chart">
  <chart>
    <title>
      <tx>
        <rich>
          <a:bodyPr/>
          <a:p>
            <a:pPr>
              <a:defRPr/>
            </a:pPr>
            <a:r>
              <a:t>Invoiced revenue by month</a:t>
            </a:r>
          </a:p>
        </rich>
      </tx>
    </title>
    <plotArea>
      <barChart>
        <barDir val="col"/>
        <grouping val="clustered"/>
        <ser>
          <idx val="0"/>
          <order val="0"/>
          <tx>
            <strRef>
              <f>'Dashboard'!B60</f>
            </strRef>
          </tx>
          <spPr>
            <a:ln>
              <a:prstDash val="solid"/>
            </a:ln>
          </spPr>
          <cat>
            <numRef>
              <f>'Dashboard'!$A$61:$A$78</f>
            </numRef>
          </cat>
          <val>
            <numRef>
              <f>'Dashboard'!$B$61:$B$78</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a:p>
                <a:pPr>
                  <a:defRPr/>
                </a:pPr>
                <a:r>
                  <a:t>Amount</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9</col>
      <colOff>0</colOff>
      <row>8</row>
      <rowOff>0</rowOff>
    </from>
    <ext cx="6480000" cy="324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A38"/>
  <sheetViews>
    <sheetView workbookViewId="0">
      <selection activeCell="A1" sqref="A1"/>
    </sheetView>
  </sheetViews>
  <sheetFormatPr baseColWidth="8" defaultRowHeight="15"/>
  <cols>
    <col width="104" customWidth="1" min="1" max="1"/>
  </cols>
  <sheetData>
    <row r="1">
      <c r="A1" s="1" t="inlineStr">
        <is>
          <t>Client Project Tracker</t>
        </is>
      </c>
    </row>
    <row r="2">
      <c r="A2" s="2" t="inlineStr">
        <is>
          <t>Free template from spreadsheet.partners — free for commercial use, no attribution needed.</t>
        </is>
      </c>
    </row>
    <row r="4">
      <c r="A4" s="3" t="inlineStr">
        <is>
          <t>What this workbook is for</t>
        </is>
      </c>
    </row>
    <row r="5">
      <c r="A5" s="4" t="inlineStr">
        <is>
          <t>Knowing which client relationships are quietly going cold, and what was last agreed with each one. A stage column tells you what a client is supposed to be doing; days-since-contact tells you whether anything is actually happening. The consultancy in the worked example looked healthy by stage until the idle column showed their third-largest account 82 days quiet and still marked 'Delivery' — the project had finished in April and nobody owned the follow-up.</t>
        </is>
      </c>
    </row>
    <row r="7">
      <c r="A7" s="3" t="inlineStr">
        <is>
          <t>What counts as a contact</t>
        </is>
      </c>
    </row>
    <row r="8">
      <c r="A8" s="4" t="inlineStr">
        <is>
          <t>A two-way exchange: a meeting, a call, a video call, a workshop, a site visit, a review, or an email that got a reply or was a reply. That is the list on the Interactions tab. A newsletter send is not a contact. Neither is a mailshot, an invoice, an automated report or a LinkedIn like. Logging them resets the idle counter without resetting the relationship, which makes the one useful column on the sheet lie to you.</t>
        </is>
      </c>
    </row>
    <row r="10">
      <c r="A10" s="3" t="inlineStr">
        <is>
          <t>What does not count, and why it matters</t>
        </is>
      </c>
    </row>
    <row r="11">
      <c r="A11" s="4" t="inlineStr">
        <is>
          <t>The idle column exists to make silence visible. Every soft touch you log to feel productive hides a gap. If you want credit for outbound effort, log it as Outbound in column D — a client whose last ten interactions are all outbound is not as warm as the count makes it look.</t>
        </is>
      </c>
    </row>
    <row r="13">
      <c r="A13" s="3" t="inlineStr">
        <is>
          <t>Last contact is derived, not typed</t>
        </is>
      </c>
    </row>
    <row r="14">
      <c r="A14" s="4" t="inlineStr">
        <is>
          <t>Column E on Clients takes the latest date on the Interactions tab for that client. Typing it by hand is what produces a sheet where four clients were all last contacted 'last month'. MAXIFS would be the obvious formula and does not exist in Excel 2016, so the workbook uses SUMPRODUCT(MAX((client range = this client) * date range)), which both Excel 2016 and Google Sheets evaluate. A client with nothing logged shows blank and lands in the 'Never contacted' band, which is a different problem from a long gap.</t>
        </is>
      </c>
    </row>
    <row r="16">
      <c r="A16" s="3" t="inlineStr">
        <is>
          <t>The bands, and where to change them</t>
        </is>
      </c>
    </row>
    <row r="17">
      <c r="A17" s="4" t="inlineStr">
        <is>
          <t>Warm, Cooling and At risk are set by the two numbers on the Dashboard: 30 days to cooling, 60 to at risk. They are typed, not hard-coded, because a monthly retainer and an annual audit client do not decay at the same speed. The red and amber shading on the Clients tab uses the same two numbers literally — conditional formatting cannot follow a cross-sheet reference in Google Sheets — so if you change the thresholds, change the shading too or just read the Relationship column.</t>
        </is>
      </c>
    </row>
    <row r="19">
      <c r="A19" s="3" t="inlineStr">
        <is>
          <t>Trailing twelve months, not this year</t>
        </is>
      </c>
    </row>
    <row r="20">
      <c r="A20" s="4" t="inlineStr">
        <is>
          <t>Revenue (TTM) sums invoices dated on or after EDATE(TODAY(),-12). A calendar-year total says a client is important in December and unimportant in January; a rolling window says the same thing all year. The window length is the third setting on the Dashboard if twelve months is wrong for your cycle.</t>
        </is>
      </c>
    </row>
    <row r="22">
      <c r="A22" s="3" t="inlineStr">
        <is>
          <t>Which columns you type</t>
        </is>
      </c>
    </row>
    <row r="23">
      <c r="A23" s="4" t="inlineStr">
        <is>
          <t>Clients: A Client, B Owner, C Stage, D Value, K Next action, L Due, N Notes. Interactions: A-H. Revenue: A-G. Dashboard: the three settings, the owner list, the stage list and the first month of the revenue table. Everything else is calculated — yellow means type here, black means leave it alone.</t>
        </is>
      </c>
    </row>
    <row r="25">
      <c r="A25" s="3" t="inlineStr">
        <is>
          <t>Dormant, not deleted</t>
        </is>
      </c>
    </row>
    <row r="26">
      <c r="A26" s="4" t="inlineStr">
        <is>
          <t>Mark a finished client Dormant and keep the history. A former client is the warmest lead you have, and deleting the rows means the next person has to rediscover who they were, what you did and why it stopped. Dormant and Lost are both excluded from the 'active' count on the Dashboard but keep their revenue history.</t>
        </is>
      </c>
    </row>
    <row r="28">
      <c r="A28" s="3" t="inlineStr">
        <is>
          <t>The 'Not on the Clients tab' check</t>
        </is>
      </c>
    </row>
    <row r="29">
      <c r="A29" s="4" t="inlineStr">
        <is>
          <t>Column K on Interactions flags a client name that has no row on the Clients tab. Those interactions are invisible: they do not reset anyone's idle counter and they are in no total. It is nearly always the same company typed two ways — 'Halcyon SA' and 'Halcyon S.A.' — so fix it at the source rather than adding a second client row.</t>
        </is>
      </c>
    </row>
    <row r="31">
      <c r="A31" s="3" t="inlineStr">
        <is>
          <t>Is this a CRM</t>
        </is>
      </c>
    </row>
    <row r="32">
      <c r="A32" s="4" t="inlineStr">
        <is>
          <t>Below about a hundred active clients, materially, yes — and it is faster to change. Above that, or where you need email sync, per-user permissions or an audit trail, use a real CRM and keep this for the weekly review.</t>
        </is>
      </c>
    </row>
    <row r="34">
      <c r="A34" s="3" t="inlineStr">
        <is>
          <t>Ranges</t>
        </is>
      </c>
    </row>
    <row r="35">
      <c r="A35" s="4" t="inlineStr">
        <is>
          <t>Clients, Interactions and Revenue all cover rows 5-204. Insert rows inside that range rather than typing below it, or the Dashboard and the derived columns will not see the new data. Dates are real dates: type 2026-07-01, not 'July'. Percentages are stored as fractions, so 0.32 displays as 32.0%.</t>
        </is>
      </c>
    </row>
    <row r="38">
      <c r="A38" s="5" t="inlineStr">
        <is>
          <t>Blue text on a yellow fill = type here. Black = calculated, leave alone.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204"/>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3" customWidth="1" min="4" max="4"/>
    <col width="13" customWidth="1" min="5" max="5"/>
    <col width="10" customWidth="1" min="6" max="6"/>
    <col width="15" customWidth="1" min="7" max="7"/>
    <col width="14" customWidth="1" min="8" max="8"/>
    <col width="16" customWidth="1" min="9" max="9"/>
    <col width="12" customWidth="1" min="10" max="10"/>
    <col width="34" customWidth="1" min="11" max="11"/>
    <col width="12" customWidth="1" min="12" max="12"/>
    <col width="14" customWidth="1" min="13" max="13"/>
    <col width="40" customWidth="1" min="14" max="14"/>
  </cols>
  <sheetData>
    <row r="1">
      <c r="A1" s="1" t="inlineStr">
        <is>
          <t>Clients</t>
        </is>
      </c>
    </row>
    <row r="2">
      <c r="A2" s="2" t="inlineStr">
        <is>
          <t>One row per client. Type A-D, K, L and N. Last contact, days idle, the relationship band and the revenue columns are all derived from the Interactions and Revenue tabs.</t>
        </is>
      </c>
    </row>
    <row r="4">
      <c r="A4" s="6" t="inlineStr">
        <is>
          <t>Client</t>
        </is>
      </c>
      <c r="B4" s="6" t="inlineStr">
        <is>
          <t>Owner</t>
        </is>
      </c>
      <c r="C4" s="6" t="inlineStr">
        <is>
          <t>Stage</t>
        </is>
      </c>
      <c r="D4" s="6" t="inlineStr">
        <is>
          <t>Value</t>
        </is>
      </c>
      <c r="E4" s="6" t="inlineStr">
        <is>
          <t>Last contact</t>
        </is>
      </c>
      <c r="F4" s="6" t="inlineStr">
        <is>
          <t>Days idle</t>
        </is>
      </c>
      <c r="G4" s="6" t="inlineStr">
        <is>
          <t>Relationship</t>
        </is>
      </c>
      <c r="H4" s="6" t="inlineStr">
        <is>
          <t>Revenue (TTM)</t>
        </is>
      </c>
      <c r="I4" s="6" t="inlineStr">
        <is>
          <t>Revenue (all time)</t>
        </is>
      </c>
      <c r="J4" s="6" t="inlineStr">
        <is>
          <t>Contacts (TTM)</t>
        </is>
      </c>
      <c r="K4" s="6" t="inlineStr">
        <is>
          <t>Next action</t>
        </is>
      </c>
      <c r="L4" s="6" t="inlineStr">
        <is>
          <t>Due</t>
        </is>
      </c>
      <c r="M4" s="6" t="inlineStr">
        <is>
          <t>Action status</t>
        </is>
      </c>
      <c r="N4" s="6" t="inlineStr">
        <is>
          <t>Notes</t>
        </is>
      </c>
    </row>
    <row r="5">
      <c r="A5" s="7" t="inlineStr">
        <is>
          <t>Meridian Group</t>
        </is>
      </c>
      <c r="B5" s="7" t="inlineStr">
        <is>
          <t>A. Duval</t>
        </is>
      </c>
      <c r="C5" s="7" t="inlineStr">
        <is>
          <t>Delivery</t>
        </is>
      </c>
      <c r="D5" s="8" t="n">
        <v>48000</v>
      </c>
      <c r="E5" s="9">
        <f>IF($A5="","",IFERROR(IF(SUMPRODUCT(MAX((Interactions!$B$5:$B$204=$A5)*Interactions!$A$5:$A$204))=0,"",SUMPRODUCT(MAX((Interactions!$B$5:$B$204=$A5)*Interactions!$A$5:$A$204))),""))</f>
        <v/>
      </c>
      <c r="F5" s="10">
        <f>IF($E5="","",TODAY()-$E5)</f>
        <v/>
      </c>
      <c r="G5" s="11">
        <f>IF($A5="","",IF($E5="","Never contacted",IF($F5&gt;Dashboard!$C$5,"At risk",IF($F5&gt;Dashboard!$C$4,"Cooling","Warm"))))</f>
        <v/>
      </c>
      <c r="H5" s="12">
        <f>IF($A5="","",SUMIFS(Revenue!$E$5:$E$204,Revenue!$B$5:$B$204,$A5,Revenue!$A$5:$A$204,"&gt;="&amp;EDATE(TODAY(),-Dashboard!$C$6)))</f>
        <v/>
      </c>
      <c r="I5" s="12">
        <f>IF($A5="","",SUMIFS(Revenue!$E$5:$E$204,Revenue!$B$5:$B$204,$A5))</f>
        <v/>
      </c>
      <c r="J5" s="13">
        <f>IF($A5="","",COUNTIFS(Interactions!$B$5:$B$204,$A5,Interactions!$A$5:$A$204,"&gt;="&amp;EDATE(TODAY(),-Dashboard!$C$6)))</f>
        <v/>
      </c>
      <c r="K5" s="7" t="inlineStr">
        <is>
          <t>Send phase 2 scope for signature</t>
        </is>
      </c>
      <c r="L5" s="14" t="n">
        <v>46223</v>
      </c>
      <c r="M5" s="15">
        <f>IF($A5="","",IF($K5="","No next action",IF($L5="","No date",IF($L5&lt;TODAY(),"OVERDUE",IF($L5-TODAY()&lt;=7,"This week","")))))</f>
        <v/>
      </c>
      <c r="N5" s="7" t="n"/>
    </row>
    <row r="6">
      <c r="A6" s="7" t="inlineStr">
        <is>
          <t>Kestrel Ltd</t>
        </is>
      </c>
      <c r="B6" s="7" t="inlineStr">
        <is>
          <t>K. Owens</t>
        </is>
      </c>
      <c r="C6" s="7" t="inlineStr">
        <is>
          <t>Proposal</t>
        </is>
      </c>
      <c r="D6" s="8" t="n">
        <v>22500</v>
      </c>
      <c r="E6" s="9">
        <f>IF($A6="","",IFERROR(IF(SUMPRODUCT(MAX((Interactions!$B$5:$B$204=$A6)*Interactions!$A$5:$A$204))=0,"",SUMPRODUCT(MAX((Interactions!$B$5:$B$204=$A6)*Interactions!$A$5:$A$204))),""))</f>
        <v/>
      </c>
      <c r="F6" s="10">
        <f>IF($E6="","",TODAY()-$E6)</f>
        <v/>
      </c>
      <c r="G6" s="11">
        <f>IF($A6="","",IF($E6="","Never contacted",IF($F6&gt;Dashboard!$C$5,"At risk",IF($F6&gt;Dashboard!$C$4,"Cooling","Warm"))))</f>
        <v/>
      </c>
      <c r="H6" s="12">
        <f>IF($A6="","",SUMIFS(Revenue!$E$5:$E$204,Revenue!$B$5:$B$204,$A6,Revenue!$A$5:$A$204,"&gt;="&amp;EDATE(TODAY(),-Dashboard!$C$6)))</f>
        <v/>
      </c>
      <c r="I6" s="12">
        <f>IF($A6="","",SUMIFS(Revenue!$E$5:$E$204,Revenue!$B$5:$B$204,$A6))</f>
        <v/>
      </c>
      <c r="J6" s="13">
        <f>IF($A6="","",COUNTIFS(Interactions!$B$5:$B$204,$A6,Interactions!$A$5:$A$204,"&gt;="&amp;EDATE(TODAY(),-Dashboard!$C$6)))</f>
        <v/>
      </c>
      <c r="K6" s="7" t="inlineStr">
        <is>
          <t>Chase proposal decision</t>
        </is>
      </c>
      <c r="L6" s="14" t="n">
        <v>46203</v>
      </c>
      <c r="M6" s="15">
        <f>IF($A6="","",IF($K6="","No next action",IF($L6="","No date",IF($L6&lt;TODAY(),"OVERDUE",IF($L6-TODAY()&lt;=7,"This week","")))))</f>
        <v/>
      </c>
      <c r="N6" s="7" t="n"/>
    </row>
    <row r="7">
      <c r="A7" s="7" t="inlineStr">
        <is>
          <t>Halcyon SA</t>
        </is>
      </c>
      <c r="B7" s="7" t="inlineStr">
        <is>
          <t>A. Duval</t>
        </is>
      </c>
      <c r="C7" s="7" t="inlineStr">
        <is>
          <t>Delivery</t>
        </is>
      </c>
      <c r="D7" s="8" t="n">
        <v>91000</v>
      </c>
      <c r="E7" s="9">
        <f>IF($A7="","",IFERROR(IF(SUMPRODUCT(MAX((Interactions!$B$5:$B$204=$A7)*Interactions!$A$5:$A$204))=0,"",SUMPRODUCT(MAX((Interactions!$B$5:$B$204=$A7)*Interactions!$A$5:$A$204))),""))</f>
        <v/>
      </c>
      <c r="F7" s="10">
        <f>IF($E7="","",TODAY()-$E7)</f>
        <v/>
      </c>
      <c r="G7" s="11">
        <f>IF($A7="","",IF($E7="","Never contacted",IF($F7&gt;Dashboard!$C$5,"At risk",IF($F7&gt;Dashboard!$C$4,"Cooling","Warm"))))</f>
        <v/>
      </c>
      <c r="H7" s="12">
        <f>IF($A7="","",SUMIFS(Revenue!$E$5:$E$204,Revenue!$B$5:$B$204,$A7,Revenue!$A$5:$A$204,"&gt;="&amp;EDATE(TODAY(),-Dashboard!$C$6)))</f>
        <v/>
      </c>
      <c r="I7" s="12">
        <f>IF($A7="","",SUMIFS(Revenue!$E$5:$E$204,Revenue!$B$5:$B$204,$A7))</f>
        <v/>
      </c>
      <c r="J7" s="13">
        <f>IF($A7="","",COUNTIFS(Interactions!$B$5:$B$204,$A7,Interactions!$A$5:$A$204,"&gt;="&amp;EDATE(TODAY(),-Dashboard!$C$6)))</f>
        <v/>
      </c>
      <c r="K7" s="7" t="inlineStr">
        <is>
          <t>Book the September steering meeting</t>
        </is>
      </c>
      <c r="L7" s="14" t="n">
        <v>46262</v>
      </c>
      <c r="M7" s="15">
        <f>IF($A7="","",IF($K7="","No next action",IF($L7="","No date",IF($L7&lt;TODAY(),"OVERDUE",IF($L7-TODAY()&lt;=7,"This week","")))))</f>
        <v/>
      </c>
      <c r="N7" s="7" t="n"/>
    </row>
    <row r="8">
      <c r="A8" s="7" t="inlineStr">
        <is>
          <t>Ardent BV</t>
        </is>
      </c>
      <c r="B8" s="7" t="inlineStr">
        <is>
          <t>M. Ferrer</t>
        </is>
      </c>
      <c r="C8" s="7" t="inlineStr">
        <is>
          <t>Dormant</t>
        </is>
      </c>
      <c r="D8" s="8" t="n">
        <v>0</v>
      </c>
      <c r="E8" s="9">
        <f>IF($A8="","",IFERROR(IF(SUMPRODUCT(MAX((Interactions!$B$5:$B$204=$A8)*Interactions!$A$5:$A$204))=0,"",SUMPRODUCT(MAX((Interactions!$B$5:$B$204=$A8)*Interactions!$A$5:$A$204))),""))</f>
        <v/>
      </c>
      <c r="F8" s="10">
        <f>IF($E8="","",TODAY()-$E8)</f>
        <v/>
      </c>
      <c r="G8" s="11">
        <f>IF($A8="","",IF($E8="","Never contacted",IF($F8&gt;Dashboard!$C$5,"At risk",IF($F8&gt;Dashboard!$C$4,"Cooling","Warm"))))</f>
        <v/>
      </c>
      <c r="H8" s="12">
        <f>IF($A8="","",SUMIFS(Revenue!$E$5:$E$204,Revenue!$B$5:$B$204,$A8,Revenue!$A$5:$A$204,"&gt;="&amp;EDATE(TODAY(),-Dashboard!$C$6)))</f>
        <v/>
      </c>
      <c r="I8" s="12">
        <f>IF($A8="","",SUMIFS(Revenue!$E$5:$E$204,Revenue!$B$5:$B$204,$A8))</f>
        <v/>
      </c>
      <c r="J8" s="13">
        <f>IF($A8="","",COUNTIFS(Interactions!$B$5:$B$204,$A8,Interactions!$A$5:$A$204,"&gt;="&amp;EDATE(TODAY(),-Dashboard!$C$6)))</f>
        <v/>
      </c>
      <c r="K8" s="7" t="inlineStr">
        <is>
          <t>Renewal conversation — project closed in April</t>
        </is>
      </c>
      <c r="L8" s="14" t="n">
        <v>46157</v>
      </c>
      <c r="M8" s="15">
        <f>IF($A8="","",IF($K8="","No next action",IF($L8="","No date",IF($L8&lt;TODAY(),"OVERDUE",IF($L8-TODAY()&lt;=7,"This week","")))))</f>
        <v/>
      </c>
      <c r="N8" s="7" t="n"/>
    </row>
    <row r="9">
      <c r="A9" s="7" t="n"/>
      <c r="B9" s="7" t="n"/>
      <c r="C9" s="7" t="n"/>
      <c r="D9" s="8" t="n"/>
      <c r="E9" s="9">
        <f>IF($A9="","",IFERROR(IF(SUMPRODUCT(MAX((Interactions!$B$5:$B$204=$A9)*Interactions!$A$5:$A$204))=0,"",SUMPRODUCT(MAX((Interactions!$B$5:$B$204=$A9)*Interactions!$A$5:$A$204))),""))</f>
        <v/>
      </c>
      <c r="F9" s="10">
        <f>IF($E9="","",TODAY()-$E9)</f>
        <v/>
      </c>
      <c r="G9" s="11">
        <f>IF($A9="","",IF($E9="","Never contacted",IF($F9&gt;Dashboard!$C$5,"At risk",IF($F9&gt;Dashboard!$C$4,"Cooling","Warm"))))</f>
        <v/>
      </c>
      <c r="H9" s="12">
        <f>IF($A9="","",SUMIFS(Revenue!$E$5:$E$204,Revenue!$B$5:$B$204,$A9,Revenue!$A$5:$A$204,"&gt;="&amp;EDATE(TODAY(),-Dashboard!$C$6)))</f>
        <v/>
      </c>
      <c r="I9" s="12">
        <f>IF($A9="","",SUMIFS(Revenue!$E$5:$E$204,Revenue!$B$5:$B$204,$A9))</f>
        <v/>
      </c>
      <c r="J9" s="13">
        <f>IF($A9="","",COUNTIFS(Interactions!$B$5:$B$204,$A9,Interactions!$A$5:$A$204,"&gt;="&amp;EDATE(TODAY(),-Dashboard!$C$6)))</f>
        <v/>
      </c>
      <c r="K9" s="7" t="n"/>
      <c r="L9" s="14" t="n"/>
      <c r="M9" s="15">
        <f>IF($A9="","",IF($K9="","No next action",IF($L9="","No date",IF($L9&lt;TODAY(),"OVERDUE",IF($L9-TODAY()&lt;=7,"This week","")))))</f>
        <v/>
      </c>
      <c r="N9" s="7" t="n"/>
    </row>
    <row r="10">
      <c r="A10" s="7" t="n"/>
      <c r="B10" s="7" t="n"/>
      <c r="C10" s="7" t="n"/>
      <c r="D10" s="8" t="n"/>
      <c r="E10" s="9">
        <f>IF($A10="","",IFERROR(IF(SUMPRODUCT(MAX((Interactions!$B$5:$B$204=$A10)*Interactions!$A$5:$A$204))=0,"",SUMPRODUCT(MAX((Interactions!$B$5:$B$204=$A10)*Interactions!$A$5:$A$204))),""))</f>
        <v/>
      </c>
      <c r="F10" s="10">
        <f>IF($E10="","",TODAY()-$E10)</f>
        <v/>
      </c>
      <c r="G10" s="11">
        <f>IF($A10="","",IF($E10="","Never contacted",IF($F10&gt;Dashboard!$C$5,"At risk",IF($F10&gt;Dashboard!$C$4,"Cooling","Warm"))))</f>
        <v/>
      </c>
      <c r="H10" s="12">
        <f>IF($A10="","",SUMIFS(Revenue!$E$5:$E$204,Revenue!$B$5:$B$204,$A10,Revenue!$A$5:$A$204,"&gt;="&amp;EDATE(TODAY(),-Dashboard!$C$6)))</f>
        <v/>
      </c>
      <c r="I10" s="12">
        <f>IF($A10="","",SUMIFS(Revenue!$E$5:$E$204,Revenue!$B$5:$B$204,$A10))</f>
        <v/>
      </c>
      <c r="J10" s="13">
        <f>IF($A10="","",COUNTIFS(Interactions!$B$5:$B$204,$A10,Interactions!$A$5:$A$204,"&gt;="&amp;EDATE(TODAY(),-Dashboard!$C$6)))</f>
        <v/>
      </c>
      <c r="K10" s="7" t="n"/>
      <c r="L10" s="14" t="n"/>
      <c r="M10" s="15">
        <f>IF($A10="","",IF($K10="","No next action",IF($L10="","No date",IF($L10&lt;TODAY(),"OVERDUE",IF($L10-TODAY()&lt;=7,"This week","")))))</f>
        <v/>
      </c>
      <c r="N10" s="7" t="n"/>
    </row>
    <row r="11">
      <c r="A11" s="7" t="n"/>
      <c r="B11" s="7" t="n"/>
      <c r="C11" s="7" t="n"/>
      <c r="D11" s="8" t="n"/>
      <c r="E11" s="9">
        <f>IF($A11="","",IFERROR(IF(SUMPRODUCT(MAX((Interactions!$B$5:$B$204=$A11)*Interactions!$A$5:$A$204))=0,"",SUMPRODUCT(MAX((Interactions!$B$5:$B$204=$A11)*Interactions!$A$5:$A$204))),""))</f>
        <v/>
      </c>
      <c r="F11" s="10">
        <f>IF($E11="","",TODAY()-$E11)</f>
        <v/>
      </c>
      <c r="G11" s="11">
        <f>IF($A11="","",IF($E11="","Never contacted",IF($F11&gt;Dashboard!$C$5,"At risk",IF($F11&gt;Dashboard!$C$4,"Cooling","Warm"))))</f>
        <v/>
      </c>
      <c r="H11" s="12">
        <f>IF($A11="","",SUMIFS(Revenue!$E$5:$E$204,Revenue!$B$5:$B$204,$A11,Revenue!$A$5:$A$204,"&gt;="&amp;EDATE(TODAY(),-Dashboard!$C$6)))</f>
        <v/>
      </c>
      <c r="I11" s="12">
        <f>IF($A11="","",SUMIFS(Revenue!$E$5:$E$204,Revenue!$B$5:$B$204,$A11))</f>
        <v/>
      </c>
      <c r="J11" s="13">
        <f>IF($A11="","",COUNTIFS(Interactions!$B$5:$B$204,$A11,Interactions!$A$5:$A$204,"&gt;="&amp;EDATE(TODAY(),-Dashboard!$C$6)))</f>
        <v/>
      </c>
      <c r="K11" s="7" t="n"/>
      <c r="L11" s="14" t="n"/>
      <c r="M11" s="15">
        <f>IF($A11="","",IF($K11="","No next action",IF($L11="","No date",IF($L11&lt;TODAY(),"OVERDUE",IF($L11-TODAY()&lt;=7,"This week","")))))</f>
        <v/>
      </c>
      <c r="N11" s="7" t="n"/>
    </row>
    <row r="12">
      <c r="A12" s="7" t="n"/>
      <c r="B12" s="7" t="n"/>
      <c r="C12" s="7" t="n"/>
      <c r="D12" s="8" t="n"/>
      <c r="E12" s="9">
        <f>IF($A12="","",IFERROR(IF(SUMPRODUCT(MAX((Interactions!$B$5:$B$204=$A12)*Interactions!$A$5:$A$204))=0,"",SUMPRODUCT(MAX((Interactions!$B$5:$B$204=$A12)*Interactions!$A$5:$A$204))),""))</f>
        <v/>
      </c>
      <c r="F12" s="10">
        <f>IF($E12="","",TODAY()-$E12)</f>
        <v/>
      </c>
      <c r="G12" s="11">
        <f>IF($A12="","",IF($E12="","Never contacted",IF($F12&gt;Dashboard!$C$5,"At risk",IF($F12&gt;Dashboard!$C$4,"Cooling","Warm"))))</f>
        <v/>
      </c>
      <c r="H12" s="12">
        <f>IF($A12="","",SUMIFS(Revenue!$E$5:$E$204,Revenue!$B$5:$B$204,$A12,Revenue!$A$5:$A$204,"&gt;="&amp;EDATE(TODAY(),-Dashboard!$C$6)))</f>
        <v/>
      </c>
      <c r="I12" s="12">
        <f>IF($A12="","",SUMIFS(Revenue!$E$5:$E$204,Revenue!$B$5:$B$204,$A12))</f>
        <v/>
      </c>
      <c r="J12" s="13">
        <f>IF($A12="","",COUNTIFS(Interactions!$B$5:$B$204,$A12,Interactions!$A$5:$A$204,"&gt;="&amp;EDATE(TODAY(),-Dashboard!$C$6)))</f>
        <v/>
      </c>
      <c r="K12" s="7" t="n"/>
      <c r="L12" s="14" t="n"/>
      <c r="M12" s="15">
        <f>IF($A12="","",IF($K12="","No next action",IF($L12="","No date",IF($L12&lt;TODAY(),"OVERDUE",IF($L12-TODAY()&lt;=7,"This week","")))))</f>
        <v/>
      </c>
      <c r="N12" s="7" t="n"/>
    </row>
    <row r="13">
      <c r="A13" s="7" t="n"/>
      <c r="B13" s="7" t="n"/>
      <c r="C13" s="7" t="n"/>
      <c r="D13" s="8" t="n"/>
      <c r="E13" s="9">
        <f>IF($A13="","",IFERROR(IF(SUMPRODUCT(MAX((Interactions!$B$5:$B$204=$A13)*Interactions!$A$5:$A$204))=0,"",SUMPRODUCT(MAX((Interactions!$B$5:$B$204=$A13)*Interactions!$A$5:$A$204))),""))</f>
        <v/>
      </c>
      <c r="F13" s="10">
        <f>IF($E13="","",TODAY()-$E13)</f>
        <v/>
      </c>
      <c r="G13" s="11">
        <f>IF($A13="","",IF($E13="","Never contacted",IF($F13&gt;Dashboard!$C$5,"At risk",IF($F13&gt;Dashboard!$C$4,"Cooling","Warm"))))</f>
        <v/>
      </c>
      <c r="H13" s="12">
        <f>IF($A13="","",SUMIFS(Revenue!$E$5:$E$204,Revenue!$B$5:$B$204,$A13,Revenue!$A$5:$A$204,"&gt;="&amp;EDATE(TODAY(),-Dashboard!$C$6)))</f>
        <v/>
      </c>
      <c r="I13" s="12">
        <f>IF($A13="","",SUMIFS(Revenue!$E$5:$E$204,Revenue!$B$5:$B$204,$A13))</f>
        <v/>
      </c>
      <c r="J13" s="13">
        <f>IF($A13="","",COUNTIFS(Interactions!$B$5:$B$204,$A13,Interactions!$A$5:$A$204,"&gt;="&amp;EDATE(TODAY(),-Dashboard!$C$6)))</f>
        <v/>
      </c>
      <c r="K13" s="7" t="n"/>
      <c r="L13" s="14" t="n"/>
      <c r="M13" s="15">
        <f>IF($A13="","",IF($K13="","No next action",IF($L13="","No date",IF($L13&lt;TODAY(),"OVERDUE",IF($L13-TODAY()&lt;=7,"This week","")))))</f>
        <v/>
      </c>
      <c r="N13" s="7" t="n"/>
    </row>
    <row r="14">
      <c r="A14" s="7" t="n"/>
      <c r="B14" s="7" t="n"/>
      <c r="C14" s="7" t="n"/>
      <c r="D14" s="8" t="n"/>
      <c r="E14" s="9">
        <f>IF($A14="","",IFERROR(IF(SUMPRODUCT(MAX((Interactions!$B$5:$B$204=$A14)*Interactions!$A$5:$A$204))=0,"",SUMPRODUCT(MAX((Interactions!$B$5:$B$204=$A14)*Interactions!$A$5:$A$204))),""))</f>
        <v/>
      </c>
      <c r="F14" s="10">
        <f>IF($E14="","",TODAY()-$E14)</f>
        <v/>
      </c>
      <c r="G14" s="11">
        <f>IF($A14="","",IF($E14="","Never contacted",IF($F14&gt;Dashboard!$C$5,"At risk",IF($F14&gt;Dashboard!$C$4,"Cooling","Warm"))))</f>
        <v/>
      </c>
      <c r="H14" s="12">
        <f>IF($A14="","",SUMIFS(Revenue!$E$5:$E$204,Revenue!$B$5:$B$204,$A14,Revenue!$A$5:$A$204,"&gt;="&amp;EDATE(TODAY(),-Dashboard!$C$6)))</f>
        <v/>
      </c>
      <c r="I14" s="12">
        <f>IF($A14="","",SUMIFS(Revenue!$E$5:$E$204,Revenue!$B$5:$B$204,$A14))</f>
        <v/>
      </c>
      <c r="J14" s="13">
        <f>IF($A14="","",COUNTIFS(Interactions!$B$5:$B$204,$A14,Interactions!$A$5:$A$204,"&gt;="&amp;EDATE(TODAY(),-Dashboard!$C$6)))</f>
        <v/>
      </c>
      <c r="K14" s="7" t="n"/>
      <c r="L14" s="14" t="n"/>
      <c r="M14" s="15">
        <f>IF($A14="","",IF($K14="","No next action",IF($L14="","No date",IF($L14&lt;TODAY(),"OVERDUE",IF($L14-TODAY()&lt;=7,"This week","")))))</f>
        <v/>
      </c>
      <c r="N14" s="7" t="n"/>
    </row>
    <row r="15">
      <c r="A15" s="7" t="n"/>
      <c r="B15" s="7" t="n"/>
      <c r="C15" s="7" t="n"/>
      <c r="D15" s="8" t="n"/>
      <c r="E15" s="9">
        <f>IF($A15="","",IFERROR(IF(SUMPRODUCT(MAX((Interactions!$B$5:$B$204=$A15)*Interactions!$A$5:$A$204))=0,"",SUMPRODUCT(MAX((Interactions!$B$5:$B$204=$A15)*Interactions!$A$5:$A$204))),""))</f>
        <v/>
      </c>
      <c r="F15" s="10">
        <f>IF($E15="","",TODAY()-$E15)</f>
        <v/>
      </c>
      <c r="G15" s="11">
        <f>IF($A15="","",IF($E15="","Never contacted",IF($F15&gt;Dashboard!$C$5,"At risk",IF($F15&gt;Dashboard!$C$4,"Cooling","Warm"))))</f>
        <v/>
      </c>
      <c r="H15" s="12">
        <f>IF($A15="","",SUMIFS(Revenue!$E$5:$E$204,Revenue!$B$5:$B$204,$A15,Revenue!$A$5:$A$204,"&gt;="&amp;EDATE(TODAY(),-Dashboard!$C$6)))</f>
        <v/>
      </c>
      <c r="I15" s="12">
        <f>IF($A15="","",SUMIFS(Revenue!$E$5:$E$204,Revenue!$B$5:$B$204,$A15))</f>
        <v/>
      </c>
      <c r="J15" s="13">
        <f>IF($A15="","",COUNTIFS(Interactions!$B$5:$B$204,$A15,Interactions!$A$5:$A$204,"&gt;="&amp;EDATE(TODAY(),-Dashboard!$C$6)))</f>
        <v/>
      </c>
      <c r="K15" s="7" t="n"/>
      <c r="L15" s="14" t="n"/>
      <c r="M15" s="15">
        <f>IF($A15="","",IF($K15="","No next action",IF($L15="","No date",IF($L15&lt;TODAY(),"OVERDUE",IF($L15-TODAY()&lt;=7,"This week","")))))</f>
        <v/>
      </c>
      <c r="N15" s="7" t="n"/>
    </row>
    <row r="16">
      <c r="A16" s="7" t="n"/>
      <c r="B16" s="7" t="n"/>
      <c r="C16" s="7" t="n"/>
      <c r="D16" s="8" t="n"/>
      <c r="E16" s="9">
        <f>IF($A16="","",IFERROR(IF(SUMPRODUCT(MAX((Interactions!$B$5:$B$204=$A16)*Interactions!$A$5:$A$204))=0,"",SUMPRODUCT(MAX((Interactions!$B$5:$B$204=$A16)*Interactions!$A$5:$A$204))),""))</f>
        <v/>
      </c>
      <c r="F16" s="10">
        <f>IF($E16="","",TODAY()-$E16)</f>
        <v/>
      </c>
      <c r="G16" s="11">
        <f>IF($A16="","",IF($E16="","Never contacted",IF($F16&gt;Dashboard!$C$5,"At risk",IF($F16&gt;Dashboard!$C$4,"Cooling","Warm"))))</f>
        <v/>
      </c>
      <c r="H16" s="12">
        <f>IF($A16="","",SUMIFS(Revenue!$E$5:$E$204,Revenue!$B$5:$B$204,$A16,Revenue!$A$5:$A$204,"&gt;="&amp;EDATE(TODAY(),-Dashboard!$C$6)))</f>
        <v/>
      </c>
      <c r="I16" s="12">
        <f>IF($A16="","",SUMIFS(Revenue!$E$5:$E$204,Revenue!$B$5:$B$204,$A16))</f>
        <v/>
      </c>
      <c r="J16" s="13">
        <f>IF($A16="","",COUNTIFS(Interactions!$B$5:$B$204,$A16,Interactions!$A$5:$A$204,"&gt;="&amp;EDATE(TODAY(),-Dashboard!$C$6)))</f>
        <v/>
      </c>
      <c r="K16" s="7" t="n"/>
      <c r="L16" s="14" t="n"/>
      <c r="M16" s="15">
        <f>IF($A16="","",IF($K16="","No next action",IF($L16="","No date",IF($L16&lt;TODAY(),"OVERDUE",IF($L16-TODAY()&lt;=7,"This week","")))))</f>
        <v/>
      </c>
      <c r="N16" s="7" t="n"/>
    </row>
    <row r="17">
      <c r="A17" s="7" t="n"/>
      <c r="B17" s="7" t="n"/>
      <c r="C17" s="7" t="n"/>
      <c r="D17" s="8" t="n"/>
      <c r="E17" s="9">
        <f>IF($A17="","",IFERROR(IF(SUMPRODUCT(MAX((Interactions!$B$5:$B$204=$A17)*Interactions!$A$5:$A$204))=0,"",SUMPRODUCT(MAX((Interactions!$B$5:$B$204=$A17)*Interactions!$A$5:$A$204))),""))</f>
        <v/>
      </c>
      <c r="F17" s="10">
        <f>IF($E17="","",TODAY()-$E17)</f>
        <v/>
      </c>
      <c r="G17" s="11">
        <f>IF($A17="","",IF($E17="","Never contacted",IF($F17&gt;Dashboard!$C$5,"At risk",IF($F17&gt;Dashboard!$C$4,"Cooling","Warm"))))</f>
        <v/>
      </c>
      <c r="H17" s="12">
        <f>IF($A17="","",SUMIFS(Revenue!$E$5:$E$204,Revenue!$B$5:$B$204,$A17,Revenue!$A$5:$A$204,"&gt;="&amp;EDATE(TODAY(),-Dashboard!$C$6)))</f>
        <v/>
      </c>
      <c r="I17" s="12">
        <f>IF($A17="","",SUMIFS(Revenue!$E$5:$E$204,Revenue!$B$5:$B$204,$A17))</f>
        <v/>
      </c>
      <c r="J17" s="13">
        <f>IF($A17="","",COUNTIFS(Interactions!$B$5:$B$204,$A17,Interactions!$A$5:$A$204,"&gt;="&amp;EDATE(TODAY(),-Dashboard!$C$6)))</f>
        <v/>
      </c>
      <c r="K17" s="7" t="n"/>
      <c r="L17" s="14" t="n"/>
      <c r="M17" s="15">
        <f>IF($A17="","",IF($K17="","No next action",IF($L17="","No date",IF($L17&lt;TODAY(),"OVERDUE",IF($L17-TODAY()&lt;=7,"This week","")))))</f>
        <v/>
      </c>
      <c r="N17" s="7" t="n"/>
    </row>
    <row r="18">
      <c r="A18" s="7" t="n"/>
      <c r="B18" s="7" t="n"/>
      <c r="C18" s="7" t="n"/>
      <c r="D18" s="8" t="n"/>
      <c r="E18" s="9">
        <f>IF($A18="","",IFERROR(IF(SUMPRODUCT(MAX((Interactions!$B$5:$B$204=$A18)*Interactions!$A$5:$A$204))=0,"",SUMPRODUCT(MAX((Interactions!$B$5:$B$204=$A18)*Interactions!$A$5:$A$204))),""))</f>
        <v/>
      </c>
      <c r="F18" s="10">
        <f>IF($E18="","",TODAY()-$E18)</f>
        <v/>
      </c>
      <c r="G18" s="11">
        <f>IF($A18="","",IF($E18="","Never contacted",IF($F18&gt;Dashboard!$C$5,"At risk",IF($F18&gt;Dashboard!$C$4,"Cooling","Warm"))))</f>
        <v/>
      </c>
      <c r="H18" s="12">
        <f>IF($A18="","",SUMIFS(Revenue!$E$5:$E$204,Revenue!$B$5:$B$204,$A18,Revenue!$A$5:$A$204,"&gt;="&amp;EDATE(TODAY(),-Dashboard!$C$6)))</f>
        <v/>
      </c>
      <c r="I18" s="12">
        <f>IF($A18="","",SUMIFS(Revenue!$E$5:$E$204,Revenue!$B$5:$B$204,$A18))</f>
        <v/>
      </c>
      <c r="J18" s="13">
        <f>IF($A18="","",COUNTIFS(Interactions!$B$5:$B$204,$A18,Interactions!$A$5:$A$204,"&gt;="&amp;EDATE(TODAY(),-Dashboard!$C$6)))</f>
        <v/>
      </c>
      <c r="K18" s="7" t="n"/>
      <c r="L18" s="14" t="n"/>
      <c r="M18" s="15">
        <f>IF($A18="","",IF($K18="","No next action",IF($L18="","No date",IF($L18&lt;TODAY(),"OVERDUE",IF($L18-TODAY()&lt;=7,"This week","")))))</f>
        <v/>
      </c>
      <c r="N18" s="7" t="n"/>
    </row>
    <row r="19">
      <c r="A19" s="7" t="n"/>
      <c r="B19" s="7" t="n"/>
      <c r="C19" s="7" t="n"/>
      <c r="D19" s="8" t="n"/>
      <c r="E19" s="9">
        <f>IF($A19="","",IFERROR(IF(SUMPRODUCT(MAX((Interactions!$B$5:$B$204=$A19)*Interactions!$A$5:$A$204))=0,"",SUMPRODUCT(MAX((Interactions!$B$5:$B$204=$A19)*Interactions!$A$5:$A$204))),""))</f>
        <v/>
      </c>
      <c r="F19" s="10">
        <f>IF($E19="","",TODAY()-$E19)</f>
        <v/>
      </c>
      <c r="G19" s="11">
        <f>IF($A19="","",IF($E19="","Never contacted",IF($F19&gt;Dashboard!$C$5,"At risk",IF($F19&gt;Dashboard!$C$4,"Cooling","Warm"))))</f>
        <v/>
      </c>
      <c r="H19" s="12">
        <f>IF($A19="","",SUMIFS(Revenue!$E$5:$E$204,Revenue!$B$5:$B$204,$A19,Revenue!$A$5:$A$204,"&gt;="&amp;EDATE(TODAY(),-Dashboard!$C$6)))</f>
        <v/>
      </c>
      <c r="I19" s="12">
        <f>IF($A19="","",SUMIFS(Revenue!$E$5:$E$204,Revenue!$B$5:$B$204,$A19))</f>
        <v/>
      </c>
      <c r="J19" s="13">
        <f>IF($A19="","",COUNTIFS(Interactions!$B$5:$B$204,$A19,Interactions!$A$5:$A$204,"&gt;="&amp;EDATE(TODAY(),-Dashboard!$C$6)))</f>
        <v/>
      </c>
      <c r="K19" s="7" t="n"/>
      <c r="L19" s="14" t="n"/>
      <c r="M19" s="15">
        <f>IF($A19="","",IF($K19="","No next action",IF($L19="","No date",IF($L19&lt;TODAY(),"OVERDUE",IF($L19-TODAY()&lt;=7,"This week","")))))</f>
        <v/>
      </c>
      <c r="N19" s="7" t="n"/>
    </row>
    <row r="20">
      <c r="A20" s="7" t="n"/>
      <c r="B20" s="7" t="n"/>
      <c r="C20" s="7" t="n"/>
      <c r="D20" s="8" t="n"/>
      <c r="E20" s="9">
        <f>IF($A20="","",IFERROR(IF(SUMPRODUCT(MAX((Interactions!$B$5:$B$204=$A20)*Interactions!$A$5:$A$204))=0,"",SUMPRODUCT(MAX((Interactions!$B$5:$B$204=$A20)*Interactions!$A$5:$A$204))),""))</f>
        <v/>
      </c>
      <c r="F20" s="10">
        <f>IF($E20="","",TODAY()-$E20)</f>
        <v/>
      </c>
      <c r="G20" s="11">
        <f>IF($A20="","",IF($E20="","Never contacted",IF($F20&gt;Dashboard!$C$5,"At risk",IF($F20&gt;Dashboard!$C$4,"Cooling","Warm"))))</f>
        <v/>
      </c>
      <c r="H20" s="12">
        <f>IF($A20="","",SUMIFS(Revenue!$E$5:$E$204,Revenue!$B$5:$B$204,$A20,Revenue!$A$5:$A$204,"&gt;="&amp;EDATE(TODAY(),-Dashboard!$C$6)))</f>
        <v/>
      </c>
      <c r="I20" s="12">
        <f>IF($A20="","",SUMIFS(Revenue!$E$5:$E$204,Revenue!$B$5:$B$204,$A20))</f>
        <v/>
      </c>
      <c r="J20" s="13">
        <f>IF($A20="","",COUNTIFS(Interactions!$B$5:$B$204,$A20,Interactions!$A$5:$A$204,"&gt;="&amp;EDATE(TODAY(),-Dashboard!$C$6)))</f>
        <v/>
      </c>
      <c r="K20" s="7" t="n"/>
      <c r="L20" s="14" t="n"/>
      <c r="M20" s="15">
        <f>IF($A20="","",IF($K20="","No next action",IF($L20="","No date",IF($L20&lt;TODAY(),"OVERDUE",IF($L20-TODAY()&lt;=7,"This week","")))))</f>
        <v/>
      </c>
      <c r="N20" s="7" t="n"/>
    </row>
    <row r="21">
      <c r="A21" s="7" t="n"/>
      <c r="B21" s="7" t="n"/>
      <c r="C21" s="7" t="n"/>
      <c r="D21" s="8" t="n"/>
      <c r="E21" s="9">
        <f>IF($A21="","",IFERROR(IF(SUMPRODUCT(MAX((Interactions!$B$5:$B$204=$A21)*Interactions!$A$5:$A$204))=0,"",SUMPRODUCT(MAX((Interactions!$B$5:$B$204=$A21)*Interactions!$A$5:$A$204))),""))</f>
        <v/>
      </c>
      <c r="F21" s="10">
        <f>IF($E21="","",TODAY()-$E21)</f>
        <v/>
      </c>
      <c r="G21" s="11">
        <f>IF($A21="","",IF($E21="","Never contacted",IF($F21&gt;Dashboard!$C$5,"At risk",IF($F21&gt;Dashboard!$C$4,"Cooling","Warm"))))</f>
        <v/>
      </c>
      <c r="H21" s="12">
        <f>IF($A21="","",SUMIFS(Revenue!$E$5:$E$204,Revenue!$B$5:$B$204,$A21,Revenue!$A$5:$A$204,"&gt;="&amp;EDATE(TODAY(),-Dashboard!$C$6)))</f>
        <v/>
      </c>
      <c r="I21" s="12">
        <f>IF($A21="","",SUMIFS(Revenue!$E$5:$E$204,Revenue!$B$5:$B$204,$A21))</f>
        <v/>
      </c>
      <c r="J21" s="13">
        <f>IF($A21="","",COUNTIFS(Interactions!$B$5:$B$204,$A21,Interactions!$A$5:$A$204,"&gt;="&amp;EDATE(TODAY(),-Dashboard!$C$6)))</f>
        <v/>
      </c>
      <c r="K21" s="7" t="n"/>
      <c r="L21" s="14" t="n"/>
      <c r="M21" s="15">
        <f>IF($A21="","",IF($K21="","No next action",IF($L21="","No date",IF($L21&lt;TODAY(),"OVERDUE",IF($L21-TODAY()&lt;=7,"This week","")))))</f>
        <v/>
      </c>
      <c r="N21" s="7" t="n"/>
    </row>
    <row r="22">
      <c r="A22" s="7" t="n"/>
      <c r="B22" s="7" t="n"/>
      <c r="C22" s="7" t="n"/>
      <c r="D22" s="8" t="n"/>
      <c r="E22" s="9">
        <f>IF($A22="","",IFERROR(IF(SUMPRODUCT(MAX((Interactions!$B$5:$B$204=$A22)*Interactions!$A$5:$A$204))=0,"",SUMPRODUCT(MAX((Interactions!$B$5:$B$204=$A22)*Interactions!$A$5:$A$204))),""))</f>
        <v/>
      </c>
      <c r="F22" s="10">
        <f>IF($E22="","",TODAY()-$E22)</f>
        <v/>
      </c>
      <c r="G22" s="11">
        <f>IF($A22="","",IF($E22="","Never contacted",IF($F22&gt;Dashboard!$C$5,"At risk",IF($F22&gt;Dashboard!$C$4,"Cooling","Warm"))))</f>
        <v/>
      </c>
      <c r="H22" s="12">
        <f>IF($A22="","",SUMIFS(Revenue!$E$5:$E$204,Revenue!$B$5:$B$204,$A22,Revenue!$A$5:$A$204,"&gt;="&amp;EDATE(TODAY(),-Dashboard!$C$6)))</f>
        <v/>
      </c>
      <c r="I22" s="12">
        <f>IF($A22="","",SUMIFS(Revenue!$E$5:$E$204,Revenue!$B$5:$B$204,$A22))</f>
        <v/>
      </c>
      <c r="J22" s="13">
        <f>IF($A22="","",COUNTIFS(Interactions!$B$5:$B$204,$A22,Interactions!$A$5:$A$204,"&gt;="&amp;EDATE(TODAY(),-Dashboard!$C$6)))</f>
        <v/>
      </c>
      <c r="K22" s="7" t="n"/>
      <c r="L22" s="14" t="n"/>
      <c r="M22" s="15">
        <f>IF($A22="","",IF($K22="","No next action",IF($L22="","No date",IF($L22&lt;TODAY(),"OVERDUE",IF($L22-TODAY()&lt;=7,"This week","")))))</f>
        <v/>
      </c>
      <c r="N22" s="7" t="n"/>
    </row>
    <row r="23">
      <c r="A23" s="7" t="n"/>
      <c r="B23" s="7" t="n"/>
      <c r="C23" s="7" t="n"/>
      <c r="D23" s="8" t="n"/>
      <c r="E23" s="9">
        <f>IF($A23="","",IFERROR(IF(SUMPRODUCT(MAX((Interactions!$B$5:$B$204=$A23)*Interactions!$A$5:$A$204))=0,"",SUMPRODUCT(MAX((Interactions!$B$5:$B$204=$A23)*Interactions!$A$5:$A$204))),""))</f>
        <v/>
      </c>
      <c r="F23" s="10">
        <f>IF($E23="","",TODAY()-$E23)</f>
        <v/>
      </c>
      <c r="G23" s="11">
        <f>IF($A23="","",IF($E23="","Never contacted",IF($F23&gt;Dashboard!$C$5,"At risk",IF($F23&gt;Dashboard!$C$4,"Cooling","Warm"))))</f>
        <v/>
      </c>
      <c r="H23" s="12">
        <f>IF($A23="","",SUMIFS(Revenue!$E$5:$E$204,Revenue!$B$5:$B$204,$A23,Revenue!$A$5:$A$204,"&gt;="&amp;EDATE(TODAY(),-Dashboard!$C$6)))</f>
        <v/>
      </c>
      <c r="I23" s="12">
        <f>IF($A23="","",SUMIFS(Revenue!$E$5:$E$204,Revenue!$B$5:$B$204,$A23))</f>
        <v/>
      </c>
      <c r="J23" s="13">
        <f>IF($A23="","",COUNTIFS(Interactions!$B$5:$B$204,$A23,Interactions!$A$5:$A$204,"&gt;="&amp;EDATE(TODAY(),-Dashboard!$C$6)))</f>
        <v/>
      </c>
      <c r="K23" s="7" t="n"/>
      <c r="L23" s="14" t="n"/>
      <c r="M23" s="15">
        <f>IF($A23="","",IF($K23="","No next action",IF($L23="","No date",IF($L23&lt;TODAY(),"OVERDUE",IF($L23-TODAY()&lt;=7,"This week","")))))</f>
        <v/>
      </c>
      <c r="N23" s="7" t="n"/>
    </row>
    <row r="24">
      <c r="A24" s="7" t="n"/>
      <c r="B24" s="7" t="n"/>
      <c r="C24" s="7" t="n"/>
      <c r="D24" s="8" t="n"/>
      <c r="E24" s="9">
        <f>IF($A24="","",IFERROR(IF(SUMPRODUCT(MAX((Interactions!$B$5:$B$204=$A24)*Interactions!$A$5:$A$204))=0,"",SUMPRODUCT(MAX((Interactions!$B$5:$B$204=$A24)*Interactions!$A$5:$A$204))),""))</f>
        <v/>
      </c>
      <c r="F24" s="10">
        <f>IF($E24="","",TODAY()-$E24)</f>
        <v/>
      </c>
      <c r="G24" s="11">
        <f>IF($A24="","",IF($E24="","Never contacted",IF($F24&gt;Dashboard!$C$5,"At risk",IF($F24&gt;Dashboard!$C$4,"Cooling","Warm"))))</f>
        <v/>
      </c>
      <c r="H24" s="12">
        <f>IF($A24="","",SUMIFS(Revenue!$E$5:$E$204,Revenue!$B$5:$B$204,$A24,Revenue!$A$5:$A$204,"&gt;="&amp;EDATE(TODAY(),-Dashboard!$C$6)))</f>
        <v/>
      </c>
      <c r="I24" s="12">
        <f>IF($A24="","",SUMIFS(Revenue!$E$5:$E$204,Revenue!$B$5:$B$204,$A24))</f>
        <v/>
      </c>
      <c r="J24" s="13">
        <f>IF($A24="","",COUNTIFS(Interactions!$B$5:$B$204,$A24,Interactions!$A$5:$A$204,"&gt;="&amp;EDATE(TODAY(),-Dashboard!$C$6)))</f>
        <v/>
      </c>
      <c r="K24" s="7" t="n"/>
      <c r="L24" s="14" t="n"/>
      <c r="M24" s="15">
        <f>IF($A24="","",IF($K24="","No next action",IF($L24="","No date",IF($L24&lt;TODAY(),"OVERDUE",IF($L24-TODAY()&lt;=7,"This week","")))))</f>
        <v/>
      </c>
      <c r="N24" s="7" t="n"/>
    </row>
    <row r="25">
      <c r="A25" s="7" t="n"/>
      <c r="B25" s="7" t="n"/>
      <c r="C25" s="7" t="n"/>
      <c r="D25" s="8" t="n"/>
      <c r="E25" s="9">
        <f>IF($A25="","",IFERROR(IF(SUMPRODUCT(MAX((Interactions!$B$5:$B$204=$A25)*Interactions!$A$5:$A$204))=0,"",SUMPRODUCT(MAX((Interactions!$B$5:$B$204=$A25)*Interactions!$A$5:$A$204))),""))</f>
        <v/>
      </c>
      <c r="F25" s="10">
        <f>IF($E25="","",TODAY()-$E25)</f>
        <v/>
      </c>
      <c r="G25" s="11">
        <f>IF($A25="","",IF($E25="","Never contacted",IF($F25&gt;Dashboard!$C$5,"At risk",IF($F25&gt;Dashboard!$C$4,"Cooling","Warm"))))</f>
        <v/>
      </c>
      <c r="H25" s="12">
        <f>IF($A25="","",SUMIFS(Revenue!$E$5:$E$204,Revenue!$B$5:$B$204,$A25,Revenue!$A$5:$A$204,"&gt;="&amp;EDATE(TODAY(),-Dashboard!$C$6)))</f>
        <v/>
      </c>
      <c r="I25" s="12">
        <f>IF($A25="","",SUMIFS(Revenue!$E$5:$E$204,Revenue!$B$5:$B$204,$A25))</f>
        <v/>
      </c>
      <c r="J25" s="13">
        <f>IF($A25="","",COUNTIFS(Interactions!$B$5:$B$204,$A25,Interactions!$A$5:$A$204,"&gt;="&amp;EDATE(TODAY(),-Dashboard!$C$6)))</f>
        <v/>
      </c>
      <c r="K25" s="7" t="n"/>
      <c r="L25" s="14" t="n"/>
      <c r="M25" s="15">
        <f>IF($A25="","",IF($K25="","No next action",IF($L25="","No date",IF($L25&lt;TODAY(),"OVERDUE",IF($L25-TODAY()&lt;=7,"This week","")))))</f>
        <v/>
      </c>
      <c r="N25" s="7" t="n"/>
    </row>
    <row r="26">
      <c r="A26" s="7" t="n"/>
      <c r="B26" s="7" t="n"/>
      <c r="C26" s="7" t="n"/>
      <c r="D26" s="8" t="n"/>
      <c r="E26" s="9">
        <f>IF($A26="","",IFERROR(IF(SUMPRODUCT(MAX((Interactions!$B$5:$B$204=$A26)*Interactions!$A$5:$A$204))=0,"",SUMPRODUCT(MAX((Interactions!$B$5:$B$204=$A26)*Interactions!$A$5:$A$204))),""))</f>
        <v/>
      </c>
      <c r="F26" s="10">
        <f>IF($E26="","",TODAY()-$E26)</f>
        <v/>
      </c>
      <c r="G26" s="11">
        <f>IF($A26="","",IF($E26="","Never contacted",IF($F26&gt;Dashboard!$C$5,"At risk",IF($F26&gt;Dashboard!$C$4,"Cooling","Warm"))))</f>
        <v/>
      </c>
      <c r="H26" s="12">
        <f>IF($A26="","",SUMIFS(Revenue!$E$5:$E$204,Revenue!$B$5:$B$204,$A26,Revenue!$A$5:$A$204,"&gt;="&amp;EDATE(TODAY(),-Dashboard!$C$6)))</f>
        <v/>
      </c>
      <c r="I26" s="12">
        <f>IF($A26="","",SUMIFS(Revenue!$E$5:$E$204,Revenue!$B$5:$B$204,$A26))</f>
        <v/>
      </c>
      <c r="J26" s="13">
        <f>IF($A26="","",COUNTIFS(Interactions!$B$5:$B$204,$A26,Interactions!$A$5:$A$204,"&gt;="&amp;EDATE(TODAY(),-Dashboard!$C$6)))</f>
        <v/>
      </c>
      <c r="K26" s="7" t="n"/>
      <c r="L26" s="14" t="n"/>
      <c r="M26" s="15">
        <f>IF($A26="","",IF($K26="","No next action",IF($L26="","No date",IF($L26&lt;TODAY(),"OVERDUE",IF($L26-TODAY()&lt;=7,"This week","")))))</f>
        <v/>
      </c>
      <c r="N26" s="7" t="n"/>
    </row>
    <row r="27">
      <c r="A27" s="7" t="n"/>
      <c r="B27" s="7" t="n"/>
      <c r="C27" s="7" t="n"/>
      <c r="D27" s="8" t="n"/>
      <c r="E27" s="9">
        <f>IF($A27="","",IFERROR(IF(SUMPRODUCT(MAX((Interactions!$B$5:$B$204=$A27)*Interactions!$A$5:$A$204))=0,"",SUMPRODUCT(MAX((Interactions!$B$5:$B$204=$A27)*Interactions!$A$5:$A$204))),""))</f>
        <v/>
      </c>
      <c r="F27" s="10">
        <f>IF($E27="","",TODAY()-$E27)</f>
        <v/>
      </c>
      <c r="G27" s="11">
        <f>IF($A27="","",IF($E27="","Never contacted",IF($F27&gt;Dashboard!$C$5,"At risk",IF($F27&gt;Dashboard!$C$4,"Cooling","Warm"))))</f>
        <v/>
      </c>
      <c r="H27" s="12">
        <f>IF($A27="","",SUMIFS(Revenue!$E$5:$E$204,Revenue!$B$5:$B$204,$A27,Revenue!$A$5:$A$204,"&gt;="&amp;EDATE(TODAY(),-Dashboard!$C$6)))</f>
        <v/>
      </c>
      <c r="I27" s="12">
        <f>IF($A27="","",SUMIFS(Revenue!$E$5:$E$204,Revenue!$B$5:$B$204,$A27))</f>
        <v/>
      </c>
      <c r="J27" s="13">
        <f>IF($A27="","",COUNTIFS(Interactions!$B$5:$B$204,$A27,Interactions!$A$5:$A$204,"&gt;="&amp;EDATE(TODAY(),-Dashboard!$C$6)))</f>
        <v/>
      </c>
      <c r="K27" s="7" t="n"/>
      <c r="L27" s="14" t="n"/>
      <c r="M27" s="15">
        <f>IF($A27="","",IF($K27="","No next action",IF($L27="","No date",IF($L27&lt;TODAY(),"OVERDUE",IF($L27-TODAY()&lt;=7,"This week","")))))</f>
        <v/>
      </c>
      <c r="N27" s="7" t="n"/>
    </row>
    <row r="28">
      <c r="A28" s="7" t="n"/>
      <c r="B28" s="7" t="n"/>
      <c r="C28" s="7" t="n"/>
      <c r="D28" s="8" t="n"/>
      <c r="E28" s="9">
        <f>IF($A28="","",IFERROR(IF(SUMPRODUCT(MAX((Interactions!$B$5:$B$204=$A28)*Interactions!$A$5:$A$204))=0,"",SUMPRODUCT(MAX((Interactions!$B$5:$B$204=$A28)*Interactions!$A$5:$A$204))),""))</f>
        <v/>
      </c>
      <c r="F28" s="10">
        <f>IF($E28="","",TODAY()-$E28)</f>
        <v/>
      </c>
      <c r="G28" s="11">
        <f>IF($A28="","",IF($E28="","Never contacted",IF($F28&gt;Dashboard!$C$5,"At risk",IF($F28&gt;Dashboard!$C$4,"Cooling","Warm"))))</f>
        <v/>
      </c>
      <c r="H28" s="12">
        <f>IF($A28="","",SUMIFS(Revenue!$E$5:$E$204,Revenue!$B$5:$B$204,$A28,Revenue!$A$5:$A$204,"&gt;="&amp;EDATE(TODAY(),-Dashboard!$C$6)))</f>
        <v/>
      </c>
      <c r="I28" s="12">
        <f>IF($A28="","",SUMIFS(Revenue!$E$5:$E$204,Revenue!$B$5:$B$204,$A28))</f>
        <v/>
      </c>
      <c r="J28" s="13">
        <f>IF($A28="","",COUNTIFS(Interactions!$B$5:$B$204,$A28,Interactions!$A$5:$A$204,"&gt;="&amp;EDATE(TODAY(),-Dashboard!$C$6)))</f>
        <v/>
      </c>
      <c r="K28" s="7" t="n"/>
      <c r="L28" s="14" t="n"/>
      <c r="M28" s="15">
        <f>IF($A28="","",IF($K28="","No next action",IF($L28="","No date",IF($L28&lt;TODAY(),"OVERDUE",IF($L28-TODAY()&lt;=7,"This week","")))))</f>
        <v/>
      </c>
      <c r="N28" s="7" t="n"/>
    </row>
    <row r="29">
      <c r="A29" s="7" t="n"/>
      <c r="B29" s="7" t="n"/>
      <c r="C29" s="7" t="n"/>
      <c r="D29" s="8" t="n"/>
      <c r="E29" s="9">
        <f>IF($A29="","",IFERROR(IF(SUMPRODUCT(MAX((Interactions!$B$5:$B$204=$A29)*Interactions!$A$5:$A$204))=0,"",SUMPRODUCT(MAX((Interactions!$B$5:$B$204=$A29)*Interactions!$A$5:$A$204))),""))</f>
        <v/>
      </c>
      <c r="F29" s="10">
        <f>IF($E29="","",TODAY()-$E29)</f>
        <v/>
      </c>
      <c r="G29" s="11">
        <f>IF($A29="","",IF($E29="","Never contacted",IF($F29&gt;Dashboard!$C$5,"At risk",IF($F29&gt;Dashboard!$C$4,"Cooling","Warm"))))</f>
        <v/>
      </c>
      <c r="H29" s="12">
        <f>IF($A29="","",SUMIFS(Revenue!$E$5:$E$204,Revenue!$B$5:$B$204,$A29,Revenue!$A$5:$A$204,"&gt;="&amp;EDATE(TODAY(),-Dashboard!$C$6)))</f>
        <v/>
      </c>
      <c r="I29" s="12">
        <f>IF($A29="","",SUMIFS(Revenue!$E$5:$E$204,Revenue!$B$5:$B$204,$A29))</f>
        <v/>
      </c>
      <c r="J29" s="13">
        <f>IF($A29="","",COUNTIFS(Interactions!$B$5:$B$204,$A29,Interactions!$A$5:$A$204,"&gt;="&amp;EDATE(TODAY(),-Dashboard!$C$6)))</f>
        <v/>
      </c>
      <c r="K29" s="7" t="n"/>
      <c r="L29" s="14" t="n"/>
      <c r="M29" s="15">
        <f>IF($A29="","",IF($K29="","No next action",IF($L29="","No date",IF($L29&lt;TODAY(),"OVERDUE",IF($L29-TODAY()&lt;=7,"This week","")))))</f>
        <v/>
      </c>
      <c r="N29" s="7" t="n"/>
    </row>
    <row r="30">
      <c r="A30" s="7" t="n"/>
      <c r="B30" s="7" t="n"/>
      <c r="C30" s="7" t="n"/>
      <c r="D30" s="8" t="n"/>
      <c r="E30" s="9">
        <f>IF($A30="","",IFERROR(IF(SUMPRODUCT(MAX((Interactions!$B$5:$B$204=$A30)*Interactions!$A$5:$A$204))=0,"",SUMPRODUCT(MAX((Interactions!$B$5:$B$204=$A30)*Interactions!$A$5:$A$204))),""))</f>
        <v/>
      </c>
      <c r="F30" s="10">
        <f>IF($E30="","",TODAY()-$E30)</f>
        <v/>
      </c>
      <c r="G30" s="11">
        <f>IF($A30="","",IF($E30="","Never contacted",IF($F30&gt;Dashboard!$C$5,"At risk",IF($F30&gt;Dashboard!$C$4,"Cooling","Warm"))))</f>
        <v/>
      </c>
      <c r="H30" s="12">
        <f>IF($A30="","",SUMIFS(Revenue!$E$5:$E$204,Revenue!$B$5:$B$204,$A30,Revenue!$A$5:$A$204,"&gt;="&amp;EDATE(TODAY(),-Dashboard!$C$6)))</f>
        <v/>
      </c>
      <c r="I30" s="12">
        <f>IF($A30="","",SUMIFS(Revenue!$E$5:$E$204,Revenue!$B$5:$B$204,$A30))</f>
        <v/>
      </c>
      <c r="J30" s="13">
        <f>IF($A30="","",COUNTIFS(Interactions!$B$5:$B$204,$A30,Interactions!$A$5:$A$204,"&gt;="&amp;EDATE(TODAY(),-Dashboard!$C$6)))</f>
        <v/>
      </c>
      <c r="K30" s="7" t="n"/>
      <c r="L30" s="14" t="n"/>
      <c r="M30" s="15">
        <f>IF($A30="","",IF($K30="","No next action",IF($L30="","No date",IF($L30&lt;TODAY(),"OVERDUE",IF($L30-TODAY()&lt;=7,"This week","")))))</f>
        <v/>
      </c>
      <c r="N30" s="7" t="n"/>
    </row>
    <row r="31">
      <c r="A31" s="7" t="n"/>
      <c r="B31" s="7" t="n"/>
      <c r="C31" s="7" t="n"/>
      <c r="D31" s="8" t="n"/>
      <c r="E31" s="9">
        <f>IF($A31="","",IFERROR(IF(SUMPRODUCT(MAX((Interactions!$B$5:$B$204=$A31)*Interactions!$A$5:$A$204))=0,"",SUMPRODUCT(MAX((Interactions!$B$5:$B$204=$A31)*Interactions!$A$5:$A$204))),""))</f>
        <v/>
      </c>
      <c r="F31" s="10">
        <f>IF($E31="","",TODAY()-$E31)</f>
        <v/>
      </c>
      <c r="G31" s="11">
        <f>IF($A31="","",IF($E31="","Never contacted",IF($F31&gt;Dashboard!$C$5,"At risk",IF($F31&gt;Dashboard!$C$4,"Cooling","Warm"))))</f>
        <v/>
      </c>
      <c r="H31" s="12">
        <f>IF($A31="","",SUMIFS(Revenue!$E$5:$E$204,Revenue!$B$5:$B$204,$A31,Revenue!$A$5:$A$204,"&gt;="&amp;EDATE(TODAY(),-Dashboard!$C$6)))</f>
        <v/>
      </c>
      <c r="I31" s="12">
        <f>IF($A31="","",SUMIFS(Revenue!$E$5:$E$204,Revenue!$B$5:$B$204,$A31))</f>
        <v/>
      </c>
      <c r="J31" s="13">
        <f>IF($A31="","",COUNTIFS(Interactions!$B$5:$B$204,$A31,Interactions!$A$5:$A$204,"&gt;="&amp;EDATE(TODAY(),-Dashboard!$C$6)))</f>
        <v/>
      </c>
      <c r="K31" s="7" t="n"/>
      <c r="L31" s="14" t="n"/>
      <c r="M31" s="15">
        <f>IF($A31="","",IF($K31="","No next action",IF($L31="","No date",IF($L31&lt;TODAY(),"OVERDUE",IF($L31-TODAY()&lt;=7,"This week","")))))</f>
        <v/>
      </c>
      <c r="N31" s="7" t="n"/>
    </row>
    <row r="32">
      <c r="A32" s="7" t="n"/>
      <c r="B32" s="7" t="n"/>
      <c r="C32" s="7" t="n"/>
      <c r="D32" s="8" t="n"/>
      <c r="E32" s="9">
        <f>IF($A32="","",IFERROR(IF(SUMPRODUCT(MAX((Interactions!$B$5:$B$204=$A32)*Interactions!$A$5:$A$204))=0,"",SUMPRODUCT(MAX((Interactions!$B$5:$B$204=$A32)*Interactions!$A$5:$A$204))),""))</f>
        <v/>
      </c>
      <c r="F32" s="10">
        <f>IF($E32="","",TODAY()-$E32)</f>
        <v/>
      </c>
      <c r="G32" s="11">
        <f>IF($A32="","",IF($E32="","Never contacted",IF($F32&gt;Dashboard!$C$5,"At risk",IF($F32&gt;Dashboard!$C$4,"Cooling","Warm"))))</f>
        <v/>
      </c>
      <c r="H32" s="12">
        <f>IF($A32="","",SUMIFS(Revenue!$E$5:$E$204,Revenue!$B$5:$B$204,$A32,Revenue!$A$5:$A$204,"&gt;="&amp;EDATE(TODAY(),-Dashboard!$C$6)))</f>
        <v/>
      </c>
      <c r="I32" s="12">
        <f>IF($A32="","",SUMIFS(Revenue!$E$5:$E$204,Revenue!$B$5:$B$204,$A32))</f>
        <v/>
      </c>
      <c r="J32" s="13">
        <f>IF($A32="","",COUNTIFS(Interactions!$B$5:$B$204,$A32,Interactions!$A$5:$A$204,"&gt;="&amp;EDATE(TODAY(),-Dashboard!$C$6)))</f>
        <v/>
      </c>
      <c r="K32" s="7" t="n"/>
      <c r="L32" s="14" t="n"/>
      <c r="M32" s="15">
        <f>IF($A32="","",IF($K32="","No next action",IF($L32="","No date",IF($L32&lt;TODAY(),"OVERDUE",IF($L32-TODAY()&lt;=7,"This week","")))))</f>
        <v/>
      </c>
      <c r="N32" s="7" t="n"/>
    </row>
    <row r="33">
      <c r="A33" s="7" t="n"/>
      <c r="B33" s="7" t="n"/>
      <c r="C33" s="7" t="n"/>
      <c r="D33" s="8" t="n"/>
      <c r="E33" s="9">
        <f>IF($A33="","",IFERROR(IF(SUMPRODUCT(MAX((Interactions!$B$5:$B$204=$A33)*Interactions!$A$5:$A$204))=0,"",SUMPRODUCT(MAX((Interactions!$B$5:$B$204=$A33)*Interactions!$A$5:$A$204))),""))</f>
        <v/>
      </c>
      <c r="F33" s="10">
        <f>IF($E33="","",TODAY()-$E33)</f>
        <v/>
      </c>
      <c r="G33" s="11">
        <f>IF($A33="","",IF($E33="","Never contacted",IF($F33&gt;Dashboard!$C$5,"At risk",IF($F33&gt;Dashboard!$C$4,"Cooling","Warm"))))</f>
        <v/>
      </c>
      <c r="H33" s="12">
        <f>IF($A33="","",SUMIFS(Revenue!$E$5:$E$204,Revenue!$B$5:$B$204,$A33,Revenue!$A$5:$A$204,"&gt;="&amp;EDATE(TODAY(),-Dashboard!$C$6)))</f>
        <v/>
      </c>
      <c r="I33" s="12">
        <f>IF($A33="","",SUMIFS(Revenue!$E$5:$E$204,Revenue!$B$5:$B$204,$A33))</f>
        <v/>
      </c>
      <c r="J33" s="13">
        <f>IF($A33="","",COUNTIFS(Interactions!$B$5:$B$204,$A33,Interactions!$A$5:$A$204,"&gt;="&amp;EDATE(TODAY(),-Dashboard!$C$6)))</f>
        <v/>
      </c>
      <c r="K33" s="7" t="n"/>
      <c r="L33" s="14" t="n"/>
      <c r="M33" s="15">
        <f>IF($A33="","",IF($K33="","No next action",IF($L33="","No date",IF($L33&lt;TODAY(),"OVERDUE",IF($L33-TODAY()&lt;=7,"This week","")))))</f>
        <v/>
      </c>
      <c r="N33" s="7" t="n"/>
    </row>
    <row r="34">
      <c r="A34" s="7" t="n"/>
      <c r="B34" s="7" t="n"/>
      <c r="C34" s="7" t="n"/>
      <c r="D34" s="8" t="n"/>
      <c r="E34" s="9">
        <f>IF($A34="","",IFERROR(IF(SUMPRODUCT(MAX((Interactions!$B$5:$B$204=$A34)*Interactions!$A$5:$A$204))=0,"",SUMPRODUCT(MAX((Interactions!$B$5:$B$204=$A34)*Interactions!$A$5:$A$204))),""))</f>
        <v/>
      </c>
      <c r="F34" s="10">
        <f>IF($E34="","",TODAY()-$E34)</f>
        <v/>
      </c>
      <c r="G34" s="11">
        <f>IF($A34="","",IF($E34="","Never contacted",IF($F34&gt;Dashboard!$C$5,"At risk",IF($F34&gt;Dashboard!$C$4,"Cooling","Warm"))))</f>
        <v/>
      </c>
      <c r="H34" s="12">
        <f>IF($A34="","",SUMIFS(Revenue!$E$5:$E$204,Revenue!$B$5:$B$204,$A34,Revenue!$A$5:$A$204,"&gt;="&amp;EDATE(TODAY(),-Dashboard!$C$6)))</f>
        <v/>
      </c>
      <c r="I34" s="12">
        <f>IF($A34="","",SUMIFS(Revenue!$E$5:$E$204,Revenue!$B$5:$B$204,$A34))</f>
        <v/>
      </c>
      <c r="J34" s="13">
        <f>IF($A34="","",COUNTIFS(Interactions!$B$5:$B$204,$A34,Interactions!$A$5:$A$204,"&gt;="&amp;EDATE(TODAY(),-Dashboard!$C$6)))</f>
        <v/>
      </c>
      <c r="K34" s="7" t="n"/>
      <c r="L34" s="14" t="n"/>
      <c r="M34" s="15">
        <f>IF($A34="","",IF($K34="","No next action",IF($L34="","No date",IF($L34&lt;TODAY(),"OVERDUE",IF($L34-TODAY()&lt;=7,"This week","")))))</f>
        <v/>
      </c>
      <c r="N34" s="7" t="n"/>
    </row>
    <row r="35">
      <c r="A35" s="7" t="n"/>
      <c r="B35" s="7" t="n"/>
      <c r="C35" s="7" t="n"/>
      <c r="D35" s="8" t="n"/>
      <c r="E35" s="9">
        <f>IF($A35="","",IFERROR(IF(SUMPRODUCT(MAX((Interactions!$B$5:$B$204=$A35)*Interactions!$A$5:$A$204))=0,"",SUMPRODUCT(MAX((Interactions!$B$5:$B$204=$A35)*Interactions!$A$5:$A$204))),""))</f>
        <v/>
      </c>
      <c r="F35" s="10">
        <f>IF($E35="","",TODAY()-$E35)</f>
        <v/>
      </c>
      <c r="G35" s="11">
        <f>IF($A35="","",IF($E35="","Never contacted",IF($F35&gt;Dashboard!$C$5,"At risk",IF($F35&gt;Dashboard!$C$4,"Cooling","Warm"))))</f>
        <v/>
      </c>
      <c r="H35" s="12">
        <f>IF($A35="","",SUMIFS(Revenue!$E$5:$E$204,Revenue!$B$5:$B$204,$A35,Revenue!$A$5:$A$204,"&gt;="&amp;EDATE(TODAY(),-Dashboard!$C$6)))</f>
        <v/>
      </c>
      <c r="I35" s="12">
        <f>IF($A35="","",SUMIFS(Revenue!$E$5:$E$204,Revenue!$B$5:$B$204,$A35))</f>
        <v/>
      </c>
      <c r="J35" s="13">
        <f>IF($A35="","",COUNTIFS(Interactions!$B$5:$B$204,$A35,Interactions!$A$5:$A$204,"&gt;="&amp;EDATE(TODAY(),-Dashboard!$C$6)))</f>
        <v/>
      </c>
      <c r="K35" s="7" t="n"/>
      <c r="L35" s="14" t="n"/>
      <c r="M35" s="15">
        <f>IF($A35="","",IF($K35="","No next action",IF($L35="","No date",IF($L35&lt;TODAY(),"OVERDUE",IF($L35-TODAY()&lt;=7,"This week","")))))</f>
        <v/>
      </c>
      <c r="N35" s="7" t="n"/>
    </row>
    <row r="36">
      <c r="A36" s="7" t="n"/>
      <c r="B36" s="7" t="n"/>
      <c r="C36" s="7" t="n"/>
      <c r="D36" s="8" t="n"/>
      <c r="E36" s="9">
        <f>IF($A36="","",IFERROR(IF(SUMPRODUCT(MAX((Interactions!$B$5:$B$204=$A36)*Interactions!$A$5:$A$204))=0,"",SUMPRODUCT(MAX((Interactions!$B$5:$B$204=$A36)*Interactions!$A$5:$A$204))),""))</f>
        <v/>
      </c>
      <c r="F36" s="10">
        <f>IF($E36="","",TODAY()-$E36)</f>
        <v/>
      </c>
      <c r="G36" s="11">
        <f>IF($A36="","",IF($E36="","Never contacted",IF($F36&gt;Dashboard!$C$5,"At risk",IF($F36&gt;Dashboard!$C$4,"Cooling","Warm"))))</f>
        <v/>
      </c>
      <c r="H36" s="12">
        <f>IF($A36="","",SUMIFS(Revenue!$E$5:$E$204,Revenue!$B$5:$B$204,$A36,Revenue!$A$5:$A$204,"&gt;="&amp;EDATE(TODAY(),-Dashboard!$C$6)))</f>
        <v/>
      </c>
      <c r="I36" s="12">
        <f>IF($A36="","",SUMIFS(Revenue!$E$5:$E$204,Revenue!$B$5:$B$204,$A36))</f>
        <v/>
      </c>
      <c r="J36" s="13">
        <f>IF($A36="","",COUNTIFS(Interactions!$B$5:$B$204,$A36,Interactions!$A$5:$A$204,"&gt;="&amp;EDATE(TODAY(),-Dashboard!$C$6)))</f>
        <v/>
      </c>
      <c r="K36" s="7" t="n"/>
      <c r="L36" s="14" t="n"/>
      <c r="M36" s="15">
        <f>IF($A36="","",IF($K36="","No next action",IF($L36="","No date",IF($L36&lt;TODAY(),"OVERDUE",IF($L36-TODAY()&lt;=7,"This week","")))))</f>
        <v/>
      </c>
      <c r="N36" s="7" t="n"/>
    </row>
    <row r="37">
      <c r="A37" s="7" t="n"/>
      <c r="B37" s="7" t="n"/>
      <c r="C37" s="7" t="n"/>
      <c r="D37" s="8" t="n"/>
      <c r="E37" s="9">
        <f>IF($A37="","",IFERROR(IF(SUMPRODUCT(MAX((Interactions!$B$5:$B$204=$A37)*Interactions!$A$5:$A$204))=0,"",SUMPRODUCT(MAX((Interactions!$B$5:$B$204=$A37)*Interactions!$A$5:$A$204))),""))</f>
        <v/>
      </c>
      <c r="F37" s="10">
        <f>IF($E37="","",TODAY()-$E37)</f>
        <v/>
      </c>
      <c r="G37" s="11">
        <f>IF($A37="","",IF($E37="","Never contacted",IF($F37&gt;Dashboard!$C$5,"At risk",IF($F37&gt;Dashboard!$C$4,"Cooling","Warm"))))</f>
        <v/>
      </c>
      <c r="H37" s="12">
        <f>IF($A37="","",SUMIFS(Revenue!$E$5:$E$204,Revenue!$B$5:$B$204,$A37,Revenue!$A$5:$A$204,"&gt;="&amp;EDATE(TODAY(),-Dashboard!$C$6)))</f>
        <v/>
      </c>
      <c r="I37" s="12">
        <f>IF($A37="","",SUMIFS(Revenue!$E$5:$E$204,Revenue!$B$5:$B$204,$A37))</f>
        <v/>
      </c>
      <c r="J37" s="13">
        <f>IF($A37="","",COUNTIFS(Interactions!$B$5:$B$204,$A37,Interactions!$A$5:$A$204,"&gt;="&amp;EDATE(TODAY(),-Dashboard!$C$6)))</f>
        <v/>
      </c>
      <c r="K37" s="7" t="n"/>
      <c r="L37" s="14" t="n"/>
      <c r="M37" s="15">
        <f>IF($A37="","",IF($K37="","No next action",IF($L37="","No date",IF($L37&lt;TODAY(),"OVERDUE",IF($L37-TODAY()&lt;=7,"This week","")))))</f>
        <v/>
      </c>
      <c r="N37" s="7" t="n"/>
    </row>
    <row r="38">
      <c r="A38" s="7" t="n"/>
      <c r="B38" s="7" t="n"/>
      <c r="C38" s="7" t="n"/>
      <c r="D38" s="8" t="n"/>
      <c r="E38" s="9">
        <f>IF($A38="","",IFERROR(IF(SUMPRODUCT(MAX((Interactions!$B$5:$B$204=$A38)*Interactions!$A$5:$A$204))=0,"",SUMPRODUCT(MAX((Interactions!$B$5:$B$204=$A38)*Interactions!$A$5:$A$204))),""))</f>
        <v/>
      </c>
      <c r="F38" s="10">
        <f>IF($E38="","",TODAY()-$E38)</f>
        <v/>
      </c>
      <c r="G38" s="11">
        <f>IF($A38="","",IF($E38="","Never contacted",IF($F38&gt;Dashboard!$C$5,"At risk",IF($F38&gt;Dashboard!$C$4,"Cooling","Warm"))))</f>
        <v/>
      </c>
      <c r="H38" s="12">
        <f>IF($A38="","",SUMIFS(Revenue!$E$5:$E$204,Revenue!$B$5:$B$204,$A38,Revenue!$A$5:$A$204,"&gt;="&amp;EDATE(TODAY(),-Dashboard!$C$6)))</f>
        <v/>
      </c>
      <c r="I38" s="12">
        <f>IF($A38="","",SUMIFS(Revenue!$E$5:$E$204,Revenue!$B$5:$B$204,$A38))</f>
        <v/>
      </c>
      <c r="J38" s="13">
        <f>IF($A38="","",COUNTIFS(Interactions!$B$5:$B$204,$A38,Interactions!$A$5:$A$204,"&gt;="&amp;EDATE(TODAY(),-Dashboard!$C$6)))</f>
        <v/>
      </c>
      <c r="K38" s="7" t="n"/>
      <c r="L38" s="14" t="n"/>
      <c r="M38" s="15">
        <f>IF($A38="","",IF($K38="","No next action",IF($L38="","No date",IF($L38&lt;TODAY(),"OVERDUE",IF($L38-TODAY()&lt;=7,"This week","")))))</f>
        <v/>
      </c>
      <c r="N38" s="7" t="n"/>
    </row>
    <row r="39">
      <c r="A39" s="7" t="n"/>
      <c r="B39" s="7" t="n"/>
      <c r="C39" s="7" t="n"/>
      <c r="D39" s="8" t="n"/>
      <c r="E39" s="9">
        <f>IF($A39="","",IFERROR(IF(SUMPRODUCT(MAX((Interactions!$B$5:$B$204=$A39)*Interactions!$A$5:$A$204))=0,"",SUMPRODUCT(MAX((Interactions!$B$5:$B$204=$A39)*Interactions!$A$5:$A$204))),""))</f>
        <v/>
      </c>
      <c r="F39" s="10">
        <f>IF($E39="","",TODAY()-$E39)</f>
        <v/>
      </c>
      <c r="G39" s="11">
        <f>IF($A39="","",IF($E39="","Never contacted",IF($F39&gt;Dashboard!$C$5,"At risk",IF($F39&gt;Dashboard!$C$4,"Cooling","Warm"))))</f>
        <v/>
      </c>
      <c r="H39" s="12">
        <f>IF($A39="","",SUMIFS(Revenue!$E$5:$E$204,Revenue!$B$5:$B$204,$A39,Revenue!$A$5:$A$204,"&gt;="&amp;EDATE(TODAY(),-Dashboard!$C$6)))</f>
        <v/>
      </c>
      <c r="I39" s="12">
        <f>IF($A39="","",SUMIFS(Revenue!$E$5:$E$204,Revenue!$B$5:$B$204,$A39))</f>
        <v/>
      </c>
      <c r="J39" s="13">
        <f>IF($A39="","",COUNTIFS(Interactions!$B$5:$B$204,$A39,Interactions!$A$5:$A$204,"&gt;="&amp;EDATE(TODAY(),-Dashboard!$C$6)))</f>
        <v/>
      </c>
      <c r="K39" s="7" t="n"/>
      <c r="L39" s="14" t="n"/>
      <c r="M39" s="15">
        <f>IF($A39="","",IF($K39="","No next action",IF($L39="","No date",IF($L39&lt;TODAY(),"OVERDUE",IF($L39-TODAY()&lt;=7,"This week","")))))</f>
        <v/>
      </c>
      <c r="N39" s="7" t="n"/>
    </row>
    <row r="40">
      <c r="A40" s="7" t="n"/>
      <c r="B40" s="7" t="n"/>
      <c r="C40" s="7" t="n"/>
      <c r="D40" s="8" t="n"/>
      <c r="E40" s="9">
        <f>IF($A40="","",IFERROR(IF(SUMPRODUCT(MAX((Interactions!$B$5:$B$204=$A40)*Interactions!$A$5:$A$204))=0,"",SUMPRODUCT(MAX((Interactions!$B$5:$B$204=$A40)*Interactions!$A$5:$A$204))),""))</f>
        <v/>
      </c>
      <c r="F40" s="10">
        <f>IF($E40="","",TODAY()-$E40)</f>
        <v/>
      </c>
      <c r="G40" s="11">
        <f>IF($A40="","",IF($E40="","Never contacted",IF($F40&gt;Dashboard!$C$5,"At risk",IF($F40&gt;Dashboard!$C$4,"Cooling","Warm"))))</f>
        <v/>
      </c>
      <c r="H40" s="12">
        <f>IF($A40="","",SUMIFS(Revenue!$E$5:$E$204,Revenue!$B$5:$B$204,$A40,Revenue!$A$5:$A$204,"&gt;="&amp;EDATE(TODAY(),-Dashboard!$C$6)))</f>
        <v/>
      </c>
      <c r="I40" s="12">
        <f>IF($A40="","",SUMIFS(Revenue!$E$5:$E$204,Revenue!$B$5:$B$204,$A40))</f>
        <v/>
      </c>
      <c r="J40" s="13">
        <f>IF($A40="","",COUNTIFS(Interactions!$B$5:$B$204,$A40,Interactions!$A$5:$A$204,"&gt;="&amp;EDATE(TODAY(),-Dashboard!$C$6)))</f>
        <v/>
      </c>
      <c r="K40" s="7" t="n"/>
      <c r="L40" s="14" t="n"/>
      <c r="M40" s="15">
        <f>IF($A40="","",IF($K40="","No next action",IF($L40="","No date",IF($L40&lt;TODAY(),"OVERDUE",IF($L40-TODAY()&lt;=7,"This week","")))))</f>
        <v/>
      </c>
      <c r="N40" s="7" t="n"/>
    </row>
    <row r="41">
      <c r="A41" s="7" t="n"/>
      <c r="B41" s="7" t="n"/>
      <c r="C41" s="7" t="n"/>
      <c r="D41" s="8" t="n"/>
      <c r="E41" s="9">
        <f>IF($A41="","",IFERROR(IF(SUMPRODUCT(MAX((Interactions!$B$5:$B$204=$A41)*Interactions!$A$5:$A$204))=0,"",SUMPRODUCT(MAX((Interactions!$B$5:$B$204=$A41)*Interactions!$A$5:$A$204))),""))</f>
        <v/>
      </c>
      <c r="F41" s="10">
        <f>IF($E41="","",TODAY()-$E41)</f>
        <v/>
      </c>
      <c r="G41" s="11">
        <f>IF($A41="","",IF($E41="","Never contacted",IF($F41&gt;Dashboard!$C$5,"At risk",IF($F41&gt;Dashboard!$C$4,"Cooling","Warm"))))</f>
        <v/>
      </c>
      <c r="H41" s="12">
        <f>IF($A41="","",SUMIFS(Revenue!$E$5:$E$204,Revenue!$B$5:$B$204,$A41,Revenue!$A$5:$A$204,"&gt;="&amp;EDATE(TODAY(),-Dashboard!$C$6)))</f>
        <v/>
      </c>
      <c r="I41" s="12">
        <f>IF($A41="","",SUMIFS(Revenue!$E$5:$E$204,Revenue!$B$5:$B$204,$A41))</f>
        <v/>
      </c>
      <c r="J41" s="13">
        <f>IF($A41="","",COUNTIFS(Interactions!$B$5:$B$204,$A41,Interactions!$A$5:$A$204,"&gt;="&amp;EDATE(TODAY(),-Dashboard!$C$6)))</f>
        <v/>
      </c>
      <c r="K41" s="7" t="n"/>
      <c r="L41" s="14" t="n"/>
      <c r="M41" s="15">
        <f>IF($A41="","",IF($K41="","No next action",IF($L41="","No date",IF($L41&lt;TODAY(),"OVERDUE",IF($L41-TODAY()&lt;=7,"This week","")))))</f>
        <v/>
      </c>
      <c r="N41" s="7" t="n"/>
    </row>
    <row r="42">
      <c r="A42" s="7" t="n"/>
      <c r="B42" s="7" t="n"/>
      <c r="C42" s="7" t="n"/>
      <c r="D42" s="8" t="n"/>
      <c r="E42" s="9">
        <f>IF($A42="","",IFERROR(IF(SUMPRODUCT(MAX((Interactions!$B$5:$B$204=$A42)*Interactions!$A$5:$A$204))=0,"",SUMPRODUCT(MAX((Interactions!$B$5:$B$204=$A42)*Interactions!$A$5:$A$204))),""))</f>
        <v/>
      </c>
      <c r="F42" s="10">
        <f>IF($E42="","",TODAY()-$E42)</f>
        <v/>
      </c>
      <c r="G42" s="11">
        <f>IF($A42="","",IF($E42="","Never contacted",IF($F42&gt;Dashboard!$C$5,"At risk",IF($F42&gt;Dashboard!$C$4,"Cooling","Warm"))))</f>
        <v/>
      </c>
      <c r="H42" s="12">
        <f>IF($A42="","",SUMIFS(Revenue!$E$5:$E$204,Revenue!$B$5:$B$204,$A42,Revenue!$A$5:$A$204,"&gt;="&amp;EDATE(TODAY(),-Dashboard!$C$6)))</f>
        <v/>
      </c>
      <c r="I42" s="12">
        <f>IF($A42="","",SUMIFS(Revenue!$E$5:$E$204,Revenue!$B$5:$B$204,$A42))</f>
        <v/>
      </c>
      <c r="J42" s="13">
        <f>IF($A42="","",COUNTIFS(Interactions!$B$5:$B$204,$A42,Interactions!$A$5:$A$204,"&gt;="&amp;EDATE(TODAY(),-Dashboard!$C$6)))</f>
        <v/>
      </c>
      <c r="K42" s="7" t="n"/>
      <c r="L42" s="14" t="n"/>
      <c r="M42" s="15">
        <f>IF($A42="","",IF($K42="","No next action",IF($L42="","No date",IF($L42&lt;TODAY(),"OVERDUE",IF($L42-TODAY()&lt;=7,"This week","")))))</f>
        <v/>
      </c>
      <c r="N42" s="7" t="n"/>
    </row>
    <row r="43">
      <c r="A43" s="7" t="n"/>
      <c r="B43" s="7" t="n"/>
      <c r="C43" s="7" t="n"/>
      <c r="D43" s="8" t="n"/>
      <c r="E43" s="9">
        <f>IF($A43="","",IFERROR(IF(SUMPRODUCT(MAX((Interactions!$B$5:$B$204=$A43)*Interactions!$A$5:$A$204))=0,"",SUMPRODUCT(MAX((Interactions!$B$5:$B$204=$A43)*Interactions!$A$5:$A$204))),""))</f>
        <v/>
      </c>
      <c r="F43" s="10">
        <f>IF($E43="","",TODAY()-$E43)</f>
        <v/>
      </c>
      <c r="G43" s="11">
        <f>IF($A43="","",IF($E43="","Never contacted",IF($F43&gt;Dashboard!$C$5,"At risk",IF($F43&gt;Dashboard!$C$4,"Cooling","Warm"))))</f>
        <v/>
      </c>
      <c r="H43" s="12">
        <f>IF($A43="","",SUMIFS(Revenue!$E$5:$E$204,Revenue!$B$5:$B$204,$A43,Revenue!$A$5:$A$204,"&gt;="&amp;EDATE(TODAY(),-Dashboard!$C$6)))</f>
        <v/>
      </c>
      <c r="I43" s="12">
        <f>IF($A43="","",SUMIFS(Revenue!$E$5:$E$204,Revenue!$B$5:$B$204,$A43))</f>
        <v/>
      </c>
      <c r="J43" s="13">
        <f>IF($A43="","",COUNTIFS(Interactions!$B$5:$B$204,$A43,Interactions!$A$5:$A$204,"&gt;="&amp;EDATE(TODAY(),-Dashboard!$C$6)))</f>
        <v/>
      </c>
      <c r="K43" s="7" t="n"/>
      <c r="L43" s="14" t="n"/>
      <c r="M43" s="15">
        <f>IF($A43="","",IF($K43="","No next action",IF($L43="","No date",IF($L43&lt;TODAY(),"OVERDUE",IF($L43-TODAY()&lt;=7,"This week","")))))</f>
        <v/>
      </c>
      <c r="N43" s="7" t="n"/>
    </row>
    <row r="44">
      <c r="A44" s="7" t="n"/>
      <c r="B44" s="7" t="n"/>
      <c r="C44" s="7" t="n"/>
      <c r="D44" s="8" t="n"/>
      <c r="E44" s="9">
        <f>IF($A44="","",IFERROR(IF(SUMPRODUCT(MAX((Interactions!$B$5:$B$204=$A44)*Interactions!$A$5:$A$204))=0,"",SUMPRODUCT(MAX((Interactions!$B$5:$B$204=$A44)*Interactions!$A$5:$A$204))),""))</f>
        <v/>
      </c>
      <c r="F44" s="10">
        <f>IF($E44="","",TODAY()-$E44)</f>
        <v/>
      </c>
      <c r="G44" s="11">
        <f>IF($A44="","",IF($E44="","Never contacted",IF($F44&gt;Dashboard!$C$5,"At risk",IF($F44&gt;Dashboard!$C$4,"Cooling","Warm"))))</f>
        <v/>
      </c>
      <c r="H44" s="12">
        <f>IF($A44="","",SUMIFS(Revenue!$E$5:$E$204,Revenue!$B$5:$B$204,$A44,Revenue!$A$5:$A$204,"&gt;="&amp;EDATE(TODAY(),-Dashboard!$C$6)))</f>
        <v/>
      </c>
      <c r="I44" s="12">
        <f>IF($A44="","",SUMIFS(Revenue!$E$5:$E$204,Revenue!$B$5:$B$204,$A44))</f>
        <v/>
      </c>
      <c r="J44" s="13">
        <f>IF($A44="","",COUNTIFS(Interactions!$B$5:$B$204,$A44,Interactions!$A$5:$A$204,"&gt;="&amp;EDATE(TODAY(),-Dashboard!$C$6)))</f>
        <v/>
      </c>
      <c r="K44" s="7" t="n"/>
      <c r="L44" s="14" t="n"/>
      <c r="M44" s="15">
        <f>IF($A44="","",IF($K44="","No next action",IF($L44="","No date",IF($L44&lt;TODAY(),"OVERDUE",IF($L44-TODAY()&lt;=7,"This week","")))))</f>
        <v/>
      </c>
      <c r="N44" s="7" t="n"/>
    </row>
    <row r="45">
      <c r="A45" s="7" t="n"/>
      <c r="B45" s="7" t="n"/>
      <c r="C45" s="7" t="n"/>
      <c r="D45" s="8" t="n"/>
      <c r="E45" s="9">
        <f>IF($A45="","",IFERROR(IF(SUMPRODUCT(MAX((Interactions!$B$5:$B$204=$A45)*Interactions!$A$5:$A$204))=0,"",SUMPRODUCT(MAX((Interactions!$B$5:$B$204=$A45)*Interactions!$A$5:$A$204))),""))</f>
        <v/>
      </c>
      <c r="F45" s="10">
        <f>IF($E45="","",TODAY()-$E45)</f>
        <v/>
      </c>
      <c r="G45" s="11">
        <f>IF($A45="","",IF($E45="","Never contacted",IF($F45&gt;Dashboard!$C$5,"At risk",IF($F45&gt;Dashboard!$C$4,"Cooling","Warm"))))</f>
        <v/>
      </c>
      <c r="H45" s="12">
        <f>IF($A45="","",SUMIFS(Revenue!$E$5:$E$204,Revenue!$B$5:$B$204,$A45,Revenue!$A$5:$A$204,"&gt;="&amp;EDATE(TODAY(),-Dashboard!$C$6)))</f>
        <v/>
      </c>
      <c r="I45" s="12">
        <f>IF($A45="","",SUMIFS(Revenue!$E$5:$E$204,Revenue!$B$5:$B$204,$A45))</f>
        <v/>
      </c>
      <c r="J45" s="13">
        <f>IF($A45="","",COUNTIFS(Interactions!$B$5:$B$204,$A45,Interactions!$A$5:$A$204,"&gt;="&amp;EDATE(TODAY(),-Dashboard!$C$6)))</f>
        <v/>
      </c>
      <c r="K45" s="7" t="n"/>
      <c r="L45" s="14" t="n"/>
      <c r="M45" s="15">
        <f>IF($A45="","",IF($K45="","No next action",IF($L45="","No date",IF($L45&lt;TODAY(),"OVERDUE",IF($L45-TODAY()&lt;=7,"This week","")))))</f>
        <v/>
      </c>
      <c r="N45" s="7" t="n"/>
    </row>
    <row r="46">
      <c r="A46" s="7" t="n"/>
      <c r="B46" s="7" t="n"/>
      <c r="C46" s="7" t="n"/>
      <c r="D46" s="8" t="n"/>
      <c r="E46" s="9">
        <f>IF($A46="","",IFERROR(IF(SUMPRODUCT(MAX((Interactions!$B$5:$B$204=$A46)*Interactions!$A$5:$A$204))=0,"",SUMPRODUCT(MAX((Interactions!$B$5:$B$204=$A46)*Interactions!$A$5:$A$204))),""))</f>
        <v/>
      </c>
      <c r="F46" s="10">
        <f>IF($E46="","",TODAY()-$E46)</f>
        <v/>
      </c>
      <c r="G46" s="11">
        <f>IF($A46="","",IF($E46="","Never contacted",IF($F46&gt;Dashboard!$C$5,"At risk",IF($F46&gt;Dashboard!$C$4,"Cooling","Warm"))))</f>
        <v/>
      </c>
      <c r="H46" s="12">
        <f>IF($A46="","",SUMIFS(Revenue!$E$5:$E$204,Revenue!$B$5:$B$204,$A46,Revenue!$A$5:$A$204,"&gt;="&amp;EDATE(TODAY(),-Dashboard!$C$6)))</f>
        <v/>
      </c>
      <c r="I46" s="12">
        <f>IF($A46="","",SUMIFS(Revenue!$E$5:$E$204,Revenue!$B$5:$B$204,$A46))</f>
        <v/>
      </c>
      <c r="J46" s="13">
        <f>IF($A46="","",COUNTIFS(Interactions!$B$5:$B$204,$A46,Interactions!$A$5:$A$204,"&gt;="&amp;EDATE(TODAY(),-Dashboard!$C$6)))</f>
        <v/>
      </c>
      <c r="K46" s="7" t="n"/>
      <c r="L46" s="14" t="n"/>
      <c r="M46" s="15">
        <f>IF($A46="","",IF($K46="","No next action",IF($L46="","No date",IF($L46&lt;TODAY(),"OVERDUE",IF($L46-TODAY()&lt;=7,"This week","")))))</f>
        <v/>
      </c>
      <c r="N46" s="7" t="n"/>
    </row>
    <row r="47">
      <c r="A47" s="7" t="n"/>
      <c r="B47" s="7" t="n"/>
      <c r="C47" s="7" t="n"/>
      <c r="D47" s="8" t="n"/>
      <c r="E47" s="9">
        <f>IF($A47="","",IFERROR(IF(SUMPRODUCT(MAX((Interactions!$B$5:$B$204=$A47)*Interactions!$A$5:$A$204))=0,"",SUMPRODUCT(MAX((Interactions!$B$5:$B$204=$A47)*Interactions!$A$5:$A$204))),""))</f>
        <v/>
      </c>
      <c r="F47" s="10">
        <f>IF($E47="","",TODAY()-$E47)</f>
        <v/>
      </c>
      <c r="G47" s="11">
        <f>IF($A47="","",IF($E47="","Never contacted",IF($F47&gt;Dashboard!$C$5,"At risk",IF($F47&gt;Dashboard!$C$4,"Cooling","Warm"))))</f>
        <v/>
      </c>
      <c r="H47" s="12">
        <f>IF($A47="","",SUMIFS(Revenue!$E$5:$E$204,Revenue!$B$5:$B$204,$A47,Revenue!$A$5:$A$204,"&gt;="&amp;EDATE(TODAY(),-Dashboard!$C$6)))</f>
        <v/>
      </c>
      <c r="I47" s="12">
        <f>IF($A47="","",SUMIFS(Revenue!$E$5:$E$204,Revenue!$B$5:$B$204,$A47))</f>
        <v/>
      </c>
      <c r="J47" s="13">
        <f>IF($A47="","",COUNTIFS(Interactions!$B$5:$B$204,$A47,Interactions!$A$5:$A$204,"&gt;="&amp;EDATE(TODAY(),-Dashboard!$C$6)))</f>
        <v/>
      </c>
      <c r="K47" s="7" t="n"/>
      <c r="L47" s="14" t="n"/>
      <c r="M47" s="15">
        <f>IF($A47="","",IF($K47="","No next action",IF($L47="","No date",IF($L47&lt;TODAY(),"OVERDUE",IF($L47-TODAY()&lt;=7,"This week","")))))</f>
        <v/>
      </c>
      <c r="N47" s="7" t="n"/>
    </row>
    <row r="48">
      <c r="A48" s="7" t="n"/>
      <c r="B48" s="7" t="n"/>
      <c r="C48" s="7" t="n"/>
      <c r="D48" s="8" t="n"/>
      <c r="E48" s="9">
        <f>IF($A48="","",IFERROR(IF(SUMPRODUCT(MAX((Interactions!$B$5:$B$204=$A48)*Interactions!$A$5:$A$204))=0,"",SUMPRODUCT(MAX((Interactions!$B$5:$B$204=$A48)*Interactions!$A$5:$A$204))),""))</f>
        <v/>
      </c>
      <c r="F48" s="10">
        <f>IF($E48="","",TODAY()-$E48)</f>
        <v/>
      </c>
      <c r="G48" s="11">
        <f>IF($A48="","",IF($E48="","Never contacted",IF($F48&gt;Dashboard!$C$5,"At risk",IF($F48&gt;Dashboard!$C$4,"Cooling","Warm"))))</f>
        <v/>
      </c>
      <c r="H48" s="12">
        <f>IF($A48="","",SUMIFS(Revenue!$E$5:$E$204,Revenue!$B$5:$B$204,$A48,Revenue!$A$5:$A$204,"&gt;="&amp;EDATE(TODAY(),-Dashboard!$C$6)))</f>
        <v/>
      </c>
      <c r="I48" s="12">
        <f>IF($A48="","",SUMIFS(Revenue!$E$5:$E$204,Revenue!$B$5:$B$204,$A48))</f>
        <v/>
      </c>
      <c r="J48" s="13">
        <f>IF($A48="","",COUNTIFS(Interactions!$B$5:$B$204,$A48,Interactions!$A$5:$A$204,"&gt;="&amp;EDATE(TODAY(),-Dashboard!$C$6)))</f>
        <v/>
      </c>
      <c r="K48" s="7" t="n"/>
      <c r="L48" s="14" t="n"/>
      <c r="M48" s="15">
        <f>IF($A48="","",IF($K48="","No next action",IF($L48="","No date",IF($L48&lt;TODAY(),"OVERDUE",IF($L48-TODAY()&lt;=7,"This week","")))))</f>
        <v/>
      </c>
      <c r="N48" s="7" t="n"/>
    </row>
    <row r="49">
      <c r="A49" s="7" t="n"/>
      <c r="B49" s="7" t="n"/>
      <c r="C49" s="7" t="n"/>
      <c r="D49" s="8" t="n"/>
      <c r="E49" s="9">
        <f>IF($A49="","",IFERROR(IF(SUMPRODUCT(MAX((Interactions!$B$5:$B$204=$A49)*Interactions!$A$5:$A$204))=0,"",SUMPRODUCT(MAX((Interactions!$B$5:$B$204=$A49)*Interactions!$A$5:$A$204))),""))</f>
        <v/>
      </c>
      <c r="F49" s="10">
        <f>IF($E49="","",TODAY()-$E49)</f>
        <v/>
      </c>
      <c r="G49" s="11">
        <f>IF($A49="","",IF($E49="","Never contacted",IF($F49&gt;Dashboard!$C$5,"At risk",IF($F49&gt;Dashboard!$C$4,"Cooling","Warm"))))</f>
        <v/>
      </c>
      <c r="H49" s="12">
        <f>IF($A49="","",SUMIFS(Revenue!$E$5:$E$204,Revenue!$B$5:$B$204,$A49,Revenue!$A$5:$A$204,"&gt;="&amp;EDATE(TODAY(),-Dashboard!$C$6)))</f>
        <v/>
      </c>
      <c r="I49" s="12">
        <f>IF($A49="","",SUMIFS(Revenue!$E$5:$E$204,Revenue!$B$5:$B$204,$A49))</f>
        <v/>
      </c>
      <c r="J49" s="13">
        <f>IF($A49="","",COUNTIFS(Interactions!$B$5:$B$204,$A49,Interactions!$A$5:$A$204,"&gt;="&amp;EDATE(TODAY(),-Dashboard!$C$6)))</f>
        <v/>
      </c>
      <c r="K49" s="7" t="n"/>
      <c r="L49" s="14" t="n"/>
      <c r="M49" s="15">
        <f>IF($A49="","",IF($K49="","No next action",IF($L49="","No date",IF($L49&lt;TODAY(),"OVERDUE",IF($L49-TODAY()&lt;=7,"This week","")))))</f>
        <v/>
      </c>
      <c r="N49" s="7" t="n"/>
    </row>
    <row r="50">
      <c r="A50" s="7" t="n"/>
      <c r="B50" s="7" t="n"/>
      <c r="C50" s="7" t="n"/>
      <c r="D50" s="8" t="n"/>
      <c r="E50" s="9">
        <f>IF($A50="","",IFERROR(IF(SUMPRODUCT(MAX((Interactions!$B$5:$B$204=$A50)*Interactions!$A$5:$A$204))=0,"",SUMPRODUCT(MAX((Interactions!$B$5:$B$204=$A50)*Interactions!$A$5:$A$204))),""))</f>
        <v/>
      </c>
      <c r="F50" s="10">
        <f>IF($E50="","",TODAY()-$E50)</f>
        <v/>
      </c>
      <c r="G50" s="11">
        <f>IF($A50="","",IF($E50="","Never contacted",IF($F50&gt;Dashboard!$C$5,"At risk",IF($F50&gt;Dashboard!$C$4,"Cooling","Warm"))))</f>
        <v/>
      </c>
      <c r="H50" s="12">
        <f>IF($A50="","",SUMIFS(Revenue!$E$5:$E$204,Revenue!$B$5:$B$204,$A50,Revenue!$A$5:$A$204,"&gt;="&amp;EDATE(TODAY(),-Dashboard!$C$6)))</f>
        <v/>
      </c>
      <c r="I50" s="12">
        <f>IF($A50="","",SUMIFS(Revenue!$E$5:$E$204,Revenue!$B$5:$B$204,$A50))</f>
        <v/>
      </c>
      <c r="J50" s="13">
        <f>IF($A50="","",COUNTIFS(Interactions!$B$5:$B$204,$A50,Interactions!$A$5:$A$204,"&gt;="&amp;EDATE(TODAY(),-Dashboard!$C$6)))</f>
        <v/>
      </c>
      <c r="K50" s="7" t="n"/>
      <c r="L50" s="14" t="n"/>
      <c r="M50" s="15">
        <f>IF($A50="","",IF($K50="","No next action",IF($L50="","No date",IF($L50&lt;TODAY(),"OVERDUE",IF($L50-TODAY()&lt;=7,"This week","")))))</f>
        <v/>
      </c>
      <c r="N50" s="7" t="n"/>
    </row>
    <row r="51">
      <c r="A51" s="7" t="n"/>
      <c r="B51" s="7" t="n"/>
      <c r="C51" s="7" t="n"/>
      <c r="D51" s="8" t="n"/>
      <c r="E51" s="9">
        <f>IF($A51="","",IFERROR(IF(SUMPRODUCT(MAX((Interactions!$B$5:$B$204=$A51)*Interactions!$A$5:$A$204))=0,"",SUMPRODUCT(MAX((Interactions!$B$5:$B$204=$A51)*Interactions!$A$5:$A$204))),""))</f>
        <v/>
      </c>
      <c r="F51" s="10">
        <f>IF($E51="","",TODAY()-$E51)</f>
        <v/>
      </c>
      <c r="G51" s="11">
        <f>IF($A51="","",IF($E51="","Never contacted",IF($F51&gt;Dashboard!$C$5,"At risk",IF($F51&gt;Dashboard!$C$4,"Cooling","Warm"))))</f>
        <v/>
      </c>
      <c r="H51" s="12">
        <f>IF($A51="","",SUMIFS(Revenue!$E$5:$E$204,Revenue!$B$5:$B$204,$A51,Revenue!$A$5:$A$204,"&gt;="&amp;EDATE(TODAY(),-Dashboard!$C$6)))</f>
        <v/>
      </c>
      <c r="I51" s="12">
        <f>IF($A51="","",SUMIFS(Revenue!$E$5:$E$204,Revenue!$B$5:$B$204,$A51))</f>
        <v/>
      </c>
      <c r="J51" s="13">
        <f>IF($A51="","",COUNTIFS(Interactions!$B$5:$B$204,$A51,Interactions!$A$5:$A$204,"&gt;="&amp;EDATE(TODAY(),-Dashboard!$C$6)))</f>
        <v/>
      </c>
      <c r="K51" s="7" t="n"/>
      <c r="L51" s="14" t="n"/>
      <c r="M51" s="15">
        <f>IF($A51="","",IF($K51="","No next action",IF($L51="","No date",IF($L51&lt;TODAY(),"OVERDUE",IF($L51-TODAY()&lt;=7,"This week","")))))</f>
        <v/>
      </c>
      <c r="N51" s="7" t="n"/>
    </row>
    <row r="52">
      <c r="A52" s="7" t="n"/>
      <c r="B52" s="7" t="n"/>
      <c r="C52" s="7" t="n"/>
      <c r="D52" s="8" t="n"/>
      <c r="E52" s="9">
        <f>IF($A52="","",IFERROR(IF(SUMPRODUCT(MAX((Interactions!$B$5:$B$204=$A52)*Interactions!$A$5:$A$204))=0,"",SUMPRODUCT(MAX((Interactions!$B$5:$B$204=$A52)*Interactions!$A$5:$A$204))),""))</f>
        <v/>
      </c>
      <c r="F52" s="10">
        <f>IF($E52="","",TODAY()-$E52)</f>
        <v/>
      </c>
      <c r="G52" s="11">
        <f>IF($A52="","",IF($E52="","Never contacted",IF($F52&gt;Dashboard!$C$5,"At risk",IF($F52&gt;Dashboard!$C$4,"Cooling","Warm"))))</f>
        <v/>
      </c>
      <c r="H52" s="12">
        <f>IF($A52="","",SUMIFS(Revenue!$E$5:$E$204,Revenue!$B$5:$B$204,$A52,Revenue!$A$5:$A$204,"&gt;="&amp;EDATE(TODAY(),-Dashboard!$C$6)))</f>
        <v/>
      </c>
      <c r="I52" s="12">
        <f>IF($A52="","",SUMIFS(Revenue!$E$5:$E$204,Revenue!$B$5:$B$204,$A52))</f>
        <v/>
      </c>
      <c r="J52" s="13">
        <f>IF($A52="","",COUNTIFS(Interactions!$B$5:$B$204,$A52,Interactions!$A$5:$A$204,"&gt;="&amp;EDATE(TODAY(),-Dashboard!$C$6)))</f>
        <v/>
      </c>
      <c r="K52" s="7" t="n"/>
      <c r="L52" s="14" t="n"/>
      <c r="M52" s="15">
        <f>IF($A52="","",IF($K52="","No next action",IF($L52="","No date",IF($L52&lt;TODAY(),"OVERDUE",IF($L52-TODAY()&lt;=7,"This week","")))))</f>
        <v/>
      </c>
      <c r="N52" s="7" t="n"/>
    </row>
    <row r="53">
      <c r="A53" s="7" t="n"/>
      <c r="B53" s="7" t="n"/>
      <c r="C53" s="7" t="n"/>
      <c r="D53" s="8" t="n"/>
      <c r="E53" s="9">
        <f>IF($A53="","",IFERROR(IF(SUMPRODUCT(MAX((Interactions!$B$5:$B$204=$A53)*Interactions!$A$5:$A$204))=0,"",SUMPRODUCT(MAX((Interactions!$B$5:$B$204=$A53)*Interactions!$A$5:$A$204))),""))</f>
        <v/>
      </c>
      <c r="F53" s="10">
        <f>IF($E53="","",TODAY()-$E53)</f>
        <v/>
      </c>
      <c r="G53" s="11">
        <f>IF($A53="","",IF($E53="","Never contacted",IF($F53&gt;Dashboard!$C$5,"At risk",IF($F53&gt;Dashboard!$C$4,"Cooling","Warm"))))</f>
        <v/>
      </c>
      <c r="H53" s="12">
        <f>IF($A53="","",SUMIFS(Revenue!$E$5:$E$204,Revenue!$B$5:$B$204,$A53,Revenue!$A$5:$A$204,"&gt;="&amp;EDATE(TODAY(),-Dashboard!$C$6)))</f>
        <v/>
      </c>
      <c r="I53" s="12">
        <f>IF($A53="","",SUMIFS(Revenue!$E$5:$E$204,Revenue!$B$5:$B$204,$A53))</f>
        <v/>
      </c>
      <c r="J53" s="13">
        <f>IF($A53="","",COUNTIFS(Interactions!$B$5:$B$204,$A53,Interactions!$A$5:$A$204,"&gt;="&amp;EDATE(TODAY(),-Dashboard!$C$6)))</f>
        <v/>
      </c>
      <c r="K53" s="7" t="n"/>
      <c r="L53" s="14" t="n"/>
      <c r="M53" s="15">
        <f>IF($A53="","",IF($K53="","No next action",IF($L53="","No date",IF($L53&lt;TODAY(),"OVERDUE",IF($L53-TODAY()&lt;=7,"This week","")))))</f>
        <v/>
      </c>
      <c r="N53" s="7" t="n"/>
    </row>
    <row r="54">
      <c r="A54" s="7" t="n"/>
      <c r="B54" s="7" t="n"/>
      <c r="C54" s="7" t="n"/>
      <c r="D54" s="8" t="n"/>
      <c r="E54" s="9">
        <f>IF($A54="","",IFERROR(IF(SUMPRODUCT(MAX((Interactions!$B$5:$B$204=$A54)*Interactions!$A$5:$A$204))=0,"",SUMPRODUCT(MAX((Interactions!$B$5:$B$204=$A54)*Interactions!$A$5:$A$204))),""))</f>
        <v/>
      </c>
      <c r="F54" s="10">
        <f>IF($E54="","",TODAY()-$E54)</f>
        <v/>
      </c>
      <c r="G54" s="11">
        <f>IF($A54="","",IF($E54="","Never contacted",IF($F54&gt;Dashboard!$C$5,"At risk",IF($F54&gt;Dashboard!$C$4,"Cooling","Warm"))))</f>
        <v/>
      </c>
      <c r="H54" s="12">
        <f>IF($A54="","",SUMIFS(Revenue!$E$5:$E$204,Revenue!$B$5:$B$204,$A54,Revenue!$A$5:$A$204,"&gt;="&amp;EDATE(TODAY(),-Dashboard!$C$6)))</f>
        <v/>
      </c>
      <c r="I54" s="12">
        <f>IF($A54="","",SUMIFS(Revenue!$E$5:$E$204,Revenue!$B$5:$B$204,$A54))</f>
        <v/>
      </c>
      <c r="J54" s="13">
        <f>IF($A54="","",COUNTIFS(Interactions!$B$5:$B$204,$A54,Interactions!$A$5:$A$204,"&gt;="&amp;EDATE(TODAY(),-Dashboard!$C$6)))</f>
        <v/>
      </c>
      <c r="K54" s="7" t="n"/>
      <c r="L54" s="14" t="n"/>
      <c r="M54" s="15">
        <f>IF($A54="","",IF($K54="","No next action",IF($L54="","No date",IF($L54&lt;TODAY(),"OVERDUE",IF($L54-TODAY()&lt;=7,"This week","")))))</f>
        <v/>
      </c>
      <c r="N54" s="7" t="n"/>
    </row>
    <row r="55">
      <c r="A55" s="7" t="n"/>
      <c r="B55" s="7" t="n"/>
      <c r="C55" s="7" t="n"/>
      <c r="D55" s="8" t="n"/>
      <c r="E55" s="9">
        <f>IF($A55="","",IFERROR(IF(SUMPRODUCT(MAX((Interactions!$B$5:$B$204=$A55)*Interactions!$A$5:$A$204))=0,"",SUMPRODUCT(MAX((Interactions!$B$5:$B$204=$A55)*Interactions!$A$5:$A$204))),""))</f>
        <v/>
      </c>
      <c r="F55" s="10">
        <f>IF($E55="","",TODAY()-$E55)</f>
        <v/>
      </c>
      <c r="G55" s="11">
        <f>IF($A55="","",IF($E55="","Never contacted",IF($F55&gt;Dashboard!$C$5,"At risk",IF($F55&gt;Dashboard!$C$4,"Cooling","Warm"))))</f>
        <v/>
      </c>
      <c r="H55" s="12">
        <f>IF($A55="","",SUMIFS(Revenue!$E$5:$E$204,Revenue!$B$5:$B$204,$A55,Revenue!$A$5:$A$204,"&gt;="&amp;EDATE(TODAY(),-Dashboard!$C$6)))</f>
        <v/>
      </c>
      <c r="I55" s="12">
        <f>IF($A55="","",SUMIFS(Revenue!$E$5:$E$204,Revenue!$B$5:$B$204,$A55))</f>
        <v/>
      </c>
      <c r="J55" s="13">
        <f>IF($A55="","",COUNTIFS(Interactions!$B$5:$B$204,$A55,Interactions!$A$5:$A$204,"&gt;="&amp;EDATE(TODAY(),-Dashboard!$C$6)))</f>
        <v/>
      </c>
      <c r="K55" s="7" t="n"/>
      <c r="L55" s="14" t="n"/>
      <c r="M55" s="15">
        <f>IF($A55="","",IF($K55="","No next action",IF($L55="","No date",IF($L55&lt;TODAY(),"OVERDUE",IF($L55-TODAY()&lt;=7,"This week","")))))</f>
        <v/>
      </c>
      <c r="N55" s="7" t="n"/>
    </row>
    <row r="56">
      <c r="A56" s="7" t="n"/>
      <c r="B56" s="7" t="n"/>
      <c r="C56" s="7" t="n"/>
      <c r="D56" s="8" t="n"/>
      <c r="E56" s="9">
        <f>IF($A56="","",IFERROR(IF(SUMPRODUCT(MAX((Interactions!$B$5:$B$204=$A56)*Interactions!$A$5:$A$204))=0,"",SUMPRODUCT(MAX((Interactions!$B$5:$B$204=$A56)*Interactions!$A$5:$A$204))),""))</f>
        <v/>
      </c>
      <c r="F56" s="10">
        <f>IF($E56="","",TODAY()-$E56)</f>
        <v/>
      </c>
      <c r="G56" s="11">
        <f>IF($A56="","",IF($E56="","Never contacted",IF($F56&gt;Dashboard!$C$5,"At risk",IF($F56&gt;Dashboard!$C$4,"Cooling","Warm"))))</f>
        <v/>
      </c>
      <c r="H56" s="12">
        <f>IF($A56="","",SUMIFS(Revenue!$E$5:$E$204,Revenue!$B$5:$B$204,$A56,Revenue!$A$5:$A$204,"&gt;="&amp;EDATE(TODAY(),-Dashboard!$C$6)))</f>
        <v/>
      </c>
      <c r="I56" s="12">
        <f>IF($A56="","",SUMIFS(Revenue!$E$5:$E$204,Revenue!$B$5:$B$204,$A56))</f>
        <v/>
      </c>
      <c r="J56" s="13">
        <f>IF($A56="","",COUNTIFS(Interactions!$B$5:$B$204,$A56,Interactions!$A$5:$A$204,"&gt;="&amp;EDATE(TODAY(),-Dashboard!$C$6)))</f>
        <v/>
      </c>
      <c r="K56" s="7" t="n"/>
      <c r="L56" s="14" t="n"/>
      <c r="M56" s="15">
        <f>IF($A56="","",IF($K56="","No next action",IF($L56="","No date",IF($L56&lt;TODAY(),"OVERDUE",IF($L56-TODAY()&lt;=7,"This week","")))))</f>
        <v/>
      </c>
      <c r="N56" s="7" t="n"/>
    </row>
    <row r="57">
      <c r="A57" s="7" t="n"/>
      <c r="B57" s="7" t="n"/>
      <c r="C57" s="7" t="n"/>
      <c r="D57" s="8" t="n"/>
      <c r="E57" s="9">
        <f>IF($A57="","",IFERROR(IF(SUMPRODUCT(MAX((Interactions!$B$5:$B$204=$A57)*Interactions!$A$5:$A$204))=0,"",SUMPRODUCT(MAX((Interactions!$B$5:$B$204=$A57)*Interactions!$A$5:$A$204))),""))</f>
        <v/>
      </c>
      <c r="F57" s="10">
        <f>IF($E57="","",TODAY()-$E57)</f>
        <v/>
      </c>
      <c r="G57" s="11">
        <f>IF($A57="","",IF($E57="","Never contacted",IF($F57&gt;Dashboard!$C$5,"At risk",IF($F57&gt;Dashboard!$C$4,"Cooling","Warm"))))</f>
        <v/>
      </c>
      <c r="H57" s="12">
        <f>IF($A57="","",SUMIFS(Revenue!$E$5:$E$204,Revenue!$B$5:$B$204,$A57,Revenue!$A$5:$A$204,"&gt;="&amp;EDATE(TODAY(),-Dashboard!$C$6)))</f>
        <v/>
      </c>
      <c r="I57" s="12">
        <f>IF($A57="","",SUMIFS(Revenue!$E$5:$E$204,Revenue!$B$5:$B$204,$A57))</f>
        <v/>
      </c>
      <c r="J57" s="13">
        <f>IF($A57="","",COUNTIFS(Interactions!$B$5:$B$204,$A57,Interactions!$A$5:$A$204,"&gt;="&amp;EDATE(TODAY(),-Dashboard!$C$6)))</f>
        <v/>
      </c>
      <c r="K57" s="7" t="n"/>
      <c r="L57" s="14" t="n"/>
      <c r="M57" s="15">
        <f>IF($A57="","",IF($K57="","No next action",IF($L57="","No date",IF($L57&lt;TODAY(),"OVERDUE",IF($L57-TODAY()&lt;=7,"This week","")))))</f>
        <v/>
      </c>
      <c r="N57" s="7" t="n"/>
    </row>
    <row r="58">
      <c r="A58" s="7" t="n"/>
      <c r="B58" s="7" t="n"/>
      <c r="C58" s="7" t="n"/>
      <c r="D58" s="8" t="n"/>
      <c r="E58" s="9">
        <f>IF($A58="","",IFERROR(IF(SUMPRODUCT(MAX((Interactions!$B$5:$B$204=$A58)*Interactions!$A$5:$A$204))=0,"",SUMPRODUCT(MAX((Interactions!$B$5:$B$204=$A58)*Interactions!$A$5:$A$204))),""))</f>
        <v/>
      </c>
      <c r="F58" s="10">
        <f>IF($E58="","",TODAY()-$E58)</f>
        <v/>
      </c>
      <c r="G58" s="11">
        <f>IF($A58="","",IF($E58="","Never contacted",IF($F58&gt;Dashboard!$C$5,"At risk",IF($F58&gt;Dashboard!$C$4,"Cooling","Warm"))))</f>
        <v/>
      </c>
      <c r="H58" s="12">
        <f>IF($A58="","",SUMIFS(Revenue!$E$5:$E$204,Revenue!$B$5:$B$204,$A58,Revenue!$A$5:$A$204,"&gt;="&amp;EDATE(TODAY(),-Dashboard!$C$6)))</f>
        <v/>
      </c>
      <c r="I58" s="12">
        <f>IF($A58="","",SUMIFS(Revenue!$E$5:$E$204,Revenue!$B$5:$B$204,$A58))</f>
        <v/>
      </c>
      <c r="J58" s="13">
        <f>IF($A58="","",COUNTIFS(Interactions!$B$5:$B$204,$A58,Interactions!$A$5:$A$204,"&gt;="&amp;EDATE(TODAY(),-Dashboard!$C$6)))</f>
        <v/>
      </c>
      <c r="K58" s="7" t="n"/>
      <c r="L58" s="14" t="n"/>
      <c r="M58" s="15">
        <f>IF($A58="","",IF($K58="","No next action",IF($L58="","No date",IF($L58&lt;TODAY(),"OVERDUE",IF($L58-TODAY()&lt;=7,"This week","")))))</f>
        <v/>
      </c>
      <c r="N58" s="7" t="n"/>
    </row>
    <row r="59">
      <c r="A59" s="7" t="n"/>
      <c r="B59" s="7" t="n"/>
      <c r="C59" s="7" t="n"/>
      <c r="D59" s="8" t="n"/>
      <c r="E59" s="9">
        <f>IF($A59="","",IFERROR(IF(SUMPRODUCT(MAX((Interactions!$B$5:$B$204=$A59)*Interactions!$A$5:$A$204))=0,"",SUMPRODUCT(MAX((Interactions!$B$5:$B$204=$A59)*Interactions!$A$5:$A$204))),""))</f>
        <v/>
      </c>
      <c r="F59" s="10">
        <f>IF($E59="","",TODAY()-$E59)</f>
        <v/>
      </c>
      <c r="G59" s="11">
        <f>IF($A59="","",IF($E59="","Never contacted",IF($F59&gt;Dashboard!$C$5,"At risk",IF($F59&gt;Dashboard!$C$4,"Cooling","Warm"))))</f>
        <v/>
      </c>
      <c r="H59" s="12">
        <f>IF($A59="","",SUMIFS(Revenue!$E$5:$E$204,Revenue!$B$5:$B$204,$A59,Revenue!$A$5:$A$204,"&gt;="&amp;EDATE(TODAY(),-Dashboard!$C$6)))</f>
        <v/>
      </c>
      <c r="I59" s="12">
        <f>IF($A59="","",SUMIFS(Revenue!$E$5:$E$204,Revenue!$B$5:$B$204,$A59))</f>
        <v/>
      </c>
      <c r="J59" s="13">
        <f>IF($A59="","",COUNTIFS(Interactions!$B$5:$B$204,$A59,Interactions!$A$5:$A$204,"&gt;="&amp;EDATE(TODAY(),-Dashboard!$C$6)))</f>
        <v/>
      </c>
      <c r="K59" s="7" t="n"/>
      <c r="L59" s="14" t="n"/>
      <c r="M59" s="15">
        <f>IF($A59="","",IF($K59="","No next action",IF($L59="","No date",IF($L59&lt;TODAY(),"OVERDUE",IF($L59-TODAY()&lt;=7,"This week","")))))</f>
        <v/>
      </c>
      <c r="N59" s="7" t="n"/>
    </row>
    <row r="60">
      <c r="A60" s="7" t="n"/>
      <c r="B60" s="7" t="n"/>
      <c r="C60" s="7" t="n"/>
      <c r="D60" s="8" t="n"/>
      <c r="E60" s="9">
        <f>IF($A60="","",IFERROR(IF(SUMPRODUCT(MAX((Interactions!$B$5:$B$204=$A60)*Interactions!$A$5:$A$204))=0,"",SUMPRODUCT(MAX((Interactions!$B$5:$B$204=$A60)*Interactions!$A$5:$A$204))),""))</f>
        <v/>
      </c>
      <c r="F60" s="10">
        <f>IF($E60="","",TODAY()-$E60)</f>
        <v/>
      </c>
      <c r="G60" s="11">
        <f>IF($A60="","",IF($E60="","Never contacted",IF($F60&gt;Dashboard!$C$5,"At risk",IF($F60&gt;Dashboard!$C$4,"Cooling","Warm"))))</f>
        <v/>
      </c>
      <c r="H60" s="12">
        <f>IF($A60="","",SUMIFS(Revenue!$E$5:$E$204,Revenue!$B$5:$B$204,$A60,Revenue!$A$5:$A$204,"&gt;="&amp;EDATE(TODAY(),-Dashboard!$C$6)))</f>
        <v/>
      </c>
      <c r="I60" s="12">
        <f>IF($A60="","",SUMIFS(Revenue!$E$5:$E$204,Revenue!$B$5:$B$204,$A60))</f>
        <v/>
      </c>
      <c r="J60" s="13">
        <f>IF($A60="","",COUNTIFS(Interactions!$B$5:$B$204,$A60,Interactions!$A$5:$A$204,"&gt;="&amp;EDATE(TODAY(),-Dashboard!$C$6)))</f>
        <v/>
      </c>
      <c r="K60" s="7" t="n"/>
      <c r="L60" s="14" t="n"/>
      <c r="M60" s="15">
        <f>IF($A60="","",IF($K60="","No next action",IF($L60="","No date",IF($L60&lt;TODAY(),"OVERDUE",IF($L60-TODAY()&lt;=7,"This week","")))))</f>
        <v/>
      </c>
      <c r="N60" s="7" t="n"/>
    </row>
    <row r="61">
      <c r="A61" s="7" t="n"/>
      <c r="B61" s="7" t="n"/>
      <c r="C61" s="7" t="n"/>
      <c r="D61" s="8" t="n"/>
      <c r="E61" s="9">
        <f>IF($A61="","",IFERROR(IF(SUMPRODUCT(MAX((Interactions!$B$5:$B$204=$A61)*Interactions!$A$5:$A$204))=0,"",SUMPRODUCT(MAX((Interactions!$B$5:$B$204=$A61)*Interactions!$A$5:$A$204))),""))</f>
        <v/>
      </c>
      <c r="F61" s="10">
        <f>IF($E61="","",TODAY()-$E61)</f>
        <v/>
      </c>
      <c r="G61" s="11">
        <f>IF($A61="","",IF($E61="","Never contacted",IF($F61&gt;Dashboard!$C$5,"At risk",IF($F61&gt;Dashboard!$C$4,"Cooling","Warm"))))</f>
        <v/>
      </c>
      <c r="H61" s="12">
        <f>IF($A61="","",SUMIFS(Revenue!$E$5:$E$204,Revenue!$B$5:$B$204,$A61,Revenue!$A$5:$A$204,"&gt;="&amp;EDATE(TODAY(),-Dashboard!$C$6)))</f>
        <v/>
      </c>
      <c r="I61" s="12">
        <f>IF($A61="","",SUMIFS(Revenue!$E$5:$E$204,Revenue!$B$5:$B$204,$A61))</f>
        <v/>
      </c>
      <c r="J61" s="13">
        <f>IF($A61="","",COUNTIFS(Interactions!$B$5:$B$204,$A61,Interactions!$A$5:$A$204,"&gt;="&amp;EDATE(TODAY(),-Dashboard!$C$6)))</f>
        <v/>
      </c>
      <c r="K61" s="7" t="n"/>
      <c r="L61" s="14" t="n"/>
      <c r="M61" s="15">
        <f>IF($A61="","",IF($K61="","No next action",IF($L61="","No date",IF($L61&lt;TODAY(),"OVERDUE",IF($L61-TODAY()&lt;=7,"This week","")))))</f>
        <v/>
      </c>
      <c r="N61" s="7" t="n"/>
    </row>
    <row r="62">
      <c r="A62" s="7" t="n"/>
      <c r="B62" s="7" t="n"/>
      <c r="C62" s="7" t="n"/>
      <c r="D62" s="8" t="n"/>
      <c r="E62" s="9">
        <f>IF($A62="","",IFERROR(IF(SUMPRODUCT(MAX((Interactions!$B$5:$B$204=$A62)*Interactions!$A$5:$A$204))=0,"",SUMPRODUCT(MAX((Interactions!$B$5:$B$204=$A62)*Interactions!$A$5:$A$204))),""))</f>
        <v/>
      </c>
      <c r="F62" s="10">
        <f>IF($E62="","",TODAY()-$E62)</f>
        <v/>
      </c>
      <c r="G62" s="11">
        <f>IF($A62="","",IF($E62="","Never contacted",IF($F62&gt;Dashboard!$C$5,"At risk",IF($F62&gt;Dashboard!$C$4,"Cooling","Warm"))))</f>
        <v/>
      </c>
      <c r="H62" s="12">
        <f>IF($A62="","",SUMIFS(Revenue!$E$5:$E$204,Revenue!$B$5:$B$204,$A62,Revenue!$A$5:$A$204,"&gt;="&amp;EDATE(TODAY(),-Dashboard!$C$6)))</f>
        <v/>
      </c>
      <c r="I62" s="12">
        <f>IF($A62="","",SUMIFS(Revenue!$E$5:$E$204,Revenue!$B$5:$B$204,$A62))</f>
        <v/>
      </c>
      <c r="J62" s="13">
        <f>IF($A62="","",COUNTIFS(Interactions!$B$5:$B$204,$A62,Interactions!$A$5:$A$204,"&gt;="&amp;EDATE(TODAY(),-Dashboard!$C$6)))</f>
        <v/>
      </c>
      <c r="K62" s="7" t="n"/>
      <c r="L62" s="14" t="n"/>
      <c r="M62" s="15">
        <f>IF($A62="","",IF($K62="","No next action",IF($L62="","No date",IF($L62&lt;TODAY(),"OVERDUE",IF($L62-TODAY()&lt;=7,"This week","")))))</f>
        <v/>
      </c>
      <c r="N62" s="7" t="n"/>
    </row>
    <row r="63">
      <c r="A63" s="7" t="n"/>
      <c r="B63" s="7" t="n"/>
      <c r="C63" s="7" t="n"/>
      <c r="D63" s="8" t="n"/>
      <c r="E63" s="9">
        <f>IF($A63="","",IFERROR(IF(SUMPRODUCT(MAX((Interactions!$B$5:$B$204=$A63)*Interactions!$A$5:$A$204))=0,"",SUMPRODUCT(MAX((Interactions!$B$5:$B$204=$A63)*Interactions!$A$5:$A$204))),""))</f>
        <v/>
      </c>
      <c r="F63" s="10">
        <f>IF($E63="","",TODAY()-$E63)</f>
        <v/>
      </c>
      <c r="G63" s="11">
        <f>IF($A63="","",IF($E63="","Never contacted",IF($F63&gt;Dashboard!$C$5,"At risk",IF($F63&gt;Dashboard!$C$4,"Cooling","Warm"))))</f>
        <v/>
      </c>
      <c r="H63" s="12">
        <f>IF($A63="","",SUMIFS(Revenue!$E$5:$E$204,Revenue!$B$5:$B$204,$A63,Revenue!$A$5:$A$204,"&gt;="&amp;EDATE(TODAY(),-Dashboard!$C$6)))</f>
        <v/>
      </c>
      <c r="I63" s="12">
        <f>IF($A63="","",SUMIFS(Revenue!$E$5:$E$204,Revenue!$B$5:$B$204,$A63))</f>
        <v/>
      </c>
      <c r="J63" s="13">
        <f>IF($A63="","",COUNTIFS(Interactions!$B$5:$B$204,$A63,Interactions!$A$5:$A$204,"&gt;="&amp;EDATE(TODAY(),-Dashboard!$C$6)))</f>
        <v/>
      </c>
      <c r="K63" s="7" t="n"/>
      <c r="L63" s="14" t="n"/>
      <c r="M63" s="15">
        <f>IF($A63="","",IF($K63="","No next action",IF($L63="","No date",IF($L63&lt;TODAY(),"OVERDUE",IF($L63-TODAY()&lt;=7,"This week","")))))</f>
        <v/>
      </c>
      <c r="N63" s="7" t="n"/>
    </row>
    <row r="64">
      <c r="A64" s="7" t="n"/>
      <c r="B64" s="7" t="n"/>
      <c r="C64" s="7" t="n"/>
      <c r="D64" s="8" t="n"/>
      <c r="E64" s="9">
        <f>IF($A64="","",IFERROR(IF(SUMPRODUCT(MAX((Interactions!$B$5:$B$204=$A64)*Interactions!$A$5:$A$204))=0,"",SUMPRODUCT(MAX((Interactions!$B$5:$B$204=$A64)*Interactions!$A$5:$A$204))),""))</f>
        <v/>
      </c>
      <c r="F64" s="10">
        <f>IF($E64="","",TODAY()-$E64)</f>
        <v/>
      </c>
      <c r="G64" s="11">
        <f>IF($A64="","",IF($E64="","Never contacted",IF($F64&gt;Dashboard!$C$5,"At risk",IF($F64&gt;Dashboard!$C$4,"Cooling","Warm"))))</f>
        <v/>
      </c>
      <c r="H64" s="12">
        <f>IF($A64="","",SUMIFS(Revenue!$E$5:$E$204,Revenue!$B$5:$B$204,$A64,Revenue!$A$5:$A$204,"&gt;="&amp;EDATE(TODAY(),-Dashboard!$C$6)))</f>
        <v/>
      </c>
      <c r="I64" s="12">
        <f>IF($A64="","",SUMIFS(Revenue!$E$5:$E$204,Revenue!$B$5:$B$204,$A64))</f>
        <v/>
      </c>
      <c r="J64" s="13">
        <f>IF($A64="","",COUNTIFS(Interactions!$B$5:$B$204,$A64,Interactions!$A$5:$A$204,"&gt;="&amp;EDATE(TODAY(),-Dashboard!$C$6)))</f>
        <v/>
      </c>
      <c r="K64" s="7" t="n"/>
      <c r="L64" s="14" t="n"/>
      <c r="M64" s="15">
        <f>IF($A64="","",IF($K64="","No next action",IF($L64="","No date",IF($L64&lt;TODAY(),"OVERDUE",IF($L64-TODAY()&lt;=7,"This week","")))))</f>
        <v/>
      </c>
      <c r="N64" s="7" t="n"/>
    </row>
    <row r="65">
      <c r="A65" s="7" t="n"/>
      <c r="B65" s="7" t="n"/>
      <c r="C65" s="7" t="n"/>
      <c r="D65" s="8" t="n"/>
      <c r="E65" s="9">
        <f>IF($A65="","",IFERROR(IF(SUMPRODUCT(MAX((Interactions!$B$5:$B$204=$A65)*Interactions!$A$5:$A$204))=0,"",SUMPRODUCT(MAX((Interactions!$B$5:$B$204=$A65)*Interactions!$A$5:$A$204))),""))</f>
        <v/>
      </c>
      <c r="F65" s="10">
        <f>IF($E65="","",TODAY()-$E65)</f>
        <v/>
      </c>
      <c r="G65" s="11">
        <f>IF($A65="","",IF($E65="","Never contacted",IF($F65&gt;Dashboard!$C$5,"At risk",IF($F65&gt;Dashboard!$C$4,"Cooling","Warm"))))</f>
        <v/>
      </c>
      <c r="H65" s="12">
        <f>IF($A65="","",SUMIFS(Revenue!$E$5:$E$204,Revenue!$B$5:$B$204,$A65,Revenue!$A$5:$A$204,"&gt;="&amp;EDATE(TODAY(),-Dashboard!$C$6)))</f>
        <v/>
      </c>
      <c r="I65" s="12">
        <f>IF($A65="","",SUMIFS(Revenue!$E$5:$E$204,Revenue!$B$5:$B$204,$A65))</f>
        <v/>
      </c>
      <c r="J65" s="13">
        <f>IF($A65="","",COUNTIFS(Interactions!$B$5:$B$204,$A65,Interactions!$A$5:$A$204,"&gt;="&amp;EDATE(TODAY(),-Dashboard!$C$6)))</f>
        <v/>
      </c>
      <c r="K65" s="7" t="n"/>
      <c r="L65" s="14" t="n"/>
      <c r="M65" s="15">
        <f>IF($A65="","",IF($K65="","No next action",IF($L65="","No date",IF($L65&lt;TODAY(),"OVERDUE",IF($L65-TODAY()&lt;=7,"This week","")))))</f>
        <v/>
      </c>
      <c r="N65" s="7" t="n"/>
    </row>
    <row r="66">
      <c r="A66" s="7" t="n"/>
      <c r="B66" s="7" t="n"/>
      <c r="C66" s="7" t="n"/>
      <c r="D66" s="8" t="n"/>
      <c r="E66" s="9">
        <f>IF($A66="","",IFERROR(IF(SUMPRODUCT(MAX((Interactions!$B$5:$B$204=$A66)*Interactions!$A$5:$A$204))=0,"",SUMPRODUCT(MAX((Interactions!$B$5:$B$204=$A66)*Interactions!$A$5:$A$204))),""))</f>
        <v/>
      </c>
      <c r="F66" s="10">
        <f>IF($E66="","",TODAY()-$E66)</f>
        <v/>
      </c>
      <c r="G66" s="11">
        <f>IF($A66="","",IF($E66="","Never contacted",IF($F66&gt;Dashboard!$C$5,"At risk",IF($F66&gt;Dashboard!$C$4,"Cooling","Warm"))))</f>
        <v/>
      </c>
      <c r="H66" s="12">
        <f>IF($A66="","",SUMIFS(Revenue!$E$5:$E$204,Revenue!$B$5:$B$204,$A66,Revenue!$A$5:$A$204,"&gt;="&amp;EDATE(TODAY(),-Dashboard!$C$6)))</f>
        <v/>
      </c>
      <c r="I66" s="12">
        <f>IF($A66="","",SUMIFS(Revenue!$E$5:$E$204,Revenue!$B$5:$B$204,$A66))</f>
        <v/>
      </c>
      <c r="J66" s="13">
        <f>IF($A66="","",COUNTIFS(Interactions!$B$5:$B$204,$A66,Interactions!$A$5:$A$204,"&gt;="&amp;EDATE(TODAY(),-Dashboard!$C$6)))</f>
        <v/>
      </c>
      <c r="K66" s="7" t="n"/>
      <c r="L66" s="14" t="n"/>
      <c r="M66" s="15">
        <f>IF($A66="","",IF($K66="","No next action",IF($L66="","No date",IF($L66&lt;TODAY(),"OVERDUE",IF($L66-TODAY()&lt;=7,"This week","")))))</f>
        <v/>
      </c>
      <c r="N66" s="7" t="n"/>
    </row>
    <row r="67">
      <c r="A67" s="7" t="n"/>
      <c r="B67" s="7" t="n"/>
      <c r="C67" s="7" t="n"/>
      <c r="D67" s="8" t="n"/>
      <c r="E67" s="9">
        <f>IF($A67="","",IFERROR(IF(SUMPRODUCT(MAX((Interactions!$B$5:$B$204=$A67)*Interactions!$A$5:$A$204))=0,"",SUMPRODUCT(MAX((Interactions!$B$5:$B$204=$A67)*Interactions!$A$5:$A$204))),""))</f>
        <v/>
      </c>
      <c r="F67" s="10">
        <f>IF($E67="","",TODAY()-$E67)</f>
        <v/>
      </c>
      <c r="G67" s="11">
        <f>IF($A67="","",IF($E67="","Never contacted",IF($F67&gt;Dashboard!$C$5,"At risk",IF($F67&gt;Dashboard!$C$4,"Cooling","Warm"))))</f>
        <v/>
      </c>
      <c r="H67" s="12">
        <f>IF($A67="","",SUMIFS(Revenue!$E$5:$E$204,Revenue!$B$5:$B$204,$A67,Revenue!$A$5:$A$204,"&gt;="&amp;EDATE(TODAY(),-Dashboard!$C$6)))</f>
        <v/>
      </c>
      <c r="I67" s="12">
        <f>IF($A67="","",SUMIFS(Revenue!$E$5:$E$204,Revenue!$B$5:$B$204,$A67))</f>
        <v/>
      </c>
      <c r="J67" s="13">
        <f>IF($A67="","",COUNTIFS(Interactions!$B$5:$B$204,$A67,Interactions!$A$5:$A$204,"&gt;="&amp;EDATE(TODAY(),-Dashboard!$C$6)))</f>
        <v/>
      </c>
      <c r="K67" s="7" t="n"/>
      <c r="L67" s="14" t="n"/>
      <c r="M67" s="15">
        <f>IF($A67="","",IF($K67="","No next action",IF($L67="","No date",IF($L67&lt;TODAY(),"OVERDUE",IF($L67-TODAY()&lt;=7,"This week","")))))</f>
        <v/>
      </c>
      <c r="N67" s="7" t="n"/>
    </row>
    <row r="68">
      <c r="A68" s="7" t="n"/>
      <c r="B68" s="7" t="n"/>
      <c r="C68" s="7" t="n"/>
      <c r="D68" s="8" t="n"/>
      <c r="E68" s="9">
        <f>IF($A68="","",IFERROR(IF(SUMPRODUCT(MAX((Interactions!$B$5:$B$204=$A68)*Interactions!$A$5:$A$204))=0,"",SUMPRODUCT(MAX((Interactions!$B$5:$B$204=$A68)*Interactions!$A$5:$A$204))),""))</f>
        <v/>
      </c>
      <c r="F68" s="10">
        <f>IF($E68="","",TODAY()-$E68)</f>
        <v/>
      </c>
      <c r="G68" s="11">
        <f>IF($A68="","",IF($E68="","Never contacted",IF($F68&gt;Dashboard!$C$5,"At risk",IF($F68&gt;Dashboard!$C$4,"Cooling","Warm"))))</f>
        <v/>
      </c>
      <c r="H68" s="12">
        <f>IF($A68="","",SUMIFS(Revenue!$E$5:$E$204,Revenue!$B$5:$B$204,$A68,Revenue!$A$5:$A$204,"&gt;="&amp;EDATE(TODAY(),-Dashboard!$C$6)))</f>
        <v/>
      </c>
      <c r="I68" s="12">
        <f>IF($A68="","",SUMIFS(Revenue!$E$5:$E$204,Revenue!$B$5:$B$204,$A68))</f>
        <v/>
      </c>
      <c r="J68" s="13">
        <f>IF($A68="","",COUNTIFS(Interactions!$B$5:$B$204,$A68,Interactions!$A$5:$A$204,"&gt;="&amp;EDATE(TODAY(),-Dashboard!$C$6)))</f>
        <v/>
      </c>
      <c r="K68" s="7" t="n"/>
      <c r="L68" s="14" t="n"/>
      <c r="M68" s="15">
        <f>IF($A68="","",IF($K68="","No next action",IF($L68="","No date",IF($L68&lt;TODAY(),"OVERDUE",IF($L68-TODAY()&lt;=7,"This week","")))))</f>
        <v/>
      </c>
      <c r="N68" s="7" t="n"/>
    </row>
    <row r="69">
      <c r="A69" s="7" t="n"/>
      <c r="B69" s="7" t="n"/>
      <c r="C69" s="7" t="n"/>
      <c r="D69" s="8" t="n"/>
      <c r="E69" s="9">
        <f>IF($A69="","",IFERROR(IF(SUMPRODUCT(MAX((Interactions!$B$5:$B$204=$A69)*Interactions!$A$5:$A$204))=0,"",SUMPRODUCT(MAX((Interactions!$B$5:$B$204=$A69)*Interactions!$A$5:$A$204))),""))</f>
        <v/>
      </c>
      <c r="F69" s="10">
        <f>IF($E69="","",TODAY()-$E69)</f>
        <v/>
      </c>
      <c r="G69" s="11">
        <f>IF($A69="","",IF($E69="","Never contacted",IF($F69&gt;Dashboard!$C$5,"At risk",IF($F69&gt;Dashboard!$C$4,"Cooling","Warm"))))</f>
        <v/>
      </c>
      <c r="H69" s="12">
        <f>IF($A69="","",SUMIFS(Revenue!$E$5:$E$204,Revenue!$B$5:$B$204,$A69,Revenue!$A$5:$A$204,"&gt;="&amp;EDATE(TODAY(),-Dashboard!$C$6)))</f>
        <v/>
      </c>
      <c r="I69" s="12">
        <f>IF($A69="","",SUMIFS(Revenue!$E$5:$E$204,Revenue!$B$5:$B$204,$A69))</f>
        <v/>
      </c>
      <c r="J69" s="13">
        <f>IF($A69="","",COUNTIFS(Interactions!$B$5:$B$204,$A69,Interactions!$A$5:$A$204,"&gt;="&amp;EDATE(TODAY(),-Dashboard!$C$6)))</f>
        <v/>
      </c>
      <c r="K69" s="7" t="n"/>
      <c r="L69" s="14" t="n"/>
      <c r="M69" s="15">
        <f>IF($A69="","",IF($K69="","No next action",IF($L69="","No date",IF($L69&lt;TODAY(),"OVERDUE",IF($L69-TODAY()&lt;=7,"This week","")))))</f>
        <v/>
      </c>
      <c r="N69" s="7" t="n"/>
    </row>
    <row r="70">
      <c r="A70" s="7" t="n"/>
      <c r="B70" s="7" t="n"/>
      <c r="C70" s="7" t="n"/>
      <c r="D70" s="8" t="n"/>
      <c r="E70" s="9">
        <f>IF($A70="","",IFERROR(IF(SUMPRODUCT(MAX((Interactions!$B$5:$B$204=$A70)*Interactions!$A$5:$A$204))=0,"",SUMPRODUCT(MAX((Interactions!$B$5:$B$204=$A70)*Interactions!$A$5:$A$204))),""))</f>
        <v/>
      </c>
      <c r="F70" s="10">
        <f>IF($E70="","",TODAY()-$E70)</f>
        <v/>
      </c>
      <c r="G70" s="11">
        <f>IF($A70="","",IF($E70="","Never contacted",IF($F70&gt;Dashboard!$C$5,"At risk",IF($F70&gt;Dashboard!$C$4,"Cooling","Warm"))))</f>
        <v/>
      </c>
      <c r="H70" s="12">
        <f>IF($A70="","",SUMIFS(Revenue!$E$5:$E$204,Revenue!$B$5:$B$204,$A70,Revenue!$A$5:$A$204,"&gt;="&amp;EDATE(TODAY(),-Dashboard!$C$6)))</f>
        <v/>
      </c>
      <c r="I70" s="12">
        <f>IF($A70="","",SUMIFS(Revenue!$E$5:$E$204,Revenue!$B$5:$B$204,$A70))</f>
        <v/>
      </c>
      <c r="J70" s="13">
        <f>IF($A70="","",COUNTIFS(Interactions!$B$5:$B$204,$A70,Interactions!$A$5:$A$204,"&gt;="&amp;EDATE(TODAY(),-Dashboard!$C$6)))</f>
        <v/>
      </c>
      <c r="K70" s="7" t="n"/>
      <c r="L70" s="14" t="n"/>
      <c r="M70" s="15">
        <f>IF($A70="","",IF($K70="","No next action",IF($L70="","No date",IF($L70&lt;TODAY(),"OVERDUE",IF($L70-TODAY()&lt;=7,"This week","")))))</f>
        <v/>
      </c>
      <c r="N70" s="7" t="n"/>
    </row>
    <row r="71">
      <c r="A71" s="7" t="n"/>
      <c r="B71" s="7" t="n"/>
      <c r="C71" s="7" t="n"/>
      <c r="D71" s="8" t="n"/>
      <c r="E71" s="9">
        <f>IF($A71="","",IFERROR(IF(SUMPRODUCT(MAX((Interactions!$B$5:$B$204=$A71)*Interactions!$A$5:$A$204))=0,"",SUMPRODUCT(MAX((Interactions!$B$5:$B$204=$A71)*Interactions!$A$5:$A$204))),""))</f>
        <v/>
      </c>
      <c r="F71" s="10">
        <f>IF($E71="","",TODAY()-$E71)</f>
        <v/>
      </c>
      <c r="G71" s="11">
        <f>IF($A71="","",IF($E71="","Never contacted",IF($F71&gt;Dashboard!$C$5,"At risk",IF($F71&gt;Dashboard!$C$4,"Cooling","Warm"))))</f>
        <v/>
      </c>
      <c r="H71" s="12">
        <f>IF($A71="","",SUMIFS(Revenue!$E$5:$E$204,Revenue!$B$5:$B$204,$A71,Revenue!$A$5:$A$204,"&gt;="&amp;EDATE(TODAY(),-Dashboard!$C$6)))</f>
        <v/>
      </c>
      <c r="I71" s="12">
        <f>IF($A71="","",SUMIFS(Revenue!$E$5:$E$204,Revenue!$B$5:$B$204,$A71))</f>
        <v/>
      </c>
      <c r="J71" s="13">
        <f>IF($A71="","",COUNTIFS(Interactions!$B$5:$B$204,$A71,Interactions!$A$5:$A$204,"&gt;="&amp;EDATE(TODAY(),-Dashboard!$C$6)))</f>
        <v/>
      </c>
      <c r="K71" s="7" t="n"/>
      <c r="L71" s="14" t="n"/>
      <c r="M71" s="15">
        <f>IF($A71="","",IF($K71="","No next action",IF($L71="","No date",IF($L71&lt;TODAY(),"OVERDUE",IF($L71-TODAY()&lt;=7,"This week","")))))</f>
        <v/>
      </c>
      <c r="N71" s="7" t="n"/>
    </row>
    <row r="72">
      <c r="A72" s="7" t="n"/>
      <c r="B72" s="7" t="n"/>
      <c r="C72" s="7" t="n"/>
      <c r="D72" s="8" t="n"/>
      <c r="E72" s="9">
        <f>IF($A72="","",IFERROR(IF(SUMPRODUCT(MAX((Interactions!$B$5:$B$204=$A72)*Interactions!$A$5:$A$204))=0,"",SUMPRODUCT(MAX((Interactions!$B$5:$B$204=$A72)*Interactions!$A$5:$A$204))),""))</f>
        <v/>
      </c>
      <c r="F72" s="10">
        <f>IF($E72="","",TODAY()-$E72)</f>
        <v/>
      </c>
      <c r="G72" s="11">
        <f>IF($A72="","",IF($E72="","Never contacted",IF($F72&gt;Dashboard!$C$5,"At risk",IF($F72&gt;Dashboard!$C$4,"Cooling","Warm"))))</f>
        <v/>
      </c>
      <c r="H72" s="12">
        <f>IF($A72="","",SUMIFS(Revenue!$E$5:$E$204,Revenue!$B$5:$B$204,$A72,Revenue!$A$5:$A$204,"&gt;="&amp;EDATE(TODAY(),-Dashboard!$C$6)))</f>
        <v/>
      </c>
      <c r="I72" s="12">
        <f>IF($A72="","",SUMIFS(Revenue!$E$5:$E$204,Revenue!$B$5:$B$204,$A72))</f>
        <v/>
      </c>
      <c r="J72" s="13">
        <f>IF($A72="","",COUNTIFS(Interactions!$B$5:$B$204,$A72,Interactions!$A$5:$A$204,"&gt;="&amp;EDATE(TODAY(),-Dashboard!$C$6)))</f>
        <v/>
      </c>
      <c r="K72" s="7" t="n"/>
      <c r="L72" s="14" t="n"/>
      <c r="M72" s="15">
        <f>IF($A72="","",IF($K72="","No next action",IF($L72="","No date",IF($L72&lt;TODAY(),"OVERDUE",IF($L72-TODAY()&lt;=7,"This week","")))))</f>
        <v/>
      </c>
      <c r="N72" s="7" t="n"/>
    </row>
    <row r="73">
      <c r="A73" s="7" t="n"/>
      <c r="B73" s="7" t="n"/>
      <c r="C73" s="7" t="n"/>
      <c r="D73" s="8" t="n"/>
      <c r="E73" s="9">
        <f>IF($A73="","",IFERROR(IF(SUMPRODUCT(MAX((Interactions!$B$5:$B$204=$A73)*Interactions!$A$5:$A$204))=0,"",SUMPRODUCT(MAX((Interactions!$B$5:$B$204=$A73)*Interactions!$A$5:$A$204))),""))</f>
        <v/>
      </c>
      <c r="F73" s="10">
        <f>IF($E73="","",TODAY()-$E73)</f>
        <v/>
      </c>
      <c r="G73" s="11">
        <f>IF($A73="","",IF($E73="","Never contacted",IF($F73&gt;Dashboard!$C$5,"At risk",IF($F73&gt;Dashboard!$C$4,"Cooling","Warm"))))</f>
        <v/>
      </c>
      <c r="H73" s="12">
        <f>IF($A73="","",SUMIFS(Revenue!$E$5:$E$204,Revenue!$B$5:$B$204,$A73,Revenue!$A$5:$A$204,"&gt;="&amp;EDATE(TODAY(),-Dashboard!$C$6)))</f>
        <v/>
      </c>
      <c r="I73" s="12">
        <f>IF($A73="","",SUMIFS(Revenue!$E$5:$E$204,Revenue!$B$5:$B$204,$A73))</f>
        <v/>
      </c>
      <c r="J73" s="13">
        <f>IF($A73="","",COUNTIFS(Interactions!$B$5:$B$204,$A73,Interactions!$A$5:$A$204,"&gt;="&amp;EDATE(TODAY(),-Dashboard!$C$6)))</f>
        <v/>
      </c>
      <c r="K73" s="7" t="n"/>
      <c r="L73" s="14" t="n"/>
      <c r="M73" s="15">
        <f>IF($A73="","",IF($K73="","No next action",IF($L73="","No date",IF($L73&lt;TODAY(),"OVERDUE",IF($L73-TODAY()&lt;=7,"This week","")))))</f>
        <v/>
      </c>
      <c r="N73" s="7" t="n"/>
    </row>
    <row r="74">
      <c r="A74" s="7" t="n"/>
      <c r="B74" s="7" t="n"/>
      <c r="C74" s="7" t="n"/>
      <c r="D74" s="8" t="n"/>
      <c r="E74" s="9">
        <f>IF($A74="","",IFERROR(IF(SUMPRODUCT(MAX((Interactions!$B$5:$B$204=$A74)*Interactions!$A$5:$A$204))=0,"",SUMPRODUCT(MAX((Interactions!$B$5:$B$204=$A74)*Interactions!$A$5:$A$204))),""))</f>
        <v/>
      </c>
      <c r="F74" s="10">
        <f>IF($E74="","",TODAY()-$E74)</f>
        <v/>
      </c>
      <c r="G74" s="11">
        <f>IF($A74="","",IF($E74="","Never contacted",IF($F74&gt;Dashboard!$C$5,"At risk",IF($F74&gt;Dashboard!$C$4,"Cooling","Warm"))))</f>
        <v/>
      </c>
      <c r="H74" s="12">
        <f>IF($A74="","",SUMIFS(Revenue!$E$5:$E$204,Revenue!$B$5:$B$204,$A74,Revenue!$A$5:$A$204,"&gt;="&amp;EDATE(TODAY(),-Dashboard!$C$6)))</f>
        <v/>
      </c>
      <c r="I74" s="12">
        <f>IF($A74="","",SUMIFS(Revenue!$E$5:$E$204,Revenue!$B$5:$B$204,$A74))</f>
        <v/>
      </c>
      <c r="J74" s="13">
        <f>IF($A74="","",COUNTIFS(Interactions!$B$5:$B$204,$A74,Interactions!$A$5:$A$204,"&gt;="&amp;EDATE(TODAY(),-Dashboard!$C$6)))</f>
        <v/>
      </c>
      <c r="K74" s="7" t="n"/>
      <c r="L74" s="14" t="n"/>
      <c r="M74" s="15">
        <f>IF($A74="","",IF($K74="","No next action",IF($L74="","No date",IF($L74&lt;TODAY(),"OVERDUE",IF($L74-TODAY()&lt;=7,"This week","")))))</f>
        <v/>
      </c>
      <c r="N74" s="7" t="n"/>
    </row>
    <row r="75">
      <c r="A75" s="7" t="n"/>
      <c r="B75" s="7" t="n"/>
      <c r="C75" s="7" t="n"/>
      <c r="D75" s="8" t="n"/>
      <c r="E75" s="9">
        <f>IF($A75="","",IFERROR(IF(SUMPRODUCT(MAX((Interactions!$B$5:$B$204=$A75)*Interactions!$A$5:$A$204))=0,"",SUMPRODUCT(MAX((Interactions!$B$5:$B$204=$A75)*Interactions!$A$5:$A$204))),""))</f>
        <v/>
      </c>
      <c r="F75" s="10">
        <f>IF($E75="","",TODAY()-$E75)</f>
        <v/>
      </c>
      <c r="G75" s="11">
        <f>IF($A75="","",IF($E75="","Never contacted",IF($F75&gt;Dashboard!$C$5,"At risk",IF($F75&gt;Dashboard!$C$4,"Cooling","Warm"))))</f>
        <v/>
      </c>
      <c r="H75" s="12">
        <f>IF($A75="","",SUMIFS(Revenue!$E$5:$E$204,Revenue!$B$5:$B$204,$A75,Revenue!$A$5:$A$204,"&gt;="&amp;EDATE(TODAY(),-Dashboard!$C$6)))</f>
        <v/>
      </c>
      <c r="I75" s="12">
        <f>IF($A75="","",SUMIFS(Revenue!$E$5:$E$204,Revenue!$B$5:$B$204,$A75))</f>
        <v/>
      </c>
      <c r="J75" s="13">
        <f>IF($A75="","",COUNTIFS(Interactions!$B$5:$B$204,$A75,Interactions!$A$5:$A$204,"&gt;="&amp;EDATE(TODAY(),-Dashboard!$C$6)))</f>
        <v/>
      </c>
      <c r="K75" s="7" t="n"/>
      <c r="L75" s="14" t="n"/>
      <c r="M75" s="15">
        <f>IF($A75="","",IF($K75="","No next action",IF($L75="","No date",IF($L75&lt;TODAY(),"OVERDUE",IF($L75-TODAY()&lt;=7,"This week","")))))</f>
        <v/>
      </c>
      <c r="N75" s="7" t="n"/>
    </row>
    <row r="76">
      <c r="A76" s="7" t="n"/>
      <c r="B76" s="7" t="n"/>
      <c r="C76" s="7" t="n"/>
      <c r="D76" s="8" t="n"/>
      <c r="E76" s="9">
        <f>IF($A76="","",IFERROR(IF(SUMPRODUCT(MAX((Interactions!$B$5:$B$204=$A76)*Interactions!$A$5:$A$204))=0,"",SUMPRODUCT(MAX((Interactions!$B$5:$B$204=$A76)*Interactions!$A$5:$A$204))),""))</f>
        <v/>
      </c>
      <c r="F76" s="10">
        <f>IF($E76="","",TODAY()-$E76)</f>
        <v/>
      </c>
      <c r="G76" s="11">
        <f>IF($A76="","",IF($E76="","Never contacted",IF($F76&gt;Dashboard!$C$5,"At risk",IF($F76&gt;Dashboard!$C$4,"Cooling","Warm"))))</f>
        <v/>
      </c>
      <c r="H76" s="12">
        <f>IF($A76="","",SUMIFS(Revenue!$E$5:$E$204,Revenue!$B$5:$B$204,$A76,Revenue!$A$5:$A$204,"&gt;="&amp;EDATE(TODAY(),-Dashboard!$C$6)))</f>
        <v/>
      </c>
      <c r="I76" s="12">
        <f>IF($A76="","",SUMIFS(Revenue!$E$5:$E$204,Revenue!$B$5:$B$204,$A76))</f>
        <v/>
      </c>
      <c r="J76" s="13">
        <f>IF($A76="","",COUNTIFS(Interactions!$B$5:$B$204,$A76,Interactions!$A$5:$A$204,"&gt;="&amp;EDATE(TODAY(),-Dashboard!$C$6)))</f>
        <v/>
      </c>
      <c r="K76" s="7" t="n"/>
      <c r="L76" s="14" t="n"/>
      <c r="M76" s="15">
        <f>IF($A76="","",IF($K76="","No next action",IF($L76="","No date",IF($L76&lt;TODAY(),"OVERDUE",IF($L76-TODAY()&lt;=7,"This week","")))))</f>
        <v/>
      </c>
      <c r="N76" s="7" t="n"/>
    </row>
    <row r="77">
      <c r="A77" s="7" t="n"/>
      <c r="B77" s="7" t="n"/>
      <c r="C77" s="7" t="n"/>
      <c r="D77" s="8" t="n"/>
      <c r="E77" s="9">
        <f>IF($A77="","",IFERROR(IF(SUMPRODUCT(MAX((Interactions!$B$5:$B$204=$A77)*Interactions!$A$5:$A$204))=0,"",SUMPRODUCT(MAX((Interactions!$B$5:$B$204=$A77)*Interactions!$A$5:$A$204))),""))</f>
        <v/>
      </c>
      <c r="F77" s="10">
        <f>IF($E77="","",TODAY()-$E77)</f>
        <v/>
      </c>
      <c r="G77" s="11">
        <f>IF($A77="","",IF($E77="","Never contacted",IF($F77&gt;Dashboard!$C$5,"At risk",IF($F77&gt;Dashboard!$C$4,"Cooling","Warm"))))</f>
        <v/>
      </c>
      <c r="H77" s="12">
        <f>IF($A77="","",SUMIFS(Revenue!$E$5:$E$204,Revenue!$B$5:$B$204,$A77,Revenue!$A$5:$A$204,"&gt;="&amp;EDATE(TODAY(),-Dashboard!$C$6)))</f>
        <v/>
      </c>
      <c r="I77" s="12">
        <f>IF($A77="","",SUMIFS(Revenue!$E$5:$E$204,Revenue!$B$5:$B$204,$A77))</f>
        <v/>
      </c>
      <c r="J77" s="13">
        <f>IF($A77="","",COUNTIFS(Interactions!$B$5:$B$204,$A77,Interactions!$A$5:$A$204,"&gt;="&amp;EDATE(TODAY(),-Dashboard!$C$6)))</f>
        <v/>
      </c>
      <c r="K77" s="7" t="n"/>
      <c r="L77" s="14" t="n"/>
      <c r="M77" s="15">
        <f>IF($A77="","",IF($K77="","No next action",IF($L77="","No date",IF($L77&lt;TODAY(),"OVERDUE",IF($L77-TODAY()&lt;=7,"This week","")))))</f>
        <v/>
      </c>
      <c r="N77" s="7" t="n"/>
    </row>
    <row r="78">
      <c r="A78" s="7" t="n"/>
      <c r="B78" s="7" t="n"/>
      <c r="C78" s="7" t="n"/>
      <c r="D78" s="8" t="n"/>
      <c r="E78" s="9">
        <f>IF($A78="","",IFERROR(IF(SUMPRODUCT(MAX((Interactions!$B$5:$B$204=$A78)*Interactions!$A$5:$A$204))=0,"",SUMPRODUCT(MAX((Interactions!$B$5:$B$204=$A78)*Interactions!$A$5:$A$204))),""))</f>
        <v/>
      </c>
      <c r="F78" s="10">
        <f>IF($E78="","",TODAY()-$E78)</f>
        <v/>
      </c>
      <c r="G78" s="11">
        <f>IF($A78="","",IF($E78="","Never contacted",IF($F78&gt;Dashboard!$C$5,"At risk",IF($F78&gt;Dashboard!$C$4,"Cooling","Warm"))))</f>
        <v/>
      </c>
      <c r="H78" s="12">
        <f>IF($A78="","",SUMIFS(Revenue!$E$5:$E$204,Revenue!$B$5:$B$204,$A78,Revenue!$A$5:$A$204,"&gt;="&amp;EDATE(TODAY(),-Dashboard!$C$6)))</f>
        <v/>
      </c>
      <c r="I78" s="12">
        <f>IF($A78="","",SUMIFS(Revenue!$E$5:$E$204,Revenue!$B$5:$B$204,$A78))</f>
        <v/>
      </c>
      <c r="J78" s="13">
        <f>IF($A78="","",COUNTIFS(Interactions!$B$5:$B$204,$A78,Interactions!$A$5:$A$204,"&gt;="&amp;EDATE(TODAY(),-Dashboard!$C$6)))</f>
        <v/>
      </c>
      <c r="K78" s="7" t="n"/>
      <c r="L78" s="14" t="n"/>
      <c r="M78" s="15">
        <f>IF($A78="","",IF($K78="","No next action",IF($L78="","No date",IF($L78&lt;TODAY(),"OVERDUE",IF($L78-TODAY()&lt;=7,"This week","")))))</f>
        <v/>
      </c>
      <c r="N78" s="7" t="n"/>
    </row>
    <row r="79">
      <c r="A79" s="7" t="n"/>
      <c r="B79" s="7" t="n"/>
      <c r="C79" s="7" t="n"/>
      <c r="D79" s="8" t="n"/>
      <c r="E79" s="9">
        <f>IF($A79="","",IFERROR(IF(SUMPRODUCT(MAX((Interactions!$B$5:$B$204=$A79)*Interactions!$A$5:$A$204))=0,"",SUMPRODUCT(MAX((Interactions!$B$5:$B$204=$A79)*Interactions!$A$5:$A$204))),""))</f>
        <v/>
      </c>
      <c r="F79" s="10">
        <f>IF($E79="","",TODAY()-$E79)</f>
        <v/>
      </c>
      <c r="G79" s="11">
        <f>IF($A79="","",IF($E79="","Never contacted",IF($F79&gt;Dashboard!$C$5,"At risk",IF($F79&gt;Dashboard!$C$4,"Cooling","Warm"))))</f>
        <v/>
      </c>
      <c r="H79" s="12">
        <f>IF($A79="","",SUMIFS(Revenue!$E$5:$E$204,Revenue!$B$5:$B$204,$A79,Revenue!$A$5:$A$204,"&gt;="&amp;EDATE(TODAY(),-Dashboard!$C$6)))</f>
        <v/>
      </c>
      <c r="I79" s="12">
        <f>IF($A79="","",SUMIFS(Revenue!$E$5:$E$204,Revenue!$B$5:$B$204,$A79))</f>
        <v/>
      </c>
      <c r="J79" s="13">
        <f>IF($A79="","",COUNTIFS(Interactions!$B$5:$B$204,$A79,Interactions!$A$5:$A$204,"&gt;="&amp;EDATE(TODAY(),-Dashboard!$C$6)))</f>
        <v/>
      </c>
      <c r="K79" s="7" t="n"/>
      <c r="L79" s="14" t="n"/>
      <c r="M79" s="15">
        <f>IF($A79="","",IF($K79="","No next action",IF($L79="","No date",IF($L79&lt;TODAY(),"OVERDUE",IF($L79-TODAY()&lt;=7,"This week","")))))</f>
        <v/>
      </c>
      <c r="N79" s="7" t="n"/>
    </row>
    <row r="80">
      <c r="A80" s="7" t="n"/>
      <c r="B80" s="7" t="n"/>
      <c r="C80" s="7" t="n"/>
      <c r="D80" s="8" t="n"/>
      <c r="E80" s="9">
        <f>IF($A80="","",IFERROR(IF(SUMPRODUCT(MAX((Interactions!$B$5:$B$204=$A80)*Interactions!$A$5:$A$204))=0,"",SUMPRODUCT(MAX((Interactions!$B$5:$B$204=$A80)*Interactions!$A$5:$A$204))),""))</f>
        <v/>
      </c>
      <c r="F80" s="10">
        <f>IF($E80="","",TODAY()-$E80)</f>
        <v/>
      </c>
      <c r="G80" s="11">
        <f>IF($A80="","",IF($E80="","Never contacted",IF($F80&gt;Dashboard!$C$5,"At risk",IF($F80&gt;Dashboard!$C$4,"Cooling","Warm"))))</f>
        <v/>
      </c>
      <c r="H80" s="12">
        <f>IF($A80="","",SUMIFS(Revenue!$E$5:$E$204,Revenue!$B$5:$B$204,$A80,Revenue!$A$5:$A$204,"&gt;="&amp;EDATE(TODAY(),-Dashboard!$C$6)))</f>
        <v/>
      </c>
      <c r="I80" s="12">
        <f>IF($A80="","",SUMIFS(Revenue!$E$5:$E$204,Revenue!$B$5:$B$204,$A80))</f>
        <v/>
      </c>
      <c r="J80" s="13">
        <f>IF($A80="","",COUNTIFS(Interactions!$B$5:$B$204,$A80,Interactions!$A$5:$A$204,"&gt;="&amp;EDATE(TODAY(),-Dashboard!$C$6)))</f>
        <v/>
      </c>
      <c r="K80" s="7" t="n"/>
      <c r="L80" s="14" t="n"/>
      <c r="M80" s="15">
        <f>IF($A80="","",IF($K80="","No next action",IF($L80="","No date",IF($L80&lt;TODAY(),"OVERDUE",IF($L80-TODAY()&lt;=7,"This week","")))))</f>
        <v/>
      </c>
      <c r="N80" s="7" t="n"/>
    </row>
    <row r="81">
      <c r="A81" s="7" t="n"/>
      <c r="B81" s="7" t="n"/>
      <c r="C81" s="7" t="n"/>
      <c r="D81" s="8" t="n"/>
      <c r="E81" s="9">
        <f>IF($A81="","",IFERROR(IF(SUMPRODUCT(MAX((Interactions!$B$5:$B$204=$A81)*Interactions!$A$5:$A$204))=0,"",SUMPRODUCT(MAX((Interactions!$B$5:$B$204=$A81)*Interactions!$A$5:$A$204))),""))</f>
        <v/>
      </c>
      <c r="F81" s="10">
        <f>IF($E81="","",TODAY()-$E81)</f>
        <v/>
      </c>
      <c r="G81" s="11">
        <f>IF($A81="","",IF($E81="","Never contacted",IF($F81&gt;Dashboard!$C$5,"At risk",IF($F81&gt;Dashboard!$C$4,"Cooling","Warm"))))</f>
        <v/>
      </c>
      <c r="H81" s="12">
        <f>IF($A81="","",SUMIFS(Revenue!$E$5:$E$204,Revenue!$B$5:$B$204,$A81,Revenue!$A$5:$A$204,"&gt;="&amp;EDATE(TODAY(),-Dashboard!$C$6)))</f>
        <v/>
      </c>
      <c r="I81" s="12">
        <f>IF($A81="","",SUMIFS(Revenue!$E$5:$E$204,Revenue!$B$5:$B$204,$A81))</f>
        <v/>
      </c>
      <c r="J81" s="13">
        <f>IF($A81="","",COUNTIFS(Interactions!$B$5:$B$204,$A81,Interactions!$A$5:$A$204,"&gt;="&amp;EDATE(TODAY(),-Dashboard!$C$6)))</f>
        <v/>
      </c>
      <c r="K81" s="7" t="n"/>
      <c r="L81" s="14" t="n"/>
      <c r="M81" s="15">
        <f>IF($A81="","",IF($K81="","No next action",IF($L81="","No date",IF($L81&lt;TODAY(),"OVERDUE",IF($L81-TODAY()&lt;=7,"This week","")))))</f>
        <v/>
      </c>
      <c r="N81" s="7" t="n"/>
    </row>
    <row r="82">
      <c r="A82" s="7" t="n"/>
      <c r="B82" s="7" t="n"/>
      <c r="C82" s="7" t="n"/>
      <c r="D82" s="8" t="n"/>
      <c r="E82" s="9">
        <f>IF($A82="","",IFERROR(IF(SUMPRODUCT(MAX((Interactions!$B$5:$B$204=$A82)*Interactions!$A$5:$A$204))=0,"",SUMPRODUCT(MAX((Interactions!$B$5:$B$204=$A82)*Interactions!$A$5:$A$204))),""))</f>
        <v/>
      </c>
      <c r="F82" s="10">
        <f>IF($E82="","",TODAY()-$E82)</f>
        <v/>
      </c>
      <c r="G82" s="11">
        <f>IF($A82="","",IF($E82="","Never contacted",IF($F82&gt;Dashboard!$C$5,"At risk",IF($F82&gt;Dashboard!$C$4,"Cooling","Warm"))))</f>
        <v/>
      </c>
      <c r="H82" s="12">
        <f>IF($A82="","",SUMIFS(Revenue!$E$5:$E$204,Revenue!$B$5:$B$204,$A82,Revenue!$A$5:$A$204,"&gt;="&amp;EDATE(TODAY(),-Dashboard!$C$6)))</f>
        <v/>
      </c>
      <c r="I82" s="12">
        <f>IF($A82="","",SUMIFS(Revenue!$E$5:$E$204,Revenue!$B$5:$B$204,$A82))</f>
        <v/>
      </c>
      <c r="J82" s="13">
        <f>IF($A82="","",COUNTIFS(Interactions!$B$5:$B$204,$A82,Interactions!$A$5:$A$204,"&gt;="&amp;EDATE(TODAY(),-Dashboard!$C$6)))</f>
        <v/>
      </c>
      <c r="K82" s="7" t="n"/>
      <c r="L82" s="14" t="n"/>
      <c r="M82" s="15">
        <f>IF($A82="","",IF($K82="","No next action",IF($L82="","No date",IF($L82&lt;TODAY(),"OVERDUE",IF($L82-TODAY()&lt;=7,"This week","")))))</f>
        <v/>
      </c>
      <c r="N82" s="7" t="n"/>
    </row>
    <row r="83">
      <c r="A83" s="7" t="n"/>
      <c r="B83" s="7" t="n"/>
      <c r="C83" s="7" t="n"/>
      <c r="D83" s="8" t="n"/>
      <c r="E83" s="9">
        <f>IF($A83="","",IFERROR(IF(SUMPRODUCT(MAX((Interactions!$B$5:$B$204=$A83)*Interactions!$A$5:$A$204))=0,"",SUMPRODUCT(MAX((Interactions!$B$5:$B$204=$A83)*Interactions!$A$5:$A$204))),""))</f>
        <v/>
      </c>
      <c r="F83" s="10">
        <f>IF($E83="","",TODAY()-$E83)</f>
        <v/>
      </c>
      <c r="G83" s="11">
        <f>IF($A83="","",IF($E83="","Never contacted",IF($F83&gt;Dashboard!$C$5,"At risk",IF($F83&gt;Dashboard!$C$4,"Cooling","Warm"))))</f>
        <v/>
      </c>
      <c r="H83" s="12">
        <f>IF($A83="","",SUMIFS(Revenue!$E$5:$E$204,Revenue!$B$5:$B$204,$A83,Revenue!$A$5:$A$204,"&gt;="&amp;EDATE(TODAY(),-Dashboard!$C$6)))</f>
        <v/>
      </c>
      <c r="I83" s="12">
        <f>IF($A83="","",SUMIFS(Revenue!$E$5:$E$204,Revenue!$B$5:$B$204,$A83))</f>
        <v/>
      </c>
      <c r="J83" s="13">
        <f>IF($A83="","",COUNTIFS(Interactions!$B$5:$B$204,$A83,Interactions!$A$5:$A$204,"&gt;="&amp;EDATE(TODAY(),-Dashboard!$C$6)))</f>
        <v/>
      </c>
      <c r="K83" s="7" t="n"/>
      <c r="L83" s="14" t="n"/>
      <c r="M83" s="15">
        <f>IF($A83="","",IF($K83="","No next action",IF($L83="","No date",IF($L83&lt;TODAY(),"OVERDUE",IF($L83-TODAY()&lt;=7,"This week","")))))</f>
        <v/>
      </c>
      <c r="N83" s="7" t="n"/>
    </row>
    <row r="84">
      <c r="A84" s="7" t="n"/>
      <c r="B84" s="7" t="n"/>
      <c r="C84" s="7" t="n"/>
      <c r="D84" s="8" t="n"/>
      <c r="E84" s="9">
        <f>IF($A84="","",IFERROR(IF(SUMPRODUCT(MAX((Interactions!$B$5:$B$204=$A84)*Interactions!$A$5:$A$204))=0,"",SUMPRODUCT(MAX((Interactions!$B$5:$B$204=$A84)*Interactions!$A$5:$A$204))),""))</f>
        <v/>
      </c>
      <c r="F84" s="10">
        <f>IF($E84="","",TODAY()-$E84)</f>
        <v/>
      </c>
      <c r="G84" s="11">
        <f>IF($A84="","",IF($E84="","Never contacted",IF($F84&gt;Dashboard!$C$5,"At risk",IF($F84&gt;Dashboard!$C$4,"Cooling","Warm"))))</f>
        <v/>
      </c>
      <c r="H84" s="12">
        <f>IF($A84="","",SUMIFS(Revenue!$E$5:$E$204,Revenue!$B$5:$B$204,$A84,Revenue!$A$5:$A$204,"&gt;="&amp;EDATE(TODAY(),-Dashboard!$C$6)))</f>
        <v/>
      </c>
      <c r="I84" s="12">
        <f>IF($A84="","",SUMIFS(Revenue!$E$5:$E$204,Revenue!$B$5:$B$204,$A84))</f>
        <v/>
      </c>
      <c r="J84" s="13">
        <f>IF($A84="","",COUNTIFS(Interactions!$B$5:$B$204,$A84,Interactions!$A$5:$A$204,"&gt;="&amp;EDATE(TODAY(),-Dashboard!$C$6)))</f>
        <v/>
      </c>
      <c r="K84" s="7" t="n"/>
      <c r="L84" s="14" t="n"/>
      <c r="M84" s="15">
        <f>IF($A84="","",IF($K84="","No next action",IF($L84="","No date",IF($L84&lt;TODAY(),"OVERDUE",IF($L84-TODAY()&lt;=7,"This week","")))))</f>
        <v/>
      </c>
      <c r="N84" s="7" t="n"/>
    </row>
    <row r="85">
      <c r="A85" s="7" t="n"/>
      <c r="B85" s="7" t="n"/>
      <c r="C85" s="7" t="n"/>
      <c r="D85" s="8" t="n"/>
      <c r="E85" s="9">
        <f>IF($A85="","",IFERROR(IF(SUMPRODUCT(MAX((Interactions!$B$5:$B$204=$A85)*Interactions!$A$5:$A$204))=0,"",SUMPRODUCT(MAX((Interactions!$B$5:$B$204=$A85)*Interactions!$A$5:$A$204))),""))</f>
        <v/>
      </c>
      <c r="F85" s="10">
        <f>IF($E85="","",TODAY()-$E85)</f>
        <v/>
      </c>
      <c r="G85" s="11">
        <f>IF($A85="","",IF($E85="","Never contacted",IF($F85&gt;Dashboard!$C$5,"At risk",IF($F85&gt;Dashboard!$C$4,"Cooling","Warm"))))</f>
        <v/>
      </c>
      <c r="H85" s="12">
        <f>IF($A85="","",SUMIFS(Revenue!$E$5:$E$204,Revenue!$B$5:$B$204,$A85,Revenue!$A$5:$A$204,"&gt;="&amp;EDATE(TODAY(),-Dashboard!$C$6)))</f>
        <v/>
      </c>
      <c r="I85" s="12">
        <f>IF($A85="","",SUMIFS(Revenue!$E$5:$E$204,Revenue!$B$5:$B$204,$A85))</f>
        <v/>
      </c>
      <c r="J85" s="13">
        <f>IF($A85="","",COUNTIFS(Interactions!$B$5:$B$204,$A85,Interactions!$A$5:$A$204,"&gt;="&amp;EDATE(TODAY(),-Dashboard!$C$6)))</f>
        <v/>
      </c>
      <c r="K85" s="7" t="n"/>
      <c r="L85" s="14" t="n"/>
      <c r="M85" s="15">
        <f>IF($A85="","",IF($K85="","No next action",IF($L85="","No date",IF($L85&lt;TODAY(),"OVERDUE",IF($L85-TODAY()&lt;=7,"This week","")))))</f>
        <v/>
      </c>
      <c r="N85" s="7" t="n"/>
    </row>
    <row r="86">
      <c r="A86" s="7" t="n"/>
      <c r="B86" s="7" t="n"/>
      <c r="C86" s="7" t="n"/>
      <c r="D86" s="8" t="n"/>
      <c r="E86" s="9">
        <f>IF($A86="","",IFERROR(IF(SUMPRODUCT(MAX((Interactions!$B$5:$B$204=$A86)*Interactions!$A$5:$A$204))=0,"",SUMPRODUCT(MAX((Interactions!$B$5:$B$204=$A86)*Interactions!$A$5:$A$204))),""))</f>
        <v/>
      </c>
      <c r="F86" s="10">
        <f>IF($E86="","",TODAY()-$E86)</f>
        <v/>
      </c>
      <c r="G86" s="11">
        <f>IF($A86="","",IF($E86="","Never contacted",IF($F86&gt;Dashboard!$C$5,"At risk",IF($F86&gt;Dashboard!$C$4,"Cooling","Warm"))))</f>
        <v/>
      </c>
      <c r="H86" s="12">
        <f>IF($A86="","",SUMIFS(Revenue!$E$5:$E$204,Revenue!$B$5:$B$204,$A86,Revenue!$A$5:$A$204,"&gt;="&amp;EDATE(TODAY(),-Dashboard!$C$6)))</f>
        <v/>
      </c>
      <c r="I86" s="12">
        <f>IF($A86="","",SUMIFS(Revenue!$E$5:$E$204,Revenue!$B$5:$B$204,$A86))</f>
        <v/>
      </c>
      <c r="J86" s="13">
        <f>IF($A86="","",COUNTIFS(Interactions!$B$5:$B$204,$A86,Interactions!$A$5:$A$204,"&gt;="&amp;EDATE(TODAY(),-Dashboard!$C$6)))</f>
        <v/>
      </c>
      <c r="K86" s="7" t="n"/>
      <c r="L86" s="14" t="n"/>
      <c r="M86" s="15">
        <f>IF($A86="","",IF($K86="","No next action",IF($L86="","No date",IF($L86&lt;TODAY(),"OVERDUE",IF($L86-TODAY()&lt;=7,"This week","")))))</f>
        <v/>
      </c>
      <c r="N86" s="7" t="n"/>
    </row>
    <row r="87">
      <c r="A87" s="7" t="n"/>
      <c r="B87" s="7" t="n"/>
      <c r="C87" s="7" t="n"/>
      <c r="D87" s="8" t="n"/>
      <c r="E87" s="9">
        <f>IF($A87="","",IFERROR(IF(SUMPRODUCT(MAX((Interactions!$B$5:$B$204=$A87)*Interactions!$A$5:$A$204))=0,"",SUMPRODUCT(MAX((Interactions!$B$5:$B$204=$A87)*Interactions!$A$5:$A$204))),""))</f>
        <v/>
      </c>
      <c r="F87" s="10">
        <f>IF($E87="","",TODAY()-$E87)</f>
        <v/>
      </c>
      <c r="G87" s="11">
        <f>IF($A87="","",IF($E87="","Never contacted",IF($F87&gt;Dashboard!$C$5,"At risk",IF($F87&gt;Dashboard!$C$4,"Cooling","Warm"))))</f>
        <v/>
      </c>
      <c r="H87" s="12">
        <f>IF($A87="","",SUMIFS(Revenue!$E$5:$E$204,Revenue!$B$5:$B$204,$A87,Revenue!$A$5:$A$204,"&gt;="&amp;EDATE(TODAY(),-Dashboard!$C$6)))</f>
        <v/>
      </c>
      <c r="I87" s="12">
        <f>IF($A87="","",SUMIFS(Revenue!$E$5:$E$204,Revenue!$B$5:$B$204,$A87))</f>
        <v/>
      </c>
      <c r="J87" s="13">
        <f>IF($A87="","",COUNTIFS(Interactions!$B$5:$B$204,$A87,Interactions!$A$5:$A$204,"&gt;="&amp;EDATE(TODAY(),-Dashboard!$C$6)))</f>
        <v/>
      </c>
      <c r="K87" s="7" t="n"/>
      <c r="L87" s="14" t="n"/>
      <c r="M87" s="15">
        <f>IF($A87="","",IF($K87="","No next action",IF($L87="","No date",IF($L87&lt;TODAY(),"OVERDUE",IF($L87-TODAY()&lt;=7,"This week","")))))</f>
        <v/>
      </c>
      <c r="N87" s="7" t="n"/>
    </row>
    <row r="88">
      <c r="A88" s="7" t="n"/>
      <c r="B88" s="7" t="n"/>
      <c r="C88" s="7" t="n"/>
      <c r="D88" s="8" t="n"/>
      <c r="E88" s="9">
        <f>IF($A88="","",IFERROR(IF(SUMPRODUCT(MAX((Interactions!$B$5:$B$204=$A88)*Interactions!$A$5:$A$204))=0,"",SUMPRODUCT(MAX((Interactions!$B$5:$B$204=$A88)*Interactions!$A$5:$A$204))),""))</f>
        <v/>
      </c>
      <c r="F88" s="10">
        <f>IF($E88="","",TODAY()-$E88)</f>
        <v/>
      </c>
      <c r="G88" s="11">
        <f>IF($A88="","",IF($E88="","Never contacted",IF($F88&gt;Dashboard!$C$5,"At risk",IF($F88&gt;Dashboard!$C$4,"Cooling","Warm"))))</f>
        <v/>
      </c>
      <c r="H88" s="12">
        <f>IF($A88="","",SUMIFS(Revenue!$E$5:$E$204,Revenue!$B$5:$B$204,$A88,Revenue!$A$5:$A$204,"&gt;="&amp;EDATE(TODAY(),-Dashboard!$C$6)))</f>
        <v/>
      </c>
      <c r="I88" s="12">
        <f>IF($A88="","",SUMIFS(Revenue!$E$5:$E$204,Revenue!$B$5:$B$204,$A88))</f>
        <v/>
      </c>
      <c r="J88" s="13">
        <f>IF($A88="","",COUNTIFS(Interactions!$B$5:$B$204,$A88,Interactions!$A$5:$A$204,"&gt;="&amp;EDATE(TODAY(),-Dashboard!$C$6)))</f>
        <v/>
      </c>
      <c r="K88" s="7" t="n"/>
      <c r="L88" s="14" t="n"/>
      <c r="M88" s="15">
        <f>IF($A88="","",IF($K88="","No next action",IF($L88="","No date",IF($L88&lt;TODAY(),"OVERDUE",IF($L88-TODAY()&lt;=7,"This week","")))))</f>
        <v/>
      </c>
      <c r="N88" s="7" t="n"/>
    </row>
    <row r="89">
      <c r="A89" s="7" t="n"/>
      <c r="B89" s="7" t="n"/>
      <c r="C89" s="7" t="n"/>
      <c r="D89" s="8" t="n"/>
      <c r="E89" s="9">
        <f>IF($A89="","",IFERROR(IF(SUMPRODUCT(MAX((Interactions!$B$5:$B$204=$A89)*Interactions!$A$5:$A$204))=0,"",SUMPRODUCT(MAX((Interactions!$B$5:$B$204=$A89)*Interactions!$A$5:$A$204))),""))</f>
        <v/>
      </c>
      <c r="F89" s="10">
        <f>IF($E89="","",TODAY()-$E89)</f>
        <v/>
      </c>
      <c r="G89" s="11">
        <f>IF($A89="","",IF($E89="","Never contacted",IF($F89&gt;Dashboard!$C$5,"At risk",IF($F89&gt;Dashboard!$C$4,"Cooling","Warm"))))</f>
        <v/>
      </c>
      <c r="H89" s="12">
        <f>IF($A89="","",SUMIFS(Revenue!$E$5:$E$204,Revenue!$B$5:$B$204,$A89,Revenue!$A$5:$A$204,"&gt;="&amp;EDATE(TODAY(),-Dashboard!$C$6)))</f>
        <v/>
      </c>
      <c r="I89" s="12">
        <f>IF($A89="","",SUMIFS(Revenue!$E$5:$E$204,Revenue!$B$5:$B$204,$A89))</f>
        <v/>
      </c>
      <c r="J89" s="13">
        <f>IF($A89="","",COUNTIFS(Interactions!$B$5:$B$204,$A89,Interactions!$A$5:$A$204,"&gt;="&amp;EDATE(TODAY(),-Dashboard!$C$6)))</f>
        <v/>
      </c>
      <c r="K89" s="7" t="n"/>
      <c r="L89" s="14" t="n"/>
      <c r="M89" s="15">
        <f>IF($A89="","",IF($K89="","No next action",IF($L89="","No date",IF($L89&lt;TODAY(),"OVERDUE",IF($L89-TODAY()&lt;=7,"This week","")))))</f>
        <v/>
      </c>
      <c r="N89" s="7" t="n"/>
    </row>
    <row r="90">
      <c r="A90" s="7" t="n"/>
      <c r="B90" s="7" t="n"/>
      <c r="C90" s="7" t="n"/>
      <c r="D90" s="8" t="n"/>
      <c r="E90" s="9">
        <f>IF($A90="","",IFERROR(IF(SUMPRODUCT(MAX((Interactions!$B$5:$B$204=$A90)*Interactions!$A$5:$A$204))=0,"",SUMPRODUCT(MAX((Interactions!$B$5:$B$204=$A90)*Interactions!$A$5:$A$204))),""))</f>
        <v/>
      </c>
      <c r="F90" s="10">
        <f>IF($E90="","",TODAY()-$E90)</f>
        <v/>
      </c>
      <c r="G90" s="11">
        <f>IF($A90="","",IF($E90="","Never contacted",IF($F90&gt;Dashboard!$C$5,"At risk",IF($F90&gt;Dashboard!$C$4,"Cooling","Warm"))))</f>
        <v/>
      </c>
      <c r="H90" s="12">
        <f>IF($A90="","",SUMIFS(Revenue!$E$5:$E$204,Revenue!$B$5:$B$204,$A90,Revenue!$A$5:$A$204,"&gt;="&amp;EDATE(TODAY(),-Dashboard!$C$6)))</f>
        <v/>
      </c>
      <c r="I90" s="12">
        <f>IF($A90="","",SUMIFS(Revenue!$E$5:$E$204,Revenue!$B$5:$B$204,$A90))</f>
        <v/>
      </c>
      <c r="J90" s="13">
        <f>IF($A90="","",COUNTIFS(Interactions!$B$5:$B$204,$A90,Interactions!$A$5:$A$204,"&gt;="&amp;EDATE(TODAY(),-Dashboard!$C$6)))</f>
        <v/>
      </c>
      <c r="K90" s="7" t="n"/>
      <c r="L90" s="14" t="n"/>
      <c r="M90" s="15">
        <f>IF($A90="","",IF($K90="","No next action",IF($L90="","No date",IF($L90&lt;TODAY(),"OVERDUE",IF($L90-TODAY()&lt;=7,"This week","")))))</f>
        <v/>
      </c>
      <c r="N90" s="7" t="n"/>
    </row>
    <row r="91">
      <c r="A91" s="7" t="n"/>
      <c r="B91" s="7" t="n"/>
      <c r="C91" s="7" t="n"/>
      <c r="D91" s="8" t="n"/>
      <c r="E91" s="9">
        <f>IF($A91="","",IFERROR(IF(SUMPRODUCT(MAX((Interactions!$B$5:$B$204=$A91)*Interactions!$A$5:$A$204))=0,"",SUMPRODUCT(MAX((Interactions!$B$5:$B$204=$A91)*Interactions!$A$5:$A$204))),""))</f>
        <v/>
      </c>
      <c r="F91" s="10">
        <f>IF($E91="","",TODAY()-$E91)</f>
        <v/>
      </c>
      <c r="G91" s="11">
        <f>IF($A91="","",IF($E91="","Never contacted",IF($F91&gt;Dashboard!$C$5,"At risk",IF($F91&gt;Dashboard!$C$4,"Cooling","Warm"))))</f>
        <v/>
      </c>
      <c r="H91" s="12">
        <f>IF($A91="","",SUMIFS(Revenue!$E$5:$E$204,Revenue!$B$5:$B$204,$A91,Revenue!$A$5:$A$204,"&gt;="&amp;EDATE(TODAY(),-Dashboard!$C$6)))</f>
        <v/>
      </c>
      <c r="I91" s="12">
        <f>IF($A91="","",SUMIFS(Revenue!$E$5:$E$204,Revenue!$B$5:$B$204,$A91))</f>
        <v/>
      </c>
      <c r="J91" s="13">
        <f>IF($A91="","",COUNTIFS(Interactions!$B$5:$B$204,$A91,Interactions!$A$5:$A$204,"&gt;="&amp;EDATE(TODAY(),-Dashboard!$C$6)))</f>
        <v/>
      </c>
      <c r="K91" s="7" t="n"/>
      <c r="L91" s="14" t="n"/>
      <c r="M91" s="15">
        <f>IF($A91="","",IF($K91="","No next action",IF($L91="","No date",IF($L91&lt;TODAY(),"OVERDUE",IF($L91-TODAY()&lt;=7,"This week","")))))</f>
        <v/>
      </c>
      <c r="N91" s="7" t="n"/>
    </row>
    <row r="92">
      <c r="A92" s="7" t="n"/>
      <c r="B92" s="7" t="n"/>
      <c r="C92" s="7" t="n"/>
      <c r="D92" s="8" t="n"/>
      <c r="E92" s="9">
        <f>IF($A92="","",IFERROR(IF(SUMPRODUCT(MAX((Interactions!$B$5:$B$204=$A92)*Interactions!$A$5:$A$204))=0,"",SUMPRODUCT(MAX((Interactions!$B$5:$B$204=$A92)*Interactions!$A$5:$A$204))),""))</f>
        <v/>
      </c>
      <c r="F92" s="10">
        <f>IF($E92="","",TODAY()-$E92)</f>
        <v/>
      </c>
      <c r="G92" s="11">
        <f>IF($A92="","",IF($E92="","Never contacted",IF($F92&gt;Dashboard!$C$5,"At risk",IF($F92&gt;Dashboard!$C$4,"Cooling","Warm"))))</f>
        <v/>
      </c>
      <c r="H92" s="12">
        <f>IF($A92="","",SUMIFS(Revenue!$E$5:$E$204,Revenue!$B$5:$B$204,$A92,Revenue!$A$5:$A$204,"&gt;="&amp;EDATE(TODAY(),-Dashboard!$C$6)))</f>
        <v/>
      </c>
      <c r="I92" s="12">
        <f>IF($A92="","",SUMIFS(Revenue!$E$5:$E$204,Revenue!$B$5:$B$204,$A92))</f>
        <v/>
      </c>
      <c r="J92" s="13">
        <f>IF($A92="","",COUNTIFS(Interactions!$B$5:$B$204,$A92,Interactions!$A$5:$A$204,"&gt;="&amp;EDATE(TODAY(),-Dashboard!$C$6)))</f>
        <v/>
      </c>
      <c r="K92" s="7" t="n"/>
      <c r="L92" s="14" t="n"/>
      <c r="M92" s="15">
        <f>IF($A92="","",IF($K92="","No next action",IF($L92="","No date",IF($L92&lt;TODAY(),"OVERDUE",IF($L92-TODAY()&lt;=7,"This week","")))))</f>
        <v/>
      </c>
      <c r="N92" s="7" t="n"/>
    </row>
    <row r="93">
      <c r="A93" s="7" t="n"/>
      <c r="B93" s="7" t="n"/>
      <c r="C93" s="7" t="n"/>
      <c r="D93" s="8" t="n"/>
      <c r="E93" s="9">
        <f>IF($A93="","",IFERROR(IF(SUMPRODUCT(MAX((Interactions!$B$5:$B$204=$A93)*Interactions!$A$5:$A$204))=0,"",SUMPRODUCT(MAX((Interactions!$B$5:$B$204=$A93)*Interactions!$A$5:$A$204))),""))</f>
        <v/>
      </c>
      <c r="F93" s="10">
        <f>IF($E93="","",TODAY()-$E93)</f>
        <v/>
      </c>
      <c r="G93" s="11">
        <f>IF($A93="","",IF($E93="","Never contacted",IF($F93&gt;Dashboard!$C$5,"At risk",IF($F93&gt;Dashboard!$C$4,"Cooling","Warm"))))</f>
        <v/>
      </c>
      <c r="H93" s="12">
        <f>IF($A93="","",SUMIFS(Revenue!$E$5:$E$204,Revenue!$B$5:$B$204,$A93,Revenue!$A$5:$A$204,"&gt;="&amp;EDATE(TODAY(),-Dashboard!$C$6)))</f>
        <v/>
      </c>
      <c r="I93" s="12">
        <f>IF($A93="","",SUMIFS(Revenue!$E$5:$E$204,Revenue!$B$5:$B$204,$A93))</f>
        <v/>
      </c>
      <c r="J93" s="13">
        <f>IF($A93="","",COUNTIFS(Interactions!$B$5:$B$204,$A93,Interactions!$A$5:$A$204,"&gt;="&amp;EDATE(TODAY(),-Dashboard!$C$6)))</f>
        <v/>
      </c>
      <c r="K93" s="7" t="n"/>
      <c r="L93" s="14" t="n"/>
      <c r="M93" s="15">
        <f>IF($A93="","",IF($K93="","No next action",IF($L93="","No date",IF($L93&lt;TODAY(),"OVERDUE",IF($L93-TODAY()&lt;=7,"This week","")))))</f>
        <v/>
      </c>
      <c r="N93" s="7" t="n"/>
    </row>
    <row r="94">
      <c r="A94" s="7" t="n"/>
      <c r="B94" s="7" t="n"/>
      <c r="C94" s="7" t="n"/>
      <c r="D94" s="8" t="n"/>
      <c r="E94" s="9">
        <f>IF($A94="","",IFERROR(IF(SUMPRODUCT(MAX((Interactions!$B$5:$B$204=$A94)*Interactions!$A$5:$A$204))=0,"",SUMPRODUCT(MAX((Interactions!$B$5:$B$204=$A94)*Interactions!$A$5:$A$204))),""))</f>
        <v/>
      </c>
      <c r="F94" s="10">
        <f>IF($E94="","",TODAY()-$E94)</f>
        <v/>
      </c>
      <c r="G94" s="11">
        <f>IF($A94="","",IF($E94="","Never contacted",IF($F94&gt;Dashboard!$C$5,"At risk",IF($F94&gt;Dashboard!$C$4,"Cooling","Warm"))))</f>
        <v/>
      </c>
      <c r="H94" s="12">
        <f>IF($A94="","",SUMIFS(Revenue!$E$5:$E$204,Revenue!$B$5:$B$204,$A94,Revenue!$A$5:$A$204,"&gt;="&amp;EDATE(TODAY(),-Dashboard!$C$6)))</f>
        <v/>
      </c>
      <c r="I94" s="12">
        <f>IF($A94="","",SUMIFS(Revenue!$E$5:$E$204,Revenue!$B$5:$B$204,$A94))</f>
        <v/>
      </c>
      <c r="J94" s="13">
        <f>IF($A94="","",COUNTIFS(Interactions!$B$5:$B$204,$A94,Interactions!$A$5:$A$204,"&gt;="&amp;EDATE(TODAY(),-Dashboard!$C$6)))</f>
        <v/>
      </c>
      <c r="K94" s="7" t="n"/>
      <c r="L94" s="14" t="n"/>
      <c r="M94" s="15">
        <f>IF($A94="","",IF($K94="","No next action",IF($L94="","No date",IF($L94&lt;TODAY(),"OVERDUE",IF($L94-TODAY()&lt;=7,"This week","")))))</f>
        <v/>
      </c>
      <c r="N94" s="7" t="n"/>
    </row>
    <row r="95">
      <c r="A95" s="7" t="n"/>
      <c r="B95" s="7" t="n"/>
      <c r="C95" s="7" t="n"/>
      <c r="D95" s="8" t="n"/>
      <c r="E95" s="9">
        <f>IF($A95="","",IFERROR(IF(SUMPRODUCT(MAX((Interactions!$B$5:$B$204=$A95)*Interactions!$A$5:$A$204))=0,"",SUMPRODUCT(MAX((Interactions!$B$5:$B$204=$A95)*Interactions!$A$5:$A$204))),""))</f>
        <v/>
      </c>
      <c r="F95" s="10">
        <f>IF($E95="","",TODAY()-$E95)</f>
        <v/>
      </c>
      <c r="G95" s="11">
        <f>IF($A95="","",IF($E95="","Never contacted",IF($F95&gt;Dashboard!$C$5,"At risk",IF($F95&gt;Dashboard!$C$4,"Cooling","Warm"))))</f>
        <v/>
      </c>
      <c r="H95" s="12">
        <f>IF($A95="","",SUMIFS(Revenue!$E$5:$E$204,Revenue!$B$5:$B$204,$A95,Revenue!$A$5:$A$204,"&gt;="&amp;EDATE(TODAY(),-Dashboard!$C$6)))</f>
        <v/>
      </c>
      <c r="I95" s="12">
        <f>IF($A95="","",SUMIFS(Revenue!$E$5:$E$204,Revenue!$B$5:$B$204,$A95))</f>
        <v/>
      </c>
      <c r="J95" s="13">
        <f>IF($A95="","",COUNTIFS(Interactions!$B$5:$B$204,$A95,Interactions!$A$5:$A$204,"&gt;="&amp;EDATE(TODAY(),-Dashboard!$C$6)))</f>
        <v/>
      </c>
      <c r="K95" s="7" t="n"/>
      <c r="L95" s="14" t="n"/>
      <c r="M95" s="15">
        <f>IF($A95="","",IF($K95="","No next action",IF($L95="","No date",IF($L95&lt;TODAY(),"OVERDUE",IF($L95-TODAY()&lt;=7,"This week","")))))</f>
        <v/>
      </c>
      <c r="N95" s="7" t="n"/>
    </row>
    <row r="96">
      <c r="A96" s="7" t="n"/>
      <c r="B96" s="7" t="n"/>
      <c r="C96" s="7" t="n"/>
      <c r="D96" s="8" t="n"/>
      <c r="E96" s="9">
        <f>IF($A96="","",IFERROR(IF(SUMPRODUCT(MAX((Interactions!$B$5:$B$204=$A96)*Interactions!$A$5:$A$204))=0,"",SUMPRODUCT(MAX((Interactions!$B$5:$B$204=$A96)*Interactions!$A$5:$A$204))),""))</f>
        <v/>
      </c>
      <c r="F96" s="10">
        <f>IF($E96="","",TODAY()-$E96)</f>
        <v/>
      </c>
      <c r="G96" s="11">
        <f>IF($A96="","",IF($E96="","Never contacted",IF($F96&gt;Dashboard!$C$5,"At risk",IF($F96&gt;Dashboard!$C$4,"Cooling","Warm"))))</f>
        <v/>
      </c>
      <c r="H96" s="12">
        <f>IF($A96="","",SUMIFS(Revenue!$E$5:$E$204,Revenue!$B$5:$B$204,$A96,Revenue!$A$5:$A$204,"&gt;="&amp;EDATE(TODAY(),-Dashboard!$C$6)))</f>
        <v/>
      </c>
      <c r="I96" s="12">
        <f>IF($A96="","",SUMIFS(Revenue!$E$5:$E$204,Revenue!$B$5:$B$204,$A96))</f>
        <v/>
      </c>
      <c r="J96" s="13">
        <f>IF($A96="","",COUNTIFS(Interactions!$B$5:$B$204,$A96,Interactions!$A$5:$A$204,"&gt;="&amp;EDATE(TODAY(),-Dashboard!$C$6)))</f>
        <v/>
      </c>
      <c r="K96" s="7" t="n"/>
      <c r="L96" s="14" t="n"/>
      <c r="M96" s="15">
        <f>IF($A96="","",IF($K96="","No next action",IF($L96="","No date",IF($L96&lt;TODAY(),"OVERDUE",IF($L96-TODAY()&lt;=7,"This week","")))))</f>
        <v/>
      </c>
      <c r="N96" s="7" t="n"/>
    </row>
    <row r="97">
      <c r="A97" s="7" t="n"/>
      <c r="B97" s="7" t="n"/>
      <c r="C97" s="7" t="n"/>
      <c r="D97" s="8" t="n"/>
      <c r="E97" s="9">
        <f>IF($A97="","",IFERROR(IF(SUMPRODUCT(MAX((Interactions!$B$5:$B$204=$A97)*Interactions!$A$5:$A$204))=0,"",SUMPRODUCT(MAX((Interactions!$B$5:$B$204=$A97)*Interactions!$A$5:$A$204))),""))</f>
        <v/>
      </c>
      <c r="F97" s="10">
        <f>IF($E97="","",TODAY()-$E97)</f>
        <v/>
      </c>
      <c r="G97" s="11">
        <f>IF($A97="","",IF($E97="","Never contacted",IF($F97&gt;Dashboard!$C$5,"At risk",IF($F97&gt;Dashboard!$C$4,"Cooling","Warm"))))</f>
        <v/>
      </c>
      <c r="H97" s="12">
        <f>IF($A97="","",SUMIFS(Revenue!$E$5:$E$204,Revenue!$B$5:$B$204,$A97,Revenue!$A$5:$A$204,"&gt;="&amp;EDATE(TODAY(),-Dashboard!$C$6)))</f>
        <v/>
      </c>
      <c r="I97" s="12">
        <f>IF($A97="","",SUMIFS(Revenue!$E$5:$E$204,Revenue!$B$5:$B$204,$A97))</f>
        <v/>
      </c>
      <c r="J97" s="13">
        <f>IF($A97="","",COUNTIFS(Interactions!$B$5:$B$204,$A97,Interactions!$A$5:$A$204,"&gt;="&amp;EDATE(TODAY(),-Dashboard!$C$6)))</f>
        <v/>
      </c>
      <c r="K97" s="7" t="n"/>
      <c r="L97" s="14" t="n"/>
      <c r="M97" s="15">
        <f>IF($A97="","",IF($K97="","No next action",IF($L97="","No date",IF($L97&lt;TODAY(),"OVERDUE",IF($L97-TODAY()&lt;=7,"This week","")))))</f>
        <v/>
      </c>
      <c r="N97" s="7" t="n"/>
    </row>
    <row r="98">
      <c r="A98" s="7" t="n"/>
      <c r="B98" s="7" t="n"/>
      <c r="C98" s="7" t="n"/>
      <c r="D98" s="8" t="n"/>
      <c r="E98" s="9">
        <f>IF($A98="","",IFERROR(IF(SUMPRODUCT(MAX((Interactions!$B$5:$B$204=$A98)*Interactions!$A$5:$A$204))=0,"",SUMPRODUCT(MAX((Interactions!$B$5:$B$204=$A98)*Interactions!$A$5:$A$204))),""))</f>
        <v/>
      </c>
      <c r="F98" s="10">
        <f>IF($E98="","",TODAY()-$E98)</f>
        <v/>
      </c>
      <c r="G98" s="11">
        <f>IF($A98="","",IF($E98="","Never contacted",IF($F98&gt;Dashboard!$C$5,"At risk",IF($F98&gt;Dashboard!$C$4,"Cooling","Warm"))))</f>
        <v/>
      </c>
      <c r="H98" s="12">
        <f>IF($A98="","",SUMIFS(Revenue!$E$5:$E$204,Revenue!$B$5:$B$204,$A98,Revenue!$A$5:$A$204,"&gt;="&amp;EDATE(TODAY(),-Dashboard!$C$6)))</f>
        <v/>
      </c>
      <c r="I98" s="12">
        <f>IF($A98="","",SUMIFS(Revenue!$E$5:$E$204,Revenue!$B$5:$B$204,$A98))</f>
        <v/>
      </c>
      <c r="J98" s="13">
        <f>IF($A98="","",COUNTIFS(Interactions!$B$5:$B$204,$A98,Interactions!$A$5:$A$204,"&gt;="&amp;EDATE(TODAY(),-Dashboard!$C$6)))</f>
        <v/>
      </c>
      <c r="K98" s="7" t="n"/>
      <c r="L98" s="14" t="n"/>
      <c r="M98" s="15">
        <f>IF($A98="","",IF($K98="","No next action",IF($L98="","No date",IF($L98&lt;TODAY(),"OVERDUE",IF($L98-TODAY()&lt;=7,"This week","")))))</f>
        <v/>
      </c>
      <c r="N98" s="7" t="n"/>
    </row>
    <row r="99">
      <c r="A99" s="7" t="n"/>
      <c r="B99" s="7" t="n"/>
      <c r="C99" s="7" t="n"/>
      <c r="D99" s="8" t="n"/>
      <c r="E99" s="9">
        <f>IF($A99="","",IFERROR(IF(SUMPRODUCT(MAX((Interactions!$B$5:$B$204=$A99)*Interactions!$A$5:$A$204))=0,"",SUMPRODUCT(MAX((Interactions!$B$5:$B$204=$A99)*Interactions!$A$5:$A$204))),""))</f>
        <v/>
      </c>
      <c r="F99" s="10">
        <f>IF($E99="","",TODAY()-$E99)</f>
        <v/>
      </c>
      <c r="G99" s="11">
        <f>IF($A99="","",IF($E99="","Never contacted",IF($F99&gt;Dashboard!$C$5,"At risk",IF($F99&gt;Dashboard!$C$4,"Cooling","Warm"))))</f>
        <v/>
      </c>
      <c r="H99" s="12">
        <f>IF($A99="","",SUMIFS(Revenue!$E$5:$E$204,Revenue!$B$5:$B$204,$A99,Revenue!$A$5:$A$204,"&gt;="&amp;EDATE(TODAY(),-Dashboard!$C$6)))</f>
        <v/>
      </c>
      <c r="I99" s="12">
        <f>IF($A99="","",SUMIFS(Revenue!$E$5:$E$204,Revenue!$B$5:$B$204,$A99))</f>
        <v/>
      </c>
      <c r="J99" s="13">
        <f>IF($A99="","",COUNTIFS(Interactions!$B$5:$B$204,$A99,Interactions!$A$5:$A$204,"&gt;="&amp;EDATE(TODAY(),-Dashboard!$C$6)))</f>
        <v/>
      </c>
      <c r="K99" s="7" t="n"/>
      <c r="L99" s="14" t="n"/>
      <c r="M99" s="15">
        <f>IF($A99="","",IF($K99="","No next action",IF($L99="","No date",IF($L99&lt;TODAY(),"OVERDUE",IF($L99-TODAY()&lt;=7,"This week","")))))</f>
        <v/>
      </c>
      <c r="N99" s="7" t="n"/>
    </row>
    <row r="100">
      <c r="A100" s="7" t="n"/>
      <c r="B100" s="7" t="n"/>
      <c r="C100" s="7" t="n"/>
      <c r="D100" s="8" t="n"/>
      <c r="E100" s="9">
        <f>IF($A100="","",IFERROR(IF(SUMPRODUCT(MAX((Interactions!$B$5:$B$204=$A100)*Interactions!$A$5:$A$204))=0,"",SUMPRODUCT(MAX((Interactions!$B$5:$B$204=$A100)*Interactions!$A$5:$A$204))),""))</f>
        <v/>
      </c>
      <c r="F100" s="10">
        <f>IF($E100="","",TODAY()-$E100)</f>
        <v/>
      </c>
      <c r="G100" s="11">
        <f>IF($A100="","",IF($E100="","Never contacted",IF($F100&gt;Dashboard!$C$5,"At risk",IF($F100&gt;Dashboard!$C$4,"Cooling","Warm"))))</f>
        <v/>
      </c>
      <c r="H100" s="12">
        <f>IF($A100="","",SUMIFS(Revenue!$E$5:$E$204,Revenue!$B$5:$B$204,$A100,Revenue!$A$5:$A$204,"&gt;="&amp;EDATE(TODAY(),-Dashboard!$C$6)))</f>
        <v/>
      </c>
      <c r="I100" s="12">
        <f>IF($A100="","",SUMIFS(Revenue!$E$5:$E$204,Revenue!$B$5:$B$204,$A100))</f>
        <v/>
      </c>
      <c r="J100" s="13">
        <f>IF($A100="","",COUNTIFS(Interactions!$B$5:$B$204,$A100,Interactions!$A$5:$A$204,"&gt;="&amp;EDATE(TODAY(),-Dashboard!$C$6)))</f>
        <v/>
      </c>
      <c r="K100" s="7" t="n"/>
      <c r="L100" s="14" t="n"/>
      <c r="M100" s="15">
        <f>IF($A100="","",IF($K100="","No next action",IF($L100="","No date",IF($L100&lt;TODAY(),"OVERDUE",IF($L100-TODAY()&lt;=7,"This week","")))))</f>
        <v/>
      </c>
      <c r="N100" s="7" t="n"/>
    </row>
    <row r="101">
      <c r="A101" s="7" t="n"/>
      <c r="B101" s="7" t="n"/>
      <c r="C101" s="7" t="n"/>
      <c r="D101" s="8" t="n"/>
      <c r="E101" s="9">
        <f>IF($A101="","",IFERROR(IF(SUMPRODUCT(MAX((Interactions!$B$5:$B$204=$A101)*Interactions!$A$5:$A$204))=0,"",SUMPRODUCT(MAX((Interactions!$B$5:$B$204=$A101)*Interactions!$A$5:$A$204))),""))</f>
        <v/>
      </c>
      <c r="F101" s="10">
        <f>IF($E101="","",TODAY()-$E101)</f>
        <v/>
      </c>
      <c r="G101" s="11">
        <f>IF($A101="","",IF($E101="","Never contacted",IF($F101&gt;Dashboard!$C$5,"At risk",IF($F101&gt;Dashboard!$C$4,"Cooling","Warm"))))</f>
        <v/>
      </c>
      <c r="H101" s="12">
        <f>IF($A101="","",SUMIFS(Revenue!$E$5:$E$204,Revenue!$B$5:$B$204,$A101,Revenue!$A$5:$A$204,"&gt;="&amp;EDATE(TODAY(),-Dashboard!$C$6)))</f>
        <v/>
      </c>
      <c r="I101" s="12">
        <f>IF($A101="","",SUMIFS(Revenue!$E$5:$E$204,Revenue!$B$5:$B$204,$A101))</f>
        <v/>
      </c>
      <c r="J101" s="13">
        <f>IF($A101="","",COUNTIFS(Interactions!$B$5:$B$204,$A101,Interactions!$A$5:$A$204,"&gt;="&amp;EDATE(TODAY(),-Dashboard!$C$6)))</f>
        <v/>
      </c>
      <c r="K101" s="7" t="n"/>
      <c r="L101" s="14" t="n"/>
      <c r="M101" s="15">
        <f>IF($A101="","",IF($K101="","No next action",IF($L101="","No date",IF($L101&lt;TODAY(),"OVERDUE",IF($L101-TODAY()&lt;=7,"This week","")))))</f>
        <v/>
      </c>
      <c r="N101" s="7" t="n"/>
    </row>
    <row r="102">
      <c r="A102" s="7" t="n"/>
      <c r="B102" s="7" t="n"/>
      <c r="C102" s="7" t="n"/>
      <c r="D102" s="8" t="n"/>
      <c r="E102" s="9">
        <f>IF($A102="","",IFERROR(IF(SUMPRODUCT(MAX((Interactions!$B$5:$B$204=$A102)*Interactions!$A$5:$A$204))=0,"",SUMPRODUCT(MAX((Interactions!$B$5:$B$204=$A102)*Interactions!$A$5:$A$204))),""))</f>
        <v/>
      </c>
      <c r="F102" s="10">
        <f>IF($E102="","",TODAY()-$E102)</f>
        <v/>
      </c>
      <c r="G102" s="11">
        <f>IF($A102="","",IF($E102="","Never contacted",IF($F102&gt;Dashboard!$C$5,"At risk",IF($F102&gt;Dashboard!$C$4,"Cooling","Warm"))))</f>
        <v/>
      </c>
      <c r="H102" s="12">
        <f>IF($A102="","",SUMIFS(Revenue!$E$5:$E$204,Revenue!$B$5:$B$204,$A102,Revenue!$A$5:$A$204,"&gt;="&amp;EDATE(TODAY(),-Dashboard!$C$6)))</f>
        <v/>
      </c>
      <c r="I102" s="12">
        <f>IF($A102="","",SUMIFS(Revenue!$E$5:$E$204,Revenue!$B$5:$B$204,$A102))</f>
        <v/>
      </c>
      <c r="J102" s="13">
        <f>IF($A102="","",COUNTIFS(Interactions!$B$5:$B$204,$A102,Interactions!$A$5:$A$204,"&gt;="&amp;EDATE(TODAY(),-Dashboard!$C$6)))</f>
        <v/>
      </c>
      <c r="K102" s="7" t="n"/>
      <c r="L102" s="14" t="n"/>
      <c r="M102" s="15">
        <f>IF($A102="","",IF($K102="","No next action",IF($L102="","No date",IF($L102&lt;TODAY(),"OVERDUE",IF($L102-TODAY()&lt;=7,"This week","")))))</f>
        <v/>
      </c>
      <c r="N102" s="7" t="n"/>
    </row>
    <row r="103">
      <c r="A103" s="7" t="n"/>
      <c r="B103" s="7" t="n"/>
      <c r="C103" s="7" t="n"/>
      <c r="D103" s="8" t="n"/>
      <c r="E103" s="9">
        <f>IF($A103="","",IFERROR(IF(SUMPRODUCT(MAX((Interactions!$B$5:$B$204=$A103)*Interactions!$A$5:$A$204))=0,"",SUMPRODUCT(MAX((Interactions!$B$5:$B$204=$A103)*Interactions!$A$5:$A$204))),""))</f>
        <v/>
      </c>
      <c r="F103" s="10">
        <f>IF($E103="","",TODAY()-$E103)</f>
        <v/>
      </c>
      <c r="G103" s="11">
        <f>IF($A103="","",IF($E103="","Never contacted",IF($F103&gt;Dashboard!$C$5,"At risk",IF($F103&gt;Dashboard!$C$4,"Cooling","Warm"))))</f>
        <v/>
      </c>
      <c r="H103" s="12">
        <f>IF($A103="","",SUMIFS(Revenue!$E$5:$E$204,Revenue!$B$5:$B$204,$A103,Revenue!$A$5:$A$204,"&gt;="&amp;EDATE(TODAY(),-Dashboard!$C$6)))</f>
        <v/>
      </c>
      <c r="I103" s="12">
        <f>IF($A103="","",SUMIFS(Revenue!$E$5:$E$204,Revenue!$B$5:$B$204,$A103))</f>
        <v/>
      </c>
      <c r="J103" s="13">
        <f>IF($A103="","",COUNTIFS(Interactions!$B$5:$B$204,$A103,Interactions!$A$5:$A$204,"&gt;="&amp;EDATE(TODAY(),-Dashboard!$C$6)))</f>
        <v/>
      </c>
      <c r="K103" s="7" t="n"/>
      <c r="L103" s="14" t="n"/>
      <c r="M103" s="15">
        <f>IF($A103="","",IF($K103="","No next action",IF($L103="","No date",IF($L103&lt;TODAY(),"OVERDUE",IF($L103-TODAY()&lt;=7,"This week","")))))</f>
        <v/>
      </c>
      <c r="N103" s="7" t="n"/>
    </row>
    <row r="104">
      <c r="A104" s="7" t="n"/>
      <c r="B104" s="7" t="n"/>
      <c r="C104" s="7" t="n"/>
      <c r="D104" s="8" t="n"/>
      <c r="E104" s="9">
        <f>IF($A104="","",IFERROR(IF(SUMPRODUCT(MAX((Interactions!$B$5:$B$204=$A104)*Interactions!$A$5:$A$204))=0,"",SUMPRODUCT(MAX((Interactions!$B$5:$B$204=$A104)*Interactions!$A$5:$A$204))),""))</f>
        <v/>
      </c>
      <c r="F104" s="10">
        <f>IF($E104="","",TODAY()-$E104)</f>
        <v/>
      </c>
      <c r="G104" s="11">
        <f>IF($A104="","",IF($E104="","Never contacted",IF($F104&gt;Dashboard!$C$5,"At risk",IF($F104&gt;Dashboard!$C$4,"Cooling","Warm"))))</f>
        <v/>
      </c>
      <c r="H104" s="12">
        <f>IF($A104="","",SUMIFS(Revenue!$E$5:$E$204,Revenue!$B$5:$B$204,$A104,Revenue!$A$5:$A$204,"&gt;="&amp;EDATE(TODAY(),-Dashboard!$C$6)))</f>
        <v/>
      </c>
      <c r="I104" s="12">
        <f>IF($A104="","",SUMIFS(Revenue!$E$5:$E$204,Revenue!$B$5:$B$204,$A104))</f>
        <v/>
      </c>
      <c r="J104" s="13">
        <f>IF($A104="","",COUNTIFS(Interactions!$B$5:$B$204,$A104,Interactions!$A$5:$A$204,"&gt;="&amp;EDATE(TODAY(),-Dashboard!$C$6)))</f>
        <v/>
      </c>
      <c r="K104" s="7" t="n"/>
      <c r="L104" s="14" t="n"/>
      <c r="M104" s="15">
        <f>IF($A104="","",IF($K104="","No next action",IF($L104="","No date",IF($L104&lt;TODAY(),"OVERDUE",IF($L104-TODAY()&lt;=7,"This week","")))))</f>
        <v/>
      </c>
      <c r="N104" s="7" t="n"/>
    </row>
    <row r="105">
      <c r="A105" s="7" t="n"/>
      <c r="B105" s="7" t="n"/>
      <c r="C105" s="7" t="n"/>
      <c r="D105" s="8" t="n"/>
      <c r="E105" s="9">
        <f>IF($A105="","",IFERROR(IF(SUMPRODUCT(MAX((Interactions!$B$5:$B$204=$A105)*Interactions!$A$5:$A$204))=0,"",SUMPRODUCT(MAX((Interactions!$B$5:$B$204=$A105)*Interactions!$A$5:$A$204))),""))</f>
        <v/>
      </c>
      <c r="F105" s="10">
        <f>IF($E105="","",TODAY()-$E105)</f>
        <v/>
      </c>
      <c r="G105" s="11">
        <f>IF($A105="","",IF($E105="","Never contacted",IF($F105&gt;Dashboard!$C$5,"At risk",IF($F105&gt;Dashboard!$C$4,"Cooling","Warm"))))</f>
        <v/>
      </c>
      <c r="H105" s="12">
        <f>IF($A105="","",SUMIFS(Revenue!$E$5:$E$204,Revenue!$B$5:$B$204,$A105,Revenue!$A$5:$A$204,"&gt;="&amp;EDATE(TODAY(),-Dashboard!$C$6)))</f>
        <v/>
      </c>
      <c r="I105" s="12">
        <f>IF($A105="","",SUMIFS(Revenue!$E$5:$E$204,Revenue!$B$5:$B$204,$A105))</f>
        <v/>
      </c>
      <c r="J105" s="13">
        <f>IF($A105="","",COUNTIFS(Interactions!$B$5:$B$204,$A105,Interactions!$A$5:$A$204,"&gt;="&amp;EDATE(TODAY(),-Dashboard!$C$6)))</f>
        <v/>
      </c>
      <c r="K105" s="7" t="n"/>
      <c r="L105" s="14" t="n"/>
      <c r="M105" s="15">
        <f>IF($A105="","",IF($K105="","No next action",IF($L105="","No date",IF($L105&lt;TODAY(),"OVERDUE",IF($L105-TODAY()&lt;=7,"This week","")))))</f>
        <v/>
      </c>
      <c r="N105" s="7" t="n"/>
    </row>
    <row r="106">
      <c r="A106" s="7" t="n"/>
      <c r="B106" s="7" t="n"/>
      <c r="C106" s="7" t="n"/>
      <c r="D106" s="8" t="n"/>
      <c r="E106" s="9">
        <f>IF($A106="","",IFERROR(IF(SUMPRODUCT(MAX((Interactions!$B$5:$B$204=$A106)*Interactions!$A$5:$A$204))=0,"",SUMPRODUCT(MAX((Interactions!$B$5:$B$204=$A106)*Interactions!$A$5:$A$204))),""))</f>
        <v/>
      </c>
      <c r="F106" s="10">
        <f>IF($E106="","",TODAY()-$E106)</f>
        <v/>
      </c>
      <c r="G106" s="11">
        <f>IF($A106="","",IF($E106="","Never contacted",IF($F106&gt;Dashboard!$C$5,"At risk",IF($F106&gt;Dashboard!$C$4,"Cooling","Warm"))))</f>
        <v/>
      </c>
      <c r="H106" s="12">
        <f>IF($A106="","",SUMIFS(Revenue!$E$5:$E$204,Revenue!$B$5:$B$204,$A106,Revenue!$A$5:$A$204,"&gt;="&amp;EDATE(TODAY(),-Dashboard!$C$6)))</f>
        <v/>
      </c>
      <c r="I106" s="12">
        <f>IF($A106="","",SUMIFS(Revenue!$E$5:$E$204,Revenue!$B$5:$B$204,$A106))</f>
        <v/>
      </c>
      <c r="J106" s="13">
        <f>IF($A106="","",COUNTIFS(Interactions!$B$5:$B$204,$A106,Interactions!$A$5:$A$204,"&gt;="&amp;EDATE(TODAY(),-Dashboard!$C$6)))</f>
        <v/>
      </c>
      <c r="K106" s="7" t="n"/>
      <c r="L106" s="14" t="n"/>
      <c r="M106" s="15">
        <f>IF($A106="","",IF($K106="","No next action",IF($L106="","No date",IF($L106&lt;TODAY(),"OVERDUE",IF($L106-TODAY()&lt;=7,"This week","")))))</f>
        <v/>
      </c>
      <c r="N106" s="7" t="n"/>
    </row>
    <row r="107">
      <c r="A107" s="7" t="n"/>
      <c r="B107" s="7" t="n"/>
      <c r="C107" s="7" t="n"/>
      <c r="D107" s="8" t="n"/>
      <c r="E107" s="9">
        <f>IF($A107="","",IFERROR(IF(SUMPRODUCT(MAX((Interactions!$B$5:$B$204=$A107)*Interactions!$A$5:$A$204))=0,"",SUMPRODUCT(MAX((Interactions!$B$5:$B$204=$A107)*Interactions!$A$5:$A$204))),""))</f>
        <v/>
      </c>
      <c r="F107" s="10">
        <f>IF($E107="","",TODAY()-$E107)</f>
        <v/>
      </c>
      <c r="G107" s="11">
        <f>IF($A107="","",IF($E107="","Never contacted",IF($F107&gt;Dashboard!$C$5,"At risk",IF($F107&gt;Dashboard!$C$4,"Cooling","Warm"))))</f>
        <v/>
      </c>
      <c r="H107" s="12">
        <f>IF($A107="","",SUMIFS(Revenue!$E$5:$E$204,Revenue!$B$5:$B$204,$A107,Revenue!$A$5:$A$204,"&gt;="&amp;EDATE(TODAY(),-Dashboard!$C$6)))</f>
        <v/>
      </c>
      <c r="I107" s="12">
        <f>IF($A107="","",SUMIFS(Revenue!$E$5:$E$204,Revenue!$B$5:$B$204,$A107))</f>
        <v/>
      </c>
      <c r="J107" s="13">
        <f>IF($A107="","",COUNTIFS(Interactions!$B$5:$B$204,$A107,Interactions!$A$5:$A$204,"&gt;="&amp;EDATE(TODAY(),-Dashboard!$C$6)))</f>
        <v/>
      </c>
      <c r="K107" s="7" t="n"/>
      <c r="L107" s="14" t="n"/>
      <c r="M107" s="15">
        <f>IF($A107="","",IF($K107="","No next action",IF($L107="","No date",IF($L107&lt;TODAY(),"OVERDUE",IF($L107-TODAY()&lt;=7,"This week","")))))</f>
        <v/>
      </c>
      <c r="N107" s="7" t="n"/>
    </row>
    <row r="108">
      <c r="A108" s="7" t="n"/>
      <c r="B108" s="7" t="n"/>
      <c r="C108" s="7" t="n"/>
      <c r="D108" s="8" t="n"/>
      <c r="E108" s="9">
        <f>IF($A108="","",IFERROR(IF(SUMPRODUCT(MAX((Interactions!$B$5:$B$204=$A108)*Interactions!$A$5:$A$204))=0,"",SUMPRODUCT(MAX((Interactions!$B$5:$B$204=$A108)*Interactions!$A$5:$A$204))),""))</f>
        <v/>
      </c>
      <c r="F108" s="10">
        <f>IF($E108="","",TODAY()-$E108)</f>
        <v/>
      </c>
      <c r="G108" s="11">
        <f>IF($A108="","",IF($E108="","Never contacted",IF($F108&gt;Dashboard!$C$5,"At risk",IF($F108&gt;Dashboard!$C$4,"Cooling","Warm"))))</f>
        <v/>
      </c>
      <c r="H108" s="12">
        <f>IF($A108="","",SUMIFS(Revenue!$E$5:$E$204,Revenue!$B$5:$B$204,$A108,Revenue!$A$5:$A$204,"&gt;="&amp;EDATE(TODAY(),-Dashboard!$C$6)))</f>
        <v/>
      </c>
      <c r="I108" s="12">
        <f>IF($A108="","",SUMIFS(Revenue!$E$5:$E$204,Revenue!$B$5:$B$204,$A108))</f>
        <v/>
      </c>
      <c r="J108" s="13">
        <f>IF($A108="","",COUNTIFS(Interactions!$B$5:$B$204,$A108,Interactions!$A$5:$A$204,"&gt;="&amp;EDATE(TODAY(),-Dashboard!$C$6)))</f>
        <v/>
      </c>
      <c r="K108" s="7" t="n"/>
      <c r="L108" s="14" t="n"/>
      <c r="M108" s="15">
        <f>IF($A108="","",IF($K108="","No next action",IF($L108="","No date",IF($L108&lt;TODAY(),"OVERDUE",IF($L108-TODAY()&lt;=7,"This week","")))))</f>
        <v/>
      </c>
      <c r="N108" s="7" t="n"/>
    </row>
    <row r="109">
      <c r="A109" s="7" t="n"/>
      <c r="B109" s="7" t="n"/>
      <c r="C109" s="7" t="n"/>
      <c r="D109" s="8" t="n"/>
      <c r="E109" s="9">
        <f>IF($A109="","",IFERROR(IF(SUMPRODUCT(MAX((Interactions!$B$5:$B$204=$A109)*Interactions!$A$5:$A$204))=0,"",SUMPRODUCT(MAX((Interactions!$B$5:$B$204=$A109)*Interactions!$A$5:$A$204))),""))</f>
        <v/>
      </c>
      <c r="F109" s="10">
        <f>IF($E109="","",TODAY()-$E109)</f>
        <v/>
      </c>
      <c r="G109" s="11">
        <f>IF($A109="","",IF($E109="","Never contacted",IF($F109&gt;Dashboard!$C$5,"At risk",IF($F109&gt;Dashboard!$C$4,"Cooling","Warm"))))</f>
        <v/>
      </c>
      <c r="H109" s="12">
        <f>IF($A109="","",SUMIFS(Revenue!$E$5:$E$204,Revenue!$B$5:$B$204,$A109,Revenue!$A$5:$A$204,"&gt;="&amp;EDATE(TODAY(),-Dashboard!$C$6)))</f>
        <v/>
      </c>
      <c r="I109" s="12">
        <f>IF($A109="","",SUMIFS(Revenue!$E$5:$E$204,Revenue!$B$5:$B$204,$A109))</f>
        <v/>
      </c>
      <c r="J109" s="13">
        <f>IF($A109="","",COUNTIFS(Interactions!$B$5:$B$204,$A109,Interactions!$A$5:$A$204,"&gt;="&amp;EDATE(TODAY(),-Dashboard!$C$6)))</f>
        <v/>
      </c>
      <c r="K109" s="7" t="n"/>
      <c r="L109" s="14" t="n"/>
      <c r="M109" s="15">
        <f>IF($A109="","",IF($K109="","No next action",IF($L109="","No date",IF($L109&lt;TODAY(),"OVERDUE",IF($L109-TODAY()&lt;=7,"This week","")))))</f>
        <v/>
      </c>
      <c r="N109" s="7" t="n"/>
    </row>
    <row r="110">
      <c r="A110" s="7" t="n"/>
      <c r="B110" s="7" t="n"/>
      <c r="C110" s="7" t="n"/>
      <c r="D110" s="8" t="n"/>
      <c r="E110" s="9">
        <f>IF($A110="","",IFERROR(IF(SUMPRODUCT(MAX((Interactions!$B$5:$B$204=$A110)*Interactions!$A$5:$A$204))=0,"",SUMPRODUCT(MAX((Interactions!$B$5:$B$204=$A110)*Interactions!$A$5:$A$204))),""))</f>
        <v/>
      </c>
      <c r="F110" s="10">
        <f>IF($E110="","",TODAY()-$E110)</f>
        <v/>
      </c>
      <c r="G110" s="11">
        <f>IF($A110="","",IF($E110="","Never contacted",IF($F110&gt;Dashboard!$C$5,"At risk",IF($F110&gt;Dashboard!$C$4,"Cooling","Warm"))))</f>
        <v/>
      </c>
      <c r="H110" s="12">
        <f>IF($A110="","",SUMIFS(Revenue!$E$5:$E$204,Revenue!$B$5:$B$204,$A110,Revenue!$A$5:$A$204,"&gt;="&amp;EDATE(TODAY(),-Dashboard!$C$6)))</f>
        <v/>
      </c>
      <c r="I110" s="12">
        <f>IF($A110="","",SUMIFS(Revenue!$E$5:$E$204,Revenue!$B$5:$B$204,$A110))</f>
        <v/>
      </c>
      <c r="J110" s="13">
        <f>IF($A110="","",COUNTIFS(Interactions!$B$5:$B$204,$A110,Interactions!$A$5:$A$204,"&gt;="&amp;EDATE(TODAY(),-Dashboard!$C$6)))</f>
        <v/>
      </c>
      <c r="K110" s="7" t="n"/>
      <c r="L110" s="14" t="n"/>
      <c r="M110" s="15">
        <f>IF($A110="","",IF($K110="","No next action",IF($L110="","No date",IF($L110&lt;TODAY(),"OVERDUE",IF($L110-TODAY()&lt;=7,"This week","")))))</f>
        <v/>
      </c>
      <c r="N110" s="7" t="n"/>
    </row>
    <row r="111">
      <c r="A111" s="7" t="n"/>
      <c r="B111" s="7" t="n"/>
      <c r="C111" s="7" t="n"/>
      <c r="D111" s="8" t="n"/>
      <c r="E111" s="9">
        <f>IF($A111="","",IFERROR(IF(SUMPRODUCT(MAX((Interactions!$B$5:$B$204=$A111)*Interactions!$A$5:$A$204))=0,"",SUMPRODUCT(MAX((Interactions!$B$5:$B$204=$A111)*Interactions!$A$5:$A$204))),""))</f>
        <v/>
      </c>
      <c r="F111" s="10">
        <f>IF($E111="","",TODAY()-$E111)</f>
        <v/>
      </c>
      <c r="G111" s="11">
        <f>IF($A111="","",IF($E111="","Never contacted",IF($F111&gt;Dashboard!$C$5,"At risk",IF($F111&gt;Dashboard!$C$4,"Cooling","Warm"))))</f>
        <v/>
      </c>
      <c r="H111" s="12">
        <f>IF($A111="","",SUMIFS(Revenue!$E$5:$E$204,Revenue!$B$5:$B$204,$A111,Revenue!$A$5:$A$204,"&gt;="&amp;EDATE(TODAY(),-Dashboard!$C$6)))</f>
        <v/>
      </c>
      <c r="I111" s="12">
        <f>IF($A111="","",SUMIFS(Revenue!$E$5:$E$204,Revenue!$B$5:$B$204,$A111))</f>
        <v/>
      </c>
      <c r="J111" s="13">
        <f>IF($A111="","",COUNTIFS(Interactions!$B$5:$B$204,$A111,Interactions!$A$5:$A$204,"&gt;="&amp;EDATE(TODAY(),-Dashboard!$C$6)))</f>
        <v/>
      </c>
      <c r="K111" s="7" t="n"/>
      <c r="L111" s="14" t="n"/>
      <c r="M111" s="15">
        <f>IF($A111="","",IF($K111="","No next action",IF($L111="","No date",IF($L111&lt;TODAY(),"OVERDUE",IF($L111-TODAY()&lt;=7,"This week","")))))</f>
        <v/>
      </c>
      <c r="N111" s="7" t="n"/>
    </row>
    <row r="112">
      <c r="A112" s="7" t="n"/>
      <c r="B112" s="7" t="n"/>
      <c r="C112" s="7" t="n"/>
      <c r="D112" s="8" t="n"/>
      <c r="E112" s="9">
        <f>IF($A112="","",IFERROR(IF(SUMPRODUCT(MAX((Interactions!$B$5:$B$204=$A112)*Interactions!$A$5:$A$204))=0,"",SUMPRODUCT(MAX((Interactions!$B$5:$B$204=$A112)*Interactions!$A$5:$A$204))),""))</f>
        <v/>
      </c>
      <c r="F112" s="10">
        <f>IF($E112="","",TODAY()-$E112)</f>
        <v/>
      </c>
      <c r="G112" s="11">
        <f>IF($A112="","",IF($E112="","Never contacted",IF($F112&gt;Dashboard!$C$5,"At risk",IF($F112&gt;Dashboard!$C$4,"Cooling","Warm"))))</f>
        <v/>
      </c>
      <c r="H112" s="12">
        <f>IF($A112="","",SUMIFS(Revenue!$E$5:$E$204,Revenue!$B$5:$B$204,$A112,Revenue!$A$5:$A$204,"&gt;="&amp;EDATE(TODAY(),-Dashboard!$C$6)))</f>
        <v/>
      </c>
      <c r="I112" s="12">
        <f>IF($A112="","",SUMIFS(Revenue!$E$5:$E$204,Revenue!$B$5:$B$204,$A112))</f>
        <v/>
      </c>
      <c r="J112" s="13">
        <f>IF($A112="","",COUNTIFS(Interactions!$B$5:$B$204,$A112,Interactions!$A$5:$A$204,"&gt;="&amp;EDATE(TODAY(),-Dashboard!$C$6)))</f>
        <v/>
      </c>
      <c r="K112" s="7" t="n"/>
      <c r="L112" s="14" t="n"/>
      <c r="M112" s="15">
        <f>IF($A112="","",IF($K112="","No next action",IF($L112="","No date",IF($L112&lt;TODAY(),"OVERDUE",IF($L112-TODAY()&lt;=7,"This week","")))))</f>
        <v/>
      </c>
      <c r="N112" s="7" t="n"/>
    </row>
    <row r="113">
      <c r="A113" s="7" t="n"/>
      <c r="B113" s="7" t="n"/>
      <c r="C113" s="7" t="n"/>
      <c r="D113" s="8" t="n"/>
      <c r="E113" s="9">
        <f>IF($A113="","",IFERROR(IF(SUMPRODUCT(MAX((Interactions!$B$5:$B$204=$A113)*Interactions!$A$5:$A$204))=0,"",SUMPRODUCT(MAX((Interactions!$B$5:$B$204=$A113)*Interactions!$A$5:$A$204))),""))</f>
        <v/>
      </c>
      <c r="F113" s="10">
        <f>IF($E113="","",TODAY()-$E113)</f>
        <v/>
      </c>
      <c r="G113" s="11">
        <f>IF($A113="","",IF($E113="","Never contacted",IF($F113&gt;Dashboard!$C$5,"At risk",IF($F113&gt;Dashboard!$C$4,"Cooling","Warm"))))</f>
        <v/>
      </c>
      <c r="H113" s="12">
        <f>IF($A113="","",SUMIFS(Revenue!$E$5:$E$204,Revenue!$B$5:$B$204,$A113,Revenue!$A$5:$A$204,"&gt;="&amp;EDATE(TODAY(),-Dashboard!$C$6)))</f>
        <v/>
      </c>
      <c r="I113" s="12">
        <f>IF($A113="","",SUMIFS(Revenue!$E$5:$E$204,Revenue!$B$5:$B$204,$A113))</f>
        <v/>
      </c>
      <c r="J113" s="13">
        <f>IF($A113="","",COUNTIFS(Interactions!$B$5:$B$204,$A113,Interactions!$A$5:$A$204,"&gt;="&amp;EDATE(TODAY(),-Dashboard!$C$6)))</f>
        <v/>
      </c>
      <c r="K113" s="7" t="n"/>
      <c r="L113" s="14" t="n"/>
      <c r="M113" s="15">
        <f>IF($A113="","",IF($K113="","No next action",IF($L113="","No date",IF($L113&lt;TODAY(),"OVERDUE",IF($L113-TODAY()&lt;=7,"This week","")))))</f>
        <v/>
      </c>
      <c r="N113" s="7" t="n"/>
    </row>
    <row r="114">
      <c r="A114" s="7" t="n"/>
      <c r="B114" s="7" t="n"/>
      <c r="C114" s="7" t="n"/>
      <c r="D114" s="8" t="n"/>
      <c r="E114" s="9">
        <f>IF($A114="","",IFERROR(IF(SUMPRODUCT(MAX((Interactions!$B$5:$B$204=$A114)*Interactions!$A$5:$A$204))=0,"",SUMPRODUCT(MAX((Interactions!$B$5:$B$204=$A114)*Interactions!$A$5:$A$204))),""))</f>
        <v/>
      </c>
      <c r="F114" s="10">
        <f>IF($E114="","",TODAY()-$E114)</f>
        <v/>
      </c>
      <c r="G114" s="11">
        <f>IF($A114="","",IF($E114="","Never contacted",IF($F114&gt;Dashboard!$C$5,"At risk",IF($F114&gt;Dashboard!$C$4,"Cooling","Warm"))))</f>
        <v/>
      </c>
      <c r="H114" s="12">
        <f>IF($A114="","",SUMIFS(Revenue!$E$5:$E$204,Revenue!$B$5:$B$204,$A114,Revenue!$A$5:$A$204,"&gt;="&amp;EDATE(TODAY(),-Dashboard!$C$6)))</f>
        <v/>
      </c>
      <c r="I114" s="12">
        <f>IF($A114="","",SUMIFS(Revenue!$E$5:$E$204,Revenue!$B$5:$B$204,$A114))</f>
        <v/>
      </c>
      <c r="J114" s="13">
        <f>IF($A114="","",COUNTIFS(Interactions!$B$5:$B$204,$A114,Interactions!$A$5:$A$204,"&gt;="&amp;EDATE(TODAY(),-Dashboard!$C$6)))</f>
        <v/>
      </c>
      <c r="K114" s="7" t="n"/>
      <c r="L114" s="14" t="n"/>
      <c r="M114" s="15">
        <f>IF($A114="","",IF($K114="","No next action",IF($L114="","No date",IF($L114&lt;TODAY(),"OVERDUE",IF($L114-TODAY()&lt;=7,"This week","")))))</f>
        <v/>
      </c>
      <c r="N114" s="7" t="n"/>
    </row>
    <row r="115">
      <c r="A115" s="7" t="n"/>
      <c r="B115" s="7" t="n"/>
      <c r="C115" s="7" t="n"/>
      <c r="D115" s="8" t="n"/>
      <c r="E115" s="9">
        <f>IF($A115="","",IFERROR(IF(SUMPRODUCT(MAX((Interactions!$B$5:$B$204=$A115)*Interactions!$A$5:$A$204))=0,"",SUMPRODUCT(MAX((Interactions!$B$5:$B$204=$A115)*Interactions!$A$5:$A$204))),""))</f>
        <v/>
      </c>
      <c r="F115" s="10">
        <f>IF($E115="","",TODAY()-$E115)</f>
        <v/>
      </c>
      <c r="G115" s="11">
        <f>IF($A115="","",IF($E115="","Never contacted",IF($F115&gt;Dashboard!$C$5,"At risk",IF($F115&gt;Dashboard!$C$4,"Cooling","Warm"))))</f>
        <v/>
      </c>
      <c r="H115" s="12">
        <f>IF($A115="","",SUMIFS(Revenue!$E$5:$E$204,Revenue!$B$5:$B$204,$A115,Revenue!$A$5:$A$204,"&gt;="&amp;EDATE(TODAY(),-Dashboard!$C$6)))</f>
        <v/>
      </c>
      <c r="I115" s="12">
        <f>IF($A115="","",SUMIFS(Revenue!$E$5:$E$204,Revenue!$B$5:$B$204,$A115))</f>
        <v/>
      </c>
      <c r="J115" s="13">
        <f>IF($A115="","",COUNTIFS(Interactions!$B$5:$B$204,$A115,Interactions!$A$5:$A$204,"&gt;="&amp;EDATE(TODAY(),-Dashboard!$C$6)))</f>
        <v/>
      </c>
      <c r="K115" s="7" t="n"/>
      <c r="L115" s="14" t="n"/>
      <c r="M115" s="15">
        <f>IF($A115="","",IF($K115="","No next action",IF($L115="","No date",IF($L115&lt;TODAY(),"OVERDUE",IF($L115-TODAY()&lt;=7,"This week","")))))</f>
        <v/>
      </c>
      <c r="N115" s="7" t="n"/>
    </row>
    <row r="116">
      <c r="A116" s="7" t="n"/>
      <c r="B116" s="7" t="n"/>
      <c r="C116" s="7" t="n"/>
      <c r="D116" s="8" t="n"/>
      <c r="E116" s="9">
        <f>IF($A116="","",IFERROR(IF(SUMPRODUCT(MAX((Interactions!$B$5:$B$204=$A116)*Interactions!$A$5:$A$204))=0,"",SUMPRODUCT(MAX((Interactions!$B$5:$B$204=$A116)*Interactions!$A$5:$A$204))),""))</f>
        <v/>
      </c>
      <c r="F116" s="10">
        <f>IF($E116="","",TODAY()-$E116)</f>
        <v/>
      </c>
      <c r="G116" s="11">
        <f>IF($A116="","",IF($E116="","Never contacted",IF($F116&gt;Dashboard!$C$5,"At risk",IF($F116&gt;Dashboard!$C$4,"Cooling","Warm"))))</f>
        <v/>
      </c>
      <c r="H116" s="12">
        <f>IF($A116="","",SUMIFS(Revenue!$E$5:$E$204,Revenue!$B$5:$B$204,$A116,Revenue!$A$5:$A$204,"&gt;="&amp;EDATE(TODAY(),-Dashboard!$C$6)))</f>
        <v/>
      </c>
      <c r="I116" s="12">
        <f>IF($A116="","",SUMIFS(Revenue!$E$5:$E$204,Revenue!$B$5:$B$204,$A116))</f>
        <v/>
      </c>
      <c r="J116" s="13">
        <f>IF($A116="","",COUNTIFS(Interactions!$B$5:$B$204,$A116,Interactions!$A$5:$A$204,"&gt;="&amp;EDATE(TODAY(),-Dashboard!$C$6)))</f>
        <v/>
      </c>
      <c r="K116" s="7" t="n"/>
      <c r="L116" s="14" t="n"/>
      <c r="M116" s="15">
        <f>IF($A116="","",IF($K116="","No next action",IF($L116="","No date",IF($L116&lt;TODAY(),"OVERDUE",IF($L116-TODAY()&lt;=7,"This week","")))))</f>
        <v/>
      </c>
      <c r="N116" s="7" t="n"/>
    </row>
    <row r="117">
      <c r="A117" s="7" t="n"/>
      <c r="B117" s="7" t="n"/>
      <c r="C117" s="7" t="n"/>
      <c r="D117" s="8" t="n"/>
      <c r="E117" s="9">
        <f>IF($A117="","",IFERROR(IF(SUMPRODUCT(MAX((Interactions!$B$5:$B$204=$A117)*Interactions!$A$5:$A$204))=0,"",SUMPRODUCT(MAX((Interactions!$B$5:$B$204=$A117)*Interactions!$A$5:$A$204))),""))</f>
        <v/>
      </c>
      <c r="F117" s="10">
        <f>IF($E117="","",TODAY()-$E117)</f>
        <v/>
      </c>
      <c r="G117" s="11">
        <f>IF($A117="","",IF($E117="","Never contacted",IF($F117&gt;Dashboard!$C$5,"At risk",IF($F117&gt;Dashboard!$C$4,"Cooling","Warm"))))</f>
        <v/>
      </c>
      <c r="H117" s="12">
        <f>IF($A117="","",SUMIFS(Revenue!$E$5:$E$204,Revenue!$B$5:$B$204,$A117,Revenue!$A$5:$A$204,"&gt;="&amp;EDATE(TODAY(),-Dashboard!$C$6)))</f>
        <v/>
      </c>
      <c r="I117" s="12">
        <f>IF($A117="","",SUMIFS(Revenue!$E$5:$E$204,Revenue!$B$5:$B$204,$A117))</f>
        <v/>
      </c>
      <c r="J117" s="13">
        <f>IF($A117="","",COUNTIFS(Interactions!$B$5:$B$204,$A117,Interactions!$A$5:$A$204,"&gt;="&amp;EDATE(TODAY(),-Dashboard!$C$6)))</f>
        <v/>
      </c>
      <c r="K117" s="7" t="n"/>
      <c r="L117" s="14" t="n"/>
      <c r="M117" s="15">
        <f>IF($A117="","",IF($K117="","No next action",IF($L117="","No date",IF($L117&lt;TODAY(),"OVERDUE",IF($L117-TODAY()&lt;=7,"This week","")))))</f>
        <v/>
      </c>
      <c r="N117" s="7" t="n"/>
    </row>
    <row r="118">
      <c r="A118" s="7" t="n"/>
      <c r="B118" s="7" t="n"/>
      <c r="C118" s="7" t="n"/>
      <c r="D118" s="8" t="n"/>
      <c r="E118" s="9">
        <f>IF($A118="","",IFERROR(IF(SUMPRODUCT(MAX((Interactions!$B$5:$B$204=$A118)*Interactions!$A$5:$A$204))=0,"",SUMPRODUCT(MAX((Interactions!$B$5:$B$204=$A118)*Interactions!$A$5:$A$204))),""))</f>
        <v/>
      </c>
      <c r="F118" s="10">
        <f>IF($E118="","",TODAY()-$E118)</f>
        <v/>
      </c>
      <c r="G118" s="11">
        <f>IF($A118="","",IF($E118="","Never contacted",IF($F118&gt;Dashboard!$C$5,"At risk",IF($F118&gt;Dashboard!$C$4,"Cooling","Warm"))))</f>
        <v/>
      </c>
      <c r="H118" s="12">
        <f>IF($A118="","",SUMIFS(Revenue!$E$5:$E$204,Revenue!$B$5:$B$204,$A118,Revenue!$A$5:$A$204,"&gt;="&amp;EDATE(TODAY(),-Dashboard!$C$6)))</f>
        <v/>
      </c>
      <c r="I118" s="12">
        <f>IF($A118="","",SUMIFS(Revenue!$E$5:$E$204,Revenue!$B$5:$B$204,$A118))</f>
        <v/>
      </c>
      <c r="J118" s="13">
        <f>IF($A118="","",COUNTIFS(Interactions!$B$5:$B$204,$A118,Interactions!$A$5:$A$204,"&gt;="&amp;EDATE(TODAY(),-Dashboard!$C$6)))</f>
        <v/>
      </c>
      <c r="K118" s="7" t="n"/>
      <c r="L118" s="14" t="n"/>
      <c r="M118" s="15">
        <f>IF($A118="","",IF($K118="","No next action",IF($L118="","No date",IF($L118&lt;TODAY(),"OVERDUE",IF($L118-TODAY()&lt;=7,"This week","")))))</f>
        <v/>
      </c>
      <c r="N118" s="7" t="n"/>
    </row>
    <row r="119">
      <c r="A119" s="7" t="n"/>
      <c r="B119" s="7" t="n"/>
      <c r="C119" s="7" t="n"/>
      <c r="D119" s="8" t="n"/>
      <c r="E119" s="9">
        <f>IF($A119="","",IFERROR(IF(SUMPRODUCT(MAX((Interactions!$B$5:$B$204=$A119)*Interactions!$A$5:$A$204))=0,"",SUMPRODUCT(MAX((Interactions!$B$5:$B$204=$A119)*Interactions!$A$5:$A$204))),""))</f>
        <v/>
      </c>
      <c r="F119" s="10">
        <f>IF($E119="","",TODAY()-$E119)</f>
        <v/>
      </c>
      <c r="G119" s="11">
        <f>IF($A119="","",IF($E119="","Never contacted",IF($F119&gt;Dashboard!$C$5,"At risk",IF($F119&gt;Dashboard!$C$4,"Cooling","Warm"))))</f>
        <v/>
      </c>
      <c r="H119" s="12">
        <f>IF($A119="","",SUMIFS(Revenue!$E$5:$E$204,Revenue!$B$5:$B$204,$A119,Revenue!$A$5:$A$204,"&gt;="&amp;EDATE(TODAY(),-Dashboard!$C$6)))</f>
        <v/>
      </c>
      <c r="I119" s="12">
        <f>IF($A119="","",SUMIFS(Revenue!$E$5:$E$204,Revenue!$B$5:$B$204,$A119))</f>
        <v/>
      </c>
      <c r="J119" s="13">
        <f>IF($A119="","",COUNTIFS(Interactions!$B$5:$B$204,$A119,Interactions!$A$5:$A$204,"&gt;="&amp;EDATE(TODAY(),-Dashboard!$C$6)))</f>
        <v/>
      </c>
      <c r="K119" s="7" t="n"/>
      <c r="L119" s="14" t="n"/>
      <c r="M119" s="15">
        <f>IF($A119="","",IF($K119="","No next action",IF($L119="","No date",IF($L119&lt;TODAY(),"OVERDUE",IF($L119-TODAY()&lt;=7,"This week","")))))</f>
        <v/>
      </c>
      <c r="N119" s="7" t="n"/>
    </row>
    <row r="120">
      <c r="A120" s="7" t="n"/>
      <c r="B120" s="7" t="n"/>
      <c r="C120" s="7" t="n"/>
      <c r="D120" s="8" t="n"/>
      <c r="E120" s="9">
        <f>IF($A120="","",IFERROR(IF(SUMPRODUCT(MAX((Interactions!$B$5:$B$204=$A120)*Interactions!$A$5:$A$204))=0,"",SUMPRODUCT(MAX((Interactions!$B$5:$B$204=$A120)*Interactions!$A$5:$A$204))),""))</f>
        <v/>
      </c>
      <c r="F120" s="10">
        <f>IF($E120="","",TODAY()-$E120)</f>
        <v/>
      </c>
      <c r="G120" s="11">
        <f>IF($A120="","",IF($E120="","Never contacted",IF($F120&gt;Dashboard!$C$5,"At risk",IF($F120&gt;Dashboard!$C$4,"Cooling","Warm"))))</f>
        <v/>
      </c>
      <c r="H120" s="12">
        <f>IF($A120="","",SUMIFS(Revenue!$E$5:$E$204,Revenue!$B$5:$B$204,$A120,Revenue!$A$5:$A$204,"&gt;="&amp;EDATE(TODAY(),-Dashboard!$C$6)))</f>
        <v/>
      </c>
      <c r="I120" s="12">
        <f>IF($A120="","",SUMIFS(Revenue!$E$5:$E$204,Revenue!$B$5:$B$204,$A120))</f>
        <v/>
      </c>
      <c r="J120" s="13">
        <f>IF($A120="","",COUNTIFS(Interactions!$B$5:$B$204,$A120,Interactions!$A$5:$A$204,"&gt;="&amp;EDATE(TODAY(),-Dashboard!$C$6)))</f>
        <v/>
      </c>
      <c r="K120" s="7" t="n"/>
      <c r="L120" s="14" t="n"/>
      <c r="M120" s="15">
        <f>IF($A120="","",IF($K120="","No next action",IF($L120="","No date",IF($L120&lt;TODAY(),"OVERDUE",IF($L120-TODAY()&lt;=7,"This week","")))))</f>
        <v/>
      </c>
      <c r="N120" s="7" t="n"/>
    </row>
    <row r="121">
      <c r="A121" s="7" t="n"/>
      <c r="B121" s="7" t="n"/>
      <c r="C121" s="7" t="n"/>
      <c r="D121" s="8" t="n"/>
      <c r="E121" s="9">
        <f>IF($A121="","",IFERROR(IF(SUMPRODUCT(MAX((Interactions!$B$5:$B$204=$A121)*Interactions!$A$5:$A$204))=0,"",SUMPRODUCT(MAX((Interactions!$B$5:$B$204=$A121)*Interactions!$A$5:$A$204))),""))</f>
        <v/>
      </c>
      <c r="F121" s="10">
        <f>IF($E121="","",TODAY()-$E121)</f>
        <v/>
      </c>
      <c r="G121" s="11">
        <f>IF($A121="","",IF($E121="","Never contacted",IF($F121&gt;Dashboard!$C$5,"At risk",IF($F121&gt;Dashboard!$C$4,"Cooling","Warm"))))</f>
        <v/>
      </c>
      <c r="H121" s="12">
        <f>IF($A121="","",SUMIFS(Revenue!$E$5:$E$204,Revenue!$B$5:$B$204,$A121,Revenue!$A$5:$A$204,"&gt;="&amp;EDATE(TODAY(),-Dashboard!$C$6)))</f>
        <v/>
      </c>
      <c r="I121" s="12">
        <f>IF($A121="","",SUMIFS(Revenue!$E$5:$E$204,Revenue!$B$5:$B$204,$A121))</f>
        <v/>
      </c>
      <c r="J121" s="13">
        <f>IF($A121="","",COUNTIFS(Interactions!$B$5:$B$204,$A121,Interactions!$A$5:$A$204,"&gt;="&amp;EDATE(TODAY(),-Dashboard!$C$6)))</f>
        <v/>
      </c>
      <c r="K121" s="7" t="n"/>
      <c r="L121" s="14" t="n"/>
      <c r="M121" s="15">
        <f>IF($A121="","",IF($K121="","No next action",IF($L121="","No date",IF($L121&lt;TODAY(),"OVERDUE",IF($L121-TODAY()&lt;=7,"This week","")))))</f>
        <v/>
      </c>
      <c r="N121" s="7" t="n"/>
    </row>
    <row r="122">
      <c r="A122" s="7" t="n"/>
      <c r="B122" s="7" t="n"/>
      <c r="C122" s="7" t="n"/>
      <c r="D122" s="8" t="n"/>
      <c r="E122" s="9">
        <f>IF($A122="","",IFERROR(IF(SUMPRODUCT(MAX((Interactions!$B$5:$B$204=$A122)*Interactions!$A$5:$A$204))=0,"",SUMPRODUCT(MAX((Interactions!$B$5:$B$204=$A122)*Interactions!$A$5:$A$204))),""))</f>
        <v/>
      </c>
      <c r="F122" s="10">
        <f>IF($E122="","",TODAY()-$E122)</f>
        <v/>
      </c>
      <c r="G122" s="11">
        <f>IF($A122="","",IF($E122="","Never contacted",IF($F122&gt;Dashboard!$C$5,"At risk",IF($F122&gt;Dashboard!$C$4,"Cooling","Warm"))))</f>
        <v/>
      </c>
      <c r="H122" s="12">
        <f>IF($A122="","",SUMIFS(Revenue!$E$5:$E$204,Revenue!$B$5:$B$204,$A122,Revenue!$A$5:$A$204,"&gt;="&amp;EDATE(TODAY(),-Dashboard!$C$6)))</f>
        <v/>
      </c>
      <c r="I122" s="12">
        <f>IF($A122="","",SUMIFS(Revenue!$E$5:$E$204,Revenue!$B$5:$B$204,$A122))</f>
        <v/>
      </c>
      <c r="J122" s="13">
        <f>IF($A122="","",COUNTIFS(Interactions!$B$5:$B$204,$A122,Interactions!$A$5:$A$204,"&gt;="&amp;EDATE(TODAY(),-Dashboard!$C$6)))</f>
        <v/>
      </c>
      <c r="K122" s="7" t="n"/>
      <c r="L122" s="14" t="n"/>
      <c r="M122" s="15">
        <f>IF($A122="","",IF($K122="","No next action",IF($L122="","No date",IF($L122&lt;TODAY(),"OVERDUE",IF($L122-TODAY()&lt;=7,"This week","")))))</f>
        <v/>
      </c>
      <c r="N122" s="7" t="n"/>
    </row>
    <row r="123">
      <c r="A123" s="7" t="n"/>
      <c r="B123" s="7" t="n"/>
      <c r="C123" s="7" t="n"/>
      <c r="D123" s="8" t="n"/>
      <c r="E123" s="9">
        <f>IF($A123="","",IFERROR(IF(SUMPRODUCT(MAX((Interactions!$B$5:$B$204=$A123)*Interactions!$A$5:$A$204))=0,"",SUMPRODUCT(MAX((Interactions!$B$5:$B$204=$A123)*Interactions!$A$5:$A$204))),""))</f>
        <v/>
      </c>
      <c r="F123" s="10">
        <f>IF($E123="","",TODAY()-$E123)</f>
        <v/>
      </c>
      <c r="G123" s="11">
        <f>IF($A123="","",IF($E123="","Never contacted",IF($F123&gt;Dashboard!$C$5,"At risk",IF($F123&gt;Dashboard!$C$4,"Cooling","Warm"))))</f>
        <v/>
      </c>
      <c r="H123" s="12">
        <f>IF($A123="","",SUMIFS(Revenue!$E$5:$E$204,Revenue!$B$5:$B$204,$A123,Revenue!$A$5:$A$204,"&gt;="&amp;EDATE(TODAY(),-Dashboard!$C$6)))</f>
        <v/>
      </c>
      <c r="I123" s="12">
        <f>IF($A123="","",SUMIFS(Revenue!$E$5:$E$204,Revenue!$B$5:$B$204,$A123))</f>
        <v/>
      </c>
      <c r="J123" s="13">
        <f>IF($A123="","",COUNTIFS(Interactions!$B$5:$B$204,$A123,Interactions!$A$5:$A$204,"&gt;="&amp;EDATE(TODAY(),-Dashboard!$C$6)))</f>
        <v/>
      </c>
      <c r="K123" s="7" t="n"/>
      <c r="L123" s="14" t="n"/>
      <c r="M123" s="15">
        <f>IF($A123="","",IF($K123="","No next action",IF($L123="","No date",IF($L123&lt;TODAY(),"OVERDUE",IF($L123-TODAY()&lt;=7,"This week","")))))</f>
        <v/>
      </c>
      <c r="N123" s="7" t="n"/>
    </row>
    <row r="124">
      <c r="A124" s="7" t="n"/>
      <c r="B124" s="7" t="n"/>
      <c r="C124" s="7" t="n"/>
      <c r="D124" s="8" t="n"/>
      <c r="E124" s="9">
        <f>IF($A124="","",IFERROR(IF(SUMPRODUCT(MAX((Interactions!$B$5:$B$204=$A124)*Interactions!$A$5:$A$204))=0,"",SUMPRODUCT(MAX((Interactions!$B$5:$B$204=$A124)*Interactions!$A$5:$A$204))),""))</f>
        <v/>
      </c>
      <c r="F124" s="10">
        <f>IF($E124="","",TODAY()-$E124)</f>
        <v/>
      </c>
      <c r="G124" s="11">
        <f>IF($A124="","",IF($E124="","Never contacted",IF($F124&gt;Dashboard!$C$5,"At risk",IF($F124&gt;Dashboard!$C$4,"Cooling","Warm"))))</f>
        <v/>
      </c>
      <c r="H124" s="12">
        <f>IF($A124="","",SUMIFS(Revenue!$E$5:$E$204,Revenue!$B$5:$B$204,$A124,Revenue!$A$5:$A$204,"&gt;="&amp;EDATE(TODAY(),-Dashboard!$C$6)))</f>
        <v/>
      </c>
      <c r="I124" s="12">
        <f>IF($A124="","",SUMIFS(Revenue!$E$5:$E$204,Revenue!$B$5:$B$204,$A124))</f>
        <v/>
      </c>
      <c r="J124" s="13">
        <f>IF($A124="","",COUNTIFS(Interactions!$B$5:$B$204,$A124,Interactions!$A$5:$A$204,"&gt;="&amp;EDATE(TODAY(),-Dashboard!$C$6)))</f>
        <v/>
      </c>
      <c r="K124" s="7" t="n"/>
      <c r="L124" s="14" t="n"/>
      <c r="M124" s="15">
        <f>IF($A124="","",IF($K124="","No next action",IF($L124="","No date",IF($L124&lt;TODAY(),"OVERDUE",IF($L124-TODAY()&lt;=7,"This week","")))))</f>
        <v/>
      </c>
      <c r="N124" s="7" t="n"/>
    </row>
    <row r="125">
      <c r="A125" s="7" t="n"/>
      <c r="B125" s="7" t="n"/>
      <c r="C125" s="7" t="n"/>
      <c r="D125" s="8" t="n"/>
      <c r="E125" s="9">
        <f>IF($A125="","",IFERROR(IF(SUMPRODUCT(MAX((Interactions!$B$5:$B$204=$A125)*Interactions!$A$5:$A$204))=0,"",SUMPRODUCT(MAX((Interactions!$B$5:$B$204=$A125)*Interactions!$A$5:$A$204))),""))</f>
        <v/>
      </c>
      <c r="F125" s="10">
        <f>IF($E125="","",TODAY()-$E125)</f>
        <v/>
      </c>
      <c r="G125" s="11">
        <f>IF($A125="","",IF($E125="","Never contacted",IF($F125&gt;Dashboard!$C$5,"At risk",IF($F125&gt;Dashboard!$C$4,"Cooling","Warm"))))</f>
        <v/>
      </c>
      <c r="H125" s="12">
        <f>IF($A125="","",SUMIFS(Revenue!$E$5:$E$204,Revenue!$B$5:$B$204,$A125,Revenue!$A$5:$A$204,"&gt;="&amp;EDATE(TODAY(),-Dashboard!$C$6)))</f>
        <v/>
      </c>
      <c r="I125" s="12">
        <f>IF($A125="","",SUMIFS(Revenue!$E$5:$E$204,Revenue!$B$5:$B$204,$A125))</f>
        <v/>
      </c>
      <c r="J125" s="13">
        <f>IF($A125="","",COUNTIFS(Interactions!$B$5:$B$204,$A125,Interactions!$A$5:$A$204,"&gt;="&amp;EDATE(TODAY(),-Dashboard!$C$6)))</f>
        <v/>
      </c>
      <c r="K125" s="7" t="n"/>
      <c r="L125" s="14" t="n"/>
      <c r="M125" s="15">
        <f>IF($A125="","",IF($K125="","No next action",IF($L125="","No date",IF($L125&lt;TODAY(),"OVERDUE",IF($L125-TODAY()&lt;=7,"This week","")))))</f>
        <v/>
      </c>
      <c r="N125" s="7" t="n"/>
    </row>
    <row r="126">
      <c r="A126" s="7" t="n"/>
      <c r="B126" s="7" t="n"/>
      <c r="C126" s="7" t="n"/>
      <c r="D126" s="8" t="n"/>
      <c r="E126" s="9">
        <f>IF($A126="","",IFERROR(IF(SUMPRODUCT(MAX((Interactions!$B$5:$B$204=$A126)*Interactions!$A$5:$A$204))=0,"",SUMPRODUCT(MAX((Interactions!$B$5:$B$204=$A126)*Interactions!$A$5:$A$204))),""))</f>
        <v/>
      </c>
      <c r="F126" s="10">
        <f>IF($E126="","",TODAY()-$E126)</f>
        <v/>
      </c>
      <c r="G126" s="11">
        <f>IF($A126="","",IF($E126="","Never contacted",IF($F126&gt;Dashboard!$C$5,"At risk",IF($F126&gt;Dashboard!$C$4,"Cooling","Warm"))))</f>
        <v/>
      </c>
      <c r="H126" s="12">
        <f>IF($A126="","",SUMIFS(Revenue!$E$5:$E$204,Revenue!$B$5:$B$204,$A126,Revenue!$A$5:$A$204,"&gt;="&amp;EDATE(TODAY(),-Dashboard!$C$6)))</f>
        <v/>
      </c>
      <c r="I126" s="12">
        <f>IF($A126="","",SUMIFS(Revenue!$E$5:$E$204,Revenue!$B$5:$B$204,$A126))</f>
        <v/>
      </c>
      <c r="J126" s="13">
        <f>IF($A126="","",COUNTIFS(Interactions!$B$5:$B$204,$A126,Interactions!$A$5:$A$204,"&gt;="&amp;EDATE(TODAY(),-Dashboard!$C$6)))</f>
        <v/>
      </c>
      <c r="K126" s="7" t="n"/>
      <c r="L126" s="14" t="n"/>
      <c r="M126" s="15">
        <f>IF($A126="","",IF($K126="","No next action",IF($L126="","No date",IF($L126&lt;TODAY(),"OVERDUE",IF($L126-TODAY()&lt;=7,"This week","")))))</f>
        <v/>
      </c>
      <c r="N126" s="7" t="n"/>
    </row>
    <row r="127">
      <c r="A127" s="7" t="n"/>
      <c r="B127" s="7" t="n"/>
      <c r="C127" s="7" t="n"/>
      <c r="D127" s="8" t="n"/>
      <c r="E127" s="9">
        <f>IF($A127="","",IFERROR(IF(SUMPRODUCT(MAX((Interactions!$B$5:$B$204=$A127)*Interactions!$A$5:$A$204))=0,"",SUMPRODUCT(MAX((Interactions!$B$5:$B$204=$A127)*Interactions!$A$5:$A$204))),""))</f>
        <v/>
      </c>
      <c r="F127" s="10">
        <f>IF($E127="","",TODAY()-$E127)</f>
        <v/>
      </c>
      <c r="G127" s="11">
        <f>IF($A127="","",IF($E127="","Never contacted",IF($F127&gt;Dashboard!$C$5,"At risk",IF($F127&gt;Dashboard!$C$4,"Cooling","Warm"))))</f>
        <v/>
      </c>
      <c r="H127" s="12">
        <f>IF($A127="","",SUMIFS(Revenue!$E$5:$E$204,Revenue!$B$5:$B$204,$A127,Revenue!$A$5:$A$204,"&gt;="&amp;EDATE(TODAY(),-Dashboard!$C$6)))</f>
        <v/>
      </c>
      <c r="I127" s="12">
        <f>IF($A127="","",SUMIFS(Revenue!$E$5:$E$204,Revenue!$B$5:$B$204,$A127))</f>
        <v/>
      </c>
      <c r="J127" s="13">
        <f>IF($A127="","",COUNTIFS(Interactions!$B$5:$B$204,$A127,Interactions!$A$5:$A$204,"&gt;="&amp;EDATE(TODAY(),-Dashboard!$C$6)))</f>
        <v/>
      </c>
      <c r="K127" s="7" t="n"/>
      <c r="L127" s="14" t="n"/>
      <c r="M127" s="15">
        <f>IF($A127="","",IF($K127="","No next action",IF($L127="","No date",IF($L127&lt;TODAY(),"OVERDUE",IF($L127-TODAY()&lt;=7,"This week","")))))</f>
        <v/>
      </c>
      <c r="N127" s="7" t="n"/>
    </row>
    <row r="128">
      <c r="A128" s="7" t="n"/>
      <c r="B128" s="7" t="n"/>
      <c r="C128" s="7" t="n"/>
      <c r="D128" s="8" t="n"/>
      <c r="E128" s="9">
        <f>IF($A128="","",IFERROR(IF(SUMPRODUCT(MAX((Interactions!$B$5:$B$204=$A128)*Interactions!$A$5:$A$204))=0,"",SUMPRODUCT(MAX((Interactions!$B$5:$B$204=$A128)*Interactions!$A$5:$A$204))),""))</f>
        <v/>
      </c>
      <c r="F128" s="10">
        <f>IF($E128="","",TODAY()-$E128)</f>
        <v/>
      </c>
      <c r="G128" s="11">
        <f>IF($A128="","",IF($E128="","Never contacted",IF($F128&gt;Dashboard!$C$5,"At risk",IF($F128&gt;Dashboard!$C$4,"Cooling","Warm"))))</f>
        <v/>
      </c>
      <c r="H128" s="12">
        <f>IF($A128="","",SUMIFS(Revenue!$E$5:$E$204,Revenue!$B$5:$B$204,$A128,Revenue!$A$5:$A$204,"&gt;="&amp;EDATE(TODAY(),-Dashboard!$C$6)))</f>
        <v/>
      </c>
      <c r="I128" s="12">
        <f>IF($A128="","",SUMIFS(Revenue!$E$5:$E$204,Revenue!$B$5:$B$204,$A128))</f>
        <v/>
      </c>
      <c r="J128" s="13">
        <f>IF($A128="","",COUNTIFS(Interactions!$B$5:$B$204,$A128,Interactions!$A$5:$A$204,"&gt;="&amp;EDATE(TODAY(),-Dashboard!$C$6)))</f>
        <v/>
      </c>
      <c r="K128" s="7" t="n"/>
      <c r="L128" s="14" t="n"/>
      <c r="M128" s="15">
        <f>IF($A128="","",IF($K128="","No next action",IF($L128="","No date",IF($L128&lt;TODAY(),"OVERDUE",IF($L128-TODAY()&lt;=7,"This week","")))))</f>
        <v/>
      </c>
      <c r="N128" s="7" t="n"/>
    </row>
    <row r="129">
      <c r="A129" s="7" t="n"/>
      <c r="B129" s="7" t="n"/>
      <c r="C129" s="7" t="n"/>
      <c r="D129" s="8" t="n"/>
      <c r="E129" s="9">
        <f>IF($A129="","",IFERROR(IF(SUMPRODUCT(MAX((Interactions!$B$5:$B$204=$A129)*Interactions!$A$5:$A$204))=0,"",SUMPRODUCT(MAX((Interactions!$B$5:$B$204=$A129)*Interactions!$A$5:$A$204))),""))</f>
        <v/>
      </c>
      <c r="F129" s="10">
        <f>IF($E129="","",TODAY()-$E129)</f>
        <v/>
      </c>
      <c r="G129" s="11">
        <f>IF($A129="","",IF($E129="","Never contacted",IF($F129&gt;Dashboard!$C$5,"At risk",IF($F129&gt;Dashboard!$C$4,"Cooling","Warm"))))</f>
        <v/>
      </c>
      <c r="H129" s="12">
        <f>IF($A129="","",SUMIFS(Revenue!$E$5:$E$204,Revenue!$B$5:$B$204,$A129,Revenue!$A$5:$A$204,"&gt;="&amp;EDATE(TODAY(),-Dashboard!$C$6)))</f>
        <v/>
      </c>
      <c r="I129" s="12">
        <f>IF($A129="","",SUMIFS(Revenue!$E$5:$E$204,Revenue!$B$5:$B$204,$A129))</f>
        <v/>
      </c>
      <c r="J129" s="13">
        <f>IF($A129="","",COUNTIFS(Interactions!$B$5:$B$204,$A129,Interactions!$A$5:$A$204,"&gt;="&amp;EDATE(TODAY(),-Dashboard!$C$6)))</f>
        <v/>
      </c>
      <c r="K129" s="7" t="n"/>
      <c r="L129" s="14" t="n"/>
      <c r="M129" s="15">
        <f>IF($A129="","",IF($K129="","No next action",IF($L129="","No date",IF($L129&lt;TODAY(),"OVERDUE",IF($L129-TODAY()&lt;=7,"This week","")))))</f>
        <v/>
      </c>
      <c r="N129" s="7" t="n"/>
    </row>
    <row r="130">
      <c r="A130" s="7" t="n"/>
      <c r="B130" s="7" t="n"/>
      <c r="C130" s="7" t="n"/>
      <c r="D130" s="8" t="n"/>
      <c r="E130" s="9">
        <f>IF($A130="","",IFERROR(IF(SUMPRODUCT(MAX((Interactions!$B$5:$B$204=$A130)*Interactions!$A$5:$A$204))=0,"",SUMPRODUCT(MAX((Interactions!$B$5:$B$204=$A130)*Interactions!$A$5:$A$204))),""))</f>
        <v/>
      </c>
      <c r="F130" s="10">
        <f>IF($E130="","",TODAY()-$E130)</f>
        <v/>
      </c>
      <c r="G130" s="11">
        <f>IF($A130="","",IF($E130="","Never contacted",IF($F130&gt;Dashboard!$C$5,"At risk",IF($F130&gt;Dashboard!$C$4,"Cooling","Warm"))))</f>
        <v/>
      </c>
      <c r="H130" s="12">
        <f>IF($A130="","",SUMIFS(Revenue!$E$5:$E$204,Revenue!$B$5:$B$204,$A130,Revenue!$A$5:$A$204,"&gt;="&amp;EDATE(TODAY(),-Dashboard!$C$6)))</f>
        <v/>
      </c>
      <c r="I130" s="12">
        <f>IF($A130="","",SUMIFS(Revenue!$E$5:$E$204,Revenue!$B$5:$B$204,$A130))</f>
        <v/>
      </c>
      <c r="J130" s="13">
        <f>IF($A130="","",COUNTIFS(Interactions!$B$5:$B$204,$A130,Interactions!$A$5:$A$204,"&gt;="&amp;EDATE(TODAY(),-Dashboard!$C$6)))</f>
        <v/>
      </c>
      <c r="K130" s="7" t="n"/>
      <c r="L130" s="14" t="n"/>
      <c r="M130" s="15">
        <f>IF($A130="","",IF($K130="","No next action",IF($L130="","No date",IF($L130&lt;TODAY(),"OVERDUE",IF($L130-TODAY()&lt;=7,"This week","")))))</f>
        <v/>
      </c>
      <c r="N130" s="7" t="n"/>
    </row>
    <row r="131">
      <c r="A131" s="7" t="n"/>
      <c r="B131" s="7" t="n"/>
      <c r="C131" s="7" t="n"/>
      <c r="D131" s="8" t="n"/>
      <c r="E131" s="9">
        <f>IF($A131="","",IFERROR(IF(SUMPRODUCT(MAX((Interactions!$B$5:$B$204=$A131)*Interactions!$A$5:$A$204))=0,"",SUMPRODUCT(MAX((Interactions!$B$5:$B$204=$A131)*Interactions!$A$5:$A$204))),""))</f>
        <v/>
      </c>
      <c r="F131" s="10">
        <f>IF($E131="","",TODAY()-$E131)</f>
        <v/>
      </c>
      <c r="G131" s="11">
        <f>IF($A131="","",IF($E131="","Never contacted",IF($F131&gt;Dashboard!$C$5,"At risk",IF($F131&gt;Dashboard!$C$4,"Cooling","Warm"))))</f>
        <v/>
      </c>
      <c r="H131" s="12">
        <f>IF($A131="","",SUMIFS(Revenue!$E$5:$E$204,Revenue!$B$5:$B$204,$A131,Revenue!$A$5:$A$204,"&gt;="&amp;EDATE(TODAY(),-Dashboard!$C$6)))</f>
        <v/>
      </c>
      <c r="I131" s="12">
        <f>IF($A131="","",SUMIFS(Revenue!$E$5:$E$204,Revenue!$B$5:$B$204,$A131))</f>
        <v/>
      </c>
      <c r="J131" s="13">
        <f>IF($A131="","",COUNTIFS(Interactions!$B$5:$B$204,$A131,Interactions!$A$5:$A$204,"&gt;="&amp;EDATE(TODAY(),-Dashboard!$C$6)))</f>
        <v/>
      </c>
      <c r="K131" s="7" t="n"/>
      <c r="L131" s="14" t="n"/>
      <c r="M131" s="15">
        <f>IF($A131="","",IF($K131="","No next action",IF($L131="","No date",IF($L131&lt;TODAY(),"OVERDUE",IF($L131-TODAY()&lt;=7,"This week","")))))</f>
        <v/>
      </c>
      <c r="N131" s="7" t="n"/>
    </row>
    <row r="132">
      <c r="A132" s="7" t="n"/>
      <c r="B132" s="7" t="n"/>
      <c r="C132" s="7" t="n"/>
      <c r="D132" s="8" t="n"/>
      <c r="E132" s="9">
        <f>IF($A132="","",IFERROR(IF(SUMPRODUCT(MAX((Interactions!$B$5:$B$204=$A132)*Interactions!$A$5:$A$204))=0,"",SUMPRODUCT(MAX((Interactions!$B$5:$B$204=$A132)*Interactions!$A$5:$A$204))),""))</f>
        <v/>
      </c>
      <c r="F132" s="10">
        <f>IF($E132="","",TODAY()-$E132)</f>
        <v/>
      </c>
      <c r="G132" s="11">
        <f>IF($A132="","",IF($E132="","Never contacted",IF($F132&gt;Dashboard!$C$5,"At risk",IF($F132&gt;Dashboard!$C$4,"Cooling","Warm"))))</f>
        <v/>
      </c>
      <c r="H132" s="12">
        <f>IF($A132="","",SUMIFS(Revenue!$E$5:$E$204,Revenue!$B$5:$B$204,$A132,Revenue!$A$5:$A$204,"&gt;="&amp;EDATE(TODAY(),-Dashboard!$C$6)))</f>
        <v/>
      </c>
      <c r="I132" s="12">
        <f>IF($A132="","",SUMIFS(Revenue!$E$5:$E$204,Revenue!$B$5:$B$204,$A132))</f>
        <v/>
      </c>
      <c r="J132" s="13">
        <f>IF($A132="","",COUNTIFS(Interactions!$B$5:$B$204,$A132,Interactions!$A$5:$A$204,"&gt;="&amp;EDATE(TODAY(),-Dashboard!$C$6)))</f>
        <v/>
      </c>
      <c r="K132" s="7" t="n"/>
      <c r="L132" s="14" t="n"/>
      <c r="M132" s="15">
        <f>IF($A132="","",IF($K132="","No next action",IF($L132="","No date",IF($L132&lt;TODAY(),"OVERDUE",IF($L132-TODAY()&lt;=7,"This week","")))))</f>
        <v/>
      </c>
      <c r="N132" s="7" t="n"/>
    </row>
    <row r="133">
      <c r="A133" s="7" t="n"/>
      <c r="B133" s="7" t="n"/>
      <c r="C133" s="7" t="n"/>
      <c r="D133" s="8" t="n"/>
      <c r="E133" s="9">
        <f>IF($A133="","",IFERROR(IF(SUMPRODUCT(MAX((Interactions!$B$5:$B$204=$A133)*Interactions!$A$5:$A$204))=0,"",SUMPRODUCT(MAX((Interactions!$B$5:$B$204=$A133)*Interactions!$A$5:$A$204))),""))</f>
        <v/>
      </c>
      <c r="F133" s="10">
        <f>IF($E133="","",TODAY()-$E133)</f>
        <v/>
      </c>
      <c r="G133" s="11">
        <f>IF($A133="","",IF($E133="","Never contacted",IF($F133&gt;Dashboard!$C$5,"At risk",IF($F133&gt;Dashboard!$C$4,"Cooling","Warm"))))</f>
        <v/>
      </c>
      <c r="H133" s="12">
        <f>IF($A133="","",SUMIFS(Revenue!$E$5:$E$204,Revenue!$B$5:$B$204,$A133,Revenue!$A$5:$A$204,"&gt;="&amp;EDATE(TODAY(),-Dashboard!$C$6)))</f>
        <v/>
      </c>
      <c r="I133" s="12">
        <f>IF($A133="","",SUMIFS(Revenue!$E$5:$E$204,Revenue!$B$5:$B$204,$A133))</f>
        <v/>
      </c>
      <c r="J133" s="13">
        <f>IF($A133="","",COUNTIFS(Interactions!$B$5:$B$204,$A133,Interactions!$A$5:$A$204,"&gt;="&amp;EDATE(TODAY(),-Dashboard!$C$6)))</f>
        <v/>
      </c>
      <c r="K133" s="7" t="n"/>
      <c r="L133" s="14" t="n"/>
      <c r="M133" s="15">
        <f>IF($A133="","",IF($K133="","No next action",IF($L133="","No date",IF($L133&lt;TODAY(),"OVERDUE",IF($L133-TODAY()&lt;=7,"This week","")))))</f>
        <v/>
      </c>
      <c r="N133" s="7" t="n"/>
    </row>
    <row r="134">
      <c r="A134" s="7" t="n"/>
      <c r="B134" s="7" t="n"/>
      <c r="C134" s="7" t="n"/>
      <c r="D134" s="8" t="n"/>
      <c r="E134" s="9">
        <f>IF($A134="","",IFERROR(IF(SUMPRODUCT(MAX((Interactions!$B$5:$B$204=$A134)*Interactions!$A$5:$A$204))=0,"",SUMPRODUCT(MAX((Interactions!$B$5:$B$204=$A134)*Interactions!$A$5:$A$204))),""))</f>
        <v/>
      </c>
      <c r="F134" s="10">
        <f>IF($E134="","",TODAY()-$E134)</f>
        <v/>
      </c>
      <c r="G134" s="11">
        <f>IF($A134="","",IF($E134="","Never contacted",IF($F134&gt;Dashboard!$C$5,"At risk",IF($F134&gt;Dashboard!$C$4,"Cooling","Warm"))))</f>
        <v/>
      </c>
      <c r="H134" s="12">
        <f>IF($A134="","",SUMIFS(Revenue!$E$5:$E$204,Revenue!$B$5:$B$204,$A134,Revenue!$A$5:$A$204,"&gt;="&amp;EDATE(TODAY(),-Dashboard!$C$6)))</f>
        <v/>
      </c>
      <c r="I134" s="12">
        <f>IF($A134="","",SUMIFS(Revenue!$E$5:$E$204,Revenue!$B$5:$B$204,$A134))</f>
        <v/>
      </c>
      <c r="J134" s="13">
        <f>IF($A134="","",COUNTIFS(Interactions!$B$5:$B$204,$A134,Interactions!$A$5:$A$204,"&gt;="&amp;EDATE(TODAY(),-Dashboard!$C$6)))</f>
        <v/>
      </c>
      <c r="K134" s="7" t="n"/>
      <c r="L134" s="14" t="n"/>
      <c r="M134" s="15">
        <f>IF($A134="","",IF($K134="","No next action",IF($L134="","No date",IF($L134&lt;TODAY(),"OVERDUE",IF($L134-TODAY()&lt;=7,"This week","")))))</f>
        <v/>
      </c>
      <c r="N134" s="7" t="n"/>
    </row>
    <row r="135">
      <c r="A135" s="7" t="n"/>
      <c r="B135" s="7" t="n"/>
      <c r="C135" s="7" t="n"/>
      <c r="D135" s="8" t="n"/>
      <c r="E135" s="9">
        <f>IF($A135="","",IFERROR(IF(SUMPRODUCT(MAX((Interactions!$B$5:$B$204=$A135)*Interactions!$A$5:$A$204))=0,"",SUMPRODUCT(MAX((Interactions!$B$5:$B$204=$A135)*Interactions!$A$5:$A$204))),""))</f>
        <v/>
      </c>
      <c r="F135" s="10">
        <f>IF($E135="","",TODAY()-$E135)</f>
        <v/>
      </c>
      <c r="G135" s="11">
        <f>IF($A135="","",IF($E135="","Never contacted",IF($F135&gt;Dashboard!$C$5,"At risk",IF($F135&gt;Dashboard!$C$4,"Cooling","Warm"))))</f>
        <v/>
      </c>
      <c r="H135" s="12">
        <f>IF($A135="","",SUMIFS(Revenue!$E$5:$E$204,Revenue!$B$5:$B$204,$A135,Revenue!$A$5:$A$204,"&gt;="&amp;EDATE(TODAY(),-Dashboard!$C$6)))</f>
        <v/>
      </c>
      <c r="I135" s="12">
        <f>IF($A135="","",SUMIFS(Revenue!$E$5:$E$204,Revenue!$B$5:$B$204,$A135))</f>
        <v/>
      </c>
      <c r="J135" s="13">
        <f>IF($A135="","",COUNTIFS(Interactions!$B$5:$B$204,$A135,Interactions!$A$5:$A$204,"&gt;="&amp;EDATE(TODAY(),-Dashboard!$C$6)))</f>
        <v/>
      </c>
      <c r="K135" s="7" t="n"/>
      <c r="L135" s="14" t="n"/>
      <c r="M135" s="15">
        <f>IF($A135="","",IF($K135="","No next action",IF($L135="","No date",IF($L135&lt;TODAY(),"OVERDUE",IF($L135-TODAY()&lt;=7,"This week","")))))</f>
        <v/>
      </c>
      <c r="N135" s="7" t="n"/>
    </row>
    <row r="136">
      <c r="A136" s="7" t="n"/>
      <c r="B136" s="7" t="n"/>
      <c r="C136" s="7" t="n"/>
      <c r="D136" s="8" t="n"/>
      <c r="E136" s="9">
        <f>IF($A136="","",IFERROR(IF(SUMPRODUCT(MAX((Interactions!$B$5:$B$204=$A136)*Interactions!$A$5:$A$204))=0,"",SUMPRODUCT(MAX((Interactions!$B$5:$B$204=$A136)*Interactions!$A$5:$A$204))),""))</f>
        <v/>
      </c>
      <c r="F136" s="10">
        <f>IF($E136="","",TODAY()-$E136)</f>
        <v/>
      </c>
      <c r="G136" s="11">
        <f>IF($A136="","",IF($E136="","Never contacted",IF($F136&gt;Dashboard!$C$5,"At risk",IF($F136&gt;Dashboard!$C$4,"Cooling","Warm"))))</f>
        <v/>
      </c>
      <c r="H136" s="12">
        <f>IF($A136="","",SUMIFS(Revenue!$E$5:$E$204,Revenue!$B$5:$B$204,$A136,Revenue!$A$5:$A$204,"&gt;="&amp;EDATE(TODAY(),-Dashboard!$C$6)))</f>
        <v/>
      </c>
      <c r="I136" s="12">
        <f>IF($A136="","",SUMIFS(Revenue!$E$5:$E$204,Revenue!$B$5:$B$204,$A136))</f>
        <v/>
      </c>
      <c r="J136" s="13">
        <f>IF($A136="","",COUNTIFS(Interactions!$B$5:$B$204,$A136,Interactions!$A$5:$A$204,"&gt;="&amp;EDATE(TODAY(),-Dashboard!$C$6)))</f>
        <v/>
      </c>
      <c r="K136" s="7" t="n"/>
      <c r="L136" s="14" t="n"/>
      <c r="M136" s="15">
        <f>IF($A136="","",IF($K136="","No next action",IF($L136="","No date",IF($L136&lt;TODAY(),"OVERDUE",IF($L136-TODAY()&lt;=7,"This week","")))))</f>
        <v/>
      </c>
      <c r="N136" s="7" t="n"/>
    </row>
    <row r="137">
      <c r="A137" s="7" t="n"/>
      <c r="B137" s="7" t="n"/>
      <c r="C137" s="7" t="n"/>
      <c r="D137" s="8" t="n"/>
      <c r="E137" s="9">
        <f>IF($A137="","",IFERROR(IF(SUMPRODUCT(MAX((Interactions!$B$5:$B$204=$A137)*Interactions!$A$5:$A$204))=0,"",SUMPRODUCT(MAX((Interactions!$B$5:$B$204=$A137)*Interactions!$A$5:$A$204))),""))</f>
        <v/>
      </c>
      <c r="F137" s="10">
        <f>IF($E137="","",TODAY()-$E137)</f>
        <v/>
      </c>
      <c r="G137" s="11">
        <f>IF($A137="","",IF($E137="","Never contacted",IF($F137&gt;Dashboard!$C$5,"At risk",IF($F137&gt;Dashboard!$C$4,"Cooling","Warm"))))</f>
        <v/>
      </c>
      <c r="H137" s="12">
        <f>IF($A137="","",SUMIFS(Revenue!$E$5:$E$204,Revenue!$B$5:$B$204,$A137,Revenue!$A$5:$A$204,"&gt;="&amp;EDATE(TODAY(),-Dashboard!$C$6)))</f>
        <v/>
      </c>
      <c r="I137" s="12">
        <f>IF($A137="","",SUMIFS(Revenue!$E$5:$E$204,Revenue!$B$5:$B$204,$A137))</f>
        <v/>
      </c>
      <c r="J137" s="13">
        <f>IF($A137="","",COUNTIFS(Interactions!$B$5:$B$204,$A137,Interactions!$A$5:$A$204,"&gt;="&amp;EDATE(TODAY(),-Dashboard!$C$6)))</f>
        <v/>
      </c>
      <c r="K137" s="7" t="n"/>
      <c r="L137" s="14" t="n"/>
      <c r="M137" s="15">
        <f>IF($A137="","",IF($K137="","No next action",IF($L137="","No date",IF($L137&lt;TODAY(),"OVERDUE",IF($L137-TODAY()&lt;=7,"This week","")))))</f>
        <v/>
      </c>
      <c r="N137" s="7" t="n"/>
    </row>
    <row r="138">
      <c r="A138" s="7" t="n"/>
      <c r="B138" s="7" t="n"/>
      <c r="C138" s="7" t="n"/>
      <c r="D138" s="8" t="n"/>
      <c r="E138" s="9">
        <f>IF($A138="","",IFERROR(IF(SUMPRODUCT(MAX((Interactions!$B$5:$B$204=$A138)*Interactions!$A$5:$A$204))=0,"",SUMPRODUCT(MAX((Interactions!$B$5:$B$204=$A138)*Interactions!$A$5:$A$204))),""))</f>
        <v/>
      </c>
      <c r="F138" s="10">
        <f>IF($E138="","",TODAY()-$E138)</f>
        <v/>
      </c>
      <c r="G138" s="11">
        <f>IF($A138="","",IF($E138="","Never contacted",IF($F138&gt;Dashboard!$C$5,"At risk",IF($F138&gt;Dashboard!$C$4,"Cooling","Warm"))))</f>
        <v/>
      </c>
      <c r="H138" s="12">
        <f>IF($A138="","",SUMIFS(Revenue!$E$5:$E$204,Revenue!$B$5:$B$204,$A138,Revenue!$A$5:$A$204,"&gt;="&amp;EDATE(TODAY(),-Dashboard!$C$6)))</f>
        <v/>
      </c>
      <c r="I138" s="12">
        <f>IF($A138="","",SUMIFS(Revenue!$E$5:$E$204,Revenue!$B$5:$B$204,$A138))</f>
        <v/>
      </c>
      <c r="J138" s="13">
        <f>IF($A138="","",COUNTIFS(Interactions!$B$5:$B$204,$A138,Interactions!$A$5:$A$204,"&gt;="&amp;EDATE(TODAY(),-Dashboard!$C$6)))</f>
        <v/>
      </c>
      <c r="K138" s="7" t="n"/>
      <c r="L138" s="14" t="n"/>
      <c r="M138" s="15">
        <f>IF($A138="","",IF($K138="","No next action",IF($L138="","No date",IF($L138&lt;TODAY(),"OVERDUE",IF($L138-TODAY()&lt;=7,"This week","")))))</f>
        <v/>
      </c>
      <c r="N138" s="7" t="n"/>
    </row>
    <row r="139">
      <c r="A139" s="7" t="n"/>
      <c r="B139" s="7" t="n"/>
      <c r="C139" s="7" t="n"/>
      <c r="D139" s="8" t="n"/>
      <c r="E139" s="9">
        <f>IF($A139="","",IFERROR(IF(SUMPRODUCT(MAX((Interactions!$B$5:$B$204=$A139)*Interactions!$A$5:$A$204))=0,"",SUMPRODUCT(MAX((Interactions!$B$5:$B$204=$A139)*Interactions!$A$5:$A$204))),""))</f>
        <v/>
      </c>
      <c r="F139" s="10">
        <f>IF($E139="","",TODAY()-$E139)</f>
        <v/>
      </c>
      <c r="G139" s="11">
        <f>IF($A139="","",IF($E139="","Never contacted",IF($F139&gt;Dashboard!$C$5,"At risk",IF($F139&gt;Dashboard!$C$4,"Cooling","Warm"))))</f>
        <v/>
      </c>
      <c r="H139" s="12">
        <f>IF($A139="","",SUMIFS(Revenue!$E$5:$E$204,Revenue!$B$5:$B$204,$A139,Revenue!$A$5:$A$204,"&gt;="&amp;EDATE(TODAY(),-Dashboard!$C$6)))</f>
        <v/>
      </c>
      <c r="I139" s="12">
        <f>IF($A139="","",SUMIFS(Revenue!$E$5:$E$204,Revenue!$B$5:$B$204,$A139))</f>
        <v/>
      </c>
      <c r="J139" s="13">
        <f>IF($A139="","",COUNTIFS(Interactions!$B$5:$B$204,$A139,Interactions!$A$5:$A$204,"&gt;="&amp;EDATE(TODAY(),-Dashboard!$C$6)))</f>
        <v/>
      </c>
      <c r="K139" s="7" t="n"/>
      <c r="L139" s="14" t="n"/>
      <c r="M139" s="15">
        <f>IF($A139="","",IF($K139="","No next action",IF($L139="","No date",IF($L139&lt;TODAY(),"OVERDUE",IF($L139-TODAY()&lt;=7,"This week","")))))</f>
        <v/>
      </c>
      <c r="N139" s="7" t="n"/>
    </row>
    <row r="140">
      <c r="A140" s="7" t="n"/>
      <c r="B140" s="7" t="n"/>
      <c r="C140" s="7" t="n"/>
      <c r="D140" s="8" t="n"/>
      <c r="E140" s="9">
        <f>IF($A140="","",IFERROR(IF(SUMPRODUCT(MAX((Interactions!$B$5:$B$204=$A140)*Interactions!$A$5:$A$204))=0,"",SUMPRODUCT(MAX((Interactions!$B$5:$B$204=$A140)*Interactions!$A$5:$A$204))),""))</f>
        <v/>
      </c>
      <c r="F140" s="10">
        <f>IF($E140="","",TODAY()-$E140)</f>
        <v/>
      </c>
      <c r="G140" s="11">
        <f>IF($A140="","",IF($E140="","Never contacted",IF($F140&gt;Dashboard!$C$5,"At risk",IF($F140&gt;Dashboard!$C$4,"Cooling","Warm"))))</f>
        <v/>
      </c>
      <c r="H140" s="12">
        <f>IF($A140="","",SUMIFS(Revenue!$E$5:$E$204,Revenue!$B$5:$B$204,$A140,Revenue!$A$5:$A$204,"&gt;="&amp;EDATE(TODAY(),-Dashboard!$C$6)))</f>
        <v/>
      </c>
      <c r="I140" s="12">
        <f>IF($A140="","",SUMIFS(Revenue!$E$5:$E$204,Revenue!$B$5:$B$204,$A140))</f>
        <v/>
      </c>
      <c r="J140" s="13">
        <f>IF($A140="","",COUNTIFS(Interactions!$B$5:$B$204,$A140,Interactions!$A$5:$A$204,"&gt;="&amp;EDATE(TODAY(),-Dashboard!$C$6)))</f>
        <v/>
      </c>
      <c r="K140" s="7" t="n"/>
      <c r="L140" s="14" t="n"/>
      <c r="M140" s="15">
        <f>IF($A140="","",IF($K140="","No next action",IF($L140="","No date",IF($L140&lt;TODAY(),"OVERDUE",IF($L140-TODAY()&lt;=7,"This week","")))))</f>
        <v/>
      </c>
      <c r="N140" s="7" t="n"/>
    </row>
    <row r="141">
      <c r="A141" s="7" t="n"/>
      <c r="B141" s="7" t="n"/>
      <c r="C141" s="7" t="n"/>
      <c r="D141" s="8" t="n"/>
      <c r="E141" s="9">
        <f>IF($A141="","",IFERROR(IF(SUMPRODUCT(MAX((Interactions!$B$5:$B$204=$A141)*Interactions!$A$5:$A$204))=0,"",SUMPRODUCT(MAX((Interactions!$B$5:$B$204=$A141)*Interactions!$A$5:$A$204))),""))</f>
        <v/>
      </c>
      <c r="F141" s="10">
        <f>IF($E141="","",TODAY()-$E141)</f>
        <v/>
      </c>
      <c r="G141" s="11">
        <f>IF($A141="","",IF($E141="","Never contacted",IF($F141&gt;Dashboard!$C$5,"At risk",IF($F141&gt;Dashboard!$C$4,"Cooling","Warm"))))</f>
        <v/>
      </c>
      <c r="H141" s="12">
        <f>IF($A141="","",SUMIFS(Revenue!$E$5:$E$204,Revenue!$B$5:$B$204,$A141,Revenue!$A$5:$A$204,"&gt;="&amp;EDATE(TODAY(),-Dashboard!$C$6)))</f>
        <v/>
      </c>
      <c r="I141" s="12">
        <f>IF($A141="","",SUMIFS(Revenue!$E$5:$E$204,Revenue!$B$5:$B$204,$A141))</f>
        <v/>
      </c>
      <c r="J141" s="13">
        <f>IF($A141="","",COUNTIFS(Interactions!$B$5:$B$204,$A141,Interactions!$A$5:$A$204,"&gt;="&amp;EDATE(TODAY(),-Dashboard!$C$6)))</f>
        <v/>
      </c>
      <c r="K141" s="7" t="n"/>
      <c r="L141" s="14" t="n"/>
      <c r="M141" s="15">
        <f>IF($A141="","",IF($K141="","No next action",IF($L141="","No date",IF($L141&lt;TODAY(),"OVERDUE",IF($L141-TODAY()&lt;=7,"This week","")))))</f>
        <v/>
      </c>
      <c r="N141" s="7" t="n"/>
    </row>
    <row r="142">
      <c r="A142" s="7" t="n"/>
      <c r="B142" s="7" t="n"/>
      <c r="C142" s="7" t="n"/>
      <c r="D142" s="8" t="n"/>
      <c r="E142" s="9">
        <f>IF($A142="","",IFERROR(IF(SUMPRODUCT(MAX((Interactions!$B$5:$B$204=$A142)*Interactions!$A$5:$A$204))=0,"",SUMPRODUCT(MAX((Interactions!$B$5:$B$204=$A142)*Interactions!$A$5:$A$204))),""))</f>
        <v/>
      </c>
      <c r="F142" s="10">
        <f>IF($E142="","",TODAY()-$E142)</f>
        <v/>
      </c>
      <c r="G142" s="11">
        <f>IF($A142="","",IF($E142="","Never contacted",IF($F142&gt;Dashboard!$C$5,"At risk",IF($F142&gt;Dashboard!$C$4,"Cooling","Warm"))))</f>
        <v/>
      </c>
      <c r="H142" s="12">
        <f>IF($A142="","",SUMIFS(Revenue!$E$5:$E$204,Revenue!$B$5:$B$204,$A142,Revenue!$A$5:$A$204,"&gt;="&amp;EDATE(TODAY(),-Dashboard!$C$6)))</f>
        <v/>
      </c>
      <c r="I142" s="12">
        <f>IF($A142="","",SUMIFS(Revenue!$E$5:$E$204,Revenue!$B$5:$B$204,$A142))</f>
        <v/>
      </c>
      <c r="J142" s="13">
        <f>IF($A142="","",COUNTIFS(Interactions!$B$5:$B$204,$A142,Interactions!$A$5:$A$204,"&gt;="&amp;EDATE(TODAY(),-Dashboard!$C$6)))</f>
        <v/>
      </c>
      <c r="K142" s="7" t="n"/>
      <c r="L142" s="14" t="n"/>
      <c r="M142" s="15">
        <f>IF($A142="","",IF($K142="","No next action",IF($L142="","No date",IF($L142&lt;TODAY(),"OVERDUE",IF($L142-TODAY()&lt;=7,"This week","")))))</f>
        <v/>
      </c>
      <c r="N142" s="7" t="n"/>
    </row>
    <row r="143">
      <c r="A143" s="7" t="n"/>
      <c r="B143" s="7" t="n"/>
      <c r="C143" s="7" t="n"/>
      <c r="D143" s="8" t="n"/>
      <c r="E143" s="9">
        <f>IF($A143="","",IFERROR(IF(SUMPRODUCT(MAX((Interactions!$B$5:$B$204=$A143)*Interactions!$A$5:$A$204))=0,"",SUMPRODUCT(MAX((Interactions!$B$5:$B$204=$A143)*Interactions!$A$5:$A$204))),""))</f>
        <v/>
      </c>
      <c r="F143" s="10">
        <f>IF($E143="","",TODAY()-$E143)</f>
        <v/>
      </c>
      <c r="G143" s="11">
        <f>IF($A143="","",IF($E143="","Never contacted",IF($F143&gt;Dashboard!$C$5,"At risk",IF($F143&gt;Dashboard!$C$4,"Cooling","Warm"))))</f>
        <v/>
      </c>
      <c r="H143" s="12">
        <f>IF($A143="","",SUMIFS(Revenue!$E$5:$E$204,Revenue!$B$5:$B$204,$A143,Revenue!$A$5:$A$204,"&gt;="&amp;EDATE(TODAY(),-Dashboard!$C$6)))</f>
        <v/>
      </c>
      <c r="I143" s="12">
        <f>IF($A143="","",SUMIFS(Revenue!$E$5:$E$204,Revenue!$B$5:$B$204,$A143))</f>
        <v/>
      </c>
      <c r="J143" s="13">
        <f>IF($A143="","",COUNTIFS(Interactions!$B$5:$B$204,$A143,Interactions!$A$5:$A$204,"&gt;="&amp;EDATE(TODAY(),-Dashboard!$C$6)))</f>
        <v/>
      </c>
      <c r="K143" s="7" t="n"/>
      <c r="L143" s="14" t="n"/>
      <c r="M143" s="15">
        <f>IF($A143="","",IF($K143="","No next action",IF($L143="","No date",IF($L143&lt;TODAY(),"OVERDUE",IF($L143-TODAY()&lt;=7,"This week","")))))</f>
        <v/>
      </c>
      <c r="N143" s="7" t="n"/>
    </row>
    <row r="144">
      <c r="A144" s="7" t="n"/>
      <c r="B144" s="7" t="n"/>
      <c r="C144" s="7" t="n"/>
      <c r="D144" s="8" t="n"/>
      <c r="E144" s="9">
        <f>IF($A144="","",IFERROR(IF(SUMPRODUCT(MAX((Interactions!$B$5:$B$204=$A144)*Interactions!$A$5:$A$204))=0,"",SUMPRODUCT(MAX((Interactions!$B$5:$B$204=$A144)*Interactions!$A$5:$A$204))),""))</f>
        <v/>
      </c>
      <c r="F144" s="10">
        <f>IF($E144="","",TODAY()-$E144)</f>
        <v/>
      </c>
      <c r="G144" s="11">
        <f>IF($A144="","",IF($E144="","Never contacted",IF($F144&gt;Dashboard!$C$5,"At risk",IF($F144&gt;Dashboard!$C$4,"Cooling","Warm"))))</f>
        <v/>
      </c>
      <c r="H144" s="12">
        <f>IF($A144="","",SUMIFS(Revenue!$E$5:$E$204,Revenue!$B$5:$B$204,$A144,Revenue!$A$5:$A$204,"&gt;="&amp;EDATE(TODAY(),-Dashboard!$C$6)))</f>
        <v/>
      </c>
      <c r="I144" s="12">
        <f>IF($A144="","",SUMIFS(Revenue!$E$5:$E$204,Revenue!$B$5:$B$204,$A144))</f>
        <v/>
      </c>
      <c r="J144" s="13">
        <f>IF($A144="","",COUNTIFS(Interactions!$B$5:$B$204,$A144,Interactions!$A$5:$A$204,"&gt;="&amp;EDATE(TODAY(),-Dashboard!$C$6)))</f>
        <v/>
      </c>
      <c r="K144" s="7" t="n"/>
      <c r="L144" s="14" t="n"/>
      <c r="M144" s="15">
        <f>IF($A144="","",IF($K144="","No next action",IF($L144="","No date",IF($L144&lt;TODAY(),"OVERDUE",IF($L144-TODAY()&lt;=7,"This week","")))))</f>
        <v/>
      </c>
      <c r="N144" s="7" t="n"/>
    </row>
    <row r="145">
      <c r="A145" s="7" t="n"/>
      <c r="B145" s="7" t="n"/>
      <c r="C145" s="7" t="n"/>
      <c r="D145" s="8" t="n"/>
      <c r="E145" s="9">
        <f>IF($A145="","",IFERROR(IF(SUMPRODUCT(MAX((Interactions!$B$5:$B$204=$A145)*Interactions!$A$5:$A$204))=0,"",SUMPRODUCT(MAX((Interactions!$B$5:$B$204=$A145)*Interactions!$A$5:$A$204))),""))</f>
        <v/>
      </c>
      <c r="F145" s="10">
        <f>IF($E145="","",TODAY()-$E145)</f>
        <v/>
      </c>
      <c r="G145" s="11">
        <f>IF($A145="","",IF($E145="","Never contacted",IF($F145&gt;Dashboard!$C$5,"At risk",IF($F145&gt;Dashboard!$C$4,"Cooling","Warm"))))</f>
        <v/>
      </c>
      <c r="H145" s="12">
        <f>IF($A145="","",SUMIFS(Revenue!$E$5:$E$204,Revenue!$B$5:$B$204,$A145,Revenue!$A$5:$A$204,"&gt;="&amp;EDATE(TODAY(),-Dashboard!$C$6)))</f>
        <v/>
      </c>
      <c r="I145" s="12">
        <f>IF($A145="","",SUMIFS(Revenue!$E$5:$E$204,Revenue!$B$5:$B$204,$A145))</f>
        <v/>
      </c>
      <c r="J145" s="13">
        <f>IF($A145="","",COUNTIFS(Interactions!$B$5:$B$204,$A145,Interactions!$A$5:$A$204,"&gt;="&amp;EDATE(TODAY(),-Dashboard!$C$6)))</f>
        <v/>
      </c>
      <c r="K145" s="7" t="n"/>
      <c r="L145" s="14" t="n"/>
      <c r="M145" s="15">
        <f>IF($A145="","",IF($K145="","No next action",IF($L145="","No date",IF($L145&lt;TODAY(),"OVERDUE",IF($L145-TODAY()&lt;=7,"This week","")))))</f>
        <v/>
      </c>
      <c r="N145" s="7" t="n"/>
    </row>
    <row r="146">
      <c r="A146" s="7" t="n"/>
      <c r="B146" s="7" t="n"/>
      <c r="C146" s="7" t="n"/>
      <c r="D146" s="8" t="n"/>
      <c r="E146" s="9">
        <f>IF($A146="","",IFERROR(IF(SUMPRODUCT(MAX((Interactions!$B$5:$B$204=$A146)*Interactions!$A$5:$A$204))=0,"",SUMPRODUCT(MAX((Interactions!$B$5:$B$204=$A146)*Interactions!$A$5:$A$204))),""))</f>
        <v/>
      </c>
      <c r="F146" s="10">
        <f>IF($E146="","",TODAY()-$E146)</f>
        <v/>
      </c>
      <c r="G146" s="11">
        <f>IF($A146="","",IF($E146="","Never contacted",IF($F146&gt;Dashboard!$C$5,"At risk",IF($F146&gt;Dashboard!$C$4,"Cooling","Warm"))))</f>
        <v/>
      </c>
      <c r="H146" s="12">
        <f>IF($A146="","",SUMIFS(Revenue!$E$5:$E$204,Revenue!$B$5:$B$204,$A146,Revenue!$A$5:$A$204,"&gt;="&amp;EDATE(TODAY(),-Dashboard!$C$6)))</f>
        <v/>
      </c>
      <c r="I146" s="12">
        <f>IF($A146="","",SUMIFS(Revenue!$E$5:$E$204,Revenue!$B$5:$B$204,$A146))</f>
        <v/>
      </c>
      <c r="J146" s="13">
        <f>IF($A146="","",COUNTIFS(Interactions!$B$5:$B$204,$A146,Interactions!$A$5:$A$204,"&gt;="&amp;EDATE(TODAY(),-Dashboard!$C$6)))</f>
        <v/>
      </c>
      <c r="K146" s="7" t="n"/>
      <c r="L146" s="14" t="n"/>
      <c r="M146" s="15">
        <f>IF($A146="","",IF($K146="","No next action",IF($L146="","No date",IF($L146&lt;TODAY(),"OVERDUE",IF($L146-TODAY()&lt;=7,"This week","")))))</f>
        <v/>
      </c>
      <c r="N146" s="7" t="n"/>
    </row>
    <row r="147">
      <c r="A147" s="7" t="n"/>
      <c r="B147" s="7" t="n"/>
      <c r="C147" s="7" t="n"/>
      <c r="D147" s="8" t="n"/>
      <c r="E147" s="9">
        <f>IF($A147="","",IFERROR(IF(SUMPRODUCT(MAX((Interactions!$B$5:$B$204=$A147)*Interactions!$A$5:$A$204))=0,"",SUMPRODUCT(MAX((Interactions!$B$5:$B$204=$A147)*Interactions!$A$5:$A$204))),""))</f>
        <v/>
      </c>
      <c r="F147" s="10">
        <f>IF($E147="","",TODAY()-$E147)</f>
        <v/>
      </c>
      <c r="G147" s="11">
        <f>IF($A147="","",IF($E147="","Never contacted",IF($F147&gt;Dashboard!$C$5,"At risk",IF($F147&gt;Dashboard!$C$4,"Cooling","Warm"))))</f>
        <v/>
      </c>
      <c r="H147" s="12">
        <f>IF($A147="","",SUMIFS(Revenue!$E$5:$E$204,Revenue!$B$5:$B$204,$A147,Revenue!$A$5:$A$204,"&gt;="&amp;EDATE(TODAY(),-Dashboard!$C$6)))</f>
        <v/>
      </c>
      <c r="I147" s="12">
        <f>IF($A147="","",SUMIFS(Revenue!$E$5:$E$204,Revenue!$B$5:$B$204,$A147))</f>
        <v/>
      </c>
      <c r="J147" s="13">
        <f>IF($A147="","",COUNTIFS(Interactions!$B$5:$B$204,$A147,Interactions!$A$5:$A$204,"&gt;="&amp;EDATE(TODAY(),-Dashboard!$C$6)))</f>
        <v/>
      </c>
      <c r="K147" s="7" t="n"/>
      <c r="L147" s="14" t="n"/>
      <c r="M147" s="15">
        <f>IF($A147="","",IF($K147="","No next action",IF($L147="","No date",IF($L147&lt;TODAY(),"OVERDUE",IF($L147-TODAY()&lt;=7,"This week","")))))</f>
        <v/>
      </c>
      <c r="N147" s="7" t="n"/>
    </row>
    <row r="148">
      <c r="A148" s="7" t="n"/>
      <c r="B148" s="7" t="n"/>
      <c r="C148" s="7" t="n"/>
      <c r="D148" s="8" t="n"/>
      <c r="E148" s="9">
        <f>IF($A148="","",IFERROR(IF(SUMPRODUCT(MAX((Interactions!$B$5:$B$204=$A148)*Interactions!$A$5:$A$204))=0,"",SUMPRODUCT(MAX((Interactions!$B$5:$B$204=$A148)*Interactions!$A$5:$A$204))),""))</f>
        <v/>
      </c>
      <c r="F148" s="10">
        <f>IF($E148="","",TODAY()-$E148)</f>
        <v/>
      </c>
      <c r="G148" s="11">
        <f>IF($A148="","",IF($E148="","Never contacted",IF($F148&gt;Dashboard!$C$5,"At risk",IF($F148&gt;Dashboard!$C$4,"Cooling","Warm"))))</f>
        <v/>
      </c>
      <c r="H148" s="12">
        <f>IF($A148="","",SUMIFS(Revenue!$E$5:$E$204,Revenue!$B$5:$B$204,$A148,Revenue!$A$5:$A$204,"&gt;="&amp;EDATE(TODAY(),-Dashboard!$C$6)))</f>
        <v/>
      </c>
      <c r="I148" s="12">
        <f>IF($A148="","",SUMIFS(Revenue!$E$5:$E$204,Revenue!$B$5:$B$204,$A148))</f>
        <v/>
      </c>
      <c r="J148" s="13">
        <f>IF($A148="","",COUNTIFS(Interactions!$B$5:$B$204,$A148,Interactions!$A$5:$A$204,"&gt;="&amp;EDATE(TODAY(),-Dashboard!$C$6)))</f>
        <v/>
      </c>
      <c r="K148" s="7" t="n"/>
      <c r="L148" s="14" t="n"/>
      <c r="M148" s="15">
        <f>IF($A148="","",IF($K148="","No next action",IF($L148="","No date",IF($L148&lt;TODAY(),"OVERDUE",IF($L148-TODAY()&lt;=7,"This week","")))))</f>
        <v/>
      </c>
      <c r="N148" s="7" t="n"/>
    </row>
    <row r="149">
      <c r="A149" s="7" t="n"/>
      <c r="B149" s="7" t="n"/>
      <c r="C149" s="7" t="n"/>
      <c r="D149" s="8" t="n"/>
      <c r="E149" s="9">
        <f>IF($A149="","",IFERROR(IF(SUMPRODUCT(MAX((Interactions!$B$5:$B$204=$A149)*Interactions!$A$5:$A$204))=0,"",SUMPRODUCT(MAX((Interactions!$B$5:$B$204=$A149)*Interactions!$A$5:$A$204))),""))</f>
        <v/>
      </c>
      <c r="F149" s="10">
        <f>IF($E149="","",TODAY()-$E149)</f>
        <v/>
      </c>
      <c r="G149" s="11">
        <f>IF($A149="","",IF($E149="","Never contacted",IF($F149&gt;Dashboard!$C$5,"At risk",IF($F149&gt;Dashboard!$C$4,"Cooling","Warm"))))</f>
        <v/>
      </c>
      <c r="H149" s="12">
        <f>IF($A149="","",SUMIFS(Revenue!$E$5:$E$204,Revenue!$B$5:$B$204,$A149,Revenue!$A$5:$A$204,"&gt;="&amp;EDATE(TODAY(),-Dashboard!$C$6)))</f>
        <v/>
      </c>
      <c r="I149" s="12">
        <f>IF($A149="","",SUMIFS(Revenue!$E$5:$E$204,Revenue!$B$5:$B$204,$A149))</f>
        <v/>
      </c>
      <c r="J149" s="13">
        <f>IF($A149="","",COUNTIFS(Interactions!$B$5:$B$204,$A149,Interactions!$A$5:$A$204,"&gt;="&amp;EDATE(TODAY(),-Dashboard!$C$6)))</f>
        <v/>
      </c>
      <c r="K149" s="7" t="n"/>
      <c r="L149" s="14" t="n"/>
      <c r="M149" s="15">
        <f>IF($A149="","",IF($K149="","No next action",IF($L149="","No date",IF($L149&lt;TODAY(),"OVERDUE",IF($L149-TODAY()&lt;=7,"This week","")))))</f>
        <v/>
      </c>
      <c r="N149" s="7" t="n"/>
    </row>
    <row r="150">
      <c r="A150" s="7" t="n"/>
      <c r="B150" s="7" t="n"/>
      <c r="C150" s="7" t="n"/>
      <c r="D150" s="8" t="n"/>
      <c r="E150" s="9">
        <f>IF($A150="","",IFERROR(IF(SUMPRODUCT(MAX((Interactions!$B$5:$B$204=$A150)*Interactions!$A$5:$A$204))=0,"",SUMPRODUCT(MAX((Interactions!$B$5:$B$204=$A150)*Interactions!$A$5:$A$204))),""))</f>
        <v/>
      </c>
      <c r="F150" s="10">
        <f>IF($E150="","",TODAY()-$E150)</f>
        <v/>
      </c>
      <c r="G150" s="11">
        <f>IF($A150="","",IF($E150="","Never contacted",IF($F150&gt;Dashboard!$C$5,"At risk",IF($F150&gt;Dashboard!$C$4,"Cooling","Warm"))))</f>
        <v/>
      </c>
      <c r="H150" s="12">
        <f>IF($A150="","",SUMIFS(Revenue!$E$5:$E$204,Revenue!$B$5:$B$204,$A150,Revenue!$A$5:$A$204,"&gt;="&amp;EDATE(TODAY(),-Dashboard!$C$6)))</f>
        <v/>
      </c>
      <c r="I150" s="12">
        <f>IF($A150="","",SUMIFS(Revenue!$E$5:$E$204,Revenue!$B$5:$B$204,$A150))</f>
        <v/>
      </c>
      <c r="J150" s="13">
        <f>IF($A150="","",COUNTIFS(Interactions!$B$5:$B$204,$A150,Interactions!$A$5:$A$204,"&gt;="&amp;EDATE(TODAY(),-Dashboard!$C$6)))</f>
        <v/>
      </c>
      <c r="K150" s="7" t="n"/>
      <c r="L150" s="14" t="n"/>
      <c r="M150" s="15">
        <f>IF($A150="","",IF($K150="","No next action",IF($L150="","No date",IF($L150&lt;TODAY(),"OVERDUE",IF($L150-TODAY()&lt;=7,"This week","")))))</f>
        <v/>
      </c>
      <c r="N150" s="7" t="n"/>
    </row>
    <row r="151">
      <c r="A151" s="7" t="n"/>
      <c r="B151" s="7" t="n"/>
      <c r="C151" s="7" t="n"/>
      <c r="D151" s="8" t="n"/>
      <c r="E151" s="9">
        <f>IF($A151="","",IFERROR(IF(SUMPRODUCT(MAX((Interactions!$B$5:$B$204=$A151)*Interactions!$A$5:$A$204))=0,"",SUMPRODUCT(MAX((Interactions!$B$5:$B$204=$A151)*Interactions!$A$5:$A$204))),""))</f>
        <v/>
      </c>
      <c r="F151" s="10">
        <f>IF($E151="","",TODAY()-$E151)</f>
        <v/>
      </c>
      <c r="G151" s="11">
        <f>IF($A151="","",IF($E151="","Never contacted",IF($F151&gt;Dashboard!$C$5,"At risk",IF($F151&gt;Dashboard!$C$4,"Cooling","Warm"))))</f>
        <v/>
      </c>
      <c r="H151" s="12">
        <f>IF($A151="","",SUMIFS(Revenue!$E$5:$E$204,Revenue!$B$5:$B$204,$A151,Revenue!$A$5:$A$204,"&gt;="&amp;EDATE(TODAY(),-Dashboard!$C$6)))</f>
        <v/>
      </c>
      <c r="I151" s="12">
        <f>IF($A151="","",SUMIFS(Revenue!$E$5:$E$204,Revenue!$B$5:$B$204,$A151))</f>
        <v/>
      </c>
      <c r="J151" s="13">
        <f>IF($A151="","",COUNTIFS(Interactions!$B$5:$B$204,$A151,Interactions!$A$5:$A$204,"&gt;="&amp;EDATE(TODAY(),-Dashboard!$C$6)))</f>
        <v/>
      </c>
      <c r="K151" s="7" t="n"/>
      <c r="L151" s="14" t="n"/>
      <c r="M151" s="15">
        <f>IF($A151="","",IF($K151="","No next action",IF($L151="","No date",IF($L151&lt;TODAY(),"OVERDUE",IF($L151-TODAY()&lt;=7,"This week","")))))</f>
        <v/>
      </c>
      <c r="N151" s="7" t="n"/>
    </row>
    <row r="152">
      <c r="A152" s="7" t="n"/>
      <c r="B152" s="7" t="n"/>
      <c r="C152" s="7" t="n"/>
      <c r="D152" s="8" t="n"/>
      <c r="E152" s="9">
        <f>IF($A152="","",IFERROR(IF(SUMPRODUCT(MAX((Interactions!$B$5:$B$204=$A152)*Interactions!$A$5:$A$204))=0,"",SUMPRODUCT(MAX((Interactions!$B$5:$B$204=$A152)*Interactions!$A$5:$A$204))),""))</f>
        <v/>
      </c>
      <c r="F152" s="10">
        <f>IF($E152="","",TODAY()-$E152)</f>
        <v/>
      </c>
      <c r="G152" s="11">
        <f>IF($A152="","",IF($E152="","Never contacted",IF($F152&gt;Dashboard!$C$5,"At risk",IF($F152&gt;Dashboard!$C$4,"Cooling","Warm"))))</f>
        <v/>
      </c>
      <c r="H152" s="12">
        <f>IF($A152="","",SUMIFS(Revenue!$E$5:$E$204,Revenue!$B$5:$B$204,$A152,Revenue!$A$5:$A$204,"&gt;="&amp;EDATE(TODAY(),-Dashboard!$C$6)))</f>
        <v/>
      </c>
      <c r="I152" s="12">
        <f>IF($A152="","",SUMIFS(Revenue!$E$5:$E$204,Revenue!$B$5:$B$204,$A152))</f>
        <v/>
      </c>
      <c r="J152" s="13">
        <f>IF($A152="","",COUNTIFS(Interactions!$B$5:$B$204,$A152,Interactions!$A$5:$A$204,"&gt;="&amp;EDATE(TODAY(),-Dashboard!$C$6)))</f>
        <v/>
      </c>
      <c r="K152" s="7" t="n"/>
      <c r="L152" s="14" t="n"/>
      <c r="M152" s="15">
        <f>IF($A152="","",IF($K152="","No next action",IF($L152="","No date",IF($L152&lt;TODAY(),"OVERDUE",IF($L152-TODAY()&lt;=7,"This week","")))))</f>
        <v/>
      </c>
      <c r="N152" s="7" t="n"/>
    </row>
    <row r="153">
      <c r="A153" s="7" t="n"/>
      <c r="B153" s="7" t="n"/>
      <c r="C153" s="7" t="n"/>
      <c r="D153" s="8" t="n"/>
      <c r="E153" s="9">
        <f>IF($A153="","",IFERROR(IF(SUMPRODUCT(MAX((Interactions!$B$5:$B$204=$A153)*Interactions!$A$5:$A$204))=0,"",SUMPRODUCT(MAX((Interactions!$B$5:$B$204=$A153)*Interactions!$A$5:$A$204))),""))</f>
        <v/>
      </c>
      <c r="F153" s="10">
        <f>IF($E153="","",TODAY()-$E153)</f>
        <v/>
      </c>
      <c r="G153" s="11">
        <f>IF($A153="","",IF($E153="","Never contacted",IF($F153&gt;Dashboard!$C$5,"At risk",IF($F153&gt;Dashboard!$C$4,"Cooling","Warm"))))</f>
        <v/>
      </c>
      <c r="H153" s="12">
        <f>IF($A153="","",SUMIFS(Revenue!$E$5:$E$204,Revenue!$B$5:$B$204,$A153,Revenue!$A$5:$A$204,"&gt;="&amp;EDATE(TODAY(),-Dashboard!$C$6)))</f>
        <v/>
      </c>
      <c r="I153" s="12">
        <f>IF($A153="","",SUMIFS(Revenue!$E$5:$E$204,Revenue!$B$5:$B$204,$A153))</f>
        <v/>
      </c>
      <c r="J153" s="13">
        <f>IF($A153="","",COUNTIFS(Interactions!$B$5:$B$204,$A153,Interactions!$A$5:$A$204,"&gt;="&amp;EDATE(TODAY(),-Dashboard!$C$6)))</f>
        <v/>
      </c>
      <c r="K153" s="7" t="n"/>
      <c r="L153" s="14" t="n"/>
      <c r="M153" s="15">
        <f>IF($A153="","",IF($K153="","No next action",IF($L153="","No date",IF($L153&lt;TODAY(),"OVERDUE",IF($L153-TODAY()&lt;=7,"This week","")))))</f>
        <v/>
      </c>
      <c r="N153" s="7" t="n"/>
    </row>
    <row r="154">
      <c r="A154" s="7" t="n"/>
      <c r="B154" s="7" t="n"/>
      <c r="C154" s="7" t="n"/>
      <c r="D154" s="8" t="n"/>
      <c r="E154" s="9">
        <f>IF($A154="","",IFERROR(IF(SUMPRODUCT(MAX((Interactions!$B$5:$B$204=$A154)*Interactions!$A$5:$A$204))=0,"",SUMPRODUCT(MAX((Interactions!$B$5:$B$204=$A154)*Interactions!$A$5:$A$204))),""))</f>
        <v/>
      </c>
      <c r="F154" s="10">
        <f>IF($E154="","",TODAY()-$E154)</f>
        <v/>
      </c>
      <c r="G154" s="11">
        <f>IF($A154="","",IF($E154="","Never contacted",IF($F154&gt;Dashboard!$C$5,"At risk",IF($F154&gt;Dashboard!$C$4,"Cooling","Warm"))))</f>
        <v/>
      </c>
      <c r="H154" s="12">
        <f>IF($A154="","",SUMIFS(Revenue!$E$5:$E$204,Revenue!$B$5:$B$204,$A154,Revenue!$A$5:$A$204,"&gt;="&amp;EDATE(TODAY(),-Dashboard!$C$6)))</f>
        <v/>
      </c>
      <c r="I154" s="12">
        <f>IF($A154="","",SUMIFS(Revenue!$E$5:$E$204,Revenue!$B$5:$B$204,$A154))</f>
        <v/>
      </c>
      <c r="J154" s="13">
        <f>IF($A154="","",COUNTIFS(Interactions!$B$5:$B$204,$A154,Interactions!$A$5:$A$204,"&gt;="&amp;EDATE(TODAY(),-Dashboard!$C$6)))</f>
        <v/>
      </c>
      <c r="K154" s="7" t="n"/>
      <c r="L154" s="14" t="n"/>
      <c r="M154" s="15">
        <f>IF($A154="","",IF($K154="","No next action",IF($L154="","No date",IF($L154&lt;TODAY(),"OVERDUE",IF($L154-TODAY()&lt;=7,"This week","")))))</f>
        <v/>
      </c>
      <c r="N154" s="7" t="n"/>
    </row>
    <row r="155">
      <c r="A155" s="7" t="n"/>
      <c r="B155" s="7" t="n"/>
      <c r="C155" s="7" t="n"/>
      <c r="D155" s="8" t="n"/>
      <c r="E155" s="9">
        <f>IF($A155="","",IFERROR(IF(SUMPRODUCT(MAX((Interactions!$B$5:$B$204=$A155)*Interactions!$A$5:$A$204))=0,"",SUMPRODUCT(MAX((Interactions!$B$5:$B$204=$A155)*Interactions!$A$5:$A$204))),""))</f>
        <v/>
      </c>
      <c r="F155" s="10">
        <f>IF($E155="","",TODAY()-$E155)</f>
        <v/>
      </c>
      <c r="G155" s="11">
        <f>IF($A155="","",IF($E155="","Never contacted",IF($F155&gt;Dashboard!$C$5,"At risk",IF($F155&gt;Dashboard!$C$4,"Cooling","Warm"))))</f>
        <v/>
      </c>
      <c r="H155" s="12">
        <f>IF($A155="","",SUMIFS(Revenue!$E$5:$E$204,Revenue!$B$5:$B$204,$A155,Revenue!$A$5:$A$204,"&gt;="&amp;EDATE(TODAY(),-Dashboard!$C$6)))</f>
        <v/>
      </c>
      <c r="I155" s="12">
        <f>IF($A155="","",SUMIFS(Revenue!$E$5:$E$204,Revenue!$B$5:$B$204,$A155))</f>
        <v/>
      </c>
      <c r="J155" s="13">
        <f>IF($A155="","",COUNTIFS(Interactions!$B$5:$B$204,$A155,Interactions!$A$5:$A$204,"&gt;="&amp;EDATE(TODAY(),-Dashboard!$C$6)))</f>
        <v/>
      </c>
      <c r="K155" s="7" t="n"/>
      <c r="L155" s="14" t="n"/>
      <c r="M155" s="15">
        <f>IF($A155="","",IF($K155="","No next action",IF($L155="","No date",IF($L155&lt;TODAY(),"OVERDUE",IF($L155-TODAY()&lt;=7,"This week","")))))</f>
        <v/>
      </c>
      <c r="N155" s="7" t="n"/>
    </row>
    <row r="156">
      <c r="A156" s="7" t="n"/>
      <c r="B156" s="7" t="n"/>
      <c r="C156" s="7" t="n"/>
      <c r="D156" s="8" t="n"/>
      <c r="E156" s="9">
        <f>IF($A156="","",IFERROR(IF(SUMPRODUCT(MAX((Interactions!$B$5:$B$204=$A156)*Interactions!$A$5:$A$204))=0,"",SUMPRODUCT(MAX((Interactions!$B$5:$B$204=$A156)*Interactions!$A$5:$A$204))),""))</f>
        <v/>
      </c>
      <c r="F156" s="10">
        <f>IF($E156="","",TODAY()-$E156)</f>
        <v/>
      </c>
      <c r="G156" s="11">
        <f>IF($A156="","",IF($E156="","Never contacted",IF($F156&gt;Dashboard!$C$5,"At risk",IF($F156&gt;Dashboard!$C$4,"Cooling","Warm"))))</f>
        <v/>
      </c>
      <c r="H156" s="12">
        <f>IF($A156="","",SUMIFS(Revenue!$E$5:$E$204,Revenue!$B$5:$B$204,$A156,Revenue!$A$5:$A$204,"&gt;="&amp;EDATE(TODAY(),-Dashboard!$C$6)))</f>
        <v/>
      </c>
      <c r="I156" s="12">
        <f>IF($A156="","",SUMIFS(Revenue!$E$5:$E$204,Revenue!$B$5:$B$204,$A156))</f>
        <v/>
      </c>
      <c r="J156" s="13">
        <f>IF($A156="","",COUNTIFS(Interactions!$B$5:$B$204,$A156,Interactions!$A$5:$A$204,"&gt;="&amp;EDATE(TODAY(),-Dashboard!$C$6)))</f>
        <v/>
      </c>
      <c r="K156" s="7" t="n"/>
      <c r="L156" s="14" t="n"/>
      <c r="M156" s="15">
        <f>IF($A156="","",IF($K156="","No next action",IF($L156="","No date",IF($L156&lt;TODAY(),"OVERDUE",IF($L156-TODAY()&lt;=7,"This week","")))))</f>
        <v/>
      </c>
      <c r="N156" s="7" t="n"/>
    </row>
    <row r="157">
      <c r="A157" s="7" t="n"/>
      <c r="B157" s="7" t="n"/>
      <c r="C157" s="7" t="n"/>
      <c r="D157" s="8" t="n"/>
      <c r="E157" s="9">
        <f>IF($A157="","",IFERROR(IF(SUMPRODUCT(MAX((Interactions!$B$5:$B$204=$A157)*Interactions!$A$5:$A$204))=0,"",SUMPRODUCT(MAX((Interactions!$B$5:$B$204=$A157)*Interactions!$A$5:$A$204))),""))</f>
        <v/>
      </c>
      <c r="F157" s="10">
        <f>IF($E157="","",TODAY()-$E157)</f>
        <v/>
      </c>
      <c r="G157" s="11">
        <f>IF($A157="","",IF($E157="","Never contacted",IF($F157&gt;Dashboard!$C$5,"At risk",IF($F157&gt;Dashboard!$C$4,"Cooling","Warm"))))</f>
        <v/>
      </c>
      <c r="H157" s="12">
        <f>IF($A157="","",SUMIFS(Revenue!$E$5:$E$204,Revenue!$B$5:$B$204,$A157,Revenue!$A$5:$A$204,"&gt;="&amp;EDATE(TODAY(),-Dashboard!$C$6)))</f>
        <v/>
      </c>
      <c r="I157" s="12">
        <f>IF($A157="","",SUMIFS(Revenue!$E$5:$E$204,Revenue!$B$5:$B$204,$A157))</f>
        <v/>
      </c>
      <c r="J157" s="13">
        <f>IF($A157="","",COUNTIFS(Interactions!$B$5:$B$204,$A157,Interactions!$A$5:$A$204,"&gt;="&amp;EDATE(TODAY(),-Dashboard!$C$6)))</f>
        <v/>
      </c>
      <c r="K157" s="7" t="n"/>
      <c r="L157" s="14" t="n"/>
      <c r="M157" s="15">
        <f>IF($A157="","",IF($K157="","No next action",IF($L157="","No date",IF($L157&lt;TODAY(),"OVERDUE",IF($L157-TODAY()&lt;=7,"This week","")))))</f>
        <v/>
      </c>
      <c r="N157" s="7" t="n"/>
    </row>
    <row r="158">
      <c r="A158" s="7" t="n"/>
      <c r="B158" s="7" t="n"/>
      <c r="C158" s="7" t="n"/>
      <c r="D158" s="8" t="n"/>
      <c r="E158" s="9">
        <f>IF($A158="","",IFERROR(IF(SUMPRODUCT(MAX((Interactions!$B$5:$B$204=$A158)*Interactions!$A$5:$A$204))=0,"",SUMPRODUCT(MAX((Interactions!$B$5:$B$204=$A158)*Interactions!$A$5:$A$204))),""))</f>
        <v/>
      </c>
      <c r="F158" s="10">
        <f>IF($E158="","",TODAY()-$E158)</f>
        <v/>
      </c>
      <c r="G158" s="11">
        <f>IF($A158="","",IF($E158="","Never contacted",IF($F158&gt;Dashboard!$C$5,"At risk",IF($F158&gt;Dashboard!$C$4,"Cooling","Warm"))))</f>
        <v/>
      </c>
      <c r="H158" s="12">
        <f>IF($A158="","",SUMIFS(Revenue!$E$5:$E$204,Revenue!$B$5:$B$204,$A158,Revenue!$A$5:$A$204,"&gt;="&amp;EDATE(TODAY(),-Dashboard!$C$6)))</f>
        <v/>
      </c>
      <c r="I158" s="12">
        <f>IF($A158="","",SUMIFS(Revenue!$E$5:$E$204,Revenue!$B$5:$B$204,$A158))</f>
        <v/>
      </c>
      <c r="J158" s="13">
        <f>IF($A158="","",COUNTIFS(Interactions!$B$5:$B$204,$A158,Interactions!$A$5:$A$204,"&gt;="&amp;EDATE(TODAY(),-Dashboard!$C$6)))</f>
        <v/>
      </c>
      <c r="K158" s="7" t="n"/>
      <c r="L158" s="14" t="n"/>
      <c r="M158" s="15">
        <f>IF($A158="","",IF($K158="","No next action",IF($L158="","No date",IF($L158&lt;TODAY(),"OVERDUE",IF($L158-TODAY()&lt;=7,"This week","")))))</f>
        <v/>
      </c>
      <c r="N158" s="7" t="n"/>
    </row>
    <row r="159">
      <c r="A159" s="7" t="n"/>
      <c r="B159" s="7" t="n"/>
      <c r="C159" s="7" t="n"/>
      <c r="D159" s="8" t="n"/>
      <c r="E159" s="9">
        <f>IF($A159="","",IFERROR(IF(SUMPRODUCT(MAX((Interactions!$B$5:$B$204=$A159)*Interactions!$A$5:$A$204))=0,"",SUMPRODUCT(MAX((Interactions!$B$5:$B$204=$A159)*Interactions!$A$5:$A$204))),""))</f>
        <v/>
      </c>
      <c r="F159" s="10">
        <f>IF($E159="","",TODAY()-$E159)</f>
        <v/>
      </c>
      <c r="G159" s="11">
        <f>IF($A159="","",IF($E159="","Never contacted",IF($F159&gt;Dashboard!$C$5,"At risk",IF($F159&gt;Dashboard!$C$4,"Cooling","Warm"))))</f>
        <v/>
      </c>
      <c r="H159" s="12">
        <f>IF($A159="","",SUMIFS(Revenue!$E$5:$E$204,Revenue!$B$5:$B$204,$A159,Revenue!$A$5:$A$204,"&gt;="&amp;EDATE(TODAY(),-Dashboard!$C$6)))</f>
        <v/>
      </c>
      <c r="I159" s="12">
        <f>IF($A159="","",SUMIFS(Revenue!$E$5:$E$204,Revenue!$B$5:$B$204,$A159))</f>
        <v/>
      </c>
      <c r="J159" s="13">
        <f>IF($A159="","",COUNTIFS(Interactions!$B$5:$B$204,$A159,Interactions!$A$5:$A$204,"&gt;="&amp;EDATE(TODAY(),-Dashboard!$C$6)))</f>
        <v/>
      </c>
      <c r="K159" s="7" t="n"/>
      <c r="L159" s="14" t="n"/>
      <c r="M159" s="15">
        <f>IF($A159="","",IF($K159="","No next action",IF($L159="","No date",IF($L159&lt;TODAY(),"OVERDUE",IF($L159-TODAY()&lt;=7,"This week","")))))</f>
        <v/>
      </c>
      <c r="N159" s="7" t="n"/>
    </row>
    <row r="160">
      <c r="A160" s="7" t="n"/>
      <c r="B160" s="7" t="n"/>
      <c r="C160" s="7" t="n"/>
      <c r="D160" s="8" t="n"/>
      <c r="E160" s="9">
        <f>IF($A160="","",IFERROR(IF(SUMPRODUCT(MAX((Interactions!$B$5:$B$204=$A160)*Interactions!$A$5:$A$204))=0,"",SUMPRODUCT(MAX((Interactions!$B$5:$B$204=$A160)*Interactions!$A$5:$A$204))),""))</f>
        <v/>
      </c>
      <c r="F160" s="10">
        <f>IF($E160="","",TODAY()-$E160)</f>
        <v/>
      </c>
      <c r="G160" s="11">
        <f>IF($A160="","",IF($E160="","Never contacted",IF($F160&gt;Dashboard!$C$5,"At risk",IF($F160&gt;Dashboard!$C$4,"Cooling","Warm"))))</f>
        <v/>
      </c>
      <c r="H160" s="12">
        <f>IF($A160="","",SUMIFS(Revenue!$E$5:$E$204,Revenue!$B$5:$B$204,$A160,Revenue!$A$5:$A$204,"&gt;="&amp;EDATE(TODAY(),-Dashboard!$C$6)))</f>
        <v/>
      </c>
      <c r="I160" s="12">
        <f>IF($A160="","",SUMIFS(Revenue!$E$5:$E$204,Revenue!$B$5:$B$204,$A160))</f>
        <v/>
      </c>
      <c r="J160" s="13">
        <f>IF($A160="","",COUNTIFS(Interactions!$B$5:$B$204,$A160,Interactions!$A$5:$A$204,"&gt;="&amp;EDATE(TODAY(),-Dashboard!$C$6)))</f>
        <v/>
      </c>
      <c r="K160" s="7" t="n"/>
      <c r="L160" s="14" t="n"/>
      <c r="M160" s="15">
        <f>IF($A160="","",IF($K160="","No next action",IF($L160="","No date",IF($L160&lt;TODAY(),"OVERDUE",IF($L160-TODAY()&lt;=7,"This week","")))))</f>
        <v/>
      </c>
      <c r="N160" s="7" t="n"/>
    </row>
    <row r="161">
      <c r="A161" s="7" t="n"/>
      <c r="B161" s="7" t="n"/>
      <c r="C161" s="7" t="n"/>
      <c r="D161" s="8" t="n"/>
      <c r="E161" s="9">
        <f>IF($A161="","",IFERROR(IF(SUMPRODUCT(MAX((Interactions!$B$5:$B$204=$A161)*Interactions!$A$5:$A$204))=0,"",SUMPRODUCT(MAX((Interactions!$B$5:$B$204=$A161)*Interactions!$A$5:$A$204))),""))</f>
        <v/>
      </c>
      <c r="F161" s="10">
        <f>IF($E161="","",TODAY()-$E161)</f>
        <v/>
      </c>
      <c r="G161" s="11">
        <f>IF($A161="","",IF($E161="","Never contacted",IF($F161&gt;Dashboard!$C$5,"At risk",IF($F161&gt;Dashboard!$C$4,"Cooling","Warm"))))</f>
        <v/>
      </c>
      <c r="H161" s="12">
        <f>IF($A161="","",SUMIFS(Revenue!$E$5:$E$204,Revenue!$B$5:$B$204,$A161,Revenue!$A$5:$A$204,"&gt;="&amp;EDATE(TODAY(),-Dashboard!$C$6)))</f>
        <v/>
      </c>
      <c r="I161" s="12">
        <f>IF($A161="","",SUMIFS(Revenue!$E$5:$E$204,Revenue!$B$5:$B$204,$A161))</f>
        <v/>
      </c>
      <c r="J161" s="13">
        <f>IF($A161="","",COUNTIFS(Interactions!$B$5:$B$204,$A161,Interactions!$A$5:$A$204,"&gt;="&amp;EDATE(TODAY(),-Dashboard!$C$6)))</f>
        <v/>
      </c>
      <c r="K161" s="7" t="n"/>
      <c r="L161" s="14" t="n"/>
      <c r="M161" s="15">
        <f>IF($A161="","",IF($K161="","No next action",IF($L161="","No date",IF($L161&lt;TODAY(),"OVERDUE",IF($L161-TODAY()&lt;=7,"This week","")))))</f>
        <v/>
      </c>
      <c r="N161" s="7" t="n"/>
    </row>
    <row r="162">
      <c r="A162" s="7" t="n"/>
      <c r="B162" s="7" t="n"/>
      <c r="C162" s="7" t="n"/>
      <c r="D162" s="8" t="n"/>
      <c r="E162" s="9">
        <f>IF($A162="","",IFERROR(IF(SUMPRODUCT(MAX((Interactions!$B$5:$B$204=$A162)*Interactions!$A$5:$A$204))=0,"",SUMPRODUCT(MAX((Interactions!$B$5:$B$204=$A162)*Interactions!$A$5:$A$204))),""))</f>
        <v/>
      </c>
      <c r="F162" s="10">
        <f>IF($E162="","",TODAY()-$E162)</f>
        <v/>
      </c>
      <c r="G162" s="11">
        <f>IF($A162="","",IF($E162="","Never contacted",IF($F162&gt;Dashboard!$C$5,"At risk",IF($F162&gt;Dashboard!$C$4,"Cooling","Warm"))))</f>
        <v/>
      </c>
      <c r="H162" s="12">
        <f>IF($A162="","",SUMIFS(Revenue!$E$5:$E$204,Revenue!$B$5:$B$204,$A162,Revenue!$A$5:$A$204,"&gt;="&amp;EDATE(TODAY(),-Dashboard!$C$6)))</f>
        <v/>
      </c>
      <c r="I162" s="12">
        <f>IF($A162="","",SUMIFS(Revenue!$E$5:$E$204,Revenue!$B$5:$B$204,$A162))</f>
        <v/>
      </c>
      <c r="J162" s="13">
        <f>IF($A162="","",COUNTIFS(Interactions!$B$5:$B$204,$A162,Interactions!$A$5:$A$204,"&gt;="&amp;EDATE(TODAY(),-Dashboard!$C$6)))</f>
        <v/>
      </c>
      <c r="K162" s="7" t="n"/>
      <c r="L162" s="14" t="n"/>
      <c r="M162" s="15">
        <f>IF($A162="","",IF($K162="","No next action",IF($L162="","No date",IF($L162&lt;TODAY(),"OVERDUE",IF($L162-TODAY()&lt;=7,"This week","")))))</f>
        <v/>
      </c>
      <c r="N162" s="7" t="n"/>
    </row>
    <row r="163">
      <c r="A163" s="7" t="n"/>
      <c r="B163" s="7" t="n"/>
      <c r="C163" s="7" t="n"/>
      <c r="D163" s="8" t="n"/>
      <c r="E163" s="9">
        <f>IF($A163="","",IFERROR(IF(SUMPRODUCT(MAX((Interactions!$B$5:$B$204=$A163)*Interactions!$A$5:$A$204))=0,"",SUMPRODUCT(MAX((Interactions!$B$5:$B$204=$A163)*Interactions!$A$5:$A$204))),""))</f>
        <v/>
      </c>
      <c r="F163" s="10">
        <f>IF($E163="","",TODAY()-$E163)</f>
        <v/>
      </c>
      <c r="G163" s="11">
        <f>IF($A163="","",IF($E163="","Never contacted",IF($F163&gt;Dashboard!$C$5,"At risk",IF($F163&gt;Dashboard!$C$4,"Cooling","Warm"))))</f>
        <v/>
      </c>
      <c r="H163" s="12">
        <f>IF($A163="","",SUMIFS(Revenue!$E$5:$E$204,Revenue!$B$5:$B$204,$A163,Revenue!$A$5:$A$204,"&gt;="&amp;EDATE(TODAY(),-Dashboard!$C$6)))</f>
        <v/>
      </c>
      <c r="I163" s="12">
        <f>IF($A163="","",SUMIFS(Revenue!$E$5:$E$204,Revenue!$B$5:$B$204,$A163))</f>
        <v/>
      </c>
      <c r="J163" s="13">
        <f>IF($A163="","",COUNTIFS(Interactions!$B$5:$B$204,$A163,Interactions!$A$5:$A$204,"&gt;="&amp;EDATE(TODAY(),-Dashboard!$C$6)))</f>
        <v/>
      </c>
      <c r="K163" s="7" t="n"/>
      <c r="L163" s="14" t="n"/>
      <c r="M163" s="15">
        <f>IF($A163="","",IF($K163="","No next action",IF($L163="","No date",IF($L163&lt;TODAY(),"OVERDUE",IF($L163-TODAY()&lt;=7,"This week","")))))</f>
        <v/>
      </c>
      <c r="N163" s="7" t="n"/>
    </row>
    <row r="164">
      <c r="A164" s="7" t="n"/>
      <c r="B164" s="7" t="n"/>
      <c r="C164" s="7" t="n"/>
      <c r="D164" s="8" t="n"/>
      <c r="E164" s="9">
        <f>IF($A164="","",IFERROR(IF(SUMPRODUCT(MAX((Interactions!$B$5:$B$204=$A164)*Interactions!$A$5:$A$204))=0,"",SUMPRODUCT(MAX((Interactions!$B$5:$B$204=$A164)*Interactions!$A$5:$A$204))),""))</f>
        <v/>
      </c>
      <c r="F164" s="10">
        <f>IF($E164="","",TODAY()-$E164)</f>
        <v/>
      </c>
      <c r="G164" s="11">
        <f>IF($A164="","",IF($E164="","Never contacted",IF($F164&gt;Dashboard!$C$5,"At risk",IF($F164&gt;Dashboard!$C$4,"Cooling","Warm"))))</f>
        <v/>
      </c>
      <c r="H164" s="12">
        <f>IF($A164="","",SUMIFS(Revenue!$E$5:$E$204,Revenue!$B$5:$B$204,$A164,Revenue!$A$5:$A$204,"&gt;="&amp;EDATE(TODAY(),-Dashboard!$C$6)))</f>
        <v/>
      </c>
      <c r="I164" s="12">
        <f>IF($A164="","",SUMIFS(Revenue!$E$5:$E$204,Revenue!$B$5:$B$204,$A164))</f>
        <v/>
      </c>
      <c r="J164" s="13">
        <f>IF($A164="","",COUNTIFS(Interactions!$B$5:$B$204,$A164,Interactions!$A$5:$A$204,"&gt;="&amp;EDATE(TODAY(),-Dashboard!$C$6)))</f>
        <v/>
      </c>
      <c r="K164" s="7" t="n"/>
      <c r="L164" s="14" t="n"/>
      <c r="M164" s="15">
        <f>IF($A164="","",IF($K164="","No next action",IF($L164="","No date",IF($L164&lt;TODAY(),"OVERDUE",IF($L164-TODAY()&lt;=7,"This week","")))))</f>
        <v/>
      </c>
      <c r="N164" s="7" t="n"/>
    </row>
    <row r="165">
      <c r="A165" s="7" t="n"/>
      <c r="B165" s="7" t="n"/>
      <c r="C165" s="7" t="n"/>
      <c r="D165" s="8" t="n"/>
      <c r="E165" s="9">
        <f>IF($A165="","",IFERROR(IF(SUMPRODUCT(MAX((Interactions!$B$5:$B$204=$A165)*Interactions!$A$5:$A$204))=0,"",SUMPRODUCT(MAX((Interactions!$B$5:$B$204=$A165)*Interactions!$A$5:$A$204))),""))</f>
        <v/>
      </c>
      <c r="F165" s="10">
        <f>IF($E165="","",TODAY()-$E165)</f>
        <v/>
      </c>
      <c r="G165" s="11">
        <f>IF($A165="","",IF($E165="","Never contacted",IF($F165&gt;Dashboard!$C$5,"At risk",IF($F165&gt;Dashboard!$C$4,"Cooling","Warm"))))</f>
        <v/>
      </c>
      <c r="H165" s="12">
        <f>IF($A165="","",SUMIFS(Revenue!$E$5:$E$204,Revenue!$B$5:$B$204,$A165,Revenue!$A$5:$A$204,"&gt;="&amp;EDATE(TODAY(),-Dashboard!$C$6)))</f>
        <v/>
      </c>
      <c r="I165" s="12">
        <f>IF($A165="","",SUMIFS(Revenue!$E$5:$E$204,Revenue!$B$5:$B$204,$A165))</f>
        <v/>
      </c>
      <c r="J165" s="13">
        <f>IF($A165="","",COUNTIFS(Interactions!$B$5:$B$204,$A165,Interactions!$A$5:$A$204,"&gt;="&amp;EDATE(TODAY(),-Dashboard!$C$6)))</f>
        <v/>
      </c>
      <c r="K165" s="7" t="n"/>
      <c r="L165" s="14" t="n"/>
      <c r="M165" s="15">
        <f>IF($A165="","",IF($K165="","No next action",IF($L165="","No date",IF($L165&lt;TODAY(),"OVERDUE",IF($L165-TODAY()&lt;=7,"This week","")))))</f>
        <v/>
      </c>
      <c r="N165" s="7" t="n"/>
    </row>
    <row r="166">
      <c r="A166" s="7" t="n"/>
      <c r="B166" s="7" t="n"/>
      <c r="C166" s="7" t="n"/>
      <c r="D166" s="8" t="n"/>
      <c r="E166" s="9">
        <f>IF($A166="","",IFERROR(IF(SUMPRODUCT(MAX((Interactions!$B$5:$B$204=$A166)*Interactions!$A$5:$A$204))=0,"",SUMPRODUCT(MAX((Interactions!$B$5:$B$204=$A166)*Interactions!$A$5:$A$204))),""))</f>
        <v/>
      </c>
      <c r="F166" s="10">
        <f>IF($E166="","",TODAY()-$E166)</f>
        <v/>
      </c>
      <c r="G166" s="11">
        <f>IF($A166="","",IF($E166="","Never contacted",IF($F166&gt;Dashboard!$C$5,"At risk",IF($F166&gt;Dashboard!$C$4,"Cooling","Warm"))))</f>
        <v/>
      </c>
      <c r="H166" s="12">
        <f>IF($A166="","",SUMIFS(Revenue!$E$5:$E$204,Revenue!$B$5:$B$204,$A166,Revenue!$A$5:$A$204,"&gt;="&amp;EDATE(TODAY(),-Dashboard!$C$6)))</f>
        <v/>
      </c>
      <c r="I166" s="12">
        <f>IF($A166="","",SUMIFS(Revenue!$E$5:$E$204,Revenue!$B$5:$B$204,$A166))</f>
        <v/>
      </c>
      <c r="J166" s="13">
        <f>IF($A166="","",COUNTIFS(Interactions!$B$5:$B$204,$A166,Interactions!$A$5:$A$204,"&gt;="&amp;EDATE(TODAY(),-Dashboard!$C$6)))</f>
        <v/>
      </c>
      <c r="K166" s="7" t="n"/>
      <c r="L166" s="14" t="n"/>
      <c r="M166" s="15">
        <f>IF($A166="","",IF($K166="","No next action",IF($L166="","No date",IF($L166&lt;TODAY(),"OVERDUE",IF($L166-TODAY()&lt;=7,"This week","")))))</f>
        <v/>
      </c>
      <c r="N166" s="7" t="n"/>
    </row>
    <row r="167">
      <c r="A167" s="7" t="n"/>
      <c r="B167" s="7" t="n"/>
      <c r="C167" s="7" t="n"/>
      <c r="D167" s="8" t="n"/>
      <c r="E167" s="9">
        <f>IF($A167="","",IFERROR(IF(SUMPRODUCT(MAX((Interactions!$B$5:$B$204=$A167)*Interactions!$A$5:$A$204))=0,"",SUMPRODUCT(MAX((Interactions!$B$5:$B$204=$A167)*Interactions!$A$5:$A$204))),""))</f>
        <v/>
      </c>
      <c r="F167" s="10">
        <f>IF($E167="","",TODAY()-$E167)</f>
        <v/>
      </c>
      <c r="G167" s="11">
        <f>IF($A167="","",IF($E167="","Never contacted",IF($F167&gt;Dashboard!$C$5,"At risk",IF($F167&gt;Dashboard!$C$4,"Cooling","Warm"))))</f>
        <v/>
      </c>
      <c r="H167" s="12">
        <f>IF($A167="","",SUMIFS(Revenue!$E$5:$E$204,Revenue!$B$5:$B$204,$A167,Revenue!$A$5:$A$204,"&gt;="&amp;EDATE(TODAY(),-Dashboard!$C$6)))</f>
        <v/>
      </c>
      <c r="I167" s="12">
        <f>IF($A167="","",SUMIFS(Revenue!$E$5:$E$204,Revenue!$B$5:$B$204,$A167))</f>
        <v/>
      </c>
      <c r="J167" s="13">
        <f>IF($A167="","",COUNTIFS(Interactions!$B$5:$B$204,$A167,Interactions!$A$5:$A$204,"&gt;="&amp;EDATE(TODAY(),-Dashboard!$C$6)))</f>
        <v/>
      </c>
      <c r="K167" s="7" t="n"/>
      <c r="L167" s="14" t="n"/>
      <c r="M167" s="15">
        <f>IF($A167="","",IF($K167="","No next action",IF($L167="","No date",IF($L167&lt;TODAY(),"OVERDUE",IF($L167-TODAY()&lt;=7,"This week","")))))</f>
        <v/>
      </c>
      <c r="N167" s="7" t="n"/>
    </row>
    <row r="168">
      <c r="A168" s="7" t="n"/>
      <c r="B168" s="7" t="n"/>
      <c r="C168" s="7" t="n"/>
      <c r="D168" s="8" t="n"/>
      <c r="E168" s="9">
        <f>IF($A168="","",IFERROR(IF(SUMPRODUCT(MAX((Interactions!$B$5:$B$204=$A168)*Interactions!$A$5:$A$204))=0,"",SUMPRODUCT(MAX((Interactions!$B$5:$B$204=$A168)*Interactions!$A$5:$A$204))),""))</f>
        <v/>
      </c>
      <c r="F168" s="10">
        <f>IF($E168="","",TODAY()-$E168)</f>
        <v/>
      </c>
      <c r="G168" s="11">
        <f>IF($A168="","",IF($E168="","Never contacted",IF($F168&gt;Dashboard!$C$5,"At risk",IF($F168&gt;Dashboard!$C$4,"Cooling","Warm"))))</f>
        <v/>
      </c>
      <c r="H168" s="12">
        <f>IF($A168="","",SUMIFS(Revenue!$E$5:$E$204,Revenue!$B$5:$B$204,$A168,Revenue!$A$5:$A$204,"&gt;="&amp;EDATE(TODAY(),-Dashboard!$C$6)))</f>
        <v/>
      </c>
      <c r="I168" s="12">
        <f>IF($A168="","",SUMIFS(Revenue!$E$5:$E$204,Revenue!$B$5:$B$204,$A168))</f>
        <v/>
      </c>
      <c r="J168" s="13">
        <f>IF($A168="","",COUNTIFS(Interactions!$B$5:$B$204,$A168,Interactions!$A$5:$A$204,"&gt;="&amp;EDATE(TODAY(),-Dashboard!$C$6)))</f>
        <v/>
      </c>
      <c r="K168" s="7" t="n"/>
      <c r="L168" s="14" t="n"/>
      <c r="M168" s="15">
        <f>IF($A168="","",IF($K168="","No next action",IF($L168="","No date",IF($L168&lt;TODAY(),"OVERDUE",IF($L168-TODAY()&lt;=7,"This week","")))))</f>
        <v/>
      </c>
      <c r="N168" s="7" t="n"/>
    </row>
    <row r="169">
      <c r="A169" s="7" t="n"/>
      <c r="B169" s="7" t="n"/>
      <c r="C169" s="7" t="n"/>
      <c r="D169" s="8" t="n"/>
      <c r="E169" s="9">
        <f>IF($A169="","",IFERROR(IF(SUMPRODUCT(MAX((Interactions!$B$5:$B$204=$A169)*Interactions!$A$5:$A$204))=0,"",SUMPRODUCT(MAX((Interactions!$B$5:$B$204=$A169)*Interactions!$A$5:$A$204))),""))</f>
        <v/>
      </c>
      <c r="F169" s="10">
        <f>IF($E169="","",TODAY()-$E169)</f>
        <v/>
      </c>
      <c r="G169" s="11">
        <f>IF($A169="","",IF($E169="","Never contacted",IF($F169&gt;Dashboard!$C$5,"At risk",IF($F169&gt;Dashboard!$C$4,"Cooling","Warm"))))</f>
        <v/>
      </c>
      <c r="H169" s="12">
        <f>IF($A169="","",SUMIFS(Revenue!$E$5:$E$204,Revenue!$B$5:$B$204,$A169,Revenue!$A$5:$A$204,"&gt;="&amp;EDATE(TODAY(),-Dashboard!$C$6)))</f>
        <v/>
      </c>
      <c r="I169" s="12">
        <f>IF($A169="","",SUMIFS(Revenue!$E$5:$E$204,Revenue!$B$5:$B$204,$A169))</f>
        <v/>
      </c>
      <c r="J169" s="13">
        <f>IF($A169="","",COUNTIFS(Interactions!$B$5:$B$204,$A169,Interactions!$A$5:$A$204,"&gt;="&amp;EDATE(TODAY(),-Dashboard!$C$6)))</f>
        <v/>
      </c>
      <c r="K169" s="7" t="n"/>
      <c r="L169" s="14" t="n"/>
      <c r="M169" s="15">
        <f>IF($A169="","",IF($K169="","No next action",IF($L169="","No date",IF($L169&lt;TODAY(),"OVERDUE",IF($L169-TODAY()&lt;=7,"This week","")))))</f>
        <v/>
      </c>
      <c r="N169" s="7" t="n"/>
    </row>
    <row r="170">
      <c r="A170" s="7" t="n"/>
      <c r="B170" s="7" t="n"/>
      <c r="C170" s="7" t="n"/>
      <c r="D170" s="8" t="n"/>
      <c r="E170" s="9">
        <f>IF($A170="","",IFERROR(IF(SUMPRODUCT(MAX((Interactions!$B$5:$B$204=$A170)*Interactions!$A$5:$A$204))=0,"",SUMPRODUCT(MAX((Interactions!$B$5:$B$204=$A170)*Interactions!$A$5:$A$204))),""))</f>
        <v/>
      </c>
      <c r="F170" s="10">
        <f>IF($E170="","",TODAY()-$E170)</f>
        <v/>
      </c>
      <c r="G170" s="11">
        <f>IF($A170="","",IF($E170="","Never contacted",IF($F170&gt;Dashboard!$C$5,"At risk",IF($F170&gt;Dashboard!$C$4,"Cooling","Warm"))))</f>
        <v/>
      </c>
      <c r="H170" s="12">
        <f>IF($A170="","",SUMIFS(Revenue!$E$5:$E$204,Revenue!$B$5:$B$204,$A170,Revenue!$A$5:$A$204,"&gt;="&amp;EDATE(TODAY(),-Dashboard!$C$6)))</f>
        <v/>
      </c>
      <c r="I170" s="12">
        <f>IF($A170="","",SUMIFS(Revenue!$E$5:$E$204,Revenue!$B$5:$B$204,$A170))</f>
        <v/>
      </c>
      <c r="J170" s="13">
        <f>IF($A170="","",COUNTIFS(Interactions!$B$5:$B$204,$A170,Interactions!$A$5:$A$204,"&gt;="&amp;EDATE(TODAY(),-Dashboard!$C$6)))</f>
        <v/>
      </c>
      <c r="K170" s="7" t="n"/>
      <c r="L170" s="14" t="n"/>
      <c r="M170" s="15">
        <f>IF($A170="","",IF($K170="","No next action",IF($L170="","No date",IF($L170&lt;TODAY(),"OVERDUE",IF($L170-TODAY()&lt;=7,"This week","")))))</f>
        <v/>
      </c>
      <c r="N170" s="7" t="n"/>
    </row>
    <row r="171">
      <c r="A171" s="7" t="n"/>
      <c r="B171" s="7" t="n"/>
      <c r="C171" s="7" t="n"/>
      <c r="D171" s="8" t="n"/>
      <c r="E171" s="9">
        <f>IF($A171="","",IFERROR(IF(SUMPRODUCT(MAX((Interactions!$B$5:$B$204=$A171)*Interactions!$A$5:$A$204))=0,"",SUMPRODUCT(MAX((Interactions!$B$5:$B$204=$A171)*Interactions!$A$5:$A$204))),""))</f>
        <v/>
      </c>
      <c r="F171" s="10">
        <f>IF($E171="","",TODAY()-$E171)</f>
        <v/>
      </c>
      <c r="G171" s="11">
        <f>IF($A171="","",IF($E171="","Never contacted",IF($F171&gt;Dashboard!$C$5,"At risk",IF($F171&gt;Dashboard!$C$4,"Cooling","Warm"))))</f>
        <v/>
      </c>
      <c r="H171" s="12">
        <f>IF($A171="","",SUMIFS(Revenue!$E$5:$E$204,Revenue!$B$5:$B$204,$A171,Revenue!$A$5:$A$204,"&gt;="&amp;EDATE(TODAY(),-Dashboard!$C$6)))</f>
        <v/>
      </c>
      <c r="I171" s="12">
        <f>IF($A171="","",SUMIFS(Revenue!$E$5:$E$204,Revenue!$B$5:$B$204,$A171))</f>
        <v/>
      </c>
      <c r="J171" s="13">
        <f>IF($A171="","",COUNTIFS(Interactions!$B$5:$B$204,$A171,Interactions!$A$5:$A$204,"&gt;="&amp;EDATE(TODAY(),-Dashboard!$C$6)))</f>
        <v/>
      </c>
      <c r="K171" s="7" t="n"/>
      <c r="L171" s="14" t="n"/>
      <c r="M171" s="15">
        <f>IF($A171="","",IF($K171="","No next action",IF($L171="","No date",IF($L171&lt;TODAY(),"OVERDUE",IF($L171-TODAY()&lt;=7,"This week","")))))</f>
        <v/>
      </c>
      <c r="N171" s="7" t="n"/>
    </row>
    <row r="172">
      <c r="A172" s="7" t="n"/>
      <c r="B172" s="7" t="n"/>
      <c r="C172" s="7" t="n"/>
      <c r="D172" s="8" t="n"/>
      <c r="E172" s="9">
        <f>IF($A172="","",IFERROR(IF(SUMPRODUCT(MAX((Interactions!$B$5:$B$204=$A172)*Interactions!$A$5:$A$204))=0,"",SUMPRODUCT(MAX((Interactions!$B$5:$B$204=$A172)*Interactions!$A$5:$A$204))),""))</f>
        <v/>
      </c>
      <c r="F172" s="10">
        <f>IF($E172="","",TODAY()-$E172)</f>
        <v/>
      </c>
      <c r="G172" s="11">
        <f>IF($A172="","",IF($E172="","Never contacted",IF($F172&gt;Dashboard!$C$5,"At risk",IF($F172&gt;Dashboard!$C$4,"Cooling","Warm"))))</f>
        <v/>
      </c>
      <c r="H172" s="12">
        <f>IF($A172="","",SUMIFS(Revenue!$E$5:$E$204,Revenue!$B$5:$B$204,$A172,Revenue!$A$5:$A$204,"&gt;="&amp;EDATE(TODAY(),-Dashboard!$C$6)))</f>
        <v/>
      </c>
      <c r="I172" s="12">
        <f>IF($A172="","",SUMIFS(Revenue!$E$5:$E$204,Revenue!$B$5:$B$204,$A172))</f>
        <v/>
      </c>
      <c r="J172" s="13">
        <f>IF($A172="","",COUNTIFS(Interactions!$B$5:$B$204,$A172,Interactions!$A$5:$A$204,"&gt;="&amp;EDATE(TODAY(),-Dashboard!$C$6)))</f>
        <v/>
      </c>
      <c r="K172" s="7" t="n"/>
      <c r="L172" s="14" t="n"/>
      <c r="M172" s="15">
        <f>IF($A172="","",IF($K172="","No next action",IF($L172="","No date",IF($L172&lt;TODAY(),"OVERDUE",IF($L172-TODAY()&lt;=7,"This week","")))))</f>
        <v/>
      </c>
      <c r="N172" s="7" t="n"/>
    </row>
    <row r="173">
      <c r="A173" s="7" t="n"/>
      <c r="B173" s="7" t="n"/>
      <c r="C173" s="7" t="n"/>
      <c r="D173" s="8" t="n"/>
      <c r="E173" s="9">
        <f>IF($A173="","",IFERROR(IF(SUMPRODUCT(MAX((Interactions!$B$5:$B$204=$A173)*Interactions!$A$5:$A$204))=0,"",SUMPRODUCT(MAX((Interactions!$B$5:$B$204=$A173)*Interactions!$A$5:$A$204))),""))</f>
        <v/>
      </c>
      <c r="F173" s="10">
        <f>IF($E173="","",TODAY()-$E173)</f>
        <v/>
      </c>
      <c r="G173" s="11">
        <f>IF($A173="","",IF($E173="","Never contacted",IF($F173&gt;Dashboard!$C$5,"At risk",IF($F173&gt;Dashboard!$C$4,"Cooling","Warm"))))</f>
        <v/>
      </c>
      <c r="H173" s="12">
        <f>IF($A173="","",SUMIFS(Revenue!$E$5:$E$204,Revenue!$B$5:$B$204,$A173,Revenue!$A$5:$A$204,"&gt;="&amp;EDATE(TODAY(),-Dashboard!$C$6)))</f>
        <v/>
      </c>
      <c r="I173" s="12">
        <f>IF($A173="","",SUMIFS(Revenue!$E$5:$E$204,Revenue!$B$5:$B$204,$A173))</f>
        <v/>
      </c>
      <c r="J173" s="13">
        <f>IF($A173="","",COUNTIFS(Interactions!$B$5:$B$204,$A173,Interactions!$A$5:$A$204,"&gt;="&amp;EDATE(TODAY(),-Dashboard!$C$6)))</f>
        <v/>
      </c>
      <c r="K173" s="7" t="n"/>
      <c r="L173" s="14" t="n"/>
      <c r="M173" s="15">
        <f>IF($A173="","",IF($K173="","No next action",IF($L173="","No date",IF($L173&lt;TODAY(),"OVERDUE",IF($L173-TODAY()&lt;=7,"This week","")))))</f>
        <v/>
      </c>
      <c r="N173" s="7" t="n"/>
    </row>
    <row r="174">
      <c r="A174" s="7" t="n"/>
      <c r="B174" s="7" t="n"/>
      <c r="C174" s="7" t="n"/>
      <c r="D174" s="8" t="n"/>
      <c r="E174" s="9">
        <f>IF($A174="","",IFERROR(IF(SUMPRODUCT(MAX((Interactions!$B$5:$B$204=$A174)*Interactions!$A$5:$A$204))=0,"",SUMPRODUCT(MAX((Interactions!$B$5:$B$204=$A174)*Interactions!$A$5:$A$204))),""))</f>
        <v/>
      </c>
      <c r="F174" s="10">
        <f>IF($E174="","",TODAY()-$E174)</f>
        <v/>
      </c>
      <c r="G174" s="11">
        <f>IF($A174="","",IF($E174="","Never contacted",IF($F174&gt;Dashboard!$C$5,"At risk",IF($F174&gt;Dashboard!$C$4,"Cooling","Warm"))))</f>
        <v/>
      </c>
      <c r="H174" s="12">
        <f>IF($A174="","",SUMIFS(Revenue!$E$5:$E$204,Revenue!$B$5:$B$204,$A174,Revenue!$A$5:$A$204,"&gt;="&amp;EDATE(TODAY(),-Dashboard!$C$6)))</f>
        <v/>
      </c>
      <c r="I174" s="12">
        <f>IF($A174="","",SUMIFS(Revenue!$E$5:$E$204,Revenue!$B$5:$B$204,$A174))</f>
        <v/>
      </c>
      <c r="J174" s="13">
        <f>IF($A174="","",COUNTIFS(Interactions!$B$5:$B$204,$A174,Interactions!$A$5:$A$204,"&gt;="&amp;EDATE(TODAY(),-Dashboard!$C$6)))</f>
        <v/>
      </c>
      <c r="K174" s="7" t="n"/>
      <c r="L174" s="14" t="n"/>
      <c r="M174" s="15">
        <f>IF($A174="","",IF($K174="","No next action",IF($L174="","No date",IF($L174&lt;TODAY(),"OVERDUE",IF($L174-TODAY()&lt;=7,"This week","")))))</f>
        <v/>
      </c>
      <c r="N174" s="7" t="n"/>
    </row>
    <row r="175">
      <c r="A175" s="7" t="n"/>
      <c r="B175" s="7" t="n"/>
      <c r="C175" s="7" t="n"/>
      <c r="D175" s="8" t="n"/>
      <c r="E175" s="9">
        <f>IF($A175="","",IFERROR(IF(SUMPRODUCT(MAX((Interactions!$B$5:$B$204=$A175)*Interactions!$A$5:$A$204))=0,"",SUMPRODUCT(MAX((Interactions!$B$5:$B$204=$A175)*Interactions!$A$5:$A$204))),""))</f>
        <v/>
      </c>
      <c r="F175" s="10">
        <f>IF($E175="","",TODAY()-$E175)</f>
        <v/>
      </c>
      <c r="G175" s="11">
        <f>IF($A175="","",IF($E175="","Never contacted",IF($F175&gt;Dashboard!$C$5,"At risk",IF($F175&gt;Dashboard!$C$4,"Cooling","Warm"))))</f>
        <v/>
      </c>
      <c r="H175" s="12">
        <f>IF($A175="","",SUMIFS(Revenue!$E$5:$E$204,Revenue!$B$5:$B$204,$A175,Revenue!$A$5:$A$204,"&gt;="&amp;EDATE(TODAY(),-Dashboard!$C$6)))</f>
        <v/>
      </c>
      <c r="I175" s="12">
        <f>IF($A175="","",SUMIFS(Revenue!$E$5:$E$204,Revenue!$B$5:$B$204,$A175))</f>
        <v/>
      </c>
      <c r="J175" s="13">
        <f>IF($A175="","",COUNTIFS(Interactions!$B$5:$B$204,$A175,Interactions!$A$5:$A$204,"&gt;="&amp;EDATE(TODAY(),-Dashboard!$C$6)))</f>
        <v/>
      </c>
      <c r="K175" s="7" t="n"/>
      <c r="L175" s="14" t="n"/>
      <c r="M175" s="15">
        <f>IF($A175="","",IF($K175="","No next action",IF($L175="","No date",IF($L175&lt;TODAY(),"OVERDUE",IF($L175-TODAY()&lt;=7,"This week","")))))</f>
        <v/>
      </c>
      <c r="N175" s="7" t="n"/>
    </row>
    <row r="176">
      <c r="A176" s="7" t="n"/>
      <c r="B176" s="7" t="n"/>
      <c r="C176" s="7" t="n"/>
      <c r="D176" s="8" t="n"/>
      <c r="E176" s="9">
        <f>IF($A176="","",IFERROR(IF(SUMPRODUCT(MAX((Interactions!$B$5:$B$204=$A176)*Interactions!$A$5:$A$204))=0,"",SUMPRODUCT(MAX((Interactions!$B$5:$B$204=$A176)*Interactions!$A$5:$A$204))),""))</f>
        <v/>
      </c>
      <c r="F176" s="10">
        <f>IF($E176="","",TODAY()-$E176)</f>
        <v/>
      </c>
      <c r="G176" s="11">
        <f>IF($A176="","",IF($E176="","Never contacted",IF($F176&gt;Dashboard!$C$5,"At risk",IF($F176&gt;Dashboard!$C$4,"Cooling","Warm"))))</f>
        <v/>
      </c>
      <c r="H176" s="12">
        <f>IF($A176="","",SUMIFS(Revenue!$E$5:$E$204,Revenue!$B$5:$B$204,$A176,Revenue!$A$5:$A$204,"&gt;="&amp;EDATE(TODAY(),-Dashboard!$C$6)))</f>
        <v/>
      </c>
      <c r="I176" s="12">
        <f>IF($A176="","",SUMIFS(Revenue!$E$5:$E$204,Revenue!$B$5:$B$204,$A176))</f>
        <v/>
      </c>
      <c r="J176" s="13">
        <f>IF($A176="","",COUNTIFS(Interactions!$B$5:$B$204,$A176,Interactions!$A$5:$A$204,"&gt;="&amp;EDATE(TODAY(),-Dashboard!$C$6)))</f>
        <v/>
      </c>
      <c r="K176" s="7" t="n"/>
      <c r="L176" s="14" t="n"/>
      <c r="M176" s="15">
        <f>IF($A176="","",IF($K176="","No next action",IF($L176="","No date",IF($L176&lt;TODAY(),"OVERDUE",IF($L176-TODAY()&lt;=7,"This week","")))))</f>
        <v/>
      </c>
      <c r="N176" s="7" t="n"/>
    </row>
    <row r="177">
      <c r="A177" s="7" t="n"/>
      <c r="B177" s="7" t="n"/>
      <c r="C177" s="7" t="n"/>
      <c r="D177" s="8" t="n"/>
      <c r="E177" s="9">
        <f>IF($A177="","",IFERROR(IF(SUMPRODUCT(MAX((Interactions!$B$5:$B$204=$A177)*Interactions!$A$5:$A$204))=0,"",SUMPRODUCT(MAX((Interactions!$B$5:$B$204=$A177)*Interactions!$A$5:$A$204))),""))</f>
        <v/>
      </c>
      <c r="F177" s="10">
        <f>IF($E177="","",TODAY()-$E177)</f>
        <v/>
      </c>
      <c r="G177" s="11">
        <f>IF($A177="","",IF($E177="","Never contacted",IF($F177&gt;Dashboard!$C$5,"At risk",IF($F177&gt;Dashboard!$C$4,"Cooling","Warm"))))</f>
        <v/>
      </c>
      <c r="H177" s="12">
        <f>IF($A177="","",SUMIFS(Revenue!$E$5:$E$204,Revenue!$B$5:$B$204,$A177,Revenue!$A$5:$A$204,"&gt;="&amp;EDATE(TODAY(),-Dashboard!$C$6)))</f>
        <v/>
      </c>
      <c r="I177" s="12">
        <f>IF($A177="","",SUMIFS(Revenue!$E$5:$E$204,Revenue!$B$5:$B$204,$A177))</f>
        <v/>
      </c>
      <c r="J177" s="13">
        <f>IF($A177="","",COUNTIFS(Interactions!$B$5:$B$204,$A177,Interactions!$A$5:$A$204,"&gt;="&amp;EDATE(TODAY(),-Dashboard!$C$6)))</f>
        <v/>
      </c>
      <c r="K177" s="7" t="n"/>
      <c r="L177" s="14" t="n"/>
      <c r="M177" s="15">
        <f>IF($A177="","",IF($K177="","No next action",IF($L177="","No date",IF($L177&lt;TODAY(),"OVERDUE",IF($L177-TODAY()&lt;=7,"This week","")))))</f>
        <v/>
      </c>
      <c r="N177" s="7" t="n"/>
    </row>
    <row r="178">
      <c r="A178" s="7" t="n"/>
      <c r="B178" s="7" t="n"/>
      <c r="C178" s="7" t="n"/>
      <c r="D178" s="8" t="n"/>
      <c r="E178" s="9">
        <f>IF($A178="","",IFERROR(IF(SUMPRODUCT(MAX((Interactions!$B$5:$B$204=$A178)*Interactions!$A$5:$A$204))=0,"",SUMPRODUCT(MAX((Interactions!$B$5:$B$204=$A178)*Interactions!$A$5:$A$204))),""))</f>
        <v/>
      </c>
      <c r="F178" s="10">
        <f>IF($E178="","",TODAY()-$E178)</f>
        <v/>
      </c>
      <c r="G178" s="11">
        <f>IF($A178="","",IF($E178="","Never contacted",IF($F178&gt;Dashboard!$C$5,"At risk",IF($F178&gt;Dashboard!$C$4,"Cooling","Warm"))))</f>
        <v/>
      </c>
      <c r="H178" s="12">
        <f>IF($A178="","",SUMIFS(Revenue!$E$5:$E$204,Revenue!$B$5:$B$204,$A178,Revenue!$A$5:$A$204,"&gt;="&amp;EDATE(TODAY(),-Dashboard!$C$6)))</f>
        <v/>
      </c>
      <c r="I178" s="12">
        <f>IF($A178="","",SUMIFS(Revenue!$E$5:$E$204,Revenue!$B$5:$B$204,$A178))</f>
        <v/>
      </c>
      <c r="J178" s="13">
        <f>IF($A178="","",COUNTIFS(Interactions!$B$5:$B$204,$A178,Interactions!$A$5:$A$204,"&gt;="&amp;EDATE(TODAY(),-Dashboard!$C$6)))</f>
        <v/>
      </c>
      <c r="K178" s="7" t="n"/>
      <c r="L178" s="14" t="n"/>
      <c r="M178" s="15">
        <f>IF($A178="","",IF($K178="","No next action",IF($L178="","No date",IF($L178&lt;TODAY(),"OVERDUE",IF($L178-TODAY()&lt;=7,"This week","")))))</f>
        <v/>
      </c>
      <c r="N178" s="7" t="n"/>
    </row>
    <row r="179">
      <c r="A179" s="7" t="n"/>
      <c r="B179" s="7" t="n"/>
      <c r="C179" s="7" t="n"/>
      <c r="D179" s="8" t="n"/>
      <c r="E179" s="9">
        <f>IF($A179="","",IFERROR(IF(SUMPRODUCT(MAX((Interactions!$B$5:$B$204=$A179)*Interactions!$A$5:$A$204))=0,"",SUMPRODUCT(MAX((Interactions!$B$5:$B$204=$A179)*Interactions!$A$5:$A$204))),""))</f>
        <v/>
      </c>
      <c r="F179" s="10">
        <f>IF($E179="","",TODAY()-$E179)</f>
        <v/>
      </c>
      <c r="G179" s="11">
        <f>IF($A179="","",IF($E179="","Never contacted",IF($F179&gt;Dashboard!$C$5,"At risk",IF($F179&gt;Dashboard!$C$4,"Cooling","Warm"))))</f>
        <v/>
      </c>
      <c r="H179" s="12">
        <f>IF($A179="","",SUMIFS(Revenue!$E$5:$E$204,Revenue!$B$5:$B$204,$A179,Revenue!$A$5:$A$204,"&gt;="&amp;EDATE(TODAY(),-Dashboard!$C$6)))</f>
        <v/>
      </c>
      <c r="I179" s="12">
        <f>IF($A179="","",SUMIFS(Revenue!$E$5:$E$204,Revenue!$B$5:$B$204,$A179))</f>
        <v/>
      </c>
      <c r="J179" s="13">
        <f>IF($A179="","",COUNTIFS(Interactions!$B$5:$B$204,$A179,Interactions!$A$5:$A$204,"&gt;="&amp;EDATE(TODAY(),-Dashboard!$C$6)))</f>
        <v/>
      </c>
      <c r="K179" s="7" t="n"/>
      <c r="L179" s="14" t="n"/>
      <c r="M179" s="15">
        <f>IF($A179="","",IF($K179="","No next action",IF($L179="","No date",IF($L179&lt;TODAY(),"OVERDUE",IF($L179-TODAY()&lt;=7,"This week","")))))</f>
        <v/>
      </c>
      <c r="N179" s="7" t="n"/>
    </row>
    <row r="180">
      <c r="A180" s="7" t="n"/>
      <c r="B180" s="7" t="n"/>
      <c r="C180" s="7" t="n"/>
      <c r="D180" s="8" t="n"/>
      <c r="E180" s="9">
        <f>IF($A180="","",IFERROR(IF(SUMPRODUCT(MAX((Interactions!$B$5:$B$204=$A180)*Interactions!$A$5:$A$204))=0,"",SUMPRODUCT(MAX((Interactions!$B$5:$B$204=$A180)*Interactions!$A$5:$A$204))),""))</f>
        <v/>
      </c>
      <c r="F180" s="10">
        <f>IF($E180="","",TODAY()-$E180)</f>
        <v/>
      </c>
      <c r="G180" s="11">
        <f>IF($A180="","",IF($E180="","Never contacted",IF($F180&gt;Dashboard!$C$5,"At risk",IF($F180&gt;Dashboard!$C$4,"Cooling","Warm"))))</f>
        <v/>
      </c>
      <c r="H180" s="12">
        <f>IF($A180="","",SUMIFS(Revenue!$E$5:$E$204,Revenue!$B$5:$B$204,$A180,Revenue!$A$5:$A$204,"&gt;="&amp;EDATE(TODAY(),-Dashboard!$C$6)))</f>
        <v/>
      </c>
      <c r="I180" s="12">
        <f>IF($A180="","",SUMIFS(Revenue!$E$5:$E$204,Revenue!$B$5:$B$204,$A180))</f>
        <v/>
      </c>
      <c r="J180" s="13">
        <f>IF($A180="","",COUNTIFS(Interactions!$B$5:$B$204,$A180,Interactions!$A$5:$A$204,"&gt;="&amp;EDATE(TODAY(),-Dashboard!$C$6)))</f>
        <v/>
      </c>
      <c r="K180" s="7" t="n"/>
      <c r="L180" s="14" t="n"/>
      <c r="M180" s="15">
        <f>IF($A180="","",IF($K180="","No next action",IF($L180="","No date",IF($L180&lt;TODAY(),"OVERDUE",IF($L180-TODAY()&lt;=7,"This week","")))))</f>
        <v/>
      </c>
      <c r="N180" s="7" t="n"/>
    </row>
    <row r="181">
      <c r="A181" s="7" t="n"/>
      <c r="B181" s="7" t="n"/>
      <c r="C181" s="7" t="n"/>
      <c r="D181" s="8" t="n"/>
      <c r="E181" s="9">
        <f>IF($A181="","",IFERROR(IF(SUMPRODUCT(MAX((Interactions!$B$5:$B$204=$A181)*Interactions!$A$5:$A$204))=0,"",SUMPRODUCT(MAX((Interactions!$B$5:$B$204=$A181)*Interactions!$A$5:$A$204))),""))</f>
        <v/>
      </c>
      <c r="F181" s="10">
        <f>IF($E181="","",TODAY()-$E181)</f>
        <v/>
      </c>
      <c r="G181" s="11">
        <f>IF($A181="","",IF($E181="","Never contacted",IF($F181&gt;Dashboard!$C$5,"At risk",IF($F181&gt;Dashboard!$C$4,"Cooling","Warm"))))</f>
        <v/>
      </c>
      <c r="H181" s="12">
        <f>IF($A181="","",SUMIFS(Revenue!$E$5:$E$204,Revenue!$B$5:$B$204,$A181,Revenue!$A$5:$A$204,"&gt;="&amp;EDATE(TODAY(),-Dashboard!$C$6)))</f>
        <v/>
      </c>
      <c r="I181" s="12">
        <f>IF($A181="","",SUMIFS(Revenue!$E$5:$E$204,Revenue!$B$5:$B$204,$A181))</f>
        <v/>
      </c>
      <c r="J181" s="13">
        <f>IF($A181="","",COUNTIFS(Interactions!$B$5:$B$204,$A181,Interactions!$A$5:$A$204,"&gt;="&amp;EDATE(TODAY(),-Dashboard!$C$6)))</f>
        <v/>
      </c>
      <c r="K181" s="7" t="n"/>
      <c r="L181" s="14" t="n"/>
      <c r="M181" s="15">
        <f>IF($A181="","",IF($K181="","No next action",IF($L181="","No date",IF($L181&lt;TODAY(),"OVERDUE",IF($L181-TODAY()&lt;=7,"This week","")))))</f>
        <v/>
      </c>
      <c r="N181" s="7" t="n"/>
    </row>
    <row r="182">
      <c r="A182" s="7" t="n"/>
      <c r="B182" s="7" t="n"/>
      <c r="C182" s="7" t="n"/>
      <c r="D182" s="8" t="n"/>
      <c r="E182" s="9">
        <f>IF($A182="","",IFERROR(IF(SUMPRODUCT(MAX((Interactions!$B$5:$B$204=$A182)*Interactions!$A$5:$A$204))=0,"",SUMPRODUCT(MAX((Interactions!$B$5:$B$204=$A182)*Interactions!$A$5:$A$204))),""))</f>
        <v/>
      </c>
      <c r="F182" s="10">
        <f>IF($E182="","",TODAY()-$E182)</f>
        <v/>
      </c>
      <c r="G182" s="11">
        <f>IF($A182="","",IF($E182="","Never contacted",IF($F182&gt;Dashboard!$C$5,"At risk",IF($F182&gt;Dashboard!$C$4,"Cooling","Warm"))))</f>
        <v/>
      </c>
      <c r="H182" s="12">
        <f>IF($A182="","",SUMIFS(Revenue!$E$5:$E$204,Revenue!$B$5:$B$204,$A182,Revenue!$A$5:$A$204,"&gt;="&amp;EDATE(TODAY(),-Dashboard!$C$6)))</f>
        <v/>
      </c>
      <c r="I182" s="12">
        <f>IF($A182="","",SUMIFS(Revenue!$E$5:$E$204,Revenue!$B$5:$B$204,$A182))</f>
        <v/>
      </c>
      <c r="J182" s="13">
        <f>IF($A182="","",COUNTIFS(Interactions!$B$5:$B$204,$A182,Interactions!$A$5:$A$204,"&gt;="&amp;EDATE(TODAY(),-Dashboard!$C$6)))</f>
        <v/>
      </c>
      <c r="K182" s="7" t="n"/>
      <c r="L182" s="14" t="n"/>
      <c r="M182" s="15">
        <f>IF($A182="","",IF($K182="","No next action",IF($L182="","No date",IF($L182&lt;TODAY(),"OVERDUE",IF($L182-TODAY()&lt;=7,"This week","")))))</f>
        <v/>
      </c>
      <c r="N182" s="7" t="n"/>
    </row>
    <row r="183">
      <c r="A183" s="7" t="n"/>
      <c r="B183" s="7" t="n"/>
      <c r="C183" s="7" t="n"/>
      <c r="D183" s="8" t="n"/>
      <c r="E183" s="9">
        <f>IF($A183="","",IFERROR(IF(SUMPRODUCT(MAX((Interactions!$B$5:$B$204=$A183)*Interactions!$A$5:$A$204))=0,"",SUMPRODUCT(MAX((Interactions!$B$5:$B$204=$A183)*Interactions!$A$5:$A$204))),""))</f>
        <v/>
      </c>
      <c r="F183" s="10">
        <f>IF($E183="","",TODAY()-$E183)</f>
        <v/>
      </c>
      <c r="G183" s="11">
        <f>IF($A183="","",IF($E183="","Never contacted",IF($F183&gt;Dashboard!$C$5,"At risk",IF($F183&gt;Dashboard!$C$4,"Cooling","Warm"))))</f>
        <v/>
      </c>
      <c r="H183" s="12">
        <f>IF($A183="","",SUMIFS(Revenue!$E$5:$E$204,Revenue!$B$5:$B$204,$A183,Revenue!$A$5:$A$204,"&gt;="&amp;EDATE(TODAY(),-Dashboard!$C$6)))</f>
        <v/>
      </c>
      <c r="I183" s="12">
        <f>IF($A183="","",SUMIFS(Revenue!$E$5:$E$204,Revenue!$B$5:$B$204,$A183))</f>
        <v/>
      </c>
      <c r="J183" s="13">
        <f>IF($A183="","",COUNTIFS(Interactions!$B$5:$B$204,$A183,Interactions!$A$5:$A$204,"&gt;="&amp;EDATE(TODAY(),-Dashboard!$C$6)))</f>
        <v/>
      </c>
      <c r="K183" s="7" t="n"/>
      <c r="L183" s="14" t="n"/>
      <c r="M183" s="15">
        <f>IF($A183="","",IF($K183="","No next action",IF($L183="","No date",IF($L183&lt;TODAY(),"OVERDUE",IF($L183-TODAY()&lt;=7,"This week","")))))</f>
        <v/>
      </c>
      <c r="N183" s="7" t="n"/>
    </row>
    <row r="184">
      <c r="A184" s="7" t="n"/>
      <c r="B184" s="7" t="n"/>
      <c r="C184" s="7" t="n"/>
      <c r="D184" s="8" t="n"/>
      <c r="E184" s="9">
        <f>IF($A184="","",IFERROR(IF(SUMPRODUCT(MAX((Interactions!$B$5:$B$204=$A184)*Interactions!$A$5:$A$204))=0,"",SUMPRODUCT(MAX((Interactions!$B$5:$B$204=$A184)*Interactions!$A$5:$A$204))),""))</f>
        <v/>
      </c>
      <c r="F184" s="10">
        <f>IF($E184="","",TODAY()-$E184)</f>
        <v/>
      </c>
      <c r="G184" s="11">
        <f>IF($A184="","",IF($E184="","Never contacted",IF($F184&gt;Dashboard!$C$5,"At risk",IF($F184&gt;Dashboard!$C$4,"Cooling","Warm"))))</f>
        <v/>
      </c>
      <c r="H184" s="12">
        <f>IF($A184="","",SUMIFS(Revenue!$E$5:$E$204,Revenue!$B$5:$B$204,$A184,Revenue!$A$5:$A$204,"&gt;="&amp;EDATE(TODAY(),-Dashboard!$C$6)))</f>
        <v/>
      </c>
      <c r="I184" s="12">
        <f>IF($A184="","",SUMIFS(Revenue!$E$5:$E$204,Revenue!$B$5:$B$204,$A184))</f>
        <v/>
      </c>
      <c r="J184" s="13">
        <f>IF($A184="","",COUNTIFS(Interactions!$B$5:$B$204,$A184,Interactions!$A$5:$A$204,"&gt;="&amp;EDATE(TODAY(),-Dashboard!$C$6)))</f>
        <v/>
      </c>
      <c r="K184" s="7" t="n"/>
      <c r="L184" s="14" t="n"/>
      <c r="M184" s="15">
        <f>IF($A184="","",IF($K184="","No next action",IF($L184="","No date",IF($L184&lt;TODAY(),"OVERDUE",IF($L184-TODAY()&lt;=7,"This week","")))))</f>
        <v/>
      </c>
      <c r="N184" s="7" t="n"/>
    </row>
    <row r="185">
      <c r="A185" s="7" t="n"/>
      <c r="B185" s="7" t="n"/>
      <c r="C185" s="7" t="n"/>
      <c r="D185" s="8" t="n"/>
      <c r="E185" s="9">
        <f>IF($A185="","",IFERROR(IF(SUMPRODUCT(MAX((Interactions!$B$5:$B$204=$A185)*Interactions!$A$5:$A$204))=0,"",SUMPRODUCT(MAX((Interactions!$B$5:$B$204=$A185)*Interactions!$A$5:$A$204))),""))</f>
        <v/>
      </c>
      <c r="F185" s="10">
        <f>IF($E185="","",TODAY()-$E185)</f>
        <v/>
      </c>
      <c r="G185" s="11">
        <f>IF($A185="","",IF($E185="","Never contacted",IF($F185&gt;Dashboard!$C$5,"At risk",IF($F185&gt;Dashboard!$C$4,"Cooling","Warm"))))</f>
        <v/>
      </c>
      <c r="H185" s="12">
        <f>IF($A185="","",SUMIFS(Revenue!$E$5:$E$204,Revenue!$B$5:$B$204,$A185,Revenue!$A$5:$A$204,"&gt;="&amp;EDATE(TODAY(),-Dashboard!$C$6)))</f>
        <v/>
      </c>
      <c r="I185" s="12">
        <f>IF($A185="","",SUMIFS(Revenue!$E$5:$E$204,Revenue!$B$5:$B$204,$A185))</f>
        <v/>
      </c>
      <c r="J185" s="13">
        <f>IF($A185="","",COUNTIFS(Interactions!$B$5:$B$204,$A185,Interactions!$A$5:$A$204,"&gt;="&amp;EDATE(TODAY(),-Dashboard!$C$6)))</f>
        <v/>
      </c>
      <c r="K185" s="7" t="n"/>
      <c r="L185" s="14" t="n"/>
      <c r="M185" s="15">
        <f>IF($A185="","",IF($K185="","No next action",IF($L185="","No date",IF($L185&lt;TODAY(),"OVERDUE",IF($L185-TODAY()&lt;=7,"This week","")))))</f>
        <v/>
      </c>
      <c r="N185" s="7" t="n"/>
    </row>
    <row r="186">
      <c r="A186" s="7" t="n"/>
      <c r="B186" s="7" t="n"/>
      <c r="C186" s="7" t="n"/>
      <c r="D186" s="8" t="n"/>
      <c r="E186" s="9">
        <f>IF($A186="","",IFERROR(IF(SUMPRODUCT(MAX((Interactions!$B$5:$B$204=$A186)*Interactions!$A$5:$A$204))=0,"",SUMPRODUCT(MAX((Interactions!$B$5:$B$204=$A186)*Interactions!$A$5:$A$204))),""))</f>
        <v/>
      </c>
      <c r="F186" s="10">
        <f>IF($E186="","",TODAY()-$E186)</f>
        <v/>
      </c>
      <c r="G186" s="11">
        <f>IF($A186="","",IF($E186="","Never contacted",IF($F186&gt;Dashboard!$C$5,"At risk",IF($F186&gt;Dashboard!$C$4,"Cooling","Warm"))))</f>
        <v/>
      </c>
      <c r="H186" s="12">
        <f>IF($A186="","",SUMIFS(Revenue!$E$5:$E$204,Revenue!$B$5:$B$204,$A186,Revenue!$A$5:$A$204,"&gt;="&amp;EDATE(TODAY(),-Dashboard!$C$6)))</f>
        <v/>
      </c>
      <c r="I186" s="12">
        <f>IF($A186="","",SUMIFS(Revenue!$E$5:$E$204,Revenue!$B$5:$B$204,$A186))</f>
        <v/>
      </c>
      <c r="J186" s="13">
        <f>IF($A186="","",COUNTIFS(Interactions!$B$5:$B$204,$A186,Interactions!$A$5:$A$204,"&gt;="&amp;EDATE(TODAY(),-Dashboard!$C$6)))</f>
        <v/>
      </c>
      <c r="K186" s="7" t="n"/>
      <c r="L186" s="14" t="n"/>
      <c r="M186" s="15">
        <f>IF($A186="","",IF($K186="","No next action",IF($L186="","No date",IF($L186&lt;TODAY(),"OVERDUE",IF($L186-TODAY()&lt;=7,"This week","")))))</f>
        <v/>
      </c>
      <c r="N186" s="7" t="n"/>
    </row>
    <row r="187">
      <c r="A187" s="7" t="n"/>
      <c r="B187" s="7" t="n"/>
      <c r="C187" s="7" t="n"/>
      <c r="D187" s="8" t="n"/>
      <c r="E187" s="9">
        <f>IF($A187="","",IFERROR(IF(SUMPRODUCT(MAX((Interactions!$B$5:$B$204=$A187)*Interactions!$A$5:$A$204))=0,"",SUMPRODUCT(MAX((Interactions!$B$5:$B$204=$A187)*Interactions!$A$5:$A$204))),""))</f>
        <v/>
      </c>
      <c r="F187" s="10">
        <f>IF($E187="","",TODAY()-$E187)</f>
        <v/>
      </c>
      <c r="G187" s="11">
        <f>IF($A187="","",IF($E187="","Never contacted",IF($F187&gt;Dashboard!$C$5,"At risk",IF($F187&gt;Dashboard!$C$4,"Cooling","Warm"))))</f>
        <v/>
      </c>
      <c r="H187" s="12">
        <f>IF($A187="","",SUMIFS(Revenue!$E$5:$E$204,Revenue!$B$5:$B$204,$A187,Revenue!$A$5:$A$204,"&gt;="&amp;EDATE(TODAY(),-Dashboard!$C$6)))</f>
        <v/>
      </c>
      <c r="I187" s="12">
        <f>IF($A187="","",SUMIFS(Revenue!$E$5:$E$204,Revenue!$B$5:$B$204,$A187))</f>
        <v/>
      </c>
      <c r="J187" s="13">
        <f>IF($A187="","",COUNTIFS(Interactions!$B$5:$B$204,$A187,Interactions!$A$5:$A$204,"&gt;="&amp;EDATE(TODAY(),-Dashboard!$C$6)))</f>
        <v/>
      </c>
      <c r="K187" s="7" t="n"/>
      <c r="L187" s="14" t="n"/>
      <c r="M187" s="15">
        <f>IF($A187="","",IF($K187="","No next action",IF($L187="","No date",IF($L187&lt;TODAY(),"OVERDUE",IF($L187-TODAY()&lt;=7,"This week","")))))</f>
        <v/>
      </c>
      <c r="N187" s="7" t="n"/>
    </row>
    <row r="188">
      <c r="A188" s="7" t="n"/>
      <c r="B188" s="7" t="n"/>
      <c r="C188" s="7" t="n"/>
      <c r="D188" s="8" t="n"/>
      <c r="E188" s="9">
        <f>IF($A188="","",IFERROR(IF(SUMPRODUCT(MAX((Interactions!$B$5:$B$204=$A188)*Interactions!$A$5:$A$204))=0,"",SUMPRODUCT(MAX((Interactions!$B$5:$B$204=$A188)*Interactions!$A$5:$A$204))),""))</f>
        <v/>
      </c>
      <c r="F188" s="10">
        <f>IF($E188="","",TODAY()-$E188)</f>
        <v/>
      </c>
      <c r="G188" s="11">
        <f>IF($A188="","",IF($E188="","Never contacted",IF($F188&gt;Dashboard!$C$5,"At risk",IF($F188&gt;Dashboard!$C$4,"Cooling","Warm"))))</f>
        <v/>
      </c>
      <c r="H188" s="12">
        <f>IF($A188="","",SUMIFS(Revenue!$E$5:$E$204,Revenue!$B$5:$B$204,$A188,Revenue!$A$5:$A$204,"&gt;="&amp;EDATE(TODAY(),-Dashboard!$C$6)))</f>
        <v/>
      </c>
      <c r="I188" s="12">
        <f>IF($A188="","",SUMIFS(Revenue!$E$5:$E$204,Revenue!$B$5:$B$204,$A188))</f>
        <v/>
      </c>
      <c r="J188" s="13">
        <f>IF($A188="","",COUNTIFS(Interactions!$B$5:$B$204,$A188,Interactions!$A$5:$A$204,"&gt;="&amp;EDATE(TODAY(),-Dashboard!$C$6)))</f>
        <v/>
      </c>
      <c r="K188" s="7" t="n"/>
      <c r="L188" s="14" t="n"/>
      <c r="M188" s="15">
        <f>IF($A188="","",IF($K188="","No next action",IF($L188="","No date",IF($L188&lt;TODAY(),"OVERDUE",IF($L188-TODAY()&lt;=7,"This week","")))))</f>
        <v/>
      </c>
      <c r="N188" s="7" t="n"/>
    </row>
    <row r="189">
      <c r="A189" s="7" t="n"/>
      <c r="B189" s="7" t="n"/>
      <c r="C189" s="7" t="n"/>
      <c r="D189" s="8" t="n"/>
      <c r="E189" s="9">
        <f>IF($A189="","",IFERROR(IF(SUMPRODUCT(MAX((Interactions!$B$5:$B$204=$A189)*Interactions!$A$5:$A$204))=0,"",SUMPRODUCT(MAX((Interactions!$B$5:$B$204=$A189)*Interactions!$A$5:$A$204))),""))</f>
        <v/>
      </c>
      <c r="F189" s="10">
        <f>IF($E189="","",TODAY()-$E189)</f>
        <v/>
      </c>
      <c r="G189" s="11">
        <f>IF($A189="","",IF($E189="","Never contacted",IF($F189&gt;Dashboard!$C$5,"At risk",IF($F189&gt;Dashboard!$C$4,"Cooling","Warm"))))</f>
        <v/>
      </c>
      <c r="H189" s="12">
        <f>IF($A189="","",SUMIFS(Revenue!$E$5:$E$204,Revenue!$B$5:$B$204,$A189,Revenue!$A$5:$A$204,"&gt;="&amp;EDATE(TODAY(),-Dashboard!$C$6)))</f>
        <v/>
      </c>
      <c r="I189" s="12">
        <f>IF($A189="","",SUMIFS(Revenue!$E$5:$E$204,Revenue!$B$5:$B$204,$A189))</f>
        <v/>
      </c>
      <c r="J189" s="13">
        <f>IF($A189="","",COUNTIFS(Interactions!$B$5:$B$204,$A189,Interactions!$A$5:$A$204,"&gt;="&amp;EDATE(TODAY(),-Dashboard!$C$6)))</f>
        <v/>
      </c>
      <c r="K189" s="7" t="n"/>
      <c r="L189" s="14" t="n"/>
      <c r="M189" s="15">
        <f>IF($A189="","",IF($K189="","No next action",IF($L189="","No date",IF($L189&lt;TODAY(),"OVERDUE",IF($L189-TODAY()&lt;=7,"This week","")))))</f>
        <v/>
      </c>
      <c r="N189" s="7" t="n"/>
    </row>
    <row r="190">
      <c r="A190" s="7" t="n"/>
      <c r="B190" s="7" t="n"/>
      <c r="C190" s="7" t="n"/>
      <c r="D190" s="8" t="n"/>
      <c r="E190" s="9">
        <f>IF($A190="","",IFERROR(IF(SUMPRODUCT(MAX((Interactions!$B$5:$B$204=$A190)*Interactions!$A$5:$A$204))=0,"",SUMPRODUCT(MAX((Interactions!$B$5:$B$204=$A190)*Interactions!$A$5:$A$204))),""))</f>
        <v/>
      </c>
      <c r="F190" s="10">
        <f>IF($E190="","",TODAY()-$E190)</f>
        <v/>
      </c>
      <c r="G190" s="11">
        <f>IF($A190="","",IF($E190="","Never contacted",IF($F190&gt;Dashboard!$C$5,"At risk",IF($F190&gt;Dashboard!$C$4,"Cooling","Warm"))))</f>
        <v/>
      </c>
      <c r="H190" s="12">
        <f>IF($A190="","",SUMIFS(Revenue!$E$5:$E$204,Revenue!$B$5:$B$204,$A190,Revenue!$A$5:$A$204,"&gt;="&amp;EDATE(TODAY(),-Dashboard!$C$6)))</f>
        <v/>
      </c>
      <c r="I190" s="12">
        <f>IF($A190="","",SUMIFS(Revenue!$E$5:$E$204,Revenue!$B$5:$B$204,$A190))</f>
        <v/>
      </c>
      <c r="J190" s="13">
        <f>IF($A190="","",COUNTIFS(Interactions!$B$5:$B$204,$A190,Interactions!$A$5:$A$204,"&gt;="&amp;EDATE(TODAY(),-Dashboard!$C$6)))</f>
        <v/>
      </c>
      <c r="K190" s="7" t="n"/>
      <c r="L190" s="14" t="n"/>
      <c r="M190" s="15">
        <f>IF($A190="","",IF($K190="","No next action",IF($L190="","No date",IF($L190&lt;TODAY(),"OVERDUE",IF($L190-TODAY()&lt;=7,"This week","")))))</f>
        <v/>
      </c>
      <c r="N190" s="7" t="n"/>
    </row>
    <row r="191">
      <c r="A191" s="7" t="n"/>
      <c r="B191" s="7" t="n"/>
      <c r="C191" s="7" t="n"/>
      <c r="D191" s="8" t="n"/>
      <c r="E191" s="9">
        <f>IF($A191="","",IFERROR(IF(SUMPRODUCT(MAX((Interactions!$B$5:$B$204=$A191)*Interactions!$A$5:$A$204))=0,"",SUMPRODUCT(MAX((Interactions!$B$5:$B$204=$A191)*Interactions!$A$5:$A$204))),""))</f>
        <v/>
      </c>
      <c r="F191" s="10">
        <f>IF($E191="","",TODAY()-$E191)</f>
        <v/>
      </c>
      <c r="G191" s="11">
        <f>IF($A191="","",IF($E191="","Never contacted",IF($F191&gt;Dashboard!$C$5,"At risk",IF($F191&gt;Dashboard!$C$4,"Cooling","Warm"))))</f>
        <v/>
      </c>
      <c r="H191" s="12">
        <f>IF($A191="","",SUMIFS(Revenue!$E$5:$E$204,Revenue!$B$5:$B$204,$A191,Revenue!$A$5:$A$204,"&gt;="&amp;EDATE(TODAY(),-Dashboard!$C$6)))</f>
        <v/>
      </c>
      <c r="I191" s="12">
        <f>IF($A191="","",SUMIFS(Revenue!$E$5:$E$204,Revenue!$B$5:$B$204,$A191))</f>
        <v/>
      </c>
      <c r="J191" s="13">
        <f>IF($A191="","",COUNTIFS(Interactions!$B$5:$B$204,$A191,Interactions!$A$5:$A$204,"&gt;="&amp;EDATE(TODAY(),-Dashboard!$C$6)))</f>
        <v/>
      </c>
      <c r="K191" s="7" t="n"/>
      <c r="L191" s="14" t="n"/>
      <c r="M191" s="15">
        <f>IF($A191="","",IF($K191="","No next action",IF($L191="","No date",IF($L191&lt;TODAY(),"OVERDUE",IF($L191-TODAY()&lt;=7,"This week","")))))</f>
        <v/>
      </c>
      <c r="N191" s="7" t="n"/>
    </row>
    <row r="192">
      <c r="A192" s="7" t="n"/>
      <c r="B192" s="7" t="n"/>
      <c r="C192" s="7" t="n"/>
      <c r="D192" s="8" t="n"/>
      <c r="E192" s="9">
        <f>IF($A192="","",IFERROR(IF(SUMPRODUCT(MAX((Interactions!$B$5:$B$204=$A192)*Interactions!$A$5:$A$204))=0,"",SUMPRODUCT(MAX((Interactions!$B$5:$B$204=$A192)*Interactions!$A$5:$A$204))),""))</f>
        <v/>
      </c>
      <c r="F192" s="10">
        <f>IF($E192="","",TODAY()-$E192)</f>
        <v/>
      </c>
      <c r="G192" s="11">
        <f>IF($A192="","",IF($E192="","Never contacted",IF($F192&gt;Dashboard!$C$5,"At risk",IF($F192&gt;Dashboard!$C$4,"Cooling","Warm"))))</f>
        <v/>
      </c>
      <c r="H192" s="12">
        <f>IF($A192="","",SUMIFS(Revenue!$E$5:$E$204,Revenue!$B$5:$B$204,$A192,Revenue!$A$5:$A$204,"&gt;="&amp;EDATE(TODAY(),-Dashboard!$C$6)))</f>
        <v/>
      </c>
      <c r="I192" s="12">
        <f>IF($A192="","",SUMIFS(Revenue!$E$5:$E$204,Revenue!$B$5:$B$204,$A192))</f>
        <v/>
      </c>
      <c r="J192" s="13">
        <f>IF($A192="","",COUNTIFS(Interactions!$B$5:$B$204,$A192,Interactions!$A$5:$A$204,"&gt;="&amp;EDATE(TODAY(),-Dashboard!$C$6)))</f>
        <v/>
      </c>
      <c r="K192" s="7" t="n"/>
      <c r="L192" s="14" t="n"/>
      <c r="M192" s="15">
        <f>IF($A192="","",IF($K192="","No next action",IF($L192="","No date",IF($L192&lt;TODAY(),"OVERDUE",IF($L192-TODAY()&lt;=7,"This week","")))))</f>
        <v/>
      </c>
      <c r="N192" s="7" t="n"/>
    </row>
    <row r="193">
      <c r="A193" s="7" t="n"/>
      <c r="B193" s="7" t="n"/>
      <c r="C193" s="7" t="n"/>
      <c r="D193" s="8" t="n"/>
      <c r="E193" s="9">
        <f>IF($A193="","",IFERROR(IF(SUMPRODUCT(MAX((Interactions!$B$5:$B$204=$A193)*Interactions!$A$5:$A$204))=0,"",SUMPRODUCT(MAX((Interactions!$B$5:$B$204=$A193)*Interactions!$A$5:$A$204))),""))</f>
        <v/>
      </c>
      <c r="F193" s="10">
        <f>IF($E193="","",TODAY()-$E193)</f>
        <v/>
      </c>
      <c r="G193" s="11">
        <f>IF($A193="","",IF($E193="","Never contacted",IF($F193&gt;Dashboard!$C$5,"At risk",IF($F193&gt;Dashboard!$C$4,"Cooling","Warm"))))</f>
        <v/>
      </c>
      <c r="H193" s="12">
        <f>IF($A193="","",SUMIFS(Revenue!$E$5:$E$204,Revenue!$B$5:$B$204,$A193,Revenue!$A$5:$A$204,"&gt;="&amp;EDATE(TODAY(),-Dashboard!$C$6)))</f>
        <v/>
      </c>
      <c r="I193" s="12">
        <f>IF($A193="","",SUMIFS(Revenue!$E$5:$E$204,Revenue!$B$5:$B$204,$A193))</f>
        <v/>
      </c>
      <c r="J193" s="13">
        <f>IF($A193="","",COUNTIFS(Interactions!$B$5:$B$204,$A193,Interactions!$A$5:$A$204,"&gt;="&amp;EDATE(TODAY(),-Dashboard!$C$6)))</f>
        <v/>
      </c>
      <c r="K193" s="7" t="n"/>
      <c r="L193" s="14" t="n"/>
      <c r="M193" s="15">
        <f>IF($A193="","",IF($K193="","No next action",IF($L193="","No date",IF($L193&lt;TODAY(),"OVERDUE",IF($L193-TODAY()&lt;=7,"This week","")))))</f>
        <v/>
      </c>
      <c r="N193" s="7" t="n"/>
    </row>
    <row r="194">
      <c r="A194" s="7" t="n"/>
      <c r="B194" s="7" t="n"/>
      <c r="C194" s="7" t="n"/>
      <c r="D194" s="8" t="n"/>
      <c r="E194" s="9">
        <f>IF($A194="","",IFERROR(IF(SUMPRODUCT(MAX((Interactions!$B$5:$B$204=$A194)*Interactions!$A$5:$A$204))=0,"",SUMPRODUCT(MAX((Interactions!$B$5:$B$204=$A194)*Interactions!$A$5:$A$204))),""))</f>
        <v/>
      </c>
      <c r="F194" s="10">
        <f>IF($E194="","",TODAY()-$E194)</f>
        <v/>
      </c>
      <c r="G194" s="11">
        <f>IF($A194="","",IF($E194="","Never contacted",IF($F194&gt;Dashboard!$C$5,"At risk",IF($F194&gt;Dashboard!$C$4,"Cooling","Warm"))))</f>
        <v/>
      </c>
      <c r="H194" s="12">
        <f>IF($A194="","",SUMIFS(Revenue!$E$5:$E$204,Revenue!$B$5:$B$204,$A194,Revenue!$A$5:$A$204,"&gt;="&amp;EDATE(TODAY(),-Dashboard!$C$6)))</f>
        <v/>
      </c>
      <c r="I194" s="12">
        <f>IF($A194="","",SUMIFS(Revenue!$E$5:$E$204,Revenue!$B$5:$B$204,$A194))</f>
        <v/>
      </c>
      <c r="J194" s="13">
        <f>IF($A194="","",COUNTIFS(Interactions!$B$5:$B$204,$A194,Interactions!$A$5:$A$204,"&gt;="&amp;EDATE(TODAY(),-Dashboard!$C$6)))</f>
        <v/>
      </c>
      <c r="K194" s="7" t="n"/>
      <c r="L194" s="14" t="n"/>
      <c r="M194" s="15">
        <f>IF($A194="","",IF($K194="","No next action",IF($L194="","No date",IF($L194&lt;TODAY(),"OVERDUE",IF($L194-TODAY()&lt;=7,"This week","")))))</f>
        <v/>
      </c>
      <c r="N194" s="7" t="n"/>
    </row>
    <row r="195">
      <c r="A195" s="7" t="n"/>
      <c r="B195" s="7" t="n"/>
      <c r="C195" s="7" t="n"/>
      <c r="D195" s="8" t="n"/>
      <c r="E195" s="9">
        <f>IF($A195="","",IFERROR(IF(SUMPRODUCT(MAX((Interactions!$B$5:$B$204=$A195)*Interactions!$A$5:$A$204))=0,"",SUMPRODUCT(MAX((Interactions!$B$5:$B$204=$A195)*Interactions!$A$5:$A$204))),""))</f>
        <v/>
      </c>
      <c r="F195" s="10">
        <f>IF($E195="","",TODAY()-$E195)</f>
        <v/>
      </c>
      <c r="G195" s="11">
        <f>IF($A195="","",IF($E195="","Never contacted",IF($F195&gt;Dashboard!$C$5,"At risk",IF($F195&gt;Dashboard!$C$4,"Cooling","Warm"))))</f>
        <v/>
      </c>
      <c r="H195" s="12">
        <f>IF($A195="","",SUMIFS(Revenue!$E$5:$E$204,Revenue!$B$5:$B$204,$A195,Revenue!$A$5:$A$204,"&gt;="&amp;EDATE(TODAY(),-Dashboard!$C$6)))</f>
        <v/>
      </c>
      <c r="I195" s="12">
        <f>IF($A195="","",SUMIFS(Revenue!$E$5:$E$204,Revenue!$B$5:$B$204,$A195))</f>
        <v/>
      </c>
      <c r="J195" s="13">
        <f>IF($A195="","",COUNTIFS(Interactions!$B$5:$B$204,$A195,Interactions!$A$5:$A$204,"&gt;="&amp;EDATE(TODAY(),-Dashboard!$C$6)))</f>
        <v/>
      </c>
      <c r="K195" s="7" t="n"/>
      <c r="L195" s="14" t="n"/>
      <c r="M195" s="15">
        <f>IF($A195="","",IF($K195="","No next action",IF($L195="","No date",IF($L195&lt;TODAY(),"OVERDUE",IF($L195-TODAY()&lt;=7,"This week","")))))</f>
        <v/>
      </c>
      <c r="N195" s="7" t="n"/>
    </row>
    <row r="196">
      <c r="A196" s="7" t="n"/>
      <c r="B196" s="7" t="n"/>
      <c r="C196" s="7" t="n"/>
      <c r="D196" s="8" t="n"/>
      <c r="E196" s="9">
        <f>IF($A196="","",IFERROR(IF(SUMPRODUCT(MAX((Interactions!$B$5:$B$204=$A196)*Interactions!$A$5:$A$204))=0,"",SUMPRODUCT(MAX((Interactions!$B$5:$B$204=$A196)*Interactions!$A$5:$A$204))),""))</f>
        <v/>
      </c>
      <c r="F196" s="10">
        <f>IF($E196="","",TODAY()-$E196)</f>
        <v/>
      </c>
      <c r="G196" s="11">
        <f>IF($A196="","",IF($E196="","Never contacted",IF($F196&gt;Dashboard!$C$5,"At risk",IF($F196&gt;Dashboard!$C$4,"Cooling","Warm"))))</f>
        <v/>
      </c>
      <c r="H196" s="12">
        <f>IF($A196="","",SUMIFS(Revenue!$E$5:$E$204,Revenue!$B$5:$B$204,$A196,Revenue!$A$5:$A$204,"&gt;="&amp;EDATE(TODAY(),-Dashboard!$C$6)))</f>
        <v/>
      </c>
      <c r="I196" s="12">
        <f>IF($A196="","",SUMIFS(Revenue!$E$5:$E$204,Revenue!$B$5:$B$204,$A196))</f>
        <v/>
      </c>
      <c r="J196" s="13">
        <f>IF($A196="","",COUNTIFS(Interactions!$B$5:$B$204,$A196,Interactions!$A$5:$A$204,"&gt;="&amp;EDATE(TODAY(),-Dashboard!$C$6)))</f>
        <v/>
      </c>
      <c r="K196" s="7" t="n"/>
      <c r="L196" s="14" t="n"/>
      <c r="M196" s="15">
        <f>IF($A196="","",IF($K196="","No next action",IF($L196="","No date",IF($L196&lt;TODAY(),"OVERDUE",IF($L196-TODAY()&lt;=7,"This week","")))))</f>
        <v/>
      </c>
      <c r="N196" s="7" t="n"/>
    </row>
    <row r="197">
      <c r="A197" s="7" t="n"/>
      <c r="B197" s="7" t="n"/>
      <c r="C197" s="7" t="n"/>
      <c r="D197" s="8" t="n"/>
      <c r="E197" s="9">
        <f>IF($A197="","",IFERROR(IF(SUMPRODUCT(MAX((Interactions!$B$5:$B$204=$A197)*Interactions!$A$5:$A$204))=0,"",SUMPRODUCT(MAX((Interactions!$B$5:$B$204=$A197)*Interactions!$A$5:$A$204))),""))</f>
        <v/>
      </c>
      <c r="F197" s="10">
        <f>IF($E197="","",TODAY()-$E197)</f>
        <v/>
      </c>
      <c r="G197" s="11">
        <f>IF($A197="","",IF($E197="","Never contacted",IF($F197&gt;Dashboard!$C$5,"At risk",IF($F197&gt;Dashboard!$C$4,"Cooling","Warm"))))</f>
        <v/>
      </c>
      <c r="H197" s="12">
        <f>IF($A197="","",SUMIFS(Revenue!$E$5:$E$204,Revenue!$B$5:$B$204,$A197,Revenue!$A$5:$A$204,"&gt;="&amp;EDATE(TODAY(),-Dashboard!$C$6)))</f>
        <v/>
      </c>
      <c r="I197" s="12">
        <f>IF($A197="","",SUMIFS(Revenue!$E$5:$E$204,Revenue!$B$5:$B$204,$A197))</f>
        <v/>
      </c>
      <c r="J197" s="13">
        <f>IF($A197="","",COUNTIFS(Interactions!$B$5:$B$204,$A197,Interactions!$A$5:$A$204,"&gt;="&amp;EDATE(TODAY(),-Dashboard!$C$6)))</f>
        <v/>
      </c>
      <c r="K197" s="7" t="n"/>
      <c r="L197" s="14" t="n"/>
      <c r="M197" s="15">
        <f>IF($A197="","",IF($K197="","No next action",IF($L197="","No date",IF($L197&lt;TODAY(),"OVERDUE",IF($L197-TODAY()&lt;=7,"This week","")))))</f>
        <v/>
      </c>
      <c r="N197" s="7" t="n"/>
    </row>
    <row r="198">
      <c r="A198" s="7" t="n"/>
      <c r="B198" s="7" t="n"/>
      <c r="C198" s="7" t="n"/>
      <c r="D198" s="8" t="n"/>
      <c r="E198" s="9">
        <f>IF($A198="","",IFERROR(IF(SUMPRODUCT(MAX((Interactions!$B$5:$B$204=$A198)*Interactions!$A$5:$A$204))=0,"",SUMPRODUCT(MAX((Interactions!$B$5:$B$204=$A198)*Interactions!$A$5:$A$204))),""))</f>
        <v/>
      </c>
      <c r="F198" s="10">
        <f>IF($E198="","",TODAY()-$E198)</f>
        <v/>
      </c>
      <c r="G198" s="11">
        <f>IF($A198="","",IF($E198="","Never contacted",IF($F198&gt;Dashboard!$C$5,"At risk",IF($F198&gt;Dashboard!$C$4,"Cooling","Warm"))))</f>
        <v/>
      </c>
      <c r="H198" s="12">
        <f>IF($A198="","",SUMIFS(Revenue!$E$5:$E$204,Revenue!$B$5:$B$204,$A198,Revenue!$A$5:$A$204,"&gt;="&amp;EDATE(TODAY(),-Dashboard!$C$6)))</f>
        <v/>
      </c>
      <c r="I198" s="12">
        <f>IF($A198="","",SUMIFS(Revenue!$E$5:$E$204,Revenue!$B$5:$B$204,$A198))</f>
        <v/>
      </c>
      <c r="J198" s="13">
        <f>IF($A198="","",COUNTIFS(Interactions!$B$5:$B$204,$A198,Interactions!$A$5:$A$204,"&gt;="&amp;EDATE(TODAY(),-Dashboard!$C$6)))</f>
        <v/>
      </c>
      <c r="K198" s="7" t="n"/>
      <c r="L198" s="14" t="n"/>
      <c r="M198" s="15">
        <f>IF($A198="","",IF($K198="","No next action",IF($L198="","No date",IF($L198&lt;TODAY(),"OVERDUE",IF($L198-TODAY()&lt;=7,"This week","")))))</f>
        <v/>
      </c>
      <c r="N198" s="7" t="n"/>
    </row>
    <row r="199">
      <c r="A199" s="7" t="n"/>
      <c r="B199" s="7" t="n"/>
      <c r="C199" s="7" t="n"/>
      <c r="D199" s="8" t="n"/>
      <c r="E199" s="9">
        <f>IF($A199="","",IFERROR(IF(SUMPRODUCT(MAX((Interactions!$B$5:$B$204=$A199)*Interactions!$A$5:$A$204))=0,"",SUMPRODUCT(MAX((Interactions!$B$5:$B$204=$A199)*Interactions!$A$5:$A$204))),""))</f>
        <v/>
      </c>
      <c r="F199" s="10">
        <f>IF($E199="","",TODAY()-$E199)</f>
        <v/>
      </c>
      <c r="G199" s="11">
        <f>IF($A199="","",IF($E199="","Never contacted",IF($F199&gt;Dashboard!$C$5,"At risk",IF($F199&gt;Dashboard!$C$4,"Cooling","Warm"))))</f>
        <v/>
      </c>
      <c r="H199" s="12">
        <f>IF($A199="","",SUMIFS(Revenue!$E$5:$E$204,Revenue!$B$5:$B$204,$A199,Revenue!$A$5:$A$204,"&gt;="&amp;EDATE(TODAY(),-Dashboard!$C$6)))</f>
        <v/>
      </c>
      <c r="I199" s="12">
        <f>IF($A199="","",SUMIFS(Revenue!$E$5:$E$204,Revenue!$B$5:$B$204,$A199))</f>
        <v/>
      </c>
      <c r="J199" s="13">
        <f>IF($A199="","",COUNTIFS(Interactions!$B$5:$B$204,$A199,Interactions!$A$5:$A$204,"&gt;="&amp;EDATE(TODAY(),-Dashboard!$C$6)))</f>
        <v/>
      </c>
      <c r="K199" s="7" t="n"/>
      <c r="L199" s="14" t="n"/>
      <c r="M199" s="15">
        <f>IF($A199="","",IF($K199="","No next action",IF($L199="","No date",IF($L199&lt;TODAY(),"OVERDUE",IF($L199-TODAY()&lt;=7,"This week","")))))</f>
        <v/>
      </c>
      <c r="N199" s="7" t="n"/>
    </row>
    <row r="200">
      <c r="A200" s="7" t="n"/>
      <c r="B200" s="7" t="n"/>
      <c r="C200" s="7" t="n"/>
      <c r="D200" s="8" t="n"/>
      <c r="E200" s="9">
        <f>IF($A200="","",IFERROR(IF(SUMPRODUCT(MAX((Interactions!$B$5:$B$204=$A200)*Interactions!$A$5:$A$204))=0,"",SUMPRODUCT(MAX((Interactions!$B$5:$B$204=$A200)*Interactions!$A$5:$A$204))),""))</f>
        <v/>
      </c>
      <c r="F200" s="10">
        <f>IF($E200="","",TODAY()-$E200)</f>
        <v/>
      </c>
      <c r="G200" s="11">
        <f>IF($A200="","",IF($E200="","Never contacted",IF($F200&gt;Dashboard!$C$5,"At risk",IF($F200&gt;Dashboard!$C$4,"Cooling","Warm"))))</f>
        <v/>
      </c>
      <c r="H200" s="12">
        <f>IF($A200="","",SUMIFS(Revenue!$E$5:$E$204,Revenue!$B$5:$B$204,$A200,Revenue!$A$5:$A$204,"&gt;="&amp;EDATE(TODAY(),-Dashboard!$C$6)))</f>
        <v/>
      </c>
      <c r="I200" s="12">
        <f>IF($A200="","",SUMIFS(Revenue!$E$5:$E$204,Revenue!$B$5:$B$204,$A200))</f>
        <v/>
      </c>
      <c r="J200" s="13">
        <f>IF($A200="","",COUNTIFS(Interactions!$B$5:$B$204,$A200,Interactions!$A$5:$A$204,"&gt;="&amp;EDATE(TODAY(),-Dashboard!$C$6)))</f>
        <v/>
      </c>
      <c r="K200" s="7" t="n"/>
      <c r="L200" s="14" t="n"/>
      <c r="M200" s="15">
        <f>IF($A200="","",IF($K200="","No next action",IF($L200="","No date",IF($L200&lt;TODAY(),"OVERDUE",IF($L200-TODAY()&lt;=7,"This week","")))))</f>
        <v/>
      </c>
      <c r="N200" s="7" t="n"/>
    </row>
    <row r="201">
      <c r="A201" s="7" t="n"/>
      <c r="B201" s="7" t="n"/>
      <c r="C201" s="7" t="n"/>
      <c r="D201" s="8" t="n"/>
      <c r="E201" s="9">
        <f>IF($A201="","",IFERROR(IF(SUMPRODUCT(MAX((Interactions!$B$5:$B$204=$A201)*Interactions!$A$5:$A$204))=0,"",SUMPRODUCT(MAX((Interactions!$B$5:$B$204=$A201)*Interactions!$A$5:$A$204))),""))</f>
        <v/>
      </c>
      <c r="F201" s="10">
        <f>IF($E201="","",TODAY()-$E201)</f>
        <v/>
      </c>
      <c r="G201" s="11">
        <f>IF($A201="","",IF($E201="","Never contacted",IF($F201&gt;Dashboard!$C$5,"At risk",IF($F201&gt;Dashboard!$C$4,"Cooling","Warm"))))</f>
        <v/>
      </c>
      <c r="H201" s="12">
        <f>IF($A201="","",SUMIFS(Revenue!$E$5:$E$204,Revenue!$B$5:$B$204,$A201,Revenue!$A$5:$A$204,"&gt;="&amp;EDATE(TODAY(),-Dashboard!$C$6)))</f>
        <v/>
      </c>
      <c r="I201" s="12">
        <f>IF($A201="","",SUMIFS(Revenue!$E$5:$E$204,Revenue!$B$5:$B$204,$A201))</f>
        <v/>
      </c>
      <c r="J201" s="13">
        <f>IF($A201="","",COUNTIFS(Interactions!$B$5:$B$204,$A201,Interactions!$A$5:$A$204,"&gt;="&amp;EDATE(TODAY(),-Dashboard!$C$6)))</f>
        <v/>
      </c>
      <c r="K201" s="7" t="n"/>
      <c r="L201" s="14" t="n"/>
      <c r="M201" s="15">
        <f>IF($A201="","",IF($K201="","No next action",IF($L201="","No date",IF($L201&lt;TODAY(),"OVERDUE",IF($L201-TODAY()&lt;=7,"This week","")))))</f>
        <v/>
      </c>
      <c r="N201" s="7" t="n"/>
    </row>
    <row r="202">
      <c r="A202" s="7" t="n"/>
      <c r="B202" s="7" t="n"/>
      <c r="C202" s="7" t="n"/>
      <c r="D202" s="8" t="n"/>
      <c r="E202" s="9">
        <f>IF($A202="","",IFERROR(IF(SUMPRODUCT(MAX((Interactions!$B$5:$B$204=$A202)*Interactions!$A$5:$A$204))=0,"",SUMPRODUCT(MAX((Interactions!$B$5:$B$204=$A202)*Interactions!$A$5:$A$204))),""))</f>
        <v/>
      </c>
      <c r="F202" s="10">
        <f>IF($E202="","",TODAY()-$E202)</f>
        <v/>
      </c>
      <c r="G202" s="11">
        <f>IF($A202="","",IF($E202="","Never contacted",IF($F202&gt;Dashboard!$C$5,"At risk",IF($F202&gt;Dashboard!$C$4,"Cooling","Warm"))))</f>
        <v/>
      </c>
      <c r="H202" s="12">
        <f>IF($A202="","",SUMIFS(Revenue!$E$5:$E$204,Revenue!$B$5:$B$204,$A202,Revenue!$A$5:$A$204,"&gt;="&amp;EDATE(TODAY(),-Dashboard!$C$6)))</f>
        <v/>
      </c>
      <c r="I202" s="12">
        <f>IF($A202="","",SUMIFS(Revenue!$E$5:$E$204,Revenue!$B$5:$B$204,$A202))</f>
        <v/>
      </c>
      <c r="J202" s="13">
        <f>IF($A202="","",COUNTIFS(Interactions!$B$5:$B$204,$A202,Interactions!$A$5:$A$204,"&gt;="&amp;EDATE(TODAY(),-Dashboard!$C$6)))</f>
        <v/>
      </c>
      <c r="K202" s="7" t="n"/>
      <c r="L202" s="14" t="n"/>
      <c r="M202" s="15">
        <f>IF($A202="","",IF($K202="","No next action",IF($L202="","No date",IF($L202&lt;TODAY(),"OVERDUE",IF($L202-TODAY()&lt;=7,"This week","")))))</f>
        <v/>
      </c>
      <c r="N202" s="7" t="n"/>
    </row>
    <row r="203">
      <c r="A203" s="7" t="n"/>
      <c r="B203" s="7" t="n"/>
      <c r="C203" s="7" t="n"/>
      <c r="D203" s="8" t="n"/>
      <c r="E203" s="9">
        <f>IF($A203="","",IFERROR(IF(SUMPRODUCT(MAX((Interactions!$B$5:$B$204=$A203)*Interactions!$A$5:$A$204))=0,"",SUMPRODUCT(MAX((Interactions!$B$5:$B$204=$A203)*Interactions!$A$5:$A$204))),""))</f>
        <v/>
      </c>
      <c r="F203" s="10">
        <f>IF($E203="","",TODAY()-$E203)</f>
        <v/>
      </c>
      <c r="G203" s="11">
        <f>IF($A203="","",IF($E203="","Never contacted",IF($F203&gt;Dashboard!$C$5,"At risk",IF($F203&gt;Dashboard!$C$4,"Cooling","Warm"))))</f>
        <v/>
      </c>
      <c r="H203" s="12">
        <f>IF($A203="","",SUMIFS(Revenue!$E$5:$E$204,Revenue!$B$5:$B$204,$A203,Revenue!$A$5:$A$204,"&gt;="&amp;EDATE(TODAY(),-Dashboard!$C$6)))</f>
        <v/>
      </c>
      <c r="I203" s="12">
        <f>IF($A203="","",SUMIFS(Revenue!$E$5:$E$204,Revenue!$B$5:$B$204,$A203))</f>
        <v/>
      </c>
      <c r="J203" s="13">
        <f>IF($A203="","",COUNTIFS(Interactions!$B$5:$B$204,$A203,Interactions!$A$5:$A$204,"&gt;="&amp;EDATE(TODAY(),-Dashboard!$C$6)))</f>
        <v/>
      </c>
      <c r="K203" s="7" t="n"/>
      <c r="L203" s="14" t="n"/>
      <c r="M203" s="15">
        <f>IF($A203="","",IF($K203="","No next action",IF($L203="","No date",IF($L203&lt;TODAY(),"OVERDUE",IF($L203-TODAY()&lt;=7,"This week","")))))</f>
        <v/>
      </c>
      <c r="N203" s="7" t="n"/>
    </row>
    <row r="204">
      <c r="A204" s="7" t="n"/>
      <c r="B204" s="7" t="n"/>
      <c r="C204" s="7" t="n"/>
      <c r="D204" s="8" t="n"/>
      <c r="E204" s="9">
        <f>IF($A204="","",IFERROR(IF(SUMPRODUCT(MAX((Interactions!$B$5:$B$204=$A204)*Interactions!$A$5:$A$204))=0,"",SUMPRODUCT(MAX((Interactions!$B$5:$B$204=$A204)*Interactions!$A$5:$A$204))),""))</f>
        <v/>
      </c>
      <c r="F204" s="10">
        <f>IF($E204="","",TODAY()-$E204)</f>
        <v/>
      </c>
      <c r="G204" s="11">
        <f>IF($A204="","",IF($E204="","Never contacted",IF($F204&gt;Dashboard!$C$5,"At risk",IF($F204&gt;Dashboard!$C$4,"Cooling","Warm"))))</f>
        <v/>
      </c>
      <c r="H204" s="12">
        <f>IF($A204="","",SUMIFS(Revenue!$E$5:$E$204,Revenue!$B$5:$B$204,$A204,Revenue!$A$5:$A$204,"&gt;="&amp;EDATE(TODAY(),-Dashboard!$C$6)))</f>
        <v/>
      </c>
      <c r="I204" s="12">
        <f>IF($A204="","",SUMIFS(Revenue!$E$5:$E$204,Revenue!$B$5:$B$204,$A204))</f>
        <v/>
      </c>
      <c r="J204" s="13">
        <f>IF($A204="","",COUNTIFS(Interactions!$B$5:$B$204,$A204,Interactions!$A$5:$A$204,"&gt;="&amp;EDATE(TODAY(),-Dashboard!$C$6)))</f>
        <v/>
      </c>
      <c r="K204" s="7" t="n"/>
      <c r="L204" s="14" t="n"/>
      <c r="M204" s="15">
        <f>IF($A204="","",IF($K204="","No next action",IF($L204="","No date",IF($L204&lt;TODAY(),"OVERDUE",IF($L204-TODAY()&lt;=7,"This week","")))))</f>
        <v/>
      </c>
      <c r="N204" s="7" t="n"/>
    </row>
  </sheetData>
  <conditionalFormatting sqref="F5:F204">
    <cfRule type="cellIs" priority="1" operator="greaterThan" dxfId="0">
      <formula>60</formula>
    </cfRule>
    <cfRule type="cellIs" priority="2" operator="between" dxfId="1">
      <formula>31</formula>
      <formula>60</formula>
    </cfRule>
  </conditionalFormatting>
  <conditionalFormatting sqref="M5:M204">
    <cfRule type="cellIs" priority="3" operator="equal" dxfId="2">
      <formula>"OVERDUE"</formula>
    </cfRule>
  </conditionalFormatting>
  <dataValidations count="1">
    <dataValidation sqref="C5:C204" showDropDown="0" showInputMessage="0" showErrorMessage="0" allowBlank="1" promptTitle="Stage" prompt="Dormant, not deleted. A former client is the warmest lead you have and the history is the reason." type="list">
      <formula1>"Lead,Proposal,Delivery,Retainer,Dormant,Lost"</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204"/>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13" customWidth="1" min="3" max="3"/>
    <col width="12" customWidth="1" min="4" max="4"/>
    <col width="14" customWidth="1" min="5" max="5"/>
    <col width="56" customWidth="1" min="6" max="6"/>
    <col width="13" customWidth="1" min="7" max="7"/>
    <col width="14" customWidth="1" min="8" max="8"/>
    <col width="10" customWidth="1" min="9" max="9"/>
    <col width="16" customWidth="1" min="10" max="10"/>
    <col width="24" customWidth="1" min="11" max="11"/>
  </cols>
  <sheetData>
    <row r="1">
      <c r="A1" s="1" t="inlineStr">
        <is>
          <t>Interactions</t>
        </is>
      </c>
    </row>
    <row r="2">
      <c r="A2" s="2" t="inlineStr">
        <is>
          <t>Every two-way exchange, one row each. Type A-H. A newsletter send is not an interaction; logging it defeats the idle-days column on Clients.</t>
        </is>
      </c>
    </row>
    <row r="4">
      <c r="A4" s="6" t="inlineStr">
        <is>
          <t>Date</t>
        </is>
      </c>
      <c r="B4" s="6" t="inlineStr">
        <is>
          <t>Client</t>
        </is>
      </c>
      <c r="C4" s="6" t="inlineStr">
        <is>
          <t>Type</t>
        </is>
      </c>
      <c r="D4" s="6" t="inlineStr">
        <is>
          <t>Direction</t>
        </is>
      </c>
      <c r="E4" s="6" t="inlineStr">
        <is>
          <t>Who</t>
        </is>
      </c>
      <c r="F4" s="6" t="inlineStr">
        <is>
          <t>What was agreed</t>
        </is>
      </c>
      <c r="G4" s="6" t="inlineStr">
        <is>
          <t>Follow-up by</t>
        </is>
      </c>
      <c r="H4" s="6" t="inlineStr">
        <is>
          <t>Follow-up done</t>
        </is>
      </c>
      <c r="I4" s="6" t="inlineStr">
        <is>
          <t>Days ago</t>
        </is>
      </c>
      <c r="J4" s="6" t="inlineStr">
        <is>
          <t>Follow-up status</t>
        </is>
      </c>
      <c r="K4" s="6" t="inlineStr">
        <is>
          <t>Check</t>
        </is>
      </c>
    </row>
    <row r="5">
      <c r="A5" s="14" t="n">
        <v>46204</v>
      </c>
      <c r="B5" s="7" t="inlineStr">
        <is>
          <t>Meridian Group</t>
        </is>
      </c>
      <c r="C5" s="7" t="inlineStr">
        <is>
          <t>Meeting</t>
        </is>
      </c>
      <c r="D5" s="7" t="inlineStr">
        <is>
          <t>Outbound</t>
        </is>
      </c>
      <c r="E5" s="7" t="inlineStr">
        <is>
          <t>A. Duval</t>
        </is>
      </c>
      <c r="F5" s="7" t="inlineStr">
        <is>
          <t>Monthly steering. Agreed phase 2 scope; they decide on hosting by 15 July.</t>
        </is>
      </c>
      <c r="G5" s="14" t="n">
        <v>46218</v>
      </c>
      <c r="H5" s="7" t="inlineStr">
        <is>
          <t>No</t>
        </is>
      </c>
      <c r="I5" s="13">
        <f>IF($A5="","",TODAY()-$A5)</f>
        <v/>
      </c>
      <c r="J5" s="15">
        <f>IF($A5="","",IF($G5="","",IF($H5="Yes","Done",IF($G5&lt;TODAY(),"OVERDUE","Open"))))</f>
        <v/>
      </c>
      <c r="K5" s="15">
        <f>IF($B5="","",IF(COUNTIFS(Clients!$A$5:$A$204,$B5)=0,"Not on the Clients tab",""))</f>
        <v/>
      </c>
    </row>
    <row r="6">
      <c r="A6" s="14" t="n">
        <v>46191</v>
      </c>
      <c r="B6" s="7" t="inlineStr">
        <is>
          <t>Meridian Group</t>
        </is>
      </c>
      <c r="C6" s="7" t="inlineStr">
        <is>
          <t>Email</t>
        </is>
      </c>
      <c r="D6" s="7" t="inlineStr">
        <is>
          <t>Inbound</t>
        </is>
      </c>
      <c r="E6" s="7" t="inlineStr">
        <is>
          <t>A. Duval</t>
        </is>
      </c>
      <c r="F6" s="7" t="inlineStr">
        <is>
          <t>Finance asked for the revised schedule of rates. Sent same day.</t>
        </is>
      </c>
      <c r="G6" s="14" t="n"/>
      <c r="H6" s="7" t="inlineStr">
        <is>
          <t>Yes</t>
        </is>
      </c>
      <c r="I6" s="13">
        <f>IF($A6="","",TODAY()-$A6)</f>
        <v/>
      </c>
      <c r="J6" s="15">
        <f>IF($A6="","",IF($G6="","",IF($H6="Yes","Done",IF($G6&lt;TODAY(),"OVERDUE","Open"))))</f>
        <v/>
      </c>
      <c r="K6" s="15">
        <f>IF($B6="","",IF(COUNTIFS(Clients!$A$5:$A$204,$B6)=0,"Not on the Clients tab",""))</f>
        <v/>
      </c>
    </row>
    <row r="7">
      <c r="A7" s="14" t="n">
        <v>46187</v>
      </c>
      <c r="B7" s="7" t="inlineStr">
        <is>
          <t>Kestrel Ltd</t>
        </is>
      </c>
      <c r="C7" s="7" t="inlineStr">
        <is>
          <t>Call</t>
        </is>
      </c>
      <c r="D7" s="7" t="inlineStr">
        <is>
          <t>Outbound</t>
        </is>
      </c>
      <c r="E7" s="7" t="inlineStr">
        <is>
          <t>K. Owens</t>
        </is>
      </c>
      <c r="F7" s="7" t="inlineStr">
        <is>
          <t>Walked through the proposal. Budget confirmed, decision with their board.</t>
        </is>
      </c>
      <c r="G7" s="14" t="n">
        <v>46203</v>
      </c>
      <c r="H7" s="7" t="inlineStr">
        <is>
          <t>No</t>
        </is>
      </c>
      <c r="I7" s="13">
        <f>IF($A7="","",TODAY()-$A7)</f>
        <v/>
      </c>
      <c r="J7" s="15">
        <f>IF($A7="","",IF($G7="","",IF($H7="Yes","Done",IF($G7&lt;TODAY(),"OVERDUE","Open"))))</f>
        <v/>
      </c>
      <c r="K7" s="15">
        <f>IF($B7="","",IF(COUNTIFS(Clients!$A$5:$A$204,$B7)=0,"Not on the Clients tab",""))</f>
        <v/>
      </c>
    </row>
    <row r="8">
      <c r="A8" s="14" t="n">
        <v>46213</v>
      </c>
      <c r="B8" s="7" t="inlineStr">
        <is>
          <t>Halcyon SA</t>
        </is>
      </c>
      <c r="C8" s="7" t="inlineStr">
        <is>
          <t>Workshop</t>
        </is>
      </c>
      <c r="D8" s="7" t="inlineStr">
        <is>
          <t>Outbound</t>
        </is>
      </c>
      <c r="E8" s="7" t="inlineStr">
        <is>
          <t>A. Duval</t>
        </is>
      </c>
      <c r="F8" s="7" t="inlineStr">
        <is>
          <t>Migration cutover planning. They will confirm the freeze window.</t>
        </is>
      </c>
      <c r="G8" s="14" t="n">
        <v>46227</v>
      </c>
      <c r="H8" s="7" t="inlineStr">
        <is>
          <t>No</t>
        </is>
      </c>
      <c r="I8" s="13">
        <f>IF($A8="","",TODAY()-$A8)</f>
        <v/>
      </c>
      <c r="J8" s="15">
        <f>IF($A8="","",IF($G8="","",IF($H8="Yes","Done",IF($G8&lt;TODAY(),"OVERDUE","Open"))))</f>
        <v/>
      </c>
      <c r="K8" s="15">
        <f>IF($B8="","",IF(COUNTIFS(Clients!$A$5:$A$204,$B8)=0,"Not on the Clients tab",""))</f>
        <v/>
      </c>
    </row>
    <row r="9">
      <c r="A9" s="14" t="n">
        <v>46175</v>
      </c>
      <c r="B9" s="7" t="inlineStr">
        <is>
          <t>Halcyon SA</t>
        </is>
      </c>
      <c r="C9" s="7" t="inlineStr">
        <is>
          <t>Video call</t>
        </is>
      </c>
      <c r="D9" s="7" t="inlineStr">
        <is>
          <t>Outbound</t>
        </is>
      </c>
      <c r="E9" s="7" t="inlineStr">
        <is>
          <t>A. Duval</t>
        </is>
      </c>
      <c r="F9" s="7" t="inlineStr">
        <is>
          <t>Weekly delivery check-in. No actions.</t>
        </is>
      </c>
      <c r="G9" s="14" t="n"/>
      <c r="H9" s="7" t="inlineStr">
        <is>
          <t>Yes</t>
        </is>
      </c>
      <c r="I9" s="13">
        <f>IF($A9="","",TODAY()-$A9)</f>
        <v/>
      </c>
      <c r="J9" s="15">
        <f>IF($A9="","",IF($G9="","",IF($H9="Yes","Done",IF($G9&lt;TODAY(),"OVERDUE","Open"))))</f>
        <v/>
      </c>
      <c r="K9" s="15">
        <f>IF($B9="","",IF(COUNTIFS(Clients!$A$5:$A$204,$B9)=0,"Not on the Clients tab",""))</f>
        <v/>
      </c>
    </row>
    <row r="10">
      <c r="A10" s="14" t="n">
        <v>46134</v>
      </c>
      <c r="B10" s="7" t="inlineStr">
        <is>
          <t>Ardent BV</t>
        </is>
      </c>
      <c r="C10" s="7" t="inlineStr">
        <is>
          <t>Email</t>
        </is>
      </c>
      <c r="D10" s="7" t="inlineStr">
        <is>
          <t>Inbound</t>
        </is>
      </c>
      <c r="E10" s="7" t="inlineStr">
        <is>
          <t>M. Ferrer</t>
        </is>
      </c>
      <c r="F10" s="7" t="inlineStr">
        <is>
          <t>Final delivery signed off. No follow-up was booked — this is the gap.</t>
        </is>
      </c>
      <c r="G10" s="14" t="n"/>
      <c r="H10" s="7" t="inlineStr">
        <is>
          <t>No</t>
        </is>
      </c>
      <c r="I10" s="13">
        <f>IF($A10="","",TODAY()-$A10)</f>
        <v/>
      </c>
      <c r="J10" s="15">
        <f>IF($A10="","",IF($G10="","",IF($H10="Yes","Done",IF($G10&lt;TODAY(),"OVERDUE","Open"))))</f>
        <v/>
      </c>
      <c r="K10" s="15">
        <f>IF($B10="","",IF(COUNTIFS(Clients!$A$5:$A$204,$B10)=0,"Not on the Clients tab",""))</f>
        <v/>
      </c>
    </row>
    <row r="11">
      <c r="A11" s="14" t="n"/>
      <c r="B11" s="7" t="n"/>
      <c r="C11" s="7" t="n"/>
      <c r="D11" s="7" t="n"/>
      <c r="E11" s="7" t="n"/>
      <c r="F11" s="7" t="n"/>
      <c r="G11" s="14" t="n"/>
      <c r="H11" s="7" t="n"/>
      <c r="I11" s="13">
        <f>IF($A11="","",TODAY()-$A11)</f>
        <v/>
      </c>
      <c r="J11" s="15">
        <f>IF($A11="","",IF($G11="","",IF($H11="Yes","Done",IF($G11&lt;TODAY(),"OVERDUE","Open"))))</f>
        <v/>
      </c>
      <c r="K11" s="15">
        <f>IF($B11="","",IF(COUNTIFS(Clients!$A$5:$A$204,$B11)=0,"Not on the Clients tab",""))</f>
        <v/>
      </c>
    </row>
    <row r="12">
      <c r="A12" s="14" t="n"/>
      <c r="B12" s="7" t="n"/>
      <c r="C12" s="7" t="n"/>
      <c r="D12" s="7" t="n"/>
      <c r="E12" s="7" t="n"/>
      <c r="F12" s="7" t="n"/>
      <c r="G12" s="14" t="n"/>
      <c r="H12" s="7" t="n"/>
      <c r="I12" s="13">
        <f>IF($A12="","",TODAY()-$A12)</f>
        <v/>
      </c>
      <c r="J12" s="15">
        <f>IF($A12="","",IF($G12="","",IF($H12="Yes","Done",IF($G12&lt;TODAY(),"OVERDUE","Open"))))</f>
        <v/>
      </c>
      <c r="K12" s="15">
        <f>IF($B12="","",IF(COUNTIFS(Clients!$A$5:$A$204,$B12)=0,"Not on the Clients tab",""))</f>
        <v/>
      </c>
    </row>
    <row r="13">
      <c r="A13" s="14" t="n"/>
      <c r="B13" s="7" t="n"/>
      <c r="C13" s="7" t="n"/>
      <c r="D13" s="7" t="n"/>
      <c r="E13" s="7" t="n"/>
      <c r="F13" s="7" t="n"/>
      <c r="G13" s="14" t="n"/>
      <c r="H13" s="7" t="n"/>
      <c r="I13" s="13">
        <f>IF($A13="","",TODAY()-$A13)</f>
        <v/>
      </c>
      <c r="J13" s="15">
        <f>IF($A13="","",IF($G13="","",IF($H13="Yes","Done",IF($G13&lt;TODAY(),"OVERDUE","Open"))))</f>
        <v/>
      </c>
      <c r="K13" s="15">
        <f>IF($B13="","",IF(COUNTIFS(Clients!$A$5:$A$204,$B13)=0,"Not on the Clients tab",""))</f>
        <v/>
      </c>
    </row>
    <row r="14">
      <c r="A14" s="14" t="n"/>
      <c r="B14" s="7" t="n"/>
      <c r="C14" s="7" t="n"/>
      <c r="D14" s="7" t="n"/>
      <c r="E14" s="7" t="n"/>
      <c r="F14" s="7" t="n"/>
      <c r="G14" s="14" t="n"/>
      <c r="H14" s="7" t="n"/>
      <c r="I14" s="13">
        <f>IF($A14="","",TODAY()-$A14)</f>
        <v/>
      </c>
      <c r="J14" s="15">
        <f>IF($A14="","",IF($G14="","",IF($H14="Yes","Done",IF($G14&lt;TODAY(),"OVERDUE","Open"))))</f>
        <v/>
      </c>
      <c r="K14" s="15">
        <f>IF($B14="","",IF(COUNTIFS(Clients!$A$5:$A$204,$B14)=0,"Not on the Clients tab",""))</f>
        <v/>
      </c>
    </row>
    <row r="15">
      <c r="A15" s="14" t="n"/>
      <c r="B15" s="7" t="n"/>
      <c r="C15" s="7" t="n"/>
      <c r="D15" s="7" t="n"/>
      <c r="E15" s="7" t="n"/>
      <c r="F15" s="7" t="n"/>
      <c r="G15" s="14" t="n"/>
      <c r="H15" s="7" t="n"/>
      <c r="I15" s="13">
        <f>IF($A15="","",TODAY()-$A15)</f>
        <v/>
      </c>
      <c r="J15" s="15">
        <f>IF($A15="","",IF($G15="","",IF($H15="Yes","Done",IF($G15&lt;TODAY(),"OVERDUE","Open"))))</f>
        <v/>
      </c>
      <c r="K15" s="15">
        <f>IF($B15="","",IF(COUNTIFS(Clients!$A$5:$A$204,$B15)=0,"Not on the Clients tab",""))</f>
        <v/>
      </c>
    </row>
    <row r="16">
      <c r="A16" s="14" t="n"/>
      <c r="B16" s="7" t="n"/>
      <c r="C16" s="7" t="n"/>
      <c r="D16" s="7" t="n"/>
      <c r="E16" s="7" t="n"/>
      <c r="F16" s="7" t="n"/>
      <c r="G16" s="14" t="n"/>
      <c r="H16" s="7" t="n"/>
      <c r="I16" s="13">
        <f>IF($A16="","",TODAY()-$A16)</f>
        <v/>
      </c>
      <c r="J16" s="15">
        <f>IF($A16="","",IF($G16="","",IF($H16="Yes","Done",IF($G16&lt;TODAY(),"OVERDUE","Open"))))</f>
        <v/>
      </c>
      <c r="K16" s="15">
        <f>IF($B16="","",IF(COUNTIFS(Clients!$A$5:$A$204,$B16)=0,"Not on the Clients tab",""))</f>
        <v/>
      </c>
    </row>
    <row r="17">
      <c r="A17" s="14" t="n"/>
      <c r="B17" s="7" t="n"/>
      <c r="C17" s="7" t="n"/>
      <c r="D17" s="7" t="n"/>
      <c r="E17" s="7" t="n"/>
      <c r="F17" s="7" t="n"/>
      <c r="G17" s="14" t="n"/>
      <c r="H17" s="7" t="n"/>
      <c r="I17" s="13">
        <f>IF($A17="","",TODAY()-$A17)</f>
        <v/>
      </c>
      <c r="J17" s="15">
        <f>IF($A17="","",IF($G17="","",IF($H17="Yes","Done",IF($G17&lt;TODAY(),"OVERDUE","Open"))))</f>
        <v/>
      </c>
      <c r="K17" s="15">
        <f>IF($B17="","",IF(COUNTIFS(Clients!$A$5:$A$204,$B17)=0,"Not on the Clients tab",""))</f>
        <v/>
      </c>
    </row>
    <row r="18">
      <c r="A18" s="14" t="n"/>
      <c r="B18" s="7" t="n"/>
      <c r="C18" s="7" t="n"/>
      <c r="D18" s="7" t="n"/>
      <c r="E18" s="7" t="n"/>
      <c r="F18" s="7" t="n"/>
      <c r="G18" s="14" t="n"/>
      <c r="H18" s="7" t="n"/>
      <c r="I18" s="13">
        <f>IF($A18="","",TODAY()-$A18)</f>
        <v/>
      </c>
      <c r="J18" s="15">
        <f>IF($A18="","",IF($G18="","",IF($H18="Yes","Done",IF($G18&lt;TODAY(),"OVERDUE","Open"))))</f>
        <v/>
      </c>
      <c r="K18" s="15">
        <f>IF($B18="","",IF(COUNTIFS(Clients!$A$5:$A$204,$B18)=0,"Not on the Clients tab",""))</f>
        <v/>
      </c>
    </row>
    <row r="19">
      <c r="A19" s="14" t="n"/>
      <c r="B19" s="7" t="n"/>
      <c r="C19" s="7" t="n"/>
      <c r="D19" s="7" t="n"/>
      <c r="E19" s="7" t="n"/>
      <c r="F19" s="7" t="n"/>
      <c r="G19" s="14" t="n"/>
      <c r="H19" s="7" t="n"/>
      <c r="I19" s="13">
        <f>IF($A19="","",TODAY()-$A19)</f>
        <v/>
      </c>
      <c r="J19" s="15">
        <f>IF($A19="","",IF($G19="","",IF($H19="Yes","Done",IF($G19&lt;TODAY(),"OVERDUE","Open"))))</f>
        <v/>
      </c>
      <c r="K19" s="15">
        <f>IF($B19="","",IF(COUNTIFS(Clients!$A$5:$A$204,$B19)=0,"Not on the Clients tab",""))</f>
        <v/>
      </c>
    </row>
    <row r="20">
      <c r="A20" s="14" t="n"/>
      <c r="B20" s="7" t="n"/>
      <c r="C20" s="7" t="n"/>
      <c r="D20" s="7" t="n"/>
      <c r="E20" s="7" t="n"/>
      <c r="F20" s="7" t="n"/>
      <c r="G20" s="14" t="n"/>
      <c r="H20" s="7" t="n"/>
      <c r="I20" s="13">
        <f>IF($A20="","",TODAY()-$A20)</f>
        <v/>
      </c>
      <c r="J20" s="15">
        <f>IF($A20="","",IF($G20="","",IF($H20="Yes","Done",IF($G20&lt;TODAY(),"OVERDUE","Open"))))</f>
        <v/>
      </c>
      <c r="K20" s="15">
        <f>IF($B20="","",IF(COUNTIFS(Clients!$A$5:$A$204,$B20)=0,"Not on the Clients tab",""))</f>
        <v/>
      </c>
    </row>
    <row r="21">
      <c r="A21" s="14" t="n"/>
      <c r="B21" s="7" t="n"/>
      <c r="C21" s="7" t="n"/>
      <c r="D21" s="7" t="n"/>
      <c r="E21" s="7" t="n"/>
      <c r="F21" s="7" t="n"/>
      <c r="G21" s="14" t="n"/>
      <c r="H21" s="7" t="n"/>
      <c r="I21" s="13">
        <f>IF($A21="","",TODAY()-$A21)</f>
        <v/>
      </c>
      <c r="J21" s="15">
        <f>IF($A21="","",IF($G21="","",IF($H21="Yes","Done",IF($G21&lt;TODAY(),"OVERDUE","Open"))))</f>
        <v/>
      </c>
      <c r="K21" s="15">
        <f>IF($B21="","",IF(COUNTIFS(Clients!$A$5:$A$204,$B21)=0,"Not on the Clients tab",""))</f>
        <v/>
      </c>
    </row>
    <row r="22">
      <c r="A22" s="14" t="n"/>
      <c r="B22" s="7" t="n"/>
      <c r="C22" s="7" t="n"/>
      <c r="D22" s="7" t="n"/>
      <c r="E22" s="7" t="n"/>
      <c r="F22" s="7" t="n"/>
      <c r="G22" s="14" t="n"/>
      <c r="H22" s="7" t="n"/>
      <c r="I22" s="13">
        <f>IF($A22="","",TODAY()-$A22)</f>
        <v/>
      </c>
      <c r="J22" s="15">
        <f>IF($A22="","",IF($G22="","",IF($H22="Yes","Done",IF($G22&lt;TODAY(),"OVERDUE","Open"))))</f>
        <v/>
      </c>
      <c r="K22" s="15">
        <f>IF($B22="","",IF(COUNTIFS(Clients!$A$5:$A$204,$B22)=0,"Not on the Clients tab",""))</f>
        <v/>
      </c>
    </row>
    <row r="23">
      <c r="A23" s="14" t="n"/>
      <c r="B23" s="7" t="n"/>
      <c r="C23" s="7" t="n"/>
      <c r="D23" s="7" t="n"/>
      <c r="E23" s="7" t="n"/>
      <c r="F23" s="7" t="n"/>
      <c r="G23" s="14" t="n"/>
      <c r="H23" s="7" t="n"/>
      <c r="I23" s="13">
        <f>IF($A23="","",TODAY()-$A23)</f>
        <v/>
      </c>
      <c r="J23" s="15">
        <f>IF($A23="","",IF($G23="","",IF($H23="Yes","Done",IF($G23&lt;TODAY(),"OVERDUE","Open"))))</f>
        <v/>
      </c>
      <c r="K23" s="15">
        <f>IF($B23="","",IF(COUNTIFS(Clients!$A$5:$A$204,$B23)=0,"Not on the Clients tab",""))</f>
        <v/>
      </c>
    </row>
    <row r="24">
      <c r="A24" s="14" t="n"/>
      <c r="B24" s="7" t="n"/>
      <c r="C24" s="7" t="n"/>
      <c r="D24" s="7" t="n"/>
      <c r="E24" s="7" t="n"/>
      <c r="F24" s="7" t="n"/>
      <c r="G24" s="14" t="n"/>
      <c r="H24" s="7" t="n"/>
      <c r="I24" s="13">
        <f>IF($A24="","",TODAY()-$A24)</f>
        <v/>
      </c>
      <c r="J24" s="15">
        <f>IF($A24="","",IF($G24="","",IF($H24="Yes","Done",IF($G24&lt;TODAY(),"OVERDUE","Open"))))</f>
        <v/>
      </c>
      <c r="K24" s="15">
        <f>IF($B24="","",IF(COUNTIFS(Clients!$A$5:$A$204,$B24)=0,"Not on the Clients tab",""))</f>
        <v/>
      </c>
    </row>
    <row r="25">
      <c r="A25" s="14" t="n"/>
      <c r="B25" s="7" t="n"/>
      <c r="C25" s="7" t="n"/>
      <c r="D25" s="7" t="n"/>
      <c r="E25" s="7" t="n"/>
      <c r="F25" s="7" t="n"/>
      <c r="G25" s="14" t="n"/>
      <c r="H25" s="7" t="n"/>
      <c r="I25" s="13">
        <f>IF($A25="","",TODAY()-$A25)</f>
        <v/>
      </c>
      <c r="J25" s="15">
        <f>IF($A25="","",IF($G25="","",IF($H25="Yes","Done",IF($G25&lt;TODAY(),"OVERDUE","Open"))))</f>
        <v/>
      </c>
      <c r="K25" s="15">
        <f>IF($B25="","",IF(COUNTIFS(Clients!$A$5:$A$204,$B25)=0,"Not on the Clients tab",""))</f>
        <v/>
      </c>
    </row>
    <row r="26">
      <c r="A26" s="14" t="n"/>
      <c r="B26" s="7" t="n"/>
      <c r="C26" s="7" t="n"/>
      <c r="D26" s="7" t="n"/>
      <c r="E26" s="7" t="n"/>
      <c r="F26" s="7" t="n"/>
      <c r="G26" s="14" t="n"/>
      <c r="H26" s="7" t="n"/>
      <c r="I26" s="13">
        <f>IF($A26="","",TODAY()-$A26)</f>
        <v/>
      </c>
      <c r="J26" s="15">
        <f>IF($A26="","",IF($G26="","",IF($H26="Yes","Done",IF($G26&lt;TODAY(),"OVERDUE","Open"))))</f>
        <v/>
      </c>
      <c r="K26" s="15">
        <f>IF($B26="","",IF(COUNTIFS(Clients!$A$5:$A$204,$B26)=0,"Not on the Clients tab",""))</f>
        <v/>
      </c>
    </row>
    <row r="27">
      <c r="A27" s="14" t="n"/>
      <c r="B27" s="7" t="n"/>
      <c r="C27" s="7" t="n"/>
      <c r="D27" s="7" t="n"/>
      <c r="E27" s="7" t="n"/>
      <c r="F27" s="7" t="n"/>
      <c r="G27" s="14" t="n"/>
      <c r="H27" s="7" t="n"/>
      <c r="I27" s="13">
        <f>IF($A27="","",TODAY()-$A27)</f>
        <v/>
      </c>
      <c r="J27" s="15">
        <f>IF($A27="","",IF($G27="","",IF($H27="Yes","Done",IF($G27&lt;TODAY(),"OVERDUE","Open"))))</f>
        <v/>
      </c>
      <c r="K27" s="15">
        <f>IF($B27="","",IF(COUNTIFS(Clients!$A$5:$A$204,$B27)=0,"Not on the Clients tab",""))</f>
        <v/>
      </c>
    </row>
    <row r="28">
      <c r="A28" s="14" t="n"/>
      <c r="B28" s="7" t="n"/>
      <c r="C28" s="7" t="n"/>
      <c r="D28" s="7" t="n"/>
      <c r="E28" s="7" t="n"/>
      <c r="F28" s="7" t="n"/>
      <c r="G28" s="14" t="n"/>
      <c r="H28" s="7" t="n"/>
      <c r="I28" s="13">
        <f>IF($A28="","",TODAY()-$A28)</f>
        <v/>
      </c>
      <c r="J28" s="15">
        <f>IF($A28="","",IF($G28="","",IF($H28="Yes","Done",IF($G28&lt;TODAY(),"OVERDUE","Open"))))</f>
        <v/>
      </c>
      <c r="K28" s="15">
        <f>IF($B28="","",IF(COUNTIFS(Clients!$A$5:$A$204,$B28)=0,"Not on the Clients tab",""))</f>
        <v/>
      </c>
    </row>
    <row r="29">
      <c r="A29" s="14" t="n"/>
      <c r="B29" s="7" t="n"/>
      <c r="C29" s="7" t="n"/>
      <c r="D29" s="7" t="n"/>
      <c r="E29" s="7" t="n"/>
      <c r="F29" s="7" t="n"/>
      <c r="G29" s="14" t="n"/>
      <c r="H29" s="7" t="n"/>
      <c r="I29" s="13">
        <f>IF($A29="","",TODAY()-$A29)</f>
        <v/>
      </c>
      <c r="J29" s="15">
        <f>IF($A29="","",IF($G29="","",IF($H29="Yes","Done",IF($G29&lt;TODAY(),"OVERDUE","Open"))))</f>
        <v/>
      </c>
      <c r="K29" s="15">
        <f>IF($B29="","",IF(COUNTIFS(Clients!$A$5:$A$204,$B29)=0,"Not on the Clients tab",""))</f>
        <v/>
      </c>
    </row>
    <row r="30">
      <c r="A30" s="14" t="n"/>
      <c r="B30" s="7" t="n"/>
      <c r="C30" s="7" t="n"/>
      <c r="D30" s="7" t="n"/>
      <c r="E30" s="7" t="n"/>
      <c r="F30" s="7" t="n"/>
      <c r="G30" s="14" t="n"/>
      <c r="H30" s="7" t="n"/>
      <c r="I30" s="13">
        <f>IF($A30="","",TODAY()-$A30)</f>
        <v/>
      </c>
      <c r="J30" s="15">
        <f>IF($A30="","",IF($G30="","",IF($H30="Yes","Done",IF($G30&lt;TODAY(),"OVERDUE","Open"))))</f>
        <v/>
      </c>
      <c r="K30" s="15">
        <f>IF($B30="","",IF(COUNTIFS(Clients!$A$5:$A$204,$B30)=0,"Not on the Clients tab",""))</f>
        <v/>
      </c>
    </row>
    <row r="31">
      <c r="A31" s="14" t="n"/>
      <c r="B31" s="7" t="n"/>
      <c r="C31" s="7" t="n"/>
      <c r="D31" s="7" t="n"/>
      <c r="E31" s="7" t="n"/>
      <c r="F31" s="7" t="n"/>
      <c r="G31" s="14" t="n"/>
      <c r="H31" s="7" t="n"/>
      <c r="I31" s="13">
        <f>IF($A31="","",TODAY()-$A31)</f>
        <v/>
      </c>
      <c r="J31" s="15">
        <f>IF($A31="","",IF($G31="","",IF($H31="Yes","Done",IF($G31&lt;TODAY(),"OVERDUE","Open"))))</f>
        <v/>
      </c>
      <c r="K31" s="15">
        <f>IF($B31="","",IF(COUNTIFS(Clients!$A$5:$A$204,$B31)=0,"Not on the Clients tab",""))</f>
        <v/>
      </c>
    </row>
    <row r="32">
      <c r="A32" s="14" t="n"/>
      <c r="B32" s="7" t="n"/>
      <c r="C32" s="7" t="n"/>
      <c r="D32" s="7" t="n"/>
      <c r="E32" s="7" t="n"/>
      <c r="F32" s="7" t="n"/>
      <c r="G32" s="14" t="n"/>
      <c r="H32" s="7" t="n"/>
      <c r="I32" s="13">
        <f>IF($A32="","",TODAY()-$A32)</f>
        <v/>
      </c>
      <c r="J32" s="15">
        <f>IF($A32="","",IF($G32="","",IF($H32="Yes","Done",IF($G32&lt;TODAY(),"OVERDUE","Open"))))</f>
        <v/>
      </c>
      <c r="K32" s="15">
        <f>IF($B32="","",IF(COUNTIFS(Clients!$A$5:$A$204,$B32)=0,"Not on the Clients tab",""))</f>
        <v/>
      </c>
    </row>
    <row r="33">
      <c r="A33" s="14" t="n"/>
      <c r="B33" s="7" t="n"/>
      <c r="C33" s="7" t="n"/>
      <c r="D33" s="7" t="n"/>
      <c r="E33" s="7" t="n"/>
      <c r="F33" s="7" t="n"/>
      <c r="G33" s="14" t="n"/>
      <c r="H33" s="7" t="n"/>
      <c r="I33" s="13">
        <f>IF($A33="","",TODAY()-$A33)</f>
        <v/>
      </c>
      <c r="J33" s="15">
        <f>IF($A33="","",IF($G33="","",IF($H33="Yes","Done",IF($G33&lt;TODAY(),"OVERDUE","Open"))))</f>
        <v/>
      </c>
      <c r="K33" s="15">
        <f>IF($B33="","",IF(COUNTIFS(Clients!$A$5:$A$204,$B33)=0,"Not on the Clients tab",""))</f>
        <v/>
      </c>
    </row>
    <row r="34">
      <c r="A34" s="14" t="n"/>
      <c r="B34" s="7" t="n"/>
      <c r="C34" s="7" t="n"/>
      <c r="D34" s="7" t="n"/>
      <c r="E34" s="7" t="n"/>
      <c r="F34" s="7" t="n"/>
      <c r="G34" s="14" t="n"/>
      <c r="H34" s="7" t="n"/>
      <c r="I34" s="13">
        <f>IF($A34="","",TODAY()-$A34)</f>
        <v/>
      </c>
      <c r="J34" s="15">
        <f>IF($A34="","",IF($G34="","",IF($H34="Yes","Done",IF($G34&lt;TODAY(),"OVERDUE","Open"))))</f>
        <v/>
      </c>
      <c r="K34" s="15">
        <f>IF($B34="","",IF(COUNTIFS(Clients!$A$5:$A$204,$B34)=0,"Not on the Clients tab",""))</f>
        <v/>
      </c>
    </row>
    <row r="35">
      <c r="A35" s="14" t="n"/>
      <c r="B35" s="7" t="n"/>
      <c r="C35" s="7" t="n"/>
      <c r="D35" s="7" t="n"/>
      <c r="E35" s="7" t="n"/>
      <c r="F35" s="7" t="n"/>
      <c r="G35" s="14" t="n"/>
      <c r="H35" s="7" t="n"/>
      <c r="I35" s="13">
        <f>IF($A35="","",TODAY()-$A35)</f>
        <v/>
      </c>
      <c r="J35" s="15">
        <f>IF($A35="","",IF($G35="","",IF($H35="Yes","Done",IF($G35&lt;TODAY(),"OVERDUE","Open"))))</f>
        <v/>
      </c>
      <c r="K35" s="15">
        <f>IF($B35="","",IF(COUNTIFS(Clients!$A$5:$A$204,$B35)=0,"Not on the Clients tab",""))</f>
        <v/>
      </c>
    </row>
    <row r="36">
      <c r="A36" s="14" t="n"/>
      <c r="B36" s="7" t="n"/>
      <c r="C36" s="7" t="n"/>
      <c r="D36" s="7" t="n"/>
      <c r="E36" s="7" t="n"/>
      <c r="F36" s="7" t="n"/>
      <c r="G36" s="14" t="n"/>
      <c r="H36" s="7" t="n"/>
      <c r="I36" s="13">
        <f>IF($A36="","",TODAY()-$A36)</f>
        <v/>
      </c>
      <c r="J36" s="15">
        <f>IF($A36="","",IF($G36="","",IF($H36="Yes","Done",IF($G36&lt;TODAY(),"OVERDUE","Open"))))</f>
        <v/>
      </c>
      <c r="K36" s="15">
        <f>IF($B36="","",IF(COUNTIFS(Clients!$A$5:$A$204,$B36)=0,"Not on the Clients tab",""))</f>
        <v/>
      </c>
    </row>
    <row r="37">
      <c r="A37" s="14" t="n"/>
      <c r="B37" s="7" t="n"/>
      <c r="C37" s="7" t="n"/>
      <c r="D37" s="7" t="n"/>
      <c r="E37" s="7" t="n"/>
      <c r="F37" s="7" t="n"/>
      <c r="G37" s="14" t="n"/>
      <c r="H37" s="7" t="n"/>
      <c r="I37" s="13">
        <f>IF($A37="","",TODAY()-$A37)</f>
        <v/>
      </c>
      <c r="J37" s="15">
        <f>IF($A37="","",IF($G37="","",IF($H37="Yes","Done",IF($G37&lt;TODAY(),"OVERDUE","Open"))))</f>
        <v/>
      </c>
      <c r="K37" s="15">
        <f>IF($B37="","",IF(COUNTIFS(Clients!$A$5:$A$204,$B37)=0,"Not on the Clients tab",""))</f>
        <v/>
      </c>
    </row>
    <row r="38">
      <c r="A38" s="14" t="n"/>
      <c r="B38" s="7" t="n"/>
      <c r="C38" s="7" t="n"/>
      <c r="D38" s="7" t="n"/>
      <c r="E38" s="7" t="n"/>
      <c r="F38" s="7" t="n"/>
      <c r="G38" s="14" t="n"/>
      <c r="H38" s="7" t="n"/>
      <c r="I38" s="13">
        <f>IF($A38="","",TODAY()-$A38)</f>
        <v/>
      </c>
      <c r="J38" s="15">
        <f>IF($A38="","",IF($G38="","",IF($H38="Yes","Done",IF($G38&lt;TODAY(),"OVERDUE","Open"))))</f>
        <v/>
      </c>
      <c r="K38" s="15">
        <f>IF($B38="","",IF(COUNTIFS(Clients!$A$5:$A$204,$B38)=0,"Not on the Clients tab",""))</f>
        <v/>
      </c>
    </row>
    <row r="39">
      <c r="A39" s="14" t="n"/>
      <c r="B39" s="7" t="n"/>
      <c r="C39" s="7" t="n"/>
      <c r="D39" s="7" t="n"/>
      <c r="E39" s="7" t="n"/>
      <c r="F39" s="7" t="n"/>
      <c r="G39" s="14" t="n"/>
      <c r="H39" s="7" t="n"/>
      <c r="I39" s="13">
        <f>IF($A39="","",TODAY()-$A39)</f>
        <v/>
      </c>
      <c r="J39" s="15">
        <f>IF($A39="","",IF($G39="","",IF($H39="Yes","Done",IF($G39&lt;TODAY(),"OVERDUE","Open"))))</f>
        <v/>
      </c>
      <c r="K39" s="15">
        <f>IF($B39="","",IF(COUNTIFS(Clients!$A$5:$A$204,$B39)=0,"Not on the Clients tab",""))</f>
        <v/>
      </c>
    </row>
    <row r="40">
      <c r="A40" s="14" t="n"/>
      <c r="B40" s="7" t="n"/>
      <c r="C40" s="7" t="n"/>
      <c r="D40" s="7" t="n"/>
      <c r="E40" s="7" t="n"/>
      <c r="F40" s="7" t="n"/>
      <c r="G40" s="14" t="n"/>
      <c r="H40" s="7" t="n"/>
      <c r="I40" s="13">
        <f>IF($A40="","",TODAY()-$A40)</f>
        <v/>
      </c>
      <c r="J40" s="15">
        <f>IF($A40="","",IF($G40="","",IF($H40="Yes","Done",IF($G40&lt;TODAY(),"OVERDUE","Open"))))</f>
        <v/>
      </c>
      <c r="K40" s="15">
        <f>IF($B40="","",IF(COUNTIFS(Clients!$A$5:$A$204,$B40)=0,"Not on the Clients tab",""))</f>
        <v/>
      </c>
    </row>
    <row r="41">
      <c r="A41" s="14" t="n"/>
      <c r="B41" s="7" t="n"/>
      <c r="C41" s="7" t="n"/>
      <c r="D41" s="7" t="n"/>
      <c r="E41" s="7" t="n"/>
      <c r="F41" s="7" t="n"/>
      <c r="G41" s="14" t="n"/>
      <c r="H41" s="7" t="n"/>
      <c r="I41" s="13">
        <f>IF($A41="","",TODAY()-$A41)</f>
        <v/>
      </c>
      <c r="J41" s="15">
        <f>IF($A41="","",IF($G41="","",IF($H41="Yes","Done",IF($G41&lt;TODAY(),"OVERDUE","Open"))))</f>
        <v/>
      </c>
      <c r="K41" s="15">
        <f>IF($B41="","",IF(COUNTIFS(Clients!$A$5:$A$204,$B41)=0,"Not on the Clients tab",""))</f>
        <v/>
      </c>
    </row>
    <row r="42">
      <c r="A42" s="14" t="n"/>
      <c r="B42" s="7" t="n"/>
      <c r="C42" s="7" t="n"/>
      <c r="D42" s="7" t="n"/>
      <c r="E42" s="7" t="n"/>
      <c r="F42" s="7" t="n"/>
      <c r="G42" s="14" t="n"/>
      <c r="H42" s="7" t="n"/>
      <c r="I42" s="13">
        <f>IF($A42="","",TODAY()-$A42)</f>
        <v/>
      </c>
      <c r="J42" s="15">
        <f>IF($A42="","",IF($G42="","",IF($H42="Yes","Done",IF($G42&lt;TODAY(),"OVERDUE","Open"))))</f>
        <v/>
      </c>
      <c r="K42" s="15">
        <f>IF($B42="","",IF(COUNTIFS(Clients!$A$5:$A$204,$B42)=0,"Not on the Clients tab",""))</f>
        <v/>
      </c>
    </row>
    <row r="43">
      <c r="A43" s="14" t="n"/>
      <c r="B43" s="7" t="n"/>
      <c r="C43" s="7" t="n"/>
      <c r="D43" s="7" t="n"/>
      <c r="E43" s="7" t="n"/>
      <c r="F43" s="7" t="n"/>
      <c r="G43" s="14" t="n"/>
      <c r="H43" s="7" t="n"/>
      <c r="I43" s="13">
        <f>IF($A43="","",TODAY()-$A43)</f>
        <v/>
      </c>
      <c r="J43" s="15">
        <f>IF($A43="","",IF($G43="","",IF($H43="Yes","Done",IF($G43&lt;TODAY(),"OVERDUE","Open"))))</f>
        <v/>
      </c>
      <c r="K43" s="15">
        <f>IF($B43="","",IF(COUNTIFS(Clients!$A$5:$A$204,$B43)=0,"Not on the Clients tab",""))</f>
        <v/>
      </c>
    </row>
    <row r="44">
      <c r="A44" s="14" t="n"/>
      <c r="B44" s="7" t="n"/>
      <c r="C44" s="7" t="n"/>
      <c r="D44" s="7" t="n"/>
      <c r="E44" s="7" t="n"/>
      <c r="F44" s="7" t="n"/>
      <c r="G44" s="14" t="n"/>
      <c r="H44" s="7" t="n"/>
      <c r="I44" s="13">
        <f>IF($A44="","",TODAY()-$A44)</f>
        <v/>
      </c>
      <c r="J44" s="15">
        <f>IF($A44="","",IF($G44="","",IF($H44="Yes","Done",IF($G44&lt;TODAY(),"OVERDUE","Open"))))</f>
        <v/>
      </c>
      <c r="K44" s="15">
        <f>IF($B44="","",IF(COUNTIFS(Clients!$A$5:$A$204,$B44)=0,"Not on the Clients tab",""))</f>
        <v/>
      </c>
    </row>
    <row r="45">
      <c r="A45" s="14" t="n"/>
      <c r="B45" s="7" t="n"/>
      <c r="C45" s="7" t="n"/>
      <c r="D45" s="7" t="n"/>
      <c r="E45" s="7" t="n"/>
      <c r="F45" s="7" t="n"/>
      <c r="G45" s="14" t="n"/>
      <c r="H45" s="7" t="n"/>
      <c r="I45" s="13">
        <f>IF($A45="","",TODAY()-$A45)</f>
        <v/>
      </c>
      <c r="J45" s="15">
        <f>IF($A45="","",IF($G45="","",IF($H45="Yes","Done",IF($G45&lt;TODAY(),"OVERDUE","Open"))))</f>
        <v/>
      </c>
      <c r="K45" s="15">
        <f>IF($B45="","",IF(COUNTIFS(Clients!$A$5:$A$204,$B45)=0,"Not on the Clients tab",""))</f>
        <v/>
      </c>
    </row>
    <row r="46">
      <c r="A46" s="14" t="n"/>
      <c r="B46" s="7" t="n"/>
      <c r="C46" s="7" t="n"/>
      <c r="D46" s="7" t="n"/>
      <c r="E46" s="7" t="n"/>
      <c r="F46" s="7" t="n"/>
      <c r="G46" s="14" t="n"/>
      <c r="H46" s="7" t="n"/>
      <c r="I46" s="13">
        <f>IF($A46="","",TODAY()-$A46)</f>
        <v/>
      </c>
      <c r="J46" s="15">
        <f>IF($A46="","",IF($G46="","",IF($H46="Yes","Done",IF($G46&lt;TODAY(),"OVERDUE","Open"))))</f>
        <v/>
      </c>
      <c r="K46" s="15">
        <f>IF($B46="","",IF(COUNTIFS(Clients!$A$5:$A$204,$B46)=0,"Not on the Clients tab",""))</f>
        <v/>
      </c>
    </row>
    <row r="47">
      <c r="A47" s="14" t="n"/>
      <c r="B47" s="7" t="n"/>
      <c r="C47" s="7" t="n"/>
      <c r="D47" s="7" t="n"/>
      <c r="E47" s="7" t="n"/>
      <c r="F47" s="7" t="n"/>
      <c r="G47" s="14" t="n"/>
      <c r="H47" s="7" t="n"/>
      <c r="I47" s="13">
        <f>IF($A47="","",TODAY()-$A47)</f>
        <v/>
      </c>
      <c r="J47" s="15">
        <f>IF($A47="","",IF($G47="","",IF($H47="Yes","Done",IF($G47&lt;TODAY(),"OVERDUE","Open"))))</f>
        <v/>
      </c>
      <c r="K47" s="15">
        <f>IF($B47="","",IF(COUNTIFS(Clients!$A$5:$A$204,$B47)=0,"Not on the Clients tab",""))</f>
        <v/>
      </c>
    </row>
    <row r="48">
      <c r="A48" s="14" t="n"/>
      <c r="B48" s="7" t="n"/>
      <c r="C48" s="7" t="n"/>
      <c r="D48" s="7" t="n"/>
      <c r="E48" s="7" t="n"/>
      <c r="F48" s="7" t="n"/>
      <c r="G48" s="14" t="n"/>
      <c r="H48" s="7" t="n"/>
      <c r="I48" s="13">
        <f>IF($A48="","",TODAY()-$A48)</f>
        <v/>
      </c>
      <c r="J48" s="15">
        <f>IF($A48="","",IF($G48="","",IF($H48="Yes","Done",IF($G48&lt;TODAY(),"OVERDUE","Open"))))</f>
        <v/>
      </c>
      <c r="K48" s="15">
        <f>IF($B48="","",IF(COUNTIFS(Clients!$A$5:$A$204,$B48)=0,"Not on the Clients tab",""))</f>
        <v/>
      </c>
    </row>
    <row r="49">
      <c r="A49" s="14" t="n"/>
      <c r="B49" s="7" t="n"/>
      <c r="C49" s="7" t="n"/>
      <c r="D49" s="7" t="n"/>
      <c r="E49" s="7" t="n"/>
      <c r="F49" s="7" t="n"/>
      <c r="G49" s="14" t="n"/>
      <c r="H49" s="7" t="n"/>
      <c r="I49" s="13">
        <f>IF($A49="","",TODAY()-$A49)</f>
        <v/>
      </c>
      <c r="J49" s="15">
        <f>IF($A49="","",IF($G49="","",IF($H49="Yes","Done",IF($G49&lt;TODAY(),"OVERDUE","Open"))))</f>
        <v/>
      </c>
      <c r="K49" s="15">
        <f>IF($B49="","",IF(COUNTIFS(Clients!$A$5:$A$204,$B49)=0,"Not on the Clients tab",""))</f>
        <v/>
      </c>
    </row>
    <row r="50">
      <c r="A50" s="14" t="n"/>
      <c r="B50" s="7" t="n"/>
      <c r="C50" s="7" t="n"/>
      <c r="D50" s="7" t="n"/>
      <c r="E50" s="7" t="n"/>
      <c r="F50" s="7" t="n"/>
      <c r="G50" s="14" t="n"/>
      <c r="H50" s="7" t="n"/>
      <c r="I50" s="13">
        <f>IF($A50="","",TODAY()-$A50)</f>
        <v/>
      </c>
      <c r="J50" s="15">
        <f>IF($A50="","",IF($G50="","",IF($H50="Yes","Done",IF($G50&lt;TODAY(),"OVERDUE","Open"))))</f>
        <v/>
      </c>
      <c r="K50" s="15">
        <f>IF($B50="","",IF(COUNTIFS(Clients!$A$5:$A$204,$B50)=0,"Not on the Clients tab",""))</f>
        <v/>
      </c>
    </row>
    <row r="51">
      <c r="A51" s="14" t="n"/>
      <c r="B51" s="7" t="n"/>
      <c r="C51" s="7" t="n"/>
      <c r="D51" s="7" t="n"/>
      <c r="E51" s="7" t="n"/>
      <c r="F51" s="7" t="n"/>
      <c r="G51" s="14" t="n"/>
      <c r="H51" s="7" t="n"/>
      <c r="I51" s="13">
        <f>IF($A51="","",TODAY()-$A51)</f>
        <v/>
      </c>
      <c r="J51" s="15">
        <f>IF($A51="","",IF($G51="","",IF($H51="Yes","Done",IF($G51&lt;TODAY(),"OVERDUE","Open"))))</f>
        <v/>
      </c>
      <c r="K51" s="15">
        <f>IF($B51="","",IF(COUNTIFS(Clients!$A$5:$A$204,$B51)=0,"Not on the Clients tab",""))</f>
        <v/>
      </c>
    </row>
    <row r="52">
      <c r="A52" s="14" t="n"/>
      <c r="B52" s="7" t="n"/>
      <c r="C52" s="7" t="n"/>
      <c r="D52" s="7" t="n"/>
      <c r="E52" s="7" t="n"/>
      <c r="F52" s="7" t="n"/>
      <c r="G52" s="14" t="n"/>
      <c r="H52" s="7" t="n"/>
      <c r="I52" s="13">
        <f>IF($A52="","",TODAY()-$A52)</f>
        <v/>
      </c>
      <c r="J52" s="15">
        <f>IF($A52="","",IF($G52="","",IF($H52="Yes","Done",IF($G52&lt;TODAY(),"OVERDUE","Open"))))</f>
        <v/>
      </c>
      <c r="K52" s="15">
        <f>IF($B52="","",IF(COUNTIFS(Clients!$A$5:$A$204,$B52)=0,"Not on the Clients tab",""))</f>
        <v/>
      </c>
    </row>
    <row r="53">
      <c r="A53" s="14" t="n"/>
      <c r="B53" s="7" t="n"/>
      <c r="C53" s="7" t="n"/>
      <c r="D53" s="7" t="n"/>
      <c r="E53" s="7" t="n"/>
      <c r="F53" s="7" t="n"/>
      <c r="G53" s="14" t="n"/>
      <c r="H53" s="7" t="n"/>
      <c r="I53" s="13">
        <f>IF($A53="","",TODAY()-$A53)</f>
        <v/>
      </c>
      <c r="J53" s="15">
        <f>IF($A53="","",IF($G53="","",IF($H53="Yes","Done",IF($G53&lt;TODAY(),"OVERDUE","Open"))))</f>
        <v/>
      </c>
      <c r="K53" s="15">
        <f>IF($B53="","",IF(COUNTIFS(Clients!$A$5:$A$204,$B53)=0,"Not on the Clients tab",""))</f>
        <v/>
      </c>
    </row>
    <row r="54">
      <c r="A54" s="14" t="n"/>
      <c r="B54" s="7" t="n"/>
      <c r="C54" s="7" t="n"/>
      <c r="D54" s="7" t="n"/>
      <c r="E54" s="7" t="n"/>
      <c r="F54" s="7" t="n"/>
      <c r="G54" s="14" t="n"/>
      <c r="H54" s="7" t="n"/>
      <c r="I54" s="13">
        <f>IF($A54="","",TODAY()-$A54)</f>
        <v/>
      </c>
      <c r="J54" s="15">
        <f>IF($A54="","",IF($G54="","",IF($H54="Yes","Done",IF($G54&lt;TODAY(),"OVERDUE","Open"))))</f>
        <v/>
      </c>
      <c r="K54" s="15">
        <f>IF($B54="","",IF(COUNTIFS(Clients!$A$5:$A$204,$B54)=0,"Not on the Clients tab",""))</f>
        <v/>
      </c>
    </row>
    <row r="55">
      <c r="A55" s="14" t="n"/>
      <c r="B55" s="7" t="n"/>
      <c r="C55" s="7" t="n"/>
      <c r="D55" s="7" t="n"/>
      <c r="E55" s="7" t="n"/>
      <c r="F55" s="7" t="n"/>
      <c r="G55" s="14" t="n"/>
      <c r="H55" s="7" t="n"/>
      <c r="I55" s="13">
        <f>IF($A55="","",TODAY()-$A55)</f>
        <v/>
      </c>
      <c r="J55" s="15">
        <f>IF($A55="","",IF($G55="","",IF($H55="Yes","Done",IF($G55&lt;TODAY(),"OVERDUE","Open"))))</f>
        <v/>
      </c>
      <c r="K55" s="15">
        <f>IF($B55="","",IF(COUNTIFS(Clients!$A$5:$A$204,$B55)=0,"Not on the Clients tab",""))</f>
        <v/>
      </c>
    </row>
    <row r="56">
      <c r="A56" s="14" t="n"/>
      <c r="B56" s="7" t="n"/>
      <c r="C56" s="7" t="n"/>
      <c r="D56" s="7" t="n"/>
      <c r="E56" s="7" t="n"/>
      <c r="F56" s="7" t="n"/>
      <c r="G56" s="14" t="n"/>
      <c r="H56" s="7" t="n"/>
      <c r="I56" s="13">
        <f>IF($A56="","",TODAY()-$A56)</f>
        <v/>
      </c>
      <c r="J56" s="15">
        <f>IF($A56="","",IF($G56="","",IF($H56="Yes","Done",IF($G56&lt;TODAY(),"OVERDUE","Open"))))</f>
        <v/>
      </c>
      <c r="K56" s="15">
        <f>IF($B56="","",IF(COUNTIFS(Clients!$A$5:$A$204,$B56)=0,"Not on the Clients tab",""))</f>
        <v/>
      </c>
    </row>
    <row r="57">
      <c r="A57" s="14" t="n"/>
      <c r="B57" s="7" t="n"/>
      <c r="C57" s="7" t="n"/>
      <c r="D57" s="7" t="n"/>
      <c r="E57" s="7" t="n"/>
      <c r="F57" s="7" t="n"/>
      <c r="G57" s="14" t="n"/>
      <c r="H57" s="7" t="n"/>
      <c r="I57" s="13">
        <f>IF($A57="","",TODAY()-$A57)</f>
        <v/>
      </c>
      <c r="J57" s="15">
        <f>IF($A57="","",IF($G57="","",IF($H57="Yes","Done",IF($G57&lt;TODAY(),"OVERDUE","Open"))))</f>
        <v/>
      </c>
      <c r="K57" s="15">
        <f>IF($B57="","",IF(COUNTIFS(Clients!$A$5:$A$204,$B57)=0,"Not on the Clients tab",""))</f>
        <v/>
      </c>
    </row>
    <row r="58">
      <c r="A58" s="14" t="n"/>
      <c r="B58" s="7" t="n"/>
      <c r="C58" s="7" t="n"/>
      <c r="D58" s="7" t="n"/>
      <c r="E58" s="7" t="n"/>
      <c r="F58" s="7" t="n"/>
      <c r="G58" s="14" t="n"/>
      <c r="H58" s="7" t="n"/>
      <c r="I58" s="13">
        <f>IF($A58="","",TODAY()-$A58)</f>
        <v/>
      </c>
      <c r="J58" s="15">
        <f>IF($A58="","",IF($G58="","",IF($H58="Yes","Done",IF($G58&lt;TODAY(),"OVERDUE","Open"))))</f>
        <v/>
      </c>
      <c r="K58" s="15">
        <f>IF($B58="","",IF(COUNTIFS(Clients!$A$5:$A$204,$B58)=0,"Not on the Clients tab",""))</f>
        <v/>
      </c>
    </row>
    <row r="59">
      <c r="A59" s="14" t="n"/>
      <c r="B59" s="7" t="n"/>
      <c r="C59" s="7" t="n"/>
      <c r="D59" s="7" t="n"/>
      <c r="E59" s="7" t="n"/>
      <c r="F59" s="7" t="n"/>
      <c r="G59" s="14" t="n"/>
      <c r="H59" s="7" t="n"/>
      <c r="I59" s="13">
        <f>IF($A59="","",TODAY()-$A59)</f>
        <v/>
      </c>
      <c r="J59" s="15">
        <f>IF($A59="","",IF($G59="","",IF($H59="Yes","Done",IF($G59&lt;TODAY(),"OVERDUE","Open"))))</f>
        <v/>
      </c>
      <c r="K59" s="15">
        <f>IF($B59="","",IF(COUNTIFS(Clients!$A$5:$A$204,$B59)=0,"Not on the Clients tab",""))</f>
        <v/>
      </c>
    </row>
    <row r="60">
      <c r="A60" s="14" t="n"/>
      <c r="B60" s="7" t="n"/>
      <c r="C60" s="7" t="n"/>
      <c r="D60" s="7" t="n"/>
      <c r="E60" s="7" t="n"/>
      <c r="F60" s="7" t="n"/>
      <c r="G60" s="14" t="n"/>
      <c r="H60" s="7" t="n"/>
      <c r="I60" s="13">
        <f>IF($A60="","",TODAY()-$A60)</f>
        <v/>
      </c>
      <c r="J60" s="15">
        <f>IF($A60="","",IF($G60="","",IF($H60="Yes","Done",IF($G60&lt;TODAY(),"OVERDUE","Open"))))</f>
        <v/>
      </c>
      <c r="K60" s="15">
        <f>IF($B60="","",IF(COUNTIFS(Clients!$A$5:$A$204,$B60)=0,"Not on the Clients tab",""))</f>
        <v/>
      </c>
    </row>
    <row r="61">
      <c r="A61" s="14" t="n"/>
      <c r="B61" s="7" t="n"/>
      <c r="C61" s="7" t="n"/>
      <c r="D61" s="7" t="n"/>
      <c r="E61" s="7" t="n"/>
      <c r="F61" s="7" t="n"/>
      <c r="G61" s="14" t="n"/>
      <c r="H61" s="7" t="n"/>
      <c r="I61" s="13">
        <f>IF($A61="","",TODAY()-$A61)</f>
        <v/>
      </c>
      <c r="J61" s="15">
        <f>IF($A61="","",IF($G61="","",IF($H61="Yes","Done",IF($G61&lt;TODAY(),"OVERDUE","Open"))))</f>
        <v/>
      </c>
      <c r="K61" s="15">
        <f>IF($B61="","",IF(COUNTIFS(Clients!$A$5:$A$204,$B61)=0,"Not on the Clients tab",""))</f>
        <v/>
      </c>
    </row>
    <row r="62">
      <c r="A62" s="14" t="n"/>
      <c r="B62" s="7" t="n"/>
      <c r="C62" s="7" t="n"/>
      <c r="D62" s="7" t="n"/>
      <c r="E62" s="7" t="n"/>
      <c r="F62" s="7" t="n"/>
      <c r="G62" s="14" t="n"/>
      <c r="H62" s="7" t="n"/>
      <c r="I62" s="13">
        <f>IF($A62="","",TODAY()-$A62)</f>
        <v/>
      </c>
      <c r="J62" s="15">
        <f>IF($A62="","",IF($G62="","",IF($H62="Yes","Done",IF($G62&lt;TODAY(),"OVERDUE","Open"))))</f>
        <v/>
      </c>
      <c r="K62" s="15">
        <f>IF($B62="","",IF(COUNTIFS(Clients!$A$5:$A$204,$B62)=0,"Not on the Clients tab",""))</f>
        <v/>
      </c>
    </row>
    <row r="63">
      <c r="A63" s="14" t="n"/>
      <c r="B63" s="7" t="n"/>
      <c r="C63" s="7" t="n"/>
      <c r="D63" s="7" t="n"/>
      <c r="E63" s="7" t="n"/>
      <c r="F63" s="7" t="n"/>
      <c r="G63" s="14" t="n"/>
      <c r="H63" s="7" t="n"/>
      <c r="I63" s="13">
        <f>IF($A63="","",TODAY()-$A63)</f>
        <v/>
      </c>
      <c r="J63" s="15">
        <f>IF($A63="","",IF($G63="","",IF($H63="Yes","Done",IF($G63&lt;TODAY(),"OVERDUE","Open"))))</f>
        <v/>
      </c>
      <c r="K63" s="15">
        <f>IF($B63="","",IF(COUNTIFS(Clients!$A$5:$A$204,$B63)=0,"Not on the Clients tab",""))</f>
        <v/>
      </c>
    </row>
    <row r="64">
      <c r="A64" s="14" t="n"/>
      <c r="B64" s="7" t="n"/>
      <c r="C64" s="7" t="n"/>
      <c r="D64" s="7" t="n"/>
      <c r="E64" s="7" t="n"/>
      <c r="F64" s="7" t="n"/>
      <c r="G64" s="14" t="n"/>
      <c r="H64" s="7" t="n"/>
      <c r="I64" s="13">
        <f>IF($A64="","",TODAY()-$A64)</f>
        <v/>
      </c>
      <c r="J64" s="15">
        <f>IF($A64="","",IF($G64="","",IF($H64="Yes","Done",IF($G64&lt;TODAY(),"OVERDUE","Open"))))</f>
        <v/>
      </c>
      <c r="K64" s="15">
        <f>IF($B64="","",IF(COUNTIFS(Clients!$A$5:$A$204,$B64)=0,"Not on the Clients tab",""))</f>
        <v/>
      </c>
    </row>
    <row r="65">
      <c r="A65" s="14" t="n"/>
      <c r="B65" s="7" t="n"/>
      <c r="C65" s="7" t="n"/>
      <c r="D65" s="7" t="n"/>
      <c r="E65" s="7" t="n"/>
      <c r="F65" s="7" t="n"/>
      <c r="G65" s="14" t="n"/>
      <c r="H65" s="7" t="n"/>
      <c r="I65" s="13">
        <f>IF($A65="","",TODAY()-$A65)</f>
        <v/>
      </c>
      <c r="J65" s="15">
        <f>IF($A65="","",IF($G65="","",IF($H65="Yes","Done",IF($G65&lt;TODAY(),"OVERDUE","Open"))))</f>
        <v/>
      </c>
      <c r="K65" s="15">
        <f>IF($B65="","",IF(COUNTIFS(Clients!$A$5:$A$204,$B65)=0,"Not on the Clients tab",""))</f>
        <v/>
      </c>
    </row>
    <row r="66">
      <c r="A66" s="14" t="n"/>
      <c r="B66" s="7" t="n"/>
      <c r="C66" s="7" t="n"/>
      <c r="D66" s="7" t="n"/>
      <c r="E66" s="7" t="n"/>
      <c r="F66" s="7" t="n"/>
      <c r="G66" s="14" t="n"/>
      <c r="H66" s="7" t="n"/>
      <c r="I66" s="13">
        <f>IF($A66="","",TODAY()-$A66)</f>
        <v/>
      </c>
      <c r="J66" s="15">
        <f>IF($A66="","",IF($G66="","",IF($H66="Yes","Done",IF($G66&lt;TODAY(),"OVERDUE","Open"))))</f>
        <v/>
      </c>
      <c r="K66" s="15">
        <f>IF($B66="","",IF(COUNTIFS(Clients!$A$5:$A$204,$B66)=0,"Not on the Clients tab",""))</f>
        <v/>
      </c>
    </row>
    <row r="67">
      <c r="A67" s="14" t="n"/>
      <c r="B67" s="7" t="n"/>
      <c r="C67" s="7" t="n"/>
      <c r="D67" s="7" t="n"/>
      <c r="E67" s="7" t="n"/>
      <c r="F67" s="7" t="n"/>
      <c r="G67" s="14" t="n"/>
      <c r="H67" s="7" t="n"/>
      <c r="I67" s="13">
        <f>IF($A67="","",TODAY()-$A67)</f>
        <v/>
      </c>
      <c r="J67" s="15">
        <f>IF($A67="","",IF($G67="","",IF($H67="Yes","Done",IF($G67&lt;TODAY(),"OVERDUE","Open"))))</f>
        <v/>
      </c>
      <c r="K67" s="15">
        <f>IF($B67="","",IF(COUNTIFS(Clients!$A$5:$A$204,$B67)=0,"Not on the Clients tab",""))</f>
        <v/>
      </c>
    </row>
    <row r="68">
      <c r="A68" s="14" t="n"/>
      <c r="B68" s="7" t="n"/>
      <c r="C68" s="7" t="n"/>
      <c r="D68" s="7" t="n"/>
      <c r="E68" s="7" t="n"/>
      <c r="F68" s="7" t="n"/>
      <c r="G68" s="14" t="n"/>
      <c r="H68" s="7" t="n"/>
      <c r="I68" s="13">
        <f>IF($A68="","",TODAY()-$A68)</f>
        <v/>
      </c>
      <c r="J68" s="15">
        <f>IF($A68="","",IF($G68="","",IF($H68="Yes","Done",IF($G68&lt;TODAY(),"OVERDUE","Open"))))</f>
        <v/>
      </c>
      <c r="K68" s="15">
        <f>IF($B68="","",IF(COUNTIFS(Clients!$A$5:$A$204,$B68)=0,"Not on the Clients tab",""))</f>
        <v/>
      </c>
    </row>
    <row r="69">
      <c r="A69" s="14" t="n"/>
      <c r="B69" s="7" t="n"/>
      <c r="C69" s="7" t="n"/>
      <c r="D69" s="7" t="n"/>
      <c r="E69" s="7" t="n"/>
      <c r="F69" s="7" t="n"/>
      <c r="G69" s="14" t="n"/>
      <c r="H69" s="7" t="n"/>
      <c r="I69" s="13">
        <f>IF($A69="","",TODAY()-$A69)</f>
        <v/>
      </c>
      <c r="J69" s="15">
        <f>IF($A69="","",IF($G69="","",IF($H69="Yes","Done",IF($G69&lt;TODAY(),"OVERDUE","Open"))))</f>
        <v/>
      </c>
      <c r="K69" s="15">
        <f>IF($B69="","",IF(COUNTIFS(Clients!$A$5:$A$204,$B69)=0,"Not on the Clients tab",""))</f>
        <v/>
      </c>
    </row>
    <row r="70">
      <c r="A70" s="14" t="n"/>
      <c r="B70" s="7" t="n"/>
      <c r="C70" s="7" t="n"/>
      <c r="D70" s="7" t="n"/>
      <c r="E70" s="7" t="n"/>
      <c r="F70" s="7" t="n"/>
      <c r="G70" s="14" t="n"/>
      <c r="H70" s="7" t="n"/>
      <c r="I70" s="13">
        <f>IF($A70="","",TODAY()-$A70)</f>
        <v/>
      </c>
      <c r="J70" s="15">
        <f>IF($A70="","",IF($G70="","",IF($H70="Yes","Done",IF($G70&lt;TODAY(),"OVERDUE","Open"))))</f>
        <v/>
      </c>
      <c r="K70" s="15">
        <f>IF($B70="","",IF(COUNTIFS(Clients!$A$5:$A$204,$B70)=0,"Not on the Clients tab",""))</f>
        <v/>
      </c>
    </row>
    <row r="71">
      <c r="A71" s="14" t="n"/>
      <c r="B71" s="7" t="n"/>
      <c r="C71" s="7" t="n"/>
      <c r="D71" s="7" t="n"/>
      <c r="E71" s="7" t="n"/>
      <c r="F71" s="7" t="n"/>
      <c r="G71" s="14" t="n"/>
      <c r="H71" s="7" t="n"/>
      <c r="I71" s="13">
        <f>IF($A71="","",TODAY()-$A71)</f>
        <v/>
      </c>
      <c r="J71" s="15">
        <f>IF($A71="","",IF($G71="","",IF($H71="Yes","Done",IF($G71&lt;TODAY(),"OVERDUE","Open"))))</f>
        <v/>
      </c>
      <c r="K71" s="15">
        <f>IF($B71="","",IF(COUNTIFS(Clients!$A$5:$A$204,$B71)=0,"Not on the Clients tab",""))</f>
        <v/>
      </c>
    </row>
    <row r="72">
      <c r="A72" s="14" t="n"/>
      <c r="B72" s="7" t="n"/>
      <c r="C72" s="7" t="n"/>
      <c r="D72" s="7" t="n"/>
      <c r="E72" s="7" t="n"/>
      <c r="F72" s="7" t="n"/>
      <c r="G72" s="14" t="n"/>
      <c r="H72" s="7" t="n"/>
      <c r="I72" s="13">
        <f>IF($A72="","",TODAY()-$A72)</f>
        <v/>
      </c>
      <c r="J72" s="15">
        <f>IF($A72="","",IF($G72="","",IF($H72="Yes","Done",IF($G72&lt;TODAY(),"OVERDUE","Open"))))</f>
        <v/>
      </c>
      <c r="K72" s="15">
        <f>IF($B72="","",IF(COUNTIFS(Clients!$A$5:$A$204,$B72)=0,"Not on the Clients tab",""))</f>
        <v/>
      </c>
    </row>
    <row r="73">
      <c r="A73" s="14" t="n"/>
      <c r="B73" s="7" t="n"/>
      <c r="C73" s="7" t="n"/>
      <c r="D73" s="7" t="n"/>
      <c r="E73" s="7" t="n"/>
      <c r="F73" s="7" t="n"/>
      <c r="G73" s="14" t="n"/>
      <c r="H73" s="7" t="n"/>
      <c r="I73" s="13">
        <f>IF($A73="","",TODAY()-$A73)</f>
        <v/>
      </c>
      <c r="J73" s="15">
        <f>IF($A73="","",IF($G73="","",IF($H73="Yes","Done",IF($G73&lt;TODAY(),"OVERDUE","Open"))))</f>
        <v/>
      </c>
      <c r="K73" s="15">
        <f>IF($B73="","",IF(COUNTIFS(Clients!$A$5:$A$204,$B73)=0,"Not on the Clients tab",""))</f>
        <v/>
      </c>
    </row>
    <row r="74">
      <c r="A74" s="14" t="n"/>
      <c r="B74" s="7" t="n"/>
      <c r="C74" s="7" t="n"/>
      <c r="D74" s="7" t="n"/>
      <c r="E74" s="7" t="n"/>
      <c r="F74" s="7" t="n"/>
      <c r="G74" s="14" t="n"/>
      <c r="H74" s="7" t="n"/>
      <c r="I74" s="13">
        <f>IF($A74="","",TODAY()-$A74)</f>
        <v/>
      </c>
      <c r="J74" s="15">
        <f>IF($A74="","",IF($G74="","",IF($H74="Yes","Done",IF($G74&lt;TODAY(),"OVERDUE","Open"))))</f>
        <v/>
      </c>
      <c r="K74" s="15">
        <f>IF($B74="","",IF(COUNTIFS(Clients!$A$5:$A$204,$B74)=0,"Not on the Clients tab",""))</f>
        <v/>
      </c>
    </row>
    <row r="75">
      <c r="A75" s="14" t="n"/>
      <c r="B75" s="7" t="n"/>
      <c r="C75" s="7" t="n"/>
      <c r="D75" s="7" t="n"/>
      <c r="E75" s="7" t="n"/>
      <c r="F75" s="7" t="n"/>
      <c r="G75" s="14" t="n"/>
      <c r="H75" s="7" t="n"/>
      <c r="I75" s="13">
        <f>IF($A75="","",TODAY()-$A75)</f>
        <v/>
      </c>
      <c r="J75" s="15">
        <f>IF($A75="","",IF($G75="","",IF($H75="Yes","Done",IF($G75&lt;TODAY(),"OVERDUE","Open"))))</f>
        <v/>
      </c>
      <c r="K75" s="15">
        <f>IF($B75="","",IF(COUNTIFS(Clients!$A$5:$A$204,$B75)=0,"Not on the Clients tab",""))</f>
        <v/>
      </c>
    </row>
    <row r="76">
      <c r="A76" s="14" t="n"/>
      <c r="B76" s="7" t="n"/>
      <c r="C76" s="7" t="n"/>
      <c r="D76" s="7" t="n"/>
      <c r="E76" s="7" t="n"/>
      <c r="F76" s="7" t="n"/>
      <c r="G76" s="14" t="n"/>
      <c r="H76" s="7" t="n"/>
      <c r="I76" s="13">
        <f>IF($A76="","",TODAY()-$A76)</f>
        <v/>
      </c>
      <c r="J76" s="15">
        <f>IF($A76="","",IF($G76="","",IF($H76="Yes","Done",IF($G76&lt;TODAY(),"OVERDUE","Open"))))</f>
        <v/>
      </c>
      <c r="K76" s="15">
        <f>IF($B76="","",IF(COUNTIFS(Clients!$A$5:$A$204,$B76)=0,"Not on the Clients tab",""))</f>
        <v/>
      </c>
    </row>
    <row r="77">
      <c r="A77" s="14" t="n"/>
      <c r="B77" s="7" t="n"/>
      <c r="C77" s="7" t="n"/>
      <c r="D77" s="7" t="n"/>
      <c r="E77" s="7" t="n"/>
      <c r="F77" s="7" t="n"/>
      <c r="G77" s="14" t="n"/>
      <c r="H77" s="7" t="n"/>
      <c r="I77" s="13">
        <f>IF($A77="","",TODAY()-$A77)</f>
        <v/>
      </c>
      <c r="J77" s="15">
        <f>IF($A77="","",IF($G77="","",IF($H77="Yes","Done",IF($G77&lt;TODAY(),"OVERDUE","Open"))))</f>
        <v/>
      </c>
      <c r="K77" s="15">
        <f>IF($B77="","",IF(COUNTIFS(Clients!$A$5:$A$204,$B77)=0,"Not on the Clients tab",""))</f>
        <v/>
      </c>
    </row>
    <row r="78">
      <c r="A78" s="14" t="n"/>
      <c r="B78" s="7" t="n"/>
      <c r="C78" s="7" t="n"/>
      <c r="D78" s="7" t="n"/>
      <c r="E78" s="7" t="n"/>
      <c r="F78" s="7" t="n"/>
      <c r="G78" s="14" t="n"/>
      <c r="H78" s="7" t="n"/>
      <c r="I78" s="13">
        <f>IF($A78="","",TODAY()-$A78)</f>
        <v/>
      </c>
      <c r="J78" s="15">
        <f>IF($A78="","",IF($G78="","",IF($H78="Yes","Done",IF($G78&lt;TODAY(),"OVERDUE","Open"))))</f>
        <v/>
      </c>
      <c r="K78" s="15">
        <f>IF($B78="","",IF(COUNTIFS(Clients!$A$5:$A$204,$B78)=0,"Not on the Clients tab",""))</f>
        <v/>
      </c>
    </row>
    <row r="79">
      <c r="A79" s="14" t="n"/>
      <c r="B79" s="7" t="n"/>
      <c r="C79" s="7" t="n"/>
      <c r="D79" s="7" t="n"/>
      <c r="E79" s="7" t="n"/>
      <c r="F79" s="7" t="n"/>
      <c r="G79" s="14" t="n"/>
      <c r="H79" s="7" t="n"/>
      <c r="I79" s="13">
        <f>IF($A79="","",TODAY()-$A79)</f>
        <v/>
      </c>
      <c r="J79" s="15">
        <f>IF($A79="","",IF($G79="","",IF($H79="Yes","Done",IF($G79&lt;TODAY(),"OVERDUE","Open"))))</f>
        <v/>
      </c>
      <c r="K79" s="15">
        <f>IF($B79="","",IF(COUNTIFS(Clients!$A$5:$A$204,$B79)=0,"Not on the Clients tab",""))</f>
        <v/>
      </c>
    </row>
    <row r="80">
      <c r="A80" s="14" t="n"/>
      <c r="B80" s="7" t="n"/>
      <c r="C80" s="7" t="n"/>
      <c r="D80" s="7" t="n"/>
      <c r="E80" s="7" t="n"/>
      <c r="F80" s="7" t="n"/>
      <c r="G80" s="14" t="n"/>
      <c r="H80" s="7" t="n"/>
      <c r="I80" s="13">
        <f>IF($A80="","",TODAY()-$A80)</f>
        <v/>
      </c>
      <c r="J80" s="15">
        <f>IF($A80="","",IF($G80="","",IF($H80="Yes","Done",IF($G80&lt;TODAY(),"OVERDUE","Open"))))</f>
        <v/>
      </c>
      <c r="K80" s="15">
        <f>IF($B80="","",IF(COUNTIFS(Clients!$A$5:$A$204,$B80)=0,"Not on the Clients tab",""))</f>
        <v/>
      </c>
    </row>
    <row r="81">
      <c r="A81" s="14" t="n"/>
      <c r="B81" s="7" t="n"/>
      <c r="C81" s="7" t="n"/>
      <c r="D81" s="7" t="n"/>
      <c r="E81" s="7" t="n"/>
      <c r="F81" s="7" t="n"/>
      <c r="G81" s="14" t="n"/>
      <c r="H81" s="7" t="n"/>
      <c r="I81" s="13">
        <f>IF($A81="","",TODAY()-$A81)</f>
        <v/>
      </c>
      <c r="J81" s="15">
        <f>IF($A81="","",IF($G81="","",IF($H81="Yes","Done",IF($G81&lt;TODAY(),"OVERDUE","Open"))))</f>
        <v/>
      </c>
      <c r="K81" s="15">
        <f>IF($B81="","",IF(COUNTIFS(Clients!$A$5:$A$204,$B81)=0,"Not on the Clients tab",""))</f>
        <v/>
      </c>
    </row>
    <row r="82">
      <c r="A82" s="14" t="n"/>
      <c r="B82" s="7" t="n"/>
      <c r="C82" s="7" t="n"/>
      <c r="D82" s="7" t="n"/>
      <c r="E82" s="7" t="n"/>
      <c r="F82" s="7" t="n"/>
      <c r="G82" s="14" t="n"/>
      <c r="H82" s="7" t="n"/>
      <c r="I82" s="13">
        <f>IF($A82="","",TODAY()-$A82)</f>
        <v/>
      </c>
      <c r="J82" s="15">
        <f>IF($A82="","",IF($G82="","",IF($H82="Yes","Done",IF($G82&lt;TODAY(),"OVERDUE","Open"))))</f>
        <v/>
      </c>
      <c r="K82" s="15">
        <f>IF($B82="","",IF(COUNTIFS(Clients!$A$5:$A$204,$B82)=0,"Not on the Clients tab",""))</f>
        <v/>
      </c>
    </row>
    <row r="83">
      <c r="A83" s="14" t="n"/>
      <c r="B83" s="7" t="n"/>
      <c r="C83" s="7" t="n"/>
      <c r="D83" s="7" t="n"/>
      <c r="E83" s="7" t="n"/>
      <c r="F83" s="7" t="n"/>
      <c r="G83" s="14" t="n"/>
      <c r="H83" s="7" t="n"/>
      <c r="I83" s="13">
        <f>IF($A83="","",TODAY()-$A83)</f>
        <v/>
      </c>
      <c r="J83" s="15">
        <f>IF($A83="","",IF($G83="","",IF($H83="Yes","Done",IF($G83&lt;TODAY(),"OVERDUE","Open"))))</f>
        <v/>
      </c>
      <c r="K83" s="15">
        <f>IF($B83="","",IF(COUNTIFS(Clients!$A$5:$A$204,$B83)=0,"Not on the Clients tab",""))</f>
        <v/>
      </c>
    </row>
    <row r="84">
      <c r="A84" s="14" t="n"/>
      <c r="B84" s="7" t="n"/>
      <c r="C84" s="7" t="n"/>
      <c r="D84" s="7" t="n"/>
      <c r="E84" s="7" t="n"/>
      <c r="F84" s="7" t="n"/>
      <c r="G84" s="14" t="n"/>
      <c r="H84" s="7" t="n"/>
      <c r="I84" s="13">
        <f>IF($A84="","",TODAY()-$A84)</f>
        <v/>
      </c>
      <c r="J84" s="15">
        <f>IF($A84="","",IF($G84="","",IF($H84="Yes","Done",IF($G84&lt;TODAY(),"OVERDUE","Open"))))</f>
        <v/>
      </c>
      <c r="K84" s="15">
        <f>IF($B84="","",IF(COUNTIFS(Clients!$A$5:$A$204,$B84)=0,"Not on the Clients tab",""))</f>
        <v/>
      </c>
    </row>
    <row r="85">
      <c r="A85" s="14" t="n"/>
      <c r="B85" s="7" t="n"/>
      <c r="C85" s="7" t="n"/>
      <c r="D85" s="7" t="n"/>
      <c r="E85" s="7" t="n"/>
      <c r="F85" s="7" t="n"/>
      <c r="G85" s="14" t="n"/>
      <c r="H85" s="7" t="n"/>
      <c r="I85" s="13">
        <f>IF($A85="","",TODAY()-$A85)</f>
        <v/>
      </c>
      <c r="J85" s="15">
        <f>IF($A85="","",IF($G85="","",IF($H85="Yes","Done",IF($G85&lt;TODAY(),"OVERDUE","Open"))))</f>
        <v/>
      </c>
      <c r="K85" s="15">
        <f>IF($B85="","",IF(COUNTIFS(Clients!$A$5:$A$204,$B85)=0,"Not on the Clients tab",""))</f>
        <v/>
      </c>
    </row>
    <row r="86">
      <c r="A86" s="14" t="n"/>
      <c r="B86" s="7" t="n"/>
      <c r="C86" s="7" t="n"/>
      <c r="D86" s="7" t="n"/>
      <c r="E86" s="7" t="n"/>
      <c r="F86" s="7" t="n"/>
      <c r="G86" s="14" t="n"/>
      <c r="H86" s="7" t="n"/>
      <c r="I86" s="13">
        <f>IF($A86="","",TODAY()-$A86)</f>
        <v/>
      </c>
      <c r="J86" s="15">
        <f>IF($A86="","",IF($G86="","",IF($H86="Yes","Done",IF($G86&lt;TODAY(),"OVERDUE","Open"))))</f>
        <v/>
      </c>
      <c r="K86" s="15">
        <f>IF($B86="","",IF(COUNTIFS(Clients!$A$5:$A$204,$B86)=0,"Not on the Clients tab",""))</f>
        <v/>
      </c>
    </row>
    <row r="87">
      <c r="A87" s="14" t="n"/>
      <c r="B87" s="7" t="n"/>
      <c r="C87" s="7" t="n"/>
      <c r="D87" s="7" t="n"/>
      <c r="E87" s="7" t="n"/>
      <c r="F87" s="7" t="n"/>
      <c r="G87" s="14" t="n"/>
      <c r="H87" s="7" t="n"/>
      <c r="I87" s="13">
        <f>IF($A87="","",TODAY()-$A87)</f>
        <v/>
      </c>
      <c r="J87" s="15">
        <f>IF($A87="","",IF($G87="","",IF($H87="Yes","Done",IF($G87&lt;TODAY(),"OVERDUE","Open"))))</f>
        <v/>
      </c>
      <c r="K87" s="15">
        <f>IF($B87="","",IF(COUNTIFS(Clients!$A$5:$A$204,$B87)=0,"Not on the Clients tab",""))</f>
        <v/>
      </c>
    </row>
    <row r="88">
      <c r="A88" s="14" t="n"/>
      <c r="B88" s="7" t="n"/>
      <c r="C88" s="7" t="n"/>
      <c r="D88" s="7" t="n"/>
      <c r="E88" s="7" t="n"/>
      <c r="F88" s="7" t="n"/>
      <c r="G88" s="14" t="n"/>
      <c r="H88" s="7" t="n"/>
      <c r="I88" s="13">
        <f>IF($A88="","",TODAY()-$A88)</f>
        <v/>
      </c>
      <c r="J88" s="15">
        <f>IF($A88="","",IF($G88="","",IF($H88="Yes","Done",IF($G88&lt;TODAY(),"OVERDUE","Open"))))</f>
        <v/>
      </c>
      <c r="K88" s="15">
        <f>IF($B88="","",IF(COUNTIFS(Clients!$A$5:$A$204,$B88)=0,"Not on the Clients tab",""))</f>
        <v/>
      </c>
    </row>
    <row r="89">
      <c r="A89" s="14" t="n"/>
      <c r="B89" s="7" t="n"/>
      <c r="C89" s="7" t="n"/>
      <c r="D89" s="7" t="n"/>
      <c r="E89" s="7" t="n"/>
      <c r="F89" s="7" t="n"/>
      <c r="G89" s="14" t="n"/>
      <c r="H89" s="7" t="n"/>
      <c r="I89" s="13">
        <f>IF($A89="","",TODAY()-$A89)</f>
        <v/>
      </c>
      <c r="J89" s="15">
        <f>IF($A89="","",IF($G89="","",IF($H89="Yes","Done",IF($G89&lt;TODAY(),"OVERDUE","Open"))))</f>
        <v/>
      </c>
      <c r="K89" s="15">
        <f>IF($B89="","",IF(COUNTIFS(Clients!$A$5:$A$204,$B89)=0,"Not on the Clients tab",""))</f>
        <v/>
      </c>
    </row>
    <row r="90">
      <c r="A90" s="14" t="n"/>
      <c r="B90" s="7" t="n"/>
      <c r="C90" s="7" t="n"/>
      <c r="D90" s="7" t="n"/>
      <c r="E90" s="7" t="n"/>
      <c r="F90" s="7" t="n"/>
      <c r="G90" s="14" t="n"/>
      <c r="H90" s="7" t="n"/>
      <c r="I90" s="13">
        <f>IF($A90="","",TODAY()-$A90)</f>
        <v/>
      </c>
      <c r="J90" s="15">
        <f>IF($A90="","",IF($G90="","",IF($H90="Yes","Done",IF($G90&lt;TODAY(),"OVERDUE","Open"))))</f>
        <v/>
      </c>
      <c r="K90" s="15">
        <f>IF($B90="","",IF(COUNTIFS(Clients!$A$5:$A$204,$B90)=0,"Not on the Clients tab",""))</f>
        <v/>
      </c>
    </row>
    <row r="91">
      <c r="A91" s="14" t="n"/>
      <c r="B91" s="7" t="n"/>
      <c r="C91" s="7" t="n"/>
      <c r="D91" s="7" t="n"/>
      <c r="E91" s="7" t="n"/>
      <c r="F91" s="7" t="n"/>
      <c r="G91" s="14" t="n"/>
      <c r="H91" s="7" t="n"/>
      <c r="I91" s="13">
        <f>IF($A91="","",TODAY()-$A91)</f>
        <v/>
      </c>
      <c r="J91" s="15">
        <f>IF($A91="","",IF($G91="","",IF($H91="Yes","Done",IF($G91&lt;TODAY(),"OVERDUE","Open"))))</f>
        <v/>
      </c>
      <c r="K91" s="15">
        <f>IF($B91="","",IF(COUNTIFS(Clients!$A$5:$A$204,$B91)=0,"Not on the Clients tab",""))</f>
        <v/>
      </c>
    </row>
    <row r="92">
      <c r="A92" s="14" t="n"/>
      <c r="B92" s="7" t="n"/>
      <c r="C92" s="7" t="n"/>
      <c r="D92" s="7" t="n"/>
      <c r="E92" s="7" t="n"/>
      <c r="F92" s="7" t="n"/>
      <c r="G92" s="14" t="n"/>
      <c r="H92" s="7" t="n"/>
      <c r="I92" s="13">
        <f>IF($A92="","",TODAY()-$A92)</f>
        <v/>
      </c>
      <c r="J92" s="15">
        <f>IF($A92="","",IF($G92="","",IF($H92="Yes","Done",IF($G92&lt;TODAY(),"OVERDUE","Open"))))</f>
        <v/>
      </c>
      <c r="K92" s="15">
        <f>IF($B92="","",IF(COUNTIFS(Clients!$A$5:$A$204,$B92)=0,"Not on the Clients tab",""))</f>
        <v/>
      </c>
    </row>
    <row r="93">
      <c r="A93" s="14" t="n"/>
      <c r="B93" s="7" t="n"/>
      <c r="C93" s="7" t="n"/>
      <c r="D93" s="7" t="n"/>
      <c r="E93" s="7" t="n"/>
      <c r="F93" s="7" t="n"/>
      <c r="G93" s="14" t="n"/>
      <c r="H93" s="7" t="n"/>
      <c r="I93" s="13">
        <f>IF($A93="","",TODAY()-$A93)</f>
        <v/>
      </c>
      <c r="J93" s="15">
        <f>IF($A93="","",IF($G93="","",IF($H93="Yes","Done",IF($G93&lt;TODAY(),"OVERDUE","Open"))))</f>
        <v/>
      </c>
      <c r="K93" s="15">
        <f>IF($B93="","",IF(COUNTIFS(Clients!$A$5:$A$204,$B93)=0,"Not on the Clients tab",""))</f>
        <v/>
      </c>
    </row>
    <row r="94">
      <c r="A94" s="14" t="n"/>
      <c r="B94" s="7" t="n"/>
      <c r="C94" s="7" t="n"/>
      <c r="D94" s="7" t="n"/>
      <c r="E94" s="7" t="n"/>
      <c r="F94" s="7" t="n"/>
      <c r="G94" s="14" t="n"/>
      <c r="H94" s="7" t="n"/>
      <c r="I94" s="13">
        <f>IF($A94="","",TODAY()-$A94)</f>
        <v/>
      </c>
      <c r="J94" s="15">
        <f>IF($A94="","",IF($G94="","",IF($H94="Yes","Done",IF($G94&lt;TODAY(),"OVERDUE","Open"))))</f>
        <v/>
      </c>
      <c r="K94" s="15">
        <f>IF($B94="","",IF(COUNTIFS(Clients!$A$5:$A$204,$B94)=0,"Not on the Clients tab",""))</f>
        <v/>
      </c>
    </row>
    <row r="95">
      <c r="A95" s="14" t="n"/>
      <c r="B95" s="7" t="n"/>
      <c r="C95" s="7" t="n"/>
      <c r="D95" s="7" t="n"/>
      <c r="E95" s="7" t="n"/>
      <c r="F95" s="7" t="n"/>
      <c r="G95" s="14" t="n"/>
      <c r="H95" s="7" t="n"/>
      <c r="I95" s="13">
        <f>IF($A95="","",TODAY()-$A95)</f>
        <v/>
      </c>
      <c r="J95" s="15">
        <f>IF($A95="","",IF($G95="","",IF($H95="Yes","Done",IF($G95&lt;TODAY(),"OVERDUE","Open"))))</f>
        <v/>
      </c>
      <c r="K95" s="15">
        <f>IF($B95="","",IF(COUNTIFS(Clients!$A$5:$A$204,$B95)=0,"Not on the Clients tab",""))</f>
        <v/>
      </c>
    </row>
    <row r="96">
      <c r="A96" s="14" t="n"/>
      <c r="B96" s="7" t="n"/>
      <c r="C96" s="7" t="n"/>
      <c r="D96" s="7" t="n"/>
      <c r="E96" s="7" t="n"/>
      <c r="F96" s="7" t="n"/>
      <c r="G96" s="14" t="n"/>
      <c r="H96" s="7" t="n"/>
      <c r="I96" s="13">
        <f>IF($A96="","",TODAY()-$A96)</f>
        <v/>
      </c>
      <c r="J96" s="15">
        <f>IF($A96="","",IF($G96="","",IF($H96="Yes","Done",IF($G96&lt;TODAY(),"OVERDUE","Open"))))</f>
        <v/>
      </c>
      <c r="K96" s="15">
        <f>IF($B96="","",IF(COUNTIFS(Clients!$A$5:$A$204,$B96)=0,"Not on the Clients tab",""))</f>
        <v/>
      </c>
    </row>
    <row r="97">
      <c r="A97" s="14" t="n"/>
      <c r="B97" s="7" t="n"/>
      <c r="C97" s="7" t="n"/>
      <c r="D97" s="7" t="n"/>
      <c r="E97" s="7" t="n"/>
      <c r="F97" s="7" t="n"/>
      <c r="G97" s="14" t="n"/>
      <c r="H97" s="7" t="n"/>
      <c r="I97" s="13">
        <f>IF($A97="","",TODAY()-$A97)</f>
        <v/>
      </c>
      <c r="J97" s="15">
        <f>IF($A97="","",IF($G97="","",IF($H97="Yes","Done",IF($G97&lt;TODAY(),"OVERDUE","Open"))))</f>
        <v/>
      </c>
      <c r="K97" s="15">
        <f>IF($B97="","",IF(COUNTIFS(Clients!$A$5:$A$204,$B97)=0,"Not on the Clients tab",""))</f>
        <v/>
      </c>
    </row>
    <row r="98">
      <c r="A98" s="14" t="n"/>
      <c r="B98" s="7" t="n"/>
      <c r="C98" s="7" t="n"/>
      <c r="D98" s="7" t="n"/>
      <c r="E98" s="7" t="n"/>
      <c r="F98" s="7" t="n"/>
      <c r="G98" s="14" t="n"/>
      <c r="H98" s="7" t="n"/>
      <c r="I98" s="13">
        <f>IF($A98="","",TODAY()-$A98)</f>
        <v/>
      </c>
      <c r="J98" s="15">
        <f>IF($A98="","",IF($G98="","",IF($H98="Yes","Done",IF($G98&lt;TODAY(),"OVERDUE","Open"))))</f>
        <v/>
      </c>
      <c r="K98" s="15">
        <f>IF($B98="","",IF(COUNTIFS(Clients!$A$5:$A$204,$B98)=0,"Not on the Clients tab",""))</f>
        <v/>
      </c>
    </row>
    <row r="99">
      <c r="A99" s="14" t="n"/>
      <c r="B99" s="7" t="n"/>
      <c r="C99" s="7" t="n"/>
      <c r="D99" s="7" t="n"/>
      <c r="E99" s="7" t="n"/>
      <c r="F99" s="7" t="n"/>
      <c r="G99" s="14" t="n"/>
      <c r="H99" s="7" t="n"/>
      <c r="I99" s="13">
        <f>IF($A99="","",TODAY()-$A99)</f>
        <v/>
      </c>
      <c r="J99" s="15">
        <f>IF($A99="","",IF($G99="","",IF($H99="Yes","Done",IF($G99&lt;TODAY(),"OVERDUE","Open"))))</f>
        <v/>
      </c>
      <c r="K99" s="15">
        <f>IF($B99="","",IF(COUNTIFS(Clients!$A$5:$A$204,$B99)=0,"Not on the Clients tab",""))</f>
        <v/>
      </c>
    </row>
    <row r="100">
      <c r="A100" s="14" t="n"/>
      <c r="B100" s="7" t="n"/>
      <c r="C100" s="7" t="n"/>
      <c r="D100" s="7" t="n"/>
      <c r="E100" s="7" t="n"/>
      <c r="F100" s="7" t="n"/>
      <c r="G100" s="14" t="n"/>
      <c r="H100" s="7" t="n"/>
      <c r="I100" s="13">
        <f>IF($A100="","",TODAY()-$A100)</f>
        <v/>
      </c>
      <c r="J100" s="15">
        <f>IF($A100="","",IF($G100="","",IF($H100="Yes","Done",IF($G100&lt;TODAY(),"OVERDUE","Open"))))</f>
        <v/>
      </c>
      <c r="K100" s="15">
        <f>IF($B100="","",IF(COUNTIFS(Clients!$A$5:$A$204,$B100)=0,"Not on the Clients tab",""))</f>
        <v/>
      </c>
    </row>
    <row r="101">
      <c r="A101" s="14" t="n"/>
      <c r="B101" s="7" t="n"/>
      <c r="C101" s="7" t="n"/>
      <c r="D101" s="7" t="n"/>
      <c r="E101" s="7" t="n"/>
      <c r="F101" s="7" t="n"/>
      <c r="G101" s="14" t="n"/>
      <c r="H101" s="7" t="n"/>
      <c r="I101" s="13">
        <f>IF($A101="","",TODAY()-$A101)</f>
        <v/>
      </c>
      <c r="J101" s="15">
        <f>IF($A101="","",IF($G101="","",IF($H101="Yes","Done",IF($G101&lt;TODAY(),"OVERDUE","Open"))))</f>
        <v/>
      </c>
      <c r="K101" s="15">
        <f>IF($B101="","",IF(COUNTIFS(Clients!$A$5:$A$204,$B101)=0,"Not on the Clients tab",""))</f>
        <v/>
      </c>
    </row>
    <row r="102">
      <c r="A102" s="14" t="n"/>
      <c r="B102" s="7" t="n"/>
      <c r="C102" s="7" t="n"/>
      <c r="D102" s="7" t="n"/>
      <c r="E102" s="7" t="n"/>
      <c r="F102" s="7" t="n"/>
      <c r="G102" s="14" t="n"/>
      <c r="H102" s="7" t="n"/>
      <c r="I102" s="13">
        <f>IF($A102="","",TODAY()-$A102)</f>
        <v/>
      </c>
      <c r="J102" s="15">
        <f>IF($A102="","",IF($G102="","",IF($H102="Yes","Done",IF($G102&lt;TODAY(),"OVERDUE","Open"))))</f>
        <v/>
      </c>
      <c r="K102" s="15">
        <f>IF($B102="","",IF(COUNTIFS(Clients!$A$5:$A$204,$B102)=0,"Not on the Clients tab",""))</f>
        <v/>
      </c>
    </row>
    <row r="103">
      <c r="A103" s="14" t="n"/>
      <c r="B103" s="7" t="n"/>
      <c r="C103" s="7" t="n"/>
      <c r="D103" s="7" t="n"/>
      <c r="E103" s="7" t="n"/>
      <c r="F103" s="7" t="n"/>
      <c r="G103" s="14" t="n"/>
      <c r="H103" s="7" t="n"/>
      <c r="I103" s="13">
        <f>IF($A103="","",TODAY()-$A103)</f>
        <v/>
      </c>
      <c r="J103" s="15">
        <f>IF($A103="","",IF($G103="","",IF($H103="Yes","Done",IF($G103&lt;TODAY(),"OVERDUE","Open"))))</f>
        <v/>
      </c>
      <c r="K103" s="15">
        <f>IF($B103="","",IF(COUNTIFS(Clients!$A$5:$A$204,$B103)=0,"Not on the Clients tab",""))</f>
        <v/>
      </c>
    </row>
    <row r="104">
      <c r="A104" s="14" t="n"/>
      <c r="B104" s="7" t="n"/>
      <c r="C104" s="7" t="n"/>
      <c r="D104" s="7" t="n"/>
      <c r="E104" s="7" t="n"/>
      <c r="F104" s="7" t="n"/>
      <c r="G104" s="14" t="n"/>
      <c r="H104" s="7" t="n"/>
      <c r="I104" s="13">
        <f>IF($A104="","",TODAY()-$A104)</f>
        <v/>
      </c>
      <c r="J104" s="15">
        <f>IF($A104="","",IF($G104="","",IF($H104="Yes","Done",IF($G104&lt;TODAY(),"OVERDUE","Open"))))</f>
        <v/>
      </c>
      <c r="K104" s="15">
        <f>IF($B104="","",IF(COUNTIFS(Clients!$A$5:$A$204,$B104)=0,"Not on the Clients tab",""))</f>
        <v/>
      </c>
    </row>
    <row r="105">
      <c r="A105" s="14" t="n"/>
      <c r="B105" s="7" t="n"/>
      <c r="C105" s="7" t="n"/>
      <c r="D105" s="7" t="n"/>
      <c r="E105" s="7" t="n"/>
      <c r="F105" s="7" t="n"/>
      <c r="G105" s="14" t="n"/>
      <c r="H105" s="7" t="n"/>
      <c r="I105" s="13">
        <f>IF($A105="","",TODAY()-$A105)</f>
        <v/>
      </c>
      <c r="J105" s="15">
        <f>IF($A105="","",IF($G105="","",IF($H105="Yes","Done",IF($G105&lt;TODAY(),"OVERDUE","Open"))))</f>
        <v/>
      </c>
      <c r="K105" s="15">
        <f>IF($B105="","",IF(COUNTIFS(Clients!$A$5:$A$204,$B105)=0,"Not on the Clients tab",""))</f>
        <v/>
      </c>
    </row>
    <row r="106">
      <c r="A106" s="14" t="n"/>
      <c r="B106" s="7" t="n"/>
      <c r="C106" s="7" t="n"/>
      <c r="D106" s="7" t="n"/>
      <c r="E106" s="7" t="n"/>
      <c r="F106" s="7" t="n"/>
      <c r="G106" s="14" t="n"/>
      <c r="H106" s="7" t="n"/>
      <c r="I106" s="13">
        <f>IF($A106="","",TODAY()-$A106)</f>
        <v/>
      </c>
      <c r="J106" s="15">
        <f>IF($A106="","",IF($G106="","",IF($H106="Yes","Done",IF($G106&lt;TODAY(),"OVERDUE","Open"))))</f>
        <v/>
      </c>
      <c r="K106" s="15">
        <f>IF($B106="","",IF(COUNTIFS(Clients!$A$5:$A$204,$B106)=0,"Not on the Clients tab",""))</f>
        <v/>
      </c>
    </row>
    <row r="107">
      <c r="A107" s="14" t="n"/>
      <c r="B107" s="7" t="n"/>
      <c r="C107" s="7" t="n"/>
      <c r="D107" s="7" t="n"/>
      <c r="E107" s="7" t="n"/>
      <c r="F107" s="7" t="n"/>
      <c r="G107" s="14" t="n"/>
      <c r="H107" s="7" t="n"/>
      <c r="I107" s="13">
        <f>IF($A107="","",TODAY()-$A107)</f>
        <v/>
      </c>
      <c r="J107" s="15">
        <f>IF($A107="","",IF($G107="","",IF($H107="Yes","Done",IF($G107&lt;TODAY(),"OVERDUE","Open"))))</f>
        <v/>
      </c>
      <c r="K107" s="15">
        <f>IF($B107="","",IF(COUNTIFS(Clients!$A$5:$A$204,$B107)=0,"Not on the Clients tab",""))</f>
        <v/>
      </c>
    </row>
    <row r="108">
      <c r="A108" s="14" t="n"/>
      <c r="B108" s="7" t="n"/>
      <c r="C108" s="7" t="n"/>
      <c r="D108" s="7" t="n"/>
      <c r="E108" s="7" t="n"/>
      <c r="F108" s="7" t="n"/>
      <c r="G108" s="14" t="n"/>
      <c r="H108" s="7" t="n"/>
      <c r="I108" s="13">
        <f>IF($A108="","",TODAY()-$A108)</f>
        <v/>
      </c>
      <c r="J108" s="15">
        <f>IF($A108="","",IF($G108="","",IF($H108="Yes","Done",IF($G108&lt;TODAY(),"OVERDUE","Open"))))</f>
        <v/>
      </c>
      <c r="K108" s="15">
        <f>IF($B108="","",IF(COUNTIFS(Clients!$A$5:$A$204,$B108)=0,"Not on the Clients tab",""))</f>
        <v/>
      </c>
    </row>
    <row r="109">
      <c r="A109" s="14" t="n"/>
      <c r="B109" s="7" t="n"/>
      <c r="C109" s="7" t="n"/>
      <c r="D109" s="7" t="n"/>
      <c r="E109" s="7" t="n"/>
      <c r="F109" s="7" t="n"/>
      <c r="G109" s="14" t="n"/>
      <c r="H109" s="7" t="n"/>
      <c r="I109" s="13">
        <f>IF($A109="","",TODAY()-$A109)</f>
        <v/>
      </c>
      <c r="J109" s="15">
        <f>IF($A109="","",IF($G109="","",IF($H109="Yes","Done",IF($G109&lt;TODAY(),"OVERDUE","Open"))))</f>
        <v/>
      </c>
      <c r="K109" s="15">
        <f>IF($B109="","",IF(COUNTIFS(Clients!$A$5:$A$204,$B109)=0,"Not on the Clients tab",""))</f>
        <v/>
      </c>
    </row>
    <row r="110">
      <c r="A110" s="14" t="n"/>
      <c r="B110" s="7" t="n"/>
      <c r="C110" s="7" t="n"/>
      <c r="D110" s="7" t="n"/>
      <c r="E110" s="7" t="n"/>
      <c r="F110" s="7" t="n"/>
      <c r="G110" s="14" t="n"/>
      <c r="H110" s="7" t="n"/>
      <c r="I110" s="13">
        <f>IF($A110="","",TODAY()-$A110)</f>
        <v/>
      </c>
      <c r="J110" s="15">
        <f>IF($A110="","",IF($G110="","",IF($H110="Yes","Done",IF($G110&lt;TODAY(),"OVERDUE","Open"))))</f>
        <v/>
      </c>
      <c r="K110" s="15">
        <f>IF($B110="","",IF(COUNTIFS(Clients!$A$5:$A$204,$B110)=0,"Not on the Clients tab",""))</f>
        <v/>
      </c>
    </row>
    <row r="111">
      <c r="A111" s="14" t="n"/>
      <c r="B111" s="7" t="n"/>
      <c r="C111" s="7" t="n"/>
      <c r="D111" s="7" t="n"/>
      <c r="E111" s="7" t="n"/>
      <c r="F111" s="7" t="n"/>
      <c r="G111" s="14" t="n"/>
      <c r="H111" s="7" t="n"/>
      <c r="I111" s="13">
        <f>IF($A111="","",TODAY()-$A111)</f>
        <v/>
      </c>
      <c r="J111" s="15">
        <f>IF($A111="","",IF($G111="","",IF($H111="Yes","Done",IF($G111&lt;TODAY(),"OVERDUE","Open"))))</f>
        <v/>
      </c>
      <c r="K111" s="15">
        <f>IF($B111="","",IF(COUNTIFS(Clients!$A$5:$A$204,$B111)=0,"Not on the Clients tab",""))</f>
        <v/>
      </c>
    </row>
    <row r="112">
      <c r="A112" s="14" t="n"/>
      <c r="B112" s="7" t="n"/>
      <c r="C112" s="7" t="n"/>
      <c r="D112" s="7" t="n"/>
      <c r="E112" s="7" t="n"/>
      <c r="F112" s="7" t="n"/>
      <c r="G112" s="14" t="n"/>
      <c r="H112" s="7" t="n"/>
      <c r="I112" s="13">
        <f>IF($A112="","",TODAY()-$A112)</f>
        <v/>
      </c>
      <c r="J112" s="15">
        <f>IF($A112="","",IF($G112="","",IF($H112="Yes","Done",IF($G112&lt;TODAY(),"OVERDUE","Open"))))</f>
        <v/>
      </c>
      <c r="K112" s="15">
        <f>IF($B112="","",IF(COUNTIFS(Clients!$A$5:$A$204,$B112)=0,"Not on the Clients tab",""))</f>
        <v/>
      </c>
    </row>
    <row r="113">
      <c r="A113" s="14" t="n"/>
      <c r="B113" s="7" t="n"/>
      <c r="C113" s="7" t="n"/>
      <c r="D113" s="7" t="n"/>
      <c r="E113" s="7" t="n"/>
      <c r="F113" s="7" t="n"/>
      <c r="G113" s="14" t="n"/>
      <c r="H113" s="7" t="n"/>
      <c r="I113" s="13">
        <f>IF($A113="","",TODAY()-$A113)</f>
        <v/>
      </c>
      <c r="J113" s="15">
        <f>IF($A113="","",IF($G113="","",IF($H113="Yes","Done",IF($G113&lt;TODAY(),"OVERDUE","Open"))))</f>
        <v/>
      </c>
      <c r="K113" s="15">
        <f>IF($B113="","",IF(COUNTIFS(Clients!$A$5:$A$204,$B113)=0,"Not on the Clients tab",""))</f>
        <v/>
      </c>
    </row>
    <row r="114">
      <c r="A114" s="14" t="n"/>
      <c r="B114" s="7" t="n"/>
      <c r="C114" s="7" t="n"/>
      <c r="D114" s="7" t="n"/>
      <c r="E114" s="7" t="n"/>
      <c r="F114" s="7" t="n"/>
      <c r="G114" s="14" t="n"/>
      <c r="H114" s="7" t="n"/>
      <c r="I114" s="13">
        <f>IF($A114="","",TODAY()-$A114)</f>
        <v/>
      </c>
      <c r="J114" s="15">
        <f>IF($A114="","",IF($G114="","",IF($H114="Yes","Done",IF($G114&lt;TODAY(),"OVERDUE","Open"))))</f>
        <v/>
      </c>
      <c r="K114" s="15">
        <f>IF($B114="","",IF(COUNTIFS(Clients!$A$5:$A$204,$B114)=0,"Not on the Clients tab",""))</f>
        <v/>
      </c>
    </row>
    <row r="115">
      <c r="A115" s="14" t="n"/>
      <c r="B115" s="7" t="n"/>
      <c r="C115" s="7" t="n"/>
      <c r="D115" s="7" t="n"/>
      <c r="E115" s="7" t="n"/>
      <c r="F115" s="7" t="n"/>
      <c r="G115" s="14" t="n"/>
      <c r="H115" s="7" t="n"/>
      <c r="I115" s="13">
        <f>IF($A115="","",TODAY()-$A115)</f>
        <v/>
      </c>
      <c r="J115" s="15">
        <f>IF($A115="","",IF($G115="","",IF($H115="Yes","Done",IF($G115&lt;TODAY(),"OVERDUE","Open"))))</f>
        <v/>
      </c>
      <c r="K115" s="15">
        <f>IF($B115="","",IF(COUNTIFS(Clients!$A$5:$A$204,$B115)=0,"Not on the Clients tab",""))</f>
        <v/>
      </c>
    </row>
    <row r="116">
      <c r="A116" s="14" t="n"/>
      <c r="B116" s="7" t="n"/>
      <c r="C116" s="7" t="n"/>
      <c r="D116" s="7" t="n"/>
      <c r="E116" s="7" t="n"/>
      <c r="F116" s="7" t="n"/>
      <c r="G116" s="14" t="n"/>
      <c r="H116" s="7" t="n"/>
      <c r="I116" s="13">
        <f>IF($A116="","",TODAY()-$A116)</f>
        <v/>
      </c>
      <c r="J116" s="15">
        <f>IF($A116="","",IF($G116="","",IF($H116="Yes","Done",IF($G116&lt;TODAY(),"OVERDUE","Open"))))</f>
        <v/>
      </c>
      <c r="K116" s="15">
        <f>IF($B116="","",IF(COUNTIFS(Clients!$A$5:$A$204,$B116)=0,"Not on the Clients tab",""))</f>
        <v/>
      </c>
    </row>
    <row r="117">
      <c r="A117" s="14" t="n"/>
      <c r="B117" s="7" t="n"/>
      <c r="C117" s="7" t="n"/>
      <c r="D117" s="7" t="n"/>
      <c r="E117" s="7" t="n"/>
      <c r="F117" s="7" t="n"/>
      <c r="G117" s="14" t="n"/>
      <c r="H117" s="7" t="n"/>
      <c r="I117" s="13">
        <f>IF($A117="","",TODAY()-$A117)</f>
        <v/>
      </c>
      <c r="J117" s="15">
        <f>IF($A117="","",IF($G117="","",IF($H117="Yes","Done",IF($G117&lt;TODAY(),"OVERDUE","Open"))))</f>
        <v/>
      </c>
      <c r="K117" s="15">
        <f>IF($B117="","",IF(COUNTIFS(Clients!$A$5:$A$204,$B117)=0,"Not on the Clients tab",""))</f>
        <v/>
      </c>
    </row>
    <row r="118">
      <c r="A118" s="14" t="n"/>
      <c r="B118" s="7" t="n"/>
      <c r="C118" s="7" t="n"/>
      <c r="D118" s="7" t="n"/>
      <c r="E118" s="7" t="n"/>
      <c r="F118" s="7" t="n"/>
      <c r="G118" s="14" t="n"/>
      <c r="H118" s="7" t="n"/>
      <c r="I118" s="13">
        <f>IF($A118="","",TODAY()-$A118)</f>
        <v/>
      </c>
      <c r="J118" s="15">
        <f>IF($A118="","",IF($G118="","",IF($H118="Yes","Done",IF($G118&lt;TODAY(),"OVERDUE","Open"))))</f>
        <v/>
      </c>
      <c r="K118" s="15">
        <f>IF($B118="","",IF(COUNTIFS(Clients!$A$5:$A$204,$B118)=0,"Not on the Clients tab",""))</f>
        <v/>
      </c>
    </row>
    <row r="119">
      <c r="A119" s="14" t="n"/>
      <c r="B119" s="7" t="n"/>
      <c r="C119" s="7" t="n"/>
      <c r="D119" s="7" t="n"/>
      <c r="E119" s="7" t="n"/>
      <c r="F119" s="7" t="n"/>
      <c r="G119" s="14" t="n"/>
      <c r="H119" s="7" t="n"/>
      <c r="I119" s="13">
        <f>IF($A119="","",TODAY()-$A119)</f>
        <v/>
      </c>
      <c r="J119" s="15">
        <f>IF($A119="","",IF($G119="","",IF($H119="Yes","Done",IF($G119&lt;TODAY(),"OVERDUE","Open"))))</f>
        <v/>
      </c>
      <c r="K119" s="15">
        <f>IF($B119="","",IF(COUNTIFS(Clients!$A$5:$A$204,$B119)=0,"Not on the Clients tab",""))</f>
        <v/>
      </c>
    </row>
    <row r="120">
      <c r="A120" s="14" t="n"/>
      <c r="B120" s="7" t="n"/>
      <c r="C120" s="7" t="n"/>
      <c r="D120" s="7" t="n"/>
      <c r="E120" s="7" t="n"/>
      <c r="F120" s="7" t="n"/>
      <c r="G120" s="14" t="n"/>
      <c r="H120" s="7" t="n"/>
      <c r="I120" s="13">
        <f>IF($A120="","",TODAY()-$A120)</f>
        <v/>
      </c>
      <c r="J120" s="15">
        <f>IF($A120="","",IF($G120="","",IF($H120="Yes","Done",IF($G120&lt;TODAY(),"OVERDUE","Open"))))</f>
        <v/>
      </c>
      <c r="K120" s="15">
        <f>IF($B120="","",IF(COUNTIFS(Clients!$A$5:$A$204,$B120)=0,"Not on the Clients tab",""))</f>
        <v/>
      </c>
    </row>
    <row r="121">
      <c r="A121" s="14" t="n"/>
      <c r="B121" s="7" t="n"/>
      <c r="C121" s="7" t="n"/>
      <c r="D121" s="7" t="n"/>
      <c r="E121" s="7" t="n"/>
      <c r="F121" s="7" t="n"/>
      <c r="G121" s="14" t="n"/>
      <c r="H121" s="7" t="n"/>
      <c r="I121" s="13">
        <f>IF($A121="","",TODAY()-$A121)</f>
        <v/>
      </c>
      <c r="J121" s="15">
        <f>IF($A121="","",IF($G121="","",IF($H121="Yes","Done",IF($G121&lt;TODAY(),"OVERDUE","Open"))))</f>
        <v/>
      </c>
      <c r="K121" s="15">
        <f>IF($B121="","",IF(COUNTIFS(Clients!$A$5:$A$204,$B121)=0,"Not on the Clients tab",""))</f>
        <v/>
      </c>
    </row>
    <row r="122">
      <c r="A122" s="14" t="n"/>
      <c r="B122" s="7" t="n"/>
      <c r="C122" s="7" t="n"/>
      <c r="D122" s="7" t="n"/>
      <c r="E122" s="7" t="n"/>
      <c r="F122" s="7" t="n"/>
      <c r="G122" s="14" t="n"/>
      <c r="H122" s="7" t="n"/>
      <c r="I122" s="13">
        <f>IF($A122="","",TODAY()-$A122)</f>
        <v/>
      </c>
      <c r="J122" s="15">
        <f>IF($A122="","",IF($G122="","",IF($H122="Yes","Done",IF($G122&lt;TODAY(),"OVERDUE","Open"))))</f>
        <v/>
      </c>
      <c r="K122" s="15">
        <f>IF($B122="","",IF(COUNTIFS(Clients!$A$5:$A$204,$B122)=0,"Not on the Clients tab",""))</f>
        <v/>
      </c>
    </row>
    <row r="123">
      <c r="A123" s="14" t="n"/>
      <c r="B123" s="7" t="n"/>
      <c r="C123" s="7" t="n"/>
      <c r="D123" s="7" t="n"/>
      <c r="E123" s="7" t="n"/>
      <c r="F123" s="7" t="n"/>
      <c r="G123" s="14" t="n"/>
      <c r="H123" s="7" t="n"/>
      <c r="I123" s="13">
        <f>IF($A123="","",TODAY()-$A123)</f>
        <v/>
      </c>
      <c r="J123" s="15">
        <f>IF($A123="","",IF($G123="","",IF($H123="Yes","Done",IF($G123&lt;TODAY(),"OVERDUE","Open"))))</f>
        <v/>
      </c>
      <c r="K123" s="15">
        <f>IF($B123="","",IF(COUNTIFS(Clients!$A$5:$A$204,$B123)=0,"Not on the Clients tab",""))</f>
        <v/>
      </c>
    </row>
    <row r="124">
      <c r="A124" s="14" t="n"/>
      <c r="B124" s="7" t="n"/>
      <c r="C124" s="7" t="n"/>
      <c r="D124" s="7" t="n"/>
      <c r="E124" s="7" t="n"/>
      <c r="F124" s="7" t="n"/>
      <c r="G124" s="14" t="n"/>
      <c r="H124" s="7" t="n"/>
      <c r="I124" s="13">
        <f>IF($A124="","",TODAY()-$A124)</f>
        <v/>
      </c>
      <c r="J124" s="15">
        <f>IF($A124="","",IF($G124="","",IF($H124="Yes","Done",IF($G124&lt;TODAY(),"OVERDUE","Open"))))</f>
        <v/>
      </c>
      <c r="K124" s="15">
        <f>IF($B124="","",IF(COUNTIFS(Clients!$A$5:$A$204,$B124)=0,"Not on the Clients tab",""))</f>
        <v/>
      </c>
    </row>
    <row r="125">
      <c r="A125" s="14" t="n"/>
      <c r="B125" s="7" t="n"/>
      <c r="C125" s="7" t="n"/>
      <c r="D125" s="7" t="n"/>
      <c r="E125" s="7" t="n"/>
      <c r="F125" s="7" t="n"/>
      <c r="G125" s="14" t="n"/>
      <c r="H125" s="7" t="n"/>
      <c r="I125" s="13">
        <f>IF($A125="","",TODAY()-$A125)</f>
        <v/>
      </c>
      <c r="J125" s="15">
        <f>IF($A125="","",IF($G125="","",IF($H125="Yes","Done",IF($G125&lt;TODAY(),"OVERDUE","Open"))))</f>
        <v/>
      </c>
      <c r="K125" s="15">
        <f>IF($B125="","",IF(COUNTIFS(Clients!$A$5:$A$204,$B125)=0,"Not on the Clients tab",""))</f>
        <v/>
      </c>
    </row>
    <row r="126">
      <c r="A126" s="14" t="n"/>
      <c r="B126" s="7" t="n"/>
      <c r="C126" s="7" t="n"/>
      <c r="D126" s="7" t="n"/>
      <c r="E126" s="7" t="n"/>
      <c r="F126" s="7" t="n"/>
      <c r="G126" s="14" t="n"/>
      <c r="H126" s="7" t="n"/>
      <c r="I126" s="13">
        <f>IF($A126="","",TODAY()-$A126)</f>
        <v/>
      </c>
      <c r="J126" s="15">
        <f>IF($A126="","",IF($G126="","",IF($H126="Yes","Done",IF($G126&lt;TODAY(),"OVERDUE","Open"))))</f>
        <v/>
      </c>
      <c r="K126" s="15">
        <f>IF($B126="","",IF(COUNTIFS(Clients!$A$5:$A$204,$B126)=0,"Not on the Clients tab",""))</f>
        <v/>
      </c>
    </row>
    <row r="127">
      <c r="A127" s="14" t="n"/>
      <c r="B127" s="7" t="n"/>
      <c r="C127" s="7" t="n"/>
      <c r="D127" s="7" t="n"/>
      <c r="E127" s="7" t="n"/>
      <c r="F127" s="7" t="n"/>
      <c r="G127" s="14" t="n"/>
      <c r="H127" s="7" t="n"/>
      <c r="I127" s="13">
        <f>IF($A127="","",TODAY()-$A127)</f>
        <v/>
      </c>
      <c r="J127" s="15">
        <f>IF($A127="","",IF($G127="","",IF($H127="Yes","Done",IF($G127&lt;TODAY(),"OVERDUE","Open"))))</f>
        <v/>
      </c>
      <c r="K127" s="15">
        <f>IF($B127="","",IF(COUNTIFS(Clients!$A$5:$A$204,$B127)=0,"Not on the Clients tab",""))</f>
        <v/>
      </c>
    </row>
    <row r="128">
      <c r="A128" s="14" t="n"/>
      <c r="B128" s="7" t="n"/>
      <c r="C128" s="7" t="n"/>
      <c r="D128" s="7" t="n"/>
      <c r="E128" s="7" t="n"/>
      <c r="F128" s="7" t="n"/>
      <c r="G128" s="14" t="n"/>
      <c r="H128" s="7" t="n"/>
      <c r="I128" s="13">
        <f>IF($A128="","",TODAY()-$A128)</f>
        <v/>
      </c>
      <c r="J128" s="15">
        <f>IF($A128="","",IF($G128="","",IF($H128="Yes","Done",IF($G128&lt;TODAY(),"OVERDUE","Open"))))</f>
        <v/>
      </c>
      <c r="K128" s="15">
        <f>IF($B128="","",IF(COUNTIFS(Clients!$A$5:$A$204,$B128)=0,"Not on the Clients tab",""))</f>
        <v/>
      </c>
    </row>
    <row r="129">
      <c r="A129" s="14" t="n"/>
      <c r="B129" s="7" t="n"/>
      <c r="C129" s="7" t="n"/>
      <c r="D129" s="7" t="n"/>
      <c r="E129" s="7" t="n"/>
      <c r="F129" s="7" t="n"/>
      <c r="G129" s="14" t="n"/>
      <c r="H129" s="7" t="n"/>
      <c r="I129" s="13">
        <f>IF($A129="","",TODAY()-$A129)</f>
        <v/>
      </c>
      <c r="J129" s="15">
        <f>IF($A129="","",IF($G129="","",IF($H129="Yes","Done",IF($G129&lt;TODAY(),"OVERDUE","Open"))))</f>
        <v/>
      </c>
      <c r="K129" s="15">
        <f>IF($B129="","",IF(COUNTIFS(Clients!$A$5:$A$204,$B129)=0,"Not on the Clients tab",""))</f>
        <v/>
      </c>
    </row>
    <row r="130">
      <c r="A130" s="14" t="n"/>
      <c r="B130" s="7" t="n"/>
      <c r="C130" s="7" t="n"/>
      <c r="D130" s="7" t="n"/>
      <c r="E130" s="7" t="n"/>
      <c r="F130" s="7" t="n"/>
      <c r="G130" s="14" t="n"/>
      <c r="H130" s="7" t="n"/>
      <c r="I130" s="13">
        <f>IF($A130="","",TODAY()-$A130)</f>
        <v/>
      </c>
      <c r="J130" s="15">
        <f>IF($A130="","",IF($G130="","",IF($H130="Yes","Done",IF($G130&lt;TODAY(),"OVERDUE","Open"))))</f>
        <v/>
      </c>
      <c r="K130" s="15">
        <f>IF($B130="","",IF(COUNTIFS(Clients!$A$5:$A$204,$B130)=0,"Not on the Clients tab",""))</f>
        <v/>
      </c>
    </row>
    <row r="131">
      <c r="A131" s="14" t="n"/>
      <c r="B131" s="7" t="n"/>
      <c r="C131" s="7" t="n"/>
      <c r="D131" s="7" t="n"/>
      <c r="E131" s="7" t="n"/>
      <c r="F131" s="7" t="n"/>
      <c r="G131" s="14" t="n"/>
      <c r="H131" s="7" t="n"/>
      <c r="I131" s="13">
        <f>IF($A131="","",TODAY()-$A131)</f>
        <v/>
      </c>
      <c r="J131" s="15">
        <f>IF($A131="","",IF($G131="","",IF($H131="Yes","Done",IF($G131&lt;TODAY(),"OVERDUE","Open"))))</f>
        <v/>
      </c>
      <c r="K131" s="15">
        <f>IF($B131="","",IF(COUNTIFS(Clients!$A$5:$A$204,$B131)=0,"Not on the Clients tab",""))</f>
        <v/>
      </c>
    </row>
    <row r="132">
      <c r="A132" s="14" t="n"/>
      <c r="B132" s="7" t="n"/>
      <c r="C132" s="7" t="n"/>
      <c r="D132" s="7" t="n"/>
      <c r="E132" s="7" t="n"/>
      <c r="F132" s="7" t="n"/>
      <c r="G132" s="14" t="n"/>
      <c r="H132" s="7" t="n"/>
      <c r="I132" s="13">
        <f>IF($A132="","",TODAY()-$A132)</f>
        <v/>
      </c>
      <c r="J132" s="15">
        <f>IF($A132="","",IF($G132="","",IF($H132="Yes","Done",IF($G132&lt;TODAY(),"OVERDUE","Open"))))</f>
        <v/>
      </c>
      <c r="K132" s="15">
        <f>IF($B132="","",IF(COUNTIFS(Clients!$A$5:$A$204,$B132)=0,"Not on the Clients tab",""))</f>
        <v/>
      </c>
    </row>
    <row r="133">
      <c r="A133" s="14" t="n"/>
      <c r="B133" s="7" t="n"/>
      <c r="C133" s="7" t="n"/>
      <c r="D133" s="7" t="n"/>
      <c r="E133" s="7" t="n"/>
      <c r="F133" s="7" t="n"/>
      <c r="G133" s="14" t="n"/>
      <c r="H133" s="7" t="n"/>
      <c r="I133" s="13">
        <f>IF($A133="","",TODAY()-$A133)</f>
        <v/>
      </c>
      <c r="J133" s="15">
        <f>IF($A133="","",IF($G133="","",IF($H133="Yes","Done",IF($G133&lt;TODAY(),"OVERDUE","Open"))))</f>
        <v/>
      </c>
      <c r="K133" s="15">
        <f>IF($B133="","",IF(COUNTIFS(Clients!$A$5:$A$204,$B133)=0,"Not on the Clients tab",""))</f>
        <v/>
      </c>
    </row>
    <row r="134">
      <c r="A134" s="14" t="n"/>
      <c r="B134" s="7" t="n"/>
      <c r="C134" s="7" t="n"/>
      <c r="D134" s="7" t="n"/>
      <c r="E134" s="7" t="n"/>
      <c r="F134" s="7" t="n"/>
      <c r="G134" s="14" t="n"/>
      <c r="H134" s="7" t="n"/>
      <c r="I134" s="13">
        <f>IF($A134="","",TODAY()-$A134)</f>
        <v/>
      </c>
      <c r="J134" s="15">
        <f>IF($A134="","",IF($G134="","",IF($H134="Yes","Done",IF($G134&lt;TODAY(),"OVERDUE","Open"))))</f>
        <v/>
      </c>
      <c r="K134" s="15">
        <f>IF($B134="","",IF(COUNTIFS(Clients!$A$5:$A$204,$B134)=0,"Not on the Clients tab",""))</f>
        <v/>
      </c>
    </row>
    <row r="135">
      <c r="A135" s="14" t="n"/>
      <c r="B135" s="7" t="n"/>
      <c r="C135" s="7" t="n"/>
      <c r="D135" s="7" t="n"/>
      <c r="E135" s="7" t="n"/>
      <c r="F135" s="7" t="n"/>
      <c r="G135" s="14" t="n"/>
      <c r="H135" s="7" t="n"/>
      <c r="I135" s="13">
        <f>IF($A135="","",TODAY()-$A135)</f>
        <v/>
      </c>
      <c r="J135" s="15">
        <f>IF($A135="","",IF($G135="","",IF($H135="Yes","Done",IF($G135&lt;TODAY(),"OVERDUE","Open"))))</f>
        <v/>
      </c>
      <c r="K135" s="15">
        <f>IF($B135="","",IF(COUNTIFS(Clients!$A$5:$A$204,$B135)=0,"Not on the Clients tab",""))</f>
        <v/>
      </c>
    </row>
    <row r="136">
      <c r="A136" s="14" t="n"/>
      <c r="B136" s="7" t="n"/>
      <c r="C136" s="7" t="n"/>
      <c r="D136" s="7" t="n"/>
      <c r="E136" s="7" t="n"/>
      <c r="F136" s="7" t="n"/>
      <c r="G136" s="14" t="n"/>
      <c r="H136" s="7" t="n"/>
      <c r="I136" s="13">
        <f>IF($A136="","",TODAY()-$A136)</f>
        <v/>
      </c>
      <c r="J136" s="15">
        <f>IF($A136="","",IF($G136="","",IF($H136="Yes","Done",IF($G136&lt;TODAY(),"OVERDUE","Open"))))</f>
        <v/>
      </c>
      <c r="K136" s="15">
        <f>IF($B136="","",IF(COUNTIFS(Clients!$A$5:$A$204,$B136)=0,"Not on the Clients tab",""))</f>
        <v/>
      </c>
    </row>
    <row r="137">
      <c r="A137" s="14" t="n"/>
      <c r="B137" s="7" t="n"/>
      <c r="C137" s="7" t="n"/>
      <c r="D137" s="7" t="n"/>
      <c r="E137" s="7" t="n"/>
      <c r="F137" s="7" t="n"/>
      <c r="G137" s="14" t="n"/>
      <c r="H137" s="7" t="n"/>
      <c r="I137" s="13">
        <f>IF($A137="","",TODAY()-$A137)</f>
        <v/>
      </c>
      <c r="J137" s="15">
        <f>IF($A137="","",IF($G137="","",IF($H137="Yes","Done",IF($G137&lt;TODAY(),"OVERDUE","Open"))))</f>
        <v/>
      </c>
      <c r="K137" s="15">
        <f>IF($B137="","",IF(COUNTIFS(Clients!$A$5:$A$204,$B137)=0,"Not on the Clients tab",""))</f>
        <v/>
      </c>
    </row>
    <row r="138">
      <c r="A138" s="14" t="n"/>
      <c r="B138" s="7" t="n"/>
      <c r="C138" s="7" t="n"/>
      <c r="D138" s="7" t="n"/>
      <c r="E138" s="7" t="n"/>
      <c r="F138" s="7" t="n"/>
      <c r="G138" s="14" t="n"/>
      <c r="H138" s="7" t="n"/>
      <c r="I138" s="13">
        <f>IF($A138="","",TODAY()-$A138)</f>
        <v/>
      </c>
      <c r="J138" s="15">
        <f>IF($A138="","",IF($G138="","",IF($H138="Yes","Done",IF($G138&lt;TODAY(),"OVERDUE","Open"))))</f>
        <v/>
      </c>
      <c r="K138" s="15">
        <f>IF($B138="","",IF(COUNTIFS(Clients!$A$5:$A$204,$B138)=0,"Not on the Clients tab",""))</f>
        <v/>
      </c>
    </row>
    <row r="139">
      <c r="A139" s="14" t="n"/>
      <c r="B139" s="7" t="n"/>
      <c r="C139" s="7" t="n"/>
      <c r="D139" s="7" t="n"/>
      <c r="E139" s="7" t="n"/>
      <c r="F139" s="7" t="n"/>
      <c r="G139" s="14" t="n"/>
      <c r="H139" s="7" t="n"/>
      <c r="I139" s="13">
        <f>IF($A139="","",TODAY()-$A139)</f>
        <v/>
      </c>
      <c r="J139" s="15">
        <f>IF($A139="","",IF($G139="","",IF($H139="Yes","Done",IF($G139&lt;TODAY(),"OVERDUE","Open"))))</f>
        <v/>
      </c>
      <c r="K139" s="15">
        <f>IF($B139="","",IF(COUNTIFS(Clients!$A$5:$A$204,$B139)=0,"Not on the Clients tab",""))</f>
        <v/>
      </c>
    </row>
    <row r="140">
      <c r="A140" s="14" t="n"/>
      <c r="B140" s="7" t="n"/>
      <c r="C140" s="7" t="n"/>
      <c r="D140" s="7" t="n"/>
      <c r="E140" s="7" t="n"/>
      <c r="F140" s="7" t="n"/>
      <c r="G140" s="14" t="n"/>
      <c r="H140" s="7" t="n"/>
      <c r="I140" s="13">
        <f>IF($A140="","",TODAY()-$A140)</f>
        <v/>
      </c>
      <c r="J140" s="15">
        <f>IF($A140="","",IF($G140="","",IF($H140="Yes","Done",IF($G140&lt;TODAY(),"OVERDUE","Open"))))</f>
        <v/>
      </c>
      <c r="K140" s="15">
        <f>IF($B140="","",IF(COUNTIFS(Clients!$A$5:$A$204,$B140)=0,"Not on the Clients tab",""))</f>
        <v/>
      </c>
    </row>
    <row r="141">
      <c r="A141" s="14" t="n"/>
      <c r="B141" s="7" t="n"/>
      <c r="C141" s="7" t="n"/>
      <c r="D141" s="7" t="n"/>
      <c r="E141" s="7" t="n"/>
      <c r="F141" s="7" t="n"/>
      <c r="G141" s="14" t="n"/>
      <c r="H141" s="7" t="n"/>
      <c r="I141" s="13">
        <f>IF($A141="","",TODAY()-$A141)</f>
        <v/>
      </c>
      <c r="J141" s="15">
        <f>IF($A141="","",IF($G141="","",IF($H141="Yes","Done",IF($G141&lt;TODAY(),"OVERDUE","Open"))))</f>
        <v/>
      </c>
      <c r="K141" s="15">
        <f>IF($B141="","",IF(COUNTIFS(Clients!$A$5:$A$204,$B141)=0,"Not on the Clients tab",""))</f>
        <v/>
      </c>
    </row>
    <row r="142">
      <c r="A142" s="14" t="n"/>
      <c r="B142" s="7" t="n"/>
      <c r="C142" s="7" t="n"/>
      <c r="D142" s="7" t="n"/>
      <c r="E142" s="7" t="n"/>
      <c r="F142" s="7" t="n"/>
      <c r="G142" s="14" t="n"/>
      <c r="H142" s="7" t="n"/>
      <c r="I142" s="13">
        <f>IF($A142="","",TODAY()-$A142)</f>
        <v/>
      </c>
      <c r="J142" s="15">
        <f>IF($A142="","",IF($G142="","",IF($H142="Yes","Done",IF($G142&lt;TODAY(),"OVERDUE","Open"))))</f>
        <v/>
      </c>
      <c r="K142" s="15">
        <f>IF($B142="","",IF(COUNTIFS(Clients!$A$5:$A$204,$B142)=0,"Not on the Clients tab",""))</f>
        <v/>
      </c>
    </row>
    <row r="143">
      <c r="A143" s="14" t="n"/>
      <c r="B143" s="7" t="n"/>
      <c r="C143" s="7" t="n"/>
      <c r="D143" s="7" t="n"/>
      <c r="E143" s="7" t="n"/>
      <c r="F143" s="7" t="n"/>
      <c r="G143" s="14" t="n"/>
      <c r="H143" s="7" t="n"/>
      <c r="I143" s="13">
        <f>IF($A143="","",TODAY()-$A143)</f>
        <v/>
      </c>
      <c r="J143" s="15">
        <f>IF($A143="","",IF($G143="","",IF($H143="Yes","Done",IF($G143&lt;TODAY(),"OVERDUE","Open"))))</f>
        <v/>
      </c>
      <c r="K143" s="15">
        <f>IF($B143="","",IF(COUNTIFS(Clients!$A$5:$A$204,$B143)=0,"Not on the Clients tab",""))</f>
        <v/>
      </c>
    </row>
    <row r="144">
      <c r="A144" s="14" t="n"/>
      <c r="B144" s="7" t="n"/>
      <c r="C144" s="7" t="n"/>
      <c r="D144" s="7" t="n"/>
      <c r="E144" s="7" t="n"/>
      <c r="F144" s="7" t="n"/>
      <c r="G144" s="14" t="n"/>
      <c r="H144" s="7" t="n"/>
      <c r="I144" s="13">
        <f>IF($A144="","",TODAY()-$A144)</f>
        <v/>
      </c>
      <c r="J144" s="15">
        <f>IF($A144="","",IF($G144="","",IF($H144="Yes","Done",IF($G144&lt;TODAY(),"OVERDUE","Open"))))</f>
        <v/>
      </c>
      <c r="K144" s="15">
        <f>IF($B144="","",IF(COUNTIFS(Clients!$A$5:$A$204,$B144)=0,"Not on the Clients tab",""))</f>
        <v/>
      </c>
    </row>
    <row r="145">
      <c r="A145" s="14" t="n"/>
      <c r="B145" s="7" t="n"/>
      <c r="C145" s="7" t="n"/>
      <c r="D145" s="7" t="n"/>
      <c r="E145" s="7" t="n"/>
      <c r="F145" s="7" t="n"/>
      <c r="G145" s="14" t="n"/>
      <c r="H145" s="7" t="n"/>
      <c r="I145" s="13">
        <f>IF($A145="","",TODAY()-$A145)</f>
        <v/>
      </c>
      <c r="J145" s="15">
        <f>IF($A145="","",IF($G145="","",IF($H145="Yes","Done",IF($G145&lt;TODAY(),"OVERDUE","Open"))))</f>
        <v/>
      </c>
      <c r="K145" s="15">
        <f>IF($B145="","",IF(COUNTIFS(Clients!$A$5:$A$204,$B145)=0,"Not on the Clients tab",""))</f>
        <v/>
      </c>
    </row>
    <row r="146">
      <c r="A146" s="14" t="n"/>
      <c r="B146" s="7" t="n"/>
      <c r="C146" s="7" t="n"/>
      <c r="D146" s="7" t="n"/>
      <c r="E146" s="7" t="n"/>
      <c r="F146" s="7" t="n"/>
      <c r="G146" s="14" t="n"/>
      <c r="H146" s="7" t="n"/>
      <c r="I146" s="13">
        <f>IF($A146="","",TODAY()-$A146)</f>
        <v/>
      </c>
      <c r="J146" s="15">
        <f>IF($A146="","",IF($G146="","",IF($H146="Yes","Done",IF($G146&lt;TODAY(),"OVERDUE","Open"))))</f>
        <v/>
      </c>
      <c r="K146" s="15">
        <f>IF($B146="","",IF(COUNTIFS(Clients!$A$5:$A$204,$B146)=0,"Not on the Clients tab",""))</f>
        <v/>
      </c>
    </row>
    <row r="147">
      <c r="A147" s="14" t="n"/>
      <c r="B147" s="7" t="n"/>
      <c r="C147" s="7" t="n"/>
      <c r="D147" s="7" t="n"/>
      <c r="E147" s="7" t="n"/>
      <c r="F147" s="7" t="n"/>
      <c r="G147" s="14" t="n"/>
      <c r="H147" s="7" t="n"/>
      <c r="I147" s="13">
        <f>IF($A147="","",TODAY()-$A147)</f>
        <v/>
      </c>
      <c r="J147" s="15">
        <f>IF($A147="","",IF($G147="","",IF($H147="Yes","Done",IF($G147&lt;TODAY(),"OVERDUE","Open"))))</f>
        <v/>
      </c>
      <c r="K147" s="15">
        <f>IF($B147="","",IF(COUNTIFS(Clients!$A$5:$A$204,$B147)=0,"Not on the Clients tab",""))</f>
        <v/>
      </c>
    </row>
    <row r="148">
      <c r="A148" s="14" t="n"/>
      <c r="B148" s="7" t="n"/>
      <c r="C148" s="7" t="n"/>
      <c r="D148" s="7" t="n"/>
      <c r="E148" s="7" t="n"/>
      <c r="F148" s="7" t="n"/>
      <c r="G148" s="14" t="n"/>
      <c r="H148" s="7" t="n"/>
      <c r="I148" s="13">
        <f>IF($A148="","",TODAY()-$A148)</f>
        <v/>
      </c>
      <c r="J148" s="15">
        <f>IF($A148="","",IF($G148="","",IF($H148="Yes","Done",IF($G148&lt;TODAY(),"OVERDUE","Open"))))</f>
        <v/>
      </c>
      <c r="K148" s="15">
        <f>IF($B148="","",IF(COUNTIFS(Clients!$A$5:$A$204,$B148)=0,"Not on the Clients tab",""))</f>
        <v/>
      </c>
    </row>
    <row r="149">
      <c r="A149" s="14" t="n"/>
      <c r="B149" s="7" t="n"/>
      <c r="C149" s="7" t="n"/>
      <c r="D149" s="7" t="n"/>
      <c r="E149" s="7" t="n"/>
      <c r="F149" s="7" t="n"/>
      <c r="G149" s="14" t="n"/>
      <c r="H149" s="7" t="n"/>
      <c r="I149" s="13">
        <f>IF($A149="","",TODAY()-$A149)</f>
        <v/>
      </c>
      <c r="J149" s="15">
        <f>IF($A149="","",IF($G149="","",IF($H149="Yes","Done",IF($G149&lt;TODAY(),"OVERDUE","Open"))))</f>
        <v/>
      </c>
      <c r="K149" s="15">
        <f>IF($B149="","",IF(COUNTIFS(Clients!$A$5:$A$204,$B149)=0,"Not on the Clients tab",""))</f>
        <v/>
      </c>
    </row>
    <row r="150">
      <c r="A150" s="14" t="n"/>
      <c r="B150" s="7" t="n"/>
      <c r="C150" s="7" t="n"/>
      <c r="D150" s="7" t="n"/>
      <c r="E150" s="7" t="n"/>
      <c r="F150" s="7" t="n"/>
      <c r="G150" s="14" t="n"/>
      <c r="H150" s="7" t="n"/>
      <c r="I150" s="13">
        <f>IF($A150="","",TODAY()-$A150)</f>
        <v/>
      </c>
      <c r="J150" s="15">
        <f>IF($A150="","",IF($G150="","",IF($H150="Yes","Done",IF($G150&lt;TODAY(),"OVERDUE","Open"))))</f>
        <v/>
      </c>
      <c r="K150" s="15">
        <f>IF($B150="","",IF(COUNTIFS(Clients!$A$5:$A$204,$B150)=0,"Not on the Clients tab",""))</f>
        <v/>
      </c>
    </row>
    <row r="151">
      <c r="A151" s="14" t="n"/>
      <c r="B151" s="7" t="n"/>
      <c r="C151" s="7" t="n"/>
      <c r="D151" s="7" t="n"/>
      <c r="E151" s="7" t="n"/>
      <c r="F151" s="7" t="n"/>
      <c r="G151" s="14" t="n"/>
      <c r="H151" s="7" t="n"/>
      <c r="I151" s="13">
        <f>IF($A151="","",TODAY()-$A151)</f>
        <v/>
      </c>
      <c r="J151" s="15">
        <f>IF($A151="","",IF($G151="","",IF($H151="Yes","Done",IF($G151&lt;TODAY(),"OVERDUE","Open"))))</f>
        <v/>
      </c>
      <c r="K151" s="15">
        <f>IF($B151="","",IF(COUNTIFS(Clients!$A$5:$A$204,$B151)=0,"Not on the Clients tab",""))</f>
        <v/>
      </c>
    </row>
    <row r="152">
      <c r="A152" s="14" t="n"/>
      <c r="B152" s="7" t="n"/>
      <c r="C152" s="7" t="n"/>
      <c r="D152" s="7" t="n"/>
      <c r="E152" s="7" t="n"/>
      <c r="F152" s="7" t="n"/>
      <c r="G152" s="14" t="n"/>
      <c r="H152" s="7" t="n"/>
      <c r="I152" s="13">
        <f>IF($A152="","",TODAY()-$A152)</f>
        <v/>
      </c>
      <c r="J152" s="15">
        <f>IF($A152="","",IF($G152="","",IF($H152="Yes","Done",IF($G152&lt;TODAY(),"OVERDUE","Open"))))</f>
        <v/>
      </c>
      <c r="K152" s="15">
        <f>IF($B152="","",IF(COUNTIFS(Clients!$A$5:$A$204,$B152)=0,"Not on the Clients tab",""))</f>
        <v/>
      </c>
    </row>
    <row r="153">
      <c r="A153" s="14" t="n"/>
      <c r="B153" s="7" t="n"/>
      <c r="C153" s="7" t="n"/>
      <c r="D153" s="7" t="n"/>
      <c r="E153" s="7" t="n"/>
      <c r="F153" s="7" t="n"/>
      <c r="G153" s="14" t="n"/>
      <c r="H153" s="7" t="n"/>
      <c r="I153" s="13">
        <f>IF($A153="","",TODAY()-$A153)</f>
        <v/>
      </c>
      <c r="J153" s="15">
        <f>IF($A153="","",IF($G153="","",IF($H153="Yes","Done",IF($G153&lt;TODAY(),"OVERDUE","Open"))))</f>
        <v/>
      </c>
      <c r="K153" s="15">
        <f>IF($B153="","",IF(COUNTIFS(Clients!$A$5:$A$204,$B153)=0,"Not on the Clients tab",""))</f>
        <v/>
      </c>
    </row>
    <row r="154">
      <c r="A154" s="14" t="n"/>
      <c r="B154" s="7" t="n"/>
      <c r="C154" s="7" t="n"/>
      <c r="D154" s="7" t="n"/>
      <c r="E154" s="7" t="n"/>
      <c r="F154" s="7" t="n"/>
      <c r="G154" s="14" t="n"/>
      <c r="H154" s="7" t="n"/>
      <c r="I154" s="13">
        <f>IF($A154="","",TODAY()-$A154)</f>
        <v/>
      </c>
      <c r="J154" s="15">
        <f>IF($A154="","",IF($G154="","",IF($H154="Yes","Done",IF($G154&lt;TODAY(),"OVERDUE","Open"))))</f>
        <v/>
      </c>
      <c r="K154" s="15">
        <f>IF($B154="","",IF(COUNTIFS(Clients!$A$5:$A$204,$B154)=0,"Not on the Clients tab",""))</f>
        <v/>
      </c>
    </row>
    <row r="155">
      <c r="A155" s="14" t="n"/>
      <c r="B155" s="7" t="n"/>
      <c r="C155" s="7" t="n"/>
      <c r="D155" s="7" t="n"/>
      <c r="E155" s="7" t="n"/>
      <c r="F155" s="7" t="n"/>
      <c r="G155" s="14" t="n"/>
      <c r="H155" s="7" t="n"/>
      <c r="I155" s="13">
        <f>IF($A155="","",TODAY()-$A155)</f>
        <v/>
      </c>
      <c r="J155" s="15">
        <f>IF($A155="","",IF($G155="","",IF($H155="Yes","Done",IF($G155&lt;TODAY(),"OVERDUE","Open"))))</f>
        <v/>
      </c>
      <c r="K155" s="15">
        <f>IF($B155="","",IF(COUNTIFS(Clients!$A$5:$A$204,$B155)=0,"Not on the Clients tab",""))</f>
        <v/>
      </c>
    </row>
    <row r="156">
      <c r="A156" s="14" t="n"/>
      <c r="B156" s="7" t="n"/>
      <c r="C156" s="7" t="n"/>
      <c r="D156" s="7" t="n"/>
      <c r="E156" s="7" t="n"/>
      <c r="F156" s="7" t="n"/>
      <c r="G156" s="14" t="n"/>
      <c r="H156" s="7" t="n"/>
      <c r="I156" s="13">
        <f>IF($A156="","",TODAY()-$A156)</f>
        <v/>
      </c>
      <c r="J156" s="15">
        <f>IF($A156="","",IF($G156="","",IF($H156="Yes","Done",IF($G156&lt;TODAY(),"OVERDUE","Open"))))</f>
        <v/>
      </c>
      <c r="K156" s="15">
        <f>IF($B156="","",IF(COUNTIFS(Clients!$A$5:$A$204,$B156)=0,"Not on the Clients tab",""))</f>
        <v/>
      </c>
    </row>
    <row r="157">
      <c r="A157" s="14" t="n"/>
      <c r="B157" s="7" t="n"/>
      <c r="C157" s="7" t="n"/>
      <c r="D157" s="7" t="n"/>
      <c r="E157" s="7" t="n"/>
      <c r="F157" s="7" t="n"/>
      <c r="G157" s="14" t="n"/>
      <c r="H157" s="7" t="n"/>
      <c r="I157" s="13">
        <f>IF($A157="","",TODAY()-$A157)</f>
        <v/>
      </c>
      <c r="J157" s="15">
        <f>IF($A157="","",IF($G157="","",IF($H157="Yes","Done",IF($G157&lt;TODAY(),"OVERDUE","Open"))))</f>
        <v/>
      </c>
      <c r="K157" s="15">
        <f>IF($B157="","",IF(COUNTIFS(Clients!$A$5:$A$204,$B157)=0,"Not on the Clients tab",""))</f>
        <v/>
      </c>
    </row>
    <row r="158">
      <c r="A158" s="14" t="n"/>
      <c r="B158" s="7" t="n"/>
      <c r="C158" s="7" t="n"/>
      <c r="D158" s="7" t="n"/>
      <c r="E158" s="7" t="n"/>
      <c r="F158" s="7" t="n"/>
      <c r="G158" s="14" t="n"/>
      <c r="H158" s="7" t="n"/>
      <c r="I158" s="13">
        <f>IF($A158="","",TODAY()-$A158)</f>
        <v/>
      </c>
      <c r="J158" s="15">
        <f>IF($A158="","",IF($G158="","",IF($H158="Yes","Done",IF($G158&lt;TODAY(),"OVERDUE","Open"))))</f>
        <v/>
      </c>
      <c r="K158" s="15">
        <f>IF($B158="","",IF(COUNTIFS(Clients!$A$5:$A$204,$B158)=0,"Not on the Clients tab",""))</f>
        <v/>
      </c>
    </row>
    <row r="159">
      <c r="A159" s="14" t="n"/>
      <c r="B159" s="7" t="n"/>
      <c r="C159" s="7" t="n"/>
      <c r="D159" s="7" t="n"/>
      <c r="E159" s="7" t="n"/>
      <c r="F159" s="7" t="n"/>
      <c r="G159" s="14" t="n"/>
      <c r="H159" s="7" t="n"/>
      <c r="I159" s="13">
        <f>IF($A159="","",TODAY()-$A159)</f>
        <v/>
      </c>
      <c r="J159" s="15">
        <f>IF($A159="","",IF($G159="","",IF($H159="Yes","Done",IF($G159&lt;TODAY(),"OVERDUE","Open"))))</f>
        <v/>
      </c>
      <c r="K159" s="15">
        <f>IF($B159="","",IF(COUNTIFS(Clients!$A$5:$A$204,$B159)=0,"Not on the Clients tab",""))</f>
        <v/>
      </c>
    </row>
    <row r="160">
      <c r="A160" s="14" t="n"/>
      <c r="B160" s="7" t="n"/>
      <c r="C160" s="7" t="n"/>
      <c r="D160" s="7" t="n"/>
      <c r="E160" s="7" t="n"/>
      <c r="F160" s="7" t="n"/>
      <c r="G160" s="14" t="n"/>
      <c r="H160" s="7" t="n"/>
      <c r="I160" s="13">
        <f>IF($A160="","",TODAY()-$A160)</f>
        <v/>
      </c>
      <c r="J160" s="15">
        <f>IF($A160="","",IF($G160="","",IF($H160="Yes","Done",IF($G160&lt;TODAY(),"OVERDUE","Open"))))</f>
        <v/>
      </c>
      <c r="K160" s="15">
        <f>IF($B160="","",IF(COUNTIFS(Clients!$A$5:$A$204,$B160)=0,"Not on the Clients tab",""))</f>
        <v/>
      </c>
    </row>
    <row r="161">
      <c r="A161" s="14" t="n"/>
      <c r="B161" s="7" t="n"/>
      <c r="C161" s="7" t="n"/>
      <c r="D161" s="7" t="n"/>
      <c r="E161" s="7" t="n"/>
      <c r="F161" s="7" t="n"/>
      <c r="G161" s="14" t="n"/>
      <c r="H161" s="7" t="n"/>
      <c r="I161" s="13">
        <f>IF($A161="","",TODAY()-$A161)</f>
        <v/>
      </c>
      <c r="J161" s="15">
        <f>IF($A161="","",IF($G161="","",IF($H161="Yes","Done",IF($G161&lt;TODAY(),"OVERDUE","Open"))))</f>
        <v/>
      </c>
      <c r="K161" s="15">
        <f>IF($B161="","",IF(COUNTIFS(Clients!$A$5:$A$204,$B161)=0,"Not on the Clients tab",""))</f>
        <v/>
      </c>
    </row>
    <row r="162">
      <c r="A162" s="14" t="n"/>
      <c r="B162" s="7" t="n"/>
      <c r="C162" s="7" t="n"/>
      <c r="D162" s="7" t="n"/>
      <c r="E162" s="7" t="n"/>
      <c r="F162" s="7" t="n"/>
      <c r="G162" s="14" t="n"/>
      <c r="H162" s="7" t="n"/>
      <c r="I162" s="13">
        <f>IF($A162="","",TODAY()-$A162)</f>
        <v/>
      </c>
      <c r="J162" s="15">
        <f>IF($A162="","",IF($G162="","",IF($H162="Yes","Done",IF($G162&lt;TODAY(),"OVERDUE","Open"))))</f>
        <v/>
      </c>
      <c r="K162" s="15">
        <f>IF($B162="","",IF(COUNTIFS(Clients!$A$5:$A$204,$B162)=0,"Not on the Clients tab",""))</f>
        <v/>
      </c>
    </row>
    <row r="163">
      <c r="A163" s="14" t="n"/>
      <c r="B163" s="7" t="n"/>
      <c r="C163" s="7" t="n"/>
      <c r="D163" s="7" t="n"/>
      <c r="E163" s="7" t="n"/>
      <c r="F163" s="7" t="n"/>
      <c r="G163" s="14" t="n"/>
      <c r="H163" s="7" t="n"/>
      <c r="I163" s="13">
        <f>IF($A163="","",TODAY()-$A163)</f>
        <v/>
      </c>
      <c r="J163" s="15">
        <f>IF($A163="","",IF($G163="","",IF($H163="Yes","Done",IF($G163&lt;TODAY(),"OVERDUE","Open"))))</f>
        <v/>
      </c>
      <c r="K163" s="15">
        <f>IF($B163="","",IF(COUNTIFS(Clients!$A$5:$A$204,$B163)=0,"Not on the Clients tab",""))</f>
        <v/>
      </c>
    </row>
    <row r="164">
      <c r="A164" s="14" t="n"/>
      <c r="B164" s="7" t="n"/>
      <c r="C164" s="7" t="n"/>
      <c r="D164" s="7" t="n"/>
      <c r="E164" s="7" t="n"/>
      <c r="F164" s="7" t="n"/>
      <c r="G164" s="14" t="n"/>
      <c r="H164" s="7" t="n"/>
      <c r="I164" s="13">
        <f>IF($A164="","",TODAY()-$A164)</f>
        <v/>
      </c>
      <c r="J164" s="15">
        <f>IF($A164="","",IF($G164="","",IF($H164="Yes","Done",IF($G164&lt;TODAY(),"OVERDUE","Open"))))</f>
        <v/>
      </c>
      <c r="K164" s="15">
        <f>IF($B164="","",IF(COUNTIFS(Clients!$A$5:$A$204,$B164)=0,"Not on the Clients tab",""))</f>
        <v/>
      </c>
    </row>
    <row r="165">
      <c r="A165" s="14" t="n"/>
      <c r="B165" s="7" t="n"/>
      <c r="C165" s="7" t="n"/>
      <c r="D165" s="7" t="n"/>
      <c r="E165" s="7" t="n"/>
      <c r="F165" s="7" t="n"/>
      <c r="G165" s="14" t="n"/>
      <c r="H165" s="7" t="n"/>
      <c r="I165" s="13">
        <f>IF($A165="","",TODAY()-$A165)</f>
        <v/>
      </c>
      <c r="J165" s="15">
        <f>IF($A165="","",IF($G165="","",IF($H165="Yes","Done",IF($G165&lt;TODAY(),"OVERDUE","Open"))))</f>
        <v/>
      </c>
      <c r="K165" s="15">
        <f>IF($B165="","",IF(COUNTIFS(Clients!$A$5:$A$204,$B165)=0,"Not on the Clients tab",""))</f>
        <v/>
      </c>
    </row>
    <row r="166">
      <c r="A166" s="14" t="n"/>
      <c r="B166" s="7" t="n"/>
      <c r="C166" s="7" t="n"/>
      <c r="D166" s="7" t="n"/>
      <c r="E166" s="7" t="n"/>
      <c r="F166" s="7" t="n"/>
      <c r="G166" s="14" t="n"/>
      <c r="H166" s="7" t="n"/>
      <c r="I166" s="13">
        <f>IF($A166="","",TODAY()-$A166)</f>
        <v/>
      </c>
      <c r="J166" s="15">
        <f>IF($A166="","",IF($G166="","",IF($H166="Yes","Done",IF($G166&lt;TODAY(),"OVERDUE","Open"))))</f>
        <v/>
      </c>
      <c r="K166" s="15">
        <f>IF($B166="","",IF(COUNTIFS(Clients!$A$5:$A$204,$B166)=0,"Not on the Clients tab",""))</f>
        <v/>
      </c>
    </row>
    <row r="167">
      <c r="A167" s="14" t="n"/>
      <c r="B167" s="7" t="n"/>
      <c r="C167" s="7" t="n"/>
      <c r="D167" s="7" t="n"/>
      <c r="E167" s="7" t="n"/>
      <c r="F167" s="7" t="n"/>
      <c r="G167" s="14" t="n"/>
      <c r="H167" s="7" t="n"/>
      <c r="I167" s="13">
        <f>IF($A167="","",TODAY()-$A167)</f>
        <v/>
      </c>
      <c r="J167" s="15">
        <f>IF($A167="","",IF($G167="","",IF($H167="Yes","Done",IF($G167&lt;TODAY(),"OVERDUE","Open"))))</f>
        <v/>
      </c>
      <c r="K167" s="15">
        <f>IF($B167="","",IF(COUNTIFS(Clients!$A$5:$A$204,$B167)=0,"Not on the Clients tab",""))</f>
        <v/>
      </c>
    </row>
    <row r="168">
      <c r="A168" s="14" t="n"/>
      <c r="B168" s="7" t="n"/>
      <c r="C168" s="7" t="n"/>
      <c r="D168" s="7" t="n"/>
      <c r="E168" s="7" t="n"/>
      <c r="F168" s="7" t="n"/>
      <c r="G168" s="14" t="n"/>
      <c r="H168" s="7" t="n"/>
      <c r="I168" s="13">
        <f>IF($A168="","",TODAY()-$A168)</f>
        <v/>
      </c>
      <c r="J168" s="15">
        <f>IF($A168="","",IF($G168="","",IF($H168="Yes","Done",IF($G168&lt;TODAY(),"OVERDUE","Open"))))</f>
        <v/>
      </c>
      <c r="K168" s="15">
        <f>IF($B168="","",IF(COUNTIFS(Clients!$A$5:$A$204,$B168)=0,"Not on the Clients tab",""))</f>
        <v/>
      </c>
    </row>
    <row r="169">
      <c r="A169" s="14" t="n"/>
      <c r="B169" s="7" t="n"/>
      <c r="C169" s="7" t="n"/>
      <c r="D169" s="7" t="n"/>
      <c r="E169" s="7" t="n"/>
      <c r="F169" s="7" t="n"/>
      <c r="G169" s="14" t="n"/>
      <c r="H169" s="7" t="n"/>
      <c r="I169" s="13">
        <f>IF($A169="","",TODAY()-$A169)</f>
        <v/>
      </c>
      <c r="J169" s="15">
        <f>IF($A169="","",IF($G169="","",IF($H169="Yes","Done",IF($G169&lt;TODAY(),"OVERDUE","Open"))))</f>
        <v/>
      </c>
      <c r="K169" s="15">
        <f>IF($B169="","",IF(COUNTIFS(Clients!$A$5:$A$204,$B169)=0,"Not on the Clients tab",""))</f>
        <v/>
      </c>
    </row>
    <row r="170">
      <c r="A170" s="14" t="n"/>
      <c r="B170" s="7" t="n"/>
      <c r="C170" s="7" t="n"/>
      <c r="D170" s="7" t="n"/>
      <c r="E170" s="7" t="n"/>
      <c r="F170" s="7" t="n"/>
      <c r="G170" s="14" t="n"/>
      <c r="H170" s="7" t="n"/>
      <c r="I170" s="13">
        <f>IF($A170="","",TODAY()-$A170)</f>
        <v/>
      </c>
      <c r="J170" s="15">
        <f>IF($A170="","",IF($G170="","",IF($H170="Yes","Done",IF($G170&lt;TODAY(),"OVERDUE","Open"))))</f>
        <v/>
      </c>
      <c r="K170" s="15">
        <f>IF($B170="","",IF(COUNTIFS(Clients!$A$5:$A$204,$B170)=0,"Not on the Clients tab",""))</f>
        <v/>
      </c>
    </row>
    <row r="171">
      <c r="A171" s="14" t="n"/>
      <c r="B171" s="7" t="n"/>
      <c r="C171" s="7" t="n"/>
      <c r="D171" s="7" t="n"/>
      <c r="E171" s="7" t="n"/>
      <c r="F171" s="7" t="n"/>
      <c r="G171" s="14" t="n"/>
      <c r="H171" s="7" t="n"/>
      <c r="I171" s="13">
        <f>IF($A171="","",TODAY()-$A171)</f>
        <v/>
      </c>
      <c r="J171" s="15">
        <f>IF($A171="","",IF($G171="","",IF($H171="Yes","Done",IF($G171&lt;TODAY(),"OVERDUE","Open"))))</f>
        <v/>
      </c>
      <c r="K171" s="15">
        <f>IF($B171="","",IF(COUNTIFS(Clients!$A$5:$A$204,$B171)=0,"Not on the Clients tab",""))</f>
        <v/>
      </c>
    </row>
    <row r="172">
      <c r="A172" s="14" t="n"/>
      <c r="B172" s="7" t="n"/>
      <c r="C172" s="7" t="n"/>
      <c r="D172" s="7" t="n"/>
      <c r="E172" s="7" t="n"/>
      <c r="F172" s="7" t="n"/>
      <c r="G172" s="14" t="n"/>
      <c r="H172" s="7" t="n"/>
      <c r="I172" s="13">
        <f>IF($A172="","",TODAY()-$A172)</f>
        <v/>
      </c>
      <c r="J172" s="15">
        <f>IF($A172="","",IF($G172="","",IF($H172="Yes","Done",IF($G172&lt;TODAY(),"OVERDUE","Open"))))</f>
        <v/>
      </c>
      <c r="K172" s="15">
        <f>IF($B172="","",IF(COUNTIFS(Clients!$A$5:$A$204,$B172)=0,"Not on the Clients tab",""))</f>
        <v/>
      </c>
    </row>
    <row r="173">
      <c r="A173" s="14" t="n"/>
      <c r="B173" s="7" t="n"/>
      <c r="C173" s="7" t="n"/>
      <c r="D173" s="7" t="n"/>
      <c r="E173" s="7" t="n"/>
      <c r="F173" s="7" t="n"/>
      <c r="G173" s="14" t="n"/>
      <c r="H173" s="7" t="n"/>
      <c r="I173" s="13">
        <f>IF($A173="","",TODAY()-$A173)</f>
        <v/>
      </c>
      <c r="J173" s="15">
        <f>IF($A173="","",IF($G173="","",IF($H173="Yes","Done",IF($G173&lt;TODAY(),"OVERDUE","Open"))))</f>
        <v/>
      </c>
      <c r="K173" s="15">
        <f>IF($B173="","",IF(COUNTIFS(Clients!$A$5:$A$204,$B173)=0,"Not on the Clients tab",""))</f>
        <v/>
      </c>
    </row>
    <row r="174">
      <c r="A174" s="14" t="n"/>
      <c r="B174" s="7" t="n"/>
      <c r="C174" s="7" t="n"/>
      <c r="D174" s="7" t="n"/>
      <c r="E174" s="7" t="n"/>
      <c r="F174" s="7" t="n"/>
      <c r="G174" s="14" t="n"/>
      <c r="H174" s="7" t="n"/>
      <c r="I174" s="13">
        <f>IF($A174="","",TODAY()-$A174)</f>
        <v/>
      </c>
      <c r="J174" s="15">
        <f>IF($A174="","",IF($G174="","",IF($H174="Yes","Done",IF($G174&lt;TODAY(),"OVERDUE","Open"))))</f>
        <v/>
      </c>
      <c r="K174" s="15">
        <f>IF($B174="","",IF(COUNTIFS(Clients!$A$5:$A$204,$B174)=0,"Not on the Clients tab",""))</f>
        <v/>
      </c>
    </row>
    <row r="175">
      <c r="A175" s="14" t="n"/>
      <c r="B175" s="7" t="n"/>
      <c r="C175" s="7" t="n"/>
      <c r="D175" s="7" t="n"/>
      <c r="E175" s="7" t="n"/>
      <c r="F175" s="7" t="n"/>
      <c r="G175" s="14" t="n"/>
      <c r="H175" s="7" t="n"/>
      <c r="I175" s="13">
        <f>IF($A175="","",TODAY()-$A175)</f>
        <v/>
      </c>
      <c r="J175" s="15">
        <f>IF($A175="","",IF($G175="","",IF($H175="Yes","Done",IF($G175&lt;TODAY(),"OVERDUE","Open"))))</f>
        <v/>
      </c>
      <c r="K175" s="15">
        <f>IF($B175="","",IF(COUNTIFS(Clients!$A$5:$A$204,$B175)=0,"Not on the Clients tab",""))</f>
        <v/>
      </c>
    </row>
    <row r="176">
      <c r="A176" s="14" t="n"/>
      <c r="B176" s="7" t="n"/>
      <c r="C176" s="7" t="n"/>
      <c r="D176" s="7" t="n"/>
      <c r="E176" s="7" t="n"/>
      <c r="F176" s="7" t="n"/>
      <c r="G176" s="14" t="n"/>
      <c r="H176" s="7" t="n"/>
      <c r="I176" s="13">
        <f>IF($A176="","",TODAY()-$A176)</f>
        <v/>
      </c>
      <c r="J176" s="15">
        <f>IF($A176="","",IF($G176="","",IF($H176="Yes","Done",IF($G176&lt;TODAY(),"OVERDUE","Open"))))</f>
        <v/>
      </c>
      <c r="K176" s="15">
        <f>IF($B176="","",IF(COUNTIFS(Clients!$A$5:$A$204,$B176)=0,"Not on the Clients tab",""))</f>
        <v/>
      </c>
    </row>
    <row r="177">
      <c r="A177" s="14" t="n"/>
      <c r="B177" s="7" t="n"/>
      <c r="C177" s="7" t="n"/>
      <c r="D177" s="7" t="n"/>
      <c r="E177" s="7" t="n"/>
      <c r="F177" s="7" t="n"/>
      <c r="G177" s="14" t="n"/>
      <c r="H177" s="7" t="n"/>
      <c r="I177" s="13">
        <f>IF($A177="","",TODAY()-$A177)</f>
        <v/>
      </c>
      <c r="J177" s="15">
        <f>IF($A177="","",IF($G177="","",IF($H177="Yes","Done",IF($G177&lt;TODAY(),"OVERDUE","Open"))))</f>
        <v/>
      </c>
      <c r="K177" s="15">
        <f>IF($B177="","",IF(COUNTIFS(Clients!$A$5:$A$204,$B177)=0,"Not on the Clients tab",""))</f>
        <v/>
      </c>
    </row>
    <row r="178">
      <c r="A178" s="14" t="n"/>
      <c r="B178" s="7" t="n"/>
      <c r="C178" s="7" t="n"/>
      <c r="D178" s="7" t="n"/>
      <c r="E178" s="7" t="n"/>
      <c r="F178" s="7" t="n"/>
      <c r="G178" s="14" t="n"/>
      <c r="H178" s="7" t="n"/>
      <c r="I178" s="13">
        <f>IF($A178="","",TODAY()-$A178)</f>
        <v/>
      </c>
      <c r="J178" s="15">
        <f>IF($A178="","",IF($G178="","",IF($H178="Yes","Done",IF($G178&lt;TODAY(),"OVERDUE","Open"))))</f>
        <v/>
      </c>
      <c r="K178" s="15">
        <f>IF($B178="","",IF(COUNTIFS(Clients!$A$5:$A$204,$B178)=0,"Not on the Clients tab",""))</f>
        <v/>
      </c>
    </row>
    <row r="179">
      <c r="A179" s="14" t="n"/>
      <c r="B179" s="7" t="n"/>
      <c r="C179" s="7" t="n"/>
      <c r="D179" s="7" t="n"/>
      <c r="E179" s="7" t="n"/>
      <c r="F179" s="7" t="n"/>
      <c r="G179" s="14" t="n"/>
      <c r="H179" s="7" t="n"/>
      <c r="I179" s="13">
        <f>IF($A179="","",TODAY()-$A179)</f>
        <v/>
      </c>
      <c r="J179" s="15">
        <f>IF($A179="","",IF($G179="","",IF($H179="Yes","Done",IF($G179&lt;TODAY(),"OVERDUE","Open"))))</f>
        <v/>
      </c>
      <c r="K179" s="15">
        <f>IF($B179="","",IF(COUNTIFS(Clients!$A$5:$A$204,$B179)=0,"Not on the Clients tab",""))</f>
        <v/>
      </c>
    </row>
    <row r="180">
      <c r="A180" s="14" t="n"/>
      <c r="B180" s="7" t="n"/>
      <c r="C180" s="7" t="n"/>
      <c r="D180" s="7" t="n"/>
      <c r="E180" s="7" t="n"/>
      <c r="F180" s="7" t="n"/>
      <c r="G180" s="14" t="n"/>
      <c r="H180" s="7" t="n"/>
      <c r="I180" s="13">
        <f>IF($A180="","",TODAY()-$A180)</f>
        <v/>
      </c>
      <c r="J180" s="15">
        <f>IF($A180="","",IF($G180="","",IF($H180="Yes","Done",IF($G180&lt;TODAY(),"OVERDUE","Open"))))</f>
        <v/>
      </c>
      <c r="K180" s="15">
        <f>IF($B180="","",IF(COUNTIFS(Clients!$A$5:$A$204,$B180)=0,"Not on the Clients tab",""))</f>
        <v/>
      </c>
    </row>
    <row r="181">
      <c r="A181" s="14" t="n"/>
      <c r="B181" s="7" t="n"/>
      <c r="C181" s="7" t="n"/>
      <c r="D181" s="7" t="n"/>
      <c r="E181" s="7" t="n"/>
      <c r="F181" s="7" t="n"/>
      <c r="G181" s="14" t="n"/>
      <c r="H181" s="7" t="n"/>
      <c r="I181" s="13">
        <f>IF($A181="","",TODAY()-$A181)</f>
        <v/>
      </c>
      <c r="J181" s="15">
        <f>IF($A181="","",IF($G181="","",IF($H181="Yes","Done",IF($G181&lt;TODAY(),"OVERDUE","Open"))))</f>
        <v/>
      </c>
      <c r="K181" s="15">
        <f>IF($B181="","",IF(COUNTIFS(Clients!$A$5:$A$204,$B181)=0,"Not on the Clients tab",""))</f>
        <v/>
      </c>
    </row>
    <row r="182">
      <c r="A182" s="14" t="n"/>
      <c r="B182" s="7" t="n"/>
      <c r="C182" s="7" t="n"/>
      <c r="D182" s="7" t="n"/>
      <c r="E182" s="7" t="n"/>
      <c r="F182" s="7" t="n"/>
      <c r="G182" s="14" t="n"/>
      <c r="H182" s="7" t="n"/>
      <c r="I182" s="13">
        <f>IF($A182="","",TODAY()-$A182)</f>
        <v/>
      </c>
      <c r="J182" s="15">
        <f>IF($A182="","",IF($G182="","",IF($H182="Yes","Done",IF($G182&lt;TODAY(),"OVERDUE","Open"))))</f>
        <v/>
      </c>
      <c r="K182" s="15">
        <f>IF($B182="","",IF(COUNTIFS(Clients!$A$5:$A$204,$B182)=0,"Not on the Clients tab",""))</f>
        <v/>
      </c>
    </row>
    <row r="183">
      <c r="A183" s="14" t="n"/>
      <c r="B183" s="7" t="n"/>
      <c r="C183" s="7" t="n"/>
      <c r="D183" s="7" t="n"/>
      <c r="E183" s="7" t="n"/>
      <c r="F183" s="7" t="n"/>
      <c r="G183" s="14" t="n"/>
      <c r="H183" s="7" t="n"/>
      <c r="I183" s="13">
        <f>IF($A183="","",TODAY()-$A183)</f>
        <v/>
      </c>
      <c r="J183" s="15">
        <f>IF($A183="","",IF($G183="","",IF($H183="Yes","Done",IF($G183&lt;TODAY(),"OVERDUE","Open"))))</f>
        <v/>
      </c>
      <c r="K183" s="15">
        <f>IF($B183="","",IF(COUNTIFS(Clients!$A$5:$A$204,$B183)=0,"Not on the Clients tab",""))</f>
        <v/>
      </c>
    </row>
    <row r="184">
      <c r="A184" s="14" t="n"/>
      <c r="B184" s="7" t="n"/>
      <c r="C184" s="7" t="n"/>
      <c r="D184" s="7" t="n"/>
      <c r="E184" s="7" t="n"/>
      <c r="F184" s="7" t="n"/>
      <c r="G184" s="14" t="n"/>
      <c r="H184" s="7" t="n"/>
      <c r="I184" s="13">
        <f>IF($A184="","",TODAY()-$A184)</f>
        <v/>
      </c>
      <c r="J184" s="15">
        <f>IF($A184="","",IF($G184="","",IF($H184="Yes","Done",IF($G184&lt;TODAY(),"OVERDUE","Open"))))</f>
        <v/>
      </c>
      <c r="K184" s="15">
        <f>IF($B184="","",IF(COUNTIFS(Clients!$A$5:$A$204,$B184)=0,"Not on the Clients tab",""))</f>
        <v/>
      </c>
    </row>
    <row r="185">
      <c r="A185" s="14" t="n"/>
      <c r="B185" s="7" t="n"/>
      <c r="C185" s="7" t="n"/>
      <c r="D185" s="7" t="n"/>
      <c r="E185" s="7" t="n"/>
      <c r="F185" s="7" t="n"/>
      <c r="G185" s="14" t="n"/>
      <c r="H185" s="7" t="n"/>
      <c r="I185" s="13">
        <f>IF($A185="","",TODAY()-$A185)</f>
        <v/>
      </c>
      <c r="J185" s="15">
        <f>IF($A185="","",IF($G185="","",IF($H185="Yes","Done",IF($G185&lt;TODAY(),"OVERDUE","Open"))))</f>
        <v/>
      </c>
      <c r="K185" s="15">
        <f>IF($B185="","",IF(COUNTIFS(Clients!$A$5:$A$204,$B185)=0,"Not on the Clients tab",""))</f>
        <v/>
      </c>
    </row>
    <row r="186">
      <c r="A186" s="14" t="n"/>
      <c r="B186" s="7" t="n"/>
      <c r="C186" s="7" t="n"/>
      <c r="D186" s="7" t="n"/>
      <c r="E186" s="7" t="n"/>
      <c r="F186" s="7" t="n"/>
      <c r="G186" s="14" t="n"/>
      <c r="H186" s="7" t="n"/>
      <c r="I186" s="13">
        <f>IF($A186="","",TODAY()-$A186)</f>
        <v/>
      </c>
      <c r="J186" s="15">
        <f>IF($A186="","",IF($G186="","",IF($H186="Yes","Done",IF($G186&lt;TODAY(),"OVERDUE","Open"))))</f>
        <v/>
      </c>
      <c r="K186" s="15">
        <f>IF($B186="","",IF(COUNTIFS(Clients!$A$5:$A$204,$B186)=0,"Not on the Clients tab",""))</f>
        <v/>
      </c>
    </row>
    <row r="187">
      <c r="A187" s="14" t="n"/>
      <c r="B187" s="7" t="n"/>
      <c r="C187" s="7" t="n"/>
      <c r="D187" s="7" t="n"/>
      <c r="E187" s="7" t="n"/>
      <c r="F187" s="7" t="n"/>
      <c r="G187" s="14" t="n"/>
      <c r="H187" s="7" t="n"/>
      <c r="I187" s="13">
        <f>IF($A187="","",TODAY()-$A187)</f>
        <v/>
      </c>
      <c r="J187" s="15">
        <f>IF($A187="","",IF($G187="","",IF($H187="Yes","Done",IF($G187&lt;TODAY(),"OVERDUE","Open"))))</f>
        <v/>
      </c>
      <c r="K187" s="15">
        <f>IF($B187="","",IF(COUNTIFS(Clients!$A$5:$A$204,$B187)=0,"Not on the Clients tab",""))</f>
        <v/>
      </c>
    </row>
    <row r="188">
      <c r="A188" s="14" t="n"/>
      <c r="B188" s="7" t="n"/>
      <c r="C188" s="7" t="n"/>
      <c r="D188" s="7" t="n"/>
      <c r="E188" s="7" t="n"/>
      <c r="F188" s="7" t="n"/>
      <c r="G188" s="14" t="n"/>
      <c r="H188" s="7" t="n"/>
      <c r="I188" s="13">
        <f>IF($A188="","",TODAY()-$A188)</f>
        <v/>
      </c>
      <c r="J188" s="15">
        <f>IF($A188="","",IF($G188="","",IF($H188="Yes","Done",IF($G188&lt;TODAY(),"OVERDUE","Open"))))</f>
        <v/>
      </c>
      <c r="K188" s="15">
        <f>IF($B188="","",IF(COUNTIFS(Clients!$A$5:$A$204,$B188)=0,"Not on the Clients tab",""))</f>
        <v/>
      </c>
    </row>
    <row r="189">
      <c r="A189" s="14" t="n"/>
      <c r="B189" s="7" t="n"/>
      <c r="C189" s="7" t="n"/>
      <c r="D189" s="7" t="n"/>
      <c r="E189" s="7" t="n"/>
      <c r="F189" s="7" t="n"/>
      <c r="G189" s="14" t="n"/>
      <c r="H189" s="7" t="n"/>
      <c r="I189" s="13">
        <f>IF($A189="","",TODAY()-$A189)</f>
        <v/>
      </c>
      <c r="J189" s="15">
        <f>IF($A189="","",IF($G189="","",IF($H189="Yes","Done",IF($G189&lt;TODAY(),"OVERDUE","Open"))))</f>
        <v/>
      </c>
      <c r="K189" s="15">
        <f>IF($B189="","",IF(COUNTIFS(Clients!$A$5:$A$204,$B189)=0,"Not on the Clients tab",""))</f>
        <v/>
      </c>
    </row>
    <row r="190">
      <c r="A190" s="14" t="n"/>
      <c r="B190" s="7" t="n"/>
      <c r="C190" s="7" t="n"/>
      <c r="D190" s="7" t="n"/>
      <c r="E190" s="7" t="n"/>
      <c r="F190" s="7" t="n"/>
      <c r="G190" s="14" t="n"/>
      <c r="H190" s="7" t="n"/>
      <c r="I190" s="13">
        <f>IF($A190="","",TODAY()-$A190)</f>
        <v/>
      </c>
      <c r="J190" s="15">
        <f>IF($A190="","",IF($G190="","",IF($H190="Yes","Done",IF($G190&lt;TODAY(),"OVERDUE","Open"))))</f>
        <v/>
      </c>
      <c r="K190" s="15">
        <f>IF($B190="","",IF(COUNTIFS(Clients!$A$5:$A$204,$B190)=0,"Not on the Clients tab",""))</f>
        <v/>
      </c>
    </row>
    <row r="191">
      <c r="A191" s="14" t="n"/>
      <c r="B191" s="7" t="n"/>
      <c r="C191" s="7" t="n"/>
      <c r="D191" s="7" t="n"/>
      <c r="E191" s="7" t="n"/>
      <c r="F191" s="7" t="n"/>
      <c r="G191" s="14" t="n"/>
      <c r="H191" s="7" t="n"/>
      <c r="I191" s="13">
        <f>IF($A191="","",TODAY()-$A191)</f>
        <v/>
      </c>
      <c r="J191" s="15">
        <f>IF($A191="","",IF($G191="","",IF($H191="Yes","Done",IF($G191&lt;TODAY(),"OVERDUE","Open"))))</f>
        <v/>
      </c>
      <c r="K191" s="15">
        <f>IF($B191="","",IF(COUNTIFS(Clients!$A$5:$A$204,$B191)=0,"Not on the Clients tab",""))</f>
        <v/>
      </c>
    </row>
    <row r="192">
      <c r="A192" s="14" t="n"/>
      <c r="B192" s="7" t="n"/>
      <c r="C192" s="7" t="n"/>
      <c r="D192" s="7" t="n"/>
      <c r="E192" s="7" t="n"/>
      <c r="F192" s="7" t="n"/>
      <c r="G192" s="14" t="n"/>
      <c r="H192" s="7" t="n"/>
      <c r="I192" s="13">
        <f>IF($A192="","",TODAY()-$A192)</f>
        <v/>
      </c>
      <c r="J192" s="15">
        <f>IF($A192="","",IF($G192="","",IF($H192="Yes","Done",IF($G192&lt;TODAY(),"OVERDUE","Open"))))</f>
        <v/>
      </c>
      <c r="K192" s="15">
        <f>IF($B192="","",IF(COUNTIFS(Clients!$A$5:$A$204,$B192)=0,"Not on the Clients tab",""))</f>
        <v/>
      </c>
    </row>
    <row r="193">
      <c r="A193" s="14" t="n"/>
      <c r="B193" s="7" t="n"/>
      <c r="C193" s="7" t="n"/>
      <c r="D193" s="7" t="n"/>
      <c r="E193" s="7" t="n"/>
      <c r="F193" s="7" t="n"/>
      <c r="G193" s="14" t="n"/>
      <c r="H193" s="7" t="n"/>
      <c r="I193" s="13">
        <f>IF($A193="","",TODAY()-$A193)</f>
        <v/>
      </c>
      <c r="J193" s="15">
        <f>IF($A193="","",IF($G193="","",IF($H193="Yes","Done",IF($G193&lt;TODAY(),"OVERDUE","Open"))))</f>
        <v/>
      </c>
      <c r="K193" s="15">
        <f>IF($B193="","",IF(COUNTIFS(Clients!$A$5:$A$204,$B193)=0,"Not on the Clients tab",""))</f>
        <v/>
      </c>
    </row>
    <row r="194">
      <c r="A194" s="14" t="n"/>
      <c r="B194" s="7" t="n"/>
      <c r="C194" s="7" t="n"/>
      <c r="D194" s="7" t="n"/>
      <c r="E194" s="7" t="n"/>
      <c r="F194" s="7" t="n"/>
      <c r="G194" s="14" t="n"/>
      <c r="H194" s="7" t="n"/>
      <c r="I194" s="13">
        <f>IF($A194="","",TODAY()-$A194)</f>
        <v/>
      </c>
      <c r="J194" s="15">
        <f>IF($A194="","",IF($G194="","",IF($H194="Yes","Done",IF($G194&lt;TODAY(),"OVERDUE","Open"))))</f>
        <v/>
      </c>
      <c r="K194" s="15">
        <f>IF($B194="","",IF(COUNTIFS(Clients!$A$5:$A$204,$B194)=0,"Not on the Clients tab",""))</f>
        <v/>
      </c>
    </row>
    <row r="195">
      <c r="A195" s="14" t="n"/>
      <c r="B195" s="7" t="n"/>
      <c r="C195" s="7" t="n"/>
      <c r="D195" s="7" t="n"/>
      <c r="E195" s="7" t="n"/>
      <c r="F195" s="7" t="n"/>
      <c r="G195" s="14" t="n"/>
      <c r="H195" s="7" t="n"/>
      <c r="I195" s="13">
        <f>IF($A195="","",TODAY()-$A195)</f>
        <v/>
      </c>
      <c r="J195" s="15">
        <f>IF($A195="","",IF($G195="","",IF($H195="Yes","Done",IF($G195&lt;TODAY(),"OVERDUE","Open"))))</f>
        <v/>
      </c>
      <c r="K195" s="15">
        <f>IF($B195="","",IF(COUNTIFS(Clients!$A$5:$A$204,$B195)=0,"Not on the Clients tab",""))</f>
        <v/>
      </c>
    </row>
    <row r="196">
      <c r="A196" s="14" t="n"/>
      <c r="B196" s="7" t="n"/>
      <c r="C196" s="7" t="n"/>
      <c r="D196" s="7" t="n"/>
      <c r="E196" s="7" t="n"/>
      <c r="F196" s="7" t="n"/>
      <c r="G196" s="14" t="n"/>
      <c r="H196" s="7" t="n"/>
      <c r="I196" s="13">
        <f>IF($A196="","",TODAY()-$A196)</f>
        <v/>
      </c>
      <c r="J196" s="15">
        <f>IF($A196="","",IF($G196="","",IF($H196="Yes","Done",IF($G196&lt;TODAY(),"OVERDUE","Open"))))</f>
        <v/>
      </c>
      <c r="K196" s="15">
        <f>IF($B196="","",IF(COUNTIFS(Clients!$A$5:$A$204,$B196)=0,"Not on the Clients tab",""))</f>
        <v/>
      </c>
    </row>
    <row r="197">
      <c r="A197" s="14" t="n"/>
      <c r="B197" s="7" t="n"/>
      <c r="C197" s="7" t="n"/>
      <c r="D197" s="7" t="n"/>
      <c r="E197" s="7" t="n"/>
      <c r="F197" s="7" t="n"/>
      <c r="G197" s="14" t="n"/>
      <c r="H197" s="7" t="n"/>
      <c r="I197" s="13">
        <f>IF($A197="","",TODAY()-$A197)</f>
        <v/>
      </c>
      <c r="J197" s="15">
        <f>IF($A197="","",IF($G197="","",IF($H197="Yes","Done",IF($G197&lt;TODAY(),"OVERDUE","Open"))))</f>
        <v/>
      </c>
      <c r="K197" s="15">
        <f>IF($B197="","",IF(COUNTIFS(Clients!$A$5:$A$204,$B197)=0,"Not on the Clients tab",""))</f>
        <v/>
      </c>
    </row>
    <row r="198">
      <c r="A198" s="14" t="n"/>
      <c r="B198" s="7" t="n"/>
      <c r="C198" s="7" t="n"/>
      <c r="D198" s="7" t="n"/>
      <c r="E198" s="7" t="n"/>
      <c r="F198" s="7" t="n"/>
      <c r="G198" s="14" t="n"/>
      <c r="H198" s="7" t="n"/>
      <c r="I198" s="13">
        <f>IF($A198="","",TODAY()-$A198)</f>
        <v/>
      </c>
      <c r="J198" s="15">
        <f>IF($A198="","",IF($G198="","",IF($H198="Yes","Done",IF($G198&lt;TODAY(),"OVERDUE","Open"))))</f>
        <v/>
      </c>
      <c r="K198" s="15">
        <f>IF($B198="","",IF(COUNTIFS(Clients!$A$5:$A$204,$B198)=0,"Not on the Clients tab",""))</f>
        <v/>
      </c>
    </row>
    <row r="199">
      <c r="A199" s="14" t="n"/>
      <c r="B199" s="7" t="n"/>
      <c r="C199" s="7" t="n"/>
      <c r="D199" s="7" t="n"/>
      <c r="E199" s="7" t="n"/>
      <c r="F199" s="7" t="n"/>
      <c r="G199" s="14" t="n"/>
      <c r="H199" s="7" t="n"/>
      <c r="I199" s="13">
        <f>IF($A199="","",TODAY()-$A199)</f>
        <v/>
      </c>
      <c r="J199" s="15">
        <f>IF($A199="","",IF($G199="","",IF($H199="Yes","Done",IF($G199&lt;TODAY(),"OVERDUE","Open"))))</f>
        <v/>
      </c>
      <c r="K199" s="15">
        <f>IF($B199="","",IF(COUNTIFS(Clients!$A$5:$A$204,$B199)=0,"Not on the Clients tab",""))</f>
        <v/>
      </c>
    </row>
    <row r="200">
      <c r="A200" s="14" t="n"/>
      <c r="B200" s="7" t="n"/>
      <c r="C200" s="7" t="n"/>
      <c r="D200" s="7" t="n"/>
      <c r="E200" s="7" t="n"/>
      <c r="F200" s="7" t="n"/>
      <c r="G200" s="14" t="n"/>
      <c r="H200" s="7" t="n"/>
      <c r="I200" s="13">
        <f>IF($A200="","",TODAY()-$A200)</f>
        <v/>
      </c>
      <c r="J200" s="15">
        <f>IF($A200="","",IF($G200="","",IF($H200="Yes","Done",IF($G200&lt;TODAY(),"OVERDUE","Open"))))</f>
        <v/>
      </c>
      <c r="K200" s="15">
        <f>IF($B200="","",IF(COUNTIFS(Clients!$A$5:$A$204,$B200)=0,"Not on the Clients tab",""))</f>
        <v/>
      </c>
    </row>
    <row r="201">
      <c r="A201" s="14" t="n"/>
      <c r="B201" s="7" t="n"/>
      <c r="C201" s="7" t="n"/>
      <c r="D201" s="7" t="n"/>
      <c r="E201" s="7" t="n"/>
      <c r="F201" s="7" t="n"/>
      <c r="G201" s="14" t="n"/>
      <c r="H201" s="7" t="n"/>
      <c r="I201" s="13">
        <f>IF($A201="","",TODAY()-$A201)</f>
        <v/>
      </c>
      <c r="J201" s="15">
        <f>IF($A201="","",IF($G201="","",IF($H201="Yes","Done",IF($G201&lt;TODAY(),"OVERDUE","Open"))))</f>
        <v/>
      </c>
      <c r="K201" s="15">
        <f>IF($B201="","",IF(COUNTIFS(Clients!$A$5:$A$204,$B201)=0,"Not on the Clients tab",""))</f>
        <v/>
      </c>
    </row>
    <row r="202">
      <c r="A202" s="14" t="n"/>
      <c r="B202" s="7" t="n"/>
      <c r="C202" s="7" t="n"/>
      <c r="D202" s="7" t="n"/>
      <c r="E202" s="7" t="n"/>
      <c r="F202" s="7" t="n"/>
      <c r="G202" s="14" t="n"/>
      <c r="H202" s="7" t="n"/>
      <c r="I202" s="13">
        <f>IF($A202="","",TODAY()-$A202)</f>
        <v/>
      </c>
      <c r="J202" s="15">
        <f>IF($A202="","",IF($G202="","",IF($H202="Yes","Done",IF($G202&lt;TODAY(),"OVERDUE","Open"))))</f>
        <v/>
      </c>
      <c r="K202" s="15">
        <f>IF($B202="","",IF(COUNTIFS(Clients!$A$5:$A$204,$B202)=0,"Not on the Clients tab",""))</f>
        <v/>
      </c>
    </row>
    <row r="203">
      <c r="A203" s="14" t="n"/>
      <c r="B203" s="7" t="n"/>
      <c r="C203" s="7" t="n"/>
      <c r="D203" s="7" t="n"/>
      <c r="E203" s="7" t="n"/>
      <c r="F203" s="7" t="n"/>
      <c r="G203" s="14" t="n"/>
      <c r="H203" s="7" t="n"/>
      <c r="I203" s="13">
        <f>IF($A203="","",TODAY()-$A203)</f>
        <v/>
      </c>
      <c r="J203" s="15">
        <f>IF($A203="","",IF($G203="","",IF($H203="Yes","Done",IF($G203&lt;TODAY(),"OVERDUE","Open"))))</f>
        <v/>
      </c>
      <c r="K203" s="15">
        <f>IF($B203="","",IF(COUNTIFS(Clients!$A$5:$A$204,$B203)=0,"Not on the Clients tab",""))</f>
        <v/>
      </c>
    </row>
    <row r="204">
      <c r="A204" s="14" t="n"/>
      <c r="B204" s="7" t="n"/>
      <c r="C204" s="7" t="n"/>
      <c r="D204" s="7" t="n"/>
      <c r="E204" s="7" t="n"/>
      <c r="F204" s="7" t="n"/>
      <c r="G204" s="14" t="n"/>
      <c r="H204" s="7" t="n"/>
      <c r="I204" s="13">
        <f>IF($A204="","",TODAY()-$A204)</f>
        <v/>
      </c>
      <c r="J204" s="15">
        <f>IF($A204="","",IF($G204="","",IF($H204="Yes","Done",IF($G204&lt;TODAY(),"OVERDUE","Open"))))</f>
        <v/>
      </c>
      <c r="K204" s="15">
        <f>IF($B204="","",IF(COUNTIFS(Clients!$A$5:$A$204,$B204)=0,"Not on the Clients tab",""))</f>
        <v/>
      </c>
    </row>
  </sheetData>
  <conditionalFormatting sqref="J5:J204">
    <cfRule type="cellIs" priority="1" operator="equal" dxfId="2">
      <formula>"OVERDUE"</formula>
    </cfRule>
  </conditionalFormatting>
  <dataValidations count="3">
    <dataValidation sqref="C5:C204" showDropDown="0" showInputMessage="0" showErrorMessage="0" allowBlank="1" promptTitle="Interaction type" prompt="Two-way exchanges only. A mailshot is not a contact." type="list">
      <formula1>"Meeting,Call,Video call,Email,Workshop,Site visit,Review"</formula1>
    </dataValidation>
    <dataValidation sqref="D5:D204" showDropDown="0" showInputMessage="0" showErrorMessage="0" allowBlank="1" promptTitle="Direction" prompt="Who started it. A client whose contact is all outbound is not as warm as the count suggests." type="list">
      <formula1>"Inbound,Outbound"</formula1>
    </dataValidation>
    <dataValidation sqref="H5:H204" showDropDown="0" showInputMessage="0" showErrorMessage="0" allowBlank="1" type="list">
      <formula1>"Yes,No"</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204"/>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13" customWidth="1" min="3" max="3"/>
    <col width="40" customWidth="1" min="4" max="4"/>
    <col width="13" customWidth="1" min="5" max="5"/>
    <col width="12" customWidth="1" min="6" max="6"/>
    <col width="12" customWidth="1" min="7" max="7"/>
    <col width="12" customWidth="1" min="8" max="8"/>
    <col width="17" customWidth="1" min="9" max="9"/>
    <col width="10" customWidth="1" min="10" max="10"/>
    <col width="24" customWidth="1" min="11" max="11"/>
  </cols>
  <sheetData>
    <row r="1">
      <c r="A1" s="1" t="inlineStr">
        <is>
          <t>Revenue</t>
        </is>
      </c>
    </row>
    <row r="2">
      <c r="A2" s="2" t="inlineStr">
        <is>
          <t>Invoiced revenue by client and date. Type A-G. One row per invoice; the date is the invoice date, which is what the trailing window uses.</t>
        </is>
      </c>
    </row>
    <row r="4">
      <c r="A4" s="6" t="inlineStr">
        <is>
          <t>Date</t>
        </is>
      </c>
      <c r="B4" s="6" t="inlineStr">
        <is>
          <t>Client</t>
        </is>
      </c>
      <c r="C4" s="6" t="inlineStr">
        <is>
          <t>Invoice</t>
        </is>
      </c>
      <c r="D4" s="6" t="inlineStr">
        <is>
          <t>Description</t>
        </is>
      </c>
      <c r="E4" s="6" t="inlineStr">
        <is>
          <t>Amount</t>
        </is>
      </c>
      <c r="F4" s="6" t="inlineStr">
        <is>
          <t>Status</t>
        </is>
      </c>
      <c r="G4" s="6" t="inlineStr">
        <is>
          <t>Due date</t>
        </is>
      </c>
      <c r="H4" s="6" t="inlineStr">
        <is>
          <t>Days overdue</t>
        </is>
      </c>
      <c r="I4" s="6" t="inlineStr">
        <is>
          <t>In the trailing window</t>
        </is>
      </c>
      <c r="J4" s="6" t="inlineStr">
        <is>
          <t>Month</t>
        </is>
      </c>
      <c r="K4" s="6" t="inlineStr">
        <is>
          <t>Check</t>
        </is>
      </c>
    </row>
    <row r="5">
      <c r="A5" s="14" t="n">
        <v>46081</v>
      </c>
      <c r="B5" s="7" t="inlineStr">
        <is>
          <t>Meridian Group</t>
        </is>
      </c>
      <c r="C5" s="7" t="inlineStr">
        <is>
          <t>INV-1042</t>
        </is>
      </c>
      <c r="D5" s="7" t="inlineStr">
        <is>
          <t>Discovery phase</t>
        </is>
      </c>
      <c r="E5" s="8" t="n">
        <v>12000</v>
      </c>
      <c r="F5" s="7" t="inlineStr">
        <is>
          <t>Paid</t>
        </is>
      </c>
      <c r="G5" s="14" t="n">
        <v>46111</v>
      </c>
      <c r="H5" s="13">
        <f>IF($A5="","",IF($F5="Paid","",IF($G5="","",IF(TODAY()&gt;$G5,TODAY()-$G5,0))))</f>
        <v/>
      </c>
      <c r="I5" s="15">
        <f>IF($A5="","",IF($A5&gt;=EDATE(TODAY(),-Dashboard!$C$6),"Yes","No"))</f>
        <v/>
      </c>
      <c r="J5" s="16">
        <f>IF($A5="","",DATE(YEAR($A5),MONTH($A5),1))</f>
        <v/>
      </c>
    </row>
    <row r="6">
      <c r="A6" s="14" t="n">
        <v>46142</v>
      </c>
      <c r="B6" s="7" t="inlineStr">
        <is>
          <t>Meridian Group</t>
        </is>
      </c>
      <c r="C6" s="7" t="inlineStr">
        <is>
          <t>INV-1071</t>
        </is>
      </c>
      <c r="D6" s="7" t="inlineStr">
        <is>
          <t>Phase 1 delivery</t>
        </is>
      </c>
      <c r="E6" s="8" t="n">
        <v>24000</v>
      </c>
      <c r="F6" s="7" t="inlineStr">
        <is>
          <t>Paid</t>
        </is>
      </c>
      <c r="G6" s="14" t="n">
        <v>46172</v>
      </c>
      <c r="H6" s="13">
        <f>IF($A6="","",IF($F6="Paid","",IF($G6="","",IF(TODAY()&gt;$G6,TODAY()-$G6,0))))</f>
        <v/>
      </c>
      <c r="I6" s="15">
        <f>IF($A6="","",IF($A6&gt;=EDATE(TODAY(),-Dashboard!$C$6),"Yes","No"))</f>
        <v/>
      </c>
      <c r="J6" s="16">
        <f>IF($A6="","",DATE(YEAR($A6),MONTH($A6),1))</f>
        <v/>
      </c>
    </row>
    <row r="7">
      <c r="A7" s="14" t="n">
        <v>46203</v>
      </c>
      <c r="B7" s="7" t="inlineStr">
        <is>
          <t>Meridian Group</t>
        </is>
      </c>
      <c r="C7" s="7" t="inlineStr">
        <is>
          <t>INV-1098</t>
        </is>
      </c>
      <c r="D7" s="7" t="inlineStr">
        <is>
          <t>Phase 1 retention</t>
        </is>
      </c>
      <c r="E7" s="8" t="n">
        <v>12000</v>
      </c>
      <c r="F7" s="7" t="inlineStr">
        <is>
          <t>Invoiced</t>
        </is>
      </c>
      <c r="G7" s="14" t="n">
        <v>46233</v>
      </c>
      <c r="H7" s="13">
        <f>IF($A7="","",IF($F7="Paid","",IF($G7="","",IF(TODAY()&gt;$G7,TODAY()-$G7,0))))</f>
        <v/>
      </c>
      <c r="I7" s="15">
        <f>IF($A7="","",IF($A7&gt;=EDATE(TODAY(),-Dashboard!$C$6),"Yes","No"))</f>
        <v/>
      </c>
      <c r="J7" s="16">
        <f>IF($A7="","",DATE(YEAR($A7),MONTH($A7),1))</f>
        <v/>
      </c>
    </row>
    <row r="8">
      <c r="A8" s="14" t="n">
        <v>46112</v>
      </c>
      <c r="B8" s="7" t="inlineStr">
        <is>
          <t>Halcyon SA</t>
        </is>
      </c>
      <c r="C8" s="7" t="inlineStr">
        <is>
          <t>INV-1055</t>
        </is>
      </c>
      <c r="D8" s="7" t="inlineStr">
        <is>
          <t>Migration — milestone 1</t>
        </is>
      </c>
      <c r="E8" s="8" t="n">
        <v>45000</v>
      </c>
      <c r="F8" s="7" t="inlineStr">
        <is>
          <t>Paid</t>
        </is>
      </c>
      <c r="G8" s="14" t="n">
        <v>46142</v>
      </c>
      <c r="H8" s="13">
        <f>IF($A8="","",IF($F8="Paid","",IF($G8="","",IF(TODAY()&gt;$G8,TODAY()-$G8,0))))</f>
        <v/>
      </c>
      <c r="I8" s="15">
        <f>IF($A8="","",IF($A8&gt;=EDATE(TODAY(),-Dashboard!$C$6),"Yes","No"))</f>
        <v/>
      </c>
      <c r="J8" s="16">
        <f>IF($A8="","",DATE(YEAR($A8),MONTH($A8),1))</f>
        <v/>
      </c>
    </row>
    <row r="9">
      <c r="A9" s="14" t="n">
        <v>46203</v>
      </c>
      <c r="B9" s="7" t="inlineStr">
        <is>
          <t>Halcyon SA</t>
        </is>
      </c>
      <c r="C9" s="7" t="inlineStr">
        <is>
          <t>INV-1099</t>
        </is>
      </c>
      <c r="D9" s="7" t="inlineStr">
        <is>
          <t>Migration — milestone 2</t>
        </is>
      </c>
      <c r="E9" s="8" t="n">
        <v>46000</v>
      </c>
      <c r="F9" s="7" t="inlineStr">
        <is>
          <t>Invoiced</t>
        </is>
      </c>
      <c r="G9" s="14" t="n">
        <v>46233</v>
      </c>
      <c r="H9" s="13">
        <f>IF($A9="","",IF($F9="Paid","",IF($G9="","",IF(TODAY()&gt;$G9,TODAY()-$G9,0))))</f>
        <v/>
      </c>
      <c r="I9" s="15">
        <f>IF($A9="","",IF($A9&gt;=EDATE(TODAY(),-Dashboard!$C$6),"Yes","No"))</f>
        <v/>
      </c>
      <c r="J9" s="16">
        <f>IF($A9="","",DATE(YEAR($A9),MONTH($A9),1))</f>
        <v/>
      </c>
    </row>
    <row r="10">
      <c r="A10" s="14" t="n">
        <v>46053</v>
      </c>
      <c r="B10" s="7" t="inlineStr">
        <is>
          <t>Ardent BV</t>
        </is>
      </c>
      <c r="C10" s="7" t="inlineStr">
        <is>
          <t>INV-1020</t>
        </is>
      </c>
      <c r="D10" s="7" t="inlineStr">
        <is>
          <t>Support retainer Q1</t>
        </is>
      </c>
      <c r="E10" s="8" t="n">
        <v>9000</v>
      </c>
      <c r="F10" s="7" t="inlineStr">
        <is>
          <t>Paid</t>
        </is>
      </c>
      <c r="G10" s="14" t="n">
        <v>46083</v>
      </c>
      <c r="H10" s="13">
        <f>IF($A10="","",IF($F10="Paid","",IF($G10="","",IF(TODAY()&gt;$G10,TODAY()-$G10,0))))</f>
        <v/>
      </c>
      <c r="I10" s="15">
        <f>IF($A10="","",IF($A10&gt;=EDATE(TODAY(),-Dashboard!$C$6),"Yes","No"))</f>
        <v/>
      </c>
      <c r="J10" s="16">
        <f>IF($A10="","",DATE(YEAR($A10),MONTH($A10),1))</f>
        <v/>
      </c>
    </row>
    <row r="11">
      <c r="A11" s="14" t="n">
        <v>46142</v>
      </c>
      <c r="B11" s="7" t="inlineStr">
        <is>
          <t>Ardent BV</t>
        </is>
      </c>
      <c r="C11" s="7" t="inlineStr">
        <is>
          <t>INV-1074</t>
        </is>
      </c>
      <c r="D11" s="7" t="inlineStr">
        <is>
          <t>Final delivery</t>
        </is>
      </c>
      <c r="E11" s="8" t="n">
        <v>15000</v>
      </c>
      <c r="F11" s="7" t="inlineStr">
        <is>
          <t>Paid</t>
        </is>
      </c>
      <c r="G11" s="14" t="n">
        <v>46172</v>
      </c>
      <c r="H11" s="13">
        <f>IF($A11="","",IF($F11="Paid","",IF($G11="","",IF(TODAY()&gt;$G11,TODAY()-$G11,0))))</f>
        <v/>
      </c>
      <c r="I11" s="15">
        <f>IF($A11="","",IF($A11&gt;=EDATE(TODAY(),-Dashboard!$C$6),"Yes","No"))</f>
        <v/>
      </c>
      <c r="J11" s="16">
        <f>IF($A11="","",DATE(YEAR($A11),MONTH($A11),1))</f>
        <v/>
      </c>
    </row>
    <row r="12">
      <c r="A12" s="14" t="n"/>
      <c r="B12" s="7" t="n"/>
      <c r="C12" s="7" t="n"/>
      <c r="D12" s="7" t="n"/>
      <c r="E12" s="8" t="n"/>
      <c r="F12" s="7" t="n"/>
      <c r="G12" s="14" t="n"/>
      <c r="H12" s="13">
        <f>IF($A12="","",IF($F12="Paid","",IF($G12="","",IF(TODAY()&gt;$G12,TODAY()-$G12,0))))</f>
        <v/>
      </c>
      <c r="I12" s="15">
        <f>IF($A12="","",IF($A12&gt;=EDATE(TODAY(),-Dashboard!$C$6),"Yes","No"))</f>
        <v/>
      </c>
      <c r="J12" s="16">
        <f>IF($A12="","",DATE(YEAR($A12),MONTH($A12),1))</f>
        <v/>
      </c>
    </row>
    <row r="13">
      <c r="A13" s="14" t="n"/>
      <c r="B13" s="7" t="n"/>
      <c r="C13" s="7" t="n"/>
      <c r="D13" s="7" t="n"/>
      <c r="E13" s="8" t="n"/>
      <c r="F13" s="7" t="n"/>
      <c r="G13" s="14" t="n"/>
      <c r="H13" s="13">
        <f>IF($A13="","",IF($F13="Paid","",IF($G13="","",IF(TODAY()&gt;$G13,TODAY()-$G13,0))))</f>
        <v/>
      </c>
      <c r="I13" s="15">
        <f>IF($A13="","",IF($A13&gt;=EDATE(TODAY(),-Dashboard!$C$6),"Yes","No"))</f>
        <v/>
      </c>
      <c r="J13" s="16">
        <f>IF($A13="","",DATE(YEAR($A13),MONTH($A13),1))</f>
        <v/>
      </c>
    </row>
    <row r="14">
      <c r="A14" s="14" t="n"/>
      <c r="B14" s="7" t="n"/>
      <c r="C14" s="7" t="n"/>
      <c r="D14" s="7" t="n"/>
      <c r="E14" s="8" t="n"/>
      <c r="F14" s="7" t="n"/>
      <c r="G14" s="14" t="n"/>
      <c r="H14" s="13">
        <f>IF($A14="","",IF($F14="Paid","",IF($G14="","",IF(TODAY()&gt;$G14,TODAY()-$G14,0))))</f>
        <v/>
      </c>
      <c r="I14" s="15">
        <f>IF($A14="","",IF($A14&gt;=EDATE(TODAY(),-Dashboard!$C$6),"Yes","No"))</f>
        <v/>
      </c>
      <c r="J14" s="16">
        <f>IF($A14="","",DATE(YEAR($A14),MONTH($A14),1))</f>
        <v/>
      </c>
    </row>
    <row r="15">
      <c r="A15" s="14" t="n"/>
      <c r="B15" s="7" t="n"/>
      <c r="C15" s="7" t="n"/>
      <c r="D15" s="7" t="n"/>
      <c r="E15" s="8" t="n"/>
      <c r="F15" s="7" t="n"/>
      <c r="G15" s="14" t="n"/>
      <c r="H15" s="13">
        <f>IF($A15="","",IF($F15="Paid","",IF($G15="","",IF(TODAY()&gt;$G15,TODAY()-$G15,0))))</f>
        <v/>
      </c>
      <c r="I15" s="15">
        <f>IF($A15="","",IF($A15&gt;=EDATE(TODAY(),-Dashboard!$C$6),"Yes","No"))</f>
        <v/>
      </c>
      <c r="J15" s="16">
        <f>IF($A15="","",DATE(YEAR($A15),MONTH($A15),1))</f>
        <v/>
      </c>
    </row>
    <row r="16">
      <c r="A16" s="14" t="n"/>
      <c r="B16" s="7" t="n"/>
      <c r="C16" s="7" t="n"/>
      <c r="D16" s="7" t="n"/>
      <c r="E16" s="8" t="n"/>
      <c r="F16" s="7" t="n"/>
      <c r="G16" s="14" t="n"/>
      <c r="H16" s="13">
        <f>IF($A16="","",IF($F16="Paid","",IF($G16="","",IF(TODAY()&gt;$G16,TODAY()-$G16,0))))</f>
        <v/>
      </c>
      <c r="I16" s="15">
        <f>IF($A16="","",IF($A16&gt;=EDATE(TODAY(),-Dashboard!$C$6),"Yes","No"))</f>
        <v/>
      </c>
      <c r="J16" s="16">
        <f>IF($A16="","",DATE(YEAR($A16),MONTH($A16),1))</f>
        <v/>
      </c>
    </row>
    <row r="17">
      <c r="A17" s="14" t="n"/>
      <c r="B17" s="7" t="n"/>
      <c r="C17" s="7" t="n"/>
      <c r="D17" s="7" t="n"/>
      <c r="E17" s="8" t="n"/>
      <c r="F17" s="7" t="n"/>
      <c r="G17" s="14" t="n"/>
      <c r="H17" s="13">
        <f>IF($A17="","",IF($F17="Paid","",IF($G17="","",IF(TODAY()&gt;$G17,TODAY()-$G17,0))))</f>
        <v/>
      </c>
      <c r="I17" s="15">
        <f>IF($A17="","",IF($A17&gt;=EDATE(TODAY(),-Dashboard!$C$6),"Yes","No"))</f>
        <v/>
      </c>
      <c r="J17" s="16">
        <f>IF($A17="","",DATE(YEAR($A17),MONTH($A17),1))</f>
        <v/>
      </c>
    </row>
    <row r="18">
      <c r="A18" s="14" t="n"/>
      <c r="B18" s="7" t="n"/>
      <c r="C18" s="7" t="n"/>
      <c r="D18" s="7" t="n"/>
      <c r="E18" s="8" t="n"/>
      <c r="F18" s="7" t="n"/>
      <c r="G18" s="14" t="n"/>
      <c r="H18" s="13">
        <f>IF($A18="","",IF($F18="Paid","",IF($G18="","",IF(TODAY()&gt;$G18,TODAY()-$G18,0))))</f>
        <v/>
      </c>
      <c r="I18" s="15">
        <f>IF($A18="","",IF($A18&gt;=EDATE(TODAY(),-Dashboard!$C$6),"Yes","No"))</f>
        <v/>
      </c>
      <c r="J18" s="16">
        <f>IF($A18="","",DATE(YEAR($A18),MONTH($A18),1))</f>
        <v/>
      </c>
    </row>
    <row r="19">
      <c r="A19" s="14" t="n"/>
      <c r="B19" s="7" t="n"/>
      <c r="C19" s="7" t="n"/>
      <c r="D19" s="7" t="n"/>
      <c r="E19" s="8" t="n"/>
      <c r="F19" s="7" t="n"/>
      <c r="G19" s="14" t="n"/>
      <c r="H19" s="13">
        <f>IF($A19="","",IF($F19="Paid","",IF($G19="","",IF(TODAY()&gt;$G19,TODAY()-$G19,0))))</f>
        <v/>
      </c>
      <c r="I19" s="15">
        <f>IF($A19="","",IF($A19&gt;=EDATE(TODAY(),-Dashboard!$C$6),"Yes","No"))</f>
        <v/>
      </c>
      <c r="J19" s="16">
        <f>IF($A19="","",DATE(YEAR($A19),MONTH($A19),1))</f>
        <v/>
      </c>
    </row>
    <row r="20">
      <c r="A20" s="14" t="n"/>
      <c r="B20" s="7" t="n"/>
      <c r="C20" s="7" t="n"/>
      <c r="D20" s="7" t="n"/>
      <c r="E20" s="8" t="n"/>
      <c r="F20" s="7" t="n"/>
      <c r="G20" s="14" t="n"/>
      <c r="H20" s="13">
        <f>IF($A20="","",IF($F20="Paid","",IF($G20="","",IF(TODAY()&gt;$G20,TODAY()-$G20,0))))</f>
        <v/>
      </c>
      <c r="I20" s="15">
        <f>IF($A20="","",IF($A20&gt;=EDATE(TODAY(),-Dashboard!$C$6),"Yes","No"))</f>
        <v/>
      </c>
      <c r="J20" s="16">
        <f>IF($A20="","",DATE(YEAR($A20),MONTH($A20),1))</f>
        <v/>
      </c>
    </row>
    <row r="21">
      <c r="A21" s="14" t="n"/>
      <c r="B21" s="7" t="n"/>
      <c r="C21" s="7" t="n"/>
      <c r="D21" s="7" t="n"/>
      <c r="E21" s="8" t="n"/>
      <c r="F21" s="7" t="n"/>
      <c r="G21" s="14" t="n"/>
      <c r="H21" s="13">
        <f>IF($A21="","",IF($F21="Paid","",IF($G21="","",IF(TODAY()&gt;$G21,TODAY()-$G21,0))))</f>
        <v/>
      </c>
      <c r="I21" s="15">
        <f>IF($A21="","",IF($A21&gt;=EDATE(TODAY(),-Dashboard!$C$6),"Yes","No"))</f>
        <v/>
      </c>
      <c r="J21" s="16">
        <f>IF($A21="","",DATE(YEAR($A21),MONTH($A21),1))</f>
        <v/>
      </c>
    </row>
    <row r="22">
      <c r="A22" s="14" t="n"/>
      <c r="B22" s="7" t="n"/>
      <c r="C22" s="7" t="n"/>
      <c r="D22" s="7" t="n"/>
      <c r="E22" s="8" t="n"/>
      <c r="F22" s="7" t="n"/>
      <c r="G22" s="14" t="n"/>
      <c r="H22" s="13">
        <f>IF($A22="","",IF($F22="Paid","",IF($G22="","",IF(TODAY()&gt;$G22,TODAY()-$G22,0))))</f>
        <v/>
      </c>
      <c r="I22" s="15">
        <f>IF($A22="","",IF($A22&gt;=EDATE(TODAY(),-Dashboard!$C$6),"Yes","No"))</f>
        <v/>
      </c>
      <c r="J22" s="16">
        <f>IF($A22="","",DATE(YEAR($A22),MONTH($A22),1))</f>
        <v/>
      </c>
    </row>
    <row r="23">
      <c r="A23" s="14" t="n"/>
      <c r="B23" s="7" t="n"/>
      <c r="C23" s="7" t="n"/>
      <c r="D23" s="7" t="n"/>
      <c r="E23" s="8" t="n"/>
      <c r="F23" s="7" t="n"/>
      <c r="G23" s="14" t="n"/>
      <c r="H23" s="13">
        <f>IF($A23="","",IF($F23="Paid","",IF($G23="","",IF(TODAY()&gt;$G23,TODAY()-$G23,0))))</f>
        <v/>
      </c>
      <c r="I23" s="15">
        <f>IF($A23="","",IF($A23&gt;=EDATE(TODAY(),-Dashboard!$C$6),"Yes","No"))</f>
        <v/>
      </c>
      <c r="J23" s="16">
        <f>IF($A23="","",DATE(YEAR($A23),MONTH($A23),1))</f>
        <v/>
      </c>
    </row>
    <row r="24">
      <c r="A24" s="14" t="n"/>
      <c r="B24" s="7" t="n"/>
      <c r="C24" s="7" t="n"/>
      <c r="D24" s="7" t="n"/>
      <c r="E24" s="8" t="n"/>
      <c r="F24" s="7" t="n"/>
      <c r="G24" s="14" t="n"/>
      <c r="H24" s="13">
        <f>IF($A24="","",IF($F24="Paid","",IF($G24="","",IF(TODAY()&gt;$G24,TODAY()-$G24,0))))</f>
        <v/>
      </c>
      <c r="I24" s="15">
        <f>IF($A24="","",IF($A24&gt;=EDATE(TODAY(),-Dashboard!$C$6),"Yes","No"))</f>
        <v/>
      </c>
      <c r="J24" s="16">
        <f>IF($A24="","",DATE(YEAR($A24),MONTH($A24),1))</f>
        <v/>
      </c>
    </row>
    <row r="25">
      <c r="A25" s="14" t="n"/>
      <c r="B25" s="7" t="n"/>
      <c r="C25" s="7" t="n"/>
      <c r="D25" s="7" t="n"/>
      <c r="E25" s="8" t="n"/>
      <c r="F25" s="7" t="n"/>
      <c r="G25" s="14" t="n"/>
      <c r="H25" s="13">
        <f>IF($A25="","",IF($F25="Paid","",IF($G25="","",IF(TODAY()&gt;$G25,TODAY()-$G25,0))))</f>
        <v/>
      </c>
      <c r="I25" s="15">
        <f>IF($A25="","",IF($A25&gt;=EDATE(TODAY(),-Dashboard!$C$6),"Yes","No"))</f>
        <v/>
      </c>
      <c r="J25" s="16">
        <f>IF($A25="","",DATE(YEAR($A25),MONTH($A25),1))</f>
        <v/>
      </c>
    </row>
    <row r="26">
      <c r="A26" s="14" t="n"/>
      <c r="B26" s="7" t="n"/>
      <c r="C26" s="7" t="n"/>
      <c r="D26" s="7" t="n"/>
      <c r="E26" s="8" t="n"/>
      <c r="F26" s="7" t="n"/>
      <c r="G26" s="14" t="n"/>
      <c r="H26" s="13">
        <f>IF($A26="","",IF($F26="Paid","",IF($G26="","",IF(TODAY()&gt;$G26,TODAY()-$G26,0))))</f>
        <v/>
      </c>
      <c r="I26" s="15">
        <f>IF($A26="","",IF($A26&gt;=EDATE(TODAY(),-Dashboard!$C$6),"Yes","No"))</f>
        <v/>
      </c>
      <c r="J26" s="16">
        <f>IF($A26="","",DATE(YEAR($A26),MONTH($A26),1))</f>
        <v/>
      </c>
    </row>
    <row r="27">
      <c r="A27" s="14" t="n"/>
      <c r="B27" s="7" t="n"/>
      <c r="C27" s="7" t="n"/>
      <c r="D27" s="7" t="n"/>
      <c r="E27" s="8" t="n"/>
      <c r="F27" s="7" t="n"/>
      <c r="G27" s="14" t="n"/>
      <c r="H27" s="13">
        <f>IF($A27="","",IF($F27="Paid","",IF($G27="","",IF(TODAY()&gt;$G27,TODAY()-$G27,0))))</f>
        <v/>
      </c>
      <c r="I27" s="15">
        <f>IF($A27="","",IF($A27&gt;=EDATE(TODAY(),-Dashboard!$C$6),"Yes","No"))</f>
        <v/>
      </c>
      <c r="J27" s="16">
        <f>IF($A27="","",DATE(YEAR($A27),MONTH($A27),1))</f>
        <v/>
      </c>
    </row>
    <row r="28">
      <c r="A28" s="14" t="n"/>
      <c r="B28" s="7" t="n"/>
      <c r="C28" s="7" t="n"/>
      <c r="D28" s="7" t="n"/>
      <c r="E28" s="8" t="n"/>
      <c r="F28" s="7" t="n"/>
      <c r="G28" s="14" t="n"/>
      <c r="H28" s="13">
        <f>IF($A28="","",IF($F28="Paid","",IF($G28="","",IF(TODAY()&gt;$G28,TODAY()-$G28,0))))</f>
        <v/>
      </c>
      <c r="I28" s="15">
        <f>IF($A28="","",IF($A28&gt;=EDATE(TODAY(),-Dashboard!$C$6),"Yes","No"))</f>
        <v/>
      </c>
      <c r="J28" s="16">
        <f>IF($A28="","",DATE(YEAR($A28),MONTH($A28),1))</f>
        <v/>
      </c>
    </row>
    <row r="29">
      <c r="A29" s="14" t="n"/>
      <c r="B29" s="7" t="n"/>
      <c r="C29" s="7" t="n"/>
      <c r="D29" s="7" t="n"/>
      <c r="E29" s="8" t="n"/>
      <c r="F29" s="7" t="n"/>
      <c r="G29" s="14" t="n"/>
      <c r="H29" s="13">
        <f>IF($A29="","",IF($F29="Paid","",IF($G29="","",IF(TODAY()&gt;$G29,TODAY()-$G29,0))))</f>
        <v/>
      </c>
      <c r="I29" s="15">
        <f>IF($A29="","",IF($A29&gt;=EDATE(TODAY(),-Dashboard!$C$6),"Yes","No"))</f>
        <v/>
      </c>
      <c r="J29" s="16">
        <f>IF($A29="","",DATE(YEAR($A29),MONTH($A29),1))</f>
        <v/>
      </c>
    </row>
    <row r="30">
      <c r="A30" s="14" t="n"/>
      <c r="B30" s="7" t="n"/>
      <c r="C30" s="7" t="n"/>
      <c r="D30" s="7" t="n"/>
      <c r="E30" s="8" t="n"/>
      <c r="F30" s="7" t="n"/>
      <c r="G30" s="14" t="n"/>
      <c r="H30" s="13">
        <f>IF($A30="","",IF($F30="Paid","",IF($G30="","",IF(TODAY()&gt;$G30,TODAY()-$G30,0))))</f>
        <v/>
      </c>
      <c r="I30" s="15">
        <f>IF($A30="","",IF($A30&gt;=EDATE(TODAY(),-Dashboard!$C$6),"Yes","No"))</f>
        <v/>
      </c>
      <c r="J30" s="16">
        <f>IF($A30="","",DATE(YEAR($A30),MONTH($A30),1))</f>
        <v/>
      </c>
    </row>
    <row r="31">
      <c r="A31" s="14" t="n"/>
      <c r="B31" s="7" t="n"/>
      <c r="C31" s="7" t="n"/>
      <c r="D31" s="7" t="n"/>
      <c r="E31" s="8" t="n"/>
      <c r="F31" s="7" t="n"/>
      <c r="G31" s="14" t="n"/>
      <c r="H31" s="13">
        <f>IF($A31="","",IF($F31="Paid","",IF($G31="","",IF(TODAY()&gt;$G31,TODAY()-$G31,0))))</f>
        <v/>
      </c>
      <c r="I31" s="15">
        <f>IF($A31="","",IF($A31&gt;=EDATE(TODAY(),-Dashboard!$C$6),"Yes","No"))</f>
        <v/>
      </c>
      <c r="J31" s="16">
        <f>IF($A31="","",DATE(YEAR($A31),MONTH($A31),1))</f>
        <v/>
      </c>
    </row>
    <row r="32">
      <c r="A32" s="14" t="n"/>
      <c r="B32" s="7" t="n"/>
      <c r="C32" s="7" t="n"/>
      <c r="D32" s="7" t="n"/>
      <c r="E32" s="8" t="n"/>
      <c r="F32" s="7" t="n"/>
      <c r="G32" s="14" t="n"/>
      <c r="H32" s="13">
        <f>IF($A32="","",IF($F32="Paid","",IF($G32="","",IF(TODAY()&gt;$G32,TODAY()-$G32,0))))</f>
        <v/>
      </c>
      <c r="I32" s="15">
        <f>IF($A32="","",IF($A32&gt;=EDATE(TODAY(),-Dashboard!$C$6),"Yes","No"))</f>
        <v/>
      </c>
      <c r="J32" s="16">
        <f>IF($A32="","",DATE(YEAR($A32),MONTH($A32),1))</f>
        <v/>
      </c>
    </row>
    <row r="33">
      <c r="A33" s="14" t="n"/>
      <c r="B33" s="7" t="n"/>
      <c r="C33" s="7" t="n"/>
      <c r="D33" s="7" t="n"/>
      <c r="E33" s="8" t="n"/>
      <c r="F33" s="7" t="n"/>
      <c r="G33" s="14" t="n"/>
      <c r="H33" s="13">
        <f>IF($A33="","",IF($F33="Paid","",IF($G33="","",IF(TODAY()&gt;$G33,TODAY()-$G33,0))))</f>
        <v/>
      </c>
      <c r="I33" s="15">
        <f>IF($A33="","",IF($A33&gt;=EDATE(TODAY(),-Dashboard!$C$6),"Yes","No"))</f>
        <v/>
      </c>
      <c r="J33" s="16">
        <f>IF($A33="","",DATE(YEAR($A33),MONTH($A33),1))</f>
        <v/>
      </c>
    </row>
    <row r="34">
      <c r="A34" s="14" t="n"/>
      <c r="B34" s="7" t="n"/>
      <c r="C34" s="7" t="n"/>
      <c r="D34" s="7" t="n"/>
      <c r="E34" s="8" t="n"/>
      <c r="F34" s="7" t="n"/>
      <c r="G34" s="14" t="n"/>
      <c r="H34" s="13">
        <f>IF($A34="","",IF($F34="Paid","",IF($G34="","",IF(TODAY()&gt;$G34,TODAY()-$G34,0))))</f>
        <v/>
      </c>
      <c r="I34" s="15">
        <f>IF($A34="","",IF($A34&gt;=EDATE(TODAY(),-Dashboard!$C$6),"Yes","No"))</f>
        <v/>
      </c>
      <c r="J34" s="16">
        <f>IF($A34="","",DATE(YEAR($A34),MONTH($A34),1))</f>
        <v/>
      </c>
    </row>
    <row r="35">
      <c r="A35" s="14" t="n"/>
      <c r="B35" s="7" t="n"/>
      <c r="C35" s="7" t="n"/>
      <c r="D35" s="7" t="n"/>
      <c r="E35" s="8" t="n"/>
      <c r="F35" s="7" t="n"/>
      <c r="G35" s="14" t="n"/>
      <c r="H35" s="13">
        <f>IF($A35="","",IF($F35="Paid","",IF($G35="","",IF(TODAY()&gt;$G35,TODAY()-$G35,0))))</f>
        <v/>
      </c>
      <c r="I35" s="15">
        <f>IF($A35="","",IF($A35&gt;=EDATE(TODAY(),-Dashboard!$C$6),"Yes","No"))</f>
        <v/>
      </c>
      <c r="J35" s="16">
        <f>IF($A35="","",DATE(YEAR($A35),MONTH($A35),1))</f>
        <v/>
      </c>
    </row>
    <row r="36">
      <c r="A36" s="14" t="n"/>
      <c r="B36" s="7" t="n"/>
      <c r="C36" s="7" t="n"/>
      <c r="D36" s="7" t="n"/>
      <c r="E36" s="8" t="n"/>
      <c r="F36" s="7" t="n"/>
      <c r="G36" s="14" t="n"/>
      <c r="H36" s="13">
        <f>IF($A36="","",IF($F36="Paid","",IF($G36="","",IF(TODAY()&gt;$G36,TODAY()-$G36,0))))</f>
        <v/>
      </c>
      <c r="I36" s="15">
        <f>IF($A36="","",IF($A36&gt;=EDATE(TODAY(),-Dashboard!$C$6),"Yes","No"))</f>
        <v/>
      </c>
      <c r="J36" s="16">
        <f>IF($A36="","",DATE(YEAR($A36),MONTH($A36),1))</f>
        <v/>
      </c>
    </row>
    <row r="37">
      <c r="A37" s="14" t="n"/>
      <c r="B37" s="7" t="n"/>
      <c r="C37" s="7" t="n"/>
      <c r="D37" s="7" t="n"/>
      <c r="E37" s="8" t="n"/>
      <c r="F37" s="7" t="n"/>
      <c r="G37" s="14" t="n"/>
      <c r="H37" s="13">
        <f>IF($A37="","",IF($F37="Paid","",IF($G37="","",IF(TODAY()&gt;$G37,TODAY()-$G37,0))))</f>
        <v/>
      </c>
      <c r="I37" s="15">
        <f>IF($A37="","",IF($A37&gt;=EDATE(TODAY(),-Dashboard!$C$6),"Yes","No"))</f>
        <v/>
      </c>
      <c r="J37" s="16">
        <f>IF($A37="","",DATE(YEAR($A37),MONTH($A37),1))</f>
        <v/>
      </c>
    </row>
    <row r="38">
      <c r="A38" s="14" t="n"/>
      <c r="B38" s="7" t="n"/>
      <c r="C38" s="7" t="n"/>
      <c r="D38" s="7" t="n"/>
      <c r="E38" s="8" t="n"/>
      <c r="F38" s="7" t="n"/>
      <c r="G38" s="14" t="n"/>
      <c r="H38" s="13">
        <f>IF($A38="","",IF($F38="Paid","",IF($G38="","",IF(TODAY()&gt;$G38,TODAY()-$G38,0))))</f>
        <v/>
      </c>
      <c r="I38" s="15">
        <f>IF($A38="","",IF($A38&gt;=EDATE(TODAY(),-Dashboard!$C$6),"Yes","No"))</f>
        <v/>
      </c>
      <c r="J38" s="16">
        <f>IF($A38="","",DATE(YEAR($A38),MONTH($A38),1))</f>
        <v/>
      </c>
    </row>
    <row r="39">
      <c r="A39" s="14" t="n"/>
      <c r="B39" s="7" t="n"/>
      <c r="C39" s="7" t="n"/>
      <c r="D39" s="7" t="n"/>
      <c r="E39" s="8" t="n"/>
      <c r="F39" s="7" t="n"/>
      <c r="G39" s="14" t="n"/>
      <c r="H39" s="13">
        <f>IF($A39="","",IF($F39="Paid","",IF($G39="","",IF(TODAY()&gt;$G39,TODAY()-$G39,0))))</f>
        <v/>
      </c>
      <c r="I39" s="15">
        <f>IF($A39="","",IF($A39&gt;=EDATE(TODAY(),-Dashboard!$C$6),"Yes","No"))</f>
        <v/>
      </c>
      <c r="J39" s="16">
        <f>IF($A39="","",DATE(YEAR($A39),MONTH($A39),1))</f>
        <v/>
      </c>
    </row>
    <row r="40">
      <c r="A40" s="14" t="n"/>
      <c r="B40" s="7" t="n"/>
      <c r="C40" s="7" t="n"/>
      <c r="D40" s="7" t="n"/>
      <c r="E40" s="8" t="n"/>
      <c r="F40" s="7" t="n"/>
      <c r="G40" s="14" t="n"/>
      <c r="H40" s="13">
        <f>IF($A40="","",IF($F40="Paid","",IF($G40="","",IF(TODAY()&gt;$G40,TODAY()-$G40,0))))</f>
        <v/>
      </c>
      <c r="I40" s="15">
        <f>IF($A40="","",IF($A40&gt;=EDATE(TODAY(),-Dashboard!$C$6),"Yes","No"))</f>
        <v/>
      </c>
      <c r="J40" s="16">
        <f>IF($A40="","",DATE(YEAR($A40),MONTH($A40),1))</f>
        <v/>
      </c>
    </row>
    <row r="41">
      <c r="A41" s="14" t="n"/>
      <c r="B41" s="7" t="n"/>
      <c r="C41" s="7" t="n"/>
      <c r="D41" s="7" t="n"/>
      <c r="E41" s="8" t="n"/>
      <c r="F41" s="7" t="n"/>
      <c r="G41" s="14" t="n"/>
      <c r="H41" s="13">
        <f>IF($A41="","",IF($F41="Paid","",IF($G41="","",IF(TODAY()&gt;$G41,TODAY()-$G41,0))))</f>
        <v/>
      </c>
      <c r="I41" s="15">
        <f>IF($A41="","",IF($A41&gt;=EDATE(TODAY(),-Dashboard!$C$6),"Yes","No"))</f>
        <v/>
      </c>
      <c r="J41" s="16">
        <f>IF($A41="","",DATE(YEAR($A41),MONTH($A41),1))</f>
        <v/>
      </c>
    </row>
    <row r="42">
      <c r="A42" s="14" t="n"/>
      <c r="B42" s="7" t="n"/>
      <c r="C42" s="7" t="n"/>
      <c r="D42" s="7" t="n"/>
      <c r="E42" s="8" t="n"/>
      <c r="F42" s="7" t="n"/>
      <c r="G42" s="14" t="n"/>
      <c r="H42" s="13">
        <f>IF($A42="","",IF($F42="Paid","",IF($G42="","",IF(TODAY()&gt;$G42,TODAY()-$G42,0))))</f>
        <v/>
      </c>
      <c r="I42" s="15">
        <f>IF($A42="","",IF($A42&gt;=EDATE(TODAY(),-Dashboard!$C$6),"Yes","No"))</f>
        <v/>
      </c>
      <c r="J42" s="16">
        <f>IF($A42="","",DATE(YEAR($A42),MONTH($A42),1))</f>
        <v/>
      </c>
    </row>
    <row r="43">
      <c r="A43" s="14" t="n"/>
      <c r="B43" s="7" t="n"/>
      <c r="C43" s="7" t="n"/>
      <c r="D43" s="7" t="n"/>
      <c r="E43" s="8" t="n"/>
      <c r="F43" s="7" t="n"/>
      <c r="G43" s="14" t="n"/>
      <c r="H43" s="13">
        <f>IF($A43="","",IF($F43="Paid","",IF($G43="","",IF(TODAY()&gt;$G43,TODAY()-$G43,0))))</f>
        <v/>
      </c>
      <c r="I43" s="15">
        <f>IF($A43="","",IF($A43&gt;=EDATE(TODAY(),-Dashboard!$C$6),"Yes","No"))</f>
        <v/>
      </c>
      <c r="J43" s="16">
        <f>IF($A43="","",DATE(YEAR($A43),MONTH($A43),1))</f>
        <v/>
      </c>
    </row>
    <row r="44">
      <c r="A44" s="14" t="n"/>
      <c r="B44" s="7" t="n"/>
      <c r="C44" s="7" t="n"/>
      <c r="D44" s="7" t="n"/>
      <c r="E44" s="8" t="n"/>
      <c r="F44" s="7" t="n"/>
      <c r="G44" s="14" t="n"/>
      <c r="H44" s="13">
        <f>IF($A44="","",IF($F44="Paid","",IF($G44="","",IF(TODAY()&gt;$G44,TODAY()-$G44,0))))</f>
        <v/>
      </c>
      <c r="I44" s="15">
        <f>IF($A44="","",IF($A44&gt;=EDATE(TODAY(),-Dashboard!$C$6),"Yes","No"))</f>
        <v/>
      </c>
      <c r="J44" s="16">
        <f>IF($A44="","",DATE(YEAR($A44),MONTH($A44),1))</f>
        <v/>
      </c>
    </row>
    <row r="45">
      <c r="A45" s="14" t="n"/>
      <c r="B45" s="7" t="n"/>
      <c r="C45" s="7" t="n"/>
      <c r="D45" s="7" t="n"/>
      <c r="E45" s="8" t="n"/>
      <c r="F45" s="7" t="n"/>
      <c r="G45" s="14" t="n"/>
      <c r="H45" s="13">
        <f>IF($A45="","",IF($F45="Paid","",IF($G45="","",IF(TODAY()&gt;$G45,TODAY()-$G45,0))))</f>
        <v/>
      </c>
      <c r="I45" s="15">
        <f>IF($A45="","",IF($A45&gt;=EDATE(TODAY(),-Dashboard!$C$6),"Yes","No"))</f>
        <v/>
      </c>
      <c r="J45" s="16">
        <f>IF($A45="","",DATE(YEAR($A45),MONTH($A45),1))</f>
        <v/>
      </c>
    </row>
    <row r="46">
      <c r="A46" s="14" t="n"/>
      <c r="B46" s="7" t="n"/>
      <c r="C46" s="7" t="n"/>
      <c r="D46" s="7" t="n"/>
      <c r="E46" s="8" t="n"/>
      <c r="F46" s="7" t="n"/>
      <c r="G46" s="14" t="n"/>
      <c r="H46" s="13">
        <f>IF($A46="","",IF($F46="Paid","",IF($G46="","",IF(TODAY()&gt;$G46,TODAY()-$G46,0))))</f>
        <v/>
      </c>
      <c r="I46" s="15">
        <f>IF($A46="","",IF($A46&gt;=EDATE(TODAY(),-Dashboard!$C$6),"Yes","No"))</f>
        <v/>
      </c>
      <c r="J46" s="16">
        <f>IF($A46="","",DATE(YEAR($A46),MONTH($A46),1))</f>
        <v/>
      </c>
    </row>
    <row r="47">
      <c r="A47" s="14" t="n"/>
      <c r="B47" s="7" t="n"/>
      <c r="C47" s="7" t="n"/>
      <c r="D47" s="7" t="n"/>
      <c r="E47" s="8" t="n"/>
      <c r="F47" s="7" t="n"/>
      <c r="G47" s="14" t="n"/>
      <c r="H47" s="13">
        <f>IF($A47="","",IF($F47="Paid","",IF($G47="","",IF(TODAY()&gt;$G47,TODAY()-$G47,0))))</f>
        <v/>
      </c>
      <c r="I47" s="15">
        <f>IF($A47="","",IF($A47&gt;=EDATE(TODAY(),-Dashboard!$C$6),"Yes","No"))</f>
        <v/>
      </c>
      <c r="J47" s="16">
        <f>IF($A47="","",DATE(YEAR($A47),MONTH($A47),1))</f>
        <v/>
      </c>
    </row>
    <row r="48">
      <c r="A48" s="14" t="n"/>
      <c r="B48" s="7" t="n"/>
      <c r="C48" s="7" t="n"/>
      <c r="D48" s="7" t="n"/>
      <c r="E48" s="8" t="n"/>
      <c r="F48" s="7" t="n"/>
      <c r="G48" s="14" t="n"/>
      <c r="H48" s="13">
        <f>IF($A48="","",IF($F48="Paid","",IF($G48="","",IF(TODAY()&gt;$G48,TODAY()-$G48,0))))</f>
        <v/>
      </c>
      <c r="I48" s="15">
        <f>IF($A48="","",IF($A48&gt;=EDATE(TODAY(),-Dashboard!$C$6),"Yes","No"))</f>
        <v/>
      </c>
      <c r="J48" s="16">
        <f>IF($A48="","",DATE(YEAR($A48),MONTH($A48),1))</f>
        <v/>
      </c>
    </row>
    <row r="49">
      <c r="A49" s="14" t="n"/>
      <c r="B49" s="7" t="n"/>
      <c r="C49" s="7" t="n"/>
      <c r="D49" s="7" t="n"/>
      <c r="E49" s="8" t="n"/>
      <c r="F49" s="7" t="n"/>
      <c r="G49" s="14" t="n"/>
      <c r="H49" s="13">
        <f>IF($A49="","",IF($F49="Paid","",IF($G49="","",IF(TODAY()&gt;$G49,TODAY()-$G49,0))))</f>
        <v/>
      </c>
      <c r="I49" s="15">
        <f>IF($A49="","",IF($A49&gt;=EDATE(TODAY(),-Dashboard!$C$6),"Yes","No"))</f>
        <v/>
      </c>
      <c r="J49" s="16">
        <f>IF($A49="","",DATE(YEAR($A49),MONTH($A49),1))</f>
        <v/>
      </c>
    </row>
    <row r="50">
      <c r="A50" s="14" t="n"/>
      <c r="B50" s="7" t="n"/>
      <c r="C50" s="7" t="n"/>
      <c r="D50" s="7" t="n"/>
      <c r="E50" s="8" t="n"/>
      <c r="F50" s="7" t="n"/>
      <c r="G50" s="14" t="n"/>
      <c r="H50" s="13">
        <f>IF($A50="","",IF($F50="Paid","",IF($G50="","",IF(TODAY()&gt;$G50,TODAY()-$G50,0))))</f>
        <v/>
      </c>
      <c r="I50" s="15">
        <f>IF($A50="","",IF($A50&gt;=EDATE(TODAY(),-Dashboard!$C$6),"Yes","No"))</f>
        <v/>
      </c>
      <c r="J50" s="16">
        <f>IF($A50="","",DATE(YEAR($A50),MONTH($A50),1))</f>
        <v/>
      </c>
    </row>
    <row r="51">
      <c r="A51" s="14" t="n"/>
      <c r="B51" s="7" t="n"/>
      <c r="C51" s="7" t="n"/>
      <c r="D51" s="7" t="n"/>
      <c r="E51" s="8" t="n"/>
      <c r="F51" s="7" t="n"/>
      <c r="G51" s="14" t="n"/>
      <c r="H51" s="13">
        <f>IF($A51="","",IF($F51="Paid","",IF($G51="","",IF(TODAY()&gt;$G51,TODAY()-$G51,0))))</f>
        <v/>
      </c>
      <c r="I51" s="15">
        <f>IF($A51="","",IF($A51&gt;=EDATE(TODAY(),-Dashboard!$C$6),"Yes","No"))</f>
        <v/>
      </c>
      <c r="J51" s="16">
        <f>IF($A51="","",DATE(YEAR($A51),MONTH($A51),1))</f>
        <v/>
      </c>
    </row>
    <row r="52">
      <c r="A52" s="14" t="n"/>
      <c r="B52" s="7" t="n"/>
      <c r="C52" s="7" t="n"/>
      <c r="D52" s="7" t="n"/>
      <c r="E52" s="8" t="n"/>
      <c r="F52" s="7" t="n"/>
      <c r="G52" s="14" t="n"/>
      <c r="H52" s="13">
        <f>IF($A52="","",IF($F52="Paid","",IF($G52="","",IF(TODAY()&gt;$G52,TODAY()-$G52,0))))</f>
        <v/>
      </c>
      <c r="I52" s="15">
        <f>IF($A52="","",IF($A52&gt;=EDATE(TODAY(),-Dashboard!$C$6),"Yes","No"))</f>
        <v/>
      </c>
      <c r="J52" s="16">
        <f>IF($A52="","",DATE(YEAR($A52),MONTH($A52),1))</f>
        <v/>
      </c>
    </row>
    <row r="53">
      <c r="A53" s="14" t="n"/>
      <c r="B53" s="7" t="n"/>
      <c r="C53" s="7" t="n"/>
      <c r="D53" s="7" t="n"/>
      <c r="E53" s="8" t="n"/>
      <c r="F53" s="7" t="n"/>
      <c r="G53" s="14" t="n"/>
      <c r="H53" s="13">
        <f>IF($A53="","",IF($F53="Paid","",IF($G53="","",IF(TODAY()&gt;$G53,TODAY()-$G53,0))))</f>
        <v/>
      </c>
      <c r="I53" s="15">
        <f>IF($A53="","",IF($A53&gt;=EDATE(TODAY(),-Dashboard!$C$6),"Yes","No"))</f>
        <v/>
      </c>
      <c r="J53" s="16">
        <f>IF($A53="","",DATE(YEAR($A53),MONTH($A53),1))</f>
        <v/>
      </c>
    </row>
    <row r="54">
      <c r="A54" s="14" t="n"/>
      <c r="B54" s="7" t="n"/>
      <c r="C54" s="7" t="n"/>
      <c r="D54" s="7" t="n"/>
      <c r="E54" s="8" t="n"/>
      <c r="F54" s="7" t="n"/>
      <c r="G54" s="14" t="n"/>
      <c r="H54" s="13">
        <f>IF($A54="","",IF($F54="Paid","",IF($G54="","",IF(TODAY()&gt;$G54,TODAY()-$G54,0))))</f>
        <v/>
      </c>
      <c r="I54" s="15">
        <f>IF($A54="","",IF($A54&gt;=EDATE(TODAY(),-Dashboard!$C$6),"Yes","No"))</f>
        <v/>
      </c>
      <c r="J54" s="16">
        <f>IF($A54="","",DATE(YEAR($A54),MONTH($A54),1))</f>
        <v/>
      </c>
    </row>
    <row r="55">
      <c r="A55" s="14" t="n"/>
      <c r="B55" s="7" t="n"/>
      <c r="C55" s="7" t="n"/>
      <c r="D55" s="7" t="n"/>
      <c r="E55" s="8" t="n"/>
      <c r="F55" s="7" t="n"/>
      <c r="G55" s="14" t="n"/>
      <c r="H55" s="13">
        <f>IF($A55="","",IF($F55="Paid","",IF($G55="","",IF(TODAY()&gt;$G55,TODAY()-$G55,0))))</f>
        <v/>
      </c>
      <c r="I55" s="15">
        <f>IF($A55="","",IF($A55&gt;=EDATE(TODAY(),-Dashboard!$C$6),"Yes","No"))</f>
        <v/>
      </c>
      <c r="J55" s="16">
        <f>IF($A55="","",DATE(YEAR($A55),MONTH($A55),1))</f>
        <v/>
      </c>
    </row>
    <row r="56">
      <c r="A56" s="14" t="n"/>
      <c r="B56" s="7" t="n"/>
      <c r="C56" s="7" t="n"/>
      <c r="D56" s="7" t="n"/>
      <c r="E56" s="8" t="n"/>
      <c r="F56" s="7" t="n"/>
      <c r="G56" s="14" t="n"/>
      <c r="H56" s="13">
        <f>IF($A56="","",IF($F56="Paid","",IF($G56="","",IF(TODAY()&gt;$G56,TODAY()-$G56,0))))</f>
        <v/>
      </c>
      <c r="I56" s="15">
        <f>IF($A56="","",IF($A56&gt;=EDATE(TODAY(),-Dashboard!$C$6),"Yes","No"))</f>
        <v/>
      </c>
      <c r="J56" s="16">
        <f>IF($A56="","",DATE(YEAR($A56),MONTH($A56),1))</f>
        <v/>
      </c>
    </row>
    <row r="57">
      <c r="A57" s="14" t="n"/>
      <c r="B57" s="7" t="n"/>
      <c r="C57" s="7" t="n"/>
      <c r="D57" s="7" t="n"/>
      <c r="E57" s="8" t="n"/>
      <c r="F57" s="7" t="n"/>
      <c r="G57" s="14" t="n"/>
      <c r="H57" s="13">
        <f>IF($A57="","",IF($F57="Paid","",IF($G57="","",IF(TODAY()&gt;$G57,TODAY()-$G57,0))))</f>
        <v/>
      </c>
      <c r="I57" s="15">
        <f>IF($A57="","",IF($A57&gt;=EDATE(TODAY(),-Dashboard!$C$6),"Yes","No"))</f>
        <v/>
      </c>
      <c r="J57" s="16">
        <f>IF($A57="","",DATE(YEAR($A57),MONTH($A57),1))</f>
        <v/>
      </c>
    </row>
    <row r="58">
      <c r="A58" s="14" t="n"/>
      <c r="B58" s="7" t="n"/>
      <c r="C58" s="7" t="n"/>
      <c r="D58" s="7" t="n"/>
      <c r="E58" s="8" t="n"/>
      <c r="F58" s="7" t="n"/>
      <c r="G58" s="14" t="n"/>
      <c r="H58" s="13">
        <f>IF($A58="","",IF($F58="Paid","",IF($G58="","",IF(TODAY()&gt;$G58,TODAY()-$G58,0))))</f>
        <v/>
      </c>
      <c r="I58" s="15">
        <f>IF($A58="","",IF($A58&gt;=EDATE(TODAY(),-Dashboard!$C$6),"Yes","No"))</f>
        <v/>
      </c>
      <c r="J58" s="16">
        <f>IF($A58="","",DATE(YEAR($A58),MONTH($A58),1))</f>
        <v/>
      </c>
    </row>
    <row r="59">
      <c r="A59" s="14" t="n"/>
      <c r="B59" s="7" t="n"/>
      <c r="C59" s="7" t="n"/>
      <c r="D59" s="7" t="n"/>
      <c r="E59" s="8" t="n"/>
      <c r="F59" s="7" t="n"/>
      <c r="G59" s="14" t="n"/>
      <c r="H59" s="13">
        <f>IF($A59="","",IF($F59="Paid","",IF($G59="","",IF(TODAY()&gt;$G59,TODAY()-$G59,0))))</f>
        <v/>
      </c>
      <c r="I59" s="15">
        <f>IF($A59="","",IF($A59&gt;=EDATE(TODAY(),-Dashboard!$C$6),"Yes","No"))</f>
        <v/>
      </c>
      <c r="J59" s="16">
        <f>IF($A59="","",DATE(YEAR($A59),MONTH($A59),1))</f>
        <v/>
      </c>
    </row>
    <row r="60">
      <c r="A60" s="14" t="n"/>
      <c r="B60" s="7" t="n"/>
      <c r="C60" s="7" t="n"/>
      <c r="D60" s="7" t="n"/>
      <c r="E60" s="8" t="n"/>
      <c r="F60" s="7" t="n"/>
      <c r="G60" s="14" t="n"/>
      <c r="H60" s="13">
        <f>IF($A60="","",IF($F60="Paid","",IF($G60="","",IF(TODAY()&gt;$G60,TODAY()-$G60,0))))</f>
        <v/>
      </c>
      <c r="I60" s="15">
        <f>IF($A60="","",IF($A60&gt;=EDATE(TODAY(),-Dashboard!$C$6),"Yes","No"))</f>
        <v/>
      </c>
      <c r="J60" s="16">
        <f>IF($A60="","",DATE(YEAR($A60),MONTH($A60),1))</f>
        <v/>
      </c>
    </row>
    <row r="61">
      <c r="A61" s="14" t="n"/>
      <c r="B61" s="7" t="n"/>
      <c r="C61" s="7" t="n"/>
      <c r="D61" s="7" t="n"/>
      <c r="E61" s="8" t="n"/>
      <c r="F61" s="7" t="n"/>
      <c r="G61" s="14" t="n"/>
      <c r="H61" s="13">
        <f>IF($A61="","",IF($F61="Paid","",IF($G61="","",IF(TODAY()&gt;$G61,TODAY()-$G61,0))))</f>
        <v/>
      </c>
      <c r="I61" s="15">
        <f>IF($A61="","",IF($A61&gt;=EDATE(TODAY(),-Dashboard!$C$6),"Yes","No"))</f>
        <v/>
      </c>
      <c r="J61" s="16">
        <f>IF($A61="","",DATE(YEAR($A61),MONTH($A61),1))</f>
        <v/>
      </c>
    </row>
    <row r="62">
      <c r="A62" s="14" t="n"/>
      <c r="B62" s="7" t="n"/>
      <c r="C62" s="7" t="n"/>
      <c r="D62" s="7" t="n"/>
      <c r="E62" s="8" t="n"/>
      <c r="F62" s="7" t="n"/>
      <c r="G62" s="14" t="n"/>
      <c r="H62" s="13">
        <f>IF($A62="","",IF($F62="Paid","",IF($G62="","",IF(TODAY()&gt;$G62,TODAY()-$G62,0))))</f>
        <v/>
      </c>
      <c r="I62" s="15">
        <f>IF($A62="","",IF($A62&gt;=EDATE(TODAY(),-Dashboard!$C$6),"Yes","No"))</f>
        <v/>
      </c>
      <c r="J62" s="16">
        <f>IF($A62="","",DATE(YEAR($A62),MONTH($A62),1))</f>
        <v/>
      </c>
    </row>
    <row r="63">
      <c r="A63" s="14" t="n"/>
      <c r="B63" s="7" t="n"/>
      <c r="C63" s="7" t="n"/>
      <c r="D63" s="7" t="n"/>
      <c r="E63" s="8" t="n"/>
      <c r="F63" s="7" t="n"/>
      <c r="G63" s="14" t="n"/>
      <c r="H63" s="13">
        <f>IF($A63="","",IF($F63="Paid","",IF($G63="","",IF(TODAY()&gt;$G63,TODAY()-$G63,0))))</f>
        <v/>
      </c>
      <c r="I63" s="15">
        <f>IF($A63="","",IF($A63&gt;=EDATE(TODAY(),-Dashboard!$C$6),"Yes","No"))</f>
        <v/>
      </c>
      <c r="J63" s="16">
        <f>IF($A63="","",DATE(YEAR($A63),MONTH($A63),1))</f>
        <v/>
      </c>
    </row>
    <row r="64">
      <c r="A64" s="14" t="n"/>
      <c r="B64" s="7" t="n"/>
      <c r="C64" s="7" t="n"/>
      <c r="D64" s="7" t="n"/>
      <c r="E64" s="8" t="n"/>
      <c r="F64" s="7" t="n"/>
      <c r="G64" s="14" t="n"/>
      <c r="H64" s="13">
        <f>IF($A64="","",IF($F64="Paid","",IF($G64="","",IF(TODAY()&gt;$G64,TODAY()-$G64,0))))</f>
        <v/>
      </c>
      <c r="I64" s="15">
        <f>IF($A64="","",IF($A64&gt;=EDATE(TODAY(),-Dashboard!$C$6),"Yes","No"))</f>
        <v/>
      </c>
      <c r="J64" s="16">
        <f>IF($A64="","",DATE(YEAR($A64),MONTH($A64),1))</f>
        <v/>
      </c>
    </row>
    <row r="65">
      <c r="A65" s="14" t="n"/>
      <c r="B65" s="7" t="n"/>
      <c r="C65" s="7" t="n"/>
      <c r="D65" s="7" t="n"/>
      <c r="E65" s="8" t="n"/>
      <c r="F65" s="7" t="n"/>
      <c r="G65" s="14" t="n"/>
      <c r="H65" s="13">
        <f>IF($A65="","",IF($F65="Paid","",IF($G65="","",IF(TODAY()&gt;$G65,TODAY()-$G65,0))))</f>
        <v/>
      </c>
      <c r="I65" s="15">
        <f>IF($A65="","",IF($A65&gt;=EDATE(TODAY(),-Dashboard!$C$6),"Yes","No"))</f>
        <v/>
      </c>
      <c r="J65" s="16">
        <f>IF($A65="","",DATE(YEAR($A65),MONTH($A65),1))</f>
        <v/>
      </c>
    </row>
    <row r="66">
      <c r="A66" s="14" t="n"/>
      <c r="B66" s="7" t="n"/>
      <c r="C66" s="7" t="n"/>
      <c r="D66" s="7" t="n"/>
      <c r="E66" s="8" t="n"/>
      <c r="F66" s="7" t="n"/>
      <c r="G66" s="14" t="n"/>
      <c r="H66" s="13">
        <f>IF($A66="","",IF($F66="Paid","",IF($G66="","",IF(TODAY()&gt;$G66,TODAY()-$G66,0))))</f>
        <v/>
      </c>
      <c r="I66" s="15">
        <f>IF($A66="","",IF($A66&gt;=EDATE(TODAY(),-Dashboard!$C$6),"Yes","No"))</f>
        <v/>
      </c>
      <c r="J66" s="16">
        <f>IF($A66="","",DATE(YEAR($A66),MONTH($A66),1))</f>
        <v/>
      </c>
    </row>
    <row r="67">
      <c r="A67" s="14" t="n"/>
      <c r="B67" s="7" t="n"/>
      <c r="C67" s="7" t="n"/>
      <c r="D67" s="7" t="n"/>
      <c r="E67" s="8" t="n"/>
      <c r="F67" s="7" t="n"/>
      <c r="G67" s="14" t="n"/>
      <c r="H67" s="13">
        <f>IF($A67="","",IF($F67="Paid","",IF($G67="","",IF(TODAY()&gt;$G67,TODAY()-$G67,0))))</f>
        <v/>
      </c>
      <c r="I67" s="15">
        <f>IF($A67="","",IF($A67&gt;=EDATE(TODAY(),-Dashboard!$C$6),"Yes","No"))</f>
        <v/>
      </c>
      <c r="J67" s="16">
        <f>IF($A67="","",DATE(YEAR($A67),MONTH($A67),1))</f>
        <v/>
      </c>
    </row>
    <row r="68">
      <c r="A68" s="14" t="n"/>
      <c r="B68" s="7" t="n"/>
      <c r="C68" s="7" t="n"/>
      <c r="D68" s="7" t="n"/>
      <c r="E68" s="8" t="n"/>
      <c r="F68" s="7" t="n"/>
      <c r="G68" s="14" t="n"/>
      <c r="H68" s="13">
        <f>IF($A68="","",IF($F68="Paid","",IF($G68="","",IF(TODAY()&gt;$G68,TODAY()-$G68,0))))</f>
        <v/>
      </c>
      <c r="I68" s="15">
        <f>IF($A68="","",IF($A68&gt;=EDATE(TODAY(),-Dashboard!$C$6),"Yes","No"))</f>
        <v/>
      </c>
      <c r="J68" s="16">
        <f>IF($A68="","",DATE(YEAR($A68),MONTH($A68),1))</f>
        <v/>
      </c>
    </row>
    <row r="69">
      <c r="A69" s="14" t="n"/>
      <c r="B69" s="7" t="n"/>
      <c r="C69" s="7" t="n"/>
      <c r="D69" s="7" t="n"/>
      <c r="E69" s="8" t="n"/>
      <c r="F69" s="7" t="n"/>
      <c r="G69" s="14" t="n"/>
      <c r="H69" s="13">
        <f>IF($A69="","",IF($F69="Paid","",IF($G69="","",IF(TODAY()&gt;$G69,TODAY()-$G69,0))))</f>
        <v/>
      </c>
      <c r="I69" s="15">
        <f>IF($A69="","",IF($A69&gt;=EDATE(TODAY(),-Dashboard!$C$6),"Yes","No"))</f>
        <v/>
      </c>
      <c r="J69" s="16">
        <f>IF($A69="","",DATE(YEAR($A69),MONTH($A69),1))</f>
        <v/>
      </c>
    </row>
    <row r="70">
      <c r="A70" s="14" t="n"/>
      <c r="B70" s="7" t="n"/>
      <c r="C70" s="7" t="n"/>
      <c r="D70" s="7" t="n"/>
      <c r="E70" s="8" t="n"/>
      <c r="F70" s="7" t="n"/>
      <c r="G70" s="14" t="n"/>
      <c r="H70" s="13">
        <f>IF($A70="","",IF($F70="Paid","",IF($G70="","",IF(TODAY()&gt;$G70,TODAY()-$G70,0))))</f>
        <v/>
      </c>
      <c r="I70" s="15">
        <f>IF($A70="","",IF($A70&gt;=EDATE(TODAY(),-Dashboard!$C$6),"Yes","No"))</f>
        <v/>
      </c>
      <c r="J70" s="16">
        <f>IF($A70="","",DATE(YEAR($A70),MONTH($A70),1))</f>
        <v/>
      </c>
    </row>
    <row r="71">
      <c r="A71" s="14" t="n"/>
      <c r="B71" s="7" t="n"/>
      <c r="C71" s="7" t="n"/>
      <c r="D71" s="7" t="n"/>
      <c r="E71" s="8" t="n"/>
      <c r="F71" s="7" t="n"/>
      <c r="G71" s="14" t="n"/>
      <c r="H71" s="13">
        <f>IF($A71="","",IF($F71="Paid","",IF($G71="","",IF(TODAY()&gt;$G71,TODAY()-$G71,0))))</f>
        <v/>
      </c>
      <c r="I71" s="15">
        <f>IF($A71="","",IF($A71&gt;=EDATE(TODAY(),-Dashboard!$C$6),"Yes","No"))</f>
        <v/>
      </c>
      <c r="J71" s="16">
        <f>IF($A71="","",DATE(YEAR($A71),MONTH($A71),1))</f>
        <v/>
      </c>
    </row>
    <row r="72">
      <c r="A72" s="14" t="n"/>
      <c r="B72" s="7" t="n"/>
      <c r="C72" s="7" t="n"/>
      <c r="D72" s="7" t="n"/>
      <c r="E72" s="8" t="n"/>
      <c r="F72" s="7" t="n"/>
      <c r="G72" s="14" t="n"/>
      <c r="H72" s="13">
        <f>IF($A72="","",IF($F72="Paid","",IF($G72="","",IF(TODAY()&gt;$G72,TODAY()-$G72,0))))</f>
        <v/>
      </c>
      <c r="I72" s="15">
        <f>IF($A72="","",IF($A72&gt;=EDATE(TODAY(),-Dashboard!$C$6),"Yes","No"))</f>
        <v/>
      </c>
      <c r="J72" s="16">
        <f>IF($A72="","",DATE(YEAR($A72),MONTH($A72),1))</f>
        <v/>
      </c>
    </row>
    <row r="73">
      <c r="A73" s="14" t="n"/>
      <c r="B73" s="7" t="n"/>
      <c r="C73" s="7" t="n"/>
      <c r="D73" s="7" t="n"/>
      <c r="E73" s="8" t="n"/>
      <c r="F73" s="7" t="n"/>
      <c r="G73" s="14" t="n"/>
      <c r="H73" s="13">
        <f>IF($A73="","",IF($F73="Paid","",IF($G73="","",IF(TODAY()&gt;$G73,TODAY()-$G73,0))))</f>
        <v/>
      </c>
      <c r="I73" s="15">
        <f>IF($A73="","",IF($A73&gt;=EDATE(TODAY(),-Dashboard!$C$6),"Yes","No"))</f>
        <v/>
      </c>
      <c r="J73" s="16">
        <f>IF($A73="","",DATE(YEAR($A73),MONTH($A73),1))</f>
        <v/>
      </c>
    </row>
    <row r="74">
      <c r="A74" s="14" t="n"/>
      <c r="B74" s="7" t="n"/>
      <c r="C74" s="7" t="n"/>
      <c r="D74" s="7" t="n"/>
      <c r="E74" s="8" t="n"/>
      <c r="F74" s="7" t="n"/>
      <c r="G74" s="14" t="n"/>
      <c r="H74" s="13">
        <f>IF($A74="","",IF($F74="Paid","",IF($G74="","",IF(TODAY()&gt;$G74,TODAY()-$G74,0))))</f>
        <v/>
      </c>
      <c r="I74" s="15">
        <f>IF($A74="","",IF($A74&gt;=EDATE(TODAY(),-Dashboard!$C$6),"Yes","No"))</f>
        <v/>
      </c>
      <c r="J74" s="16">
        <f>IF($A74="","",DATE(YEAR($A74),MONTH($A74),1))</f>
        <v/>
      </c>
    </row>
    <row r="75">
      <c r="A75" s="14" t="n"/>
      <c r="B75" s="7" t="n"/>
      <c r="C75" s="7" t="n"/>
      <c r="D75" s="7" t="n"/>
      <c r="E75" s="8" t="n"/>
      <c r="F75" s="7" t="n"/>
      <c r="G75" s="14" t="n"/>
      <c r="H75" s="13">
        <f>IF($A75="","",IF($F75="Paid","",IF($G75="","",IF(TODAY()&gt;$G75,TODAY()-$G75,0))))</f>
        <v/>
      </c>
      <c r="I75" s="15">
        <f>IF($A75="","",IF($A75&gt;=EDATE(TODAY(),-Dashboard!$C$6),"Yes","No"))</f>
        <v/>
      </c>
      <c r="J75" s="16">
        <f>IF($A75="","",DATE(YEAR($A75),MONTH($A75),1))</f>
        <v/>
      </c>
    </row>
    <row r="76">
      <c r="A76" s="14" t="n"/>
      <c r="B76" s="7" t="n"/>
      <c r="C76" s="7" t="n"/>
      <c r="D76" s="7" t="n"/>
      <c r="E76" s="8" t="n"/>
      <c r="F76" s="7" t="n"/>
      <c r="G76" s="14" t="n"/>
      <c r="H76" s="13">
        <f>IF($A76="","",IF($F76="Paid","",IF($G76="","",IF(TODAY()&gt;$G76,TODAY()-$G76,0))))</f>
        <v/>
      </c>
      <c r="I76" s="15">
        <f>IF($A76="","",IF($A76&gt;=EDATE(TODAY(),-Dashboard!$C$6),"Yes","No"))</f>
        <v/>
      </c>
      <c r="J76" s="16">
        <f>IF($A76="","",DATE(YEAR($A76),MONTH($A76),1))</f>
        <v/>
      </c>
    </row>
    <row r="77">
      <c r="A77" s="14" t="n"/>
      <c r="B77" s="7" t="n"/>
      <c r="C77" s="7" t="n"/>
      <c r="D77" s="7" t="n"/>
      <c r="E77" s="8" t="n"/>
      <c r="F77" s="7" t="n"/>
      <c r="G77" s="14" t="n"/>
      <c r="H77" s="13">
        <f>IF($A77="","",IF($F77="Paid","",IF($G77="","",IF(TODAY()&gt;$G77,TODAY()-$G77,0))))</f>
        <v/>
      </c>
      <c r="I77" s="15">
        <f>IF($A77="","",IF($A77&gt;=EDATE(TODAY(),-Dashboard!$C$6),"Yes","No"))</f>
        <v/>
      </c>
      <c r="J77" s="16">
        <f>IF($A77="","",DATE(YEAR($A77),MONTH($A77),1))</f>
        <v/>
      </c>
    </row>
    <row r="78">
      <c r="A78" s="14" t="n"/>
      <c r="B78" s="7" t="n"/>
      <c r="C78" s="7" t="n"/>
      <c r="D78" s="7" t="n"/>
      <c r="E78" s="8" t="n"/>
      <c r="F78" s="7" t="n"/>
      <c r="G78" s="14" t="n"/>
      <c r="H78" s="13">
        <f>IF($A78="","",IF($F78="Paid","",IF($G78="","",IF(TODAY()&gt;$G78,TODAY()-$G78,0))))</f>
        <v/>
      </c>
      <c r="I78" s="15">
        <f>IF($A78="","",IF($A78&gt;=EDATE(TODAY(),-Dashboard!$C$6),"Yes","No"))</f>
        <v/>
      </c>
      <c r="J78" s="16">
        <f>IF($A78="","",DATE(YEAR($A78),MONTH($A78),1))</f>
        <v/>
      </c>
    </row>
    <row r="79">
      <c r="A79" s="14" t="n"/>
      <c r="B79" s="7" t="n"/>
      <c r="C79" s="7" t="n"/>
      <c r="D79" s="7" t="n"/>
      <c r="E79" s="8" t="n"/>
      <c r="F79" s="7" t="n"/>
      <c r="G79" s="14" t="n"/>
      <c r="H79" s="13">
        <f>IF($A79="","",IF($F79="Paid","",IF($G79="","",IF(TODAY()&gt;$G79,TODAY()-$G79,0))))</f>
        <v/>
      </c>
      <c r="I79" s="15">
        <f>IF($A79="","",IF($A79&gt;=EDATE(TODAY(),-Dashboard!$C$6),"Yes","No"))</f>
        <v/>
      </c>
      <c r="J79" s="16">
        <f>IF($A79="","",DATE(YEAR($A79),MONTH($A79),1))</f>
        <v/>
      </c>
    </row>
    <row r="80">
      <c r="A80" s="14" t="n"/>
      <c r="B80" s="7" t="n"/>
      <c r="C80" s="7" t="n"/>
      <c r="D80" s="7" t="n"/>
      <c r="E80" s="8" t="n"/>
      <c r="F80" s="7" t="n"/>
      <c r="G80" s="14" t="n"/>
      <c r="H80" s="13">
        <f>IF($A80="","",IF($F80="Paid","",IF($G80="","",IF(TODAY()&gt;$G80,TODAY()-$G80,0))))</f>
        <v/>
      </c>
      <c r="I80" s="15">
        <f>IF($A80="","",IF($A80&gt;=EDATE(TODAY(),-Dashboard!$C$6),"Yes","No"))</f>
        <v/>
      </c>
      <c r="J80" s="16">
        <f>IF($A80="","",DATE(YEAR($A80),MONTH($A80),1))</f>
        <v/>
      </c>
    </row>
    <row r="81">
      <c r="A81" s="14" t="n"/>
      <c r="B81" s="7" t="n"/>
      <c r="C81" s="7" t="n"/>
      <c r="D81" s="7" t="n"/>
      <c r="E81" s="8" t="n"/>
      <c r="F81" s="7" t="n"/>
      <c r="G81" s="14" t="n"/>
      <c r="H81" s="13">
        <f>IF($A81="","",IF($F81="Paid","",IF($G81="","",IF(TODAY()&gt;$G81,TODAY()-$G81,0))))</f>
        <v/>
      </c>
      <c r="I81" s="15">
        <f>IF($A81="","",IF($A81&gt;=EDATE(TODAY(),-Dashboard!$C$6),"Yes","No"))</f>
        <v/>
      </c>
      <c r="J81" s="16">
        <f>IF($A81="","",DATE(YEAR($A81),MONTH($A81),1))</f>
        <v/>
      </c>
    </row>
    <row r="82">
      <c r="A82" s="14" t="n"/>
      <c r="B82" s="7" t="n"/>
      <c r="C82" s="7" t="n"/>
      <c r="D82" s="7" t="n"/>
      <c r="E82" s="8" t="n"/>
      <c r="F82" s="7" t="n"/>
      <c r="G82" s="14" t="n"/>
      <c r="H82" s="13">
        <f>IF($A82="","",IF($F82="Paid","",IF($G82="","",IF(TODAY()&gt;$G82,TODAY()-$G82,0))))</f>
        <v/>
      </c>
      <c r="I82" s="15">
        <f>IF($A82="","",IF($A82&gt;=EDATE(TODAY(),-Dashboard!$C$6),"Yes","No"))</f>
        <v/>
      </c>
      <c r="J82" s="16">
        <f>IF($A82="","",DATE(YEAR($A82),MONTH($A82),1))</f>
        <v/>
      </c>
    </row>
    <row r="83">
      <c r="A83" s="14" t="n"/>
      <c r="B83" s="7" t="n"/>
      <c r="C83" s="7" t="n"/>
      <c r="D83" s="7" t="n"/>
      <c r="E83" s="8" t="n"/>
      <c r="F83" s="7" t="n"/>
      <c r="G83" s="14" t="n"/>
      <c r="H83" s="13">
        <f>IF($A83="","",IF($F83="Paid","",IF($G83="","",IF(TODAY()&gt;$G83,TODAY()-$G83,0))))</f>
        <v/>
      </c>
      <c r="I83" s="15">
        <f>IF($A83="","",IF($A83&gt;=EDATE(TODAY(),-Dashboard!$C$6),"Yes","No"))</f>
        <v/>
      </c>
      <c r="J83" s="16">
        <f>IF($A83="","",DATE(YEAR($A83),MONTH($A83),1))</f>
        <v/>
      </c>
    </row>
    <row r="84">
      <c r="A84" s="14" t="n"/>
      <c r="B84" s="7" t="n"/>
      <c r="C84" s="7" t="n"/>
      <c r="D84" s="7" t="n"/>
      <c r="E84" s="8" t="n"/>
      <c r="F84" s="7" t="n"/>
      <c r="G84" s="14" t="n"/>
      <c r="H84" s="13">
        <f>IF($A84="","",IF($F84="Paid","",IF($G84="","",IF(TODAY()&gt;$G84,TODAY()-$G84,0))))</f>
        <v/>
      </c>
      <c r="I84" s="15">
        <f>IF($A84="","",IF($A84&gt;=EDATE(TODAY(),-Dashboard!$C$6),"Yes","No"))</f>
        <v/>
      </c>
      <c r="J84" s="16">
        <f>IF($A84="","",DATE(YEAR($A84),MONTH($A84),1))</f>
        <v/>
      </c>
    </row>
    <row r="85">
      <c r="A85" s="14" t="n"/>
      <c r="B85" s="7" t="n"/>
      <c r="C85" s="7" t="n"/>
      <c r="D85" s="7" t="n"/>
      <c r="E85" s="8" t="n"/>
      <c r="F85" s="7" t="n"/>
      <c r="G85" s="14" t="n"/>
      <c r="H85" s="13">
        <f>IF($A85="","",IF($F85="Paid","",IF($G85="","",IF(TODAY()&gt;$G85,TODAY()-$G85,0))))</f>
        <v/>
      </c>
      <c r="I85" s="15">
        <f>IF($A85="","",IF($A85&gt;=EDATE(TODAY(),-Dashboard!$C$6),"Yes","No"))</f>
        <v/>
      </c>
      <c r="J85" s="16">
        <f>IF($A85="","",DATE(YEAR($A85),MONTH($A85),1))</f>
        <v/>
      </c>
    </row>
    <row r="86">
      <c r="A86" s="14" t="n"/>
      <c r="B86" s="7" t="n"/>
      <c r="C86" s="7" t="n"/>
      <c r="D86" s="7" t="n"/>
      <c r="E86" s="8" t="n"/>
      <c r="F86" s="7" t="n"/>
      <c r="G86" s="14" t="n"/>
      <c r="H86" s="13">
        <f>IF($A86="","",IF($F86="Paid","",IF($G86="","",IF(TODAY()&gt;$G86,TODAY()-$G86,0))))</f>
        <v/>
      </c>
      <c r="I86" s="15">
        <f>IF($A86="","",IF($A86&gt;=EDATE(TODAY(),-Dashboard!$C$6),"Yes","No"))</f>
        <v/>
      </c>
      <c r="J86" s="16">
        <f>IF($A86="","",DATE(YEAR($A86),MONTH($A86),1))</f>
        <v/>
      </c>
    </row>
    <row r="87">
      <c r="A87" s="14" t="n"/>
      <c r="B87" s="7" t="n"/>
      <c r="C87" s="7" t="n"/>
      <c r="D87" s="7" t="n"/>
      <c r="E87" s="8" t="n"/>
      <c r="F87" s="7" t="n"/>
      <c r="G87" s="14" t="n"/>
      <c r="H87" s="13">
        <f>IF($A87="","",IF($F87="Paid","",IF($G87="","",IF(TODAY()&gt;$G87,TODAY()-$G87,0))))</f>
        <v/>
      </c>
      <c r="I87" s="15">
        <f>IF($A87="","",IF($A87&gt;=EDATE(TODAY(),-Dashboard!$C$6),"Yes","No"))</f>
        <v/>
      </c>
      <c r="J87" s="16">
        <f>IF($A87="","",DATE(YEAR($A87),MONTH($A87),1))</f>
        <v/>
      </c>
    </row>
    <row r="88">
      <c r="A88" s="14" t="n"/>
      <c r="B88" s="7" t="n"/>
      <c r="C88" s="7" t="n"/>
      <c r="D88" s="7" t="n"/>
      <c r="E88" s="8" t="n"/>
      <c r="F88" s="7" t="n"/>
      <c r="G88" s="14" t="n"/>
      <c r="H88" s="13">
        <f>IF($A88="","",IF($F88="Paid","",IF($G88="","",IF(TODAY()&gt;$G88,TODAY()-$G88,0))))</f>
        <v/>
      </c>
      <c r="I88" s="15">
        <f>IF($A88="","",IF($A88&gt;=EDATE(TODAY(),-Dashboard!$C$6),"Yes","No"))</f>
        <v/>
      </c>
      <c r="J88" s="16">
        <f>IF($A88="","",DATE(YEAR($A88),MONTH($A88),1))</f>
        <v/>
      </c>
    </row>
    <row r="89">
      <c r="A89" s="14" t="n"/>
      <c r="B89" s="7" t="n"/>
      <c r="C89" s="7" t="n"/>
      <c r="D89" s="7" t="n"/>
      <c r="E89" s="8" t="n"/>
      <c r="F89" s="7" t="n"/>
      <c r="G89" s="14" t="n"/>
      <c r="H89" s="13">
        <f>IF($A89="","",IF($F89="Paid","",IF($G89="","",IF(TODAY()&gt;$G89,TODAY()-$G89,0))))</f>
        <v/>
      </c>
      <c r="I89" s="15">
        <f>IF($A89="","",IF($A89&gt;=EDATE(TODAY(),-Dashboard!$C$6),"Yes","No"))</f>
        <v/>
      </c>
      <c r="J89" s="16">
        <f>IF($A89="","",DATE(YEAR($A89),MONTH($A89),1))</f>
        <v/>
      </c>
    </row>
    <row r="90">
      <c r="A90" s="14" t="n"/>
      <c r="B90" s="7" t="n"/>
      <c r="C90" s="7" t="n"/>
      <c r="D90" s="7" t="n"/>
      <c r="E90" s="8" t="n"/>
      <c r="F90" s="7" t="n"/>
      <c r="G90" s="14" t="n"/>
      <c r="H90" s="13">
        <f>IF($A90="","",IF($F90="Paid","",IF($G90="","",IF(TODAY()&gt;$G90,TODAY()-$G90,0))))</f>
        <v/>
      </c>
      <c r="I90" s="15">
        <f>IF($A90="","",IF($A90&gt;=EDATE(TODAY(),-Dashboard!$C$6),"Yes","No"))</f>
        <v/>
      </c>
      <c r="J90" s="16">
        <f>IF($A90="","",DATE(YEAR($A90),MONTH($A90),1))</f>
        <v/>
      </c>
    </row>
    <row r="91">
      <c r="A91" s="14" t="n"/>
      <c r="B91" s="7" t="n"/>
      <c r="C91" s="7" t="n"/>
      <c r="D91" s="7" t="n"/>
      <c r="E91" s="8" t="n"/>
      <c r="F91" s="7" t="n"/>
      <c r="G91" s="14" t="n"/>
      <c r="H91" s="13">
        <f>IF($A91="","",IF($F91="Paid","",IF($G91="","",IF(TODAY()&gt;$G91,TODAY()-$G91,0))))</f>
        <v/>
      </c>
      <c r="I91" s="15">
        <f>IF($A91="","",IF($A91&gt;=EDATE(TODAY(),-Dashboard!$C$6),"Yes","No"))</f>
        <v/>
      </c>
      <c r="J91" s="16">
        <f>IF($A91="","",DATE(YEAR($A91),MONTH($A91),1))</f>
        <v/>
      </c>
    </row>
    <row r="92">
      <c r="A92" s="14" t="n"/>
      <c r="B92" s="7" t="n"/>
      <c r="C92" s="7" t="n"/>
      <c r="D92" s="7" t="n"/>
      <c r="E92" s="8" t="n"/>
      <c r="F92" s="7" t="n"/>
      <c r="G92" s="14" t="n"/>
      <c r="H92" s="13">
        <f>IF($A92="","",IF($F92="Paid","",IF($G92="","",IF(TODAY()&gt;$G92,TODAY()-$G92,0))))</f>
        <v/>
      </c>
      <c r="I92" s="15">
        <f>IF($A92="","",IF($A92&gt;=EDATE(TODAY(),-Dashboard!$C$6),"Yes","No"))</f>
        <v/>
      </c>
      <c r="J92" s="16">
        <f>IF($A92="","",DATE(YEAR($A92),MONTH($A92),1))</f>
        <v/>
      </c>
    </row>
    <row r="93">
      <c r="A93" s="14" t="n"/>
      <c r="B93" s="7" t="n"/>
      <c r="C93" s="7" t="n"/>
      <c r="D93" s="7" t="n"/>
      <c r="E93" s="8" t="n"/>
      <c r="F93" s="7" t="n"/>
      <c r="G93" s="14" t="n"/>
      <c r="H93" s="13">
        <f>IF($A93="","",IF($F93="Paid","",IF($G93="","",IF(TODAY()&gt;$G93,TODAY()-$G93,0))))</f>
        <v/>
      </c>
      <c r="I93" s="15">
        <f>IF($A93="","",IF($A93&gt;=EDATE(TODAY(),-Dashboard!$C$6),"Yes","No"))</f>
        <v/>
      </c>
      <c r="J93" s="16">
        <f>IF($A93="","",DATE(YEAR($A93),MONTH($A93),1))</f>
        <v/>
      </c>
    </row>
    <row r="94">
      <c r="A94" s="14" t="n"/>
      <c r="B94" s="7" t="n"/>
      <c r="C94" s="7" t="n"/>
      <c r="D94" s="7" t="n"/>
      <c r="E94" s="8" t="n"/>
      <c r="F94" s="7" t="n"/>
      <c r="G94" s="14" t="n"/>
      <c r="H94" s="13">
        <f>IF($A94="","",IF($F94="Paid","",IF($G94="","",IF(TODAY()&gt;$G94,TODAY()-$G94,0))))</f>
        <v/>
      </c>
      <c r="I94" s="15">
        <f>IF($A94="","",IF($A94&gt;=EDATE(TODAY(),-Dashboard!$C$6),"Yes","No"))</f>
        <v/>
      </c>
      <c r="J94" s="16">
        <f>IF($A94="","",DATE(YEAR($A94),MONTH($A94),1))</f>
        <v/>
      </c>
    </row>
    <row r="95">
      <c r="A95" s="14" t="n"/>
      <c r="B95" s="7" t="n"/>
      <c r="C95" s="7" t="n"/>
      <c r="D95" s="7" t="n"/>
      <c r="E95" s="8" t="n"/>
      <c r="F95" s="7" t="n"/>
      <c r="G95" s="14" t="n"/>
      <c r="H95" s="13">
        <f>IF($A95="","",IF($F95="Paid","",IF($G95="","",IF(TODAY()&gt;$G95,TODAY()-$G95,0))))</f>
        <v/>
      </c>
      <c r="I95" s="15">
        <f>IF($A95="","",IF($A95&gt;=EDATE(TODAY(),-Dashboard!$C$6),"Yes","No"))</f>
        <v/>
      </c>
      <c r="J95" s="16">
        <f>IF($A95="","",DATE(YEAR($A95),MONTH($A95),1))</f>
        <v/>
      </c>
    </row>
    <row r="96">
      <c r="A96" s="14" t="n"/>
      <c r="B96" s="7" t="n"/>
      <c r="C96" s="7" t="n"/>
      <c r="D96" s="7" t="n"/>
      <c r="E96" s="8" t="n"/>
      <c r="F96" s="7" t="n"/>
      <c r="G96" s="14" t="n"/>
      <c r="H96" s="13">
        <f>IF($A96="","",IF($F96="Paid","",IF($G96="","",IF(TODAY()&gt;$G96,TODAY()-$G96,0))))</f>
        <v/>
      </c>
      <c r="I96" s="15">
        <f>IF($A96="","",IF($A96&gt;=EDATE(TODAY(),-Dashboard!$C$6),"Yes","No"))</f>
        <v/>
      </c>
      <c r="J96" s="16">
        <f>IF($A96="","",DATE(YEAR($A96),MONTH($A96),1))</f>
        <v/>
      </c>
    </row>
    <row r="97">
      <c r="A97" s="14" t="n"/>
      <c r="B97" s="7" t="n"/>
      <c r="C97" s="7" t="n"/>
      <c r="D97" s="7" t="n"/>
      <c r="E97" s="8" t="n"/>
      <c r="F97" s="7" t="n"/>
      <c r="G97" s="14" t="n"/>
      <c r="H97" s="13">
        <f>IF($A97="","",IF($F97="Paid","",IF($G97="","",IF(TODAY()&gt;$G97,TODAY()-$G97,0))))</f>
        <v/>
      </c>
      <c r="I97" s="15">
        <f>IF($A97="","",IF($A97&gt;=EDATE(TODAY(),-Dashboard!$C$6),"Yes","No"))</f>
        <v/>
      </c>
      <c r="J97" s="16">
        <f>IF($A97="","",DATE(YEAR($A97),MONTH($A97),1))</f>
        <v/>
      </c>
    </row>
    <row r="98">
      <c r="A98" s="14" t="n"/>
      <c r="B98" s="7" t="n"/>
      <c r="C98" s="7" t="n"/>
      <c r="D98" s="7" t="n"/>
      <c r="E98" s="8" t="n"/>
      <c r="F98" s="7" t="n"/>
      <c r="G98" s="14" t="n"/>
      <c r="H98" s="13">
        <f>IF($A98="","",IF($F98="Paid","",IF($G98="","",IF(TODAY()&gt;$G98,TODAY()-$G98,0))))</f>
        <v/>
      </c>
      <c r="I98" s="15">
        <f>IF($A98="","",IF($A98&gt;=EDATE(TODAY(),-Dashboard!$C$6),"Yes","No"))</f>
        <v/>
      </c>
      <c r="J98" s="16">
        <f>IF($A98="","",DATE(YEAR($A98),MONTH($A98),1))</f>
        <v/>
      </c>
    </row>
    <row r="99">
      <c r="A99" s="14" t="n"/>
      <c r="B99" s="7" t="n"/>
      <c r="C99" s="7" t="n"/>
      <c r="D99" s="7" t="n"/>
      <c r="E99" s="8" t="n"/>
      <c r="F99" s="7" t="n"/>
      <c r="G99" s="14" t="n"/>
      <c r="H99" s="13">
        <f>IF($A99="","",IF($F99="Paid","",IF($G99="","",IF(TODAY()&gt;$G99,TODAY()-$G99,0))))</f>
        <v/>
      </c>
      <c r="I99" s="15">
        <f>IF($A99="","",IF($A99&gt;=EDATE(TODAY(),-Dashboard!$C$6),"Yes","No"))</f>
        <v/>
      </c>
      <c r="J99" s="16">
        <f>IF($A99="","",DATE(YEAR($A99),MONTH($A99),1))</f>
        <v/>
      </c>
    </row>
    <row r="100">
      <c r="A100" s="14" t="n"/>
      <c r="B100" s="7" t="n"/>
      <c r="C100" s="7" t="n"/>
      <c r="D100" s="7" t="n"/>
      <c r="E100" s="8" t="n"/>
      <c r="F100" s="7" t="n"/>
      <c r="G100" s="14" t="n"/>
      <c r="H100" s="13">
        <f>IF($A100="","",IF($F100="Paid","",IF($G100="","",IF(TODAY()&gt;$G100,TODAY()-$G100,0))))</f>
        <v/>
      </c>
      <c r="I100" s="15">
        <f>IF($A100="","",IF($A100&gt;=EDATE(TODAY(),-Dashboard!$C$6),"Yes","No"))</f>
        <v/>
      </c>
      <c r="J100" s="16">
        <f>IF($A100="","",DATE(YEAR($A100),MONTH($A100),1))</f>
        <v/>
      </c>
    </row>
    <row r="101">
      <c r="A101" s="14" t="n"/>
      <c r="B101" s="7" t="n"/>
      <c r="C101" s="7" t="n"/>
      <c r="D101" s="7" t="n"/>
      <c r="E101" s="8" t="n"/>
      <c r="F101" s="7" t="n"/>
      <c r="G101" s="14" t="n"/>
      <c r="H101" s="13">
        <f>IF($A101="","",IF($F101="Paid","",IF($G101="","",IF(TODAY()&gt;$G101,TODAY()-$G101,0))))</f>
        <v/>
      </c>
      <c r="I101" s="15">
        <f>IF($A101="","",IF($A101&gt;=EDATE(TODAY(),-Dashboard!$C$6),"Yes","No"))</f>
        <v/>
      </c>
      <c r="J101" s="16">
        <f>IF($A101="","",DATE(YEAR($A101),MONTH($A101),1))</f>
        <v/>
      </c>
    </row>
    <row r="102">
      <c r="A102" s="14" t="n"/>
      <c r="B102" s="7" t="n"/>
      <c r="C102" s="7" t="n"/>
      <c r="D102" s="7" t="n"/>
      <c r="E102" s="8" t="n"/>
      <c r="F102" s="7" t="n"/>
      <c r="G102" s="14" t="n"/>
      <c r="H102" s="13">
        <f>IF($A102="","",IF($F102="Paid","",IF($G102="","",IF(TODAY()&gt;$G102,TODAY()-$G102,0))))</f>
        <v/>
      </c>
      <c r="I102" s="15">
        <f>IF($A102="","",IF($A102&gt;=EDATE(TODAY(),-Dashboard!$C$6),"Yes","No"))</f>
        <v/>
      </c>
      <c r="J102" s="16">
        <f>IF($A102="","",DATE(YEAR($A102),MONTH($A102),1))</f>
        <v/>
      </c>
    </row>
    <row r="103">
      <c r="A103" s="14" t="n"/>
      <c r="B103" s="7" t="n"/>
      <c r="C103" s="7" t="n"/>
      <c r="D103" s="7" t="n"/>
      <c r="E103" s="8" t="n"/>
      <c r="F103" s="7" t="n"/>
      <c r="G103" s="14" t="n"/>
      <c r="H103" s="13">
        <f>IF($A103="","",IF($F103="Paid","",IF($G103="","",IF(TODAY()&gt;$G103,TODAY()-$G103,0))))</f>
        <v/>
      </c>
      <c r="I103" s="15">
        <f>IF($A103="","",IF($A103&gt;=EDATE(TODAY(),-Dashboard!$C$6),"Yes","No"))</f>
        <v/>
      </c>
      <c r="J103" s="16">
        <f>IF($A103="","",DATE(YEAR($A103),MONTH($A103),1))</f>
        <v/>
      </c>
    </row>
    <row r="104">
      <c r="A104" s="14" t="n"/>
      <c r="B104" s="7" t="n"/>
      <c r="C104" s="7" t="n"/>
      <c r="D104" s="7" t="n"/>
      <c r="E104" s="8" t="n"/>
      <c r="F104" s="7" t="n"/>
      <c r="G104" s="14" t="n"/>
      <c r="H104" s="13">
        <f>IF($A104="","",IF($F104="Paid","",IF($G104="","",IF(TODAY()&gt;$G104,TODAY()-$G104,0))))</f>
        <v/>
      </c>
      <c r="I104" s="15">
        <f>IF($A104="","",IF($A104&gt;=EDATE(TODAY(),-Dashboard!$C$6),"Yes","No"))</f>
        <v/>
      </c>
      <c r="J104" s="16">
        <f>IF($A104="","",DATE(YEAR($A104),MONTH($A104),1))</f>
        <v/>
      </c>
    </row>
    <row r="105">
      <c r="A105" s="14" t="n"/>
      <c r="B105" s="7" t="n"/>
      <c r="C105" s="7" t="n"/>
      <c r="D105" s="7" t="n"/>
      <c r="E105" s="8" t="n"/>
      <c r="F105" s="7" t="n"/>
      <c r="G105" s="14" t="n"/>
      <c r="H105" s="13">
        <f>IF($A105="","",IF($F105="Paid","",IF($G105="","",IF(TODAY()&gt;$G105,TODAY()-$G105,0))))</f>
        <v/>
      </c>
      <c r="I105" s="15">
        <f>IF($A105="","",IF($A105&gt;=EDATE(TODAY(),-Dashboard!$C$6),"Yes","No"))</f>
        <v/>
      </c>
      <c r="J105" s="16">
        <f>IF($A105="","",DATE(YEAR($A105),MONTH($A105),1))</f>
        <v/>
      </c>
    </row>
    <row r="106">
      <c r="A106" s="14" t="n"/>
      <c r="B106" s="7" t="n"/>
      <c r="C106" s="7" t="n"/>
      <c r="D106" s="7" t="n"/>
      <c r="E106" s="8" t="n"/>
      <c r="F106" s="7" t="n"/>
      <c r="G106" s="14" t="n"/>
      <c r="H106" s="13">
        <f>IF($A106="","",IF($F106="Paid","",IF($G106="","",IF(TODAY()&gt;$G106,TODAY()-$G106,0))))</f>
        <v/>
      </c>
      <c r="I106" s="15">
        <f>IF($A106="","",IF($A106&gt;=EDATE(TODAY(),-Dashboard!$C$6),"Yes","No"))</f>
        <v/>
      </c>
      <c r="J106" s="16">
        <f>IF($A106="","",DATE(YEAR($A106),MONTH($A106),1))</f>
        <v/>
      </c>
    </row>
    <row r="107">
      <c r="A107" s="14" t="n"/>
      <c r="B107" s="7" t="n"/>
      <c r="C107" s="7" t="n"/>
      <c r="D107" s="7" t="n"/>
      <c r="E107" s="8" t="n"/>
      <c r="F107" s="7" t="n"/>
      <c r="G107" s="14" t="n"/>
      <c r="H107" s="13">
        <f>IF($A107="","",IF($F107="Paid","",IF($G107="","",IF(TODAY()&gt;$G107,TODAY()-$G107,0))))</f>
        <v/>
      </c>
      <c r="I107" s="15">
        <f>IF($A107="","",IF($A107&gt;=EDATE(TODAY(),-Dashboard!$C$6),"Yes","No"))</f>
        <v/>
      </c>
      <c r="J107" s="16">
        <f>IF($A107="","",DATE(YEAR($A107),MONTH($A107),1))</f>
        <v/>
      </c>
    </row>
    <row r="108">
      <c r="A108" s="14" t="n"/>
      <c r="B108" s="7" t="n"/>
      <c r="C108" s="7" t="n"/>
      <c r="D108" s="7" t="n"/>
      <c r="E108" s="8" t="n"/>
      <c r="F108" s="7" t="n"/>
      <c r="G108" s="14" t="n"/>
      <c r="H108" s="13">
        <f>IF($A108="","",IF($F108="Paid","",IF($G108="","",IF(TODAY()&gt;$G108,TODAY()-$G108,0))))</f>
        <v/>
      </c>
      <c r="I108" s="15">
        <f>IF($A108="","",IF($A108&gt;=EDATE(TODAY(),-Dashboard!$C$6),"Yes","No"))</f>
        <v/>
      </c>
      <c r="J108" s="16">
        <f>IF($A108="","",DATE(YEAR($A108),MONTH($A108),1))</f>
        <v/>
      </c>
    </row>
    <row r="109">
      <c r="A109" s="14" t="n"/>
      <c r="B109" s="7" t="n"/>
      <c r="C109" s="7" t="n"/>
      <c r="D109" s="7" t="n"/>
      <c r="E109" s="8" t="n"/>
      <c r="F109" s="7" t="n"/>
      <c r="G109" s="14" t="n"/>
      <c r="H109" s="13">
        <f>IF($A109="","",IF($F109="Paid","",IF($G109="","",IF(TODAY()&gt;$G109,TODAY()-$G109,0))))</f>
        <v/>
      </c>
      <c r="I109" s="15">
        <f>IF($A109="","",IF($A109&gt;=EDATE(TODAY(),-Dashboard!$C$6),"Yes","No"))</f>
        <v/>
      </c>
      <c r="J109" s="16">
        <f>IF($A109="","",DATE(YEAR($A109),MONTH($A109),1))</f>
        <v/>
      </c>
    </row>
    <row r="110">
      <c r="A110" s="14" t="n"/>
      <c r="B110" s="7" t="n"/>
      <c r="C110" s="7" t="n"/>
      <c r="D110" s="7" t="n"/>
      <c r="E110" s="8" t="n"/>
      <c r="F110" s="7" t="n"/>
      <c r="G110" s="14" t="n"/>
      <c r="H110" s="13">
        <f>IF($A110="","",IF($F110="Paid","",IF($G110="","",IF(TODAY()&gt;$G110,TODAY()-$G110,0))))</f>
        <v/>
      </c>
      <c r="I110" s="15">
        <f>IF($A110="","",IF($A110&gt;=EDATE(TODAY(),-Dashboard!$C$6),"Yes","No"))</f>
        <v/>
      </c>
      <c r="J110" s="16">
        <f>IF($A110="","",DATE(YEAR($A110),MONTH($A110),1))</f>
        <v/>
      </c>
    </row>
    <row r="111">
      <c r="A111" s="14" t="n"/>
      <c r="B111" s="7" t="n"/>
      <c r="C111" s="7" t="n"/>
      <c r="D111" s="7" t="n"/>
      <c r="E111" s="8" t="n"/>
      <c r="F111" s="7" t="n"/>
      <c r="G111" s="14" t="n"/>
      <c r="H111" s="13">
        <f>IF($A111="","",IF($F111="Paid","",IF($G111="","",IF(TODAY()&gt;$G111,TODAY()-$G111,0))))</f>
        <v/>
      </c>
      <c r="I111" s="15">
        <f>IF($A111="","",IF($A111&gt;=EDATE(TODAY(),-Dashboard!$C$6),"Yes","No"))</f>
        <v/>
      </c>
      <c r="J111" s="16">
        <f>IF($A111="","",DATE(YEAR($A111),MONTH($A111),1))</f>
        <v/>
      </c>
    </row>
    <row r="112">
      <c r="A112" s="14" t="n"/>
      <c r="B112" s="7" t="n"/>
      <c r="C112" s="7" t="n"/>
      <c r="D112" s="7" t="n"/>
      <c r="E112" s="8" t="n"/>
      <c r="F112" s="7" t="n"/>
      <c r="G112" s="14" t="n"/>
      <c r="H112" s="13">
        <f>IF($A112="","",IF($F112="Paid","",IF($G112="","",IF(TODAY()&gt;$G112,TODAY()-$G112,0))))</f>
        <v/>
      </c>
      <c r="I112" s="15">
        <f>IF($A112="","",IF($A112&gt;=EDATE(TODAY(),-Dashboard!$C$6),"Yes","No"))</f>
        <v/>
      </c>
      <c r="J112" s="16">
        <f>IF($A112="","",DATE(YEAR($A112),MONTH($A112),1))</f>
        <v/>
      </c>
    </row>
    <row r="113">
      <c r="A113" s="14" t="n"/>
      <c r="B113" s="7" t="n"/>
      <c r="C113" s="7" t="n"/>
      <c r="D113" s="7" t="n"/>
      <c r="E113" s="8" t="n"/>
      <c r="F113" s="7" t="n"/>
      <c r="G113" s="14" t="n"/>
      <c r="H113" s="13">
        <f>IF($A113="","",IF($F113="Paid","",IF($G113="","",IF(TODAY()&gt;$G113,TODAY()-$G113,0))))</f>
        <v/>
      </c>
      <c r="I113" s="15">
        <f>IF($A113="","",IF($A113&gt;=EDATE(TODAY(),-Dashboard!$C$6),"Yes","No"))</f>
        <v/>
      </c>
      <c r="J113" s="16">
        <f>IF($A113="","",DATE(YEAR($A113),MONTH($A113),1))</f>
        <v/>
      </c>
    </row>
    <row r="114">
      <c r="A114" s="14" t="n"/>
      <c r="B114" s="7" t="n"/>
      <c r="C114" s="7" t="n"/>
      <c r="D114" s="7" t="n"/>
      <c r="E114" s="8" t="n"/>
      <c r="F114" s="7" t="n"/>
      <c r="G114" s="14" t="n"/>
      <c r="H114" s="13">
        <f>IF($A114="","",IF($F114="Paid","",IF($G114="","",IF(TODAY()&gt;$G114,TODAY()-$G114,0))))</f>
        <v/>
      </c>
      <c r="I114" s="15">
        <f>IF($A114="","",IF($A114&gt;=EDATE(TODAY(),-Dashboard!$C$6),"Yes","No"))</f>
        <v/>
      </c>
      <c r="J114" s="16">
        <f>IF($A114="","",DATE(YEAR($A114),MONTH($A114),1))</f>
        <v/>
      </c>
    </row>
    <row r="115">
      <c r="A115" s="14" t="n"/>
      <c r="B115" s="7" t="n"/>
      <c r="C115" s="7" t="n"/>
      <c r="D115" s="7" t="n"/>
      <c r="E115" s="8" t="n"/>
      <c r="F115" s="7" t="n"/>
      <c r="G115" s="14" t="n"/>
      <c r="H115" s="13">
        <f>IF($A115="","",IF($F115="Paid","",IF($G115="","",IF(TODAY()&gt;$G115,TODAY()-$G115,0))))</f>
        <v/>
      </c>
      <c r="I115" s="15">
        <f>IF($A115="","",IF($A115&gt;=EDATE(TODAY(),-Dashboard!$C$6),"Yes","No"))</f>
        <v/>
      </c>
      <c r="J115" s="16">
        <f>IF($A115="","",DATE(YEAR($A115),MONTH($A115),1))</f>
        <v/>
      </c>
    </row>
    <row r="116">
      <c r="A116" s="14" t="n"/>
      <c r="B116" s="7" t="n"/>
      <c r="C116" s="7" t="n"/>
      <c r="D116" s="7" t="n"/>
      <c r="E116" s="8" t="n"/>
      <c r="F116" s="7" t="n"/>
      <c r="G116" s="14" t="n"/>
      <c r="H116" s="13">
        <f>IF($A116="","",IF($F116="Paid","",IF($G116="","",IF(TODAY()&gt;$G116,TODAY()-$G116,0))))</f>
        <v/>
      </c>
      <c r="I116" s="15">
        <f>IF($A116="","",IF($A116&gt;=EDATE(TODAY(),-Dashboard!$C$6),"Yes","No"))</f>
        <v/>
      </c>
      <c r="J116" s="16">
        <f>IF($A116="","",DATE(YEAR($A116),MONTH($A116),1))</f>
        <v/>
      </c>
    </row>
    <row r="117">
      <c r="A117" s="14" t="n"/>
      <c r="B117" s="7" t="n"/>
      <c r="C117" s="7" t="n"/>
      <c r="D117" s="7" t="n"/>
      <c r="E117" s="8" t="n"/>
      <c r="F117" s="7" t="n"/>
      <c r="G117" s="14" t="n"/>
      <c r="H117" s="13">
        <f>IF($A117="","",IF($F117="Paid","",IF($G117="","",IF(TODAY()&gt;$G117,TODAY()-$G117,0))))</f>
        <v/>
      </c>
      <c r="I117" s="15">
        <f>IF($A117="","",IF($A117&gt;=EDATE(TODAY(),-Dashboard!$C$6),"Yes","No"))</f>
        <v/>
      </c>
      <c r="J117" s="16">
        <f>IF($A117="","",DATE(YEAR($A117),MONTH($A117),1))</f>
        <v/>
      </c>
    </row>
    <row r="118">
      <c r="A118" s="14" t="n"/>
      <c r="B118" s="7" t="n"/>
      <c r="C118" s="7" t="n"/>
      <c r="D118" s="7" t="n"/>
      <c r="E118" s="8" t="n"/>
      <c r="F118" s="7" t="n"/>
      <c r="G118" s="14" t="n"/>
      <c r="H118" s="13">
        <f>IF($A118="","",IF($F118="Paid","",IF($G118="","",IF(TODAY()&gt;$G118,TODAY()-$G118,0))))</f>
        <v/>
      </c>
      <c r="I118" s="15">
        <f>IF($A118="","",IF($A118&gt;=EDATE(TODAY(),-Dashboard!$C$6),"Yes","No"))</f>
        <v/>
      </c>
      <c r="J118" s="16">
        <f>IF($A118="","",DATE(YEAR($A118),MONTH($A118),1))</f>
        <v/>
      </c>
    </row>
    <row r="119">
      <c r="A119" s="14" t="n"/>
      <c r="B119" s="7" t="n"/>
      <c r="C119" s="7" t="n"/>
      <c r="D119" s="7" t="n"/>
      <c r="E119" s="8" t="n"/>
      <c r="F119" s="7" t="n"/>
      <c r="G119" s="14" t="n"/>
      <c r="H119" s="13">
        <f>IF($A119="","",IF($F119="Paid","",IF($G119="","",IF(TODAY()&gt;$G119,TODAY()-$G119,0))))</f>
        <v/>
      </c>
      <c r="I119" s="15">
        <f>IF($A119="","",IF($A119&gt;=EDATE(TODAY(),-Dashboard!$C$6),"Yes","No"))</f>
        <v/>
      </c>
      <c r="J119" s="16">
        <f>IF($A119="","",DATE(YEAR($A119),MONTH($A119),1))</f>
        <v/>
      </c>
    </row>
    <row r="120">
      <c r="A120" s="14" t="n"/>
      <c r="B120" s="7" t="n"/>
      <c r="C120" s="7" t="n"/>
      <c r="D120" s="7" t="n"/>
      <c r="E120" s="8" t="n"/>
      <c r="F120" s="7" t="n"/>
      <c r="G120" s="14" t="n"/>
      <c r="H120" s="13">
        <f>IF($A120="","",IF($F120="Paid","",IF($G120="","",IF(TODAY()&gt;$G120,TODAY()-$G120,0))))</f>
        <v/>
      </c>
      <c r="I120" s="15">
        <f>IF($A120="","",IF($A120&gt;=EDATE(TODAY(),-Dashboard!$C$6),"Yes","No"))</f>
        <v/>
      </c>
      <c r="J120" s="16">
        <f>IF($A120="","",DATE(YEAR($A120),MONTH($A120),1))</f>
        <v/>
      </c>
    </row>
    <row r="121">
      <c r="A121" s="14" t="n"/>
      <c r="B121" s="7" t="n"/>
      <c r="C121" s="7" t="n"/>
      <c r="D121" s="7" t="n"/>
      <c r="E121" s="8" t="n"/>
      <c r="F121" s="7" t="n"/>
      <c r="G121" s="14" t="n"/>
      <c r="H121" s="13">
        <f>IF($A121="","",IF($F121="Paid","",IF($G121="","",IF(TODAY()&gt;$G121,TODAY()-$G121,0))))</f>
        <v/>
      </c>
      <c r="I121" s="15">
        <f>IF($A121="","",IF($A121&gt;=EDATE(TODAY(),-Dashboard!$C$6),"Yes","No"))</f>
        <v/>
      </c>
      <c r="J121" s="16">
        <f>IF($A121="","",DATE(YEAR($A121),MONTH($A121),1))</f>
        <v/>
      </c>
    </row>
    <row r="122">
      <c r="A122" s="14" t="n"/>
      <c r="B122" s="7" t="n"/>
      <c r="C122" s="7" t="n"/>
      <c r="D122" s="7" t="n"/>
      <c r="E122" s="8" t="n"/>
      <c r="F122" s="7" t="n"/>
      <c r="G122" s="14" t="n"/>
      <c r="H122" s="13">
        <f>IF($A122="","",IF($F122="Paid","",IF($G122="","",IF(TODAY()&gt;$G122,TODAY()-$G122,0))))</f>
        <v/>
      </c>
      <c r="I122" s="15">
        <f>IF($A122="","",IF($A122&gt;=EDATE(TODAY(),-Dashboard!$C$6),"Yes","No"))</f>
        <v/>
      </c>
      <c r="J122" s="16">
        <f>IF($A122="","",DATE(YEAR($A122),MONTH($A122),1))</f>
        <v/>
      </c>
    </row>
    <row r="123">
      <c r="A123" s="14" t="n"/>
      <c r="B123" s="7" t="n"/>
      <c r="C123" s="7" t="n"/>
      <c r="D123" s="7" t="n"/>
      <c r="E123" s="8" t="n"/>
      <c r="F123" s="7" t="n"/>
      <c r="G123" s="14" t="n"/>
      <c r="H123" s="13">
        <f>IF($A123="","",IF($F123="Paid","",IF($G123="","",IF(TODAY()&gt;$G123,TODAY()-$G123,0))))</f>
        <v/>
      </c>
      <c r="I123" s="15">
        <f>IF($A123="","",IF($A123&gt;=EDATE(TODAY(),-Dashboard!$C$6),"Yes","No"))</f>
        <v/>
      </c>
      <c r="J123" s="16">
        <f>IF($A123="","",DATE(YEAR($A123),MONTH($A123),1))</f>
        <v/>
      </c>
    </row>
    <row r="124">
      <c r="A124" s="14" t="n"/>
      <c r="B124" s="7" t="n"/>
      <c r="C124" s="7" t="n"/>
      <c r="D124" s="7" t="n"/>
      <c r="E124" s="8" t="n"/>
      <c r="F124" s="7" t="n"/>
      <c r="G124" s="14" t="n"/>
      <c r="H124" s="13">
        <f>IF($A124="","",IF($F124="Paid","",IF($G124="","",IF(TODAY()&gt;$G124,TODAY()-$G124,0))))</f>
        <v/>
      </c>
      <c r="I124" s="15">
        <f>IF($A124="","",IF($A124&gt;=EDATE(TODAY(),-Dashboard!$C$6),"Yes","No"))</f>
        <v/>
      </c>
      <c r="J124" s="16">
        <f>IF($A124="","",DATE(YEAR($A124),MONTH($A124),1))</f>
        <v/>
      </c>
    </row>
    <row r="125">
      <c r="A125" s="14" t="n"/>
      <c r="B125" s="7" t="n"/>
      <c r="C125" s="7" t="n"/>
      <c r="D125" s="7" t="n"/>
      <c r="E125" s="8" t="n"/>
      <c r="F125" s="7" t="n"/>
      <c r="G125" s="14" t="n"/>
      <c r="H125" s="13">
        <f>IF($A125="","",IF($F125="Paid","",IF($G125="","",IF(TODAY()&gt;$G125,TODAY()-$G125,0))))</f>
        <v/>
      </c>
      <c r="I125" s="15">
        <f>IF($A125="","",IF($A125&gt;=EDATE(TODAY(),-Dashboard!$C$6),"Yes","No"))</f>
        <v/>
      </c>
      <c r="J125" s="16">
        <f>IF($A125="","",DATE(YEAR($A125),MONTH($A125),1))</f>
        <v/>
      </c>
    </row>
    <row r="126">
      <c r="A126" s="14" t="n"/>
      <c r="B126" s="7" t="n"/>
      <c r="C126" s="7" t="n"/>
      <c r="D126" s="7" t="n"/>
      <c r="E126" s="8" t="n"/>
      <c r="F126" s="7" t="n"/>
      <c r="G126" s="14" t="n"/>
      <c r="H126" s="13">
        <f>IF($A126="","",IF($F126="Paid","",IF($G126="","",IF(TODAY()&gt;$G126,TODAY()-$G126,0))))</f>
        <v/>
      </c>
      <c r="I126" s="15">
        <f>IF($A126="","",IF($A126&gt;=EDATE(TODAY(),-Dashboard!$C$6),"Yes","No"))</f>
        <v/>
      </c>
      <c r="J126" s="16">
        <f>IF($A126="","",DATE(YEAR($A126),MONTH($A126),1))</f>
        <v/>
      </c>
    </row>
    <row r="127">
      <c r="A127" s="14" t="n"/>
      <c r="B127" s="7" t="n"/>
      <c r="C127" s="7" t="n"/>
      <c r="D127" s="7" t="n"/>
      <c r="E127" s="8" t="n"/>
      <c r="F127" s="7" t="n"/>
      <c r="G127" s="14" t="n"/>
      <c r="H127" s="13">
        <f>IF($A127="","",IF($F127="Paid","",IF($G127="","",IF(TODAY()&gt;$G127,TODAY()-$G127,0))))</f>
        <v/>
      </c>
      <c r="I127" s="15">
        <f>IF($A127="","",IF($A127&gt;=EDATE(TODAY(),-Dashboard!$C$6),"Yes","No"))</f>
        <v/>
      </c>
      <c r="J127" s="16">
        <f>IF($A127="","",DATE(YEAR($A127),MONTH($A127),1))</f>
        <v/>
      </c>
    </row>
    <row r="128">
      <c r="A128" s="14" t="n"/>
      <c r="B128" s="7" t="n"/>
      <c r="C128" s="7" t="n"/>
      <c r="D128" s="7" t="n"/>
      <c r="E128" s="8" t="n"/>
      <c r="F128" s="7" t="n"/>
      <c r="G128" s="14" t="n"/>
      <c r="H128" s="13">
        <f>IF($A128="","",IF($F128="Paid","",IF($G128="","",IF(TODAY()&gt;$G128,TODAY()-$G128,0))))</f>
        <v/>
      </c>
      <c r="I128" s="15">
        <f>IF($A128="","",IF($A128&gt;=EDATE(TODAY(),-Dashboard!$C$6),"Yes","No"))</f>
        <v/>
      </c>
      <c r="J128" s="16">
        <f>IF($A128="","",DATE(YEAR($A128),MONTH($A128),1))</f>
        <v/>
      </c>
    </row>
    <row r="129">
      <c r="A129" s="14" t="n"/>
      <c r="B129" s="7" t="n"/>
      <c r="C129" s="7" t="n"/>
      <c r="D129" s="7" t="n"/>
      <c r="E129" s="8" t="n"/>
      <c r="F129" s="7" t="n"/>
      <c r="G129" s="14" t="n"/>
      <c r="H129" s="13">
        <f>IF($A129="","",IF($F129="Paid","",IF($G129="","",IF(TODAY()&gt;$G129,TODAY()-$G129,0))))</f>
        <v/>
      </c>
      <c r="I129" s="15">
        <f>IF($A129="","",IF($A129&gt;=EDATE(TODAY(),-Dashboard!$C$6),"Yes","No"))</f>
        <v/>
      </c>
      <c r="J129" s="16">
        <f>IF($A129="","",DATE(YEAR($A129),MONTH($A129),1))</f>
        <v/>
      </c>
    </row>
    <row r="130">
      <c r="A130" s="14" t="n"/>
      <c r="B130" s="7" t="n"/>
      <c r="C130" s="7" t="n"/>
      <c r="D130" s="7" t="n"/>
      <c r="E130" s="8" t="n"/>
      <c r="F130" s="7" t="n"/>
      <c r="G130" s="14" t="n"/>
      <c r="H130" s="13">
        <f>IF($A130="","",IF($F130="Paid","",IF($G130="","",IF(TODAY()&gt;$G130,TODAY()-$G130,0))))</f>
        <v/>
      </c>
      <c r="I130" s="15">
        <f>IF($A130="","",IF($A130&gt;=EDATE(TODAY(),-Dashboard!$C$6),"Yes","No"))</f>
        <v/>
      </c>
      <c r="J130" s="16">
        <f>IF($A130="","",DATE(YEAR($A130),MONTH($A130),1))</f>
        <v/>
      </c>
    </row>
    <row r="131">
      <c r="A131" s="14" t="n"/>
      <c r="B131" s="7" t="n"/>
      <c r="C131" s="7" t="n"/>
      <c r="D131" s="7" t="n"/>
      <c r="E131" s="8" t="n"/>
      <c r="F131" s="7" t="n"/>
      <c r="G131" s="14" t="n"/>
      <c r="H131" s="13">
        <f>IF($A131="","",IF($F131="Paid","",IF($G131="","",IF(TODAY()&gt;$G131,TODAY()-$G131,0))))</f>
        <v/>
      </c>
      <c r="I131" s="15">
        <f>IF($A131="","",IF($A131&gt;=EDATE(TODAY(),-Dashboard!$C$6),"Yes","No"))</f>
        <v/>
      </c>
      <c r="J131" s="16">
        <f>IF($A131="","",DATE(YEAR($A131),MONTH($A131),1))</f>
        <v/>
      </c>
    </row>
    <row r="132">
      <c r="A132" s="14" t="n"/>
      <c r="B132" s="7" t="n"/>
      <c r="C132" s="7" t="n"/>
      <c r="D132" s="7" t="n"/>
      <c r="E132" s="8" t="n"/>
      <c r="F132" s="7" t="n"/>
      <c r="G132" s="14" t="n"/>
      <c r="H132" s="13">
        <f>IF($A132="","",IF($F132="Paid","",IF($G132="","",IF(TODAY()&gt;$G132,TODAY()-$G132,0))))</f>
        <v/>
      </c>
      <c r="I132" s="15">
        <f>IF($A132="","",IF($A132&gt;=EDATE(TODAY(),-Dashboard!$C$6),"Yes","No"))</f>
        <v/>
      </c>
      <c r="J132" s="16">
        <f>IF($A132="","",DATE(YEAR($A132),MONTH($A132),1))</f>
        <v/>
      </c>
    </row>
    <row r="133">
      <c r="A133" s="14" t="n"/>
      <c r="B133" s="7" t="n"/>
      <c r="C133" s="7" t="n"/>
      <c r="D133" s="7" t="n"/>
      <c r="E133" s="8" t="n"/>
      <c r="F133" s="7" t="n"/>
      <c r="G133" s="14" t="n"/>
      <c r="H133" s="13">
        <f>IF($A133="","",IF($F133="Paid","",IF($G133="","",IF(TODAY()&gt;$G133,TODAY()-$G133,0))))</f>
        <v/>
      </c>
      <c r="I133" s="15">
        <f>IF($A133="","",IF($A133&gt;=EDATE(TODAY(),-Dashboard!$C$6),"Yes","No"))</f>
        <v/>
      </c>
      <c r="J133" s="16">
        <f>IF($A133="","",DATE(YEAR($A133),MONTH($A133),1))</f>
        <v/>
      </c>
    </row>
    <row r="134">
      <c r="A134" s="14" t="n"/>
      <c r="B134" s="7" t="n"/>
      <c r="C134" s="7" t="n"/>
      <c r="D134" s="7" t="n"/>
      <c r="E134" s="8" t="n"/>
      <c r="F134" s="7" t="n"/>
      <c r="G134" s="14" t="n"/>
      <c r="H134" s="13">
        <f>IF($A134="","",IF($F134="Paid","",IF($G134="","",IF(TODAY()&gt;$G134,TODAY()-$G134,0))))</f>
        <v/>
      </c>
      <c r="I134" s="15">
        <f>IF($A134="","",IF($A134&gt;=EDATE(TODAY(),-Dashboard!$C$6),"Yes","No"))</f>
        <v/>
      </c>
      <c r="J134" s="16">
        <f>IF($A134="","",DATE(YEAR($A134),MONTH($A134),1))</f>
        <v/>
      </c>
    </row>
    <row r="135">
      <c r="A135" s="14" t="n"/>
      <c r="B135" s="7" t="n"/>
      <c r="C135" s="7" t="n"/>
      <c r="D135" s="7" t="n"/>
      <c r="E135" s="8" t="n"/>
      <c r="F135" s="7" t="n"/>
      <c r="G135" s="14" t="n"/>
      <c r="H135" s="13">
        <f>IF($A135="","",IF($F135="Paid","",IF($G135="","",IF(TODAY()&gt;$G135,TODAY()-$G135,0))))</f>
        <v/>
      </c>
      <c r="I135" s="15">
        <f>IF($A135="","",IF($A135&gt;=EDATE(TODAY(),-Dashboard!$C$6),"Yes","No"))</f>
        <v/>
      </c>
      <c r="J135" s="16">
        <f>IF($A135="","",DATE(YEAR($A135),MONTH($A135),1))</f>
        <v/>
      </c>
    </row>
    <row r="136">
      <c r="A136" s="14" t="n"/>
      <c r="B136" s="7" t="n"/>
      <c r="C136" s="7" t="n"/>
      <c r="D136" s="7" t="n"/>
      <c r="E136" s="8" t="n"/>
      <c r="F136" s="7" t="n"/>
      <c r="G136" s="14" t="n"/>
      <c r="H136" s="13">
        <f>IF($A136="","",IF($F136="Paid","",IF($G136="","",IF(TODAY()&gt;$G136,TODAY()-$G136,0))))</f>
        <v/>
      </c>
      <c r="I136" s="15">
        <f>IF($A136="","",IF($A136&gt;=EDATE(TODAY(),-Dashboard!$C$6),"Yes","No"))</f>
        <v/>
      </c>
      <c r="J136" s="16">
        <f>IF($A136="","",DATE(YEAR($A136),MONTH($A136),1))</f>
        <v/>
      </c>
    </row>
    <row r="137">
      <c r="A137" s="14" t="n"/>
      <c r="B137" s="7" t="n"/>
      <c r="C137" s="7" t="n"/>
      <c r="D137" s="7" t="n"/>
      <c r="E137" s="8" t="n"/>
      <c r="F137" s="7" t="n"/>
      <c r="G137" s="14" t="n"/>
      <c r="H137" s="13">
        <f>IF($A137="","",IF($F137="Paid","",IF($G137="","",IF(TODAY()&gt;$G137,TODAY()-$G137,0))))</f>
        <v/>
      </c>
      <c r="I137" s="15">
        <f>IF($A137="","",IF($A137&gt;=EDATE(TODAY(),-Dashboard!$C$6),"Yes","No"))</f>
        <v/>
      </c>
      <c r="J137" s="16">
        <f>IF($A137="","",DATE(YEAR($A137),MONTH($A137),1))</f>
        <v/>
      </c>
    </row>
    <row r="138">
      <c r="A138" s="14" t="n"/>
      <c r="B138" s="7" t="n"/>
      <c r="C138" s="7" t="n"/>
      <c r="D138" s="7" t="n"/>
      <c r="E138" s="8" t="n"/>
      <c r="F138" s="7" t="n"/>
      <c r="G138" s="14" t="n"/>
      <c r="H138" s="13">
        <f>IF($A138="","",IF($F138="Paid","",IF($G138="","",IF(TODAY()&gt;$G138,TODAY()-$G138,0))))</f>
        <v/>
      </c>
      <c r="I138" s="15">
        <f>IF($A138="","",IF($A138&gt;=EDATE(TODAY(),-Dashboard!$C$6),"Yes","No"))</f>
        <v/>
      </c>
      <c r="J138" s="16">
        <f>IF($A138="","",DATE(YEAR($A138),MONTH($A138),1))</f>
        <v/>
      </c>
    </row>
    <row r="139">
      <c r="A139" s="14" t="n"/>
      <c r="B139" s="7" t="n"/>
      <c r="C139" s="7" t="n"/>
      <c r="D139" s="7" t="n"/>
      <c r="E139" s="8" t="n"/>
      <c r="F139" s="7" t="n"/>
      <c r="G139" s="14" t="n"/>
      <c r="H139" s="13">
        <f>IF($A139="","",IF($F139="Paid","",IF($G139="","",IF(TODAY()&gt;$G139,TODAY()-$G139,0))))</f>
        <v/>
      </c>
      <c r="I139" s="15">
        <f>IF($A139="","",IF($A139&gt;=EDATE(TODAY(),-Dashboard!$C$6),"Yes","No"))</f>
        <v/>
      </c>
      <c r="J139" s="16">
        <f>IF($A139="","",DATE(YEAR($A139),MONTH($A139),1))</f>
        <v/>
      </c>
    </row>
    <row r="140">
      <c r="A140" s="14" t="n"/>
      <c r="B140" s="7" t="n"/>
      <c r="C140" s="7" t="n"/>
      <c r="D140" s="7" t="n"/>
      <c r="E140" s="8" t="n"/>
      <c r="F140" s="7" t="n"/>
      <c r="G140" s="14" t="n"/>
      <c r="H140" s="13">
        <f>IF($A140="","",IF($F140="Paid","",IF($G140="","",IF(TODAY()&gt;$G140,TODAY()-$G140,0))))</f>
        <v/>
      </c>
      <c r="I140" s="15">
        <f>IF($A140="","",IF($A140&gt;=EDATE(TODAY(),-Dashboard!$C$6),"Yes","No"))</f>
        <v/>
      </c>
      <c r="J140" s="16">
        <f>IF($A140="","",DATE(YEAR($A140),MONTH($A140),1))</f>
        <v/>
      </c>
    </row>
    <row r="141">
      <c r="A141" s="14" t="n"/>
      <c r="B141" s="7" t="n"/>
      <c r="C141" s="7" t="n"/>
      <c r="D141" s="7" t="n"/>
      <c r="E141" s="8" t="n"/>
      <c r="F141" s="7" t="n"/>
      <c r="G141" s="14" t="n"/>
      <c r="H141" s="13">
        <f>IF($A141="","",IF($F141="Paid","",IF($G141="","",IF(TODAY()&gt;$G141,TODAY()-$G141,0))))</f>
        <v/>
      </c>
      <c r="I141" s="15">
        <f>IF($A141="","",IF($A141&gt;=EDATE(TODAY(),-Dashboard!$C$6),"Yes","No"))</f>
        <v/>
      </c>
      <c r="J141" s="16">
        <f>IF($A141="","",DATE(YEAR($A141),MONTH($A141),1))</f>
        <v/>
      </c>
    </row>
    <row r="142">
      <c r="A142" s="14" t="n"/>
      <c r="B142" s="7" t="n"/>
      <c r="C142" s="7" t="n"/>
      <c r="D142" s="7" t="n"/>
      <c r="E142" s="8" t="n"/>
      <c r="F142" s="7" t="n"/>
      <c r="G142" s="14" t="n"/>
      <c r="H142" s="13">
        <f>IF($A142="","",IF($F142="Paid","",IF($G142="","",IF(TODAY()&gt;$G142,TODAY()-$G142,0))))</f>
        <v/>
      </c>
      <c r="I142" s="15">
        <f>IF($A142="","",IF($A142&gt;=EDATE(TODAY(),-Dashboard!$C$6),"Yes","No"))</f>
        <v/>
      </c>
      <c r="J142" s="16">
        <f>IF($A142="","",DATE(YEAR($A142),MONTH($A142),1))</f>
        <v/>
      </c>
    </row>
    <row r="143">
      <c r="A143" s="14" t="n"/>
      <c r="B143" s="7" t="n"/>
      <c r="C143" s="7" t="n"/>
      <c r="D143" s="7" t="n"/>
      <c r="E143" s="8" t="n"/>
      <c r="F143" s="7" t="n"/>
      <c r="G143" s="14" t="n"/>
      <c r="H143" s="13">
        <f>IF($A143="","",IF($F143="Paid","",IF($G143="","",IF(TODAY()&gt;$G143,TODAY()-$G143,0))))</f>
        <v/>
      </c>
      <c r="I143" s="15">
        <f>IF($A143="","",IF($A143&gt;=EDATE(TODAY(),-Dashboard!$C$6),"Yes","No"))</f>
        <v/>
      </c>
      <c r="J143" s="16">
        <f>IF($A143="","",DATE(YEAR($A143),MONTH($A143),1))</f>
        <v/>
      </c>
    </row>
    <row r="144">
      <c r="A144" s="14" t="n"/>
      <c r="B144" s="7" t="n"/>
      <c r="C144" s="7" t="n"/>
      <c r="D144" s="7" t="n"/>
      <c r="E144" s="8" t="n"/>
      <c r="F144" s="7" t="n"/>
      <c r="G144" s="14" t="n"/>
      <c r="H144" s="13">
        <f>IF($A144="","",IF($F144="Paid","",IF($G144="","",IF(TODAY()&gt;$G144,TODAY()-$G144,0))))</f>
        <v/>
      </c>
      <c r="I144" s="15">
        <f>IF($A144="","",IF($A144&gt;=EDATE(TODAY(),-Dashboard!$C$6),"Yes","No"))</f>
        <v/>
      </c>
      <c r="J144" s="16">
        <f>IF($A144="","",DATE(YEAR($A144),MONTH($A144),1))</f>
        <v/>
      </c>
    </row>
    <row r="145">
      <c r="A145" s="14" t="n"/>
      <c r="B145" s="7" t="n"/>
      <c r="C145" s="7" t="n"/>
      <c r="D145" s="7" t="n"/>
      <c r="E145" s="8" t="n"/>
      <c r="F145" s="7" t="n"/>
      <c r="G145" s="14" t="n"/>
      <c r="H145" s="13">
        <f>IF($A145="","",IF($F145="Paid","",IF($G145="","",IF(TODAY()&gt;$G145,TODAY()-$G145,0))))</f>
        <v/>
      </c>
      <c r="I145" s="15">
        <f>IF($A145="","",IF($A145&gt;=EDATE(TODAY(),-Dashboard!$C$6),"Yes","No"))</f>
        <v/>
      </c>
      <c r="J145" s="16">
        <f>IF($A145="","",DATE(YEAR($A145),MONTH($A145),1))</f>
        <v/>
      </c>
    </row>
    <row r="146">
      <c r="A146" s="14" t="n"/>
      <c r="B146" s="7" t="n"/>
      <c r="C146" s="7" t="n"/>
      <c r="D146" s="7" t="n"/>
      <c r="E146" s="8" t="n"/>
      <c r="F146" s="7" t="n"/>
      <c r="G146" s="14" t="n"/>
      <c r="H146" s="13">
        <f>IF($A146="","",IF($F146="Paid","",IF($G146="","",IF(TODAY()&gt;$G146,TODAY()-$G146,0))))</f>
        <v/>
      </c>
      <c r="I146" s="15">
        <f>IF($A146="","",IF($A146&gt;=EDATE(TODAY(),-Dashboard!$C$6),"Yes","No"))</f>
        <v/>
      </c>
      <c r="J146" s="16">
        <f>IF($A146="","",DATE(YEAR($A146),MONTH($A146),1))</f>
        <v/>
      </c>
    </row>
    <row r="147">
      <c r="A147" s="14" t="n"/>
      <c r="B147" s="7" t="n"/>
      <c r="C147" s="7" t="n"/>
      <c r="D147" s="7" t="n"/>
      <c r="E147" s="8" t="n"/>
      <c r="F147" s="7" t="n"/>
      <c r="G147" s="14" t="n"/>
      <c r="H147" s="13">
        <f>IF($A147="","",IF($F147="Paid","",IF($G147="","",IF(TODAY()&gt;$G147,TODAY()-$G147,0))))</f>
        <v/>
      </c>
      <c r="I147" s="15">
        <f>IF($A147="","",IF($A147&gt;=EDATE(TODAY(),-Dashboard!$C$6),"Yes","No"))</f>
        <v/>
      </c>
      <c r="J147" s="16">
        <f>IF($A147="","",DATE(YEAR($A147),MONTH($A147),1))</f>
        <v/>
      </c>
    </row>
    <row r="148">
      <c r="A148" s="14" t="n"/>
      <c r="B148" s="7" t="n"/>
      <c r="C148" s="7" t="n"/>
      <c r="D148" s="7" t="n"/>
      <c r="E148" s="8" t="n"/>
      <c r="F148" s="7" t="n"/>
      <c r="G148" s="14" t="n"/>
      <c r="H148" s="13">
        <f>IF($A148="","",IF($F148="Paid","",IF($G148="","",IF(TODAY()&gt;$G148,TODAY()-$G148,0))))</f>
        <v/>
      </c>
      <c r="I148" s="15">
        <f>IF($A148="","",IF($A148&gt;=EDATE(TODAY(),-Dashboard!$C$6),"Yes","No"))</f>
        <v/>
      </c>
      <c r="J148" s="16">
        <f>IF($A148="","",DATE(YEAR($A148),MONTH($A148),1))</f>
        <v/>
      </c>
    </row>
    <row r="149">
      <c r="A149" s="14" t="n"/>
      <c r="B149" s="7" t="n"/>
      <c r="C149" s="7" t="n"/>
      <c r="D149" s="7" t="n"/>
      <c r="E149" s="8" t="n"/>
      <c r="F149" s="7" t="n"/>
      <c r="G149" s="14" t="n"/>
      <c r="H149" s="13">
        <f>IF($A149="","",IF($F149="Paid","",IF($G149="","",IF(TODAY()&gt;$G149,TODAY()-$G149,0))))</f>
        <v/>
      </c>
      <c r="I149" s="15">
        <f>IF($A149="","",IF($A149&gt;=EDATE(TODAY(),-Dashboard!$C$6),"Yes","No"))</f>
        <v/>
      </c>
      <c r="J149" s="16">
        <f>IF($A149="","",DATE(YEAR($A149),MONTH($A149),1))</f>
        <v/>
      </c>
    </row>
    <row r="150">
      <c r="A150" s="14" t="n"/>
      <c r="B150" s="7" t="n"/>
      <c r="C150" s="7" t="n"/>
      <c r="D150" s="7" t="n"/>
      <c r="E150" s="8" t="n"/>
      <c r="F150" s="7" t="n"/>
      <c r="G150" s="14" t="n"/>
      <c r="H150" s="13">
        <f>IF($A150="","",IF($F150="Paid","",IF($G150="","",IF(TODAY()&gt;$G150,TODAY()-$G150,0))))</f>
        <v/>
      </c>
      <c r="I150" s="15">
        <f>IF($A150="","",IF($A150&gt;=EDATE(TODAY(),-Dashboard!$C$6),"Yes","No"))</f>
        <v/>
      </c>
      <c r="J150" s="16">
        <f>IF($A150="","",DATE(YEAR($A150),MONTH($A150),1))</f>
        <v/>
      </c>
    </row>
    <row r="151">
      <c r="A151" s="14" t="n"/>
      <c r="B151" s="7" t="n"/>
      <c r="C151" s="7" t="n"/>
      <c r="D151" s="7" t="n"/>
      <c r="E151" s="8" t="n"/>
      <c r="F151" s="7" t="n"/>
      <c r="G151" s="14" t="n"/>
      <c r="H151" s="13">
        <f>IF($A151="","",IF($F151="Paid","",IF($G151="","",IF(TODAY()&gt;$G151,TODAY()-$G151,0))))</f>
        <v/>
      </c>
      <c r="I151" s="15">
        <f>IF($A151="","",IF($A151&gt;=EDATE(TODAY(),-Dashboard!$C$6),"Yes","No"))</f>
        <v/>
      </c>
      <c r="J151" s="16">
        <f>IF($A151="","",DATE(YEAR($A151),MONTH($A151),1))</f>
        <v/>
      </c>
    </row>
    <row r="152">
      <c r="A152" s="14" t="n"/>
      <c r="B152" s="7" t="n"/>
      <c r="C152" s="7" t="n"/>
      <c r="D152" s="7" t="n"/>
      <c r="E152" s="8" t="n"/>
      <c r="F152" s="7" t="n"/>
      <c r="G152" s="14" t="n"/>
      <c r="H152" s="13">
        <f>IF($A152="","",IF($F152="Paid","",IF($G152="","",IF(TODAY()&gt;$G152,TODAY()-$G152,0))))</f>
        <v/>
      </c>
      <c r="I152" s="15">
        <f>IF($A152="","",IF($A152&gt;=EDATE(TODAY(),-Dashboard!$C$6),"Yes","No"))</f>
        <v/>
      </c>
      <c r="J152" s="16">
        <f>IF($A152="","",DATE(YEAR($A152),MONTH($A152),1))</f>
        <v/>
      </c>
    </row>
    <row r="153">
      <c r="A153" s="14" t="n"/>
      <c r="B153" s="7" t="n"/>
      <c r="C153" s="7" t="n"/>
      <c r="D153" s="7" t="n"/>
      <c r="E153" s="8" t="n"/>
      <c r="F153" s="7" t="n"/>
      <c r="G153" s="14" t="n"/>
      <c r="H153" s="13">
        <f>IF($A153="","",IF($F153="Paid","",IF($G153="","",IF(TODAY()&gt;$G153,TODAY()-$G153,0))))</f>
        <v/>
      </c>
      <c r="I153" s="15">
        <f>IF($A153="","",IF($A153&gt;=EDATE(TODAY(),-Dashboard!$C$6),"Yes","No"))</f>
        <v/>
      </c>
      <c r="J153" s="16">
        <f>IF($A153="","",DATE(YEAR($A153),MONTH($A153),1))</f>
        <v/>
      </c>
    </row>
    <row r="154">
      <c r="A154" s="14" t="n"/>
      <c r="B154" s="7" t="n"/>
      <c r="C154" s="7" t="n"/>
      <c r="D154" s="7" t="n"/>
      <c r="E154" s="8" t="n"/>
      <c r="F154" s="7" t="n"/>
      <c r="G154" s="14" t="n"/>
      <c r="H154" s="13">
        <f>IF($A154="","",IF($F154="Paid","",IF($G154="","",IF(TODAY()&gt;$G154,TODAY()-$G154,0))))</f>
        <v/>
      </c>
      <c r="I154" s="15">
        <f>IF($A154="","",IF($A154&gt;=EDATE(TODAY(),-Dashboard!$C$6),"Yes","No"))</f>
        <v/>
      </c>
      <c r="J154" s="16">
        <f>IF($A154="","",DATE(YEAR($A154),MONTH($A154),1))</f>
        <v/>
      </c>
    </row>
    <row r="155">
      <c r="A155" s="14" t="n"/>
      <c r="B155" s="7" t="n"/>
      <c r="C155" s="7" t="n"/>
      <c r="D155" s="7" t="n"/>
      <c r="E155" s="8" t="n"/>
      <c r="F155" s="7" t="n"/>
      <c r="G155" s="14" t="n"/>
      <c r="H155" s="13">
        <f>IF($A155="","",IF($F155="Paid","",IF($G155="","",IF(TODAY()&gt;$G155,TODAY()-$G155,0))))</f>
        <v/>
      </c>
      <c r="I155" s="15">
        <f>IF($A155="","",IF($A155&gt;=EDATE(TODAY(),-Dashboard!$C$6),"Yes","No"))</f>
        <v/>
      </c>
      <c r="J155" s="16">
        <f>IF($A155="","",DATE(YEAR($A155),MONTH($A155),1))</f>
        <v/>
      </c>
    </row>
    <row r="156">
      <c r="A156" s="14" t="n"/>
      <c r="B156" s="7" t="n"/>
      <c r="C156" s="7" t="n"/>
      <c r="D156" s="7" t="n"/>
      <c r="E156" s="8" t="n"/>
      <c r="F156" s="7" t="n"/>
      <c r="G156" s="14" t="n"/>
      <c r="H156" s="13">
        <f>IF($A156="","",IF($F156="Paid","",IF($G156="","",IF(TODAY()&gt;$G156,TODAY()-$G156,0))))</f>
        <v/>
      </c>
      <c r="I156" s="15">
        <f>IF($A156="","",IF($A156&gt;=EDATE(TODAY(),-Dashboard!$C$6),"Yes","No"))</f>
        <v/>
      </c>
      <c r="J156" s="16">
        <f>IF($A156="","",DATE(YEAR($A156),MONTH($A156),1))</f>
        <v/>
      </c>
    </row>
    <row r="157">
      <c r="A157" s="14" t="n"/>
      <c r="B157" s="7" t="n"/>
      <c r="C157" s="7" t="n"/>
      <c r="D157" s="7" t="n"/>
      <c r="E157" s="8" t="n"/>
      <c r="F157" s="7" t="n"/>
      <c r="G157" s="14" t="n"/>
      <c r="H157" s="13">
        <f>IF($A157="","",IF($F157="Paid","",IF($G157="","",IF(TODAY()&gt;$G157,TODAY()-$G157,0))))</f>
        <v/>
      </c>
      <c r="I157" s="15">
        <f>IF($A157="","",IF($A157&gt;=EDATE(TODAY(),-Dashboard!$C$6),"Yes","No"))</f>
        <v/>
      </c>
      <c r="J157" s="16">
        <f>IF($A157="","",DATE(YEAR($A157),MONTH($A157),1))</f>
        <v/>
      </c>
    </row>
    <row r="158">
      <c r="A158" s="14" t="n"/>
      <c r="B158" s="7" t="n"/>
      <c r="C158" s="7" t="n"/>
      <c r="D158" s="7" t="n"/>
      <c r="E158" s="8" t="n"/>
      <c r="F158" s="7" t="n"/>
      <c r="G158" s="14" t="n"/>
      <c r="H158" s="13">
        <f>IF($A158="","",IF($F158="Paid","",IF($G158="","",IF(TODAY()&gt;$G158,TODAY()-$G158,0))))</f>
        <v/>
      </c>
      <c r="I158" s="15">
        <f>IF($A158="","",IF($A158&gt;=EDATE(TODAY(),-Dashboard!$C$6),"Yes","No"))</f>
        <v/>
      </c>
      <c r="J158" s="16">
        <f>IF($A158="","",DATE(YEAR($A158),MONTH($A158),1))</f>
        <v/>
      </c>
    </row>
    <row r="159">
      <c r="A159" s="14" t="n"/>
      <c r="B159" s="7" t="n"/>
      <c r="C159" s="7" t="n"/>
      <c r="D159" s="7" t="n"/>
      <c r="E159" s="8" t="n"/>
      <c r="F159" s="7" t="n"/>
      <c r="G159" s="14" t="n"/>
      <c r="H159" s="13">
        <f>IF($A159="","",IF($F159="Paid","",IF($G159="","",IF(TODAY()&gt;$G159,TODAY()-$G159,0))))</f>
        <v/>
      </c>
      <c r="I159" s="15">
        <f>IF($A159="","",IF($A159&gt;=EDATE(TODAY(),-Dashboard!$C$6),"Yes","No"))</f>
        <v/>
      </c>
      <c r="J159" s="16">
        <f>IF($A159="","",DATE(YEAR($A159),MONTH($A159),1))</f>
        <v/>
      </c>
    </row>
    <row r="160">
      <c r="A160" s="14" t="n"/>
      <c r="B160" s="7" t="n"/>
      <c r="C160" s="7" t="n"/>
      <c r="D160" s="7" t="n"/>
      <c r="E160" s="8" t="n"/>
      <c r="F160" s="7" t="n"/>
      <c r="G160" s="14" t="n"/>
      <c r="H160" s="13">
        <f>IF($A160="","",IF($F160="Paid","",IF($G160="","",IF(TODAY()&gt;$G160,TODAY()-$G160,0))))</f>
        <v/>
      </c>
      <c r="I160" s="15">
        <f>IF($A160="","",IF($A160&gt;=EDATE(TODAY(),-Dashboard!$C$6),"Yes","No"))</f>
        <v/>
      </c>
      <c r="J160" s="16">
        <f>IF($A160="","",DATE(YEAR($A160),MONTH($A160),1))</f>
        <v/>
      </c>
    </row>
    <row r="161">
      <c r="A161" s="14" t="n"/>
      <c r="B161" s="7" t="n"/>
      <c r="C161" s="7" t="n"/>
      <c r="D161" s="7" t="n"/>
      <c r="E161" s="8" t="n"/>
      <c r="F161" s="7" t="n"/>
      <c r="G161" s="14" t="n"/>
      <c r="H161" s="13">
        <f>IF($A161="","",IF($F161="Paid","",IF($G161="","",IF(TODAY()&gt;$G161,TODAY()-$G161,0))))</f>
        <v/>
      </c>
      <c r="I161" s="15">
        <f>IF($A161="","",IF($A161&gt;=EDATE(TODAY(),-Dashboard!$C$6),"Yes","No"))</f>
        <v/>
      </c>
      <c r="J161" s="16">
        <f>IF($A161="","",DATE(YEAR($A161),MONTH($A161),1))</f>
        <v/>
      </c>
    </row>
    <row r="162">
      <c r="A162" s="14" t="n"/>
      <c r="B162" s="7" t="n"/>
      <c r="C162" s="7" t="n"/>
      <c r="D162" s="7" t="n"/>
      <c r="E162" s="8" t="n"/>
      <c r="F162" s="7" t="n"/>
      <c r="G162" s="14" t="n"/>
      <c r="H162" s="13">
        <f>IF($A162="","",IF($F162="Paid","",IF($G162="","",IF(TODAY()&gt;$G162,TODAY()-$G162,0))))</f>
        <v/>
      </c>
      <c r="I162" s="15">
        <f>IF($A162="","",IF($A162&gt;=EDATE(TODAY(),-Dashboard!$C$6),"Yes","No"))</f>
        <v/>
      </c>
      <c r="J162" s="16">
        <f>IF($A162="","",DATE(YEAR($A162),MONTH($A162),1))</f>
        <v/>
      </c>
    </row>
    <row r="163">
      <c r="A163" s="14" t="n"/>
      <c r="B163" s="7" t="n"/>
      <c r="C163" s="7" t="n"/>
      <c r="D163" s="7" t="n"/>
      <c r="E163" s="8" t="n"/>
      <c r="F163" s="7" t="n"/>
      <c r="G163" s="14" t="n"/>
      <c r="H163" s="13">
        <f>IF($A163="","",IF($F163="Paid","",IF($G163="","",IF(TODAY()&gt;$G163,TODAY()-$G163,0))))</f>
        <v/>
      </c>
      <c r="I163" s="15">
        <f>IF($A163="","",IF($A163&gt;=EDATE(TODAY(),-Dashboard!$C$6),"Yes","No"))</f>
        <v/>
      </c>
      <c r="J163" s="16">
        <f>IF($A163="","",DATE(YEAR($A163),MONTH($A163),1))</f>
        <v/>
      </c>
    </row>
    <row r="164">
      <c r="A164" s="14" t="n"/>
      <c r="B164" s="7" t="n"/>
      <c r="C164" s="7" t="n"/>
      <c r="D164" s="7" t="n"/>
      <c r="E164" s="8" t="n"/>
      <c r="F164" s="7" t="n"/>
      <c r="G164" s="14" t="n"/>
      <c r="H164" s="13">
        <f>IF($A164="","",IF($F164="Paid","",IF($G164="","",IF(TODAY()&gt;$G164,TODAY()-$G164,0))))</f>
        <v/>
      </c>
      <c r="I164" s="15">
        <f>IF($A164="","",IF($A164&gt;=EDATE(TODAY(),-Dashboard!$C$6),"Yes","No"))</f>
        <v/>
      </c>
      <c r="J164" s="16">
        <f>IF($A164="","",DATE(YEAR($A164),MONTH($A164),1))</f>
        <v/>
      </c>
    </row>
    <row r="165">
      <c r="A165" s="14" t="n"/>
      <c r="B165" s="7" t="n"/>
      <c r="C165" s="7" t="n"/>
      <c r="D165" s="7" t="n"/>
      <c r="E165" s="8" t="n"/>
      <c r="F165" s="7" t="n"/>
      <c r="G165" s="14" t="n"/>
      <c r="H165" s="13">
        <f>IF($A165="","",IF($F165="Paid","",IF($G165="","",IF(TODAY()&gt;$G165,TODAY()-$G165,0))))</f>
        <v/>
      </c>
      <c r="I165" s="15">
        <f>IF($A165="","",IF($A165&gt;=EDATE(TODAY(),-Dashboard!$C$6),"Yes","No"))</f>
        <v/>
      </c>
      <c r="J165" s="16">
        <f>IF($A165="","",DATE(YEAR($A165),MONTH($A165),1))</f>
        <v/>
      </c>
    </row>
    <row r="166">
      <c r="A166" s="14" t="n"/>
      <c r="B166" s="7" t="n"/>
      <c r="C166" s="7" t="n"/>
      <c r="D166" s="7" t="n"/>
      <c r="E166" s="8" t="n"/>
      <c r="F166" s="7" t="n"/>
      <c r="G166" s="14" t="n"/>
      <c r="H166" s="13">
        <f>IF($A166="","",IF($F166="Paid","",IF($G166="","",IF(TODAY()&gt;$G166,TODAY()-$G166,0))))</f>
        <v/>
      </c>
      <c r="I166" s="15">
        <f>IF($A166="","",IF($A166&gt;=EDATE(TODAY(),-Dashboard!$C$6),"Yes","No"))</f>
        <v/>
      </c>
      <c r="J166" s="16">
        <f>IF($A166="","",DATE(YEAR($A166),MONTH($A166),1))</f>
        <v/>
      </c>
    </row>
    <row r="167">
      <c r="A167" s="14" t="n"/>
      <c r="B167" s="7" t="n"/>
      <c r="C167" s="7" t="n"/>
      <c r="D167" s="7" t="n"/>
      <c r="E167" s="8" t="n"/>
      <c r="F167" s="7" t="n"/>
      <c r="G167" s="14" t="n"/>
      <c r="H167" s="13">
        <f>IF($A167="","",IF($F167="Paid","",IF($G167="","",IF(TODAY()&gt;$G167,TODAY()-$G167,0))))</f>
        <v/>
      </c>
      <c r="I167" s="15">
        <f>IF($A167="","",IF($A167&gt;=EDATE(TODAY(),-Dashboard!$C$6),"Yes","No"))</f>
        <v/>
      </c>
      <c r="J167" s="16">
        <f>IF($A167="","",DATE(YEAR($A167),MONTH($A167),1))</f>
        <v/>
      </c>
    </row>
    <row r="168">
      <c r="A168" s="14" t="n"/>
      <c r="B168" s="7" t="n"/>
      <c r="C168" s="7" t="n"/>
      <c r="D168" s="7" t="n"/>
      <c r="E168" s="8" t="n"/>
      <c r="F168" s="7" t="n"/>
      <c r="G168" s="14" t="n"/>
      <c r="H168" s="13">
        <f>IF($A168="","",IF($F168="Paid","",IF($G168="","",IF(TODAY()&gt;$G168,TODAY()-$G168,0))))</f>
        <v/>
      </c>
      <c r="I168" s="15">
        <f>IF($A168="","",IF($A168&gt;=EDATE(TODAY(),-Dashboard!$C$6),"Yes","No"))</f>
        <v/>
      </c>
      <c r="J168" s="16">
        <f>IF($A168="","",DATE(YEAR($A168),MONTH($A168),1))</f>
        <v/>
      </c>
    </row>
    <row r="169">
      <c r="A169" s="14" t="n"/>
      <c r="B169" s="7" t="n"/>
      <c r="C169" s="7" t="n"/>
      <c r="D169" s="7" t="n"/>
      <c r="E169" s="8" t="n"/>
      <c r="F169" s="7" t="n"/>
      <c r="G169" s="14" t="n"/>
      <c r="H169" s="13">
        <f>IF($A169="","",IF($F169="Paid","",IF($G169="","",IF(TODAY()&gt;$G169,TODAY()-$G169,0))))</f>
        <v/>
      </c>
      <c r="I169" s="15">
        <f>IF($A169="","",IF($A169&gt;=EDATE(TODAY(),-Dashboard!$C$6),"Yes","No"))</f>
        <v/>
      </c>
      <c r="J169" s="16">
        <f>IF($A169="","",DATE(YEAR($A169),MONTH($A169),1))</f>
        <v/>
      </c>
    </row>
    <row r="170">
      <c r="A170" s="14" t="n"/>
      <c r="B170" s="7" t="n"/>
      <c r="C170" s="7" t="n"/>
      <c r="D170" s="7" t="n"/>
      <c r="E170" s="8" t="n"/>
      <c r="F170" s="7" t="n"/>
      <c r="G170" s="14" t="n"/>
      <c r="H170" s="13">
        <f>IF($A170="","",IF($F170="Paid","",IF($G170="","",IF(TODAY()&gt;$G170,TODAY()-$G170,0))))</f>
        <v/>
      </c>
      <c r="I170" s="15">
        <f>IF($A170="","",IF($A170&gt;=EDATE(TODAY(),-Dashboard!$C$6),"Yes","No"))</f>
        <v/>
      </c>
      <c r="J170" s="16">
        <f>IF($A170="","",DATE(YEAR($A170),MONTH($A170),1))</f>
        <v/>
      </c>
    </row>
    <row r="171">
      <c r="A171" s="14" t="n"/>
      <c r="B171" s="7" t="n"/>
      <c r="C171" s="7" t="n"/>
      <c r="D171" s="7" t="n"/>
      <c r="E171" s="8" t="n"/>
      <c r="F171" s="7" t="n"/>
      <c r="G171" s="14" t="n"/>
      <c r="H171" s="13">
        <f>IF($A171="","",IF($F171="Paid","",IF($G171="","",IF(TODAY()&gt;$G171,TODAY()-$G171,0))))</f>
        <v/>
      </c>
      <c r="I171" s="15">
        <f>IF($A171="","",IF($A171&gt;=EDATE(TODAY(),-Dashboard!$C$6),"Yes","No"))</f>
        <v/>
      </c>
      <c r="J171" s="16">
        <f>IF($A171="","",DATE(YEAR($A171),MONTH($A171),1))</f>
        <v/>
      </c>
    </row>
    <row r="172">
      <c r="A172" s="14" t="n"/>
      <c r="B172" s="7" t="n"/>
      <c r="C172" s="7" t="n"/>
      <c r="D172" s="7" t="n"/>
      <c r="E172" s="8" t="n"/>
      <c r="F172" s="7" t="n"/>
      <c r="G172" s="14" t="n"/>
      <c r="H172" s="13">
        <f>IF($A172="","",IF($F172="Paid","",IF($G172="","",IF(TODAY()&gt;$G172,TODAY()-$G172,0))))</f>
        <v/>
      </c>
      <c r="I172" s="15">
        <f>IF($A172="","",IF($A172&gt;=EDATE(TODAY(),-Dashboard!$C$6),"Yes","No"))</f>
        <v/>
      </c>
      <c r="J172" s="16">
        <f>IF($A172="","",DATE(YEAR($A172),MONTH($A172),1))</f>
        <v/>
      </c>
    </row>
    <row r="173">
      <c r="A173" s="14" t="n"/>
      <c r="B173" s="7" t="n"/>
      <c r="C173" s="7" t="n"/>
      <c r="D173" s="7" t="n"/>
      <c r="E173" s="8" t="n"/>
      <c r="F173" s="7" t="n"/>
      <c r="G173" s="14" t="n"/>
      <c r="H173" s="13">
        <f>IF($A173="","",IF($F173="Paid","",IF($G173="","",IF(TODAY()&gt;$G173,TODAY()-$G173,0))))</f>
        <v/>
      </c>
      <c r="I173" s="15">
        <f>IF($A173="","",IF($A173&gt;=EDATE(TODAY(),-Dashboard!$C$6),"Yes","No"))</f>
        <v/>
      </c>
      <c r="J173" s="16">
        <f>IF($A173="","",DATE(YEAR($A173),MONTH($A173),1))</f>
        <v/>
      </c>
    </row>
    <row r="174">
      <c r="A174" s="14" t="n"/>
      <c r="B174" s="7" t="n"/>
      <c r="C174" s="7" t="n"/>
      <c r="D174" s="7" t="n"/>
      <c r="E174" s="8" t="n"/>
      <c r="F174" s="7" t="n"/>
      <c r="G174" s="14" t="n"/>
      <c r="H174" s="13">
        <f>IF($A174="","",IF($F174="Paid","",IF($G174="","",IF(TODAY()&gt;$G174,TODAY()-$G174,0))))</f>
        <v/>
      </c>
      <c r="I174" s="15">
        <f>IF($A174="","",IF($A174&gt;=EDATE(TODAY(),-Dashboard!$C$6),"Yes","No"))</f>
        <v/>
      </c>
      <c r="J174" s="16">
        <f>IF($A174="","",DATE(YEAR($A174),MONTH($A174),1))</f>
        <v/>
      </c>
    </row>
    <row r="175">
      <c r="A175" s="14" t="n"/>
      <c r="B175" s="7" t="n"/>
      <c r="C175" s="7" t="n"/>
      <c r="D175" s="7" t="n"/>
      <c r="E175" s="8" t="n"/>
      <c r="F175" s="7" t="n"/>
      <c r="G175" s="14" t="n"/>
      <c r="H175" s="13">
        <f>IF($A175="","",IF($F175="Paid","",IF($G175="","",IF(TODAY()&gt;$G175,TODAY()-$G175,0))))</f>
        <v/>
      </c>
      <c r="I175" s="15">
        <f>IF($A175="","",IF($A175&gt;=EDATE(TODAY(),-Dashboard!$C$6),"Yes","No"))</f>
        <v/>
      </c>
      <c r="J175" s="16">
        <f>IF($A175="","",DATE(YEAR($A175),MONTH($A175),1))</f>
        <v/>
      </c>
    </row>
    <row r="176">
      <c r="A176" s="14" t="n"/>
      <c r="B176" s="7" t="n"/>
      <c r="C176" s="7" t="n"/>
      <c r="D176" s="7" t="n"/>
      <c r="E176" s="8" t="n"/>
      <c r="F176" s="7" t="n"/>
      <c r="G176" s="14" t="n"/>
      <c r="H176" s="13">
        <f>IF($A176="","",IF($F176="Paid","",IF($G176="","",IF(TODAY()&gt;$G176,TODAY()-$G176,0))))</f>
        <v/>
      </c>
      <c r="I176" s="15">
        <f>IF($A176="","",IF($A176&gt;=EDATE(TODAY(),-Dashboard!$C$6),"Yes","No"))</f>
        <v/>
      </c>
      <c r="J176" s="16">
        <f>IF($A176="","",DATE(YEAR($A176),MONTH($A176),1))</f>
        <v/>
      </c>
    </row>
    <row r="177">
      <c r="A177" s="14" t="n"/>
      <c r="B177" s="7" t="n"/>
      <c r="C177" s="7" t="n"/>
      <c r="D177" s="7" t="n"/>
      <c r="E177" s="8" t="n"/>
      <c r="F177" s="7" t="n"/>
      <c r="G177" s="14" t="n"/>
      <c r="H177" s="13">
        <f>IF($A177="","",IF($F177="Paid","",IF($G177="","",IF(TODAY()&gt;$G177,TODAY()-$G177,0))))</f>
        <v/>
      </c>
      <c r="I177" s="15">
        <f>IF($A177="","",IF($A177&gt;=EDATE(TODAY(),-Dashboard!$C$6),"Yes","No"))</f>
        <v/>
      </c>
      <c r="J177" s="16">
        <f>IF($A177="","",DATE(YEAR($A177),MONTH($A177),1))</f>
        <v/>
      </c>
    </row>
    <row r="178">
      <c r="A178" s="14" t="n"/>
      <c r="B178" s="7" t="n"/>
      <c r="C178" s="7" t="n"/>
      <c r="D178" s="7" t="n"/>
      <c r="E178" s="8" t="n"/>
      <c r="F178" s="7" t="n"/>
      <c r="G178" s="14" t="n"/>
      <c r="H178" s="13">
        <f>IF($A178="","",IF($F178="Paid","",IF($G178="","",IF(TODAY()&gt;$G178,TODAY()-$G178,0))))</f>
        <v/>
      </c>
      <c r="I178" s="15">
        <f>IF($A178="","",IF($A178&gt;=EDATE(TODAY(),-Dashboard!$C$6),"Yes","No"))</f>
        <v/>
      </c>
      <c r="J178" s="16">
        <f>IF($A178="","",DATE(YEAR($A178),MONTH($A178),1))</f>
        <v/>
      </c>
    </row>
    <row r="179">
      <c r="A179" s="14" t="n"/>
      <c r="B179" s="7" t="n"/>
      <c r="C179" s="7" t="n"/>
      <c r="D179" s="7" t="n"/>
      <c r="E179" s="8" t="n"/>
      <c r="F179" s="7" t="n"/>
      <c r="G179" s="14" t="n"/>
      <c r="H179" s="13">
        <f>IF($A179="","",IF($F179="Paid","",IF($G179="","",IF(TODAY()&gt;$G179,TODAY()-$G179,0))))</f>
        <v/>
      </c>
      <c r="I179" s="15">
        <f>IF($A179="","",IF($A179&gt;=EDATE(TODAY(),-Dashboard!$C$6),"Yes","No"))</f>
        <v/>
      </c>
      <c r="J179" s="16">
        <f>IF($A179="","",DATE(YEAR($A179),MONTH($A179),1))</f>
        <v/>
      </c>
    </row>
    <row r="180">
      <c r="A180" s="14" t="n"/>
      <c r="B180" s="7" t="n"/>
      <c r="C180" s="7" t="n"/>
      <c r="D180" s="7" t="n"/>
      <c r="E180" s="8" t="n"/>
      <c r="F180" s="7" t="n"/>
      <c r="G180" s="14" t="n"/>
      <c r="H180" s="13">
        <f>IF($A180="","",IF($F180="Paid","",IF($G180="","",IF(TODAY()&gt;$G180,TODAY()-$G180,0))))</f>
        <v/>
      </c>
      <c r="I180" s="15">
        <f>IF($A180="","",IF($A180&gt;=EDATE(TODAY(),-Dashboard!$C$6),"Yes","No"))</f>
        <v/>
      </c>
      <c r="J180" s="16">
        <f>IF($A180="","",DATE(YEAR($A180),MONTH($A180),1))</f>
        <v/>
      </c>
    </row>
    <row r="181">
      <c r="A181" s="14" t="n"/>
      <c r="B181" s="7" t="n"/>
      <c r="C181" s="7" t="n"/>
      <c r="D181" s="7" t="n"/>
      <c r="E181" s="8" t="n"/>
      <c r="F181" s="7" t="n"/>
      <c r="G181" s="14" t="n"/>
      <c r="H181" s="13">
        <f>IF($A181="","",IF($F181="Paid","",IF($G181="","",IF(TODAY()&gt;$G181,TODAY()-$G181,0))))</f>
        <v/>
      </c>
      <c r="I181" s="15">
        <f>IF($A181="","",IF($A181&gt;=EDATE(TODAY(),-Dashboard!$C$6),"Yes","No"))</f>
        <v/>
      </c>
      <c r="J181" s="16">
        <f>IF($A181="","",DATE(YEAR($A181),MONTH($A181),1))</f>
        <v/>
      </c>
    </row>
    <row r="182">
      <c r="A182" s="14" t="n"/>
      <c r="B182" s="7" t="n"/>
      <c r="C182" s="7" t="n"/>
      <c r="D182" s="7" t="n"/>
      <c r="E182" s="8" t="n"/>
      <c r="F182" s="7" t="n"/>
      <c r="G182" s="14" t="n"/>
      <c r="H182" s="13">
        <f>IF($A182="","",IF($F182="Paid","",IF($G182="","",IF(TODAY()&gt;$G182,TODAY()-$G182,0))))</f>
        <v/>
      </c>
      <c r="I182" s="15">
        <f>IF($A182="","",IF($A182&gt;=EDATE(TODAY(),-Dashboard!$C$6),"Yes","No"))</f>
        <v/>
      </c>
      <c r="J182" s="16">
        <f>IF($A182="","",DATE(YEAR($A182),MONTH($A182),1))</f>
        <v/>
      </c>
    </row>
    <row r="183">
      <c r="A183" s="14" t="n"/>
      <c r="B183" s="7" t="n"/>
      <c r="C183" s="7" t="n"/>
      <c r="D183" s="7" t="n"/>
      <c r="E183" s="8" t="n"/>
      <c r="F183" s="7" t="n"/>
      <c r="G183" s="14" t="n"/>
      <c r="H183" s="13">
        <f>IF($A183="","",IF($F183="Paid","",IF($G183="","",IF(TODAY()&gt;$G183,TODAY()-$G183,0))))</f>
        <v/>
      </c>
      <c r="I183" s="15">
        <f>IF($A183="","",IF($A183&gt;=EDATE(TODAY(),-Dashboard!$C$6),"Yes","No"))</f>
        <v/>
      </c>
      <c r="J183" s="16">
        <f>IF($A183="","",DATE(YEAR($A183),MONTH($A183),1))</f>
        <v/>
      </c>
    </row>
    <row r="184">
      <c r="A184" s="14" t="n"/>
      <c r="B184" s="7" t="n"/>
      <c r="C184" s="7" t="n"/>
      <c r="D184" s="7" t="n"/>
      <c r="E184" s="8" t="n"/>
      <c r="F184" s="7" t="n"/>
      <c r="G184" s="14" t="n"/>
      <c r="H184" s="13">
        <f>IF($A184="","",IF($F184="Paid","",IF($G184="","",IF(TODAY()&gt;$G184,TODAY()-$G184,0))))</f>
        <v/>
      </c>
      <c r="I184" s="15">
        <f>IF($A184="","",IF($A184&gt;=EDATE(TODAY(),-Dashboard!$C$6),"Yes","No"))</f>
        <v/>
      </c>
      <c r="J184" s="16">
        <f>IF($A184="","",DATE(YEAR($A184),MONTH($A184),1))</f>
        <v/>
      </c>
    </row>
    <row r="185">
      <c r="A185" s="14" t="n"/>
      <c r="B185" s="7" t="n"/>
      <c r="C185" s="7" t="n"/>
      <c r="D185" s="7" t="n"/>
      <c r="E185" s="8" t="n"/>
      <c r="F185" s="7" t="n"/>
      <c r="G185" s="14" t="n"/>
      <c r="H185" s="13">
        <f>IF($A185="","",IF($F185="Paid","",IF($G185="","",IF(TODAY()&gt;$G185,TODAY()-$G185,0))))</f>
        <v/>
      </c>
      <c r="I185" s="15">
        <f>IF($A185="","",IF($A185&gt;=EDATE(TODAY(),-Dashboard!$C$6),"Yes","No"))</f>
        <v/>
      </c>
      <c r="J185" s="16">
        <f>IF($A185="","",DATE(YEAR($A185),MONTH($A185),1))</f>
        <v/>
      </c>
    </row>
    <row r="186">
      <c r="A186" s="14" t="n"/>
      <c r="B186" s="7" t="n"/>
      <c r="C186" s="7" t="n"/>
      <c r="D186" s="7" t="n"/>
      <c r="E186" s="8" t="n"/>
      <c r="F186" s="7" t="n"/>
      <c r="G186" s="14" t="n"/>
      <c r="H186" s="13">
        <f>IF($A186="","",IF($F186="Paid","",IF($G186="","",IF(TODAY()&gt;$G186,TODAY()-$G186,0))))</f>
        <v/>
      </c>
      <c r="I186" s="15">
        <f>IF($A186="","",IF($A186&gt;=EDATE(TODAY(),-Dashboard!$C$6),"Yes","No"))</f>
        <v/>
      </c>
      <c r="J186" s="16">
        <f>IF($A186="","",DATE(YEAR($A186),MONTH($A186),1))</f>
        <v/>
      </c>
    </row>
    <row r="187">
      <c r="A187" s="14" t="n"/>
      <c r="B187" s="7" t="n"/>
      <c r="C187" s="7" t="n"/>
      <c r="D187" s="7" t="n"/>
      <c r="E187" s="8" t="n"/>
      <c r="F187" s="7" t="n"/>
      <c r="G187" s="14" t="n"/>
      <c r="H187" s="13">
        <f>IF($A187="","",IF($F187="Paid","",IF($G187="","",IF(TODAY()&gt;$G187,TODAY()-$G187,0))))</f>
        <v/>
      </c>
      <c r="I187" s="15">
        <f>IF($A187="","",IF($A187&gt;=EDATE(TODAY(),-Dashboard!$C$6),"Yes","No"))</f>
        <v/>
      </c>
      <c r="J187" s="16">
        <f>IF($A187="","",DATE(YEAR($A187),MONTH($A187),1))</f>
        <v/>
      </c>
    </row>
    <row r="188">
      <c r="A188" s="14" t="n"/>
      <c r="B188" s="7" t="n"/>
      <c r="C188" s="7" t="n"/>
      <c r="D188" s="7" t="n"/>
      <c r="E188" s="8" t="n"/>
      <c r="F188" s="7" t="n"/>
      <c r="G188" s="14" t="n"/>
      <c r="H188" s="13">
        <f>IF($A188="","",IF($F188="Paid","",IF($G188="","",IF(TODAY()&gt;$G188,TODAY()-$G188,0))))</f>
        <v/>
      </c>
      <c r="I188" s="15">
        <f>IF($A188="","",IF($A188&gt;=EDATE(TODAY(),-Dashboard!$C$6),"Yes","No"))</f>
        <v/>
      </c>
      <c r="J188" s="16">
        <f>IF($A188="","",DATE(YEAR($A188),MONTH($A188),1))</f>
        <v/>
      </c>
    </row>
    <row r="189">
      <c r="A189" s="14" t="n"/>
      <c r="B189" s="7" t="n"/>
      <c r="C189" s="7" t="n"/>
      <c r="D189" s="7" t="n"/>
      <c r="E189" s="8" t="n"/>
      <c r="F189" s="7" t="n"/>
      <c r="G189" s="14" t="n"/>
      <c r="H189" s="13">
        <f>IF($A189="","",IF($F189="Paid","",IF($G189="","",IF(TODAY()&gt;$G189,TODAY()-$G189,0))))</f>
        <v/>
      </c>
      <c r="I189" s="15">
        <f>IF($A189="","",IF($A189&gt;=EDATE(TODAY(),-Dashboard!$C$6),"Yes","No"))</f>
        <v/>
      </c>
      <c r="J189" s="16">
        <f>IF($A189="","",DATE(YEAR($A189),MONTH($A189),1))</f>
        <v/>
      </c>
    </row>
    <row r="190">
      <c r="A190" s="14" t="n"/>
      <c r="B190" s="7" t="n"/>
      <c r="C190" s="7" t="n"/>
      <c r="D190" s="7" t="n"/>
      <c r="E190" s="8" t="n"/>
      <c r="F190" s="7" t="n"/>
      <c r="G190" s="14" t="n"/>
      <c r="H190" s="13">
        <f>IF($A190="","",IF($F190="Paid","",IF($G190="","",IF(TODAY()&gt;$G190,TODAY()-$G190,0))))</f>
        <v/>
      </c>
      <c r="I190" s="15">
        <f>IF($A190="","",IF($A190&gt;=EDATE(TODAY(),-Dashboard!$C$6),"Yes","No"))</f>
        <v/>
      </c>
      <c r="J190" s="16">
        <f>IF($A190="","",DATE(YEAR($A190),MONTH($A190),1))</f>
        <v/>
      </c>
    </row>
    <row r="191">
      <c r="A191" s="14" t="n"/>
      <c r="B191" s="7" t="n"/>
      <c r="C191" s="7" t="n"/>
      <c r="D191" s="7" t="n"/>
      <c r="E191" s="8" t="n"/>
      <c r="F191" s="7" t="n"/>
      <c r="G191" s="14" t="n"/>
      <c r="H191" s="13">
        <f>IF($A191="","",IF($F191="Paid","",IF($G191="","",IF(TODAY()&gt;$G191,TODAY()-$G191,0))))</f>
        <v/>
      </c>
      <c r="I191" s="15">
        <f>IF($A191="","",IF($A191&gt;=EDATE(TODAY(),-Dashboard!$C$6),"Yes","No"))</f>
        <v/>
      </c>
      <c r="J191" s="16">
        <f>IF($A191="","",DATE(YEAR($A191),MONTH($A191),1))</f>
        <v/>
      </c>
    </row>
    <row r="192">
      <c r="A192" s="14" t="n"/>
      <c r="B192" s="7" t="n"/>
      <c r="C192" s="7" t="n"/>
      <c r="D192" s="7" t="n"/>
      <c r="E192" s="8" t="n"/>
      <c r="F192" s="7" t="n"/>
      <c r="G192" s="14" t="n"/>
      <c r="H192" s="13">
        <f>IF($A192="","",IF($F192="Paid","",IF($G192="","",IF(TODAY()&gt;$G192,TODAY()-$G192,0))))</f>
        <v/>
      </c>
      <c r="I192" s="15">
        <f>IF($A192="","",IF($A192&gt;=EDATE(TODAY(),-Dashboard!$C$6),"Yes","No"))</f>
        <v/>
      </c>
      <c r="J192" s="16">
        <f>IF($A192="","",DATE(YEAR($A192),MONTH($A192),1))</f>
        <v/>
      </c>
    </row>
    <row r="193">
      <c r="A193" s="14" t="n"/>
      <c r="B193" s="7" t="n"/>
      <c r="C193" s="7" t="n"/>
      <c r="D193" s="7" t="n"/>
      <c r="E193" s="8" t="n"/>
      <c r="F193" s="7" t="n"/>
      <c r="G193" s="14" t="n"/>
      <c r="H193" s="13">
        <f>IF($A193="","",IF($F193="Paid","",IF($G193="","",IF(TODAY()&gt;$G193,TODAY()-$G193,0))))</f>
        <v/>
      </c>
      <c r="I193" s="15">
        <f>IF($A193="","",IF($A193&gt;=EDATE(TODAY(),-Dashboard!$C$6),"Yes","No"))</f>
        <v/>
      </c>
      <c r="J193" s="16">
        <f>IF($A193="","",DATE(YEAR($A193),MONTH($A193),1))</f>
        <v/>
      </c>
    </row>
    <row r="194">
      <c r="A194" s="14" t="n"/>
      <c r="B194" s="7" t="n"/>
      <c r="C194" s="7" t="n"/>
      <c r="D194" s="7" t="n"/>
      <c r="E194" s="8" t="n"/>
      <c r="F194" s="7" t="n"/>
      <c r="G194" s="14" t="n"/>
      <c r="H194" s="13">
        <f>IF($A194="","",IF($F194="Paid","",IF($G194="","",IF(TODAY()&gt;$G194,TODAY()-$G194,0))))</f>
        <v/>
      </c>
      <c r="I194" s="15">
        <f>IF($A194="","",IF($A194&gt;=EDATE(TODAY(),-Dashboard!$C$6),"Yes","No"))</f>
        <v/>
      </c>
      <c r="J194" s="16">
        <f>IF($A194="","",DATE(YEAR($A194),MONTH($A194),1))</f>
        <v/>
      </c>
    </row>
    <row r="195">
      <c r="A195" s="14" t="n"/>
      <c r="B195" s="7" t="n"/>
      <c r="C195" s="7" t="n"/>
      <c r="D195" s="7" t="n"/>
      <c r="E195" s="8" t="n"/>
      <c r="F195" s="7" t="n"/>
      <c r="G195" s="14" t="n"/>
      <c r="H195" s="13">
        <f>IF($A195="","",IF($F195="Paid","",IF($G195="","",IF(TODAY()&gt;$G195,TODAY()-$G195,0))))</f>
        <v/>
      </c>
      <c r="I195" s="15">
        <f>IF($A195="","",IF($A195&gt;=EDATE(TODAY(),-Dashboard!$C$6),"Yes","No"))</f>
        <v/>
      </c>
      <c r="J195" s="16">
        <f>IF($A195="","",DATE(YEAR($A195),MONTH($A195),1))</f>
        <v/>
      </c>
    </row>
    <row r="196">
      <c r="A196" s="14" t="n"/>
      <c r="B196" s="7" t="n"/>
      <c r="C196" s="7" t="n"/>
      <c r="D196" s="7" t="n"/>
      <c r="E196" s="8" t="n"/>
      <c r="F196" s="7" t="n"/>
      <c r="G196" s="14" t="n"/>
      <c r="H196" s="13">
        <f>IF($A196="","",IF($F196="Paid","",IF($G196="","",IF(TODAY()&gt;$G196,TODAY()-$G196,0))))</f>
        <v/>
      </c>
      <c r="I196" s="15">
        <f>IF($A196="","",IF($A196&gt;=EDATE(TODAY(),-Dashboard!$C$6),"Yes","No"))</f>
        <v/>
      </c>
      <c r="J196" s="16">
        <f>IF($A196="","",DATE(YEAR($A196),MONTH($A196),1))</f>
        <v/>
      </c>
    </row>
    <row r="197">
      <c r="A197" s="14" t="n"/>
      <c r="B197" s="7" t="n"/>
      <c r="C197" s="7" t="n"/>
      <c r="D197" s="7" t="n"/>
      <c r="E197" s="8" t="n"/>
      <c r="F197" s="7" t="n"/>
      <c r="G197" s="14" t="n"/>
      <c r="H197" s="13">
        <f>IF($A197="","",IF($F197="Paid","",IF($G197="","",IF(TODAY()&gt;$G197,TODAY()-$G197,0))))</f>
        <v/>
      </c>
      <c r="I197" s="15">
        <f>IF($A197="","",IF($A197&gt;=EDATE(TODAY(),-Dashboard!$C$6),"Yes","No"))</f>
        <v/>
      </c>
      <c r="J197" s="16">
        <f>IF($A197="","",DATE(YEAR($A197),MONTH($A197),1))</f>
        <v/>
      </c>
    </row>
    <row r="198">
      <c r="A198" s="14" t="n"/>
      <c r="B198" s="7" t="n"/>
      <c r="C198" s="7" t="n"/>
      <c r="D198" s="7" t="n"/>
      <c r="E198" s="8" t="n"/>
      <c r="F198" s="7" t="n"/>
      <c r="G198" s="14" t="n"/>
      <c r="H198" s="13">
        <f>IF($A198="","",IF($F198="Paid","",IF($G198="","",IF(TODAY()&gt;$G198,TODAY()-$G198,0))))</f>
        <v/>
      </c>
      <c r="I198" s="15">
        <f>IF($A198="","",IF($A198&gt;=EDATE(TODAY(),-Dashboard!$C$6),"Yes","No"))</f>
        <v/>
      </c>
      <c r="J198" s="16">
        <f>IF($A198="","",DATE(YEAR($A198),MONTH($A198),1))</f>
        <v/>
      </c>
    </row>
    <row r="199">
      <c r="A199" s="14" t="n"/>
      <c r="B199" s="7" t="n"/>
      <c r="C199" s="7" t="n"/>
      <c r="D199" s="7" t="n"/>
      <c r="E199" s="8" t="n"/>
      <c r="F199" s="7" t="n"/>
      <c r="G199" s="14" t="n"/>
      <c r="H199" s="13">
        <f>IF($A199="","",IF($F199="Paid","",IF($G199="","",IF(TODAY()&gt;$G199,TODAY()-$G199,0))))</f>
        <v/>
      </c>
      <c r="I199" s="15">
        <f>IF($A199="","",IF($A199&gt;=EDATE(TODAY(),-Dashboard!$C$6),"Yes","No"))</f>
        <v/>
      </c>
      <c r="J199" s="16">
        <f>IF($A199="","",DATE(YEAR($A199),MONTH($A199),1))</f>
        <v/>
      </c>
    </row>
    <row r="200">
      <c r="A200" s="14" t="n"/>
      <c r="B200" s="7" t="n"/>
      <c r="C200" s="7" t="n"/>
      <c r="D200" s="7" t="n"/>
      <c r="E200" s="8" t="n"/>
      <c r="F200" s="7" t="n"/>
      <c r="G200" s="14" t="n"/>
      <c r="H200" s="13">
        <f>IF($A200="","",IF($F200="Paid","",IF($G200="","",IF(TODAY()&gt;$G200,TODAY()-$G200,0))))</f>
        <v/>
      </c>
      <c r="I200" s="15">
        <f>IF($A200="","",IF($A200&gt;=EDATE(TODAY(),-Dashboard!$C$6),"Yes","No"))</f>
        <v/>
      </c>
      <c r="J200" s="16">
        <f>IF($A200="","",DATE(YEAR($A200),MONTH($A200),1))</f>
        <v/>
      </c>
    </row>
    <row r="201">
      <c r="A201" s="14" t="n"/>
      <c r="B201" s="7" t="n"/>
      <c r="C201" s="7" t="n"/>
      <c r="D201" s="7" t="n"/>
      <c r="E201" s="8" t="n"/>
      <c r="F201" s="7" t="n"/>
      <c r="G201" s="14" t="n"/>
      <c r="H201" s="13">
        <f>IF($A201="","",IF($F201="Paid","",IF($G201="","",IF(TODAY()&gt;$G201,TODAY()-$G201,0))))</f>
        <v/>
      </c>
      <c r="I201" s="15">
        <f>IF($A201="","",IF($A201&gt;=EDATE(TODAY(),-Dashboard!$C$6),"Yes","No"))</f>
        <v/>
      </c>
      <c r="J201" s="16">
        <f>IF($A201="","",DATE(YEAR($A201),MONTH($A201),1))</f>
        <v/>
      </c>
    </row>
    <row r="202">
      <c r="A202" s="14" t="n"/>
      <c r="B202" s="7" t="n"/>
      <c r="C202" s="7" t="n"/>
      <c r="D202" s="7" t="n"/>
      <c r="E202" s="8" t="n"/>
      <c r="F202" s="7" t="n"/>
      <c r="G202" s="14" t="n"/>
      <c r="H202" s="13">
        <f>IF($A202="","",IF($F202="Paid","",IF($G202="","",IF(TODAY()&gt;$G202,TODAY()-$G202,0))))</f>
        <v/>
      </c>
      <c r="I202" s="15">
        <f>IF($A202="","",IF($A202&gt;=EDATE(TODAY(),-Dashboard!$C$6),"Yes","No"))</f>
        <v/>
      </c>
      <c r="J202" s="16">
        <f>IF($A202="","",DATE(YEAR($A202),MONTH($A202),1))</f>
        <v/>
      </c>
    </row>
    <row r="203">
      <c r="A203" s="14" t="n"/>
      <c r="B203" s="7" t="n"/>
      <c r="C203" s="7" t="n"/>
      <c r="D203" s="7" t="n"/>
      <c r="E203" s="8" t="n"/>
      <c r="F203" s="7" t="n"/>
      <c r="G203" s="14" t="n"/>
      <c r="H203" s="13">
        <f>IF($A203="","",IF($F203="Paid","",IF($G203="","",IF(TODAY()&gt;$G203,TODAY()-$G203,0))))</f>
        <v/>
      </c>
      <c r="I203" s="15">
        <f>IF($A203="","",IF($A203&gt;=EDATE(TODAY(),-Dashboard!$C$6),"Yes","No"))</f>
        <v/>
      </c>
      <c r="J203" s="16">
        <f>IF($A203="","",DATE(YEAR($A203),MONTH($A203),1))</f>
        <v/>
      </c>
    </row>
    <row r="204">
      <c r="A204" s="14" t="n"/>
      <c r="B204" s="7" t="n"/>
      <c r="C204" s="7" t="n"/>
      <c r="D204" s="7" t="n"/>
      <c r="E204" s="8" t="n"/>
      <c r="F204" s="7" t="n"/>
      <c r="G204" s="14" t="n"/>
      <c r="H204" s="13">
        <f>IF($A204="","",IF($F204="Paid","",IF($G204="","",IF(TODAY()&gt;$G204,TODAY()-$G204,0))))</f>
        <v/>
      </c>
      <c r="I204" s="15">
        <f>IF($A204="","",IF($A204&gt;=EDATE(TODAY(),-Dashboard!$C$6),"Yes","No"))</f>
        <v/>
      </c>
      <c r="J204" s="16">
        <f>IF($A204="","",DATE(YEAR($A204),MONTH($A204),1))</f>
        <v/>
      </c>
    </row>
  </sheetData>
  <conditionalFormatting sqref="H5:H204">
    <cfRule type="cellIs" priority="1" operator="greaterThan" dxfId="2">
      <formula>0</formula>
    </cfRule>
  </conditionalFormatting>
  <dataValidations count="1">
    <dataValidation sqref="F5:F204" showDropDown="0" showInputMessage="0" showErrorMessage="0" allowBlank="1" promptTitle="Invoice status" prompt="Days overdue stops counting as soon as the status is Paid." type="list">
      <formula1>"Invoiced,Paid,Part paid,Written off,Credit note"</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78"/>
  <sheetViews>
    <sheetView workbookViewId="0">
      <pane ySplit="3" topLeftCell="A4" activePane="bottomLeft" state="frozen"/>
      <selection pane="bottomLeft" activeCell="A1" sqref="A1"/>
    </sheetView>
  </sheetViews>
  <sheetFormatPr baseColWidth="8" defaultRowHeight="15"/>
  <cols>
    <col width="38" customWidth="1" min="1" max="1"/>
    <col width="16" customWidth="1" min="2" max="2"/>
    <col width="15" customWidth="1" min="3" max="3"/>
    <col width="15" customWidth="1" min="4" max="4"/>
    <col width="15" customWidth="1" min="5" max="5"/>
    <col width="15" customWidth="1" min="6" max="6"/>
    <col width="15" customWidth="1" min="7" max="7"/>
    <col width="15" customWidth="1" min="8" max="8"/>
    <col width="15" customWidth="1" min="9" max="9"/>
    <col width="15" customWidth="1" min="10" max="10"/>
  </cols>
  <sheetData>
    <row r="1">
      <c r="A1" s="1" t="inlineStr">
        <is>
          <t>Portfolio dashboard</t>
        </is>
      </c>
    </row>
    <row r="2">
      <c r="A2" s="2" t="inlineStr">
        <is>
          <t>The three settings below drive the bands on the Clients tab. Everything else on this sheet reads the other three tabs.</t>
        </is>
      </c>
    </row>
    <row r="4">
      <c r="A4" s="17" t="inlineStr">
        <is>
          <t>Cooling after (days idle)</t>
        </is>
      </c>
      <c r="C4" s="18" t="n">
        <v>30</v>
      </c>
    </row>
    <row r="5">
      <c r="A5" s="17" t="inlineStr">
        <is>
          <t>At risk after (days idle)</t>
        </is>
      </c>
      <c r="C5" s="18" t="n">
        <v>60</v>
      </c>
    </row>
    <row r="6">
      <c r="A6" s="17" t="inlineStr">
        <is>
          <t>Trailing revenue window (months)</t>
        </is>
      </c>
      <c r="C6" s="18" t="n">
        <v>12</v>
      </c>
    </row>
    <row r="8">
      <c r="A8" s="6" t="inlineStr">
        <is>
          <t>Portfolio</t>
        </is>
      </c>
      <c r="B8" s="6" t="inlineStr">
        <is>
          <t>Value</t>
        </is>
      </c>
    </row>
    <row r="9">
      <c r="A9" s="17" t="inlineStr">
        <is>
          <t>Clients on the sheet</t>
        </is>
      </c>
      <c r="B9" s="10">
        <f>COUNTIFS(Clients!$A$5:$A$204,"&lt;&gt;")</f>
        <v/>
      </c>
    </row>
    <row r="10">
      <c r="A10" s="17" t="inlineStr">
        <is>
          <t>Active (not Dormant or Lost)</t>
        </is>
      </c>
      <c r="B10" s="10">
        <f>COUNTIFS(Clients!$A$5:$A$204,"&lt;&gt;")-COUNTIFS(Clients!$C$5:$C$204,"Dormant")-COUNTIFS(Clients!$C$5:$C$204,"Lost")</f>
        <v/>
      </c>
    </row>
    <row r="11">
      <c r="A11" s="17" t="inlineStr">
        <is>
          <t>Engagement value on the book</t>
        </is>
      </c>
      <c r="B11" s="19">
        <f>SUM(Clients!$D$5:$D$204)</f>
        <v/>
      </c>
    </row>
    <row r="12">
      <c r="A12" s="17" t="inlineStr">
        <is>
          <t>Revenue, trailing window</t>
        </is>
      </c>
      <c r="B12" s="19">
        <f>SUMIFS(Revenue!$E$5:$E$204,Revenue!$A$5:$A$204,"&gt;="&amp;EDATE(TODAY(),-Dashboard!$C$6))</f>
        <v/>
      </c>
    </row>
    <row r="13">
      <c r="A13" s="17" t="inlineStr">
        <is>
          <t>Revenue, all time</t>
        </is>
      </c>
      <c r="B13" s="19">
        <f>SUM(Revenue!$E$5:$E$204)</f>
        <v/>
      </c>
    </row>
    <row r="14">
      <c r="A14" s="17" t="inlineStr">
        <is>
          <t>Warm</t>
        </is>
      </c>
      <c r="B14" s="10">
        <f>COUNTIFS(Clients!$G$5:$G$204,"Warm")</f>
        <v/>
      </c>
    </row>
    <row r="15">
      <c r="A15" s="17" t="inlineStr">
        <is>
          <t>Cooling</t>
        </is>
      </c>
      <c r="B15" s="10">
        <f>COUNTIFS(Clients!$G$5:$G$204,"Cooling")</f>
        <v/>
      </c>
    </row>
    <row r="16">
      <c r="A16" s="17" t="inlineStr">
        <is>
          <t>At risk</t>
        </is>
      </c>
      <c r="B16" s="10">
        <f>COUNTIFS(Clients!$G$5:$G$204,"At risk")</f>
        <v/>
      </c>
    </row>
    <row r="17">
      <c r="A17" s="17" t="inlineStr">
        <is>
          <t>Never contacted</t>
        </is>
      </c>
      <c r="B17" s="10">
        <f>COUNTIFS(Clients!$G$5:$G$204,"Never contacted")</f>
        <v/>
      </c>
    </row>
    <row r="18">
      <c r="A18" s="17" t="inlineStr">
        <is>
          <t>Trailing revenue in at-risk clients</t>
        </is>
      </c>
      <c r="B18" s="19">
        <f>SUMIFS(Clients!$H$5:$H$204,Clients!$G$5:$G$204,"At risk")</f>
        <v/>
      </c>
    </row>
    <row r="19">
      <c r="A19" s="17" t="inlineStr">
        <is>
          <t>Largest client share of trailing revenue</t>
        </is>
      </c>
      <c r="B19" s="20">
        <f>IFERROR(MAX(Clients!$H$5:$H$204)/SUMIFS(Revenue!$E$5:$E$204,Revenue!$A$5:$A$204,"&gt;="&amp;EDATE(TODAY(),-Dashboard!$C$6)),0)</f>
        <v/>
      </c>
    </row>
    <row r="20">
      <c r="A20" s="17" t="inlineStr">
        <is>
          <t>Median days idle</t>
        </is>
      </c>
      <c r="B20" s="10">
        <f>IFERROR(MEDIAN(Clients!$F$5:$F$204),0)</f>
        <v/>
      </c>
    </row>
    <row r="21">
      <c r="A21" s="17" t="inlineStr">
        <is>
          <t>Longest gap (days)</t>
        </is>
      </c>
      <c r="B21" s="10">
        <f>IFERROR(MAX(Clients!$F$5:$F$204),0)</f>
        <v/>
      </c>
    </row>
    <row r="22">
      <c r="A22" s="17" t="inlineStr">
        <is>
          <t>Interactions logged, last 90 days</t>
        </is>
      </c>
      <c r="B22" s="10">
        <f>COUNTIFS(Interactions!$A$5:$A$204,"&gt;="&amp;(TODAY()-90))</f>
        <v/>
      </c>
    </row>
    <row r="23">
      <c r="A23" s="17" t="inlineStr">
        <is>
          <t>Next actions overdue</t>
        </is>
      </c>
      <c r="B23" s="10">
        <f>COUNTIFS(Clients!$M$5:$M$204,"OVERDUE")</f>
        <v/>
      </c>
    </row>
    <row r="24">
      <c r="A24" s="17" t="inlineStr">
        <is>
          <t>Clients with no next action</t>
        </is>
      </c>
      <c r="B24" s="10">
        <f>COUNTIFS(Clients!$M$5:$M$204,"No next action")</f>
        <v/>
      </c>
    </row>
    <row r="25">
      <c r="A25" s="17" t="inlineStr">
        <is>
          <t>Invoiced and unpaid</t>
        </is>
      </c>
      <c r="B25" s="19">
        <f>SUMIFS(Revenue!$E$5:$E$204,Revenue!$F$5:$F$204,"Invoiced")</f>
        <v/>
      </c>
    </row>
    <row r="26">
      <c r="A26" s="17" t="inlineStr">
        <is>
          <t>Overdue invoice value</t>
        </is>
      </c>
      <c r="B26" s="19">
        <f>SUMIFS(Revenue!$E$5:$E$204,Revenue!$H$5:$H$204,"&gt;0")</f>
        <v/>
      </c>
    </row>
    <row r="29">
      <c r="A29" s="6" t="inlineStr">
        <is>
          <t>By owner</t>
        </is>
      </c>
      <c r="B29" s="6" t="inlineStr">
        <is>
          <t>Clients</t>
        </is>
      </c>
      <c r="C29" s="6" t="inlineStr">
        <is>
          <t>Value</t>
        </is>
      </c>
      <c r="D29" s="6" t="inlineStr">
        <is>
          <t>Revenue (TTM)</t>
        </is>
      </c>
      <c r="E29" s="6" t="inlineStr">
        <is>
          <t>Avg days idle</t>
        </is>
      </c>
      <c r="F29" s="6" t="inlineStr">
        <is>
          <t>At risk</t>
        </is>
      </c>
      <c r="G29" s="6" t="inlineStr">
        <is>
          <t>Contacts (90d)</t>
        </is>
      </c>
      <c r="H29" s="6" t="inlineStr">
        <is>
          <t>Actions overdue</t>
        </is>
      </c>
    </row>
    <row r="30">
      <c r="A30" s="7" t="inlineStr">
        <is>
          <t>A. Duval</t>
        </is>
      </c>
      <c r="B30" s="13">
        <f>IF($A30="","",COUNTIFS(Clients!$B$5:$B$204,$A30))</f>
        <v/>
      </c>
      <c r="C30" s="12">
        <f>IF($A30="","",SUMIFS(Clients!$D$5:$D$204,Clients!$B$5:$B$204,$A30))</f>
        <v/>
      </c>
      <c r="D30" s="12">
        <f>IF($A30="","",SUMIFS(Clients!$H$5:$H$204,Clients!$B$5:$B$204,$A30))</f>
        <v/>
      </c>
      <c r="E30" s="13">
        <f>IF($A30="","",IFERROR(AVERAGEIFS(Clients!$F$5:$F$204,Clients!$B$5:$B$204,$A30),0))</f>
        <v/>
      </c>
      <c r="F30" s="13">
        <f>IF($A30="","",COUNTIFS(Clients!$B$5:$B$204,$A30,Clients!$G$5:$G$204,"At risk"))</f>
        <v/>
      </c>
      <c r="G30" s="13">
        <f>IF($A30="","",COUNTIFS(Interactions!$E$5:$E$204,$A30,Interactions!$A$5:$A$204,"&gt;="&amp;(TODAY()-90)))</f>
        <v/>
      </c>
      <c r="H30" s="13">
        <f>IF($A30="","",COUNTIFS(Clients!$B$5:$B$204,$A30,Clients!$M$5:$M$204,"OVERDUE"))</f>
        <v/>
      </c>
    </row>
    <row r="31">
      <c r="A31" s="7" t="inlineStr">
        <is>
          <t>K. Owens</t>
        </is>
      </c>
      <c r="B31" s="13">
        <f>IF($A31="","",COUNTIFS(Clients!$B$5:$B$204,$A31))</f>
        <v/>
      </c>
      <c r="C31" s="12">
        <f>IF($A31="","",SUMIFS(Clients!$D$5:$D$204,Clients!$B$5:$B$204,$A31))</f>
        <v/>
      </c>
      <c r="D31" s="12">
        <f>IF($A31="","",SUMIFS(Clients!$H$5:$H$204,Clients!$B$5:$B$204,$A31))</f>
        <v/>
      </c>
      <c r="E31" s="13">
        <f>IF($A31="","",IFERROR(AVERAGEIFS(Clients!$F$5:$F$204,Clients!$B$5:$B$204,$A31),0))</f>
        <v/>
      </c>
      <c r="F31" s="13">
        <f>IF($A31="","",COUNTIFS(Clients!$B$5:$B$204,$A31,Clients!$G$5:$G$204,"At risk"))</f>
        <v/>
      </c>
      <c r="G31" s="13">
        <f>IF($A31="","",COUNTIFS(Interactions!$E$5:$E$204,$A31,Interactions!$A$5:$A$204,"&gt;="&amp;(TODAY()-90)))</f>
        <v/>
      </c>
      <c r="H31" s="13">
        <f>IF($A31="","",COUNTIFS(Clients!$B$5:$B$204,$A31,Clients!$M$5:$M$204,"OVERDUE"))</f>
        <v/>
      </c>
    </row>
    <row r="32">
      <c r="A32" s="7" t="inlineStr">
        <is>
          <t>M. Ferrer</t>
        </is>
      </c>
      <c r="B32" s="13">
        <f>IF($A32="","",COUNTIFS(Clients!$B$5:$B$204,$A32))</f>
        <v/>
      </c>
      <c r="C32" s="12">
        <f>IF($A32="","",SUMIFS(Clients!$D$5:$D$204,Clients!$B$5:$B$204,$A32))</f>
        <v/>
      </c>
      <c r="D32" s="12">
        <f>IF($A32="","",SUMIFS(Clients!$H$5:$H$204,Clients!$B$5:$B$204,$A32))</f>
        <v/>
      </c>
      <c r="E32" s="13">
        <f>IF($A32="","",IFERROR(AVERAGEIFS(Clients!$F$5:$F$204,Clients!$B$5:$B$204,$A32),0))</f>
        <v/>
      </c>
      <c r="F32" s="13">
        <f>IF($A32="","",COUNTIFS(Clients!$B$5:$B$204,$A32,Clients!$G$5:$G$204,"At risk"))</f>
        <v/>
      </c>
      <c r="G32" s="13">
        <f>IF($A32="","",COUNTIFS(Interactions!$E$5:$E$204,$A32,Interactions!$A$5:$A$204,"&gt;="&amp;(TODAY()-90)))</f>
        <v/>
      </c>
      <c r="H32" s="13">
        <f>IF($A32="","",COUNTIFS(Clients!$B$5:$B$204,$A32,Clients!$M$5:$M$204,"OVERDUE"))</f>
        <v/>
      </c>
    </row>
    <row r="33">
      <c r="A33" s="7" t="n"/>
      <c r="B33" s="13">
        <f>IF($A33="","",COUNTIFS(Clients!$B$5:$B$204,$A33))</f>
        <v/>
      </c>
      <c r="C33" s="12">
        <f>IF($A33="","",SUMIFS(Clients!$D$5:$D$204,Clients!$B$5:$B$204,$A33))</f>
        <v/>
      </c>
      <c r="D33" s="12">
        <f>IF($A33="","",SUMIFS(Clients!$H$5:$H$204,Clients!$B$5:$B$204,$A33))</f>
        <v/>
      </c>
      <c r="E33" s="13">
        <f>IF($A33="","",IFERROR(AVERAGEIFS(Clients!$F$5:$F$204,Clients!$B$5:$B$204,$A33),0))</f>
        <v/>
      </c>
      <c r="F33" s="13">
        <f>IF($A33="","",COUNTIFS(Clients!$B$5:$B$204,$A33,Clients!$G$5:$G$204,"At risk"))</f>
        <v/>
      </c>
      <c r="G33" s="13">
        <f>IF($A33="","",COUNTIFS(Interactions!$E$5:$E$204,$A33,Interactions!$A$5:$A$204,"&gt;="&amp;(TODAY()-90)))</f>
        <v/>
      </c>
      <c r="H33" s="13">
        <f>IF($A33="","",COUNTIFS(Clients!$B$5:$B$204,$A33,Clients!$M$5:$M$204,"OVERDUE"))</f>
        <v/>
      </c>
    </row>
    <row r="34">
      <c r="A34" s="7" t="n"/>
      <c r="B34" s="13">
        <f>IF($A34="","",COUNTIFS(Clients!$B$5:$B$204,$A34))</f>
        <v/>
      </c>
      <c r="C34" s="12">
        <f>IF($A34="","",SUMIFS(Clients!$D$5:$D$204,Clients!$B$5:$B$204,$A34))</f>
        <v/>
      </c>
      <c r="D34" s="12">
        <f>IF($A34="","",SUMIFS(Clients!$H$5:$H$204,Clients!$B$5:$B$204,$A34))</f>
        <v/>
      </c>
      <c r="E34" s="13">
        <f>IF($A34="","",IFERROR(AVERAGEIFS(Clients!$F$5:$F$204,Clients!$B$5:$B$204,$A34),0))</f>
        <v/>
      </c>
      <c r="F34" s="13">
        <f>IF($A34="","",COUNTIFS(Clients!$B$5:$B$204,$A34,Clients!$G$5:$G$204,"At risk"))</f>
        <v/>
      </c>
      <c r="G34" s="13">
        <f>IF($A34="","",COUNTIFS(Interactions!$E$5:$E$204,$A34,Interactions!$A$5:$A$204,"&gt;="&amp;(TODAY()-90)))</f>
        <v/>
      </c>
      <c r="H34" s="13">
        <f>IF($A34="","",COUNTIFS(Clients!$B$5:$B$204,$A34,Clients!$M$5:$M$204,"OVERDUE"))</f>
        <v/>
      </c>
    </row>
    <row r="35">
      <c r="A35" s="7" t="n"/>
      <c r="B35" s="13">
        <f>IF($A35="","",COUNTIFS(Clients!$B$5:$B$204,$A35))</f>
        <v/>
      </c>
      <c r="C35" s="12">
        <f>IF($A35="","",SUMIFS(Clients!$D$5:$D$204,Clients!$B$5:$B$204,$A35))</f>
        <v/>
      </c>
      <c r="D35" s="12">
        <f>IF($A35="","",SUMIFS(Clients!$H$5:$H$204,Clients!$B$5:$B$204,$A35))</f>
        <v/>
      </c>
      <c r="E35" s="13">
        <f>IF($A35="","",IFERROR(AVERAGEIFS(Clients!$F$5:$F$204,Clients!$B$5:$B$204,$A35),0))</f>
        <v/>
      </c>
      <c r="F35" s="13">
        <f>IF($A35="","",COUNTIFS(Clients!$B$5:$B$204,$A35,Clients!$G$5:$G$204,"At risk"))</f>
        <v/>
      </c>
      <c r="G35" s="13">
        <f>IF($A35="","",COUNTIFS(Interactions!$E$5:$E$204,$A35,Interactions!$A$5:$A$204,"&gt;="&amp;(TODAY()-90)))</f>
        <v/>
      </c>
      <c r="H35" s="13">
        <f>IF($A35="","",COUNTIFS(Clients!$B$5:$B$204,$A35,Clients!$M$5:$M$204,"OVERDUE"))</f>
        <v/>
      </c>
    </row>
    <row r="36">
      <c r="A36" s="7" t="n"/>
      <c r="B36" s="13">
        <f>IF($A36="","",COUNTIFS(Clients!$B$5:$B$204,$A36))</f>
        <v/>
      </c>
      <c r="C36" s="12">
        <f>IF($A36="","",SUMIFS(Clients!$D$5:$D$204,Clients!$B$5:$B$204,$A36))</f>
        <v/>
      </c>
      <c r="D36" s="12">
        <f>IF($A36="","",SUMIFS(Clients!$H$5:$H$204,Clients!$B$5:$B$204,$A36))</f>
        <v/>
      </c>
      <c r="E36" s="13">
        <f>IF($A36="","",IFERROR(AVERAGEIFS(Clients!$F$5:$F$204,Clients!$B$5:$B$204,$A36),0))</f>
        <v/>
      </c>
      <c r="F36" s="13">
        <f>IF($A36="","",COUNTIFS(Clients!$B$5:$B$204,$A36,Clients!$G$5:$G$204,"At risk"))</f>
        <v/>
      </c>
      <c r="G36" s="13">
        <f>IF($A36="","",COUNTIFS(Interactions!$E$5:$E$204,$A36,Interactions!$A$5:$A$204,"&gt;="&amp;(TODAY()-90)))</f>
        <v/>
      </c>
      <c r="H36" s="13">
        <f>IF($A36="","",COUNTIFS(Clients!$B$5:$B$204,$A36,Clients!$M$5:$M$204,"OVERDUE"))</f>
        <v/>
      </c>
    </row>
    <row r="37">
      <c r="A37" s="7" t="n"/>
      <c r="B37" s="13">
        <f>IF($A37="","",COUNTIFS(Clients!$B$5:$B$204,$A37))</f>
        <v/>
      </c>
      <c r="C37" s="12">
        <f>IF($A37="","",SUMIFS(Clients!$D$5:$D$204,Clients!$B$5:$B$204,$A37))</f>
        <v/>
      </c>
      <c r="D37" s="12">
        <f>IF($A37="","",SUMIFS(Clients!$H$5:$H$204,Clients!$B$5:$B$204,$A37))</f>
        <v/>
      </c>
      <c r="E37" s="13">
        <f>IF($A37="","",IFERROR(AVERAGEIFS(Clients!$F$5:$F$204,Clients!$B$5:$B$204,$A37),0))</f>
        <v/>
      </c>
      <c r="F37" s="13">
        <f>IF($A37="","",COUNTIFS(Clients!$B$5:$B$204,$A37,Clients!$G$5:$G$204,"At risk"))</f>
        <v/>
      </c>
      <c r="G37" s="13">
        <f>IF($A37="","",COUNTIFS(Interactions!$E$5:$E$204,$A37,Interactions!$A$5:$A$204,"&gt;="&amp;(TODAY()-90)))</f>
        <v/>
      </c>
      <c r="H37" s="13">
        <f>IF($A37="","",COUNTIFS(Clients!$B$5:$B$204,$A37,Clients!$M$5:$M$204,"OVERDUE"))</f>
        <v/>
      </c>
    </row>
    <row r="38">
      <c r="A38" s="7" t="n"/>
      <c r="B38" s="13">
        <f>IF($A38="","",COUNTIFS(Clients!$B$5:$B$204,$A38))</f>
        <v/>
      </c>
      <c r="C38" s="12">
        <f>IF($A38="","",SUMIFS(Clients!$D$5:$D$204,Clients!$B$5:$B$204,$A38))</f>
        <v/>
      </c>
      <c r="D38" s="12">
        <f>IF($A38="","",SUMIFS(Clients!$H$5:$H$204,Clients!$B$5:$B$204,$A38))</f>
        <v/>
      </c>
      <c r="E38" s="13">
        <f>IF($A38="","",IFERROR(AVERAGEIFS(Clients!$F$5:$F$204,Clients!$B$5:$B$204,$A38),0))</f>
        <v/>
      </c>
      <c r="F38" s="13">
        <f>IF($A38="","",COUNTIFS(Clients!$B$5:$B$204,$A38,Clients!$G$5:$G$204,"At risk"))</f>
        <v/>
      </c>
      <c r="G38" s="13">
        <f>IF($A38="","",COUNTIFS(Interactions!$E$5:$E$204,$A38,Interactions!$A$5:$A$204,"&gt;="&amp;(TODAY()-90)))</f>
        <v/>
      </c>
      <c r="H38" s="13">
        <f>IF($A38="","",COUNTIFS(Clients!$B$5:$B$204,$A38,Clients!$M$5:$M$204,"OVERDUE"))</f>
        <v/>
      </c>
    </row>
    <row r="39">
      <c r="A39" s="7" t="n"/>
      <c r="B39" s="13">
        <f>IF($A39="","",COUNTIFS(Clients!$B$5:$B$204,$A39))</f>
        <v/>
      </c>
      <c r="C39" s="12">
        <f>IF($A39="","",SUMIFS(Clients!$D$5:$D$204,Clients!$B$5:$B$204,$A39))</f>
        <v/>
      </c>
      <c r="D39" s="12">
        <f>IF($A39="","",SUMIFS(Clients!$H$5:$H$204,Clients!$B$5:$B$204,$A39))</f>
        <v/>
      </c>
      <c r="E39" s="13">
        <f>IF($A39="","",IFERROR(AVERAGEIFS(Clients!$F$5:$F$204,Clients!$B$5:$B$204,$A39),0))</f>
        <v/>
      </c>
      <c r="F39" s="13">
        <f>IF($A39="","",COUNTIFS(Clients!$B$5:$B$204,$A39,Clients!$G$5:$G$204,"At risk"))</f>
        <v/>
      </c>
      <c r="G39" s="13">
        <f>IF($A39="","",COUNTIFS(Interactions!$E$5:$E$204,$A39,Interactions!$A$5:$A$204,"&gt;="&amp;(TODAY()-90)))</f>
        <v/>
      </c>
      <c r="H39" s="13">
        <f>IF($A39="","",COUNTIFS(Clients!$B$5:$B$204,$A39,Clients!$M$5:$M$204,"OVERDUE"))</f>
        <v/>
      </c>
    </row>
    <row r="40">
      <c r="A40" s="7" t="n"/>
      <c r="B40" s="13">
        <f>IF($A40="","",COUNTIFS(Clients!$B$5:$B$204,$A40))</f>
        <v/>
      </c>
      <c r="C40" s="12">
        <f>IF($A40="","",SUMIFS(Clients!$D$5:$D$204,Clients!$B$5:$B$204,$A40))</f>
        <v/>
      </c>
      <c r="D40" s="12">
        <f>IF($A40="","",SUMIFS(Clients!$H$5:$H$204,Clients!$B$5:$B$204,$A40))</f>
        <v/>
      </c>
      <c r="E40" s="13">
        <f>IF($A40="","",IFERROR(AVERAGEIFS(Clients!$F$5:$F$204,Clients!$B$5:$B$204,$A40),0))</f>
        <v/>
      </c>
      <c r="F40" s="13">
        <f>IF($A40="","",COUNTIFS(Clients!$B$5:$B$204,$A40,Clients!$G$5:$G$204,"At risk"))</f>
        <v/>
      </c>
      <c r="G40" s="13">
        <f>IF($A40="","",COUNTIFS(Interactions!$E$5:$E$204,$A40,Interactions!$A$5:$A$204,"&gt;="&amp;(TODAY()-90)))</f>
        <v/>
      </c>
      <c r="H40" s="13">
        <f>IF($A40="","",COUNTIFS(Clients!$B$5:$B$204,$A40,Clients!$M$5:$M$204,"OVERDUE"))</f>
        <v/>
      </c>
    </row>
    <row r="41">
      <c r="A41" s="7" t="n"/>
      <c r="B41" s="13">
        <f>IF($A41="","",COUNTIFS(Clients!$B$5:$B$204,$A41))</f>
        <v/>
      </c>
      <c r="C41" s="12">
        <f>IF($A41="","",SUMIFS(Clients!$D$5:$D$204,Clients!$B$5:$B$204,$A41))</f>
        <v/>
      </c>
      <c r="D41" s="12">
        <f>IF($A41="","",SUMIFS(Clients!$H$5:$H$204,Clients!$B$5:$B$204,$A41))</f>
        <v/>
      </c>
      <c r="E41" s="13">
        <f>IF($A41="","",IFERROR(AVERAGEIFS(Clients!$F$5:$F$204,Clients!$B$5:$B$204,$A41),0))</f>
        <v/>
      </c>
      <c r="F41" s="13">
        <f>IF($A41="","",COUNTIFS(Clients!$B$5:$B$204,$A41,Clients!$G$5:$G$204,"At risk"))</f>
        <v/>
      </c>
      <c r="G41" s="13">
        <f>IF($A41="","",COUNTIFS(Interactions!$E$5:$E$204,$A41,Interactions!$A$5:$A$204,"&gt;="&amp;(TODAY()-90)))</f>
        <v/>
      </c>
      <c r="H41" s="13">
        <f>IF($A41="","",COUNTIFS(Clients!$B$5:$B$204,$A41,Clients!$M$5:$M$204,"OVERDUE"))</f>
        <v/>
      </c>
    </row>
    <row r="43">
      <c r="A43" s="6" t="inlineStr">
        <is>
          <t>By stage</t>
        </is>
      </c>
      <c r="B43" s="6" t="inlineStr">
        <is>
          <t>Clients</t>
        </is>
      </c>
      <c r="C43" s="6" t="inlineStr">
        <is>
          <t>Value</t>
        </is>
      </c>
      <c r="D43" s="6" t="inlineStr">
        <is>
          <t>Revenue (TTM)</t>
        </is>
      </c>
      <c r="E43" s="6" t="inlineStr">
        <is>
          <t>Avg days idle</t>
        </is>
      </c>
      <c r="F43" s="6" t="inlineStr">
        <is>
          <t>At risk</t>
        </is>
      </c>
      <c r="G43" s="6" t="inlineStr"/>
      <c r="H43" s="6" t="inlineStr"/>
    </row>
    <row r="44">
      <c r="A44" s="7" t="inlineStr">
        <is>
          <t>Lead</t>
        </is>
      </c>
      <c r="B44" s="13">
        <f>IF($A44="","",COUNTIFS(Clients!$C$5:$C$204,$A44))</f>
        <v/>
      </c>
      <c r="C44" s="12">
        <f>IF($A44="","",SUMIFS(Clients!$D$5:$D$204,Clients!$C$5:$C$204,$A44))</f>
        <v/>
      </c>
      <c r="D44" s="12">
        <f>IF($A44="","",SUMIFS(Clients!$H$5:$H$204,Clients!$C$5:$C$204,$A44))</f>
        <v/>
      </c>
      <c r="E44" s="13">
        <f>IF($A44="","",IFERROR(AVERAGEIFS(Clients!$F$5:$F$204,Clients!$C$5:$C$204,$A44),0))</f>
        <v/>
      </c>
      <c r="F44" s="13">
        <f>IF($A44="","",COUNTIFS(Clients!$C$5:$C$204,$A44,Clients!$G$5:$G$204,"At risk"))</f>
        <v/>
      </c>
    </row>
    <row r="45">
      <c r="A45" s="7" t="inlineStr">
        <is>
          <t>Proposal</t>
        </is>
      </c>
      <c r="B45" s="13">
        <f>IF($A45="","",COUNTIFS(Clients!$C$5:$C$204,$A45))</f>
        <v/>
      </c>
      <c r="C45" s="12">
        <f>IF($A45="","",SUMIFS(Clients!$D$5:$D$204,Clients!$C$5:$C$204,$A45))</f>
        <v/>
      </c>
      <c r="D45" s="12">
        <f>IF($A45="","",SUMIFS(Clients!$H$5:$H$204,Clients!$C$5:$C$204,$A45))</f>
        <v/>
      </c>
      <c r="E45" s="13">
        <f>IF($A45="","",IFERROR(AVERAGEIFS(Clients!$F$5:$F$204,Clients!$C$5:$C$204,$A45),0))</f>
        <v/>
      </c>
      <c r="F45" s="13">
        <f>IF($A45="","",COUNTIFS(Clients!$C$5:$C$204,$A45,Clients!$G$5:$G$204,"At risk"))</f>
        <v/>
      </c>
    </row>
    <row r="46">
      <c r="A46" s="7" t="inlineStr">
        <is>
          <t>Delivery</t>
        </is>
      </c>
      <c r="B46" s="13">
        <f>IF($A46="","",COUNTIFS(Clients!$C$5:$C$204,$A46))</f>
        <v/>
      </c>
      <c r="C46" s="12">
        <f>IF($A46="","",SUMIFS(Clients!$D$5:$D$204,Clients!$C$5:$C$204,$A46))</f>
        <v/>
      </c>
      <c r="D46" s="12">
        <f>IF($A46="","",SUMIFS(Clients!$H$5:$H$204,Clients!$C$5:$C$204,$A46))</f>
        <v/>
      </c>
      <c r="E46" s="13">
        <f>IF($A46="","",IFERROR(AVERAGEIFS(Clients!$F$5:$F$204,Clients!$C$5:$C$204,$A46),0))</f>
        <v/>
      </c>
      <c r="F46" s="13">
        <f>IF($A46="","",COUNTIFS(Clients!$C$5:$C$204,$A46,Clients!$G$5:$G$204,"At risk"))</f>
        <v/>
      </c>
    </row>
    <row r="47">
      <c r="A47" s="7" t="inlineStr">
        <is>
          <t>Retainer</t>
        </is>
      </c>
      <c r="B47" s="13">
        <f>IF($A47="","",COUNTIFS(Clients!$C$5:$C$204,$A47))</f>
        <v/>
      </c>
      <c r="C47" s="12">
        <f>IF($A47="","",SUMIFS(Clients!$D$5:$D$204,Clients!$C$5:$C$204,$A47))</f>
        <v/>
      </c>
      <c r="D47" s="12">
        <f>IF($A47="","",SUMIFS(Clients!$H$5:$H$204,Clients!$C$5:$C$204,$A47))</f>
        <v/>
      </c>
      <c r="E47" s="13">
        <f>IF($A47="","",IFERROR(AVERAGEIFS(Clients!$F$5:$F$204,Clients!$C$5:$C$204,$A47),0))</f>
        <v/>
      </c>
      <c r="F47" s="13">
        <f>IF($A47="","",COUNTIFS(Clients!$C$5:$C$204,$A47,Clients!$G$5:$G$204,"At risk"))</f>
        <v/>
      </c>
    </row>
    <row r="48">
      <c r="A48" s="7" t="inlineStr">
        <is>
          <t>Dormant</t>
        </is>
      </c>
      <c r="B48" s="13">
        <f>IF($A48="","",COUNTIFS(Clients!$C$5:$C$204,$A48))</f>
        <v/>
      </c>
      <c r="C48" s="12">
        <f>IF($A48="","",SUMIFS(Clients!$D$5:$D$204,Clients!$C$5:$C$204,$A48))</f>
        <v/>
      </c>
      <c r="D48" s="12">
        <f>IF($A48="","",SUMIFS(Clients!$H$5:$H$204,Clients!$C$5:$C$204,$A48))</f>
        <v/>
      </c>
      <c r="E48" s="13">
        <f>IF($A48="","",IFERROR(AVERAGEIFS(Clients!$F$5:$F$204,Clients!$C$5:$C$204,$A48),0))</f>
        <v/>
      </c>
      <c r="F48" s="13">
        <f>IF($A48="","",COUNTIFS(Clients!$C$5:$C$204,$A48,Clients!$G$5:$G$204,"At risk"))</f>
        <v/>
      </c>
    </row>
    <row r="49">
      <c r="A49" s="7" t="inlineStr">
        <is>
          <t>Lost</t>
        </is>
      </c>
      <c r="B49" s="13">
        <f>IF($A49="","",COUNTIFS(Clients!$C$5:$C$204,$A49))</f>
        <v/>
      </c>
      <c r="C49" s="12">
        <f>IF($A49="","",SUMIFS(Clients!$D$5:$D$204,Clients!$C$5:$C$204,$A49))</f>
        <v/>
      </c>
      <c r="D49" s="12">
        <f>IF($A49="","",SUMIFS(Clients!$H$5:$H$204,Clients!$C$5:$C$204,$A49))</f>
        <v/>
      </c>
      <c r="E49" s="13">
        <f>IF($A49="","",IFERROR(AVERAGEIFS(Clients!$F$5:$F$204,Clients!$C$5:$C$204,$A49),0))</f>
        <v/>
      </c>
      <c r="F49" s="13">
        <f>IF($A49="","",COUNTIFS(Clients!$C$5:$C$204,$A49,Clients!$G$5:$G$204,"At risk"))</f>
        <v/>
      </c>
    </row>
    <row r="50">
      <c r="A50" s="7" t="n"/>
      <c r="B50" s="13">
        <f>IF($A50="","",COUNTIFS(Clients!$C$5:$C$204,$A50))</f>
        <v/>
      </c>
      <c r="C50" s="12">
        <f>IF($A50="","",SUMIFS(Clients!$D$5:$D$204,Clients!$C$5:$C$204,$A50))</f>
        <v/>
      </c>
      <c r="D50" s="12">
        <f>IF($A50="","",SUMIFS(Clients!$H$5:$H$204,Clients!$C$5:$C$204,$A50))</f>
        <v/>
      </c>
      <c r="E50" s="13">
        <f>IF($A50="","",IFERROR(AVERAGEIFS(Clients!$F$5:$F$204,Clients!$C$5:$C$204,$A50),0))</f>
        <v/>
      </c>
      <c r="F50" s="13">
        <f>IF($A50="","",COUNTIFS(Clients!$C$5:$C$204,$A50,Clients!$G$5:$G$204,"At risk"))</f>
        <v/>
      </c>
    </row>
    <row r="51">
      <c r="A51" s="7" t="n"/>
      <c r="B51" s="13">
        <f>IF($A51="","",COUNTIFS(Clients!$C$5:$C$204,$A51))</f>
        <v/>
      </c>
      <c r="C51" s="12">
        <f>IF($A51="","",SUMIFS(Clients!$D$5:$D$204,Clients!$C$5:$C$204,$A51))</f>
        <v/>
      </c>
      <c r="D51" s="12">
        <f>IF($A51="","",SUMIFS(Clients!$H$5:$H$204,Clients!$C$5:$C$204,$A51))</f>
        <v/>
      </c>
      <c r="E51" s="13">
        <f>IF($A51="","",IFERROR(AVERAGEIFS(Clients!$F$5:$F$204,Clients!$C$5:$C$204,$A51),0))</f>
        <v/>
      </c>
      <c r="F51" s="13">
        <f>IF($A51="","",COUNTIFS(Clients!$C$5:$C$204,$A51,Clients!$G$5:$G$204,"At risk"))</f>
        <v/>
      </c>
    </row>
    <row r="53">
      <c r="A53" s="6" t="inlineStr">
        <is>
          <t>Idle band</t>
        </is>
      </c>
      <c r="B53" s="6" t="inlineStr">
        <is>
          <t>Clients</t>
        </is>
      </c>
      <c r="C53" s="6" t="inlineStr">
        <is>
          <t>Engagement value</t>
        </is>
      </c>
      <c r="D53" s="6" t="inlineStr">
        <is>
          <t>Revenue (TTM)</t>
        </is>
      </c>
      <c r="E53" s="6" t="inlineStr"/>
      <c r="F53" s="6" t="inlineStr"/>
      <c r="G53" s="6" t="inlineStr"/>
      <c r="H53" s="6" t="inlineStr"/>
    </row>
    <row r="54">
      <c r="A54" s="15" t="inlineStr">
        <is>
          <t>Warm</t>
        </is>
      </c>
      <c r="B54" s="13">
        <f>COUNTIFS(Clients!$G$5:$G$204,$A54)</f>
        <v/>
      </c>
      <c r="C54" s="12">
        <f>SUMIFS(Clients!$D$5:$D$204,Clients!$G$5:$G$204,$A54)</f>
        <v/>
      </c>
      <c r="D54" s="12">
        <f>SUMIFS(Clients!$H$5:$H$204,Clients!$G$5:$G$204,$A54)</f>
        <v/>
      </c>
    </row>
    <row r="55">
      <c r="A55" s="15" t="inlineStr">
        <is>
          <t>Cooling</t>
        </is>
      </c>
      <c r="B55" s="13">
        <f>COUNTIFS(Clients!$G$5:$G$204,$A55)</f>
        <v/>
      </c>
      <c r="C55" s="12">
        <f>SUMIFS(Clients!$D$5:$D$204,Clients!$G$5:$G$204,$A55)</f>
        <v/>
      </c>
      <c r="D55" s="12">
        <f>SUMIFS(Clients!$H$5:$H$204,Clients!$G$5:$G$204,$A55)</f>
        <v/>
      </c>
    </row>
    <row r="56">
      <c r="A56" s="15" t="inlineStr">
        <is>
          <t>At risk</t>
        </is>
      </c>
      <c r="B56" s="13">
        <f>COUNTIFS(Clients!$G$5:$G$204,$A56)</f>
        <v/>
      </c>
      <c r="C56" s="12">
        <f>SUMIFS(Clients!$D$5:$D$204,Clients!$G$5:$G$204,$A56)</f>
        <v/>
      </c>
      <c r="D56" s="12">
        <f>SUMIFS(Clients!$H$5:$H$204,Clients!$G$5:$G$204,$A56)</f>
        <v/>
      </c>
    </row>
    <row r="57">
      <c r="A57" s="15" t="inlineStr">
        <is>
          <t>Never contacted</t>
        </is>
      </c>
      <c r="B57" s="13">
        <f>COUNTIFS(Clients!$G$5:$G$204,$A57)</f>
        <v/>
      </c>
      <c r="C57" s="12">
        <f>SUMIFS(Clients!$D$5:$D$204,Clients!$G$5:$G$204,$A57)</f>
        <v/>
      </c>
      <c r="D57" s="12">
        <f>SUMIFS(Clients!$H$5:$H$204,Clients!$G$5:$G$204,$A57)</f>
        <v/>
      </c>
    </row>
    <row r="60">
      <c r="A60" s="6" t="inlineStr">
        <is>
          <t>Month</t>
        </is>
      </c>
      <c r="B60" s="6" t="inlineStr">
        <is>
          <t>Invoiced</t>
        </is>
      </c>
      <c r="C60" s="6" t="inlineStr">
        <is>
          <t>Paid</t>
        </is>
      </c>
      <c r="D60" s="6" t="inlineStr">
        <is>
          <t>Unpaid</t>
        </is>
      </c>
      <c r="E60" s="6" t="inlineStr">
        <is>
          <t>Clients billed</t>
        </is>
      </c>
      <c r="F60" s="6" t="inlineStr"/>
      <c r="G60" s="6" t="inlineStr"/>
      <c r="H60" s="6" t="inlineStr"/>
    </row>
    <row r="61">
      <c r="A61" s="21" t="n">
        <v>46023</v>
      </c>
      <c r="B61" s="12">
        <f>IF($A61="","",SUMIFS(Revenue!$E$5:$E$204,Revenue!$J$5:$J$204,$A61))</f>
        <v/>
      </c>
      <c r="C61" s="12">
        <f>IF($A61="","",SUMIFS(Revenue!$E$5:$E$204,Revenue!$J$5:$J$204,$A61,Revenue!$F$5:$F$204,"Paid"))</f>
        <v/>
      </c>
      <c r="D61" s="12">
        <f>IF($A61="","",$B61-$C61)</f>
        <v/>
      </c>
      <c r="E61" s="13">
        <f>IF($A61="","",COUNTIFS(Revenue!$J$5:$J$204,$A61))</f>
        <v/>
      </c>
    </row>
    <row r="62">
      <c r="A62" s="16">
        <f>IF($A61="","",EDATE($A61,1))</f>
        <v/>
      </c>
      <c r="B62" s="12">
        <f>IF($A62="","",SUMIFS(Revenue!$E$5:$E$204,Revenue!$J$5:$J$204,$A62))</f>
        <v/>
      </c>
      <c r="C62" s="12">
        <f>IF($A62="","",SUMIFS(Revenue!$E$5:$E$204,Revenue!$J$5:$J$204,$A62,Revenue!$F$5:$F$204,"Paid"))</f>
        <v/>
      </c>
      <c r="D62" s="12">
        <f>IF($A62="","",$B62-$C62)</f>
        <v/>
      </c>
      <c r="E62" s="13">
        <f>IF($A62="","",COUNTIFS(Revenue!$J$5:$J$204,$A62))</f>
        <v/>
      </c>
    </row>
    <row r="63">
      <c r="A63" s="16">
        <f>IF($A62="","",EDATE($A62,1))</f>
        <v/>
      </c>
      <c r="B63" s="12">
        <f>IF($A63="","",SUMIFS(Revenue!$E$5:$E$204,Revenue!$J$5:$J$204,$A63))</f>
        <v/>
      </c>
      <c r="C63" s="12">
        <f>IF($A63="","",SUMIFS(Revenue!$E$5:$E$204,Revenue!$J$5:$J$204,$A63,Revenue!$F$5:$F$204,"Paid"))</f>
        <v/>
      </c>
      <c r="D63" s="12">
        <f>IF($A63="","",$B63-$C63)</f>
        <v/>
      </c>
      <c r="E63" s="13">
        <f>IF($A63="","",COUNTIFS(Revenue!$J$5:$J$204,$A63))</f>
        <v/>
      </c>
    </row>
    <row r="64">
      <c r="A64" s="16">
        <f>IF($A63="","",EDATE($A63,1))</f>
        <v/>
      </c>
      <c r="B64" s="12">
        <f>IF($A64="","",SUMIFS(Revenue!$E$5:$E$204,Revenue!$J$5:$J$204,$A64))</f>
        <v/>
      </c>
      <c r="C64" s="12">
        <f>IF($A64="","",SUMIFS(Revenue!$E$5:$E$204,Revenue!$J$5:$J$204,$A64,Revenue!$F$5:$F$204,"Paid"))</f>
        <v/>
      </c>
      <c r="D64" s="12">
        <f>IF($A64="","",$B64-$C64)</f>
        <v/>
      </c>
      <c r="E64" s="13">
        <f>IF($A64="","",COUNTIFS(Revenue!$J$5:$J$204,$A64))</f>
        <v/>
      </c>
    </row>
    <row r="65">
      <c r="A65" s="16">
        <f>IF($A64="","",EDATE($A64,1))</f>
        <v/>
      </c>
      <c r="B65" s="12">
        <f>IF($A65="","",SUMIFS(Revenue!$E$5:$E$204,Revenue!$J$5:$J$204,$A65))</f>
        <v/>
      </c>
      <c r="C65" s="12">
        <f>IF($A65="","",SUMIFS(Revenue!$E$5:$E$204,Revenue!$J$5:$J$204,$A65,Revenue!$F$5:$F$204,"Paid"))</f>
        <v/>
      </c>
      <c r="D65" s="12">
        <f>IF($A65="","",$B65-$C65)</f>
        <v/>
      </c>
      <c r="E65" s="13">
        <f>IF($A65="","",COUNTIFS(Revenue!$J$5:$J$204,$A65))</f>
        <v/>
      </c>
    </row>
    <row r="66">
      <c r="A66" s="16">
        <f>IF($A65="","",EDATE($A65,1))</f>
        <v/>
      </c>
      <c r="B66" s="12">
        <f>IF($A66="","",SUMIFS(Revenue!$E$5:$E$204,Revenue!$J$5:$J$204,$A66))</f>
        <v/>
      </c>
      <c r="C66" s="12">
        <f>IF($A66="","",SUMIFS(Revenue!$E$5:$E$204,Revenue!$J$5:$J$204,$A66,Revenue!$F$5:$F$204,"Paid"))</f>
        <v/>
      </c>
      <c r="D66" s="12">
        <f>IF($A66="","",$B66-$C66)</f>
        <v/>
      </c>
      <c r="E66" s="13">
        <f>IF($A66="","",COUNTIFS(Revenue!$J$5:$J$204,$A66))</f>
        <v/>
      </c>
    </row>
    <row r="67">
      <c r="A67" s="16">
        <f>IF($A66="","",EDATE($A66,1))</f>
        <v/>
      </c>
      <c r="B67" s="12">
        <f>IF($A67="","",SUMIFS(Revenue!$E$5:$E$204,Revenue!$J$5:$J$204,$A67))</f>
        <v/>
      </c>
      <c r="C67" s="12">
        <f>IF($A67="","",SUMIFS(Revenue!$E$5:$E$204,Revenue!$J$5:$J$204,$A67,Revenue!$F$5:$F$204,"Paid"))</f>
        <v/>
      </c>
      <c r="D67" s="12">
        <f>IF($A67="","",$B67-$C67)</f>
        <v/>
      </c>
      <c r="E67" s="13">
        <f>IF($A67="","",COUNTIFS(Revenue!$J$5:$J$204,$A67))</f>
        <v/>
      </c>
    </row>
    <row r="68">
      <c r="A68" s="16">
        <f>IF($A67="","",EDATE($A67,1))</f>
        <v/>
      </c>
      <c r="B68" s="12">
        <f>IF($A68="","",SUMIFS(Revenue!$E$5:$E$204,Revenue!$J$5:$J$204,$A68))</f>
        <v/>
      </c>
      <c r="C68" s="12">
        <f>IF($A68="","",SUMIFS(Revenue!$E$5:$E$204,Revenue!$J$5:$J$204,$A68,Revenue!$F$5:$F$204,"Paid"))</f>
        <v/>
      </c>
      <c r="D68" s="12">
        <f>IF($A68="","",$B68-$C68)</f>
        <v/>
      </c>
      <c r="E68" s="13">
        <f>IF($A68="","",COUNTIFS(Revenue!$J$5:$J$204,$A68))</f>
        <v/>
      </c>
    </row>
    <row r="69">
      <c r="A69" s="16">
        <f>IF($A68="","",EDATE($A68,1))</f>
        <v/>
      </c>
      <c r="B69" s="12">
        <f>IF($A69="","",SUMIFS(Revenue!$E$5:$E$204,Revenue!$J$5:$J$204,$A69))</f>
        <v/>
      </c>
      <c r="C69" s="12">
        <f>IF($A69="","",SUMIFS(Revenue!$E$5:$E$204,Revenue!$J$5:$J$204,$A69,Revenue!$F$5:$F$204,"Paid"))</f>
        <v/>
      </c>
      <c r="D69" s="12">
        <f>IF($A69="","",$B69-$C69)</f>
        <v/>
      </c>
      <c r="E69" s="13">
        <f>IF($A69="","",COUNTIFS(Revenue!$J$5:$J$204,$A69))</f>
        <v/>
      </c>
    </row>
    <row r="70">
      <c r="A70" s="16">
        <f>IF($A69="","",EDATE($A69,1))</f>
        <v/>
      </c>
      <c r="B70" s="12">
        <f>IF($A70="","",SUMIFS(Revenue!$E$5:$E$204,Revenue!$J$5:$J$204,$A70))</f>
        <v/>
      </c>
      <c r="C70" s="12">
        <f>IF($A70="","",SUMIFS(Revenue!$E$5:$E$204,Revenue!$J$5:$J$204,$A70,Revenue!$F$5:$F$204,"Paid"))</f>
        <v/>
      </c>
      <c r="D70" s="12">
        <f>IF($A70="","",$B70-$C70)</f>
        <v/>
      </c>
      <c r="E70" s="13">
        <f>IF($A70="","",COUNTIFS(Revenue!$J$5:$J$204,$A70))</f>
        <v/>
      </c>
    </row>
    <row r="71">
      <c r="A71" s="16">
        <f>IF($A70="","",EDATE($A70,1))</f>
        <v/>
      </c>
      <c r="B71" s="12">
        <f>IF($A71="","",SUMIFS(Revenue!$E$5:$E$204,Revenue!$J$5:$J$204,$A71))</f>
        <v/>
      </c>
      <c r="C71" s="12">
        <f>IF($A71="","",SUMIFS(Revenue!$E$5:$E$204,Revenue!$J$5:$J$204,$A71,Revenue!$F$5:$F$204,"Paid"))</f>
        <v/>
      </c>
      <c r="D71" s="12">
        <f>IF($A71="","",$B71-$C71)</f>
        <v/>
      </c>
      <c r="E71" s="13">
        <f>IF($A71="","",COUNTIFS(Revenue!$J$5:$J$204,$A71))</f>
        <v/>
      </c>
    </row>
    <row r="72">
      <c r="A72" s="16">
        <f>IF($A71="","",EDATE($A71,1))</f>
        <v/>
      </c>
      <c r="B72" s="12">
        <f>IF($A72="","",SUMIFS(Revenue!$E$5:$E$204,Revenue!$J$5:$J$204,$A72))</f>
        <v/>
      </c>
      <c r="C72" s="12">
        <f>IF($A72="","",SUMIFS(Revenue!$E$5:$E$204,Revenue!$J$5:$J$204,$A72,Revenue!$F$5:$F$204,"Paid"))</f>
        <v/>
      </c>
      <c r="D72" s="12">
        <f>IF($A72="","",$B72-$C72)</f>
        <v/>
      </c>
      <c r="E72" s="13">
        <f>IF($A72="","",COUNTIFS(Revenue!$J$5:$J$204,$A72))</f>
        <v/>
      </c>
    </row>
    <row r="73">
      <c r="A73" s="16">
        <f>IF($A72="","",EDATE($A72,1))</f>
        <v/>
      </c>
      <c r="B73" s="12">
        <f>IF($A73="","",SUMIFS(Revenue!$E$5:$E$204,Revenue!$J$5:$J$204,$A73))</f>
        <v/>
      </c>
      <c r="C73" s="12">
        <f>IF($A73="","",SUMIFS(Revenue!$E$5:$E$204,Revenue!$J$5:$J$204,$A73,Revenue!$F$5:$F$204,"Paid"))</f>
        <v/>
      </c>
      <c r="D73" s="12">
        <f>IF($A73="","",$B73-$C73)</f>
        <v/>
      </c>
      <c r="E73" s="13">
        <f>IF($A73="","",COUNTIFS(Revenue!$J$5:$J$204,$A73))</f>
        <v/>
      </c>
    </row>
    <row r="74">
      <c r="A74" s="16">
        <f>IF($A73="","",EDATE($A73,1))</f>
        <v/>
      </c>
      <c r="B74" s="12">
        <f>IF($A74="","",SUMIFS(Revenue!$E$5:$E$204,Revenue!$J$5:$J$204,$A74))</f>
        <v/>
      </c>
      <c r="C74" s="12">
        <f>IF($A74="","",SUMIFS(Revenue!$E$5:$E$204,Revenue!$J$5:$J$204,$A74,Revenue!$F$5:$F$204,"Paid"))</f>
        <v/>
      </c>
      <c r="D74" s="12">
        <f>IF($A74="","",$B74-$C74)</f>
        <v/>
      </c>
      <c r="E74" s="13">
        <f>IF($A74="","",COUNTIFS(Revenue!$J$5:$J$204,$A74))</f>
        <v/>
      </c>
    </row>
    <row r="75">
      <c r="A75" s="16">
        <f>IF($A74="","",EDATE($A74,1))</f>
        <v/>
      </c>
      <c r="B75" s="12">
        <f>IF($A75="","",SUMIFS(Revenue!$E$5:$E$204,Revenue!$J$5:$J$204,$A75))</f>
        <v/>
      </c>
      <c r="C75" s="12">
        <f>IF($A75="","",SUMIFS(Revenue!$E$5:$E$204,Revenue!$J$5:$J$204,$A75,Revenue!$F$5:$F$204,"Paid"))</f>
        <v/>
      </c>
      <c r="D75" s="12">
        <f>IF($A75="","",$B75-$C75)</f>
        <v/>
      </c>
      <c r="E75" s="13">
        <f>IF($A75="","",COUNTIFS(Revenue!$J$5:$J$204,$A75))</f>
        <v/>
      </c>
    </row>
    <row r="76">
      <c r="A76" s="16">
        <f>IF($A75="","",EDATE($A75,1))</f>
        <v/>
      </c>
      <c r="B76" s="12">
        <f>IF($A76="","",SUMIFS(Revenue!$E$5:$E$204,Revenue!$J$5:$J$204,$A76))</f>
        <v/>
      </c>
      <c r="C76" s="12">
        <f>IF($A76="","",SUMIFS(Revenue!$E$5:$E$204,Revenue!$J$5:$J$204,$A76,Revenue!$F$5:$F$204,"Paid"))</f>
        <v/>
      </c>
      <c r="D76" s="12">
        <f>IF($A76="","",$B76-$C76)</f>
        <v/>
      </c>
      <c r="E76" s="13">
        <f>IF($A76="","",COUNTIFS(Revenue!$J$5:$J$204,$A76))</f>
        <v/>
      </c>
    </row>
    <row r="77">
      <c r="A77" s="16">
        <f>IF($A76="","",EDATE($A76,1))</f>
        <v/>
      </c>
      <c r="B77" s="12">
        <f>IF($A77="","",SUMIFS(Revenue!$E$5:$E$204,Revenue!$J$5:$J$204,$A77))</f>
        <v/>
      </c>
      <c r="C77" s="12">
        <f>IF($A77="","",SUMIFS(Revenue!$E$5:$E$204,Revenue!$J$5:$J$204,$A77,Revenue!$F$5:$F$204,"Paid"))</f>
        <v/>
      </c>
      <c r="D77" s="12">
        <f>IF($A77="","",$B77-$C77)</f>
        <v/>
      </c>
      <c r="E77" s="13">
        <f>IF($A77="","",COUNTIFS(Revenue!$J$5:$J$204,$A77))</f>
        <v/>
      </c>
    </row>
    <row r="78">
      <c r="A78" s="16">
        <f>IF($A77="","",EDATE($A77,1))</f>
        <v/>
      </c>
      <c r="B78" s="12">
        <f>IF($A78="","",SUMIFS(Revenue!$E$5:$E$204,Revenue!$J$5:$J$204,$A78))</f>
        <v/>
      </c>
      <c r="C78" s="12">
        <f>IF($A78="","",SUMIFS(Revenue!$E$5:$E$204,Revenue!$J$5:$J$204,$A78,Revenue!$F$5:$F$204,"Paid"))</f>
        <v/>
      </c>
      <c r="D78" s="12">
        <f>IF($A78="","",$B78-$C78)</f>
        <v/>
      </c>
      <c r="E78" s="13">
        <f>IF($A78="","",COUNTIFS(Revenue!$J$5:$J$204,$A78))</f>
        <v/>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2026-09-12T18:56:03Z</dcterms:created>
  <dcterms:modified xsi:type="dcterms:W3CDTF">2026-09-12T18:56:03Z</dcterms:modified>
</cp:coreProperties>
</file>