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Customers" sheetId="2" state="visible" r:id="rId2"/>
    <sheet name="Cohorts" sheetId="3" state="visible" r:id="rId3"/>
    <sheet name="LTV" sheetId="4" state="visible" r:id="rId4"/>
    <sheet name="CAC" sheetId="5" state="visible" r:id="rId5"/>
  </sheets>
  <definedNames>
    <definedName name="GrossMargin">LTV!$B$5</definedName>
    <definedName name="MonthlyChurn">LTV!$B$6</definedName>
    <definedName name="ARPU">LTV!$B$7</definedName>
    <definedName name="Horizon">LTV!$B$8</definedName>
    <definedName name="DiscountRate">LTV!$B$9</definedName>
    <definedName name="AsOf">LTV!$B$10</definedName>
    <definedName name="TargetRatio">LTV!$B$11</definedName>
    <definedName name="CurveLTV">LTV!$B$14</definedName>
    <definedName name="BlendedCAC">CAC!$L$7</definedName>
  </definedNames>
  <calcPr calcId="124519" fullCalcOnLoad="1"/>
</workbook>
</file>

<file path=xl/styles.xml><?xml version="1.0" encoding="utf-8"?>
<styleSheet xmlns="http://schemas.openxmlformats.org/spreadsheetml/2006/main">
  <numFmts count="3">
    <numFmt numFmtId="164" formatCode="yyyy-mm-dd"/>
    <numFmt numFmtId="165" formatCode="$#,##0.00;($#,##0.00);-"/>
    <numFmt numFmtId="166" formatCode="0.0%"/>
  </numFmts>
  <fonts count="8">
    <font>
      <name val="Calibri"/>
      <family val="2"/>
      <color theme="1"/>
      <sz val="11"/>
      <scheme val="minor"/>
    </font>
    <font>
      <name val="Arial"/>
      <b val="1"/>
      <sz val="14"/>
    </font>
    <font>
      <name val="Arial"/>
      <i val="1"/>
      <color rgb="00595959"/>
      <sz val="9"/>
    </font>
    <font>
      <name val="Arial"/>
      <b val="1"/>
      <color rgb="00FFFFFF"/>
      <sz val="10"/>
    </font>
    <font>
      <name val="Arial"/>
      <color rgb="000000FF"/>
      <sz val="10"/>
    </font>
    <font>
      <name val="Arial"/>
      <sz val="10"/>
    </font>
    <font>
      <name val="Arial"/>
      <b val="1"/>
      <sz val="10"/>
    </font>
    <font>
      <name val="Arial"/>
      <b val="1"/>
      <color rgb="000000FF"/>
      <sz val="10"/>
    </font>
  </fonts>
  <fills count="4">
    <fill>
      <patternFill/>
    </fill>
    <fill>
      <patternFill patternType="gray125"/>
    </fill>
    <fill>
      <patternFill patternType="solid">
        <fgColor rgb="00217346"/>
      </patternFill>
    </fill>
    <fill>
      <patternFill patternType="solid">
        <fgColor rgb="00FFF2CC"/>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27">
    <xf numFmtId="0" fontId="0" fillId="0" borderId="0" pivotButton="0" quotePrefix="0" xfId="0"/>
    <xf numFmtId="0" fontId="1" fillId="0" borderId="0" pivotButton="0" quotePrefix="0" xfId="0"/>
    <xf numFmtId="0" fontId="2" fillId="0" borderId="0" pivotButton="0" quotePrefix="0" xfId="0"/>
    <xf numFmtId="0" fontId="6" fillId="0" borderId="0" pivotButton="0" quotePrefix="0" xfId="0"/>
    <xf numFmtId="0" fontId="5" fillId="0" borderId="0" applyAlignment="1" pivotButton="0" quotePrefix="0" xfId="0">
      <alignment vertical="top" wrapText="1"/>
    </xf>
    <xf numFmtId="0" fontId="7" fillId="3" borderId="0" pivotButton="0" quotePrefix="0" xfId="0"/>
    <xf numFmtId="0" fontId="3" fillId="2" borderId="1" applyAlignment="1" pivotButton="0" quotePrefix="0" xfId="0">
      <alignment horizontal="center" vertical="center" wrapText="1"/>
    </xf>
    <xf numFmtId="0" fontId="4" fillId="3" borderId="1" pivotButton="0" quotePrefix="0" xfId="0"/>
    <xf numFmtId="164" fontId="4" fillId="3" borderId="1" pivotButton="0" quotePrefix="0" xfId="0"/>
    <xf numFmtId="165" fontId="4" fillId="3" borderId="1" pivotButton="0" quotePrefix="0" xfId="0"/>
    <xf numFmtId="0" fontId="5" fillId="0" borderId="1" pivotButton="0" quotePrefix="0" xfId="0"/>
    <xf numFmtId="3" fontId="5" fillId="0" borderId="1" pivotButton="0" quotePrefix="0" xfId="0"/>
    <xf numFmtId="165" fontId="5" fillId="0" borderId="1" pivotButton="0" quotePrefix="0" xfId="0"/>
    <xf numFmtId="0" fontId="5" fillId="0" borderId="0" pivotButton="0" quotePrefix="0" xfId="0"/>
    <xf numFmtId="3" fontId="6" fillId="0" borderId="1" pivotButton="0" quotePrefix="0" xfId="0"/>
    <xf numFmtId="166" fontId="6" fillId="0" borderId="1" pivotButton="0" quotePrefix="0" xfId="0"/>
    <xf numFmtId="165" fontId="6" fillId="0" borderId="1" pivotButton="0" quotePrefix="0" xfId="0"/>
    <xf numFmtId="4" fontId="6" fillId="0" borderId="1" pivotButton="0" quotePrefix="0" xfId="0"/>
    <xf numFmtId="166" fontId="5" fillId="0" borderId="1" pivotButton="0" quotePrefix="0" xfId="0"/>
    <xf numFmtId="4" fontId="5" fillId="0" borderId="1" pivotButton="0" quotePrefix="0" xfId="0"/>
    <xf numFmtId="166" fontId="4" fillId="3" borderId="1" pivotButton="0" quotePrefix="0" xfId="0"/>
    <xf numFmtId="3" fontId="4" fillId="3" borderId="1" pivotButton="0" quotePrefix="0" xfId="0"/>
    <xf numFmtId="4" fontId="4" fillId="3" borderId="1" pivotButton="0" quotePrefix="0" xfId="0"/>
    <xf numFmtId="3" fontId="5" fillId="2" borderId="1" applyAlignment="1" pivotButton="0" quotePrefix="0" xfId="0">
      <alignment horizontal="center" vertical="center" wrapText="1"/>
    </xf>
    <xf numFmtId="166" fontId="4" fillId="3" borderId="1" applyAlignment="1" pivotButton="0" quotePrefix="0" xfId="0">
      <alignment horizontal="center" vertical="center" wrapText="1"/>
    </xf>
    <xf numFmtId="166" fontId="5" fillId="2" borderId="1" applyAlignment="1" pivotButton="0" quotePrefix="0" xfId="0">
      <alignment horizontal="center" vertical="center" wrapText="1"/>
    </xf>
    <xf numFmtId="165" fontId="5" fillId="2" borderId="1" applyAlignment="1" pivotButton="0" quotePrefix="0" xfId="0">
      <alignment horizontal="center"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38"/>
  <sheetViews>
    <sheetView workbookViewId="0">
      <selection activeCell="A1" sqref="A1"/>
    </sheetView>
  </sheetViews>
  <sheetFormatPr baseColWidth="8" defaultRowHeight="15"/>
  <cols>
    <col width="104" customWidth="1" min="1" max="1"/>
  </cols>
  <sheetData>
    <row r="1">
      <c r="A1" s="1" t="inlineStr">
        <is>
          <t>Customer Lifetime Value Calculator</t>
        </is>
      </c>
    </row>
    <row r="2">
      <c r="A2" s="2" t="inlineStr">
        <is>
          <t>Free template from spreadsheet.partners — free for commercial use, no attribution needed.</t>
        </is>
      </c>
    </row>
    <row r="4">
      <c r="A4" s="3" t="inlineStr">
        <is>
          <t>What this workbook is for</t>
        </is>
      </c>
    </row>
    <row r="5">
      <c r="A5" s="4" t="inlineStr">
        <is>
          <t>Working out what a customer is worth from what your customers actually did, and comparing that against the one-line formula most plans are built on. The two numbers sit next to each other on the LTV tab because the gap between them is the finding.</t>
        </is>
      </c>
    </row>
    <row r="7">
      <c r="A7" s="3" t="inlineStr">
        <is>
          <t>Why cohort LTV and formula LTV differ</t>
        </is>
      </c>
    </row>
    <row r="8">
      <c r="A8" s="4" t="inlineStr">
        <is>
          <t>ARPU x gross margin / monthly churn assumes a single churn rate that never changes. Almost no business works that way: losses are concentrated in the first few months and flatten out afterwards. A blended rate can be perfectly right on average and still be wrong about the shape, and LTV is entirely a question of shape. As the file ships, a 3% blended rate gives 640.00 while the seeded curve — 9% a month for three months, then 2% — gives 411.96 over the same 36 months. The formula version is 36% too high, and every acquisition decision taken on it is 36% too generous.</t>
        </is>
      </c>
    </row>
    <row r="10">
      <c r="A10" s="3" t="inlineStr">
        <is>
          <t>Where to start</t>
        </is>
      </c>
    </row>
    <row r="11">
      <c r="A11" s="4" t="inlineStr">
        <is>
          <t>Paste your customer list into the Customers tab: name, acquisition date, last active date, monthly revenue, channel. The cohort label is derived from the acquisition date, so nobody types '2025 Q1' one week and '2025-Q1' the next. Then list your cohorts on the Cohorts tab with the date each one starts; the retention columns count themselves.</t>
        </is>
      </c>
    </row>
    <row r="13">
      <c r="A13" s="3" t="inlineStr">
        <is>
          <t>The M1 / M6 / M12 columns</t>
        </is>
      </c>
    </row>
    <row r="14">
      <c r="A14" s="4" t="inlineStr">
        <is>
          <t>Each one counts the customers in that cohort whose last active date is on or after that many months from the cohort start, divided by the cohort size. Nothing is assumed and nothing is smoothed. A cohort younger than the milestone shows blank rather than zero: it has not failed the milestone, it has not reached it, and a table that scores those the same way is the most common way a retention report misleads.</t>
        </is>
      </c>
    </row>
    <row r="16">
      <c r="A16" s="3" t="inlineStr">
        <is>
          <t>How the cohort LTV column is built</t>
        </is>
      </c>
    </row>
    <row r="17">
      <c r="A17" s="4" t="inlineStr">
        <is>
          <t>Expected life in months is the area under the measured curve — trapezoids between month 0 and 1, 1 and 6, 6 and 12 — plus a tail from month 12 out to the horizon, extrapolated at the monthly survival rate observed between M6 and M12. LTV is then ARPU x gross margin x expected life. It stays blank until the cohort has twelve months behind it.</t>
        </is>
      </c>
    </row>
    <row r="19">
      <c r="A19" s="3" t="inlineStr">
        <is>
          <t>The retention curve on the LTV tab</t>
        </is>
      </c>
    </row>
    <row r="20">
      <c r="A20" s="4" t="inlineStr">
        <is>
          <t>Rows 24 to 84 are months 0 to 60. The only column you type is monthly churn. Surviving, revenue, margin, discounted margin and cumulative margin all follow. Set the horizon in cell B8 — rows past it stay in the sheet and are excluded from the total, so lengthening the horizon needs no re-typing. Cell B17 reports the single blended churn rate your curve implies, which is the number you would have used and the reason you should not.</t>
        </is>
      </c>
    </row>
    <row r="22">
      <c r="A22" s="3" t="inlineStr">
        <is>
          <t>Which columns you type into</t>
        </is>
      </c>
    </row>
    <row r="23">
      <c r="A23" s="4" t="inlineStr">
        <is>
          <t>Customers: name, acquisition date, last active date, monthly revenue, channel. Cohorts: the cohort label and its start date. LTV: the seven assumptions in B5:B11 and the churn column of the curve. CAC: month, channel, spend, new customers. Everything else calculates, and the file will fight you if you type over it.</t>
        </is>
      </c>
    </row>
    <row r="25">
      <c r="A25" s="3" t="inlineStr">
        <is>
          <t>Revenue or gross margin</t>
        </is>
      </c>
    </row>
    <row r="26">
      <c r="A26" s="4" t="inlineStr">
        <is>
          <t>Gross margin, always. Revenue LTV against CAC tells you nothing about whether you can afford the customer — it tells you what they pay, not what is left after serving them. Every LTV in this workbook is already net of the margin in LTV!B5.</t>
        </is>
      </c>
    </row>
    <row r="28">
      <c r="A28" s="3" t="inlineStr">
        <is>
          <t>Reading the CAC tab</t>
        </is>
      </c>
    </row>
    <row r="29">
      <c r="A29" s="4" t="inlineStr">
        <is>
          <t>CAC is spend divided by customers acquired in the same period, per channel. The LTV column pulls the curve number, so the ratio moves the moment the curve does. Below 3 the model is fragile: one bad quarter of retention and the payback never arrives. Above 5 you are almost certainly underspending and leaving growth on the table. Cell L10 gives the most you can pay per customer at your target ratio — as shipped, 411.96 / 3 = 137.32 against a seeded CAC of 219.05, which is exactly the kind of gap that closes by cutting the two worst channels rather than by finding cheaper clicks everywhere.</t>
        </is>
      </c>
    </row>
    <row r="31">
      <c r="A31" s="3" t="inlineStr">
        <is>
          <t>How much history you need</t>
        </is>
      </c>
    </row>
    <row r="32">
      <c r="A32" s="4" t="inlineStr">
        <is>
          <t>Twelve months at an absolute minimum, twenty-four if you can get it. With less you are extrapolating from the steepest part of the curve, where the tail is doing most of the work and you have not seen any of it.</t>
        </is>
      </c>
    </row>
    <row r="34">
      <c r="A34" s="3" t="inlineStr">
        <is>
          <t>The example rows</t>
        </is>
      </c>
    </row>
    <row r="35">
      <c r="A35" s="4" t="inlineStr">
        <is>
          <t>Customers rows 5 to 9, Cohorts row 5 and CAC row 5 are seeded so every formula has something to chew on. Delete them once your own data is in — the totals and the curve will follow.</t>
        </is>
      </c>
    </row>
    <row r="38">
      <c r="A38" s="5" t="inlineStr">
        <is>
          <t>Blue text on a yellow fill = type here. Black = calculated, leave alone.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M204"/>
  <sheetViews>
    <sheetView workbookViewId="0">
      <pane ySplit="4" topLeftCell="A5" activePane="bottomLeft" state="frozen"/>
      <selection pane="bottomLeft" activeCell="A1" sqref="A1"/>
    </sheetView>
  </sheetViews>
  <sheetFormatPr baseColWidth="8" defaultRowHeight="15"/>
  <cols>
    <col width="26" customWidth="1" min="1" max="1"/>
    <col width="12" customWidth="1" min="2" max="2"/>
    <col width="12" customWidth="1" min="3" max="3"/>
    <col width="15" customWidth="1" min="4" max="4"/>
    <col width="20" customWidth="1" min="5" max="5"/>
    <col width="11" customWidth="1" min="6" max="6"/>
    <col width="13" customWidth="1" min="7" max="7"/>
    <col width="15" customWidth="1" min="8" max="8"/>
    <col width="17" customWidth="1" min="9" max="9"/>
    <col width="11" customWidth="1" min="10" max="10"/>
    <col width="26" customWidth="1" min="12" max="12"/>
    <col width="14" customWidth="1" min="13" max="13"/>
  </cols>
  <sheetData>
    <row r="1">
      <c r="A1" s="1" t="inlineStr">
        <is>
          <t>One row per customer</t>
        </is>
      </c>
    </row>
    <row r="2">
      <c r="A2" s="2" t="inlineStr">
        <is>
          <t>Acquisition date, what they pay a month, and the last date they were active. The cohort is derived from the acquisition date — do not type it.</t>
        </is>
      </c>
    </row>
    <row r="4">
      <c r="A4" s="6" t="inlineStr">
        <is>
          <t>Customer</t>
        </is>
      </c>
      <c r="B4" s="6" t="inlineStr">
        <is>
          <t>Acquired</t>
        </is>
      </c>
      <c r="C4" s="6" t="inlineStr">
        <is>
          <t>Last active</t>
        </is>
      </c>
      <c r="D4" s="6" t="inlineStr">
        <is>
          <t>Monthly revenue</t>
        </is>
      </c>
      <c r="E4" s="6" t="inlineStr">
        <is>
          <t>Acquisition channel</t>
        </is>
      </c>
      <c r="F4" s="6" t="inlineStr">
        <is>
          <t>Cohort</t>
        </is>
      </c>
      <c r="G4" s="6" t="inlineStr">
        <is>
          <t>Months active</t>
        </is>
      </c>
      <c r="H4" s="6" t="inlineStr">
        <is>
          <t>Revenue to date</t>
        </is>
      </c>
      <c r="I4" s="6" t="inlineStr">
        <is>
          <t>Gross margin to date</t>
        </is>
      </c>
      <c r="J4" s="6" t="inlineStr">
        <is>
          <t>Active now</t>
        </is>
      </c>
      <c r="L4" s="3" t="inlineStr">
        <is>
          <t>This sheet</t>
        </is>
      </c>
    </row>
    <row r="5">
      <c r="A5" s="7" t="inlineStr">
        <is>
          <t>Northwind Trading</t>
        </is>
      </c>
      <c r="B5" s="8" t="n">
        <v>45671</v>
      </c>
      <c r="C5" s="8" t="n">
        <v>46265</v>
      </c>
      <c r="D5" s="9" t="n">
        <v>24</v>
      </c>
      <c r="E5" s="7" t="inlineStr">
        <is>
          <t>Paid search</t>
        </is>
      </c>
      <c r="F5" s="10">
        <f>IF($A5="","",IF($B5="","",TEXT($B5,"yyyy")&amp;"-Q"&amp;ROUNDUP(MONTH($B5)/3,0)))</f>
        <v/>
      </c>
      <c r="G5" s="11">
        <f>IF($A5="","",IF($B5="","",IF($C5="",0,(YEAR($C5)-YEAR($B5))*12+MONTH($C5)-MONTH($B5))))</f>
        <v/>
      </c>
      <c r="H5" s="12">
        <f>IF($A5="","",MAX($G5,1)*$D5)</f>
        <v/>
      </c>
      <c r="I5" s="12">
        <f>IF($A5="","",$H5*GrossMargin)</f>
        <v/>
      </c>
      <c r="J5" s="10">
        <f>IF($A5="","",IF($C5="","",IF($C5&gt;=EDATE(AsOf,-1),"Yes","No")))</f>
        <v/>
      </c>
      <c r="L5" s="13" t="inlineStr">
        <is>
          <t>Customers listed</t>
        </is>
      </c>
      <c r="M5" s="14">
        <f>COUNTA($A$5:$A$204)</f>
        <v/>
      </c>
    </row>
    <row r="6">
      <c r="A6" s="7" t="inlineStr">
        <is>
          <t>Harbour Foods</t>
        </is>
      </c>
      <c r="B6" s="8" t="n">
        <v>45691</v>
      </c>
      <c r="C6" s="8" t="n">
        <v>45736</v>
      </c>
      <c r="D6" s="9" t="n">
        <v>18</v>
      </c>
      <c r="E6" s="7" t="inlineStr">
        <is>
          <t>Paid social</t>
        </is>
      </c>
      <c r="F6" s="10">
        <f>IF($A6="","",IF($B6="","",TEXT($B6,"yyyy")&amp;"-Q"&amp;ROUNDUP(MONTH($B6)/3,0)))</f>
        <v/>
      </c>
      <c r="G6" s="11">
        <f>IF($A6="","",IF($B6="","",IF($C6="",0,(YEAR($C6)-YEAR($B6))*12+MONTH($C6)-MONTH($B6))))</f>
        <v/>
      </c>
      <c r="H6" s="12">
        <f>IF($A6="","",MAX($G6,1)*$D6)</f>
        <v/>
      </c>
      <c r="I6" s="12">
        <f>IF($A6="","",$H6*GrossMargin)</f>
        <v/>
      </c>
      <c r="J6" s="10">
        <f>IF($A6="","",IF($C6="","",IF($C6&gt;=EDATE(AsOf,-1),"Yes","No")))</f>
        <v/>
      </c>
      <c r="L6" s="13" t="inlineStr">
        <is>
          <t>Active now</t>
        </is>
      </c>
      <c r="M6" s="14">
        <f>COUNTIF($J$5:$J$204,"Yes")</f>
        <v/>
      </c>
    </row>
    <row r="7">
      <c r="A7" s="7" t="inlineStr">
        <is>
          <t>Lindell &amp; Co</t>
        </is>
      </c>
      <c r="B7" s="8" t="n">
        <v>45684</v>
      </c>
      <c r="C7" s="8" t="n">
        <v>46277</v>
      </c>
      <c r="D7" s="9" t="n">
        <v>31</v>
      </c>
      <c r="E7" s="7" t="inlineStr">
        <is>
          <t>Referral</t>
        </is>
      </c>
      <c r="F7" s="10">
        <f>IF($A7="","",IF($B7="","",TEXT($B7,"yyyy")&amp;"-Q"&amp;ROUNDUP(MONTH($B7)/3,0)))</f>
        <v/>
      </c>
      <c r="G7" s="11">
        <f>IF($A7="","",IF($B7="","",IF($C7="",0,(YEAR($C7)-YEAR($B7))*12+MONTH($C7)-MONTH($B7))))</f>
        <v/>
      </c>
      <c r="H7" s="12">
        <f>IF($A7="","",MAX($G7,1)*$D7)</f>
        <v/>
      </c>
      <c r="I7" s="12">
        <f>IF($A7="","",$H7*GrossMargin)</f>
        <v/>
      </c>
      <c r="J7" s="10">
        <f>IF($A7="","",IF($C7="","",IF($C7&gt;=EDATE(AsOf,-1),"Yes","No")))</f>
        <v/>
      </c>
      <c r="L7" s="13" t="inlineStr">
        <is>
          <t>Retention now</t>
        </is>
      </c>
      <c r="M7" s="15">
        <f>IFERROR(COUNTIF($J$5:$J$204,"Yes")/COUNTA($A$5:$A$204),0)</f>
        <v/>
      </c>
    </row>
    <row r="8">
      <c r="A8" s="7" t="inlineStr">
        <is>
          <t>Sable Studio</t>
        </is>
      </c>
      <c r="B8" s="8" t="n">
        <v>45727</v>
      </c>
      <c r="C8" s="8" t="n">
        <v>45966</v>
      </c>
      <c r="D8" s="9" t="n">
        <v>22</v>
      </c>
      <c r="E8" s="7" t="inlineStr">
        <is>
          <t>Content</t>
        </is>
      </c>
      <c r="F8" s="10">
        <f>IF($A8="","",IF($B8="","",TEXT($B8,"yyyy")&amp;"-Q"&amp;ROUNDUP(MONTH($B8)/3,0)))</f>
        <v/>
      </c>
      <c r="G8" s="11">
        <f>IF($A8="","",IF($B8="","",IF($C8="",0,(YEAR($C8)-YEAR($B8))*12+MONTH($C8)-MONTH($B8))))</f>
        <v/>
      </c>
      <c r="H8" s="12">
        <f>IF($A8="","",MAX($G8,1)*$D8)</f>
        <v/>
      </c>
      <c r="I8" s="12">
        <f>IF($A8="","",$H8*GrossMargin)</f>
        <v/>
      </c>
      <c r="J8" s="10">
        <f>IF($A8="","",IF($C8="","",IF($C8&gt;=EDATE(AsOf,-1),"Yes","No")))</f>
        <v/>
      </c>
      <c r="L8" s="13" t="inlineStr">
        <is>
          <t>ARPU (monthly)</t>
        </is>
      </c>
      <c r="M8" s="16">
        <f>IFERROR(AVERAGE($D$5:$D$204),0)</f>
        <v/>
      </c>
    </row>
    <row r="9">
      <c r="A9" s="7" t="inlineStr">
        <is>
          <t>Ravel Logistics</t>
        </is>
      </c>
      <c r="B9" s="8" t="n">
        <v>45707</v>
      </c>
      <c r="C9" s="8" t="n">
        <v>46081</v>
      </c>
      <c r="D9" s="9" t="n">
        <v>26</v>
      </c>
      <c r="E9" s="7" t="inlineStr">
        <is>
          <t>Paid search</t>
        </is>
      </c>
      <c r="F9" s="10">
        <f>IF($A9="","",IF($B9="","",TEXT($B9,"yyyy")&amp;"-Q"&amp;ROUNDUP(MONTH($B9)/3,0)))</f>
        <v/>
      </c>
      <c r="G9" s="11">
        <f>IF($A9="","",IF($B9="","",IF($C9="",0,(YEAR($C9)-YEAR($B9))*12+MONTH($C9)-MONTH($B9))))</f>
        <v/>
      </c>
      <c r="H9" s="12">
        <f>IF($A9="","",MAX($G9,1)*$D9)</f>
        <v/>
      </c>
      <c r="I9" s="12">
        <f>IF($A9="","",$H9*GrossMargin)</f>
        <v/>
      </c>
      <c r="J9" s="10">
        <f>IF($A9="","",IF($C9="","",IF($C9&gt;=EDATE(AsOf,-1),"Yes","No")))</f>
        <v/>
      </c>
      <c r="L9" s="13" t="inlineStr">
        <is>
          <t>Average months active</t>
        </is>
      </c>
      <c r="M9" s="17">
        <f>IFERROR(AVERAGE($G$5:$G$204),0)</f>
        <v/>
      </c>
    </row>
    <row r="10">
      <c r="A10" s="7" t="n"/>
      <c r="B10" s="8" t="n"/>
      <c r="C10" s="8" t="n"/>
      <c r="D10" s="9" t="n"/>
      <c r="E10" s="7" t="n"/>
      <c r="F10" s="10">
        <f>IF($A10="","",IF($B10="","",TEXT($B10,"yyyy")&amp;"-Q"&amp;ROUNDUP(MONTH($B10)/3,0)))</f>
        <v/>
      </c>
      <c r="G10" s="11">
        <f>IF($A10="","",IF($B10="","",IF($C10="",0,(YEAR($C10)-YEAR($B10))*12+MONTH($C10)-MONTH($B10))))</f>
        <v/>
      </c>
      <c r="H10" s="12">
        <f>IF($A10="","",MAX($G10,1)*$D10)</f>
        <v/>
      </c>
      <c r="I10" s="12">
        <f>IF($A10="","",$H10*GrossMargin)</f>
        <v/>
      </c>
      <c r="J10" s="10">
        <f>IF($A10="","",IF($C10="","",IF($C10&gt;=EDATE(AsOf,-1),"Yes","No")))</f>
        <v/>
      </c>
      <c r="L10" s="13" t="inlineStr">
        <is>
          <t>Gross margin banked to date</t>
        </is>
      </c>
      <c r="M10" s="16">
        <f>SUM($I$5:$I$204)</f>
        <v/>
      </c>
    </row>
    <row r="11">
      <c r="A11" s="7" t="n"/>
      <c r="B11" s="8" t="n"/>
      <c r="C11" s="8" t="n"/>
      <c r="D11" s="9" t="n"/>
      <c r="E11" s="7" t="n"/>
      <c r="F11" s="10">
        <f>IF($A11="","",IF($B11="","",TEXT($B11,"yyyy")&amp;"-Q"&amp;ROUNDUP(MONTH($B11)/3,0)))</f>
        <v/>
      </c>
      <c r="G11" s="11">
        <f>IF($A11="","",IF($B11="","",IF($C11="",0,(YEAR($C11)-YEAR($B11))*12+MONTH($C11)-MONTH($B11))))</f>
        <v/>
      </c>
      <c r="H11" s="12">
        <f>IF($A11="","",MAX($G11,1)*$D11)</f>
        <v/>
      </c>
      <c r="I11" s="12">
        <f>IF($A11="","",$H11*GrossMargin)</f>
        <v/>
      </c>
      <c r="J11" s="10">
        <f>IF($A11="","",IF($C11="","",IF($C11&gt;=EDATE(AsOf,-1),"Yes","No")))</f>
        <v/>
      </c>
    </row>
    <row r="12">
      <c r="A12" s="7" t="n"/>
      <c r="B12" s="8" t="n"/>
      <c r="C12" s="8" t="n"/>
      <c r="D12" s="9" t="n"/>
      <c r="E12" s="7" t="n"/>
      <c r="F12" s="10">
        <f>IF($A12="","",IF($B12="","",TEXT($B12,"yyyy")&amp;"-Q"&amp;ROUNDUP(MONTH($B12)/3,0)))</f>
        <v/>
      </c>
      <c r="G12" s="11">
        <f>IF($A12="","",IF($B12="","",IF($C12="",0,(YEAR($C12)-YEAR($B12))*12+MONTH($C12)-MONTH($B12))))</f>
        <v/>
      </c>
      <c r="H12" s="12">
        <f>IF($A12="","",MAX($G12,1)*$D12)</f>
        <v/>
      </c>
      <c r="I12" s="12">
        <f>IF($A12="","",$H12*GrossMargin)</f>
        <v/>
      </c>
      <c r="J12" s="10">
        <f>IF($A12="","",IF($C12="","",IF($C12&gt;=EDATE(AsOf,-1),"Yes","No")))</f>
        <v/>
      </c>
      <c r="L12" s="2" t="inlineStr">
        <is>
          <t>Average months active is history, not life expectancy: everyone still active is still accruing. Use the LTV tab for the forward number.</t>
        </is>
      </c>
    </row>
    <row r="13">
      <c r="A13" s="7" t="n"/>
      <c r="B13" s="8" t="n"/>
      <c r="C13" s="8" t="n"/>
      <c r="D13" s="9" t="n"/>
      <c r="E13" s="7" t="n"/>
      <c r="F13" s="10">
        <f>IF($A13="","",IF($B13="","",TEXT($B13,"yyyy")&amp;"-Q"&amp;ROUNDUP(MONTH($B13)/3,0)))</f>
        <v/>
      </c>
      <c r="G13" s="11">
        <f>IF($A13="","",IF($B13="","",IF($C13="",0,(YEAR($C13)-YEAR($B13))*12+MONTH($C13)-MONTH($B13))))</f>
        <v/>
      </c>
      <c r="H13" s="12">
        <f>IF($A13="","",MAX($G13,1)*$D13)</f>
        <v/>
      </c>
      <c r="I13" s="12">
        <f>IF($A13="","",$H13*GrossMargin)</f>
        <v/>
      </c>
      <c r="J13" s="10">
        <f>IF($A13="","",IF($C13="","",IF($C13&gt;=EDATE(AsOf,-1),"Yes","No")))</f>
        <v/>
      </c>
    </row>
    <row r="14">
      <c r="A14" s="7" t="n"/>
      <c r="B14" s="8" t="n"/>
      <c r="C14" s="8" t="n"/>
      <c r="D14" s="9" t="n"/>
      <c r="E14" s="7" t="n"/>
      <c r="F14" s="10">
        <f>IF($A14="","",IF($B14="","",TEXT($B14,"yyyy")&amp;"-Q"&amp;ROUNDUP(MONTH($B14)/3,0)))</f>
        <v/>
      </c>
      <c r="G14" s="11">
        <f>IF($A14="","",IF($B14="","",IF($C14="",0,(YEAR($C14)-YEAR($B14))*12+MONTH($C14)-MONTH($B14))))</f>
        <v/>
      </c>
      <c r="H14" s="12">
        <f>IF($A14="","",MAX($G14,1)*$D14)</f>
        <v/>
      </c>
      <c r="I14" s="12">
        <f>IF($A14="","",$H14*GrossMargin)</f>
        <v/>
      </c>
      <c r="J14" s="10">
        <f>IF($A14="","",IF($C14="","",IF($C14&gt;=EDATE(AsOf,-1),"Yes","No")))</f>
        <v/>
      </c>
    </row>
    <row r="15">
      <c r="A15" s="7" t="n"/>
      <c r="B15" s="8" t="n"/>
      <c r="C15" s="8" t="n"/>
      <c r="D15" s="9" t="n"/>
      <c r="E15" s="7" t="n"/>
      <c r="F15" s="10">
        <f>IF($A15="","",IF($B15="","",TEXT($B15,"yyyy")&amp;"-Q"&amp;ROUNDUP(MONTH($B15)/3,0)))</f>
        <v/>
      </c>
      <c r="G15" s="11">
        <f>IF($A15="","",IF($B15="","",IF($C15="",0,(YEAR($C15)-YEAR($B15))*12+MONTH($C15)-MONTH($B15))))</f>
        <v/>
      </c>
      <c r="H15" s="12">
        <f>IF($A15="","",MAX($G15,1)*$D15)</f>
        <v/>
      </c>
      <c r="I15" s="12">
        <f>IF($A15="","",$H15*GrossMargin)</f>
        <v/>
      </c>
      <c r="J15" s="10">
        <f>IF($A15="","",IF($C15="","",IF($C15&gt;=EDATE(AsOf,-1),"Yes","No")))</f>
        <v/>
      </c>
    </row>
    <row r="16">
      <c r="A16" s="7" t="n"/>
      <c r="B16" s="8" t="n"/>
      <c r="C16" s="8" t="n"/>
      <c r="D16" s="9" t="n"/>
      <c r="E16" s="7" t="n"/>
      <c r="F16" s="10">
        <f>IF($A16="","",IF($B16="","",TEXT($B16,"yyyy")&amp;"-Q"&amp;ROUNDUP(MONTH($B16)/3,0)))</f>
        <v/>
      </c>
      <c r="G16" s="11">
        <f>IF($A16="","",IF($B16="","",IF($C16="",0,(YEAR($C16)-YEAR($B16))*12+MONTH($C16)-MONTH($B16))))</f>
        <v/>
      </c>
      <c r="H16" s="12">
        <f>IF($A16="","",MAX($G16,1)*$D16)</f>
        <v/>
      </c>
      <c r="I16" s="12">
        <f>IF($A16="","",$H16*GrossMargin)</f>
        <v/>
      </c>
      <c r="J16" s="10">
        <f>IF($A16="","",IF($C16="","",IF($C16&gt;=EDATE(AsOf,-1),"Yes","No")))</f>
        <v/>
      </c>
    </row>
    <row r="17">
      <c r="A17" s="7" t="n"/>
      <c r="B17" s="8" t="n"/>
      <c r="C17" s="8" t="n"/>
      <c r="D17" s="9" t="n"/>
      <c r="E17" s="7" t="n"/>
      <c r="F17" s="10">
        <f>IF($A17="","",IF($B17="","",TEXT($B17,"yyyy")&amp;"-Q"&amp;ROUNDUP(MONTH($B17)/3,0)))</f>
        <v/>
      </c>
      <c r="G17" s="11">
        <f>IF($A17="","",IF($B17="","",IF($C17="",0,(YEAR($C17)-YEAR($B17))*12+MONTH($C17)-MONTH($B17))))</f>
        <v/>
      </c>
      <c r="H17" s="12">
        <f>IF($A17="","",MAX($G17,1)*$D17)</f>
        <v/>
      </c>
      <c r="I17" s="12">
        <f>IF($A17="","",$H17*GrossMargin)</f>
        <v/>
      </c>
      <c r="J17" s="10">
        <f>IF($A17="","",IF($C17="","",IF($C17&gt;=EDATE(AsOf,-1),"Yes","No")))</f>
        <v/>
      </c>
    </row>
    <row r="18">
      <c r="A18" s="7" t="n"/>
      <c r="B18" s="8" t="n"/>
      <c r="C18" s="8" t="n"/>
      <c r="D18" s="9" t="n"/>
      <c r="E18" s="7" t="n"/>
      <c r="F18" s="10">
        <f>IF($A18="","",IF($B18="","",TEXT($B18,"yyyy")&amp;"-Q"&amp;ROUNDUP(MONTH($B18)/3,0)))</f>
        <v/>
      </c>
      <c r="G18" s="11">
        <f>IF($A18="","",IF($B18="","",IF($C18="",0,(YEAR($C18)-YEAR($B18))*12+MONTH($C18)-MONTH($B18))))</f>
        <v/>
      </c>
      <c r="H18" s="12">
        <f>IF($A18="","",MAX($G18,1)*$D18)</f>
        <v/>
      </c>
      <c r="I18" s="12">
        <f>IF($A18="","",$H18*GrossMargin)</f>
        <v/>
      </c>
      <c r="J18" s="10">
        <f>IF($A18="","",IF($C18="","",IF($C18&gt;=EDATE(AsOf,-1),"Yes","No")))</f>
        <v/>
      </c>
    </row>
    <row r="19">
      <c r="A19" s="7" t="n"/>
      <c r="B19" s="8" t="n"/>
      <c r="C19" s="8" t="n"/>
      <c r="D19" s="9" t="n"/>
      <c r="E19" s="7" t="n"/>
      <c r="F19" s="10">
        <f>IF($A19="","",IF($B19="","",TEXT($B19,"yyyy")&amp;"-Q"&amp;ROUNDUP(MONTH($B19)/3,0)))</f>
        <v/>
      </c>
      <c r="G19" s="11">
        <f>IF($A19="","",IF($B19="","",IF($C19="",0,(YEAR($C19)-YEAR($B19))*12+MONTH($C19)-MONTH($B19))))</f>
        <v/>
      </c>
      <c r="H19" s="12">
        <f>IF($A19="","",MAX($G19,1)*$D19)</f>
        <v/>
      </c>
      <c r="I19" s="12">
        <f>IF($A19="","",$H19*GrossMargin)</f>
        <v/>
      </c>
      <c r="J19" s="10">
        <f>IF($A19="","",IF($C19="","",IF($C19&gt;=EDATE(AsOf,-1),"Yes","No")))</f>
        <v/>
      </c>
    </row>
    <row r="20">
      <c r="A20" s="7" t="n"/>
      <c r="B20" s="8" t="n"/>
      <c r="C20" s="8" t="n"/>
      <c r="D20" s="9" t="n"/>
      <c r="E20" s="7" t="n"/>
      <c r="F20" s="10">
        <f>IF($A20="","",IF($B20="","",TEXT($B20,"yyyy")&amp;"-Q"&amp;ROUNDUP(MONTH($B20)/3,0)))</f>
        <v/>
      </c>
      <c r="G20" s="11">
        <f>IF($A20="","",IF($B20="","",IF($C20="",0,(YEAR($C20)-YEAR($B20))*12+MONTH($C20)-MONTH($B20))))</f>
        <v/>
      </c>
      <c r="H20" s="12">
        <f>IF($A20="","",MAX($G20,1)*$D20)</f>
        <v/>
      </c>
      <c r="I20" s="12">
        <f>IF($A20="","",$H20*GrossMargin)</f>
        <v/>
      </c>
      <c r="J20" s="10">
        <f>IF($A20="","",IF($C20="","",IF($C20&gt;=EDATE(AsOf,-1),"Yes","No")))</f>
        <v/>
      </c>
    </row>
    <row r="21">
      <c r="A21" s="7" t="n"/>
      <c r="B21" s="8" t="n"/>
      <c r="C21" s="8" t="n"/>
      <c r="D21" s="9" t="n"/>
      <c r="E21" s="7" t="n"/>
      <c r="F21" s="10">
        <f>IF($A21="","",IF($B21="","",TEXT($B21,"yyyy")&amp;"-Q"&amp;ROUNDUP(MONTH($B21)/3,0)))</f>
        <v/>
      </c>
      <c r="G21" s="11">
        <f>IF($A21="","",IF($B21="","",IF($C21="",0,(YEAR($C21)-YEAR($B21))*12+MONTH($C21)-MONTH($B21))))</f>
        <v/>
      </c>
      <c r="H21" s="12">
        <f>IF($A21="","",MAX($G21,1)*$D21)</f>
        <v/>
      </c>
      <c r="I21" s="12">
        <f>IF($A21="","",$H21*GrossMargin)</f>
        <v/>
      </c>
      <c r="J21" s="10">
        <f>IF($A21="","",IF($C21="","",IF($C21&gt;=EDATE(AsOf,-1),"Yes","No")))</f>
        <v/>
      </c>
    </row>
    <row r="22">
      <c r="A22" s="7" t="n"/>
      <c r="B22" s="8" t="n"/>
      <c r="C22" s="8" t="n"/>
      <c r="D22" s="9" t="n"/>
      <c r="E22" s="7" t="n"/>
      <c r="F22" s="10">
        <f>IF($A22="","",IF($B22="","",TEXT($B22,"yyyy")&amp;"-Q"&amp;ROUNDUP(MONTH($B22)/3,0)))</f>
        <v/>
      </c>
      <c r="G22" s="11">
        <f>IF($A22="","",IF($B22="","",IF($C22="",0,(YEAR($C22)-YEAR($B22))*12+MONTH($C22)-MONTH($B22))))</f>
        <v/>
      </c>
      <c r="H22" s="12">
        <f>IF($A22="","",MAX($G22,1)*$D22)</f>
        <v/>
      </c>
      <c r="I22" s="12">
        <f>IF($A22="","",$H22*GrossMargin)</f>
        <v/>
      </c>
      <c r="J22" s="10">
        <f>IF($A22="","",IF($C22="","",IF($C22&gt;=EDATE(AsOf,-1),"Yes","No")))</f>
        <v/>
      </c>
    </row>
    <row r="23">
      <c r="A23" s="7" t="n"/>
      <c r="B23" s="8" t="n"/>
      <c r="C23" s="8" t="n"/>
      <c r="D23" s="9" t="n"/>
      <c r="E23" s="7" t="n"/>
      <c r="F23" s="10">
        <f>IF($A23="","",IF($B23="","",TEXT($B23,"yyyy")&amp;"-Q"&amp;ROUNDUP(MONTH($B23)/3,0)))</f>
        <v/>
      </c>
      <c r="G23" s="11">
        <f>IF($A23="","",IF($B23="","",IF($C23="",0,(YEAR($C23)-YEAR($B23))*12+MONTH($C23)-MONTH($B23))))</f>
        <v/>
      </c>
      <c r="H23" s="12">
        <f>IF($A23="","",MAX($G23,1)*$D23)</f>
        <v/>
      </c>
      <c r="I23" s="12">
        <f>IF($A23="","",$H23*GrossMargin)</f>
        <v/>
      </c>
      <c r="J23" s="10">
        <f>IF($A23="","",IF($C23="","",IF($C23&gt;=EDATE(AsOf,-1),"Yes","No")))</f>
        <v/>
      </c>
    </row>
    <row r="24">
      <c r="A24" s="7" t="n"/>
      <c r="B24" s="8" t="n"/>
      <c r="C24" s="8" t="n"/>
      <c r="D24" s="9" t="n"/>
      <c r="E24" s="7" t="n"/>
      <c r="F24" s="10">
        <f>IF($A24="","",IF($B24="","",TEXT($B24,"yyyy")&amp;"-Q"&amp;ROUNDUP(MONTH($B24)/3,0)))</f>
        <v/>
      </c>
      <c r="G24" s="11">
        <f>IF($A24="","",IF($B24="","",IF($C24="",0,(YEAR($C24)-YEAR($B24))*12+MONTH($C24)-MONTH($B24))))</f>
        <v/>
      </c>
      <c r="H24" s="12">
        <f>IF($A24="","",MAX($G24,1)*$D24)</f>
        <v/>
      </c>
      <c r="I24" s="12">
        <f>IF($A24="","",$H24*GrossMargin)</f>
        <v/>
      </c>
      <c r="J24" s="10">
        <f>IF($A24="","",IF($C24="","",IF($C24&gt;=EDATE(AsOf,-1),"Yes","No")))</f>
        <v/>
      </c>
    </row>
    <row r="25">
      <c r="A25" s="7" t="n"/>
      <c r="B25" s="8" t="n"/>
      <c r="C25" s="8" t="n"/>
      <c r="D25" s="9" t="n"/>
      <c r="E25" s="7" t="n"/>
      <c r="F25" s="10">
        <f>IF($A25="","",IF($B25="","",TEXT($B25,"yyyy")&amp;"-Q"&amp;ROUNDUP(MONTH($B25)/3,0)))</f>
        <v/>
      </c>
      <c r="G25" s="11">
        <f>IF($A25="","",IF($B25="","",IF($C25="",0,(YEAR($C25)-YEAR($B25))*12+MONTH($C25)-MONTH($B25))))</f>
        <v/>
      </c>
      <c r="H25" s="12">
        <f>IF($A25="","",MAX($G25,1)*$D25)</f>
        <v/>
      </c>
      <c r="I25" s="12">
        <f>IF($A25="","",$H25*GrossMargin)</f>
        <v/>
      </c>
      <c r="J25" s="10">
        <f>IF($A25="","",IF($C25="","",IF($C25&gt;=EDATE(AsOf,-1),"Yes","No")))</f>
        <v/>
      </c>
    </row>
    <row r="26">
      <c r="A26" s="7" t="n"/>
      <c r="B26" s="8" t="n"/>
      <c r="C26" s="8" t="n"/>
      <c r="D26" s="9" t="n"/>
      <c r="E26" s="7" t="n"/>
      <c r="F26" s="10">
        <f>IF($A26="","",IF($B26="","",TEXT($B26,"yyyy")&amp;"-Q"&amp;ROUNDUP(MONTH($B26)/3,0)))</f>
        <v/>
      </c>
      <c r="G26" s="11">
        <f>IF($A26="","",IF($B26="","",IF($C26="",0,(YEAR($C26)-YEAR($B26))*12+MONTH($C26)-MONTH($B26))))</f>
        <v/>
      </c>
      <c r="H26" s="12">
        <f>IF($A26="","",MAX($G26,1)*$D26)</f>
        <v/>
      </c>
      <c r="I26" s="12">
        <f>IF($A26="","",$H26*GrossMargin)</f>
        <v/>
      </c>
      <c r="J26" s="10">
        <f>IF($A26="","",IF($C26="","",IF($C26&gt;=EDATE(AsOf,-1),"Yes","No")))</f>
        <v/>
      </c>
    </row>
    <row r="27">
      <c r="A27" s="7" t="n"/>
      <c r="B27" s="8" t="n"/>
      <c r="C27" s="8" t="n"/>
      <c r="D27" s="9" t="n"/>
      <c r="E27" s="7" t="n"/>
      <c r="F27" s="10">
        <f>IF($A27="","",IF($B27="","",TEXT($B27,"yyyy")&amp;"-Q"&amp;ROUNDUP(MONTH($B27)/3,0)))</f>
        <v/>
      </c>
      <c r="G27" s="11">
        <f>IF($A27="","",IF($B27="","",IF($C27="",0,(YEAR($C27)-YEAR($B27))*12+MONTH($C27)-MONTH($B27))))</f>
        <v/>
      </c>
      <c r="H27" s="12">
        <f>IF($A27="","",MAX($G27,1)*$D27)</f>
        <v/>
      </c>
      <c r="I27" s="12">
        <f>IF($A27="","",$H27*GrossMargin)</f>
        <v/>
      </c>
      <c r="J27" s="10">
        <f>IF($A27="","",IF($C27="","",IF($C27&gt;=EDATE(AsOf,-1),"Yes","No")))</f>
        <v/>
      </c>
    </row>
    <row r="28">
      <c r="A28" s="7" t="n"/>
      <c r="B28" s="8" t="n"/>
      <c r="C28" s="8" t="n"/>
      <c r="D28" s="9" t="n"/>
      <c r="E28" s="7" t="n"/>
      <c r="F28" s="10">
        <f>IF($A28="","",IF($B28="","",TEXT($B28,"yyyy")&amp;"-Q"&amp;ROUNDUP(MONTH($B28)/3,0)))</f>
        <v/>
      </c>
      <c r="G28" s="11">
        <f>IF($A28="","",IF($B28="","",IF($C28="",0,(YEAR($C28)-YEAR($B28))*12+MONTH($C28)-MONTH($B28))))</f>
        <v/>
      </c>
      <c r="H28" s="12">
        <f>IF($A28="","",MAX($G28,1)*$D28)</f>
        <v/>
      </c>
      <c r="I28" s="12">
        <f>IF($A28="","",$H28*GrossMargin)</f>
        <v/>
      </c>
      <c r="J28" s="10">
        <f>IF($A28="","",IF($C28="","",IF($C28&gt;=EDATE(AsOf,-1),"Yes","No")))</f>
        <v/>
      </c>
    </row>
    <row r="29">
      <c r="A29" s="7" t="n"/>
      <c r="B29" s="8" t="n"/>
      <c r="C29" s="8" t="n"/>
      <c r="D29" s="9" t="n"/>
      <c r="E29" s="7" t="n"/>
      <c r="F29" s="10">
        <f>IF($A29="","",IF($B29="","",TEXT($B29,"yyyy")&amp;"-Q"&amp;ROUNDUP(MONTH($B29)/3,0)))</f>
        <v/>
      </c>
      <c r="G29" s="11">
        <f>IF($A29="","",IF($B29="","",IF($C29="",0,(YEAR($C29)-YEAR($B29))*12+MONTH($C29)-MONTH($B29))))</f>
        <v/>
      </c>
      <c r="H29" s="12">
        <f>IF($A29="","",MAX($G29,1)*$D29)</f>
        <v/>
      </c>
      <c r="I29" s="12">
        <f>IF($A29="","",$H29*GrossMargin)</f>
        <v/>
      </c>
      <c r="J29" s="10">
        <f>IF($A29="","",IF($C29="","",IF($C29&gt;=EDATE(AsOf,-1),"Yes","No")))</f>
        <v/>
      </c>
    </row>
    <row r="30">
      <c r="A30" s="7" t="n"/>
      <c r="B30" s="8" t="n"/>
      <c r="C30" s="8" t="n"/>
      <c r="D30" s="9" t="n"/>
      <c r="E30" s="7" t="n"/>
      <c r="F30" s="10">
        <f>IF($A30="","",IF($B30="","",TEXT($B30,"yyyy")&amp;"-Q"&amp;ROUNDUP(MONTH($B30)/3,0)))</f>
        <v/>
      </c>
      <c r="G30" s="11">
        <f>IF($A30="","",IF($B30="","",IF($C30="",0,(YEAR($C30)-YEAR($B30))*12+MONTH($C30)-MONTH($B30))))</f>
        <v/>
      </c>
      <c r="H30" s="12">
        <f>IF($A30="","",MAX($G30,1)*$D30)</f>
        <v/>
      </c>
      <c r="I30" s="12">
        <f>IF($A30="","",$H30*GrossMargin)</f>
        <v/>
      </c>
      <c r="J30" s="10">
        <f>IF($A30="","",IF($C30="","",IF($C30&gt;=EDATE(AsOf,-1),"Yes","No")))</f>
        <v/>
      </c>
    </row>
    <row r="31">
      <c r="A31" s="7" t="n"/>
      <c r="B31" s="8" t="n"/>
      <c r="C31" s="8" t="n"/>
      <c r="D31" s="9" t="n"/>
      <c r="E31" s="7" t="n"/>
      <c r="F31" s="10">
        <f>IF($A31="","",IF($B31="","",TEXT($B31,"yyyy")&amp;"-Q"&amp;ROUNDUP(MONTH($B31)/3,0)))</f>
        <v/>
      </c>
      <c r="G31" s="11">
        <f>IF($A31="","",IF($B31="","",IF($C31="",0,(YEAR($C31)-YEAR($B31))*12+MONTH($C31)-MONTH($B31))))</f>
        <v/>
      </c>
      <c r="H31" s="12">
        <f>IF($A31="","",MAX($G31,1)*$D31)</f>
        <v/>
      </c>
      <c r="I31" s="12">
        <f>IF($A31="","",$H31*GrossMargin)</f>
        <v/>
      </c>
      <c r="J31" s="10">
        <f>IF($A31="","",IF($C31="","",IF($C31&gt;=EDATE(AsOf,-1),"Yes","No")))</f>
        <v/>
      </c>
    </row>
    <row r="32">
      <c r="A32" s="7" t="n"/>
      <c r="B32" s="8" t="n"/>
      <c r="C32" s="8" t="n"/>
      <c r="D32" s="9" t="n"/>
      <c r="E32" s="7" t="n"/>
      <c r="F32" s="10">
        <f>IF($A32="","",IF($B32="","",TEXT($B32,"yyyy")&amp;"-Q"&amp;ROUNDUP(MONTH($B32)/3,0)))</f>
        <v/>
      </c>
      <c r="G32" s="11">
        <f>IF($A32="","",IF($B32="","",IF($C32="",0,(YEAR($C32)-YEAR($B32))*12+MONTH($C32)-MONTH($B32))))</f>
        <v/>
      </c>
      <c r="H32" s="12">
        <f>IF($A32="","",MAX($G32,1)*$D32)</f>
        <v/>
      </c>
      <c r="I32" s="12">
        <f>IF($A32="","",$H32*GrossMargin)</f>
        <v/>
      </c>
      <c r="J32" s="10">
        <f>IF($A32="","",IF($C32="","",IF($C32&gt;=EDATE(AsOf,-1),"Yes","No")))</f>
        <v/>
      </c>
    </row>
    <row r="33">
      <c r="A33" s="7" t="n"/>
      <c r="B33" s="8" t="n"/>
      <c r="C33" s="8" t="n"/>
      <c r="D33" s="9" t="n"/>
      <c r="E33" s="7" t="n"/>
      <c r="F33" s="10">
        <f>IF($A33="","",IF($B33="","",TEXT($B33,"yyyy")&amp;"-Q"&amp;ROUNDUP(MONTH($B33)/3,0)))</f>
        <v/>
      </c>
      <c r="G33" s="11">
        <f>IF($A33="","",IF($B33="","",IF($C33="",0,(YEAR($C33)-YEAR($B33))*12+MONTH($C33)-MONTH($B33))))</f>
        <v/>
      </c>
      <c r="H33" s="12">
        <f>IF($A33="","",MAX($G33,1)*$D33)</f>
        <v/>
      </c>
      <c r="I33" s="12">
        <f>IF($A33="","",$H33*GrossMargin)</f>
        <v/>
      </c>
      <c r="J33" s="10">
        <f>IF($A33="","",IF($C33="","",IF($C33&gt;=EDATE(AsOf,-1),"Yes","No")))</f>
        <v/>
      </c>
    </row>
    <row r="34">
      <c r="A34" s="7" t="n"/>
      <c r="B34" s="8" t="n"/>
      <c r="C34" s="8" t="n"/>
      <c r="D34" s="9" t="n"/>
      <c r="E34" s="7" t="n"/>
      <c r="F34" s="10">
        <f>IF($A34="","",IF($B34="","",TEXT($B34,"yyyy")&amp;"-Q"&amp;ROUNDUP(MONTH($B34)/3,0)))</f>
        <v/>
      </c>
      <c r="G34" s="11">
        <f>IF($A34="","",IF($B34="","",IF($C34="",0,(YEAR($C34)-YEAR($B34))*12+MONTH($C34)-MONTH($B34))))</f>
        <v/>
      </c>
      <c r="H34" s="12">
        <f>IF($A34="","",MAX($G34,1)*$D34)</f>
        <v/>
      </c>
      <c r="I34" s="12">
        <f>IF($A34="","",$H34*GrossMargin)</f>
        <v/>
      </c>
      <c r="J34" s="10">
        <f>IF($A34="","",IF($C34="","",IF($C34&gt;=EDATE(AsOf,-1),"Yes","No")))</f>
        <v/>
      </c>
    </row>
    <row r="35">
      <c r="A35" s="7" t="n"/>
      <c r="B35" s="8" t="n"/>
      <c r="C35" s="8" t="n"/>
      <c r="D35" s="9" t="n"/>
      <c r="E35" s="7" t="n"/>
      <c r="F35" s="10">
        <f>IF($A35="","",IF($B35="","",TEXT($B35,"yyyy")&amp;"-Q"&amp;ROUNDUP(MONTH($B35)/3,0)))</f>
        <v/>
      </c>
      <c r="G35" s="11">
        <f>IF($A35="","",IF($B35="","",IF($C35="",0,(YEAR($C35)-YEAR($B35))*12+MONTH($C35)-MONTH($B35))))</f>
        <v/>
      </c>
      <c r="H35" s="12">
        <f>IF($A35="","",MAX($G35,1)*$D35)</f>
        <v/>
      </c>
      <c r="I35" s="12">
        <f>IF($A35="","",$H35*GrossMargin)</f>
        <v/>
      </c>
      <c r="J35" s="10">
        <f>IF($A35="","",IF($C35="","",IF($C35&gt;=EDATE(AsOf,-1),"Yes","No")))</f>
        <v/>
      </c>
    </row>
    <row r="36">
      <c r="A36" s="7" t="n"/>
      <c r="B36" s="8" t="n"/>
      <c r="C36" s="8" t="n"/>
      <c r="D36" s="9" t="n"/>
      <c r="E36" s="7" t="n"/>
      <c r="F36" s="10">
        <f>IF($A36="","",IF($B36="","",TEXT($B36,"yyyy")&amp;"-Q"&amp;ROUNDUP(MONTH($B36)/3,0)))</f>
        <v/>
      </c>
      <c r="G36" s="11">
        <f>IF($A36="","",IF($B36="","",IF($C36="",0,(YEAR($C36)-YEAR($B36))*12+MONTH($C36)-MONTH($B36))))</f>
        <v/>
      </c>
      <c r="H36" s="12">
        <f>IF($A36="","",MAX($G36,1)*$D36)</f>
        <v/>
      </c>
      <c r="I36" s="12">
        <f>IF($A36="","",$H36*GrossMargin)</f>
        <v/>
      </c>
      <c r="J36" s="10">
        <f>IF($A36="","",IF($C36="","",IF($C36&gt;=EDATE(AsOf,-1),"Yes","No")))</f>
        <v/>
      </c>
    </row>
    <row r="37">
      <c r="A37" s="7" t="n"/>
      <c r="B37" s="8" t="n"/>
      <c r="C37" s="8" t="n"/>
      <c r="D37" s="9" t="n"/>
      <c r="E37" s="7" t="n"/>
      <c r="F37" s="10">
        <f>IF($A37="","",IF($B37="","",TEXT($B37,"yyyy")&amp;"-Q"&amp;ROUNDUP(MONTH($B37)/3,0)))</f>
        <v/>
      </c>
      <c r="G37" s="11">
        <f>IF($A37="","",IF($B37="","",IF($C37="",0,(YEAR($C37)-YEAR($B37))*12+MONTH($C37)-MONTH($B37))))</f>
        <v/>
      </c>
      <c r="H37" s="12">
        <f>IF($A37="","",MAX($G37,1)*$D37)</f>
        <v/>
      </c>
      <c r="I37" s="12">
        <f>IF($A37="","",$H37*GrossMargin)</f>
        <v/>
      </c>
      <c r="J37" s="10">
        <f>IF($A37="","",IF($C37="","",IF($C37&gt;=EDATE(AsOf,-1),"Yes","No")))</f>
        <v/>
      </c>
    </row>
    <row r="38">
      <c r="A38" s="7" t="n"/>
      <c r="B38" s="8" t="n"/>
      <c r="C38" s="8" t="n"/>
      <c r="D38" s="9" t="n"/>
      <c r="E38" s="7" t="n"/>
      <c r="F38" s="10">
        <f>IF($A38="","",IF($B38="","",TEXT($B38,"yyyy")&amp;"-Q"&amp;ROUNDUP(MONTH($B38)/3,0)))</f>
        <v/>
      </c>
      <c r="G38" s="11">
        <f>IF($A38="","",IF($B38="","",IF($C38="",0,(YEAR($C38)-YEAR($B38))*12+MONTH($C38)-MONTH($B38))))</f>
        <v/>
      </c>
      <c r="H38" s="12">
        <f>IF($A38="","",MAX($G38,1)*$D38)</f>
        <v/>
      </c>
      <c r="I38" s="12">
        <f>IF($A38="","",$H38*GrossMargin)</f>
        <v/>
      </c>
      <c r="J38" s="10">
        <f>IF($A38="","",IF($C38="","",IF($C38&gt;=EDATE(AsOf,-1),"Yes","No")))</f>
        <v/>
      </c>
    </row>
    <row r="39">
      <c r="A39" s="7" t="n"/>
      <c r="B39" s="8" t="n"/>
      <c r="C39" s="8" t="n"/>
      <c r="D39" s="9" t="n"/>
      <c r="E39" s="7" t="n"/>
      <c r="F39" s="10">
        <f>IF($A39="","",IF($B39="","",TEXT($B39,"yyyy")&amp;"-Q"&amp;ROUNDUP(MONTH($B39)/3,0)))</f>
        <v/>
      </c>
      <c r="G39" s="11">
        <f>IF($A39="","",IF($B39="","",IF($C39="",0,(YEAR($C39)-YEAR($B39))*12+MONTH($C39)-MONTH($B39))))</f>
        <v/>
      </c>
      <c r="H39" s="12">
        <f>IF($A39="","",MAX($G39,1)*$D39)</f>
        <v/>
      </c>
      <c r="I39" s="12">
        <f>IF($A39="","",$H39*GrossMargin)</f>
        <v/>
      </c>
      <c r="J39" s="10">
        <f>IF($A39="","",IF($C39="","",IF($C39&gt;=EDATE(AsOf,-1),"Yes","No")))</f>
        <v/>
      </c>
    </row>
    <row r="40">
      <c r="A40" s="7" t="n"/>
      <c r="B40" s="8" t="n"/>
      <c r="C40" s="8" t="n"/>
      <c r="D40" s="9" t="n"/>
      <c r="E40" s="7" t="n"/>
      <c r="F40" s="10">
        <f>IF($A40="","",IF($B40="","",TEXT($B40,"yyyy")&amp;"-Q"&amp;ROUNDUP(MONTH($B40)/3,0)))</f>
        <v/>
      </c>
      <c r="G40" s="11">
        <f>IF($A40="","",IF($B40="","",IF($C40="",0,(YEAR($C40)-YEAR($B40))*12+MONTH($C40)-MONTH($B40))))</f>
        <v/>
      </c>
      <c r="H40" s="12">
        <f>IF($A40="","",MAX($G40,1)*$D40)</f>
        <v/>
      </c>
      <c r="I40" s="12">
        <f>IF($A40="","",$H40*GrossMargin)</f>
        <v/>
      </c>
      <c r="J40" s="10">
        <f>IF($A40="","",IF($C40="","",IF($C40&gt;=EDATE(AsOf,-1),"Yes","No")))</f>
        <v/>
      </c>
    </row>
    <row r="41">
      <c r="A41" s="7" t="n"/>
      <c r="B41" s="8" t="n"/>
      <c r="C41" s="8" t="n"/>
      <c r="D41" s="9" t="n"/>
      <c r="E41" s="7" t="n"/>
      <c r="F41" s="10">
        <f>IF($A41="","",IF($B41="","",TEXT($B41,"yyyy")&amp;"-Q"&amp;ROUNDUP(MONTH($B41)/3,0)))</f>
        <v/>
      </c>
      <c r="G41" s="11">
        <f>IF($A41="","",IF($B41="","",IF($C41="",0,(YEAR($C41)-YEAR($B41))*12+MONTH($C41)-MONTH($B41))))</f>
        <v/>
      </c>
      <c r="H41" s="12">
        <f>IF($A41="","",MAX($G41,1)*$D41)</f>
        <v/>
      </c>
      <c r="I41" s="12">
        <f>IF($A41="","",$H41*GrossMargin)</f>
        <v/>
      </c>
      <c r="J41" s="10">
        <f>IF($A41="","",IF($C41="","",IF($C41&gt;=EDATE(AsOf,-1),"Yes","No")))</f>
        <v/>
      </c>
    </row>
    <row r="42">
      <c r="A42" s="7" t="n"/>
      <c r="B42" s="8" t="n"/>
      <c r="C42" s="8" t="n"/>
      <c r="D42" s="9" t="n"/>
      <c r="E42" s="7" t="n"/>
      <c r="F42" s="10">
        <f>IF($A42="","",IF($B42="","",TEXT($B42,"yyyy")&amp;"-Q"&amp;ROUNDUP(MONTH($B42)/3,0)))</f>
        <v/>
      </c>
      <c r="G42" s="11">
        <f>IF($A42="","",IF($B42="","",IF($C42="",0,(YEAR($C42)-YEAR($B42))*12+MONTH($C42)-MONTH($B42))))</f>
        <v/>
      </c>
      <c r="H42" s="12">
        <f>IF($A42="","",MAX($G42,1)*$D42)</f>
        <v/>
      </c>
      <c r="I42" s="12">
        <f>IF($A42="","",$H42*GrossMargin)</f>
        <v/>
      </c>
      <c r="J42" s="10">
        <f>IF($A42="","",IF($C42="","",IF($C42&gt;=EDATE(AsOf,-1),"Yes","No")))</f>
        <v/>
      </c>
    </row>
    <row r="43">
      <c r="A43" s="7" t="n"/>
      <c r="B43" s="8" t="n"/>
      <c r="C43" s="8" t="n"/>
      <c r="D43" s="9" t="n"/>
      <c r="E43" s="7" t="n"/>
      <c r="F43" s="10">
        <f>IF($A43="","",IF($B43="","",TEXT($B43,"yyyy")&amp;"-Q"&amp;ROUNDUP(MONTH($B43)/3,0)))</f>
        <v/>
      </c>
      <c r="G43" s="11">
        <f>IF($A43="","",IF($B43="","",IF($C43="",0,(YEAR($C43)-YEAR($B43))*12+MONTH($C43)-MONTH($B43))))</f>
        <v/>
      </c>
      <c r="H43" s="12">
        <f>IF($A43="","",MAX($G43,1)*$D43)</f>
        <v/>
      </c>
      <c r="I43" s="12">
        <f>IF($A43="","",$H43*GrossMargin)</f>
        <v/>
      </c>
      <c r="J43" s="10">
        <f>IF($A43="","",IF($C43="","",IF($C43&gt;=EDATE(AsOf,-1),"Yes","No")))</f>
        <v/>
      </c>
    </row>
    <row r="44">
      <c r="A44" s="7" t="n"/>
      <c r="B44" s="8" t="n"/>
      <c r="C44" s="8" t="n"/>
      <c r="D44" s="9" t="n"/>
      <c r="E44" s="7" t="n"/>
      <c r="F44" s="10">
        <f>IF($A44="","",IF($B44="","",TEXT($B44,"yyyy")&amp;"-Q"&amp;ROUNDUP(MONTH($B44)/3,0)))</f>
        <v/>
      </c>
      <c r="G44" s="11">
        <f>IF($A44="","",IF($B44="","",IF($C44="",0,(YEAR($C44)-YEAR($B44))*12+MONTH($C44)-MONTH($B44))))</f>
        <v/>
      </c>
      <c r="H44" s="12">
        <f>IF($A44="","",MAX($G44,1)*$D44)</f>
        <v/>
      </c>
      <c r="I44" s="12">
        <f>IF($A44="","",$H44*GrossMargin)</f>
        <v/>
      </c>
      <c r="J44" s="10">
        <f>IF($A44="","",IF($C44="","",IF($C44&gt;=EDATE(AsOf,-1),"Yes","No")))</f>
        <v/>
      </c>
    </row>
    <row r="45">
      <c r="A45" s="7" t="n"/>
      <c r="B45" s="8" t="n"/>
      <c r="C45" s="8" t="n"/>
      <c r="D45" s="9" t="n"/>
      <c r="E45" s="7" t="n"/>
      <c r="F45" s="10">
        <f>IF($A45="","",IF($B45="","",TEXT($B45,"yyyy")&amp;"-Q"&amp;ROUNDUP(MONTH($B45)/3,0)))</f>
        <v/>
      </c>
      <c r="G45" s="11">
        <f>IF($A45="","",IF($B45="","",IF($C45="",0,(YEAR($C45)-YEAR($B45))*12+MONTH($C45)-MONTH($B45))))</f>
        <v/>
      </c>
      <c r="H45" s="12">
        <f>IF($A45="","",MAX($G45,1)*$D45)</f>
        <v/>
      </c>
      <c r="I45" s="12">
        <f>IF($A45="","",$H45*GrossMargin)</f>
        <v/>
      </c>
      <c r="J45" s="10">
        <f>IF($A45="","",IF($C45="","",IF($C45&gt;=EDATE(AsOf,-1),"Yes","No")))</f>
        <v/>
      </c>
    </row>
    <row r="46">
      <c r="A46" s="7" t="n"/>
      <c r="B46" s="8" t="n"/>
      <c r="C46" s="8" t="n"/>
      <c r="D46" s="9" t="n"/>
      <c r="E46" s="7" t="n"/>
      <c r="F46" s="10">
        <f>IF($A46="","",IF($B46="","",TEXT($B46,"yyyy")&amp;"-Q"&amp;ROUNDUP(MONTH($B46)/3,0)))</f>
        <v/>
      </c>
      <c r="G46" s="11">
        <f>IF($A46="","",IF($B46="","",IF($C46="",0,(YEAR($C46)-YEAR($B46))*12+MONTH($C46)-MONTH($B46))))</f>
        <v/>
      </c>
      <c r="H46" s="12">
        <f>IF($A46="","",MAX($G46,1)*$D46)</f>
        <v/>
      </c>
      <c r="I46" s="12">
        <f>IF($A46="","",$H46*GrossMargin)</f>
        <v/>
      </c>
      <c r="J46" s="10">
        <f>IF($A46="","",IF($C46="","",IF($C46&gt;=EDATE(AsOf,-1),"Yes","No")))</f>
        <v/>
      </c>
    </row>
    <row r="47">
      <c r="A47" s="7" t="n"/>
      <c r="B47" s="8" t="n"/>
      <c r="C47" s="8" t="n"/>
      <c r="D47" s="9" t="n"/>
      <c r="E47" s="7" t="n"/>
      <c r="F47" s="10">
        <f>IF($A47="","",IF($B47="","",TEXT($B47,"yyyy")&amp;"-Q"&amp;ROUNDUP(MONTH($B47)/3,0)))</f>
        <v/>
      </c>
      <c r="G47" s="11">
        <f>IF($A47="","",IF($B47="","",IF($C47="",0,(YEAR($C47)-YEAR($B47))*12+MONTH($C47)-MONTH($B47))))</f>
        <v/>
      </c>
      <c r="H47" s="12">
        <f>IF($A47="","",MAX($G47,1)*$D47)</f>
        <v/>
      </c>
      <c r="I47" s="12">
        <f>IF($A47="","",$H47*GrossMargin)</f>
        <v/>
      </c>
      <c r="J47" s="10">
        <f>IF($A47="","",IF($C47="","",IF($C47&gt;=EDATE(AsOf,-1),"Yes","No")))</f>
        <v/>
      </c>
    </row>
    <row r="48">
      <c r="A48" s="7" t="n"/>
      <c r="B48" s="8" t="n"/>
      <c r="C48" s="8" t="n"/>
      <c r="D48" s="9" t="n"/>
      <c r="E48" s="7" t="n"/>
      <c r="F48" s="10">
        <f>IF($A48="","",IF($B48="","",TEXT($B48,"yyyy")&amp;"-Q"&amp;ROUNDUP(MONTH($B48)/3,0)))</f>
        <v/>
      </c>
      <c r="G48" s="11">
        <f>IF($A48="","",IF($B48="","",IF($C48="",0,(YEAR($C48)-YEAR($B48))*12+MONTH($C48)-MONTH($B48))))</f>
        <v/>
      </c>
      <c r="H48" s="12">
        <f>IF($A48="","",MAX($G48,1)*$D48)</f>
        <v/>
      </c>
      <c r="I48" s="12">
        <f>IF($A48="","",$H48*GrossMargin)</f>
        <v/>
      </c>
      <c r="J48" s="10">
        <f>IF($A48="","",IF($C48="","",IF($C48&gt;=EDATE(AsOf,-1),"Yes","No")))</f>
        <v/>
      </c>
    </row>
    <row r="49">
      <c r="A49" s="7" t="n"/>
      <c r="B49" s="8" t="n"/>
      <c r="C49" s="8" t="n"/>
      <c r="D49" s="9" t="n"/>
      <c r="E49" s="7" t="n"/>
      <c r="F49" s="10">
        <f>IF($A49="","",IF($B49="","",TEXT($B49,"yyyy")&amp;"-Q"&amp;ROUNDUP(MONTH($B49)/3,0)))</f>
        <v/>
      </c>
      <c r="G49" s="11">
        <f>IF($A49="","",IF($B49="","",IF($C49="",0,(YEAR($C49)-YEAR($B49))*12+MONTH($C49)-MONTH($B49))))</f>
        <v/>
      </c>
      <c r="H49" s="12">
        <f>IF($A49="","",MAX($G49,1)*$D49)</f>
        <v/>
      </c>
      <c r="I49" s="12">
        <f>IF($A49="","",$H49*GrossMargin)</f>
        <v/>
      </c>
      <c r="J49" s="10">
        <f>IF($A49="","",IF($C49="","",IF($C49&gt;=EDATE(AsOf,-1),"Yes","No")))</f>
        <v/>
      </c>
    </row>
    <row r="50">
      <c r="A50" s="7" t="n"/>
      <c r="B50" s="8" t="n"/>
      <c r="C50" s="8" t="n"/>
      <c r="D50" s="9" t="n"/>
      <c r="E50" s="7" t="n"/>
      <c r="F50" s="10">
        <f>IF($A50="","",IF($B50="","",TEXT($B50,"yyyy")&amp;"-Q"&amp;ROUNDUP(MONTH($B50)/3,0)))</f>
        <v/>
      </c>
      <c r="G50" s="11">
        <f>IF($A50="","",IF($B50="","",IF($C50="",0,(YEAR($C50)-YEAR($B50))*12+MONTH($C50)-MONTH($B50))))</f>
        <v/>
      </c>
      <c r="H50" s="12">
        <f>IF($A50="","",MAX($G50,1)*$D50)</f>
        <v/>
      </c>
      <c r="I50" s="12">
        <f>IF($A50="","",$H50*GrossMargin)</f>
        <v/>
      </c>
      <c r="J50" s="10">
        <f>IF($A50="","",IF($C50="","",IF($C50&gt;=EDATE(AsOf,-1),"Yes","No")))</f>
        <v/>
      </c>
    </row>
    <row r="51">
      <c r="A51" s="7" t="n"/>
      <c r="B51" s="8" t="n"/>
      <c r="C51" s="8" t="n"/>
      <c r="D51" s="9" t="n"/>
      <c r="E51" s="7" t="n"/>
      <c r="F51" s="10">
        <f>IF($A51="","",IF($B51="","",TEXT($B51,"yyyy")&amp;"-Q"&amp;ROUNDUP(MONTH($B51)/3,0)))</f>
        <v/>
      </c>
      <c r="G51" s="11">
        <f>IF($A51="","",IF($B51="","",IF($C51="",0,(YEAR($C51)-YEAR($B51))*12+MONTH($C51)-MONTH($B51))))</f>
        <v/>
      </c>
      <c r="H51" s="12">
        <f>IF($A51="","",MAX($G51,1)*$D51)</f>
        <v/>
      </c>
      <c r="I51" s="12">
        <f>IF($A51="","",$H51*GrossMargin)</f>
        <v/>
      </c>
      <c r="J51" s="10">
        <f>IF($A51="","",IF($C51="","",IF($C51&gt;=EDATE(AsOf,-1),"Yes","No")))</f>
        <v/>
      </c>
    </row>
    <row r="52">
      <c r="A52" s="7" t="n"/>
      <c r="B52" s="8" t="n"/>
      <c r="C52" s="8" t="n"/>
      <c r="D52" s="9" t="n"/>
      <c r="E52" s="7" t="n"/>
      <c r="F52" s="10">
        <f>IF($A52="","",IF($B52="","",TEXT($B52,"yyyy")&amp;"-Q"&amp;ROUNDUP(MONTH($B52)/3,0)))</f>
        <v/>
      </c>
      <c r="G52" s="11">
        <f>IF($A52="","",IF($B52="","",IF($C52="",0,(YEAR($C52)-YEAR($B52))*12+MONTH($C52)-MONTH($B52))))</f>
        <v/>
      </c>
      <c r="H52" s="12">
        <f>IF($A52="","",MAX($G52,1)*$D52)</f>
        <v/>
      </c>
      <c r="I52" s="12">
        <f>IF($A52="","",$H52*GrossMargin)</f>
        <v/>
      </c>
      <c r="J52" s="10">
        <f>IF($A52="","",IF($C52="","",IF($C52&gt;=EDATE(AsOf,-1),"Yes","No")))</f>
        <v/>
      </c>
    </row>
    <row r="53">
      <c r="A53" s="7" t="n"/>
      <c r="B53" s="8" t="n"/>
      <c r="C53" s="8" t="n"/>
      <c r="D53" s="9" t="n"/>
      <c r="E53" s="7" t="n"/>
      <c r="F53" s="10">
        <f>IF($A53="","",IF($B53="","",TEXT($B53,"yyyy")&amp;"-Q"&amp;ROUNDUP(MONTH($B53)/3,0)))</f>
        <v/>
      </c>
      <c r="G53" s="11">
        <f>IF($A53="","",IF($B53="","",IF($C53="",0,(YEAR($C53)-YEAR($B53))*12+MONTH($C53)-MONTH($B53))))</f>
        <v/>
      </c>
      <c r="H53" s="12">
        <f>IF($A53="","",MAX($G53,1)*$D53)</f>
        <v/>
      </c>
      <c r="I53" s="12">
        <f>IF($A53="","",$H53*GrossMargin)</f>
        <v/>
      </c>
      <c r="J53" s="10">
        <f>IF($A53="","",IF($C53="","",IF($C53&gt;=EDATE(AsOf,-1),"Yes","No")))</f>
        <v/>
      </c>
    </row>
    <row r="54">
      <c r="A54" s="7" t="n"/>
      <c r="B54" s="8" t="n"/>
      <c r="C54" s="8" t="n"/>
      <c r="D54" s="9" t="n"/>
      <c r="E54" s="7" t="n"/>
      <c r="F54" s="10">
        <f>IF($A54="","",IF($B54="","",TEXT($B54,"yyyy")&amp;"-Q"&amp;ROUNDUP(MONTH($B54)/3,0)))</f>
        <v/>
      </c>
      <c r="G54" s="11">
        <f>IF($A54="","",IF($B54="","",IF($C54="",0,(YEAR($C54)-YEAR($B54))*12+MONTH($C54)-MONTH($B54))))</f>
        <v/>
      </c>
      <c r="H54" s="12">
        <f>IF($A54="","",MAX($G54,1)*$D54)</f>
        <v/>
      </c>
      <c r="I54" s="12">
        <f>IF($A54="","",$H54*GrossMargin)</f>
        <v/>
      </c>
      <c r="J54" s="10">
        <f>IF($A54="","",IF($C54="","",IF($C54&gt;=EDATE(AsOf,-1),"Yes","No")))</f>
        <v/>
      </c>
    </row>
    <row r="55">
      <c r="A55" s="7" t="n"/>
      <c r="B55" s="8" t="n"/>
      <c r="C55" s="8" t="n"/>
      <c r="D55" s="9" t="n"/>
      <c r="E55" s="7" t="n"/>
      <c r="F55" s="10">
        <f>IF($A55="","",IF($B55="","",TEXT($B55,"yyyy")&amp;"-Q"&amp;ROUNDUP(MONTH($B55)/3,0)))</f>
        <v/>
      </c>
      <c r="G55" s="11">
        <f>IF($A55="","",IF($B55="","",IF($C55="",0,(YEAR($C55)-YEAR($B55))*12+MONTH($C55)-MONTH($B55))))</f>
        <v/>
      </c>
      <c r="H55" s="12">
        <f>IF($A55="","",MAX($G55,1)*$D55)</f>
        <v/>
      </c>
      <c r="I55" s="12">
        <f>IF($A55="","",$H55*GrossMargin)</f>
        <v/>
      </c>
      <c r="J55" s="10">
        <f>IF($A55="","",IF($C55="","",IF($C55&gt;=EDATE(AsOf,-1),"Yes","No")))</f>
        <v/>
      </c>
    </row>
    <row r="56">
      <c r="A56" s="7" t="n"/>
      <c r="B56" s="8" t="n"/>
      <c r="C56" s="8" t="n"/>
      <c r="D56" s="9" t="n"/>
      <c r="E56" s="7" t="n"/>
      <c r="F56" s="10">
        <f>IF($A56="","",IF($B56="","",TEXT($B56,"yyyy")&amp;"-Q"&amp;ROUNDUP(MONTH($B56)/3,0)))</f>
        <v/>
      </c>
      <c r="G56" s="11">
        <f>IF($A56="","",IF($B56="","",IF($C56="",0,(YEAR($C56)-YEAR($B56))*12+MONTH($C56)-MONTH($B56))))</f>
        <v/>
      </c>
      <c r="H56" s="12">
        <f>IF($A56="","",MAX($G56,1)*$D56)</f>
        <v/>
      </c>
      <c r="I56" s="12">
        <f>IF($A56="","",$H56*GrossMargin)</f>
        <v/>
      </c>
      <c r="J56" s="10">
        <f>IF($A56="","",IF($C56="","",IF($C56&gt;=EDATE(AsOf,-1),"Yes","No")))</f>
        <v/>
      </c>
    </row>
    <row r="57">
      <c r="A57" s="7" t="n"/>
      <c r="B57" s="8" t="n"/>
      <c r="C57" s="8" t="n"/>
      <c r="D57" s="9" t="n"/>
      <c r="E57" s="7" t="n"/>
      <c r="F57" s="10">
        <f>IF($A57="","",IF($B57="","",TEXT($B57,"yyyy")&amp;"-Q"&amp;ROUNDUP(MONTH($B57)/3,0)))</f>
        <v/>
      </c>
      <c r="G57" s="11">
        <f>IF($A57="","",IF($B57="","",IF($C57="",0,(YEAR($C57)-YEAR($B57))*12+MONTH($C57)-MONTH($B57))))</f>
        <v/>
      </c>
      <c r="H57" s="12">
        <f>IF($A57="","",MAX($G57,1)*$D57)</f>
        <v/>
      </c>
      <c r="I57" s="12">
        <f>IF($A57="","",$H57*GrossMargin)</f>
        <v/>
      </c>
      <c r="J57" s="10">
        <f>IF($A57="","",IF($C57="","",IF($C57&gt;=EDATE(AsOf,-1),"Yes","No")))</f>
        <v/>
      </c>
    </row>
    <row r="58">
      <c r="A58" s="7" t="n"/>
      <c r="B58" s="8" t="n"/>
      <c r="C58" s="8" t="n"/>
      <c r="D58" s="9" t="n"/>
      <c r="E58" s="7" t="n"/>
      <c r="F58" s="10">
        <f>IF($A58="","",IF($B58="","",TEXT($B58,"yyyy")&amp;"-Q"&amp;ROUNDUP(MONTH($B58)/3,0)))</f>
        <v/>
      </c>
      <c r="G58" s="11">
        <f>IF($A58="","",IF($B58="","",IF($C58="",0,(YEAR($C58)-YEAR($B58))*12+MONTH($C58)-MONTH($B58))))</f>
        <v/>
      </c>
      <c r="H58" s="12">
        <f>IF($A58="","",MAX($G58,1)*$D58)</f>
        <v/>
      </c>
      <c r="I58" s="12">
        <f>IF($A58="","",$H58*GrossMargin)</f>
        <v/>
      </c>
      <c r="J58" s="10">
        <f>IF($A58="","",IF($C58="","",IF($C58&gt;=EDATE(AsOf,-1),"Yes","No")))</f>
        <v/>
      </c>
    </row>
    <row r="59">
      <c r="A59" s="7" t="n"/>
      <c r="B59" s="8" t="n"/>
      <c r="C59" s="8" t="n"/>
      <c r="D59" s="9" t="n"/>
      <c r="E59" s="7" t="n"/>
      <c r="F59" s="10">
        <f>IF($A59="","",IF($B59="","",TEXT($B59,"yyyy")&amp;"-Q"&amp;ROUNDUP(MONTH($B59)/3,0)))</f>
        <v/>
      </c>
      <c r="G59" s="11">
        <f>IF($A59="","",IF($B59="","",IF($C59="",0,(YEAR($C59)-YEAR($B59))*12+MONTH($C59)-MONTH($B59))))</f>
        <v/>
      </c>
      <c r="H59" s="12">
        <f>IF($A59="","",MAX($G59,1)*$D59)</f>
        <v/>
      </c>
      <c r="I59" s="12">
        <f>IF($A59="","",$H59*GrossMargin)</f>
        <v/>
      </c>
      <c r="J59" s="10">
        <f>IF($A59="","",IF($C59="","",IF($C59&gt;=EDATE(AsOf,-1),"Yes","No")))</f>
        <v/>
      </c>
    </row>
    <row r="60">
      <c r="A60" s="7" t="n"/>
      <c r="B60" s="8" t="n"/>
      <c r="C60" s="8" t="n"/>
      <c r="D60" s="9" t="n"/>
      <c r="E60" s="7" t="n"/>
      <c r="F60" s="10">
        <f>IF($A60="","",IF($B60="","",TEXT($B60,"yyyy")&amp;"-Q"&amp;ROUNDUP(MONTH($B60)/3,0)))</f>
        <v/>
      </c>
      <c r="G60" s="11">
        <f>IF($A60="","",IF($B60="","",IF($C60="",0,(YEAR($C60)-YEAR($B60))*12+MONTH($C60)-MONTH($B60))))</f>
        <v/>
      </c>
      <c r="H60" s="12">
        <f>IF($A60="","",MAX($G60,1)*$D60)</f>
        <v/>
      </c>
      <c r="I60" s="12">
        <f>IF($A60="","",$H60*GrossMargin)</f>
        <v/>
      </c>
      <c r="J60" s="10">
        <f>IF($A60="","",IF($C60="","",IF($C60&gt;=EDATE(AsOf,-1),"Yes","No")))</f>
        <v/>
      </c>
    </row>
    <row r="61">
      <c r="A61" s="7" t="n"/>
      <c r="B61" s="8" t="n"/>
      <c r="C61" s="8" t="n"/>
      <c r="D61" s="9" t="n"/>
      <c r="E61" s="7" t="n"/>
      <c r="F61" s="10">
        <f>IF($A61="","",IF($B61="","",TEXT($B61,"yyyy")&amp;"-Q"&amp;ROUNDUP(MONTH($B61)/3,0)))</f>
        <v/>
      </c>
      <c r="G61" s="11">
        <f>IF($A61="","",IF($B61="","",IF($C61="",0,(YEAR($C61)-YEAR($B61))*12+MONTH($C61)-MONTH($B61))))</f>
        <v/>
      </c>
      <c r="H61" s="12">
        <f>IF($A61="","",MAX($G61,1)*$D61)</f>
        <v/>
      </c>
      <c r="I61" s="12">
        <f>IF($A61="","",$H61*GrossMargin)</f>
        <v/>
      </c>
      <c r="J61" s="10">
        <f>IF($A61="","",IF($C61="","",IF($C61&gt;=EDATE(AsOf,-1),"Yes","No")))</f>
        <v/>
      </c>
    </row>
    <row r="62">
      <c r="A62" s="7" t="n"/>
      <c r="B62" s="8" t="n"/>
      <c r="C62" s="8" t="n"/>
      <c r="D62" s="9" t="n"/>
      <c r="E62" s="7" t="n"/>
      <c r="F62" s="10">
        <f>IF($A62="","",IF($B62="","",TEXT($B62,"yyyy")&amp;"-Q"&amp;ROUNDUP(MONTH($B62)/3,0)))</f>
        <v/>
      </c>
      <c r="G62" s="11">
        <f>IF($A62="","",IF($B62="","",IF($C62="",0,(YEAR($C62)-YEAR($B62))*12+MONTH($C62)-MONTH($B62))))</f>
        <v/>
      </c>
      <c r="H62" s="12">
        <f>IF($A62="","",MAX($G62,1)*$D62)</f>
        <v/>
      </c>
      <c r="I62" s="12">
        <f>IF($A62="","",$H62*GrossMargin)</f>
        <v/>
      </c>
      <c r="J62" s="10">
        <f>IF($A62="","",IF($C62="","",IF($C62&gt;=EDATE(AsOf,-1),"Yes","No")))</f>
        <v/>
      </c>
    </row>
    <row r="63">
      <c r="A63" s="7" t="n"/>
      <c r="B63" s="8" t="n"/>
      <c r="C63" s="8" t="n"/>
      <c r="D63" s="9" t="n"/>
      <c r="E63" s="7" t="n"/>
      <c r="F63" s="10">
        <f>IF($A63="","",IF($B63="","",TEXT($B63,"yyyy")&amp;"-Q"&amp;ROUNDUP(MONTH($B63)/3,0)))</f>
        <v/>
      </c>
      <c r="G63" s="11">
        <f>IF($A63="","",IF($B63="","",IF($C63="",0,(YEAR($C63)-YEAR($B63))*12+MONTH($C63)-MONTH($B63))))</f>
        <v/>
      </c>
      <c r="H63" s="12">
        <f>IF($A63="","",MAX($G63,1)*$D63)</f>
        <v/>
      </c>
      <c r="I63" s="12">
        <f>IF($A63="","",$H63*GrossMargin)</f>
        <v/>
      </c>
      <c r="J63" s="10">
        <f>IF($A63="","",IF($C63="","",IF($C63&gt;=EDATE(AsOf,-1),"Yes","No")))</f>
        <v/>
      </c>
    </row>
    <row r="64">
      <c r="A64" s="7" t="n"/>
      <c r="B64" s="8" t="n"/>
      <c r="C64" s="8" t="n"/>
      <c r="D64" s="9" t="n"/>
      <c r="E64" s="7" t="n"/>
      <c r="F64" s="10">
        <f>IF($A64="","",IF($B64="","",TEXT($B64,"yyyy")&amp;"-Q"&amp;ROUNDUP(MONTH($B64)/3,0)))</f>
        <v/>
      </c>
      <c r="G64" s="11">
        <f>IF($A64="","",IF($B64="","",IF($C64="",0,(YEAR($C64)-YEAR($B64))*12+MONTH($C64)-MONTH($B64))))</f>
        <v/>
      </c>
      <c r="H64" s="12">
        <f>IF($A64="","",MAX($G64,1)*$D64)</f>
        <v/>
      </c>
      <c r="I64" s="12">
        <f>IF($A64="","",$H64*GrossMargin)</f>
        <v/>
      </c>
      <c r="J64" s="10">
        <f>IF($A64="","",IF($C64="","",IF($C64&gt;=EDATE(AsOf,-1),"Yes","No")))</f>
        <v/>
      </c>
    </row>
    <row r="65">
      <c r="A65" s="7" t="n"/>
      <c r="B65" s="8" t="n"/>
      <c r="C65" s="8" t="n"/>
      <c r="D65" s="9" t="n"/>
      <c r="E65" s="7" t="n"/>
      <c r="F65" s="10">
        <f>IF($A65="","",IF($B65="","",TEXT($B65,"yyyy")&amp;"-Q"&amp;ROUNDUP(MONTH($B65)/3,0)))</f>
        <v/>
      </c>
      <c r="G65" s="11">
        <f>IF($A65="","",IF($B65="","",IF($C65="",0,(YEAR($C65)-YEAR($B65))*12+MONTH($C65)-MONTH($B65))))</f>
        <v/>
      </c>
      <c r="H65" s="12">
        <f>IF($A65="","",MAX($G65,1)*$D65)</f>
        <v/>
      </c>
      <c r="I65" s="12">
        <f>IF($A65="","",$H65*GrossMargin)</f>
        <v/>
      </c>
      <c r="J65" s="10">
        <f>IF($A65="","",IF($C65="","",IF($C65&gt;=EDATE(AsOf,-1),"Yes","No")))</f>
        <v/>
      </c>
    </row>
    <row r="66">
      <c r="A66" s="7" t="n"/>
      <c r="B66" s="8" t="n"/>
      <c r="C66" s="8" t="n"/>
      <c r="D66" s="9" t="n"/>
      <c r="E66" s="7" t="n"/>
      <c r="F66" s="10">
        <f>IF($A66="","",IF($B66="","",TEXT($B66,"yyyy")&amp;"-Q"&amp;ROUNDUP(MONTH($B66)/3,0)))</f>
        <v/>
      </c>
      <c r="G66" s="11">
        <f>IF($A66="","",IF($B66="","",IF($C66="",0,(YEAR($C66)-YEAR($B66))*12+MONTH($C66)-MONTH($B66))))</f>
        <v/>
      </c>
      <c r="H66" s="12">
        <f>IF($A66="","",MAX($G66,1)*$D66)</f>
        <v/>
      </c>
      <c r="I66" s="12">
        <f>IF($A66="","",$H66*GrossMargin)</f>
        <v/>
      </c>
      <c r="J66" s="10">
        <f>IF($A66="","",IF($C66="","",IF($C66&gt;=EDATE(AsOf,-1),"Yes","No")))</f>
        <v/>
      </c>
    </row>
    <row r="67">
      <c r="A67" s="7" t="n"/>
      <c r="B67" s="8" t="n"/>
      <c r="C67" s="8" t="n"/>
      <c r="D67" s="9" t="n"/>
      <c r="E67" s="7" t="n"/>
      <c r="F67" s="10">
        <f>IF($A67="","",IF($B67="","",TEXT($B67,"yyyy")&amp;"-Q"&amp;ROUNDUP(MONTH($B67)/3,0)))</f>
        <v/>
      </c>
      <c r="G67" s="11">
        <f>IF($A67="","",IF($B67="","",IF($C67="",0,(YEAR($C67)-YEAR($B67))*12+MONTH($C67)-MONTH($B67))))</f>
        <v/>
      </c>
      <c r="H67" s="12">
        <f>IF($A67="","",MAX($G67,1)*$D67)</f>
        <v/>
      </c>
      <c r="I67" s="12">
        <f>IF($A67="","",$H67*GrossMargin)</f>
        <v/>
      </c>
      <c r="J67" s="10">
        <f>IF($A67="","",IF($C67="","",IF($C67&gt;=EDATE(AsOf,-1),"Yes","No")))</f>
        <v/>
      </c>
    </row>
    <row r="68">
      <c r="A68" s="7" t="n"/>
      <c r="B68" s="8" t="n"/>
      <c r="C68" s="8" t="n"/>
      <c r="D68" s="9" t="n"/>
      <c r="E68" s="7" t="n"/>
      <c r="F68" s="10">
        <f>IF($A68="","",IF($B68="","",TEXT($B68,"yyyy")&amp;"-Q"&amp;ROUNDUP(MONTH($B68)/3,0)))</f>
        <v/>
      </c>
      <c r="G68" s="11">
        <f>IF($A68="","",IF($B68="","",IF($C68="",0,(YEAR($C68)-YEAR($B68))*12+MONTH($C68)-MONTH($B68))))</f>
        <v/>
      </c>
      <c r="H68" s="12">
        <f>IF($A68="","",MAX($G68,1)*$D68)</f>
        <v/>
      </c>
      <c r="I68" s="12">
        <f>IF($A68="","",$H68*GrossMargin)</f>
        <v/>
      </c>
      <c r="J68" s="10">
        <f>IF($A68="","",IF($C68="","",IF($C68&gt;=EDATE(AsOf,-1),"Yes","No")))</f>
        <v/>
      </c>
    </row>
    <row r="69">
      <c r="A69" s="7" t="n"/>
      <c r="B69" s="8" t="n"/>
      <c r="C69" s="8" t="n"/>
      <c r="D69" s="9" t="n"/>
      <c r="E69" s="7" t="n"/>
      <c r="F69" s="10">
        <f>IF($A69="","",IF($B69="","",TEXT($B69,"yyyy")&amp;"-Q"&amp;ROUNDUP(MONTH($B69)/3,0)))</f>
        <v/>
      </c>
      <c r="G69" s="11">
        <f>IF($A69="","",IF($B69="","",IF($C69="",0,(YEAR($C69)-YEAR($B69))*12+MONTH($C69)-MONTH($B69))))</f>
        <v/>
      </c>
      <c r="H69" s="12">
        <f>IF($A69="","",MAX($G69,1)*$D69)</f>
        <v/>
      </c>
      <c r="I69" s="12">
        <f>IF($A69="","",$H69*GrossMargin)</f>
        <v/>
      </c>
      <c r="J69" s="10">
        <f>IF($A69="","",IF($C69="","",IF($C69&gt;=EDATE(AsOf,-1),"Yes","No")))</f>
        <v/>
      </c>
    </row>
    <row r="70">
      <c r="A70" s="7" t="n"/>
      <c r="B70" s="8" t="n"/>
      <c r="C70" s="8" t="n"/>
      <c r="D70" s="9" t="n"/>
      <c r="E70" s="7" t="n"/>
      <c r="F70" s="10">
        <f>IF($A70="","",IF($B70="","",TEXT($B70,"yyyy")&amp;"-Q"&amp;ROUNDUP(MONTH($B70)/3,0)))</f>
        <v/>
      </c>
      <c r="G70" s="11">
        <f>IF($A70="","",IF($B70="","",IF($C70="",0,(YEAR($C70)-YEAR($B70))*12+MONTH($C70)-MONTH($B70))))</f>
        <v/>
      </c>
      <c r="H70" s="12">
        <f>IF($A70="","",MAX($G70,1)*$D70)</f>
        <v/>
      </c>
      <c r="I70" s="12">
        <f>IF($A70="","",$H70*GrossMargin)</f>
        <v/>
      </c>
      <c r="J70" s="10">
        <f>IF($A70="","",IF($C70="","",IF($C70&gt;=EDATE(AsOf,-1),"Yes","No")))</f>
        <v/>
      </c>
    </row>
    <row r="71">
      <c r="A71" s="7" t="n"/>
      <c r="B71" s="8" t="n"/>
      <c r="C71" s="8" t="n"/>
      <c r="D71" s="9" t="n"/>
      <c r="E71" s="7" t="n"/>
      <c r="F71" s="10">
        <f>IF($A71="","",IF($B71="","",TEXT($B71,"yyyy")&amp;"-Q"&amp;ROUNDUP(MONTH($B71)/3,0)))</f>
        <v/>
      </c>
      <c r="G71" s="11">
        <f>IF($A71="","",IF($B71="","",IF($C71="",0,(YEAR($C71)-YEAR($B71))*12+MONTH($C71)-MONTH($B71))))</f>
        <v/>
      </c>
      <c r="H71" s="12">
        <f>IF($A71="","",MAX($G71,1)*$D71)</f>
        <v/>
      </c>
      <c r="I71" s="12">
        <f>IF($A71="","",$H71*GrossMargin)</f>
        <v/>
      </c>
      <c r="J71" s="10">
        <f>IF($A71="","",IF($C71="","",IF($C71&gt;=EDATE(AsOf,-1),"Yes","No")))</f>
        <v/>
      </c>
    </row>
    <row r="72">
      <c r="A72" s="7" t="n"/>
      <c r="B72" s="8" t="n"/>
      <c r="C72" s="8" t="n"/>
      <c r="D72" s="9" t="n"/>
      <c r="E72" s="7" t="n"/>
      <c r="F72" s="10">
        <f>IF($A72="","",IF($B72="","",TEXT($B72,"yyyy")&amp;"-Q"&amp;ROUNDUP(MONTH($B72)/3,0)))</f>
        <v/>
      </c>
      <c r="G72" s="11">
        <f>IF($A72="","",IF($B72="","",IF($C72="",0,(YEAR($C72)-YEAR($B72))*12+MONTH($C72)-MONTH($B72))))</f>
        <v/>
      </c>
      <c r="H72" s="12">
        <f>IF($A72="","",MAX($G72,1)*$D72)</f>
        <v/>
      </c>
      <c r="I72" s="12">
        <f>IF($A72="","",$H72*GrossMargin)</f>
        <v/>
      </c>
      <c r="J72" s="10">
        <f>IF($A72="","",IF($C72="","",IF($C72&gt;=EDATE(AsOf,-1),"Yes","No")))</f>
        <v/>
      </c>
    </row>
    <row r="73">
      <c r="A73" s="7" t="n"/>
      <c r="B73" s="8" t="n"/>
      <c r="C73" s="8" t="n"/>
      <c r="D73" s="9" t="n"/>
      <c r="E73" s="7" t="n"/>
      <c r="F73" s="10">
        <f>IF($A73="","",IF($B73="","",TEXT($B73,"yyyy")&amp;"-Q"&amp;ROUNDUP(MONTH($B73)/3,0)))</f>
        <v/>
      </c>
      <c r="G73" s="11">
        <f>IF($A73="","",IF($B73="","",IF($C73="",0,(YEAR($C73)-YEAR($B73))*12+MONTH($C73)-MONTH($B73))))</f>
        <v/>
      </c>
      <c r="H73" s="12">
        <f>IF($A73="","",MAX($G73,1)*$D73)</f>
        <v/>
      </c>
      <c r="I73" s="12">
        <f>IF($A73="","",$H73*GrossMargin)</f>
        <v/>
      </c>
      <c r="J73" s="10">
        <f>IF($A73="","",IF($C73="","",IF($C73&gt;=EDATE(AsOf,-1),"Yes","No")))</f>
        <v/>
      </c>
    </row>
    <row r="74">
      <c r="A74" s="7" t="n"/>
      <c r="B74" s="8" t="n"/>
      <c r="C74" s="8" t="n"/>
      <c r="D74" s="9" t="n"/>
      <c r="E74" s="7" t="n"/>
      <c r="F74" s="10">
        <f>IF($A74="","",IF($B74="","",TEXT($B74,"yyyy")&amp;"-Q"&amp;ROUNDUP(MONTH($B74)/3,0)))</f>
        <v/>
      </c>
      <c r="G74" s="11">
        <f>IF($A74="","",IF($B74="","",IF($C74="",0,(YEAR($C74)-YEAR($B74))*12+MONTH($C74)-MONTH($B74))))</f>
        <v/>
      </c>
      <c r="H74" s="12">
        <f>IF($A74="","",MAX($G74,1)*$D74)</f>
        <v/>
      </c>
      <c r="I74" s="12">
        <f>IF($A74="","",$H74*GrossMargin)</f>
        <v/>
      </c>
      <c r="J74" s="10">
        <f>IF($A74="","",IF($C74="","",IF($C74&gt;=EDATE(AsOf,-1),"Yes","No")))</f>
        <v/>
      </c>
    </row>
    <row r="75">
      <c r="A75" s="7" t="n"/>
      <c r="B75" s="8" t="n"/>
      <c r="C75" s="8" t="n"/>
      <c r="D75" s="9" t="n"/>
      <c r="E75" s="7" t="n"/>
      <c r="F75" s="10">
        <f>IF($A75="","",IF($B75="","",TEXT($B75,"yyyy")&amp;"-Q"&amp;ROUNDUP(MONTH($B75)/3,0)))</f>
        <v/>
      </c>
      <c r="G75" s="11">
        <f>IF($A75="","",IF($B75="","",IF($C75="",0,(YEAR($C75)-YEAR($B75))*12+MONTH($C75)-MONTH($B75))))</f>
        <v/>
      </c>
      <c r="H75" s="12">
        <f>IF($A75="","",MAX($G75,1)*$D75)</f>
        <v/>
      </c>
      <c r="I75" s="12">
        <f>IF($A75="","",$H75*GrossMargin)</f>
        <v/>
      </c>
      <c r="J75" s="10">
        <f>IF($A75="","",IF($C75="","",IF($C75&gt;=EDATE(AsOf,-1),"Yes","No")))</f>
        <v/>
      </c>
    </row>
    <row r="76">
      <c r="A76" s="7" t="n"/>
      <c r="B76" s="8" t="n"/>
      <c r="C76" s="8" t="n"/>
      <c r="D76" s="9" t="n"/>
      <c r="E76" s="7" t="n"/>
      <c r="F76" s="10">
        <f>IF($A76="","",IF($B76="","",TEXT($B76,"yyyy")&amp;"-Q"&amp;ROUNDUP(MONTH($B76)/3,0)))</f>
        <v/>
      </c>
      <c r="G76" s="11">
        <f>IF($A76="","",IF($B76="","",IF($C76="",0,(YEAR($C76)-YEAR($B76))*12+MONTH($C76)-MONTH($B76))))</f>
        <v/>
      </c>
      <c r="H76" s="12">
        <f>IF($A76="","",MAX($G76,1)*$D76)</f>
        <v/>
      </c>
      <c r="I76" s="12">
        <f>IF($A76="","",$H76*GrossMargin)</f>
        <v/>
      </c>
      <c r="J76" s="10">
        <f>IF($A76="","",IF($C76="","",IF($C76&gt;=EDATE(AsOf,-1),"Yes","No")))</f>
        <v/>
      </c>
    </row>
    <row r="77">
      <c r="A77" s="7" t="n"/>
      <c r="B77" s="8" t="n"/>
      <c r="C77" s="8" t="n"/>
      <c r="D77" s="9" t="n"/>
      <c r="E77" s="7" t="n"/>
      <c r="F77" s="10">
        <f>IF($A77="","",IF($B77="","",TEXT($B77,"yyyy")&amp;"-Q"&amp;ROUNDUP(MONTH($B77)/3,0)))</f>
        <v/>
      </c>
      <c r="G77" s="11">
        <f>IF($A77="","",IF($B77="","",IF($C77="",0,(YEAR($C77)-YEAR($B77))*12+MONTH($C77)-MONTH($B77))))</f>
        <v/>
      </c>
      <c r="H77" s="12">
        <f>IF($A77="","",MAX($G77,1)*$D77)</f>
        <v/>
      </c>
      <c r="I77" s="12">
        <f>IF($A77="","",$H77*GrossMargin)</f>
        <v/>
      </c>
      <c r="J77" s="10">
        <f>IF($A77="","",IF($C77="","",IF($C77&gt;=EDATE(AsOf,-1),"Yes","No")))</f>
        <v/>
      </c>
    </row>
    <row r="78">
      <c r="A78" s="7" t="n"/>
      <c r="B78" s="8" t="n"/>
      <c r="C78" s="8" t="n"/>
      <c r="D78" s="9" t="n"/>
      <c r="E78" s="7" t="n"/>
      <c r="F78" s="10">
        <f>IF($A78="","",IF($B78="","",TEXT($B78,"yyyy")&amp;"-Q"&amp;ROUNDUP(MONTH($B78)/3,0)))</f>
        <v/>
      </c>
      <c r="G78" s="11">
        <f>IF($A78="","",IF($B78="","",IF($C78="",0,(YEAR($C78)-YEAR($B78))*12+MONTH($C78)-MONTH($B78))))</f>
        <v/>
      </c>
      <c r="H78" s="12">
        <f>IF($A78="","",MAX($G78,1)*$D78)</f>
        <v/>
      </c>
      <c r="I78" s="12">
        <f>IF($A78="","",$H78*GrossMargin)</f>
        <v/>
      </c>
      <c r="J78" s="10">
        <f>IF($A78="","",IF($C78="","",IF($C78&gt;=EDATE(AsOf,-1),"Yes","No")))</f>
        <v/>
      </c>
    </row>
    <row r="79">
      <c r="A79" s="7" t="n"/>
      <c r="B79" s="8" t="n"/>
      <c r="C79" s="8" t="n"/>
      <c r="D79" s="9" t="n"/>
      <c r="E79" s="7" t="n"/>
      <c r="F79" s="10">
        <f>IF($A79="","",IF($B79="","",TEXT($B79,"yyyy")&amp;"-Q"&amp;ROUNDUP(MONTH($B79)/3,0)))</f>
        <v/>
      </c>
      <c r="G79" s="11">
        <f>IF($A79="","",IF($B79="","",IF($C79="",0,(YEAR($C79)-YEAR($B79))*12+MONTH($C79)-MONTH($B79))))</f>
        <v/>
      </c>
      <c r="H79" s="12">
        <f>IF($A79="","",MAX($G79,1)*$D79)</f>
        <v/>
      </c>
      <c r="I79" s="12">
        <f>IF($A79="","",$H79*GrossMargin)</f>
        <v/>
      </c>
      <c r="J79" s="10">
        <f>IF($A79="","",IF($C79="","",IF($C79&gt;=EDATE(AsOf,-1),"Yes","No")))</f>
        <v/>
      </c>
    </row>
    <row r="80">
      <c r="A80" s="7" t="n"/>
      <c r="B80" s="8" t="n"/>
      <c r="C80" s="8" t="n"/>
      <c r="D80" s="9" t="n"/>
      <c r="E80" s="7" t="n"/>
      <c r="F80" s="10">
        <f>IF($A80="","",IF($B80="","",TEXT($B80,"yyyy")&amp;"-Q"&amp;ROUNDUP(MONTH($B80)/3,0)))</f>
        <v/>
      </c>
      <c r="G80" s="11">
        <f>IF($A80="","",IF($B80="","",IF($C80="",0,(YEAR($C80)-YEAR($B80))*12+MONTH($C80)-MONTH($B80))))</f>
        <v/>
      </c>
      <c r="H80" s="12">
        <f>IF($A80="","",MAX($G80,1)*$D80)</f>
        <v/>
      </c>
      <c r="I80" s="12">
        <f>IF($A80="","",$H80*GrossMargin)</f>
        <v/>
      </c>
      <c r="J80" s="10">
        <f>IF($A80="","",IF($C80="","",IF($C80&gt;=EDATE(AsOf,-1),"Yes","No")))</f>
        <v/>
      </c>
    </row>
    <row r="81">
      <c r="A81" s="7" t="n"/>
      <c r="B81" s="8" t="n"/>
      <c r="C81" s="8" t="n"/>
      <c r="D81" s="9" t="n"/>
      <c r="E81" s="7" t="n"/>
      <c r="F81" s="10">
        <f>IF($A81="","",IF($B81="","",TEXT($B81,"yyyy")&amp;"-Q"&amp;ROUNDUP(MONTH($B81)/3,0)))</f>
        <v/>
      </c>
      <c r="G81" s="11">
        <f>IF($A81="","",IF($B81="","",IF($C81="",0,(YEAR($C81)-YEAR($B81))*12+MONTH($C81)-MONTH($B81))))</f>
        <v/>
      </c>
      <c r="H81" s="12">
        <f>IF($A81="","",MAX($G81,1)*$D81)</f>
        <v/>
      </c>
      <c r="I81" s="12">
        <f>IF($A81="","",$H81*GrossMargin)</f>
        <v/>
      </c>
      <c r="J81" s="10">
        <f>IF($A81="","",IF($C81="","",IF($C81&gt;=EDATE(AsOf,-1),"Yes","No")))</f>
        <v/>
      </c>
    </row>
    <row r="82">
      <c r="A82" s="7" t="n"/>
      <c r="B82" s="8" t="n"/>
      <c r="C82" s="8" t="n"/>
      <c r="D82" s="9" t="n"/>
      <c r="E82" s="7" t="n"/>
      <c r="F82" s="10">
        <f>IF($A82="","",IF($B82="","",TEXT($B82,"yyyy")&amp;"-Q"&amp;ROUNDUP(MONTH($B82)/3,0)))</f>
        <v/>
      </c>
      <c r="G82" s="11">
        <f>IF($A82="","",IF($B82="","",IF($C82="",0,(YEAR($C82)-YEAR($B82))*12+MONTH($C82)-MONTH($B82))))</f>
        <v/>
      </c>
      <c r="H82" s="12">
        <f>IF($A82="","",MAX($G82,1)*$D82)</f>
        <v/>
      </c>
      <c r="I82" s="12">
        <f>IF($A82="","",$H82*GrossMargin)</f>
        <v/>
      </c>
      <c r="J82" s="10">
        <f>IF($A82="","",IF($C82="","",IF($C82&gt;=EDATE(AsOf,-1),"Yes","No")))</f>
        <v/>
      </c>
    </row>
    <row r="83">
      <c r="A83" s="7" t="n"/>
      <c r="B83" s="8" t="n"/>
      <c r="C83" s="8" t="n"/>
      <c r="D83" s="9" t="n"/>
      <c r="E83" s="7" t="n"/>
      <c r="F83" s="10">
        <f>IF($A83="","",IF($B83="","",TEXT($B83,"yyyy")&amp;"-Q"&amp;ROUNDUP(MONTH($B83)/3,0)))</f>
        <v/>
      </c>
      <c r="G83" s="11">
        <f>IF($A83="","",IF($B83="","",IF($C83="",0,(YEAR($C83)-YEAR($B83))*12+MONTH($C83)-MONTH($B83))))</f>
        <v/>
      </c>
      <c r="H83" s="12">
        <f>IF($A83="","",MAX($G83,1)*$D83)</f>
        <v/>
      </c>
      <c r="I83" s="12">
        <f>IF($A83="","",$H83*GrossMargin)</f>
        <v/>
      </c>
      <c r="J83" s="10">
        <f>IF($A83="","",IF($C83="","",IF($C83&gt;=EDATE(AsOf,-1),"Yes","No")))</f>
        <v/>
      </c>
    </row>
    <row r="84">
      <c r="A84" s="7" t="n"/>
      <c r="B84" s="8" t="n"/>
      <c r="C84" s="8" t="n"/>
      <c r="D84" s="9" t="n"/>
      <c r="E84" s="7" t="n"/>
      <c r="F84" s="10">
        <f>IF($A84="","",IF($B84="","",TEXT($B84,"yyyy")&amp;"-Q"&amp;ROUNDUP(MONTH($B84)/3,0)))</f>
        <v/>
      </c>
      <c r="G84" s="11">
        <f>IF($A84="","",IF($B84="","",IF($C84="",0,(YEAR($C84)-YEAR($B84))*12+MONTH($C84)-MONTH($B84))))</f>
        <v/>
      </c>
      <c r="H84" s="12">
        <f>IF($A84="","",MAX($G84,1)*$D84)</f>
        <v/>
      </c>
      <c r="I84" s="12">
        <f>IF($A84="","",$H84*GrossMargin)</f>
        <v/>
      </c>
      <c r="J84" s="10">
        <f>IF($A84="","",IF($C84="","",IF($C84&gt;=EDATE(AsOf,-1),"Yes","No")))</f>
        <v/>
      </c>
    </row>
    <row r="85">
      <c r="A85" s="7" t="n"/>
      <c r="B85" s="8" t="n"/>
      <c r="C85" s="8" t="n"/>
      <c r="D85" s="9" t="n"/>
      <c r="E85" s="7" t="n"/>
      <c r="F85" s="10">
        <f>IF($A85="","",IF($B85="","",TEXT($B85,"yyyy")&amp;"-Q"&amp;ROUNDUP(MONTH($B85)/3,0)))</f>
        <v/>
      </c>
      <c r="G85" s="11">
        <f>IF($A85="","",IF($B85="","",IF($C85="",0,(YEAR($C85)-YEAR($B85))*12+MONTH($C85)-MONTH($B85))))</f>
        <v/>
      </c>
      <c r="H85" s="12">
        <f>IF($A85="","",MAX($G85,1)*$D85)</f>
        <v/>
      </c>
      <c r="I85" s="12">
        <f>IF($A85="","",$H85*GrossMargin)</f>
        <v/>
      </c>
      <c r="J85" s="10">
        <f>IF($A85="","",IF($C85="","",IF($C85&gt;=EDATE(AsOf,-1),"Yes","No")))</f>
        <v/>
      </c>
    </row>
    <row r="86">
      <c r="A86" s="7" t="n"/>
      <c r="B86" s="8" t="n"/>
      <c r="C86" s="8" t="n"/>
      <c r="D86" s="9" t="n"/>
      <c r="E86" s="7" t="n"/>
      <c r="F86" s="10">
        <f>IF($A86="","",IF($B86="","",TEXT($B86,"yyyy")&amp;"-Q"&amp;ROUNDUP(MONTH($B86)/3,0)))</f>
        <v/>
      </c>
      <c r="G86" s="11">
        <f>IF($A86="","",IF($B86="","",IF($C86="",0,(YEAR($C86)-YEAR($B86))*12+MONTH($C86)-MONTH($B86))))</f>
        <v/>
      </c>
      <c r="H86" s="12">
        <f>IF($A86="","",MAX($G86,1)*$D86)</f>
        <v/>
      </c>
      <c r="I86" s="12">
        <f>IF($A86="","",$H86*GrossMargin)</f>
        <v/>
      </c>
      <c r="J86" s="10">
        <f>IF($A86="","",IF($C86="","",IF($C86&gt;=EDATE(AsOf,-1),"Yes","No")))</f>
        <v/>
      </c>
    </row>
    <row r="87">
      <c r="A87" s="7" t="n"/>
      <c r="B87" s="8" t="n"/>
      <c r="C87" s="8" t="n"/>
      <c r="D87" s="9" t="n"/>
      <c r="E87" s="7" t="n"/>
      <c r="F87" s="10">
        <f>IF($A87="","",IF($B87="","",TEXT($B87,"yyyy")&amp;"-Q"&amp;ROUNDUP(MONTH($B87)/3,0)))</f>
        <v/>
      </c>
      <c r="G87" s="11">
        <f>IF($A87="","",IF($B87="","",IF($C87="",0,(YEAR($C87)-YEAR($B87))*12+MONTH($C87)-MONTH($B87))))</f>
        <v/>
      </c>
      <c r="H87" s="12">
        <f>IF($A87="","",MAX($G87,1)*$D87)</f>
        <v/>
      </c>
      <c r="I87" s="12">
        <f>IF($A87="","",$H87*GrossMargin)</f>
        <v/>
      </c>
      <c r="J87" s="10">
        <f>IF($A87="","",IF($C87="","",IF($C87&gt;=EDATE(AsOf,-1),"Yes","No")))</f>
        <v/>
      </c>
    </row>
    <row r="88">
      <c r="A88" s="7" t="n"/>
      <c r="B88" s="8" t="n"/>
      <c r="C88" s="8" t="n"/>
      <c r="D88" s="9" t="n"/>
      <c r="E88" s="7" t="n"/>
      <c r="F88" s="10">
        <f>IF($A88="","",IF($B88="","",TEXT($B88,"yyyy")&amp;"-Q"&amp;ROUNDUP(MONTH($B88)/3,0)))</f>
        <v/>
      </c>
      <c r="G88" s="11">
        <f>IF($A88="","",IF($B88="","",IF($C88="",0,(YEAR($C88)-YEAR($B88))*12+MONTH($C88)-MONTH($B88))))</f>
        <v/>
      </c>
      <c r="H88" s="12">
        <f>IF($A88="","",MAX($G88,1)*$D88)</f>
        <v/>
      </c>
      <c r="I88" s="12">
        <f>IF($A88="","",$H88*GrossMargin)</f>
        <v/>
      </c>
      <c r="J88" s="10">
        <f>IF($A88="","",IF($C88="","",IF($C88&gt;=EDATE(AsOf,-1),"Yes","No")))</f>
        <v/>
      </c>
    </row>
    <row r="89">
      <c r="A89" s="7" t="n"/>
      <c r="B89" s="8" t="n"/>
      <c r="C89" s="8" t="n"/>
      <c r="D89" s="9" t="n"/>
      <c r="E89" s="7" t="n"/>
      <c r="F89" s="10">
        <f>IF($A89="","",IF($B89="","",TEXT($B89,"yyyy")&amp;"-Q"&amp;ROUNDUP(MONTH($B89)/3,0)))</f>
        <v/>
      </c>
      <c r="G89" s="11">
        <f>IF($A89="","",IF($B89="","",IF($C89="",0,(YEAR($C89)-YEAR($B89))*12+MONTH($C89)-MONTH($B89))))</f>
        <v/>
      </c>
      <c r="H89" s="12">
        <f>IF($A89="","",MAX($G89,1)*$D89)</f>
        <v/>
      </c>
      <c r="I89" s="12">
        <f>IF($A89="","",$H89*GrossMargin)</f>
        <v/>
      </c>
      <c r="J89" s="10">
        <f>IF($A89="","",IF($C89="","",IF($C89&gt;=EDATE(AsOf,-1),"Yes","No")))</f>
        <v/>
      </c>
    </row>
    <row r="90">
      <c r="A90" s="7" t="n"/>
      <c r="B90" s="8" t="n"/>
      <c r="C90" s="8" t="n"/>
      <c r="D90" s="9" t="n"/>
      <c r="E90" s="7" t="n"/>
      <c r="F90" s="10">
        <f>IF($A90="","",IF($B90="","",TEXT($B90,"yyyy")&amp;"-Q"&amp;ROUNDUP(MONTH($B90)/3,0)))</f>
        <v/>
      </c>
      <c r="G90" s="11">
        <f>IF($A90="","",IF($B90="","",IF($C90="",0,(YEAR($C90)-YEAR($B90))*12+MONTH($C90)-MONTH($B90))))</f>
        <v/>
      </c>
      <c r="H90" s="12">
        <f>IF($A90="","",MAX($G90,1)*$D90)</f>
        <v/>
      </c>
      <c r="I90" s="12">
        <f>IF($A90="","",$H90*GrossMargin)</f>
        <v/>
      </c>
      <c r="J90" s="10">
        <f>IF($A90="","",IF($C90="","",IF($C90&gt;=EDATE(AsOf,-1),"Yes","No")))</f>
        <v/>
      </c>
    </row>
    <row r="91">
      <c r="A91" s="7" t="n"/>
      <c r="B91" s="8" t="n"/>
      <c r="C91" s="8" t="n"/>
      <c r="D91" s="9" t="n"/>
      <c r="E91" s="7" t="n"/>
      <c r="F91" s="10">
        <f>IF($A91="","",IF($B91="","",TEXT($B91,"yyyy")&amp;"-Q"&amp;ROUNDUP(MONTH($B91)/3,0)))</f>
        <v/>
      </c>
      <c r="G91" s="11">
        <f>IF($A91="","",IF($B91="","",IF($C91="",0,(YEAR($C91)-YEAR($B91))*12+MONTH($C91)-MONTH($B91))))</f>
        <v/>
      </c>
      <c r="H91" s="12">
        <f>IF($A91="","",MAX($G91,1)*$D91)</f>
        <v/>
      </c>
      <c r="I91" s="12">
        <f>IF($A91="","",$H91*GrossMargin)</f>
        <v/>
      </c>
      <c r="J91" s="10">
        <f>IF($A91="","",IF($C91="","",IF($C91&gt;=EDATE(AsOf,-1),"Yes","No")))</f>
        <v/>
      </c>
    </row>
    <row r="92">
      <c r="A92" s="7" t="n"/>
      <c r="B92" s="8" t="n"/>
      <c r="C92" s="8" t="n"/>
      <c r="D92" s="9" t="n"/>
      <c r="E92" s="7" t="n"/>
      <c r="F92" s="10">
        <f>IF($A92="","",IF($B92="","",TEXT($B92,"yyyy")&amp;"-Q"&amp;ROUNDUP(MONTH($B92)/3,0)))</f>
        <v/>
      </c>
      <c r="G92" s="11">
        <f>IF($A92="","",IF($B92="","",IF($C92="",0,(YEAR($C92)-YEAR($B92))*12+MONTH($C92)-MONTH($B92))))</f>
        <v/>
      </c>
      <c r="H92" s="12">
        <f>IF($A92="","",MAX($G92,1)*$D92)</f>
        <v/>
      </c>
      <c r="I92" s="12">
        <f>IF($A92="","",$H92*GrossMargin)</f>
        <v/>
      </c>
      <c r="J92" s="10">
        <f>IF($A92="","",IF($C92="","",IF($C92&gt;=EDATE(AsOf,-1),"Yes","No")))</f>
        <v/>
      </c>
    </row>
    <row r="93">
      <c r="A93" s="7" t="n"/>
      <c r="B93" s="8" t="n"/>
      <c r="C93" s="8" t="n"/>
      <c r="D93" s="9" t="n"/>
      <c r="E93" s="7" t="n"/>
      <c r="F93" s="10">
        <f>IF($A93="","",IF($B93="","",TEXT($B93,"yyyy")&amp;"-Q"&amp;ROUNDUP(MONTH($B93)/3,0)))</f>
        <v/>
      </c>
      <c r="G93" s="11">
        <f>IF($A93="","",IF($B93="","",IF($C93="",0,(YEAR($C93)-YEAR($B93))*12+MONTH($C93)-MONTH($B93))))</f>
        <v/>
      </c>
      <c r="H93" s="12">
        <f>IF($A93="","",MAX($G93,1)*$D93)</f>
        <v/>
      </c>
      <c r="I93" s="12">
        <f>IF($A93="","",$H93*GrossMargin)</f>
        <v/>
      </c>
      <c r="J93" s="10">
        <f>IF($A93="","",IF($C93="","",IF($C93&gt;=EDATE(AsOf,-1),"Yes","No")))</f>
        <v/>
      </c>
    </row>
    <row r="94">
      <c r="A94" s="7" t="n"/>
      <c r="B94" s="8" t="n"/>
      <c r="C94" s="8" t="n"/>
      <c r="D94" s="9" t="n"/>
      <c r="E94" s="7" t="n"/>
      <c r="F94" s="10">
        <f>IF($A94="","",IF($B94="","",TEXT($B94,"yyyy")&amp;"-Q"&amp;ROUNDUP(MONTH($B94)/3,0)))</f>
        <v/>
      </c>
      <c r="G94" s="11">
        <f>IF($A94="","",IF($B94="","",IF($C94="",0,(YEAR($C94)-YEAR($B94))*12+MONTH($C94)-MONTH($B94))))</f>
        <v/>
      </c>
      <c r="H94" s="12">
        <f>IF($A94="","",MAX($G94,1)*$D94)</f>
        <v/>
      </c>
      <c r="I94" s="12">
        <f>IF($A94="","",$H94*GrossMargin)</f>
        <v/>
      </c>
      <c r="J94" s="10">
        <f>IF($A94="","",IF($C94="","",IF($C94&gt;=EDATE(AsOf,-1),"Yes","No")))</f>
        <v/>
      </c>
    </row>
    <row r="95">
      <c r="A95" s="7" t="n"/>
      <c r="B95" s="8" t="n"/>
      <c r="C95" s="8" t="n"/>
      <c r="D95" s="9" t="n"/>
      <c r="E95" s="7" t="n"/>
      <c r="F95" s="10">
        <f>IF($A95="","",IF($B95="","",TEXT($B95,"yyyy")&amp;"-Q"&amp;ROUNDUP(MONTH($B95)/3,0)))</f>
        <v/>
      </c>
      <c r="G95" s="11">
        <f>IF($A95="","",IF($B95="","",IF($C95="",0,(YEAR($C95)-YEAR($B95))*12+MONTH($C95)-MONTH($B95))))</f>
        <v/>
      </c>
      <c r="H95" s="12">
        <f>IF($A95="","",MAX($G95,1)*$D95)</f>
        <v/>
      </c>
      <c r="I95" s="12">
        <f>IF($A95="","",$H95*GrossMargin)</f>
        <v/>
      </c>
      <c r="J95" s="10">
        <f>IF($A95="","",IF($C95="","",IF($C95&gt;=EDATE(AsOf,-1),"Yes","No")))</f>
        <v/>
      </c>
    </row>
    <row r="96">
      <c r="A96" s="7" t="n"/>
      <c r="B96" s="8" t="n"/>
      <c r="C96" s="8" t="n"/>
      <c r="D96" s="9" t="n"/>
      <c r="E96" s="7" t="n"/>
      <c r="F96" s="10">
        <f>IF($A96="","",IF($B96="","",TEXT($B96,"yyyy")&amp;"-Q"&amp;ROUNDUP(MONTH($B96)/3,0)))</f>
        <v/>
      </c>
      <c r="G96" s="11">
        <f>IF($A96="","",IF($B96="","",IF($C96="",0,(YEAR($C96)-YEAR($B96))*12+MONTH($C96)-MONTH($B96))))</f>
        <v/>
      </c>
      <c r="H96" s="12">
        <f>IF($A96="","",MAX($G96,1)*$D96)</f>
        <v/>
      </c>
      <c r="I96" s="12">
        <f>IF($A96="","",$H96*GrossMargin)</f>
        <v/>
      </c>
      <c r="J96" s="10">
        <f>IF($A96="","",IF($C96="","",IF($C96&gt;=EDATE(AsOf,-1),"Yes","No")))</f>
        <v/>
      </c>
    </row>
    <row r="97">
      <c r="A97" s="7" t="n"/>
      <c r="B97" s="8" t="n"/>
      <c r="C97" s="8" t="n"/>
      <c r="D97" s="9" t="n"/>
      <c r="E97" s="7" t="n"/>
      <c r="F97" s="10">
        <f>IF($A97="","",IF($B97="","",TEXT($B97,"yyyy")&amp;"-Q"&amp;ROUNDUP(MONTH($B97)/3,0)))</f>
        <v/>
      </c>
      <c r="G97" s="11">
        <f>IF($A97="","",IF($B97="","",IF($C97="",0,(YEAR($C97)-YEAR($B97))*12+MONTH($C97)-MONTH($B97))))</f>
        <v/>
      </c>
      <c r="H97" s="12">
        <f>IF($A97="","",MAX($G97,1)*$D97)</f>
        <v/>
      </c>
      <c r="I97" s="12">
        <f>IF($A97="","",$H97*GrossMargin)</f>
        <v/>
      </c>
      <c r="J97" s="10">
        <f>IF($A97="","",IF($C97="","",IF($C97&gt;=EDATE(AsOf,-1),"Yes","No")))</f>
        <v/>
      </c>
    </row>
    <row r="98">
      <c r="A98" s="7" t="n"/>
      <c r="B98" s="8" t="n"/>
      <c r="C98" s="8" t="n"/>
      <c r="D98" s="9" t="n"/>
      <c r="E98" s="7" t="n"/>
      <c r="F98" s="10">
        <f>IF($A98="","",IF($B98="","",TEXT($B98,"yyyy")&amp;"-Q"&amp;ROUNDUP(MONTH($B98)/3,0)))</f>
        <v/>
      </c>
      <c r="G98" s="11">
        <f>IF($A98="","",IF($B98="","",IF($C98="",0,(YEAR($C98)-YEAR($B98))*12+MONTH($C98)-MONTH($B98))))</f>
        <v/>
      </c>
      <c r="H98" s="12">
        <f>IF($A98="","",MAX($G98,1)*$D98)</f>
        <v/>
      </c>
      <c r="I98" s="12">
        <f>IF($A98="","",$H98*GrossMargin)</f>
        <v/>
      </c>
      <c r="J98" s="10">
        <f>IF($A98="","",IF($C98="","",IF($C98&gt;=EDATE(AsOf,-1),"Yes","No")))</f>
        <v/>
      </c>
    </row>
    <row r="99">
      <c r="A99" s="7" t="n"/>
      <c r="B99" s="8" t="n"/>
      <c r="C99" s="8" t="n"/>
      <c r="D99" s="9" t="n"/>
      <c r="E99" s="7" t="n"/>
      <c r="F99" s="10">
        <f>IF($A99="","",IF($B99="","",TEXT($B99,"yyyy")&amp;"-Q"&amp;ROUNDUP(MONTH($B99)/3,0)))</f>
        <v/>
      </c>
      <c r="G99" s="11">
        <f>IF($A99="","",IF($B99="","",IF($C99="",0,(YEAR($C99)-YEAR($B99))*12+MONTH($C99)-MONTH($B99))))</f>
        <v/>
      </c>
      <c r="H99" s="12">
        <f>IF($A99="","",MAX($G99,1)*$D99)</f>
        <v/>
      </c>
      <c r="I99" s="12">
        <f>IF($A99="","",$H99*GrossMargin)</f>
        <v/>
      </c>
      <c r="J99" s="10">
        <f>IF($A99="","",IF($C99="","",IF($C99&gt;=EDATE(AsOf,-1),"Yes","No")))</f>
        <v/>
      </c>
    </row>
    <row r="100">
      <c r="A100" s="7" t="n"/>
      <c r="B100" s="8" t="n"/>
      <c r="C100" s="8" t="n"/>
      <c r="D100" s="9" t="n"/>
      <c r="E100" s="7" t="n"/>
      <c r="F100" s="10">
        <f>IF($A100="","",IF($B100="","",TEXT($B100,"yyyy")&amp;"-Q"&amp;ROUNDUP(MONTH($B100)/3,0)))</f>
        <v/>
      </c>
      <c r="G100" s="11">
        <f>IF($A100="","",IF($B100="","",IF($C100="",0,(YEAR($C100)-YEAR($B100))*12+MONTH($C100)-MONTH($B100))))</f>
        <v/>
      </c>
      <c r="H100" s="12">
        <f>IF($A100="","",MAX($G100,1)*$D100)</f>
        <v/>
      </c>
      <c r="I100" s="12">
        <f>IF($A100="","",$H100*GrossMargin)</f>
        <v/>
      </c>
      <c r="J100" s="10">
        <f>IF($A100="","",IF($C100="","",IF($C100&gt;=EDATE(AsOf,-1),"Yes","No")))</f>
        <v/>
      </c>
    </row>
    <row r="101">
      <c r="A101" s="7" t="n"/>
      <c r="B101" s="8" t="n"/>
      <c r="C101" s="8" t="n"/>
      <c r="D101" s="9" t="n"/>
      <c r="E101" s="7" t="n"/>
      <c r="F101" s="10">
        <f>IF($A101="","",IF($B101="","",TEXT($B101,"yyyy")&amp;"-Q"&amp;ROUNDUP(MONTH($B101)/3,0)))</f>
        <v/>
      </c>
      <c r="G101" s="11">
        <f>IF($A101="","",IF($B101="","",IF($C101="",0,(YEAR($C101)-YEAR($B101))*12+MONTH($C101)-MONTH($B101))))</f>
        <v/>
      </c>
      <c r="H101" s="12">
        <f>IF($A101="","",MAX($G101,1)*$D101)</f>
        <v/>
      </c>
      <c r="I101" s="12">
        <f>IF($A101="","",$H101*GrossMargin)</f>
        <v/>
      </c>
      <c r="J101" s="10">
        <f>IF($A101="","",IF($C101="","",IF($C101&gt;=EDATE(AsOf,-1),"Yes","No")))</f>
        <v/>
      </c>
    </row>
    <row r="102">
      <c r="A102" s="7" t="n"/>
      <c r="B102" s="8" t="n"/>
      <c r="C102" s="8" t="n"/>
      <c r="D102" s="9" t="n"/>
      <c r="E102" s="7" t="n"/>
      <c r="F102" s="10">
        <f>IF($A102="","",IF($B102="","",TEXT($B102,"yyyy")&amp;"-Q"&amp;ROUNDUP(MONTH($B102)/3,0)))</f>
        <v/>
      </c>
      <c r="G102" s="11">
        <f>IF($A102="","",IF($B102="","",IF($C102="",0,(YEAR($C102)-YEAR($B102))*12+MONTH($C102)-MONTH($B102))))</f>
        <v/>
      </c>
      <c r="H102" s="12">
        <f>IF($A102="","",MAX($G102,1)*$D102)</f>
        <v/>
      </c>
      <c r="I102" s="12">
        <f>IF($A102="","",$H102*GrossMargin)</f>
        <v/>
      </c>
      <c r="J102" s="10">
        <f>IF($A102="","",IF($C102="","",IF($C102&gt;=EDATE(AsOf,-1),"Yes","No")))</f>
        <v/>
      </c>
    </row>
    <row r="103">
      <c r="A103" s="7" t="n"/>
      <c r="B103" s="8" t="n"/>
      <c r="C103" s="8" t="n"/>
      <c r="D103" s="9" t="n"/>
      <c r="E103" s="7" t="n"/>
      <c r="F103" s="10">
        <f>IF($A103="","",IF($B103="","",TEXT($B103,"yyyy")&amp;"-Q"&amp;ROUNDUP(MONTH($B103)/3,0)))</f>
        <v/>
      </c>
      <c r="G103" s="11">
        <f>IF($A103="","",IF($B103="","",IF($C103="",0,(YEAR($C103)-YEAR($B103))*12+MONTH($C103)-MONTH($B103))))</f>
        <v/>
      </c>
      <c r="H103" s="12">
        <f>IF($A103="","",MAX($G103,1)*$D103)</f>
        <v/>
      </c>
      <c r="I103" s="12">
        <f>IF($A103="","",$H103*GrossMargin)</f>
        <v/>
      </c>
      <c r="J103" s="10">
        <f>IF($A103="","",IF($C103="","",IF($C103&gt;=EDATE(AsOf,-1),"Yes","No")))</f>
        <v/>
      </c>
    </row>
    <row r="104">
      <c r="A104" s="7" t="n"/>
      <c r="B104" s="8" t="n"/>
      <c r="C104" s="8" t="n"/>
      <c r="D104" s="9" t="n"/>
      <c r="E104" s="7" t="n"/>
      <c r="F104" s="10">
        <f>IF($A104="","",IF($B104="","",TEXT($B104,"yyyy")&amp;"-Q"&amp;ROUNDUP(MONTH($B104)/3,0)))</f>
        <v/>
      </c>
      <c r="G104" s="11">
        <f>IF($A104="","",IF($B104="","",IF($C104="",0,(YEAR($C104)-YEAR($B104))*12+MONTH($C104)-MONTH($B104))))</f>
        <v/>
      </c>
      <c r="H104" s="12">
        <f>IF($A104="","",MAX($G104,1)*$D104)</f>
        <v/>
      </c>
      <c r="I104" s="12">
        <f>IF($A104="","",$H104*GrossMargin)</f>
        <v/>
      </c>
      <c r="J104" s="10">
        <f>IF($A104="","",IF($C104="","",IF($C104&gt;=EDATE(AsOf,-1),"Yes","No")))</f>
        <v/>
      </c>
    </row>
    <row r="105">
      <c r="A105" s="7" t="n"/>
      <c r="B105" s="8" t="n"/>
      <c r="C105" s="8" t="n"/>
      <c r="D105" s="9" t="n"/>
      <c r="E105" s="7" t="n"/>
      <c r="F105" s="10">
        <f>IF($A105="","",IF($B105="","",TEXT($B105,"yyyy")&amp;"-Q"&amp;ROUNDUP(MONTH($B105)/3,0)))</f>
        <v/>
      </c>
      <c r="G105" s="11">
        <f>IF($A105="","",IF($B105="","",IF($C105="",0,(YEAR($C105)-YEAR($B105))*12+MONTH($C105)-MONTH($B105))))</f>
        <v/>
      </c>
      <c r="H105" s="12">
        <f>IF($A105="","",MAX($G105,1)*$D105)</f>
        <v/>
      </c>
      <c r="I105" s="12">
        <f>IF($A105="","",$H105*GrossMargin)</f>
        <v/>
      </c>
      <c r="J105" s="10">
        <f>IF($A105="","",IF($C105="","",IF($C105&gt;=EDATE(AsOf,-1),"Yes","No")))</f>
        <v/>
      </c>
    </row>
    <row r="106">
      <c r="A106" s="7" t="n"/>
      <c r="B106" s="8" t="n"/>
      <c r="C106" s="8" t="n"/>
      <c r="D106" s="9" t="n"/>
      <c r="E106" s="7" t="n"/>
      <c r="F106" s="10">
        <f>IF($A106="","",IF($B106="","",TEXT($B106,"yyyy")&amp;"-Q"&amp;ROUNDUP(MONTH($B106)/3,0)))</f>
        <v/>
      </c>
      <c r="G106" s="11">
        <f>IF($A106="","",IF($B106="","",IF($C106="",0,(YEAR($C106)-YEAR($B106))*12+MONTH($C106)-MONTH($B106))))</f>
        <v/>
      </c>
      <c r="H106" s="12">
        <f>IF($A106="","",MAX($G106,1)*$D106)</f>
        <v/>
      </c>
      <c r="I106" s="12">
        <f>IF($A106="","",$H106*GrossMargin)</f>
        <v/>
      </c>
      <c r="J106" s="10">
        <f>IF($A106="","",IF($C106="","",IF($C106&gt;=EDATE(AsOf,-1),"Yes","No")))</f>
        <v/>
      </c>
    </row>
    <row r="107">
      <c r="A107" s="7" t="n"/>
      <c r="B107" s="8" t="n"/>
      <c r="C107" s="8" t="n"/>
      <c r="D107" s="9" t="n"/>
      <c r="E107" s="7" t="n"/>
      <c r="F107" s="10">
        <f>IF($A107="","",IF($B107="","",TEXT($B107,"yyyy")&amp;"-Q"&amp;ROUNDUP(MONTH($B107)/3,0)))</f>
        <v/>
      </c>
      <c r="G107" s="11">
        <f>IF($A107="","",IF($B107="","",IF($C107="",0,(YEAR($C107)-YEAR($B107))*12+MONTH($C107)-MONTH($B107))))</f>
        <v/>
      </c>
      <c r="H107" s="12">
        <f>IF($A107="","",MAX($G107,1)*$D107)</f>
        <v/>
      </c>
      <c r="I107" s="12">
        <f>IF($A107="","",$H107*GrossMargin)</f>
        <v/>
      </c>
      <c r="J107" s="10">
        <f>IF($A107="","",IF($C107="","",IF($C107&gt;=EDATE(AsOf,-1),"Yes","No")))</f>
        <v/>
      </c>
    </row>
    <row r="108">
      <c r="A108" s="7" t="n"/>
      <c r="B108" s="8" t="n"/>
      <c r="C108" s="8" t="n"/>
      <c r="D108" s="9" t="n"/>
      <c r="E108" s="7" t="n"/>
      <c r="F108" s="10">
        <f>IF($A108="","",IF($B108="","",TEXT($B108,"yyyy")&amp;"-Q"&amp;ROUNDUP(MONTH($B108)/3,0)))</f>
        <v/>
      </c>
      <c r="G108" s="11">
        <f>IF($A108="","",IF($B108="","",IF($C108="",0,(YEAR($C108)-YEAR($B108))*12+MONTH($C108)-MONTH($B108))))</f>
        <v/>
      </c>
      <c r="H108" s="12">
        <f>IF($A108="","",MAX($G108,1)*$D108)</f>
        <v/>
      </c>
      <c r="I108" s="12">
        <f>IF($A108="","",$H108*GrossMargin)</f>
        <v/>
      </c>
      <c r="J108" s="10">
        <f>IF($A108="","",IF($C108="","",IF($C108&gt;=EDATE(AsOf,-1),"Yes","No")))</f>
        <v/>
      </c>
    </row>
    <row r="109">
      <c r="A109" s="7" t="n"/>
      <c r="B109" s="8" t="n"/>
      <c r="C109" s="8" t="n"/>
      <c r="D109" s="9" t="n"/>
      <c r="E109" s="7" t="n"/>
      <c r="F109" s="10">
        <f>IF($A109="","",IF($B109="","",TEXT($B109,"yyyy")&amp;"-Q"&amp;ROUNDUP(MONTH($B109)/3,0)))</f>
        <v/>
      </c>
      <c r="G109" s="11">
        <f>IF($A109="","",IF($B109="","",IF($C109="",0,(YEAR($C109)-YEAR($B109))*12+MONTH($C109)-MONTH($B109))))</f>
        <v/>
      </c>
      <c r="H109" s="12">
        <f>IF($A109="","",MAX($G109,1)*$D109)</f>
        <v/>
      </c>
      <c r="I109" s="12">
        <f>IF($A109="","",$H109*GrossMargin)</f>
        <v/>
      </c>
      <c r="J109" s="10">
        <f>IF($A109="","",IF($C109="","",IF($C109&gt;=EDATE(AsOf,-1),"Yes","No")))</f>
        <v/>
      </c>
    </row>
    <row r="110">
      <c r="A110" s="7" t="n"/>
      <c r="B110" s="8" t="n"/>
      <c r="C110" s="8" t="n"/>
      <c r="D110" s="9" t="n"/>
      <c r="E110" s="7" t="n"/>
      <c r="F110" s="10">
        <f>IF($A110="","",IF($B110="","",TEXT($B110,"yyyy")&amp;"-Q"&amp;ROUNDUP(MONTH($B110)/3,0)))</f>
        <v/>
      </c>
      <c r="G110" s="11">
        <f>IF($A110="","",IF($B110="","",IF($C110="",0,(YEAR($C110)-YEAR($B110))*12+MONTH($C110)-MONTH($B110))))</f>
        <v/>
      </c>
      <c r="H110" s="12">
        <f>IF($A110="","",MAX($G110,1)*$D110)</f>
        <v/>
      </c>
      <c r="I110" s="12">
        <f>IF($A110="","",$H110*GrossMargin)</f>
        <v/>
      </c>
      <c r="J110" s="10">
        <f>IF($A110="","",IF($C110="","",IF($C110&gt;=EDATE(AsOf,-1),"Yes","No")))</f>
        <v/>
      </c>
    </row>
    <row r="111">
      <c r="A111" s="7" t="n"/>
      <c r="B111" s="8" t="n"/>
      <c r="C111" s="8" t="n"/>
      <c r="D111" s="9" t="n"/>
      <c r="E111" s="7" t="n"/>
      <c r="F111" s="10">
        <f>IF($A111="","",IF($B111="","",TEXT($B111,"yyyy")&amp;"-Q"&amp;ROUNDUP(MONTH($B111)/3,0)))</f>
        <v/>
      </c>
      <c r="G111" s="11">
        <f>IF($A111="","",IF($B111="","",IF($C111="",0,(YEAR($C111)-YEAR($B111))*12+MONTH($C111)-MONTH($B111))))</f>
        <v/>
      </c>
      <c r="H111" s="12">
        <f>IF($A111="","",MAX($G111,1)*$D111)</f>
        <v/>
      </c>
      <c r="I111" s="12">
        <f>IF($A111="","",$H111*GrossMargin)</f>
        <v/>
      </c>
      <c r="J111" s="10">
        <f>IF($A111="","",IF($C111="","",IF($C111&gt;=EDATE(AsOf,-1),"Yes","No")))</f>
        <v/>
      </c>
    </row>
    <row r="112">
      <c r="A112" s="7" t="n"/>
      <c r="B112" s="8" t="n"/>
      <c r="C112" s="8" t="n"/>
      <c r="D112" s="9" t="n"/>
      <c r="E112" s="7" t="n"/>
      <c r="F112" s="10">
        <f>IF($A112="","",IF($B112="","",TEXT($B112,"yyyy")&amp;"-Q"&amp;ROUNDUP(MONTH($B112)/3,0)))</f>
        <v/>
      </c>
      <c r="G112" s="11">
        <f>IF($A112="","",IF($B112="","",IF($C112="",0,(YEAR($C112)-YEAR($B112))*12+MONTH($C112)-MONTH($B112))))</f>
        <v/>
      </c>
      <c r="H112" s="12">
        <f>IF($A112="","",MAX($G112,1)*$D112)</f>
        <v/>
      </c>
      <c r="I112" s="12">
        <f>IF($A112="","",$H112*GrossMargin)</f>
        <v/>
      </c>
      <c r="J112" s="10">
        <f>IF($A112="","",IF($C112="","",IF($C112&gt;=EDATE(AsOf,-1),"Yes","No")))</f>
        <v/>
      </c>
    </row>
    <row r="113">
      <c r="A113" s="7" t="n"/>
      <c r="B113" s="8" t="n"/>
      <c r="C113" s="8" t="n"/>
      <c r="D113" s="9" t="n"/>
      <c r="E113" s="7" t="n"/>
      <c r="F113" s="10">
        <f>IF($A113="","",IF($B113="","",TEXT($B113,"yyyy")&amp;"-Q"&amp;ROUNDUP(MONTH($B113)/3,0)))</f>
        <v/>
      </c>
      <c r="G113" s="11">
        <f>IF($A113="","",IF($B113="","",IF($C113="",0,(YEAR($C113)-YEAR($B113))*12+MONTH($C113)-MONTH($B113))))</f>
        <v/>
      </c>
      <c r="H113" s="12">
        <f>IF($A113="","",MAX($G113,1)*$D113)</f>
        <v/>
      </c>
      <c r="I113" s="12">
        <f>IF($A113="","",$H113*GrossMargin)</f>
        <v/>
      </c>
      <c r="J113" s="10">
        <f>IF($A113="","",IF($C113="","",IF($C113&gt;=EDATE(AsOf,-1),"Yes","No")))</f>
        <v/>
      </c>
    </row>
    <row r="114">
      <c r="A114" s="7" t="n"/>
      <c r="B114" s="8" t="n"/>
      <c r="C114" s="8" t="n"/>
      <c r="D114" s="9" t="n"/>
      <c r="E114" s="7" t="n"/>
      <c r="F114" s="10">
        <f>IF($A114="","",IF($B114="","",TEXT($B114,"yyyy")&amp;"-Q"&amp;ROUNDUP(MONTH($B114)/3,0)))</f>
        <v/>
      </c>
      <c r="G114" s="11">
        <f>IF($A114="","",IF($B114="","",IF($C114="",0,(YEAR($C114)-YEAR($B114))*12+MONTH($C114)-MONTH($B114))))</f>
        <v/>
      </c>
      <c r="H114" s="12">
        <f>IF($A114="","",MAX($G114,1)*$D114)</f>
        <v/>
      </c>
      <c r="I114" s="12">
        <f>IF($A114="","",$H114*GrossMargin)</f>
        <v/>
      </c>
      <c r="J114" s="10">
        <f>IF($A114="","",IF($C114="","",IF($C114&gt;=EDATE(AsOf,-1),"Yes","No")))</f>
        <v/>
      </c>
    </row>
    <row r="115">
      <c r="A115" s="7" t="n"/>
      <c r="B115" s="8" t="n"/>
      <c r="C115" s="8" t="n"/>
      <c r="D115" s="9" t="n"/>
      <c r="E115" s="7" t="n"/>
      <c r="F115" s="10">
        <f>IF($A115="","",IF($B115="","",TEXT($B115,"yyyy")&amp;"-Q"&amp;ROUNDUP(MONTH($B115)/3,0)))</f>
        <v/>
      </c>
      <c r="G115" s="11">
        <f>IF($A115="","",IF($B115="","",IF($C115="",0,(YEAR($C115)-YEAR($B115))*12+MONTH($C115)-MONTH($B115))))</f>
        <v/>
      </c>
      <c r="H115" s="12">
        <f>IF($A115="","",MAX($G115,1)*$D115)</f>
        <v/>
      </c>
      <c r="I115" s="12">
        <f>IF($A115="","",$H115*GrossMargin)</f>
        <v/>
      </c>
      <c r="J115" s="10">
        <f>IF($A115="","",IF($C115="","",IF($C115&gt;=EDATE(AsOf,-1),"Yes","No")))</f>
        <v/>
      </c>
    </row>
    <row r="116">
      <c r="A116" s="7" t="n"/>
      <c r="B116" s="8" t="n"/>
      <c r="C116" s="8" t="n"/>
      <c r="D116" s="9" t="n"/>
      <c r="E116" s="7" t="n"/>
      <c r="F116" s="10">
        <f>IF($A116="","",IF($B116="","",TEXT($B116,"yyyy")&amp;"-Q"&amp;ROUNDUP(MONTH($B116)/3,0)))</f>
        <v/>
      </c>
      <c r="G116" s="11">
        <f>IF($A116="","",IF($B116="","",IF($C116="",0,(YEAR($C116)-YEAR($B116))*12+MONTH($C116)-MONTH($B116))))</f>
        <v/>
      </c>
      <c r="H116" s="12">
        <f>IF($A116="","",MAX($G116,1)*$D116)</f>
        <v/>
      </c>
      <c r="I116" s="12">
        <f>IF($A116="","",$H116*GrossMargin)</f>
        <v/>
      </c>
      <c r="J116" s="10">
        <f>IF($A116="","",IF($C116="","",IF($C116&gt;=EDATE(AsOf,-1),"Yes","No")))</f>
        <v/>
      </c>
    </row>
    <row r="117">
      <c r="A117" s="7" t="n"/>
      <c r="B117" s="8" t="n"/>
      <c r="C117" s="8" t="n"/>
      <c r="D117" s="9" t="n"/>
      <c r="E117" s="7" t="n"/>
      <c r="F117" s="10">
        <f>IF($A117="","",IF($B117="","",TEXT($B117,"yyyy")&amp;"-Q"&amp;ROUNDUP(MONTH($B117)/3,0)))</f>
        <v/>
      </c>
      <c r="G117" s="11">
        <f>IF($A117="","",IF($B117="","",IF($C117="",0,(YEAR($C117)-YEAR($B117))*12+MONTH($C117)-MONTH($B117))))</f>
        <v/>
      </c>
      <c r="H117" s="12">
        <f>IF($A117="","",MAX($G117,1)*$D117)</f>
        <v/>
      </c>
      <c r="I117" s="12">
        <f>IF($A117="","",$H117*GrossMargin)</f>
        <v/>
      </c>
      <c r="J117" s="10">
        <f>IF($A117="","",IF($C117="","",IF($C117&gt;=EDATE(AsOf,-1),"Yes","No")))</f>
        <v/>
      </c>
    </row>
    <row r="118">
      <c r="A118" s="7" t="n"/>
      <c r="B118" s="8" t="n"/>
      <c r="C118" s="8" t="n"/>
      <c r="D118" s="9" t="n"/>
      <c r="E118" s="7" t="n"/>
      <c r="F118" s="10">
        <f>IF($A118="","",IF($B118="","",TEXT($B118,"yyyy")&amp;"-Q"&amp;ROUNDUP(MONTH($B118)/3,0)))</f>
        <v/>
      </c>
      <c r="G118" s="11">
        <f>IF($A118="","",IF($B118="","",IF($C118="",0,(YEAR($C118)-YEAR($B118))*12+MONTH($C118)-MONTH($B118))))</f>
        <v/>
      </c>
      <c r="H118" s="12">
        <f>IF($A118="","",MAX($G118,1)*$D118)</f>
        <v/>
      </c>
      <c r="I118" s="12">
        <f>IF($A118="","",$H118*GrossMargin)</f>
        <v/>
      </c>
      <c r="J118" s="10">
        <f>IF($A118="","",IF($C118="","",IF($C118&gt;=EDATE(AsOf,-1),"Yes","No")))</f>
        <v/>
      </c>
    </row>
    <row r="119">
      <c r="A119" s="7" t="n"/>
      <c r="B119" s="8" t="n"/>
      <c r="C119" s="8" t="n"/>
      <c r="D119" s="9" t="n"/>
      <c r="E119" s="7" t="n"/>
      <c r="F119" s="10">
        <f>IF($A119="","",IF($B119="","",TEXT($B119,"yyyy")&amp;"-Q"&amp;ROUNDUP(MONTH($B119)/3,0)))</f>
        <v/>
      </c>
      <c r="G119" s="11">
        <f>IF($A119="","",IF($B119="","",IF($C119="",0,(YEAR($C119)-YEAR($B119))*12+MONTH($C119)-MONTH($B119))))</f>
        <v/>
      </c>
      <c r="H119" s="12">
        <f>IF($A119="","",MAX($G119,1)*$D119)</f>
        <v/>
      </c>
      <c r="I119" s="12">
        <f>IF($A119="","",$H119*GrossMargin)</f>
        <v/>
      </c>
      <c r="J119" s="10">
        <f>IF($A119="","",IF($C119="","",IF($C119&gt;=EDATE(AsOf,-1),"Yes","No")))</f>
        <v/>
      </c>
    </row>
    <row r="120">
      <c r="A120" s="7" t="n"/>
      <c r="B120" s="8" t="n"/>
      <c r="C120" s="8" t="n"/>
      <c r="D120" s="9" t="n"/>
      <c r="E120" s="7" t="n"/>
      <c r="F120" s="10">
        <f>IF($A120="","",IF($B120="","",TEXT($B120,"yyyy")&amp;"-Q"&amp;ROUNDUP(MONTH($B120)/3,0)))</f>
        <v/>
      </c>
      <c r="G120" s="11">
        <f>IF($A120="","",IF($B120="","",IF($C120="",0,(YEAR($C120)-YEAR($B120))*12+MONTH($C120)-MONTH($B120))))</f>
        <v/>
      </c>
      <c r="H120" s="12">
        <f>IF($A120="","",MAX($G120,1)*$D120)</f>
        <v/>
      </c>
      <c r="I120" s="12">
        <f>IF($A120="","",$H120*GrossMargin)</f>
        <v/>
      </c>
      <c r="J120" s="10">
        <f>IF($A120="","",IF($C120="","",IF($C120&gt;=EDATE(AsOf,-1),"Yes","No")))</f>
        <v/>
      </c>
    </row>
    <row r="121">
      <c r="A121" s="7" t="n"/>
      <c r="B121" s="8" t="n"/>
      <c r="C121" s="8" t="n"/>
      <c r="D121" s="9" t="n"/>
      <c r="E121" s="7" t="n"/>
      <c r="F121" s="10">
        <f>IF($A121="","",IF($B121="","",TEXT($B121,"yyyy")&amp;"-Q"&amp;ROUNDUP(MONTH($B121)/3,0)))</f>
        <v/>
      </c>
      <c r="G121" s="11">
        <f>IF($A121="","",IF($B121="","",IF($C121="",0,(YEAR($C121)-YEAR($B121))*12+MONTH($C121)-MONTH($B121))))</f>
        <v/>
      </c>
      <c r="H121" s="12">
        <f>IF($A121="","",MAX($G121,1)*$D121)</f>
        <v/>
      </c>
      <c r="I121" s="12">
        <f>IF($A121="","",$H121*GrossMargin)</f>
        <v/>
      </c>
      <c r="J121" s="10">
        <f>IF($A121="","",IF($C121="","",IF($C121&gt;=EDATE(AsOf,-1),"Yes","No")))</f>
        <v/>
      </c>
    </row>
    <row r="122">
      <c r="A122" s="7" t="n"/>
      <c r="B122" s="8" t="n"/>
      <c r="C122" s="8" t="n"/>
      <c r="D122" s="9" t="n"/>
      <c r="E122" s="7" t="n"/>
      <c r="F122" s="10">
        <f>IF($A122="","",IF($B122="","",TEXT($B122,"yyyy")&amp;"-Q"&amp;ROUNDUP(MONTH($B122)/3,0)))</f>
        <v/>
      </c>
      <c r="G122" s="11">
        <f>IF($A122="","",IF($B122="","",IF($C122="",0,(YEAR($C122)-YEAR($B122))*12+MONTH($C122)-MONTH($B122))))</f>
        <v/>
      </c>
      <c r="H122" s="12">
        <f>IF($A122="","",MAX($G122,1)*$D122)</f>
        <v/>
      </c>
      <c r="I122" s="12">
        <f>IF($A122="","",$H122*GrossMargin)</f>
        <v/>
      </c>
      <c r="J122" s="10">
        <f>IF($A122="","",IF($C122="","",IF($C122&gt;=EDATE(AsOf,-1),"Yes","No")))</f>
        <v/>
      </c>
    </row>
    <row r="123">
      <c r="A123" s="7" t="n"/>
      <c r="B123" s="8" t="n"/>
      <c r="C123" s="8" t="n"/>
      <c r="D123" s="9" t="n"/>
      <c r="E123" s="7" t="n"/>
      <c r="F123" s="10">
        <f>IF($A123="","",IF($B123="","",TEXT($B123,"yyyy")&amp;"-Q"&amp;ROUNDUP(MONTH($B123)/3,0)))</f>
        <v/>
      </c>
      <c r="G123" s="11">
        <f>IF($A123="","",IF($B123="","",IF($C123="",0,(YEAR($C123)-YEAR($B123))*12+MONTH($C123)-MONTH($B123))))</f>
        <v/>
      </c>
      <c r="H123" s="12">
        <f>IF($A123="","",MAX($G123,1)*$D123)</f>
        <v/>
      </c>
      <c r="I123" s="12">
        <f>IF($A123="","",$H123*GrossMargin)</f>
        <v/>
      </c>
      <c r="J123" s="10">
        <f>IF($A123="","",IF($C123="","",IF($C123&gt;=EDATE(AsOf,-1),"Yes","No")))</f>
        <v/>
      </c>
    </row>
    <row r="124">
      <c r="A124" s="7" t="n"/>
      <c r="B124" s="8" t="n"/>
      <c r="C124" s="8" t="n"/>
      <c r="D124" s="9" t="n"/>
      <c r="E124" s="7" t="n"/>
      <c r="F124" s="10">
        <f>IF($A124="","",IF($B124="","",TEXT($B124,"yyyy")&amp;"-Q"&amp;ROUNDUP(MONTH($B124)/3,0)))</f>
        <v/>
      </c>
      <c r="G124" s="11">
        <f>IF($A124="","",IF($B124="","",IF($C124="",0,(YEAR($C124)-YEAR($B124))*12+MONTH($C124)-MONTH($B124))))</f>
        <v/>
      </c>
      <c r="H124" s="12">
        <f>IF($A124="","",MAX($G124,1)*$D124)</f>
        <v/>
      </c>
      <c r="I124" s="12">
        <f>IF($A124="","",$H124*GrossMargin)</f>
        <v/>
      </c>
      <c r="J124" s="10">
        <f>IF($A124="","",IF($C124="","",IF($C124&gt;=EDATE(AsOf,-1),"Yes","No")))</f>
        <v/>
      </c>
    </row>
    <row r="125">
      <c r="A125" s="7" t="n"/>
      <c r="B125" s="8" t="n"/>
      <c r="C125" s="8" t="n"/>
      <c r="D125" s="9" t="n"/>
      <c r="E125" s="7" t="n"/>
      <c r="F125" s="10">
        <f>IF($A125="","",IF($B125="","",TEXT($B125,"yyyy")&amp;"-Q"&amp;ROUNDUP(MONTH($B125)/3,0)))</f>
        <v/>
      </c>
      <c r="G125" s="11">
        <f>IF($A125="","",IF($B125="","",IF($C125="",0,(YEAR($C125)-YEAR($B125))*12+MONTH($C125)-MONTH($B125))))</f>
        <v/>
      </c>
      <c r="H125" s="12">
        <f>IF($A125="","",MAX($G125,1)*$D125)</f>
        <v/>
      </c>
      <c r="I125" s="12">
        <f>IF($A125="","",$H125*GrossMargin)</f>
        <v/>
      </c>
      <c r="J125" s="10">
        <f>IF($A125="","",IF($C125="","",IF($C125&gt;=EDATE(AsOf,-1),"Yes","No")))</f>
        <v/>
      </c>
    </row>
    <row r="126">
      <c r="A126" s="7" t="n"/>
      <c r="B126" s="8" t="n"/>
      <c r="C126" s="8" t="n"/>
      <c r="D126" s="9" t="n"/>
      <c r="E126" s="7" t="n"/>
      <c r="F126" s="10">
        <f>IF($A126="","",IF($B126="","",TEXT($B126,"yyyy")&amp;"-Q"&amp;ROUNDUP(MONTH($B126)/3,0)))</f>
        <v/>
      </c>
      <c r="G126" s="11">
        <f>IF($A126="","",IF($B126="","",IF($C126="",0,(YEAR($C126)-YEAR($B126))*12+MONTH($C126)-MONTH($B126))))</f>
        <v/>
      </c>
      <c r="H126" s="12">
        <f>IF($A126="","",MAX($G126,1)*$D126)</f>
        <v/>
      </c>
      <c r="I126" s="12">
        <f>IF($A126="","",$H126*GrossMargin)</f>
        <v/>
      </c>
      <c r="J126" s="10">
        <f>IF($A126="","",IF($C126="","",IF($C126&gt;=EDATE(AsOf,-1),"Yes","No")))</f>
        <v/>
      </c>
    </row>
    <row r="127">
      <c r="A127" s="7" t="n"/>
      <c r="B127" s="8" t="n"/>
      <c r="C127" s="8" t="n"/>
      <c r="D127" s="9" t="n"/>
      <c r="E127" s="7" t="n"/>
      <c r="F127" s="10">
        <f>IF($A127="","",IF($B127="","",TEXT($B127,"yyyy")&amp;"-Q"&amp;ROUNDUP(MONTH($B127)/3,0)))</f>
        <v/>
      </c>
      <c r="G127" s="11">
        <f>IF($A127="","",IF($B127="","",IF($C127="",0,(YEAR($C127)-YEAR($B127))*12+MONTH($C127)-MONTH($B127))))</f>
        <v/>
      </c>
      <c r="H127" s="12">
        <f>IF($A127="","",MAX($G127,1)*$D127)</f>
        <v/>
      </c>
      <c r="I127" s="12">
        <f>IF($A127="","",$H127*GrossMargin)</f>
        <v/>
      </c>
      <c r="J127" s="10">
        <f>IF($A127="","",IF($C127="","",IF($C127&gt;=EDATE(AsOf,-1),"Yes","No")))</f>
        <v/>
      </c>
    </row>
    <row r="128">
      <c r="A128" s="7" t="n"/>
      <c r="B128" s="8" t="n"/>
      <c r="C128" s="8" t="n"/>
      <c r="D128" s="9" t="n"/>
      <c r="E128" s="7" t="n"/>
      <c r="F128" s="10">
        <f>IF($A128="","",IF($B128="","",TEXT($B128,"yyyy")&amp;"-Q"&amp;ROUNDUP(MONTH($B128)/3,0)))</f>
        <v/>
      </c>
      <c r="G128" s="11">
        <f>IF($A128="","",IF($B128="","",IF($C128="",0,(YEAR($C128)-YEAR($B128))*12+MONTH($C128)-MONTH($B128))))</f>
        <v/>
      </c>
      <c r="H128" s="12">
        <f>IF($A128="","",MAX($G128,1)*$D128)</f>
        <v/>
      </c>
      <c r="I128" s="12">
        <f>IF($A128="","",$H128*GrossMargin)</f>
        <v/>
      </c>
      <c r="J128" s="10">
        <f>IF($A128="","",IF($C128="","",IF($C128&gt;=EDATE(AsOf,-1),"Yes","No")))</f>
        <v/>
      </c>
    </row>
    <row r="129">
      <c r="A129" s="7" t="n"/>
      <c r="B129" s="8" t="n"/>
      <c r="C129" s="8" t="n"/>
      <c r="D129" s="9" t="n"/>
      <c r="E129" s="7" t="n"/>
      <c r="F129" s="10">
        <f>IF($A129="","",IF($B129="","",TEXT($B129,"yyyy")&amp;"-Q"&amp;ROUNDUP(MONTH($B129)/3,0)))</f>
        <v/>
      </c>
      <c r="G129" s="11">
        <f>IF($A129="","",IF($B129="","",IF($C129="",0,(YEAR($C129)-YEAR($B129))*12+MONTH($C129)-MONTH($B129))))</f>
        <v/>
      </c>
      <c r="H129" s="12">
        <f>IF($A129="","",MAX($G129,1)*$D129)</f>
        <v/>
      </c>
      <c r="I129" s="12">
        <f>IF($A129="","",$H129*GrossMargin)</f>
        <v/>
      </c>
      <c r="J129" s="10">
        <f>IF($A129="","",IF($C129="","",IF($C129&gt;=EDATE(AsOf,-1),"Yes","No")))</f>
        <v/>
      </c>
    </row>
    <row r="130">
      <c r="A130" s="7" t="n"/>
      <c r="B130" s="8" t="n"/>
      <c r="C130" s="8" t="n"/>
      <c r="D130" s="9" t="n"/>
      <c r="E130" s="7" t="n"/>
      <c r="F130" s="10">
        <f>IF($A130="","",IF($B130="","",TEXT($B130,"yyyy")&amp;"-Q"&amp;ROUNDUP(MONTH($B130)/3,0)))</f>
        <v/>
      </c>
      <c r="G130" s="11">
        <f>IF($A130="","",IF($B130="","",IF($C130="",0,(YEAR($C130)-YEAR($B130))*12+MONTH($C130)-MONTH($B130))))</f>
        <v/>
      </c>
      <c r="H130" s="12">
        <f>IF($A130="","",MAX($G130,1)*$D130)</f>
        <v/>
      </c>
      <c r="I130" s="12">
        <f>IF($A130="","",$H130*GrossMargin)</f>
        <v/>
      </c>
      <c r="J130" s="10">
        <f>IF($A130="","",IF($C130="","",IF($C130&gt;=EDATE(AsOf,-1),"Yes","No")))</f>
        <v/>
      </c>
    </row>
    <row r="131">
      <c r="A131" s="7" t="n"/>
      <c r="B131" s="8" t="n"/>
      <c r="C131" s="8" t="n"/>
      <c r="D131" s="9" t="n"/>
      <c r="E131" s="7" t="n"/>
      <c r="F131" s="10">
        <f>IF($A131="","",IF($B131="","",TEXT($B131,"yyyy")&amp;"-Q"&amp;ROUNDUP(MONTH($B131)/3,0)))</f>
        <v/>
      </c>
      <c r="G131" s="11">
        <f>IF($A131="","",IF($B131="","",IF($C131="",0,(YEAR($C131)-YEAR($B131))*12+MONTH($C131)-MONTH($B131))))</f>
        <v/>
      </c>
      <c r="H131" s="12">
        <f>IF($A131="","",MAX($G131,1)*$D131)</f>
        <v/>
      </c>
      <c r="I131" s="12">
        <f>IF($A131="","",$H131*GrossMargin)</f>
        <v/>
      </c>
      <c r="J131" s="10">
        <f>IF($A131="","",IF($C131="","",IF($C131&gt;=EDATE(AsOf,-1),"Yes","No")))</f>
        <v/>
      </c>
    </row>
    <row r="132">
      <c r="A132" s="7" t="n"/>
      <c r="B132" s="8" t="n"/>
      <c r="C132" s="8" t="n"/>
      <c r="D132" s="9" t="n"/>
      <c r="E132" s="7" t="n"/>
      <c r="F132" s="10">
        <f>IF($A132="","",IF($B132="","",TEXT($B132,"yyyy")&amp;"-Q"&amp;ROUNDUP(MONTH($B132)/3,0)))</f>
        <v/>
      </c>
      <c r="G132" s="11">
        <f>IF($A132="","",IF($B132="","",IF($C132="",0,(YEAR($C132)-YEAR($B132))*12+MONTH($C132)-MONTH($B132))))</f>
        <v/>
      </c>
      <c r="H132" s="12">
        <f>IF($A132="","",MAX($G132,1)*$D132)</f>
        <v/>
      </c>
      <c r="I132" s="12">
        <f>IF($A132="","",$H132*GrossMargin)</f>
        <v/>
      </c>
      <c r="J132" s="10">
        <f>IF($A132="","",IF($C132="","",IF($C132&gt;=EDATE(AsOf,-1),"Yes","No")))</f>
        <v/>
      </c>
    </row>
    <row r="133">
      <c r="A133" s="7" t="n"/>
      <c r="B133" s="8" t="n"/>
      <c r="C133" s="8" t="n"/>
      <c r="D133" s="9" t="n"/>
      <c r="E133" s="7" t="n"/>
      <c r="F133" s="10">
        <f>IF($A133="","",IF($B133="","",TEXT($B133,"yyyy")&amp;"-Q"&amp;ROUNDUP(MONTH($B133)/3,0)))</f>
        <v/>
      </c>
      <c r="G133" s="11">
        <f>IF($A133="","",IF($B133="","",IF($C133="",0,(YEAR($C133)-YEAR($B133))*12+MONTH($C133)-MONTH($B133))))</f>
        <v/>
      </c>
      <c r="H133" s="12">
        <f>IF($A133="","",MAX($G133,1)*$D133)</f>
        <v/>
      </c>
      <c r="I133" s="12">
        <f>IF($A133="","",$H133*GrossMargin)</f>
        <v/>
      </c>
      <c r="J133" s="10">
        <f>IF($A133="","",IF($C133="","",IF($C133&gt;=EDATE(AsOf,-1),"Yes","No")))</f>
        <v/>
      </c>
    </row>
    <row r="134">
      <c r="A134" s="7" t="n"/>
      <c r="B134" s="8" t="n"/>
      <c r="C134" s="8" t="n"/>
      <c r="D134" s="9" t="n"/>
      <c r="E134" s="7" t="n"/>
      <c r="F134" s="10">
        <f>IF($A134="","",IF($B134="","",TEXT($B134,"yyyy")&amp;"-Q"&amp;ROUNDUP(MONTH($B134)/3,0)))</f>
        <v/>
      </c>
      <c r="G134" s="11">
        <f>IF($A134="","",IF($B134="","",IF($C134="",0,(YEAR($C134)-YEAR($B134))*12+MONTH($C134)-MONTH($B134))))</f>
        <v/>
      </c>
      <c r="H134" s="12">
        <f>IF($A134="","",MAX($G134,1)*$D134)</f>
        <v/>
      </c>
      <c r="I134" s="12">
        <f>IF($A134="","",$H134*GrossMargin)</f>
        <v/>
      </c>
      <c r="J134" s="10">
        <f>IF($A134="","",IF($C134="","",IF($C134&gt;=EDATE(AsOf,-1),"Yes","No")))</f>
        <v/>
      </c>
    </row>
    <row r="135">
      <c r="A135" s="7" t="n"/>
      <c r="B135" s="8" t="n"/>
      <c r="C135" s="8" t="n"/>
      <c r="D135" s="9" t="n"/>
      <c r="E135" s="7" t="n"/>
      <c r="F135" s="10">
        <f>IF($A135="","",IF($B135="","",TEXT($B135,"yyyy")&amp;"-Q"&amp;ROUNDUP(MONTH($B135)/3,0)))</f>
        <v/>
      </c>
      <c r="G135" s="11">
        <f>IF($A135="","",IF($B135="","",IF($C135="",0,(YEAR($C135)-YEAR($B135))*12+MONTH($C135)-MONTH($B135))))</f>
        <v/>
      </c>
      <c r="H135" s="12">
        <f>IF($A135="","",MAX($G135,1)*$D135)</f>
        <v/>
      </c>
      <c r="I135" s="12">
        <f>IF($A135="","",$H135*GrossMargin)</f>
        <v/>
      </c>
      <c r="J135" s="10">
        <f>IF($A135="","",IF($C135="","",IF($C135&gt;=EDATE(AsOf,-1),"Yes","No")))</f>
        <v/>
      </c>
    </row>
    <row r="136">
      <c r="A136" s="7" t="n"/>
      <c r="B136" s="8" t="n"/>
      <c r="C136" s="8" t="n"/>
      <c r="D136" s="9" t="n"/>
      <c r="E136" s="7" t="n"/>
      <c r="F136" s="10">
        <f>IF($A136="","",IF($B136="","",TEXT($B136,"yyyy")&amp;"-Q"&amp;ROUNDUP(MONTH($B136)/3,0)))</f>
        <v/>
      </c>
      <c r="G136" s="11">
        <f>IF($A136="","",IF($B136="","",IF($C136="",0,(YEAR($C136)-YEAR($B136))*12+MONTH($C136)-MONTH($B136))))</f>
        <v/>
      </c>
      <c r="H136" s="12">
        <f>IF($A136="","",MAX($G136,1)*$D136)</f>
        <v/>
      </c>
      <c r="I136" s="12">
        <f>IF($A136="","",$H136*GrossMargin)</f>
        <v/>
      </c>
      <c r="J136" s="10">
        <f>IF($A136="","",IF($C136="","",IF($C136&gt;=EDATE(AsOf,-1),"Yes","No")))</f>
        <v/>
      </c>
    </row>
    <row r="137">
      <c r="A137" s="7" t="n"/>
      <c r="B137" s="8" t="n"/>
      <c r="C137" s="8" t="n"/>
      <c r="D137" s="9" t="n"/>
      <c r="E137" s="7" t="n"/>
      <c r="F137" s="10">
        <f>IF($A137="","",IF($B137="","",TEXT($B137,"yyyy")&amp;"-Q"&amp;ROUNDUP(MONTH($B137)/3,0)))</f>
        <v/>
      </c>
      <c r="G137" s="11">
        <f>IF($A137="","",IF($B137="","",IF($C137="",0,(YEAR($C137)-YEAR($B137))*12+MONTH($C137)-MONTH($B137))))</f>
        <v/>
      </c>
      <c r="H137" s="12">
        <f>IF($A137="","",MAX($G137,1)*$D137)</f>
        <v/>
      </c>
      <c r="I137" s="12">
        <f>IF($A137="","",$H137*GrossMargin)</f>
        <v/>
      </c>
      <c r="J137" s="10">
        <f>IF($A137="","",IF($C137="","",IF($C137&gt;=EDATE(AsOf,-1),"Yes","No")))</f>
        <v/>
      </c>
    </row>
    <row r="138">
      <c r="A138" s="7" t="n"/>
      <c r="B138" s="8" t="n"/>
      <c r="C138" s="8" t="n"/>
      <c r="D138" s="9" t="n"/>
      <c r="E138" s="7" t="n"/>
      <c r="F138" s="10">
        <f>IF($A138="","",IF($B138="","",TEXT($B138,"yyyy")&amp;"-Q"&amp;ROUNDUP(MONTH($B138)/3,0)))</f>
        <v/>
      </c>
      <c r="G138" s="11">
        <f>IF($A138="","",IF($B138="","",IF($C138="",0,(YEAR($C138)-YEAR($B138))*12+MONTH($C138)-MONTH($B138))))</f>
        <v/>
      </c>
      <c r="H138" s="12">
        <f>IF($A138="","",MAX($G138,1)*$D138)</f>
        <v/>
      </c>
      <c r="I138" s="12">
        <f>IF($A138="","",$H138*GrossMargin)</f>
        <v/>
      </c>
      <c r="J138" s="10">
        <f>IF($A138="","",IF($C138="","",IF($C138&gt;=EDATE(AsOf,-1),"Yes","No")))</f>
        <v/>
      </c>
    </row>
    <row r="139">
      <c r="A139" s="7" t="n"/>
      <c r="B139" s="8" t="n"/>
      <c r="C139" s="8" t="n"/>
      <c r="D139" s="9" t="n"/>
      <c r="E139" s="7" t="n"/>
      <c r="F139" s="10">
        <f>IF($A139="","",IF($B139="","",TEXT($B139,"yyyy")&amp;"-Q"&amp;ROUNDUP(MONTH($B139)/3,0)))</f>
        <v/>
      </c>
      <c r="G139" s="11">
        <f>IF($A139="","",IF($B139="","",IF($C139="",0,(YEAR($C139)-YEAR($B139))*12+MONTH($C139)-MONTH($B139))))</f>
        <v/>
      </c>
      <c r="H139" s="12">
        <f>IF($A139="","",MAX($G139,1)*$D139)</f>
        <v/>
      </c>
      <c r="I139" s="12">
        <f>IF($A139="","",$H139*GrossMargin)</f>
        <v/>
      </c>
      <c r="J139" s="10">
        <f>IF($A139="","",IF($C139="","",IF($C139&gt;=EDATE(AsOf,-1),"Yes","No")))</f>
        <v/>
      </c>
    </row>
    <row r="140">
      <c r="A140" s="7" t="n"/>
      <c r="B140" s="8" t="n"/>
      <c r="C140" s="8" t="n"/>
      <c r="D140" s="9" t="n"/>
      <c r="E140" s="7" t="n"/>
      <c r="F140" s="10">
        <f>IF($A140="","",IF($B140="","",TEXT($B140,"yyyy")&amp;"-Q"&amp;ROUNDUP(MONTH($B140)/3,0)))</f>
        <v/>
      </c>
      <c r="G140" s="11">
        <f>IF($A140="","",IF($B140="","",IF($C140="",0,(YEAR($C140)-YEAR($B140))*12+MONTH($C140)-MONTH($B140))))</f>
        <v/>
      </c>
      <c r="H140" s="12">
        <f>IF($A140="","",MAX($G140,1)*$D140)</f>
        <v/>
      </c>
      <c r="I140" s="12">
        <f>IF($A140="","",$H140*GrossMargin)</f>
        <v/>
      </c>
      <c r="J140" s="10">
        <f>IF($A140="","",IF($C140="","",IF($C140&gt;=EDATE(AsOf,-1),"Yes","No")))</f>
        <v/>
      </c>
    </row>
    <row r="141">
      <c r="A141" s="7" t="n"/>
      <c r="B141" s="8" t="n"/>
      <c r="C141" s="8" t="n"/>
      <c r="D141" s="9" t="n"/>
      <c r="E141" s="7" t="n"/>
      <c r="F141" s="10">
        <f>IF($A141="","",IF($B141="","",TEXT($B141,"yyyy")&amp;"-Q"&amp;ROUNDUP(MONTH($B141)/3,0)))</f>
        <v/>
      </c>
      <c r="G141" s="11">
        <f>IF($A141="","",IF($B141="","",IF($C141="",0,(YEAR($C141)-YEAR($B141))*12+MONTH($C141)-MONTH($B141))))</f>
        <v/>
      </c>
      <c r="H141" s="12">
        <f>IF($A141="","",MAX($G141,1)*$D141)</f>
        <v/>
      </c>
      <c r="I141" s="12">
        <f>IF($A141="","",$H141*GrossMargin)</f>
        <v/>
      </c>
      <c r="J141" s="10">
        <f>IF($A141="","",IF($C141="","",IF($C141&gt;=EDATE(AsOf,-1),"Yes","No")))</f>
        <v/>
      </c>
    </row>
    <row r="142">
      <c r="A142" s="7" t="n"/>
      <c r="B142" s="8" t="n"/>
      <c r="C142" s="8" t="n"/>
      <c r="D142" s="9" t="n"/>
      <c r="E142" s="7" t="n"/>
      <c r="F142" s="10">
        <f>IF($A142="","",IF($B142="","",TEXT($B142,"yyyy")&amp;"-Q"&amp;ROUNDUP(MONTH($B142)/3,0)))</f>
        <v/>
      </c>
      <c r="G142" s="11">
        <f>IF($A142="","",IF($B142="","",IF($C142="",0,(YEAR($C142)-YEAR($B142))*12+MONTH($C142)-MONTH($B142))))</f>
        <v/>
      </c>
      <c r="H142" s="12">
        <f>IF($A142="","",MAX($G142,1)*$D142)</f>
        <v/>
      </c>
      <c r="I142" s="12">
        <f>IF($A142="","",$H142*GrossMargin)</f>
        <v/>
      </c>
      <c r="J142" s="10">
        <f>IF($A142="","",IF($C142="","",IF($C142&gt;=EDATE(AsOf,-1),"Yes","No")))</f>
        <v/>
      </c>
    </row>
    <row r="143">
      <c r="A143" s="7" t="n"/>
      <c r="B143" s="8" t="n"/>
      <c r="C143" s="8" t="n"/>
      <c r="D143" s="9" t="n"/>
      <c r="E143" s="7" t="n"/>
      <c r="F143" s="10">
        <f>IF($A143="","",IF($B143="","",TEXT($B143,"yyyy")&amp;"-Q"&amp;ROUNDUP(MONTH($B143)/3,0)))</f>
        <v/>
      </c>
      <c r="G143" s="11">
        <f>IF($A143="","",IF($B143="","",IF($C143="",0,(YEAR($C143)-YEAR($B143))*12+MONTH($C143)-MONTH($B143))))</f>
        <v/>
      </c>
      <c r="H143" s="12">
        <f>IF($A143="","",MAX($G143,1)*$D143)</f>
        <v/>
      </c>
      <c r="I143" s="12">
        <f>IF($A143="","",$H143*GrossMargin)</f>
        <v/>
      </c>
      <c r="J143" s="10">
        <f>IF($A143="","",IF($C143="","",IF($C143&gt;=EDATE(AsOf,-1),"Yes","No")))</f>
        <v/>
      </c>
    </row>
    <row r="144">
      <c r="A144" s="7" t="n"/>
      <c r="B144" s="8" t="n"/>
      <c r="C144" s="8" t="n"/>
      <c r="D144" s="9" t="n"/>
      <c r="E144" s="7" t="n"/>
      <c r="F144" s="10">
        <f>IF($A144="","",IF($B144="","",TEXT($B144,"yyyy")&amp;"-Q"&amp;ROUNDUP(MONTH($B144)/3,0)))</f>
        <v/>
      </c>
      <c r="G144" s="11">
        <f>IF($A144="","",IF($B144="","",IF($C144="",0,(YEAR($C144)-YEAR($B144))*12+MONTH($C144)-MONTH($B144))))</f>
        <v/>
      </c>
      <c r="H144" s="12">
        <f>IF($A144="","",MAX($G144,1)*$D144)</f>
        <v/>
      </c>
      <c r="I144" s="12">
        <f>IF($A144="","",$H144*GrossMargin)</f>
        <v/>
      </c>
      <c r="J144" s="10">
        <f>IF($A144="","",IF($C144="","",IF($C144&gt;=EDATE(AsOf,-1),"Yes","No")))</f>
        <v/>
      </c>
    </row>
    <row r="145">
      <c r="A145" s="7" t="n"/>
      <c r="B145" s="8" t="n"/>
      <c r="C145" s="8" t="n"/>
      <c r="D145" s="9" t="n"/>
      <c r="E145" s="7" t="n"/>
      <c r="F145" s="10">
        <f>IF($A145="","",IF($B145="","",TEXT($B145,"yyyy")&amp;"-Q"&amp;ROUNDUP(MONTH($B145)/3,0)))</f>
        <v/>
      </c>
      <c r="G145" s="11">
        <f>IF($A145="","",IF($B145="","",IF($C145="",0,(YEAR($C145)-YEAR($B145))*12+MONTH($C145)-MONTH($B145))))</f>
        <v/>
      </c>
      <c r="H145" s="12">
        <f>IF($A145="","",MAX($G145,1)*$D145)</f>
        <v/>
      </c>
      <c r="I145" s="12">
        <f>IF($A145="","",$H145*GrossMargin)</f>
        <v/>
      </c>
      <c r="J145" s="10">
        <f>IF($A145="","",IF($C145="","",IF($C145&gt;=EDATE(AsOf,-1),"Yes","No")))</f>
        <v/>
      </c>
    </row>
    <row r="146">
      <c r="A146" s="7" t="n"/>
      <c r="B146" s="8" t="n"/>
      <c r="C146" s="8" t="n"/>
      <c r="D146" s="9" t="n"/>
      <c r="E146" s="7" t="n"/>
      <c r="F146" s="10">
        <f>IF($A146="","",IF($B146="","",TEXT($B146,"yyyy")&amp;"-Q"&amp;ROUNDUP(MONTH($B146)/3,0)))</f>
        <v/>
      </c>
      <c r="G146" s="11">
        <f>IF($A146="","",IF($B146="","",IF($C146="",0,(YEAR($C146)-YEAR($B146))*12+MONTH($C146)-MONTH($B146))))</f>
        <v/>
      </c>
      <c r="H146" s="12">
        <f>IF($A146="","",MAX($G146,1)*$D146)</f>
        <v/>
      </c>
      <c r="I146" s="12">
        <f>IF($A146="","",$H146*GrossMargin)</f>
        <v/>
      </c>
      <c r="J146" s="10">
        <f>IF($A146="","",IF($C146="","",IF($C146&gt;=EDATE(AsOf,-1),"Yes","No")))</f>
        <v/>
      </c>
    </row>
    <row r="147">
      <c r="A147" s="7" t="n"/>
      <c r="B147" s="8" t="n"/>
      <c r="C147" s="8" t="n"/>
      <c r="D147" s="9" t="n"/>
      <c r="E147" s="7" t="n"/>
      <c r="F147" s="10">
        <f>IF($A147="","",IF($B147="","",TEXT($B147,"yyyy")&amp;"-Q"&amp;ROUNDUP(MONTH($B147)/3,0)))</f>
        <v/>
      </c>
      <c r="G147" s="11">
        <f>IF($A147="","",IF($B147="","",IF($C147="",0,(YEAR($C147)-YEAR($B147))*12+MONTH($C147)-MONTH($B147))))</f>
        <v/>
      </c>
      <c r="H147" s="12">
        <f>IF($A147="","",MAX($G147,1)*$D147)</f>
        <v/>
      </c>
      <c r="I147" s="12">
        <f>IF($A147="","",$H147*GrossMargin)</f>
        <v/>
      </c>
      <c r="J147" s="10">
        <f>IF($A147="","",IF($C147="","",IF($C147&gt;=EDATE(AsOf,-1),"Yes","No")))</f>
        <v/>
      </c>
    </row>
    <row r="148">
      <c r="A148" s="7" t="n"/>
      <c r="B148" s="8" t="n"/>
      <c r="C148" s="8" t="n"/>
      <c r="D148" s="9" t="n"/>
      <c r="E148" s="7" t="n"/>
      <c r="F148" s="10">
        <f>IF($A148="","",IF($B148="","",TEXT($B148,"yyyy")&amp;"-Q"&amp;ROUNDUP(MONTH($B148)/3,0)))</f>
        <v/>
      </c>
      <c r="G148" s="11">
        <f>IF($A148="","",IF($B148="","",IF($C148="",0,(YEAR($C148)-YEAR($B148))*12+MONTH($C148)-MONTH($B148))))</f>
        <v/>
      </c>
      <c r="H148" s="12">
        <f>IF($A148="","",MAX($G148,1)*$D148)</f>
        <v/>
      </c>
      <c r="I148" s="12">
        <f>IF($A148="","",$H148*GrossMargin)</f>
        <v/>
      </c>
      <c r="J148" s="10">
        <f>IF($A148="","",IF($C148="","",IF($C148&gt;=EDATE(AsOf,-1),"Yes","No")))</f>
        <v/>
      </c>
    </row>
    <row r="149">
      <c r="A149" s="7" t="n"/>
      <c r="B149" s="8" t="n"/>
      <c r="C149" s="8" t="n"/>
      <c r="D149" s="9" t="n"/>
      <c r="E149" s="7" t="n"/>
      <c r="F149" s="10">
        <f>IF($A149="","",IF($B149="","",TEXT($B149,"yyyy")&amp;"-Q"&amp;ROUNDUP(MONTH($B149)/3,0)))</f>
        <v/>
      </c>
      <c r="G149" s="11">
        <f>IF($A149="","",IF($B149="","",IF($C149="",0,(YEAR($C149)-YEAR($B149))*12+MONTH($C149)-MONTH($B149))))</f>
        <v/>
      </c>
      <c r="H149" s="12">
        <f>IF($A149="","",MAX($G149,1)*$D149)</f>
        <v/>
      </c>
      <c r="I149" s="12">
        <f>IF($A149="","",$H149*GrossMargin)</f>
        <v/>
      </c>
      <c r="J149" s="10">
        <f>IF($A149="","",IF($C149="","",IF($C149&gt;=EDATE(AsOf,-1),"Yes","No")))</f>
        <v/>
      </c>
    </row>
    <row r="150">
      <c r="A150" s="7" t="n"/>
      <c r="B150" s="8" t="n"/>
      <c r="C150" s="8" t="n"/>
      <c r="D150" s="9" t="n"/>
      <c r="E150" s="7" t="n"/>
      <c r="F150" s="10">
        <f>IF($A150="","",IF($B150="","",TEXT($B150,"yyyy")&amp;"-Q"&amp;ROUNDUP(MONTH($B150)/3,0)))</f>
        <v/>
      </c>
      <c r="G150" s="11">
        <f>IF($A150="","",IF($B150="","",IF($C150="",0,(YEAR($C150)-YEAR($B150))*12+MONTH($C150)-MONTH($B150))))</f>
        <v/>
      </c>
      <c r="H150" s="12">
        <f>IF($A150="","",MAX($G150,1)*$D150)</f>
        <v/>
      </c>
      <c r="I150" s="12">
        <f>IF($A150="","",$H150*GrossMargin)</f>
        <v/>
      </c>
      <c r="J150" s="10">
        <f>IF($A150="","",IF($C150="","",IF($C150&gt;=EDATE(AsOf,-1),"Yes","No")))</f>
        <v/>
      </c>
    </row>
    <row r="151">
      <c r="A151" s="7" t="n"/>
      <c r="B151" s="8" t="n"/>
      <c r="C151" s="8" t="n"/>
      <c r="D151" s="9" t="n"/>
      <c r="E151" s="7" t="n"/>
      <c r="F151" s="10">
        <f>IF($A151="","",IF($B151="","",TEXT($B151,"yyyy")&amp;"-Q"&amp;ROUNDUP(MONTH($B151)/3,0)))</f>
        <v/>
      </c>
      <c r="G151" s="11">
        <f>IF($A151="","",IF($B151="","",IF($C151="",0,(YEAR($C151)-YEAR($B151))*12+MONTH($C151)-MONTH($B151))))</f>
        <v/>
      </c>
      <c r="H151" s="12">
        <f>IF($A151="","",MAX($G151,1)*$D151)</f>
        <v/>
      </c>
      <c r="I151" s="12">
        <f>IF($A151="","",$H151*GrossMargin)</f>
        <v/>
      </c>
      <c r="J151" s="10">
        <f>IF($A151="","",IF($C151="","",IF($C151&gt;=EDATE(AsOf,-1),"Yes","No")))</f>
        <v/>
      </c>
    </row>
    <row r="152">
      <c r="A152" s="7" t="n"/>
      <c r="B152" s="8" t="n"/>
      <c r="C152" s="8" t="n"/>
      <c r="D152" s="9" t="n"/>
      <c r="E152" s="7" t="n"/>
      <c r="F152" s="10">
        <f>IF($A152="","",IF($B152="","",TEXT($B152,"yyyy")&amp;"-Q"&amp;ROUNDUP(MONTH($B152)/3,0)))</f>
        <v/>
      </c>
      <c r="G152" s="11">
        <f>IF($A152="","",IF($B152="","",IF($C152="",0,(YEAR($C152)-YEAR($B152))*12+MONTH($C152)-MONTH($B152))))</f>
        <v/>
      </c>
      <c r="H152" s="12">
        <f>IF($A152="","",MAX($G152,1)*$D152)</f>
        <v/>
      </c>
      <c r="I152" s="12">
        <f>IF($A152="","",$H152*GrossMargin)</f>
        <v/>
      </c>
      <c r="J152" s="10">
        <f>IF($A152="","",IF($C152="","",IF($C152&gt;=EDATE(AsOf,-1),"Yes","No")))</f>
        <v/>
      </c>
    </row>
    <row r="153">
      <c r="A153" s="7" t="n"/>
      <c r="B153" s="8" t="n"/>
      <c r="C153" s="8" t="n"/>
      <c r="D153" s="9" t="n"/>
      <c r="E153" s="7" t="n"/>
      <c r="F153" s="10">
        <f>IF($A153="","",IF($B153="","",TEXT($B153,"yyyy")&amp;"-Q"&amp;ROUNDUP(MONTH($B153)/3,0)))</f>
        <v/>
      </c>
      <c r="G153" s="11">
        <f>IF($A153="","",IF($B153="","",IF($C153="",0,(YEAR($C153)-YEAR($B153))*12+MONTH($C153)-MONTH($B153))))</f>
        <v/>
      </c>
      <c r="H153" s="12">
        <f>IF($A153="","",MAX($G153,1)*$D153)</f>
        <v/>
      </c>
      <c r="I153" s="12">
        <f>IF($A153="","",$H153*GrossMargin)</f>
        <v/>
      </c>
      <c r="J153" s="10">
        <f>IF($A153="","",IF($C153="","",IF($C153&gt;=EDATE(AsOf,-1),"Yes","No")))</f>
        <v/>
      </c>
    </row>
    <row r="154">
      <c r="A154" s="7" t="n"/>
      <c r="B154" s="8" t="n"/>
      <c r="C154" s="8" t="n"/>
      <c r="D154" s="9" t="n"/>
      <c r="E154" s="7" t="n"/>
      <c r="F154" s="10">
        <f>IF($A154="","",IF($B154="","",TEXT($B154,"yyyy")&amp;"-Q"&amp;ROUNDUP(MONTH($B154)/3,0)))</f>
        <v/>
      </c>
      <c r="G154" s="11">
        <f>IF($A154="","",IF($B154="","",IF($C154="",0,(YEAR($C154)-YEAR($B154))*12+MONTH($C154)-MONTH($B154))))</f>
        <v/>
      </c>
      <c r="H154" s="12">
        <f>IF($A154="","",MAX($G154,1)*$D154)</f>
        <v/>
      </c>
      <c r="I154" s="12">
        <f>IF($A154="","",$H154*GrossMargin)</f>
        <v/>
      </c>
      <c r="J154" s="10">
        <f>IF($A154="","",IF($C154="","",IF($C154&gt;=EDATE(AsOf,-1),"Yes","No")))</f>
        <v/>
      </c>
    </row>
    <row r="155">
      <c r="A155" s="7" t="n"/>
      <c r="B155" s="8" t="n"/>
      <c r="C155" s="8" t="n"/>
      <c r="D155" s="9" t="n"/>
      <c r="E155" s="7" t="n"/>
      <c r="F155" s="10">
        <f>IF($A155="","",IF($B155="","",TEXT($B155,"yyyy")&amp;"-Q"&amp;ROUNDUP(MONTH($B155)/3,0)))</f>
        <v/>
      </c>
      <c r="G155" s="11">
        <f>IF($A155="","",IF($B155="","",IF($C155="",0,(YEAR($C155)-YEAR($B155))*12+MONTH($C155)-MONTH($B155))))</f>
        <v/>
      </c>
      <c r="H155" s="12">
        <f>IF($A155="","",MAX($G155,1)*$D155)</f>
        <v/>
      </c>
      <c r="I155" s="12">
        <f>IF($A155="","",$H155*GrossMargin)</f>
        <v/>
      </c>
      <c r="J155" s="10">
        <f>IF($A155="","",IF($C155="","",IF($C155&gt;=EDATE(AsOf,-1),"Yes","No")))</f>
        <v/>
      </c>
    </row>
    <row r="156">
      <c r="A156" s="7" t="n"/>
      <c r="B156" s="8" t="n"/>
      <c r="C156" s="8" t="n"/>
      <c r="D156" s="9" t="n"/>
      <c r="E156" s="7" t="n"/>
      <c r="F156" s="10">
        <f>IF($A156="","",IF($B156="","",TEXT($B156,"yyyy")&amp;"-Q"&amp;ROUNDUP(MONTH($B156)/3,0)))</f>
        <v/>
      </c>
      <c r="G156" s="11">
        <f>IF($A156="","",IF($B156="","",IF($C156="",0,(YEAR($C156)-YEAR($B156))*12+MONTH($C156)-MONTH($B156))))</f>
        <v/>
      </c>
      <c r="H156" s="12">
        <f>IF($A156="","",MAX($G156,1)*$D156)</f>
        <v/>
      </c>
      <c r="I156" s="12">
        <f>IF($A156="","",$H156*GrossMargin)</f>
        <v/>
      </c>
      <c r="J156" s="10">
        <f>IF($A156="","",IF($C156="","",IF($C156&gt;=EDATE(AsOf,-1),"Yes","No")))</f>
        <v/>
      </c>
    </row>
    <row r="157">
      <c r="A157" s="7" t="n"/>
      <c r="B157" s="8" t="n"/>
      <c r="C157" s="8" t="n"/>
      <c r="D157" s="9" t="n"/>
      <c r="E157" s="7" t="n"/>
      <c r="F157" s="10">
        <f>IF($A157="","",IF($B157="","",TEXT($B157,"yyyy")&amp;"-Q"&amp;ROUNDUP(MONTH($B157)/3,0)))</f>
        <v/>
      </c>
      <c r="G157" s="11">
        <f>IF($A157="","",IF($B157="","",IF($C157="",0,(YEAR($C157)-YEAR($B157))*12+MONTH($C157)-MONTH($B157))))</f>
        <v/>
      </c>
      <c r="H157" s="12">
        <f>IF($A157="","",MAX($G157,1)*$D157)</f>
        <v/>
      </c>
      <c r="I157" s="12">
        <f>IF($A157="","",$H157*GrossMargin)</f>
        <v/>
      </c>
      <c r="J157" s="10">
        <f>IF($A157="","",IF($C157="","",IF($C157&gt;=EDATE(AsOf,-1),"Yes","No")))</f>
        <v/>
      </c>
    </row>
    <row r="158">
      <c r="A158" s="7" t="n"/>
      <c r="B158" s="8" t="n"/>
      <c r="C158" s="8" t="n"/>
      <c r="D158" s="9" t="n"/>
      <c r="E158" s="7" t="n"/>
      <c r="F158" s="10">
        <f>IF($A158="","",IF($B158="","",TEXT($B158,"yyyy")&amp;"-Q"&amp;ROUNDUP(MONTH($B158)/3,0)))</f>
        <v/>
      </c>
      <c r="G158" s="11">
        <f>IF($A158="","",IF($B158="","",IF($C158="",0,(YEAR($C158)-YEAR($B158))*12+MONTH($C158)-MONTH($B158))))</f>
        <v/>
      </c>
      <c r="H158" s="12">
        <f>IF($A158="","",MAX($G158,1)*$D158)</f>
        <v/>
      </c>
      <c r="I158" s="12">
        <f>IF($A158="","",$H158*GrossMargin)</f>
        <v/>
      </c>
      <c r="J158" s="10">
        <f>IF($A158="","",IF($C158="","",IF($C158&gt;=EDATE(AsOf,-1),"Yes","No")))</f>
        <v/>
      </c>
    </row>
    <row r="159">
      <c r="A159" s="7" t="n"/>
      <c r="B159" s="8" t="n"/>
      <c r="C159" s="8" t="n"/>
      <c r="D159" s="9" t="n"/>
      <c r="E159" s="7" t="n"/>
      <c r="F159" s="10">
        <f>IF($A159="","",IF($B159="","",TEXT($B159,"yyyy")&amp;"-Q"&amp;ROUNDUP(MONTH($B159)/3,0)))</f>
        <v/>
      </c>
      <c r="G159" s="11">
        <f>IF($A159="","",IF($B159="","",IF($C159="",0,(YEAR($C159)-YEAR($B159))*12+MONTH($C159)-MONTH($B159))))</f>
        <v/>
      </c>
      <c r="H159" s="12">
        <f>IF($A159="","",MAX($G159,1)*$D159)</f>
        <v/>
      </c>
      <c r="I159" s="12">
        <f>IF($A159="","",$H159*GrossMargin)</f>
        <v/>
      </c>
      <c r="J159" s="10">
        <f>IF($A159="","",IF($C159="","",IF($C159&gt;=EDATE(AsOf,-1),"Yes","No")))</f>
        <v/>
      </c>
    </row>
    <row r="160">
      <c r="A160" s="7" t="n"/>
      <c r="B160" s="8" t="n"/>
      <c r="C160" s="8" t="n"/>
      <c r="D160" s="9" t="n"/>
      <c r="E160" s="7" t="n"/>
      <c r="F160" s="10">
        <f>IF($A160="","",IF($B160="","",TEXT($B160,"yyyy")&amp;"-Q"&amp;ROUNDUP(MONTH($B160)/3,0)))</f>
        <v/>
      </c>
      <c r="G160" s="11">
        <f>IF($A160="","",IF($B160="","",IF($C160="",0,(YEAR($C160)-YEAR($B160))*12+MONTH($C160)-MONTH($B160))))</f>
        <v/>
      </c>
      <c r="H160" s="12">
        <f>IF($A160="","",MAX($G160,1)*$D160)</f>
        <v/>
      </c>
      <c r="I160" s="12">
        <f>IF($A160="","",$H160*GrossMargin)</f>
        <v/>
      </c>
      <c r="J160" s="10">
        <f>IF($A160="","",IF($C160="","",IF($C160&gt;=EDATE(AsOf,-1),"Yes","No")))</f>
        <v/>
      </c>
    </row>
    <row r="161">
      <c r="A161" s="7" t="n"/>
      <c r="B161" s="8" t="n"/>
      <c r="C161" s="8" t="n"/>
      <c r="D161" s="9" t="n"/>
      <c r="E161" s="7" t="n"/>
      <c r="F161" s="10">
        <f>IF($A161="","",IF($B161="","",TEXT($B161,"yyyy")&amp;"-Q"&amp;ROUNDUP(MONTH($B161)/3,0)))</f>
        <v/>
      </c>
      <c r="G161" s="11">
        <f>IF($A161="","",IF($B161="","",IF($C161="",0,(YEAR($C161)-YEAR($B161))*12+MONTH($C161)-MONTH($B161))))</f>
        <v/>
      </c>
      <c r="H161" s="12">
        <f>IF($A161="","",MAX($G161,1)*$D161)</f>
        <v/>
      </c>
      <c r="I161" s="12">
        <f>IF($A161="","",$H161*GrossMargin)</f>
        <v/>
      </c>
      <c r="J161" s="10">
        <f>IF($A161="","",IF($C161="","",IF($C161&gt;=EDATE(AsOf,-1),"Yes","No")))</f>
        <v/>
      </c>
    </row>
    <row r="162">
      <c r="A162" s="7" t="n"/>
      <c r="B162" s="8" t="n"/>
      <c r="C162" s="8" t="n"/>
      <c r="D162" s="9" t="n"/>
      <c r="E162" s="7" t="n"/>
      <c r="F162" s="10">
        <f>IF($A162="","",IF($B162="","",TEXT($B162,"yyyy")&amp;"-Q"&amp;ROUNDUP(MONTH($B162)/3,0)))</f>
        <v/>
      </c>
      <c r="G162" s="11">
        <f>IF($A162="","",IF($B162="","",IF($C162="",0,(YEAR($C162)-YEAR($B162))*12+MONTH($C162)-MONTH($B162))))</f>
        <v/>
      </c>
      <c r="H162" s="12">
        <f>IF($A162="","",MAX($G162,1)*$D162)</f>
        <v/>
      </c>
      <c r="I162" s="12">
        <f>IF($A162="","",$H162*GrossMargin)</f>
        <v/>
      </c>
      <c r="J162" s="10">
        <f>IF($A162="","",IF($C162="","",IF($C162&gt;=EDATE(AsOf,-1),"Yes","No")))</f>
        <v/>
      </c>
    </row>
    <row r="163">
      <c r="A163" s="7" t="n"/>
      <c r="B163" s="8" t="n"/>
      <c r="C163" s="8" t="n"/>
      <c r="D163" s="9" t="n"/>
      <c r="E163" s="7" t="n"/>
      <c r="F163" s="10">
        <f>IF($A163="","",IF($B163="","",TEXT($B163,"yyyy")&amp;"-Q"&amp;ROUNDUP(MONTH($B163)/3,0)))</f>
        <v/>
      </c>
      <c r="G163" s="11">
        <f>IF($A163="","",IF($B163="","",IF($C163="",0,(YEAR($C163)-YEAR($B163))*12+MONTH($C163)-MONTH($B163))))</f>
        <v/>
      </c>
      <c r="H163" s="12">
        <f>IF($A163="","",MAX($G163,1)*$D163)</f>
        <v/>
      </c>
      <c r="I163" s="12">
        <f>IF($A163="","",$H163*GrossMargin)</f>
        <v/>
      </c>
      <c r="J163" s="10">
        <f>IF($A163="","",IF($C163="","",IF($C163&gt;=EDATE(AsOf,-1),"Yes","No")))</f>
        <v/>
      </c>
    </row>
    <row r="164">
      <c r="A164" s="7" t="n"/>
      <c r="B164" s="8" t="n"/>
      <c r="C164" s="8" t="n"/>
      <c r="D164" s="9" t="n"/>
      <c r="E164" s="7" t="n"/>
      <c r="F164" s="10">
        <f>IF($A164="","",IF($B164="","",TEXT($B164,"yyyy")&amp;"-Q"&amp;ROUNDUP(MONTH($B164)/3,0)))</f>
        <v/>
      </c>
      <c r="G164" s="11">
        <f>IF($A164="","",IF($B164="","",IF($C164="",0,(YEAR($C164)-YEAR($B164))*12+MONTH($C164)-MONTH($B164))))</f>
        <v/>
      </c>
      <c r="H164" s="12">
        <f>IF($A164="","",MAX($G164,1)*$D164)</f>
        <v/>
      </c>
      <c r="I164" s="12">
        <f>IF($A164="","",$H164*GrossMargin)</f>
        <v/>
      </c>
      <c r="J164" s="10">
        <f>IF($A164="","",IF($C164="","",IF($C164&gt;=EDATE(AsOf,-1),"Yes","No")))</f>
        <v/>
      </c>
    </row>
    <row r="165">
      <c r="A165" s="7" t="n"/>
      <c r="B165" s="8" t="n"/>
      <c r="C165" s="8" t="n"/>
      <c r="D165" s="9" t="n"/>
      <c r="E165" s="7" t="n"/>
      <c r="F165" s="10">
        <f>IF($A165="","",IF($B165="","",TEXT($B165,"yyyy")&amp;"-Q"&amp;ROUNDUP(MONTH($B165)/3,0)))</f>
        <v/>
      </c>
      <c r="G165" s="11">
        <f>IF($A165="","",IF($B165="","",IF($C165="",0,(YEAR($C165)-YEAR($B165))*12+MONTH($C165)-MONTH($B165))))</f>
        <v/>
      </c>
      <c r="H165" s="12">
        <f>IF($A165="","",MAX($G165,1)*$D165)</f>
        <v/>
      </c>
      <c r="I165" s="12">
        <f>IF($A165="","",$H165*GrossMargin)</f>
        <v/>
      </c>
      <c r="J165" s="10">
        <f>IF($A165="","",IF($C165="","",IF($C165&gt;=EDATE(AsOf,-1),"Yes","No")))</f>
        <v/>
      </c>
    </row>
    <row r="166">
      <c r="A166" s="7" t="n"/>
      <c r="B166" s="8" t="n"/>
      <c r="C166" s="8" t="n"/>
      <c r="D166" s="9" t="n"/>
      <c r="E166" s="7" t="n"/>
      <c r="F166" s="10">
        <f>IF($A166="","",IF($B166="","",TEXT($B166,"yyyy")&amp;"-Q"&amp;ROUNDUP(MONTH($B166)/3,0)))</f>
        <v/>
      </c>
      <c r="G166" s="11">
        <f>IF($A166="","",IF($B166="","",IF($C166="",0,(YEAR($C166)-YEAR($B166))*12+MONTH($C166)-MONTH($B166))))</f>
        <v/>
      </c>
      <c r="H166" s="12">
        <f>IF($A166="","",MAX($G166,1)*$D166)</f>
        <v/>
      </c>
      <c r="I166" s="12">
        <f>IF($A166="","",$H166*GrossMargin)</f>
        <v/>
      </c>
      <c r="J166" s="10">
        <f>IF($A166="","",IF($C166="","",IF($C166&gt;=EDATE(AsOf,-1),"Yes","No")))</f>
        <v/>
      </c>
    </row>
    <row r="167">
      <c r="A167" s="7" t="n"/>
      <c r="B167" s="8" t="n"/>
      <c r="C167" s="8" t="n"/>
      <c r="D167" s="9" t="n"/>
      <c r="E167" s="7" t="n"/>
      <c r="F167" s="10">
        <f>IF($A167="","",IF($B167="","",TEXT($B167,"yyyy")&amp;"-Q"&amp;ROUNDUP(MONTH($B167)/3,0)))</f>
        <v/>
      </c>
      <c r="G167" s="11">
        <f>IF($A167="","",IF($B167="","",IF($C167="",0,(YEAR($C167)-YEAR($B167))*12+MONTH($C167)-MONTH($B167))))</f>
        <v/>
      </c>
      <c r="H167" s="12">
        <f>IF($A167="","",MAX($G167,1)*$D167)</f>
        <v/>
      </c>
      <c r="I167" s="12">
        <f>IF($A167="","",$H167*GrossMargin)</f>
        <v/>
      </c>
      <c r="J167" s="10">
        <f>IF($A167="","",IF($C167="","",IF($C167&gt;=EDATE(AsOf,-1),"Yes","No")))</f>
        <v/>
      </c>
    </row>
    <row r="168">
      <c r="A168" s="7" t="n"/>
      <c r="B168" s="8" t="n"/>
      <c r="C168" s="8" t="n"/>
      <c r="D168" s="9" t="n"/>
      <c r="E168" s="7" t="n"/>
      <c r="F168" s="10">
        <f>IF($A168="","",IF($B168="","",TEXT($B168,"yyyy")&amp;"-Q"&amp;ROUNDUP(MONTH($B168)/3,0)))</f>
        <v/>
      </c>
      <c r="G168" s="11">
        <f>IF($A168="","",IF($B168="","",IF($C168="",0,(YEAR($C168)-YEAR($B168))*12+MONTH($C168)-MONTH($B168))))</f>
        <v/>
      </c>
      <c r="H168" s="12">
        <f>IF($A168="","",MAX($G168,1)*$D168)</f>
        <v/>
      </c>
      <c r="I168" s="12">
        <f>IF($A168="","",$H168*GrossMargin)</f>
        <v/>
      </c>
      <c r="J168" s="10">
        <f>IF($A168="","",IF($C168="","",IF($C168&gt;=EDATE(AsOf,-1),"Yes","No")))</f>
        <v/>
      </c>
    </row>
    <row r="169">
      <c r="A169" s="7" t="n"/>
      <c r="B169" s="8" t="n"/>
      <c r="C169" s="8" t="n"/>
      <c r="D169" s="9" t="n"/>
      <c r="E169" s="7" t="n"/>
      <c r="F169" s="10">
        <f>IF($A169="","",IF($B169="","",TEXT($B169,"yyyy")&amp;"-Q"&amp;ROUNDUP(MONTH($B169)/3,0)))</f>
        <v/>
      </c>
      <c r="G169" s="11">
        <f>IF($A169="","",IF($B169="","",IF($C169="",0,(YEAR($C169)-YEAR($B169))*12+MONTH($C169)-MONTH($B169))))</f>
        <v/>
      </c>
      <c r="H169" s="12">
        <f>IF($A169="","",MAX($G169,1)*$D169)</f>
        <v/>
      </c>
      <c r="I169" s="12">
        <f>IF($A169="","",$H169*GrossMargin)</f>
        <v/>
      </c>
      <c r="J169" s="10">
        <f>IF($A169="","",IF($C169="","",IF($C169&gt;=EDATE(AsOf,-1),"Yes","No")))</f>
        <v/>
      </c>
    </row>
    <row r="170">
      <c r="A170" s="7" t="n"/>
      <c r="B170" s="8" t="n"/>
      <c r="C170" s="8" t="n"/>
      <c r="D170" s="9" t="n"/>
      <c r="E170" s="7" t="n"/>
      <c r="F170" s="10">
        <f>IF($A170="","",IF($B170="","",TEXT($B170,"yyyy")&amp;"-Q"&amp;ROUNDUP(MONTH($B170)/3,0)))</f>
        <v/>
      </c>
      <c r="G170" s="11">
        <f>IF($A170="","",IF($B170="","",IF($C170="",0,(YEAR($C170)-YEAR($B170))*12+MONTH($C170)-MONTH($B170))))</f>
        <v/>
      </c>
      <c r="H170" s="12">
        <f>IF($A170="","",MAX($G170,1)*$D170)</f>
        <v/>
      </c>
      <c r="I170" s="12">
        <f>IF($A170="","",$H170*GrossMargin)</f>
        <v/>
      </c>
      <c r="J170" s="10">
        <f>IF($A170="","",IF($C170="","",IF($C170&gt;=EDATE(AsOf,-1),"Yes","No")))</f>
        <v/>
      </c>
    </row>
    <row r="171">
      <c r="A171" s="7" t="n"/>
      <c r="B171" s="8" t="n"/>
      <c r="C171" s="8" t="n"/>
      <c r="D171" s="9" t="n"/>
      <c r="E171" s="7" t="n"/>
      <c r="F171" s="10">
        <f>IF($A171="","",IF($B171="","",TEXT($B171,"yyyy")&amp;"-Q"&amp;ROUNDUP(MONTH($B171)/3,0)))</f>
        <v/>
      </c>
      <c r="G171" s="11">
        <f>IF($A171="","",IF($B171="","",IF($C171="",0,(YEAR($C171)-YEAR($B171))*12+MONTH($C171)-MONTH($B171))))</f>
        <v/>
      </c>
      <c r="H171" s="12">
        <f>IF($A171="","",MAX($G171,1)*$D171)</f>
        <v/>
      </c>
      <c r="I171" s="12">
        <f>IF($A171="","",$H171*GrossMargin)</f>
        <v/>
      </c>
      <c r="J171" s="10">
        <f>IF($A171="","",IF($C171="","",IF($C171&gt;=EDATE(AsOf,-1),"Yes","No")))</f>
        <v/>
      </c>
    </row>
    <row r="172">
      <c r="A172" s="7" t="n"/>
      <c r="B172" s="8" t="n"/>
      <c r="C172" s="8" t="n"/>
      <c r="D172" s="9" t="n"/>
      <c r="E172" s="7" t="n"/>
      <c r="F172" s="10">
        <f>IF($A172="","",IF($B172="","",TEXT($B172,"yyyy")&amp;"-Q"&amp;ROUNDUP(MONTH($B172)/3,0)))</f>
        <v/>
      </c>
      <c r="G172" s="11">
        <f>IF($A172="","",IF($B172="","",IF($C172="",0,(YEAR($C172)-YEAR($B172))*12+MONTH($C172)-MONTH($B172))))</f>
        <v/>
      </c>
      <c r="H172" s="12">
        <f>IF($A172="","",MAX($G172,1)*$D172)</f>
        <v/>
      </c>
      <c r="I172" s="12">
        <f>IF($A172="","",$H172*GrossMargin)</f>
        <v/>
      </c>
      <c r="J172" s="10">
        <f>IF($A172="","",IF($C172="","",IF($C172&gt;=EDATE(AsOf,-1),"Yes","No")))</f>
        <v/>
      </c>
    </row>
    <row r="173">
      <c r="A173" s="7" t="n"/>
      <c r="B173" s="8" t="n"/>
      <c r="C173" s="8" t="n"/>
      <c r="D173" s="9" t="n"/>
      <c r="E173" s="7" t="n"/>
      <c r="F173" s="10">
        <f>IF($A173="","",IF($B173="","",TEXT($B173,"yyyy")&amp;"-Q"&amp;ROUNDUP(MONTH($B173)/3,0)))</f>
        <v/>
      </c>
      <c r="G173" s="11">
        <f>IF($A173="","",IF($B173="","",IF($C173="",0,(YEAR($C173)-YEAR($B173))*12+MONTH($C173)-MONTH($B173))))</f>
        <v/>
      </c>
      <c r="H173" s="12">
        <f>IF($A173="","",MAX($G173,1)*$D173)</f>
        <v/>
      </c>
      <c r="I173" s="12">
        <f>IF($A173="","",$H173*GrossMargin)</f>
        <v/>
      </c>
      <c r="J173" s="10">
        <f>IF($A173="","",IF($C173="","",IF($C173&gt;=EDATE(AsOf,-1),"Yes","No")))</f>
        <v/>
      </c>
    </row>
    <row r="174">
      <c r="A174" s="7" t="n"/>
      <c r="B174" s="8" t="n"/>
      <c r="C174" s="8" t="n"/>
      <c r="D174" s="9" t="n"/>
      <c r="E174" s="7" t="n"/>
      <c r="F174" s="10">
        <f>IF($A174="","",IF($B174="","",TEXT($B174,"yyyy")&amp;"-Q"&amp;ROUNDUP(MONTH($B174)/3,0)))</f>
        <v/>
      </c>
      <c r="G174" s="11">
        <f>IF($A174="","",IF($B174="","",IF($C174="",0,(YEAR($C174)-YEAR($B174))*12+MONTH($C174)-MONTH($B174))))</f>
        <v/>
      </c>
      <c r="H174" s="12">
        <f>IF($A174="","",MAX($G174,1)*$D174)</f>
        <v/>
      </c>
      <c r="I174" s="12">
        <f>IF($A174="","",$H174*GrossMargin)</f>
        <v/>
      </c>
      <c r="J174" s="10">
        <f>IF($A174="","",IF($C174="","",IF($C174&gt;=EDATE(AsOf,-1),"Yes","No")))</f>
        <v/>
      </c>
    </row>
    <row r="175">
      <c r="A175" s="7" t="n"/>
      <c r="B175" s="8" t="n"/>
      <c r="C175" s="8" t="n"/>
      <c r="D175" s="9" t="n"/>
      <c r="E175" s="7" t="n"/>
      <c r="F175" s="10">
        <f>IF($A175="","",IF($B175="","",TEXT($B175,"yyyy")&amp;"-Q"&amp;ROUNDUP(MONTH($B175)/3,0)))</f>
        <v/>
      </c>
      <c r="G175" s="11">
        <f>IF($A175="","",IF($B175="","",IF($C175="",0,(YEAR($C175)-YEAR($B175))*12+MONTH($C175)-MONTH($B175))))</f>
        <v/>
      </c>
      <c r="H175" s="12">
        <f>IF($A175="","",MAX($G175,1)*$D175)</f>
        <v/>
      </c>
      <c r="I175" s="12">
        <f>IF($A175="","",$H175*GrossMargin)</f>
        <v/>
      </c>
      <c r="J175" s="10">
        <f>IF($A175="","",IF($C175="","",IF($C175&gt;=EDATE(AsOf,-1),"Yes","No")))</f>
        <v/>
      </c>
    </row>
    <row r="176">
      <c r="A176" s="7" t="n"/>
      <c r="B176" s="8" t="n"/>
      <c r="C176" s="8" t="n"/>
      <c r="D176" s="9" t="n"/>
      <c r="E176" s="7" t="n"/>
      <c r="F176" s="10">
        <f>IF($A176="","",IF($B176="","",TEXT($B176,"yyyy")&amp;"-Q"&amp;ROUNDUP(MONTH($B176)/3,0)))</f>
        <v/>
      </c>
      <c r="G176" s="11">
        <f>IF($A176="","",IF($B176="","",IF($C176="",0,(YEAR($C176)-YEAR($B176))*12+MONTH($C176)-MONTH($B176))))</f>
        <v/>
      </c>
      <c r="H176" s="12">
        <f>IF($A176="","",MAX($G176,1)*$D176)</f>
        <v/>
      </c>
      <c r="I176" s="12">
        <f>IF($A176="","",$H176*GrossMargin)</f>
        <v/>
      </c>
      <c r="J176" s="10">
        <f>IF($A176="","",IF($C176="","",IF($C176&gt;=EDATE(AsOf,-1),"Yes","No")))</f>
        <v/>
      </c>
    </row>
    <row r="177">
      <c r="A177" s="7" t="n"/>
      <c r="B177" s="8" t="n"/>
      <c r="C177" s="8" t="n"/>
      <c r="D177" s="9" t="n"/>
      <c r="E177" s="7" t="n"/>
      <c r="F177" s="10">
        <f>IF($A177="","",IF($B177="","",TEXT($B177,"yyyy")&amp;"-Q"&amp;ROUNDUP(MONTH($B177)/3,0)))</f>
        <v/>
      </c>
      <c r="G177" s="11">
        <f>IF($A177="","",IF($B177="","",IF($C177="",0,(YEAR($C177)-YEAR($B177))*12+MONTH($C177)-MONTH($B177))))</f>
        <v/>
      </c>
      <c r="H177" s="12">
        <f>IF($A177="","",MAX($G177,1)*$D177)</f>
        <v/>
      </c>
      <c r="I177" s="12">
        <f>IF($A177="","",$H177*GrossMargin)</f>
        <v/>
      </c>
      <c r="J177" s="10">
        <f>IF($A177="","",IF($C177="","",IF($C177&gt;=EDATE(AsOf,-1),"Yes","No")))</f>
        <v/>
      </c>
    </row>
    <row r="178">
      <c r="A178" s="7" t="n"/>
      <c r="B178" s="8" t="n"/>
      <c r="C178" s="8" t="n"/>
      <c r="D178" s="9" t="n"/>
      <c r="E178" s="7" t="n"/>
      <c r="F178" s="10">
        <f>IF($A178="","",IF($B178="","",TEXT($B178,"yyyy")&amp;"-Q"&amp;ROUNDUP(MONTH($B178)/3,0)))</f>
        <v/>
      </c>
      <c r="G178" s="11">
        <f>IF($A178="","",IF($B178="","",IF($C178="",0,(YEAR($C178)-YEAR($B178))*12+MONTH($C178)-MONTH($B178))))</f>
        <v/>
      </c>
      <c r="H178" s="12">
        <f>IF($A178="","",MAX($G178,1)*$D178)</f>
        <v/>
      </c>
      <c r="I178" s="12">
        <f>IF($A178="","",$H178*GrossMargin)</f>
        <v/>
      </c>
      <c r="J178" s="10">
        <f>IF($A178="","",IF($C178="","",IF($C178&gt;=EDATE(AsOf,-1),"Yes","No")))</f>
        <v/>
      </c>
    </row>
    <row r="179">
      <c r="A179" s="7" t="n"/>
      <c r="B179" s="8" t="n"/>
      <c r="C179" s="8" t="n"/>
      <c r="D179" s="9" t="n"/>
      <c r="E179" s="7" t="n"/>
      <c r="F179" s="10">
        <f>IF($A179="","",IF($B179="","",TEXT($B179,"yyyy")&amp;"-Q"&amp;ROUNDUP(MONTH($B179)/3,0)))</f>
        <v/>
      </c>
      <c r="G179" s="11">
        <f>IF($A179="","",IF($B179="","",IF($C179="",0,(YEAR($C179)-YEAR($B179))*12+MONTH($C179)-MONTH($B179))))</f>
        <v/>
      </c>
      <c r="H179" s="12">
        <f>IF($A179="","",MAX($G179,1)*$D179)</f>
        <v/>
      </c>
      <c r="I179" s="12">
        <f>IF($A179="","",$H179*GrossMargin)</f>
        <v/>
      </c>
      <c r="J179" s="10">
        <f>IF($A179="","",IF($C179="","",IF($C179&gt;=EDATE(AsOf,-1),"Yes","No")))</f>
        <v/>
      </c>
    </row>
    <row r="180">
      <c r="A180" s="7" t="n"/>
      <c r="B180" s="8" t="n"/>
      <c r="C180" s="8" t="n"/>
      <c r="D180" s="9" t="n"/>
      <c r="E180" s="7" t="n"/>
      <c r="F180" s="10">
        <f>IF($A180="","",IF($B180="","",TEXT($B180,"yyyy")&amp;"-Q"&amp;ROUNDUP(MONTH($B180)/3,0)))</f>
        <v/>
      </c>
      <c r="G180" s="11">
        <f>IF($A180="","",IF($B180="","",IF($C180="",0,(YEAR($C180)-YEAR($B180))*12+MONTH($C180)-MONTH($B180))))</f>
        <v/>
      </c>
      <c r="H180" s="12">
        <f>IF($A180="","",MAX($G180,1)*$D180)</f>
        <v/>
      </c>
      <c r="I180" s="12">
        <f>IF($A180="","",$H180*GrossMargin)</f>
        <v/>
      </c>
      <c r="J180" s="10">
        <f>IF($A180="","",IF($C180="","",IF($C180&gt;=EDATE(AsOf,-1),"Yes","No")))</f>
        <v/>
      </c>
    </row>
    <row r="181">
      <c r="A181" s="7" t="n"/>
      <c r="B181" s="8" t="n"/>
      <c r="C181" s="8" t="n"/>
      <c r="D181" s="9" t="n"/>
      <c r="E181" s="7" t="n"/>
      <c r="F181" s="10">
        <f>IF($A181="","",IF($B181="","",TEXT($B181,"yyyy")&amp;"-Q"&amp;ROUNDUP(MONTH($B181)/3,0)))</f>
        <v/>
      </c>
      <c r="G181" s="11">
        <f>IF($A181="","",IF($B181="","",IF($C181="",0,(YEAR($C181)-YEAR($B181))*12+MONTH($C181)-MONTH($B181))))</f>
        <v/>
      </c>
      <c r="H181" s="12">
        <f>IF($A181="","",MAX($G181,1)*$D181)</f>
        <v/>
      </c>
      <c r="I181" s="12">
        <f>IF($A181="","",$H181*GrossMargin)</f>
        <v/>
      </c>
      <c r="J181" s="10">
        <f>IF($A181="","",IF($C181="","",IF($C181&gt;=EDATE(AsOf,-1),"Yes","No")))</f>
        <v/>
      </c>
    </row>
    <row r="182">
      <c r="A182" s="7" t="n"/>
      <c r="B182" s="8" t="n"/>
      <c r="C182" s="8" t="n"/>
      <c r="D182" s="9" t="n"/>
      <c r="E182" s="7" t="n"/>
      <c r="F182" s="10">
        <f>IF($A182="","",IF($B182="","",TEXT($B182,"yyyy")&amp;"-Q"&amp;ROUNDUP(MONTH($B182)/3,0)))</f>
        <v/>
      </c>
      <c r="G182" s="11">
        <f>IF($A182="","",IF($B182="","",IF($C182="",0,(YEAR($C182)-YEAR($B182))*12+MONTH($C182)-MONTH($B182))))</f>
        <v/>
      </c>
      <c r="H182" s="12">
        <f>IF($A182="","",MAX($G182,1)*$D182)</f>
        <v/>
      </c>
      <c r="I182" s="12">
        <f>IF($A182="","",$H182*GrossMargin)</f>
        <v/>
      </c>
      <c r="J182" s="10">
        <f>IF($A182="","",IF($C182="","",IF($C182&gt;=EDATE(AsOf,-1),"Yes","No")))</f>
        <v/>
      </c>
    </row>
    <row r="183">
      <c r="A183" s="7" t="n"/>
      <c r="B183" s="8" t="n"/>
      <c r="C183" s="8" t="n"/>
      <c r="D183" s="9" t="n"/>
      <c r="E183" s="7" t="n"/>
      <c r="F183" s="10">
        <f>IF($A183="","",IF($B183="","",TEXT($B183,"yyyy")&amp;"-Q"&amp;ROUNDUP(MONTH($B183)/3,0)))</f>
        <v/>
      </c>
      <c r="G183" s="11">
        <f>IF($A183="","",IF($B183="","",IF($C183="",0,(YEAR($C183)-YEAR($B183))*12+MONTH($C183)-MONTH($B183))))</f>
        <v/>
      </c>
      <c r="H183" s="12">
        <f>IF($A183="","",MAX($G183,1)*$D183)</f>
        <v/>
      </c>
      <c r="I183" s="12">
        <f>IF($A183="","",$H183*GrossMargin)</f>
        <v/>
      </c>
      <c r="J183" s="10">
        <f>IF($A183="","",IF($C183="","",IF($C183&gt;=EDATE(AsOf,-1),"Yes","No")))</f>
        <v/>
      </c>
    </row>
    <row r="184">
      <c r="A184" s="7" t="n"/>
      <c r="B184" s="8" t="n"/>
      <c r="C184" s="8" t="n"/>
      <c r="D184" s="9" t="n"/>
      <c r="E184" s="7" t="n"/>
      <c r="F184" s="10">
        <f>IF($A184="","",IF($B184="","",TEXT($B184,"yyyy")&amp;"-Q"&amp;ROUNDUP(MONTH($B184)/3,0)))</f>
        <v/>
      </c>
      <c r="G184" s="11">
        <f>IF($A184="","",IF($B184="","",IF($C184="",0,(YEAR($C184)-YEAR($B184))*12+MONTH($C184)-MONTH($B184))))</f>
        <v/>
      </c>
      <c r="H184" s="12">
        <f>IF($A184="","",MAX($G184,1)*$D184)</f>
        <v/>
      </c>
      <c r="I184" s="12">
        <f>IF($A184="","",$H184*GrossMargin)</f>
        <v/>
      </c>
      <c r="J184" s="10">
        <f>IF($A184="","",IF($C184="","",IF($C184&gt;=EDATE(AsOf,-1),"Yes","No")))</f>
        <v/>
      </c>
    </row>
    <row r="185">
      <c r="A185" s="7" t="n"/>
      <c r="B185" s="8" t="n"/>
      <c r="C185" s="8" t="n"/>
      <c r="D185" s="9" t="n"/>
      <c r="E185" s="7" t="n"/>
      <c r="F185" s="10">
        <f>IF($A185="","",IF($B185="","",TEXT($B185,"yyyy")&amp;"-Q"&amp;ROUNDUP(MONTH($B185)/3,0)))</f>
        <v/>
      </c>
      <c r="G185" s="11">
        <f>IF($A185="","",IF($B185="","",IF($C185="",0,(YEAR($C185)-YEAR($B185))*12+MONTH($C185)-MONTH($B185))))</f>
        <v/>
      </c>
      <c r="H185" s="12">
        <f>IF($A185="","",MAX($G185,1)*$D185)</f>
        <v/>
      </c>
      <c r="I185" s="12">
        <f>IF($A185="","",$H185*GrossMargin)</f>
        <v/>
      </c>
      <c r="J185" s="10">
        <f>IF($A185="","",IF($C185="","",IF($C185&gt;=EDATE(AsOf,-1),"Yes","No")))</f>
        <v/>
      </c>
    </row>
    <row r="186">
      <c r="A186" s="7" t="n"/>
      <c r="B186" s="8" t="n"/>
      <c r="C186" s="8" t="n"/>
      <c r="D186" s="9" t="n"/>
      <c r="E186" s="7" t="n"/>
      <c r="F186" s="10">
        <f>IF($A186="","",IF($B186="","",TEXT($B186,"yyyy")&amp;"-Q"&amp;ROUNDUP(MONTH($B186)/3,0)))</f>
        <v/>
      </c>
      <c r="G186" s="11">
        <f>IF($A186="","",IF($B186="","",IF($C186="",0,(YEAR($C186)-YEAR($B186))*12+MONTH($C186)-MONTH($B186))))</f>
        <v/>
      </c>
      <c r="H186" s="12">
        <f>IF($A186="","",MAX($G186,1)*$D186)</f>
        <v/>
      </c>
      <c r="I186" s="12">
        <f>IF($A186="","",$H186*GrossMargin)</f>
        <v/>
      </c>
      <c r="J186" s="10">
        <f>IF($A186="","",IF($C186="","",IF($C186&gt;=EDATE(AsOf,-1),"Yes","No")))</f>
        <v/>
      </c>
    </row>
    <row r="187">
      <c r="A187" s="7" t="n"/>
      <c r="B187" s="8" t="n"/>
      <c r="C187" s="8" t="n"/>
      <c r="D187" s="9" t="n"/>
      <c r="E187" s="7" t="n"/>
      <c r="F187" s="10">
        <f>IF($A187="","",IF($B187="","",TEXT($B187,"yyyy")&amp;"-Q"&amp;ROUNDUP(MONTH($B187)/3,0)))</f>
        <v/>
      </c>
      <c r="G187" s="11">
        <f>IF($A187="","",IF($B187="","",IF($C187="",0,(YEAR($C187)-YEAR($B187))*12+MONTH($C187)-MONTH($B187))))</f>
        <v/>
      </c>
      <c r="H187" s="12">
        <f>IF($A187="","",MAX($G187,1)*$D187)</f>
        <v/>
      </c>
      <c r="I187" s="12">
        <f>IF($A187="","",$H187*GrossMargin)</f>
        <v/>
      </c>
      <c r="J187" s="10">
        <f>IF($A187="","",IF($C187="","",IF($C187&gt;=EDATE(AsOf,-1),"Yes","No")))</f>
        <v/>
      </c>
    </row>
    <row r="188">
      <c r="A188" s="7" t="n"/>
      <c r="B188" s="8" t="n"/>
      <c r="C188" s="8" t="n"/>
      <c r="D188" s="9" t="n"/>
      <c r="E188" s="7" t="n"/>
      <c r="F188" s="10">
        <f>IF($A188="","",IF($B188="","",TEXT($B188,"yyyy")&amp;"-Q"&amp;ROUNDUP(MONTH($B188)/3,0)))</f>
        <v/>
      </c>
      <c r="G188" s="11">
        <f>IF($A188="","",IF($B188="","",IF($C188="",0,(YEAR($C188)-YEAR($B188))*12+MONTH($C188)-MONTH($B188))))</f>
        <v/>
      </c>
      <c r="H188" s="12">
        <f>IF($A188="","",MAX($G188,1)*$D188)</f>
        <v/>
      </c>
      <c r="I188" s="12">
        <f>IF($A188="","",$H188*GrossMargin)</f>
        <v/>
      </c>
      <c r="J188" s="10">
        <f>IF($A188="","",IF($C188="","",IF($C188&gt;=EDATE(AsOf,-1),"Yes","No")))</f>
        <v/>
      </c>
    </row>
    <row r="189">
      <c r="A189" s="7" t="n"/>
      <c r="B189" s="8" t="n"/>
      <c r="C189" s="8" t="n"/>
      <c r="D189" s="9" t="n"/>
      <c r="E189" s="7" t="n"/>
      <c r="F189" s="10">
        <f>IF($A189="","",IF($B189="","",TEXT($B189,"yyyy")&amp;"-Q"&amp;ROUNDUP(MONTH($B189)/3,0)))</f>
        <v/>
      </c>
      <c r="G189" s="11">
        <f>IF($A189="","",IF($B189="","",IF($C189="",0,(YEAR($C189)-YEAR($B189))*12+MONTH($C189)-MONTH($B189))))</f>
        <v/>
      </c>
      <c r="H189" s="12">
        <f>IF($A189="","",MAX($G189,1)*$D189)</f>
        <v/>
      </c>
      <c r="I189" s="12">
        <f>IF($A189="","",$H189*GrossMargin)</f>
        <v/>
      </c>
      <c r="J189" s="10">
        <f>IF($A189="","",IF($C189="","",IF($C189&gt;=EDATE(AsOf,-1),"Yes","No")))</f>
        <v/>
      </c>
    </row>
    <row r="190">
      <c r="A190" s="7" t="n"/>
      <c r="B190" s="8" t="n"/>
      <c r="C190" s="8" t="n"/>
      <c r="D190" s="9" t="n"/>
      <c r="E190" s="7" t="n"/>
      <c r="F190" s="10">
        <f>IF($A190="","",IF($B190="","",TEXT($B190,"yyyy")&amp;"-Q"&amp;ROUNDUP(MONTH($B190)/3,0)))</f>
        <v/>
      </c>
      <c r="G190" s="11">
        <f>IF($A190="","",IF($B190="","",IF($C190="",0,(YEAR($C190)-YEAR($B190))*12+MONTH($C190)-MONTH($B190))))</f>
        <v/>
      </c>
      <c r="H190" s="12">
        <f>IF($A190="","",MAX($G190,1)*$D190)</f>
        <v/>
      </c>
      <c r="I190" s="12">
        <f>IF($A190="","",$H190*GrossMargin)</f>
        <v/>
      </c>
      <c r="J190" s="10">
        <f>IF($A190="","",IF($C190="","",IF($C190&gt;=EDATE(AsOf,-1),"Yes","No")))</f>
        <v/>
      </c>
    </row>
    <row r="191">
      <c r="A191" s="7" t="n"/>
      <c r="B191" s="8" t="n"/>
      <c r="C191" s="8" t="n"/>
      <c r="D191" s="9" t="n"/>
      <c r="E191" s="7" t="n"/>
      <c r="F191" s="10">
        <f>IF($A191="","",IF($B191="","",TEXT($B191,"yyyy")&amp;"-Q"&amp;ROUNDUP(MONTH($B191)/3,0)))</f>
        <v/>
      </c>
      <c r="G191" s="11">
        <f>IF($A191="","",IF($B191="","",IF($C191="",0,(YEAR($C191)-YEAR($B191))*12+MONTH($C191)-MONTH($B191))))</f>
        <v/>
      </c>
      <c r="H191" s="12">
        <f>IF($A191="","",MAX($G191,1)*$D191)</f>
        <v/>
      </c>
      <c r="I191" s="12">
        <f>IF($A191="","",$H191*GrossMargin)</f>
        <v/>
      </c>
      <c r="J191" s="10">
        <f>IF($A191="","",IF($C191="","",IF($C191&gt;=EDATE(AsOf,-1),"Yes","No")))</f>
        <v/>
      </c>
    </row>
    <row r="192">
      <c r="A192" s="7" t="n"/>
      <c r="B192" s="8" t="n"/>
      <c r="C192" s="8" t="n"/>
      <c r="D192" s="9" t="n"/>
      <c r="E192" s="7" t="n"/>
      <c r="F192" s="10">
        <f>IF($A192="","",IF($B192="","",TEXT($B192,"yyyy")&amp;"-Q"&amp;ROUNDUP(MONTH($B192)/3,0)))</f>
        <v/>
      </c>
      <c r="G192" s="11">
        <f>IF($A192="","",IF($B192="","",IF($C192="",0,(YEAR($C192)-YEAR($B192))*12+MONTH($C192)-MONTH($B192))))</f>
        <v/>
      </c>
      <c r="H192" s="12">
        <f>IF($A192="","",MAX($G192,1)*$D192)</f>
        <v/>
      </c>
      <c r="I192" s="12">
        <f>IF($A192="","",$H192*GrossMargin)</f>
        <v/>
      </c>
      <c r="J192" s="10">
        <f>IF($A192="","",IF($C192="","",IF($C192&gt;=EDATE(AsOf,-1),"Yes","No")))</f>
        <v/>
      </c>
    </row>
    <row r="193">
      <c r="A193" s="7" t="n"/>
      <c r="B193" s="8" t="n"/>
      <c r="C193" s="8" t="n"/>
      <c r="D193" s="9" t="n"/>
      <c r="E193" s="7" t="n"/>
      <c r="F193" s="10">
        <f>IF($A193="","",IF($B193="","",TEXT($B193,"yyyy")&amp;"-Q"&amp;ROUNDUP(MONTH($B193)/3,0)))</f>
        <v/>
      </c>
      <c r="G193" s="11">
        <f>IF($A193="","",IF($B193="","",IF($C193="",0,(YEAR($C193)-YEAR($B193))*12+MONTH($C193)-MONTH($B193))))</f>
        <v/>
      </c>
      <c r="H193" s="12">
        <f>IF($A193="","",MAX($G193,1)*$D193)</f>
        <v/>
      </c>
      <c r="I193" s="12">
        <f>IF($A193="","",$H193*GrossMargin)</f>
        <v/>
      </c>
      <c r="J193" s="10">
        <f>IF($A193="","",IF($C193="","",IF($C193&gt;=EDATE(AsOf,-1),"Yes","No")))</f>
        <v/>
      </c>
    </row>
    <row r="194">
      <c r="A194" s="7" t="n"/>
      <c r="B194" s="8" t="n"/>
      <c r="C194" s="8" t="n"/>
      <c r="D194" s="9" t="n"/>
      <c r="E194" s="7" t="n"/>
      <c r="F194" s="10">
        <f>IF($A194="","",IF($B194="","",TEXT($B194,"yyyy")&amp;"-Q"&amp;ROUNDUP(MONTH($B194)/3,0)))</f>
        <v/>
      </c>
      <c r="G194" s="11">
        <f>IF($A194="","",IF($B194="","",IF($C194="",0,(YEAR($C194)-YEAR($B194))*12+MONTH($C194)-MONTH($B194))))</f>
        <v/>
      </c>
      <c r="H194" s="12">
        <f>IF($A194="","",MAX($G194,1)*$D194)</f>
        <v/>
      </c>
      <c r="I194" s="12">
        <f>IF($A194="","",$H194*GrossMargin)</f>
        <v/>
      </c>
      <c r="J194" s="10">
        <f>IF($A194="","",IF($C194="","",IF($C194&gt;=EDATE(AsOf,-1),"Yes","No")))</f>
        <v/>
      </c>
    </row>
    <row r="195">
      <c r="A195" s="7" t="n"/>
      <c r="B195" s="8" t="n"/>
      <c r="C195" s="8" t="n"/>
      <c r="D195" s="9" t="n"/>
      <c r="E195" s="7" t="n"/>
      <c r="F195" s="10">
        <f>IF($A195="","",IF($B195="","",TEXT($B195,"yyyy")&amp;"-Q"&amp;ROUNDUP(MONTH($B195)/3,0)))</f>
        <v/>
      </c>
      <c r="G195" s="11">
        <f>IF($A195="","",IF($B195="","",IF($C195="",0,(YEAR($C195)-YEAR($B195))*12+MONTH($C195)-MONTH($B195))))</f>
        <v/>
      </c>
      <c r="H195" s="12">
        <f>IF($A195="","",MAX($G195,1)*$D195)</f>
        <v/>
      </c>
      <c r="I195" s="12">
        <f>IF($A195="","",$H195*GrossMargin)</f>
        <v/>
      </c>
      <c r="J195" s="10">
        <f>IF($A195="","",IF($C195="","",IF($C195&gt;=EDATE(AsOf,-1),"Yes","No")))</f>
        <v/>
      </c>
    </row>
    <row r="196">
      <c r="A196" s="7" t="n"/>
      <c r="B196" s="8" t="n"/>
      <c r="C196" s="8" t="n"/>
      <c r="D196" s="9" t="n"/>
      <c r="E196" s="7" t="n"/>
      <c r="F196" s="10">
        <f>IF($A196="","",IF($B196="","",TEXT($B196,"yyyy")&amp;"-Q"&amp;ROUNDUP(MONTH($B196)/3,0)))</f>
        <v/>
      </c>
      <c r="G196" s="11">
        <f>IF($A196="","",IF($B196="","",IF($C196="",0,(YEAR($C196)-YEAR($B196))*12+MONTH($C196)-MONTH($B196))))</f>
        <v/>
      </c>
      <c r="H196" s="12">
        <f>IF($A196="","",MAX($G196,1)*$D196)</f>
        <v/>
      </c>
      <c r="I196" s="12">
        <f>IF($A196="","",$H196*GrossMargin)</f>
        <v/>
      </c>
      <c r="J196" s="10">
        <f>IF($A196="","",IF($C196="","",IF($C196&gt;=EDATE(AsOf,-1),"Yes","No")))</f>
        <v/>
      </c>
    </row>
    <row r="197">
      <c r="A197" s="7" t="n"/>
      <c r="B197" s="8" t="n"/>
      <c r="C197" s="8" t="n"/>
      <c r="D197" s="9" t="n"/>
      <c r="E197" s="7" t="n"/>
      <c r="F197" s="10">
        <f>IF($A197="","",IF($B197="","",TEXT($B197,"yyyy")&amp;"-Q"&amp;ROUNDUP(MONTH($B197)/3,0)))</f>
        <v/>
      </c>
      <c r="G197" s="11">
        <f>IF($A197="","",IF($B197="","",IF($C197="",0,(YEAR($C197)-YEAR($B197))*12+MONTH($C197)-MONTH($B197))))</f>
        <v/>
      </c>
      <c r="H197" s="12">
        <f>IF($A197="","",MAX($G197,1)*$D197)</f>
        <v/>
      </c>
      <c r="I197" s="12">
        <f>IF($A197="","",$H197*GrossMargin)</f>
        <v/>
      </c>
      <c r="J197" s="10">
        <f>IF($A197="","",IF($C197="","",IF($C197&gt;=EDATE(AsOf,-1),"Yes","No")))</f>
        <v/>
      </c>
    </row>
    <row r="198">
      <c r="A198" s="7" t="n"/>
      <c r="B198" s="8" t="n"/>
      <c r="C198" s="8" t="n"/>
      <c r="D198" s="9" t="n"/>
      <c r="E198" s="7" t="n"/>
      <c r="F198" s="10">
        <f>IF($A198="","",IF($B198="","",TEXT($B198,"yyyy")&amp;"-Q"&amp;ROUNDUP(MONTH($B198)/3,0)))</f>
        <v/>
      </c>
      <c r="G198" s="11">
        <f>IF($A198="","",IF($B198="","",IF($C198="",0,(YEAR($C198)-YEAR($B198))*12+MONTH($C198)-MONTH($B198))))</f>
        <v/>
      </c>
      <c r="H198" s="12">
        <f>IF($A198="","",MAX($G198,1)*$D198)</f>
        <v/>
      </c>
      <c r="I198" s="12">
        <f>IF($A198="","",$H198*GrossMargin)</f>
        <v/>
      </c>
      <c r="J198" s="10">
        <f>IF($A198="","",IF($C198="","",IF($C198&gt;=EDATE(AsOf,-1),"Yes","No")))</f>
        <v/>
      </c>
    </row>
    <row r="199">
      <c r="A199" s="7" t="n"/>
      <c r="B199" s="8" t="n"/>
      <c r="C199" s="8" t="n"/>
      <c r="D199" s="9" t="n"/>
      <c r="E199" s="7" t="n"/>
      <c r="F199" s="10">
        <f>IF($A199="","",IF($B199="","",TEXT($B199,"yyyy")&amp;"-Q"&amp;ROUNDUP(MONTH($B199)/3,0)))</f>
        <v/>
      </c>
      <c r="G199" s="11">
        <f>IF($A199="","",IF($B199="","",IF($C199="",0,(YEAR($C199)-YEAR($B199))*12+MONTH($C199)-MONTH($B199))))</f>
        <v/>
      </c>
      <c r="H199" s="12">
        <f>IF($A199="","",MAX($G199,1)*$D199)</f>
        <v/>
      </c>
      <c r="I199" s="12">
        <f>IF($A199="","",$H199*GrossMargin)</f>
        <v/>
      </c>
      <c r="J199" s="10">
        <f>IF($A199="","",IF($C199="","",IF($C199&gt;=EDATE(AsOf,-1),"Yes","No")))</f>
        <v/>
      </c>
    </row>
    <row r="200">
      <c r="A200" s="7" t="n"/>
      <c r="B200" s="8" t="n"/>
      <c r="C200" s="8" t="n"/>
      <c r="D200" s="9" t="n"/>
      <c r="E200" s="7" t="n"/>
      <c r="F200" s="10">
        <f>IF($A200="","",IF($B200="","",TEXT($B200,"yyyy")&amp;"-Q"&amp;ROUNDUP(MONTH($B200)/3,0)))</f>
        <v/>
      </c>
      <c r="G200" s="11">
        <f>IF($A200="","",IF($B200="","",IF($C200="",0,(YEAR($C200)-YEAR($B200))*12+MONTH($C200)-MONTH($B200))))</f>
        <v/>
      </c>
      <c r="H200" s="12">
        <f>IF($A200="","",MAX($G200,1)*$D200)</f>
        <v/>
      </c>
      <c r="I200" s="12">
        <f>IF($A200="","",$H200*GrossMargin)</f>
        <v/>
      </c>
      <c r="J200" s="10">
        <f>IF($A200="","",IF($C200="","",IF($C200&gt;=EDATE(AsOf,-1),"Yes","No")))</f>
        <v/>
      </c>
    </row>
    <row r="201">
      <c r="A201" s="7" t="n"/>
      <c r="B201" s="8" t="n"/>
      <c r="C201" s="8" t="n"/>
      <c r="D201" s="9" t="n"/>
      <c r="E201" s="7" t="n"/>
      <c r="F201" s="10">
        <f>IF($A201="","",IF($B201="","",TEXT($B201,"yyyy")&amp;"-Q"&amp;ROUNDUP(MONTH($B201)/3,0)))</f>
        <v/>
      </c>
      <c r="G201" s="11">
        <f>IF($A201="","",IF($B201="","",IF($C201="",0,(YEAR($C201)-YEAR($B201))*12+MONTH($C201)-MONTH($B201))))</f>
        <v/>
      </c>
      <c r="H201" s="12">
        <f>IF($A201="","",MAX($G201,1)*$D201)</f>
        <v/>
      </c>
      <c r="I201" s="12">
        <f>IF($A201="","",$H201*GrossMargin)</f>
        <v/>
      </c>
      <c r="J201" s="10">
        <f>IF($A201="","",IF($C201="","",IF($C201&gt;=EDATE(AsOf,-1),"Yes","No")))</f>
        <v/>
      </c>
    </row>
    <row r="202">
      <c r="A202" s="7" t="n"/>
      <c r="B202" s="8" t="n"/>
      <c r="C202" s="8" t="n"/>
      <c r="D202" s="9" t="n"/>
      <c r="E202" s="7" t="n"/>
      <c r="F202" s="10">
        <f>IF($A202="","",IF($B202="","",TEXT($B202,"yyyy")&amp;"-Q"&amp;ROUNDUP(MONTH($B202)/3,0)))</f>
        <v/>
      </c>
      <c r="G202" s="11">
        <f>IF($A202="","",IF($B202="","",IF($C202="",0,(YEAR($C202)-YEAR($B202))*12+MONTH($C202)-MONTH($B202))))</f>
        <v/>
      </c>
      <c r="H202" s="12">
        <f>IF($A202="","",MAX($G202,1)*$D202)</f>
        <v/>
      </c>
      <c r="I202" s="12">
        <f>IF($A202="","",$H202*GrossMargin)</f>
        <v/>
      </c>
      <c r="J202" s="10">
        <f>IF($A202="","",IF($C202="","",IF($C202&gt;=EDATE(AsOf,-1),"Yes","No")))</f>
        <v/>
      </c>
    </row>
    <row r="203">
      <c r="A203" s="7" t="n"/>
      <c r="B203" s="8" t="n"/>
      <c r="C203" s="8" t="n"/>
      <c r="D203" s="9" t="n"/>
      <c r="E203" s="7" t="n"/>
      <c r="F203" s="10">
        <f>IF($A203="","",IF($B203="","",TEXT($B203,"yyyy")&amp;"-Q"&amp;ROUNDUP(MONTH($B203)/3,0)))</f>
        <v/>
      </c>
      <c r="G203" s="11">
        <f>IF($A203="","",IF($B203="","",IF($C203="",0,(YEAR($C203)-YEAR($B203))*12+MONTH($C203)-MONTH($B203))))</f>
        <v/>
      </c>
      <c r="H203" s="12">
        <f>IF($A203="","",MAX($G203,1)*$D203)</f>
        <v/>
      </c>
      <c r="I203" s="12">
        <f>IF($A203="","",$H203*GrossMargin)</f>
        <v/>
      </c>
      <c r="J203" s="10">
        <f>IF($A203="","",IF($C203="","",IF($C203&gt;=EDATE(AsOf,-1),"Yes","No")))</f>
        <v/>
      </c>
    </row>
    <row r="204">
      <c r="A204" s="7" t="n"/>
      <c r="B204" s="8" t="n"/>
      <c r="C204" s="8" t="n"/>
      <c r="D204" s="9" t="n"/>
      <c r="E204" s="7" t="n"/>
      <c r="F204" s="10">
        <f>IF($A204="","",IF($B204="","",TEXT($B204,"yyyy")&amp;"-Q"&amp;ROUNDUP(MONTH($B204)/3,0)))</f>
        <v/>
      </c>
      <c r="G204" s="11">
        <f>IF($A204="","",IF($B204="","",IF($C204="",0,(YEAR($C204)-YEAR($B204))*12+MONTH($C204)-MONTH($B204))))</f>
        <v/>
      </c>
      <c r="H204" s="12">
        <f>IF($A204="","",MAX($G204,1)*$D204)</f>
        <v/>
      </c>
      <c r="I204" s="12">
        <f>IF($A204="","",$H204*GrossMargin)</f>
        <v/>
      </c>
      <c r="J204" s="10">
        <f>IF($A204="","",IF($C204="","",IF($C204&gt;=EDATE(AsOf,-1),"Yes","No")))</f>
        <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O44"/>
  <sheetViews>
    <sheetView workbookViewId="0">
      <pane ySplit="4" topLeftCell="A5" activePane="bottomLeft" state="frozen"/>
      <selection pane="bottomLeft" activeCell="A1" sqref="A1"/>
    </sheetView>
  </sheetViews>
  <sheetFormatPr baseColWidth="8" defaultRowHeight="15"/>
  <cols>
    <col width="12" customWidth="1" min="1" max="1"/>
    <col width="14" customWidth="1" min="2" max="2"/>
    <col width="12" customWidth="1" min="3" max="3"/>
    <col width="9" customWidth="1" min="4" max="4"/>
    <col width="9" customWidth="1" min="5" max="5"/>
    <col width="9" customWidth="1" min="6" max="6"/>
    <col width="11" customWidth="1" min="7" max="7"/>
    <col width="15" customWidth="1" min="8" max="8"/>
    <col width="16" customWidth="1" min="9" max="9"/>
    <col width="13" customWidth="1" min="10" max="10"/>
    <col width="13" customWidth="1" min="11" max="11"/>
    <col width="13" customWidth="1" min="12" max="12"/>
    <col width="30" customWidth="1" min="14" max="14"/>
    <col width="14" customWidth="1" min="15" max="15"/>
  </cols>
  <sheetData>
    <row r="1">
      <c r="A1" s="1" t="inlineStr">
        <is>
          <t>Retention by month since acquisition</t>
        </is>
      </c>
    </row>
    <row r="2">
      <c r="A2" s="2" t="inlineStr">
        <is>
          <t>Type the cohort label and the date the cohort starts. Everything else is counted off the Customers tab — a retention curve you measured, not one you assumed.</t>
        </is>
      </c>
    </row>
    <row r="4">
      <c r="A4" s="6" t="inlineStr">
        <is>
          <t>Cohort</t>
        </is>
      </c>
      <c r="B4" s="6" t="inlineStr">
        <is>
          <t>Cohort starts</t>
        </is>
      </c>
      <c r="C4" s="6" t="inlineStr">
        <is>
          <t>Customers</t>
        </is>
      </c>
      <c r="D4" s="6" t="inlineStr">
        <is>
          <t>M1</t>
        </is>
      </c>
      <c r="E4" s="6" t="inlineStr">
        <is>
          <t>M6</t>
        </is>
      </c>
      <c r="F4" s="6" t="inlineStr">
        <is>
          <t>M12</t>
        </is>
      </c>
      <c r="G4" s="6" t="inlineStr">
        <is>
          <t>ARPU</t>
        </is>
      </c>
      <c r="H4" s="6" t="inlineStr">
        <is>
          <t>Monthly survival after M6</t>
        </is>
      </c>
      <c r="I4" s="6" t="inlineStr">
        <is>
          <t>Expected life (months)</t>
        </is>
      </c>
      <c r="J4" s="6" t="inlineStr">
        <is>
          <t>Cohort LTV</t>
        </is>
      </c>
      <c r="K4" s="6" t="inlineStr">
        <is>
          <t>Still active now</t>
        </is>
      </c>
      <c r="L4" s="6" t="inlineStr">
        <is>
          <t>Retention now</t>
        </is>
      </c>
      <c r="N4" s="3" t="inlineStr">
        <is>
          <t>Across cohorts</t>
        </is>
      </c>
    </row>
    <row r="5">
      <c r="A5" s="7" t="inlineStr">
        <is>
          <t>2025-Q1</t>
        </is>
      </c>
      <c r="B5" s="8" t="n">
        <v>45658</v>
      </c>
      <c r="C5" s="11">
        <f>IF($A5="","",COUNTIFS(Customers!$F$5:$F$204,$A5))</f>
        <v/>
      </c>
      <c r="D5" s="18">
        <f>IF($A5="","",IF($C5=0,"",IF(AsOf&lt;EDATE($B5,1),"",IFERROR(COUNTIFS(Customers!$F$5:$F$204,$A5,Customers!$C$5:$C$204,"&gt;="&amp;EDATE($B5,1))/$C5,0))))</f>
        <v/>
      </c>
      <c r="E5" s="18">
        <f>IF($A5="","",IF($C5=0,"",IF(AsOf&lt;EDATE($B5,6),"",IFERROR(COUNTIFS(Customers!$F$5:$F$204,$A5,Customers!$C$5:$C$204,"&gt;="&amp;EDATE($B5,6))/$C5,0))))</f>
        <v/>
      </c>
      <c r="F5" s="18">
        <f>IF($A5="","",IF($C5=0,"",IF(AsOf&lt;EDATE($B5,12),"",IFERROR(COUNTIFS(Customers!$F$5:$F$204,$A5,Customers!$C$5:$C$204,"&gt;="&amp;EDATE($B5,12))/$C5,0))))</f>
        <v/>
      </c>
      <c r="G5" s="12">
        <f>IF($A5="","",IFERROR(AVERAGEIFS(Customers!$D$5:$D$204,Customers!$F$5:$F$204,$A5),0))</f>
        <v/>
      </c>
      <c r="H5" s="18">
        <f>IF($F5="","",IFERROR(($F5/$E5)^(1/6),0))</f>
        <v/>
      </c>
      <c r="I5" s="19">
        <f>IF($F5="","",(1+$D5)/2+($D5+$E5)/2*5+($E5+$F5)/2*6+IF($H5&gt;=1,$F5*MAX(Horizon-12,0),IFERROR($F5*$H5*(1-$H5^MAX(Horizon-12,0))/(1-$H5),0)))</f>
        <v/>
      </c>
      <c r="J5" s="12">
        <f>IF($I5="","",$G5*GrossMargin*$I5)</f>
        <v/>
      </c>
      <c r="K5" s="11">
        <f>IF($A5="","",COUNTIFS(Customers!$F$5:$F$204,$A5,Customers!$C$5:$C$204,"&gt;="&amp;EDATE(AsOf,-1)))</f>
        <v/>
      </c>
      <c r="L5" s="18">
        <f>IF($A5="","",IFERROR($K5/$C5,0))</f>
        <v/>
      </c>
      <c r="N5" s="13" t="inlineStr">
        <is>
          <t>Cohorts listed</t>
        </is>
      </c>
      <c r="O5" s="14">
        <f>COUNTA($A$5:$A$44)</f>
        <v/>
      </c>
    </row>
    <row r="6">
      <c r="A6" s="7" t="n"/>
      <c r="B6" s="8" t="n"/>
      <c r="C6" s="11">
        <f>IF($A6="","",COUNTIFS(Customers!$F$5:$F$204,$A6))</f>
        <v/>
      </c>
      <c r="D6" s="18">
        <f>IF($A6="","",IF($C6=0,"",IF(AsOf&lt;EDATE($B6,1),"",IFERROR(COUNTIFS(Customers!$F$5:$F$204,$A6,Customers!$C$5:$C$204,"&gt;="&amp;EDATE($B6,1))/$C6,0))))</f>
        <v/>
      </c>
      <c r="E6" s="18">
        <f>IF($A6="","",IF($C6=0,"",IF(AsOf&lt;EDATE($B6,6),"",IFERROR(COUNTIFS(Customers!$F$5:$F$204,$A6,Customers!$C$5:$C$204,"&gt;="&amp;EDATE($B6,6))/$C6,0))))</f>
        <v/>
      </c>
      <c r="F6" s="18">
        <f>IF($A6="","",IF($C6=0,"",IF(AsOf&lt;EDATE($B6,12),"",IFERROR(COUNTIFS(Customers!$F$5:$F$204,$A6,Customers!$C$5:$C$204,"&gt;="&amp;EDATE($B6,12))/$C6,0))))</f>
        <v/>
      </c>
      <c r="G6" s="12">
        <f>IF($A6="","",IFERROR(AVERAGEIFS(Customers!$D$5:$D$204,Customers!$F$5:$F$204,$A6),0))</f>
        <v/>
      </c>
      <c r="H6" s="18">
        <f>IF($F6="","",IFERROR(($F6/$E6)^(1/6),0))</f>
        <v/>
      </c>
      <c r="I6" s="19">
        <f>IF($F6="","",(1+$D6)/2+($D6+$E6)/2*5+($E6+$F6)/2*6+IF($H6&gt;=1,$F6*MAX(Horizon-12,0),IFERROR($F6*$H6*(1-$H6^MAX(Horizon-12,0))/(1-$H6),0)))</f>
        <v/>
      </c>
      <c r="J6" s="12">
        <f>IF($I6="","",$G6*GrossMargin*$I6)</f>
        <v/>
      </c>
      <c r="K6" s="11">
        <f>IF($A6="","",COUNTIFS(Customers!$F$5:$F$204,$A6,Customers!$C$5:$C$204,"&gt;="&amp;EDATE(AsOf,-1)))</f>
        <v/>
      </c>
      <c r="L6" s="18">
        <f>IF($A6="","",IFERROR($K6/$C6,0))</f>
        <v/>
      </c>
      <c r="N6" s="13" t="inlineStr">
        <is>
          <t>Customers covered</t>
        </is>
      </c>
      <c r="O6" s="14">
        <f>SUM($C$5:$C$44)</f>
        <v/>
      </c>
    </row>
    <row r="7">
      <c r="A7" s="7" t="n"/>
      <c r="B7" s="8" t="n"/>
      <c r="C7" s="11">
        <f>IF($A7="","",COUNTIFS(Customers!$F$5:$F$204,$A7))</f>
        <v/>
      </c>
      <c r="D7" s="18">
        <f>IF($A7="","",IF($C7=0,"",IF(AsOf&lt;EDATE($B7,1),"",IFERROR(COUNTIFS(Customers!$F$5:$F$204,$A7,Customers!$C$5:$C$204,"&gt;="&amp;EDATE($B7,1))/$C7,0))))</f>
        <v/>
      </c>
      <c r="E7" s="18">
        <f>IF($A7="","",IF($C7=0,"",IF(AsOf&lt;EDATE($B7,6),"",IFERROR(COUNTIFS(Customers!$F$5:$F$204,$A7,Customers!$C$5:$C$204,"&gt;="&amp;EDATE($B7,6))/$C7,0))))</f>
        <v/>
      </c>
      <c r="F7" s="18">
        <f>IF($A7="","",IF($C7=0,"",IF(AsOf&lt;EDATE($B7,12),"",IFERROR(COUNTIFS(Customers!$F$5:$F$204,$A7,Customers!$C$5:$C$204,"&gt;="&amp;EDATE($B7,12))/$C7,0))))</f>
        <v/>
      </c>
      <c r="G7" s="12">
        <f>IF($A7="","",IFERROR(AVERAGEIFS(Customers!$D$5:$D$204,Customers!$F$5:$F$204,$A7),0))</f>
        <v/>
      </c>
      <c r="H7" s="18">
        <f>IF($F7="","",IFERROR(($F7/$E7)^(1/6),0))</f>
        <v/>
      </c>
      <c r="I7" s="19">
        <f>IF($F7="","",(1+$D7)/2+($D7+$E7)/2*5+($E7+$F7)/2*6+IF($H7&gt;=1,$F7*MAX(Horizon-12,0),IFERROR($F7*$H7*(1-$H7^MAX(Horizon-12,0))/(1-$H7),0)))</f>
        <v/>
      </c>
      <c r="J7" s="12">
        <f>IF($I7="","",$G7*GrossMargin*$I7)</f>
        <v/>
      </c>
      <c r="K7" s="11">
        <f>IF($A7="","",COUNTIFS(Customers!$F$5:$F$204,$A7,Customers!$C$5:$C$204,"&gt;="&amp;EDATE(AsOf,-1)))</f>
        <v/>
      </c>
      <c r="L7" s="18">
        <f>IF($A7="","",IFERROR($K7/$C7,0))</f>
        <v/>
      </c>
      <c r="N7" s="13" t="inlineStr">
        <is>
          <t>Cohorts old enough to measure</t>
        </is>
      </c>
      <c r="O7" s="14">
        <f>COUNTIF($J$5:$J$44,"&gt;0")</f>
        <v/>
      </c>
    </row>
    <row r="8">
      <c r="A8" s="7" t="n"/>
      <c r="B8" s="8" t="n"/>
      <c r="C8" s="11">
        <f>IF($A8="","",COUNTIFS(Customers!$F$5:$F$204,$A8))</f>
        <v/>
      </c>
      <c r="D8" s="18">
        <f>IF($A8="","",IF($C8=0,"",IF(AsOf&lt;EDATE($B8,1),"",IFERROR(COUNTIFS(Customers!$F$5:$F$204,$A8,Customers!$C$5:$C$204,"&gt;="&amp;EDATE($B8,1))/$C8,0))))</f>
        <v/>
      </c>
      <c r="E8" s="18">
        <f>IF($A8="","",IF($C8=0,"",IF(AsOf&lt;EDATE($B8,6),"",IFERROR(COUNTIFS(Customers!$F$5:$F$204,$A8,Customers!$C$5:$C$204,"&gt;="&amp;EDATE($B8,6))/$C8,0))))</f>
        <v/>
      </c>
      <c r="F8" s="18">
        <f>IF($A8="","",IF($C8=0,"",IF(AsOf&lt;EDATE($B8,12),"",IFERROR(COUNTIFS(Customers!$F$5:$F$204,$A8,Customers!$C$5:$C$204,"&gt;="&amp;EDATE($B8,12))/$C8,0))))</f>
        <v/>
      </c>
      <c r="G8" s="12">
        <f>IF($A8="","",IFERROR(AVERAGEIFS(Customers!$D$5:$D$204,Customers!$F$5:$F$204,$A8),0))</f>
        <v/>
      </c>
      <c r="H8" s="18">
        <f>IF($F8="","",IFERROR(($F8/$E8)^(1/6),0))</f>
        <v/>
      </c>
      <c r="I8" s="19">
        <f>IF($F8="","",(1+$D8)/2+($D8+$E8)/2*5+($E8+$F8)/2*6+IF($H8&gt;=1,$F8*MAX(Horizon-12,0),IFERROR($F8*$H8*(1-$H8^MAX(Horizon-12,0))/(1-$H8),0)))</f>
        <v/>
      </c>
      <c r="J8" s="12">
        <f>IF($I8="","",$G8*GrossMargin*$I8)</f>
        <v/>
      </c>
      <c r="K8" s="11">
        <f>IF($A8="","",COUNTIFS(Customers!$F$5:$F$204,$A8,Customers!$C$5:$C$204,"&gt;="&amp;EDATE(AsOf,-1)))</f>
        <v/>
      </c>
      <c r="L8" s="18">
        <f>IF($A8="","",IFERROR($K8/$C8,0))</f>
        <v/>
      </c>
      <c r="N8" s="13" t="inlineStr">
        <is>
          <t>Average measured cohort LTV</t>
        </is>
      </c>
      <c r="O8" s="16">
        <f>IFERROR(SUMIF($J$5:$J$44,"&gt;0")/COUNTIF($J$5:$J$44,"&gt;0"),0)</f>
        <v/>
      </c>
    </row>
    <row r="9">
      <c r="A9" s="7" t="n"/>
      <c r="B9" s="8" t="n"/>
      <c r="C9" s="11">
        <f>IF($A9="","",COUNTIFS(Customers!$F$5:$F$204,$A9))</f>
        <v/>
      </c>
      <c r="D9" s="18">
        <f>IF($A9="","",IF($C9=0,"",IF(AsOf&lt;EDATE($B9,1),"",IFERROR(COUNTIFS(Customers!$F$5:$F$204,$A9,Customers!$C$5:$C$204,"&gt;="&amp;EDATE($B9,1))/$C9,0))))</f>
        <v/>
      </c>
      <c r="E9" s="18">
        <f>IF($A9="","",IF($C9=0,"",IF(AsOf&lt;EDATE($B9,6),"",IFERROR(COUNTIFS(Customers!$F$5:$F$204,$A9,Customers!$C$5:$C$204,"&gt;="&amp;EDATE($B9,6))/$C9,0))))</f>
        <v/>
      </c>
      <c r="F9" s="18">
        <f>IF($A9="","",IF($C9=0,"",IF(AsOf&lt;EDATE($B9,12),"",IFERROR(COUNTIFS(Customers!$F$5:$F$204,$A9,Customers!$C$5:$C$204,"&gt;="&amp;EDATE($B9,12))/$C9,0))))</f>
        <v/>
      </c>
      <c r="G9" s="12">
        <f>IF($A9="","",IFERROR(AVERAGEIFS(Customers!$D$5:$D$204,Customers!$F$5:$F$204,$A9),0))</f>
        <v/>
      </c>
      <c r="H9" s="18">
        <f>IF($F9="","",IFERROR(($F9/$E9)^(1/6),0))</f>
        <v/>
      </c>
      <c r="I9" s="19">
        <f>IF($F9="","",(1+$D9)/2+($D9+$E9)/2*5+($E9+$F9)/2*6+IF($H9&gt;=1,$F9*MAX(Horizon-12,0),IFERROR($F9*$H9*(1-$H9^MAX(Horizon-12,0))/(1-$H9),0)))</f>
        <v/>
      </c>
      <c r="J9" s="12">
        <f>IF($I9="","",$G9*GrossMargin*$I9)</f>
        <v/>
      </c>
      <c r="K9" s="11">
        <f>IF($A9="","",COUNTIFS(Customers!$F$5:$F$204,$A9,Customers!$C$5:$C$204,"&gt;="&amp;EDATE(AsOf,-1)))</f>
        <v/>
      </c>
      <c r="L9" s="18">
        <f>IF($A9="","",IFERROR($K9/$C9,0))</f>
        <v/>
      </c>
      <c r="N9" s="13" t="inlineStr">
        <is>
          <t>Best cohort LTV</t>
        </is>
      </c>
      <c r="O9" s="16">
        <f>IFERROR(MAX($J$5:$J$44),0)</f>
        <v/>
      </c>
    </row>
    <row r="10">
      <c r="A10" s="7" t="n"/>
      <c r="B10" s="8" t="n"/>
      <c r="C10" s="11">
        <f>IF($A10="","",COUNTIFS(Customers!$F$5:$F$204,$A10))</f>
        <v/>
      </c>
      <c r="D10" s="18">
        <f>IF($A10="","",IF($C10=0,"",IF(AsOf&lt;EDATE($B10,1),"",IFERROR(COUNTIFS(Customers!$F$5:$F$204,$A10,Customers!$C$5:$C$204,"&gt;="&amp;EDATE($B10,1))/$C10,0))))</f>
        <v/>
      </c>
      <c r="E10" s="18">
        <f>IF($A10="","",IF($C10=0,"",IF(AsOf&lt;EDATE($B10,6),"",IFERROR(COUNTIFS(Customers!$F$5:$F$204,$A10,Customers!$C$5:$C$204,"&gt;="&amp;EDATE($B10,6))/$C10,0))))</f>
        <v/>
      </c>
      <c r="F10" s="18">
        <f>IF($A10="","",IF($C10=0,"",IF(AsOf&lt;EDATE($B10,12),"",IFERROR(COUNTIFS(Customers!$F$5:$F$204,$A10,Customers!$C$5:$C$204,"&gt;="&amp;EDATE($B10,12))/$C10,0))))</f>
        <v/>
      </c>
      <c r="G10" s="12">
        <f>IF($A10="","",IFERROR(AVERAGEIFS(Customers!$D$5:$D$204,Customers!$F$5:$F$204,$A10),0))</f>
        <v/>
      </c>
      <c r="H10" s="18">
        <f>IF($F10="","",IFERROR(($F10/$E10)^(1/6),0))</f>
        <v/>
      </c>
      <c r="I10" s="19">
        <f>IF($F10="","",(1+$D10)/2+($D10+$E10)/2*5+($E10+$F10)/2*6+IF($H10&gt;=1,$F10*MAX(Horizon-12,0),IFERROR($F10*$H10*(1-$H10^MAX(Horizon-12,0))/(1-$H10),0)))</f>
        <v/>
      </c>
      <c r="J10" s="12">
        <f>IF($I10="","",$G10*GrossMargin*$I10)</f>
        <v/>
      </c>
      <c r="K10" s="11">
        <f>IF($A10="","",COUNTIFS(Customers!$F$5:$F$204,$A10,Customers!$C$5:$C$204,"&gt;="&amp;EDATE(AsOf,-1)))</f>
        <v/>
      </c>
      <c r="L10" s="18">
        <f>IF($A10="","",IFERROR($K10/$C10,0))</f>
        <v/>
      </c>
      <c r="N10" s="13" t="inlineStr">
        <is>
          <t>Worst measured cohort LTV</t>
        </is>
      </c>
      <c r="O10" s="16">
        <f>IFERROR(SMALL($J$5:$J$44,1),0)</f>
        <v/>
      </c>
    </row>
    <row r="11">
      <c r="A11" s="7" t="n"/>
      <c r="B11" s="8" t="n"/>
      <c r="C11" s="11">
        <f>IF($A11="","",COUNTIFS(Customers!$F$5:$F$204,$A11))</f>
        <v/>
      </c>
      <c r="D11" s="18">
        <f>IF($A11="","",IF($C11=0,"",IF(AsOf&lt;EDATE($B11,1),"",IFERROR(COUNTIFS(Customers!$F$5:$F$204,$A11,Customers!$C$5:$C$204,"&gt;="&amp;EDATE($B11,1))/$C11,0))))</f>
        <v/>
      </c>
      <c r="E11" s="18">
        <f>IF($A11="","",IF($C11=0,"",IF(AsOf&lt;EDATE($B11,6),"",IFERROR(COUNTIFS(Customers!$F$5:$F$204,$A11,Customers!$C$5:$C$204,"&gt;="&amp;EDATE($B11,6))/$C11,0))))</f>
        <v/>
      </c>
      <c r="F11" s="18">
        <f>IF($A11="","",IF($C11=0,"",IF(AsOf&lt;EDATE($B11,12),"",IFERROR(COUNTIFS(Customers!$F$5:$F$204,$A11,Customers!$C$5:$C$204,"&gt;="&amp;EDATE($B11,12))/$C11,0))))</f>
        <v/>
      </c>
      <c r="G11" s="12">
        <f>IF($A11="","",IFERROR(AVERAGEIFS(Customers!$D$5:$D$204,Customers!$F$5:$F$204,$A11),0))</f>
        <v/>
      </c>
      <c r="H11" s="18">
        <f>IF($F11="","",IFERROR(($F11/$E11)^(1/6),0))</f>
        <v/>
      </c>
      <c r="I11" s="19">
        <f>IF($F11="","",(1+$D11)/2+($D11+$E11)/2*5+($E11+$F11)/2*6+IF($H11&gt;=1,$F11*MAX(Horizon-12,0),IFERROR($F11*$H11*(1-$H11^MAX(Horizon-12,0))/(1-$H11),0)))</f>
        <v/>
      </c>
      <c r="J11" s="12">
        <f>IF($I11="","",$G11*GrossMargin*$I11)</f>
        <v/>
      </c>
      <c r="K11" s="11">
        <f>IF($A11="","",COUNTIFS(Customers!$F$5:$F$204,$A11,Customers!$C$5:$C$204,"&gt;="&amp;EDATE(AsOf,-1)))</f>
        <v/>
      </c>
      <c r="L11" s="18">
        <f>IF($A11="","",IFERROR($K11/$C11,0))</f>
        <v/>
      </c>
    </row>
    <row r="12">
      <c r="A12" s="7" t="n"/>
      <c r="B12" s="8" t="n"/>
      <c r="C12" s="11">
        <f>IF($A12="","",COUNTIFS(Customers!$F$5:$F$204,$A12))</f>
        <v/>
      </c>
      <c r="D12" s="18">
        <f>IF($A12="","",IF($C12=0,"",IF(AsOf&lt;EDATE($B12,1),"",IFERROR(COUNTIFS(Customers!$F$5:$F$204,$A12,Customers!$C$5:$C$204,"&gt;="&amp;EDATE($B12,1))/$C12,0))))</f>
        <v/>
      </c>
      <c r="E12" s="18">
        <f>IF($A12="","",IF($C12=0,"",IF(AsOf&lt;EDATE($B12,6),"",IFERROR(COUNTIFS(Customers!$F$5:$F$204,$A12,Customers!$C$5:$C$204,"&gt;="&amp;EDATE($B12,6))/$C12,0))))</f>
        <v/>
      </c>
      <c r="F12" s="18">
        <f>IF($A12="","",IF($C12=0,"",IF(AsOf&lt;EDATE($B12,12),"",IFERROR(COUNTIFS(Customers!$F$5:$F$204,$A12,Customers!$C$5:$C$204,"&gt;="&amp;EDATE($B12,12))/$C12,0))))</f>
        <v/>
      </c>
      <c r="G12" s="12">
        <f>IF($A12="","",IFERROR(AVERAGEIFS(Customers!$D$5:$D$204,Customers!$F$5:$F$204,$A12),0))</f>
        <v/>
      </c>
      <c r="H12" s="18">
        <f>IF($F12="","",IFERROR(($F12/$E12)^(1/6),0))</f>
        <v/>
      </c>
      <c r="I12" s="19">
        <f>IF($F12="","",(1+$D12)/2+($D12+$E12)/2*5+($E12+$F12)/2*6+IF($H12&gt;=1,$F12*MAX(Horizon-12,0),IFERROR($F12*$H12*(1-$H12^MAX(Horizon-12,0))/(1-$H12),0)))</f>
        <v/>
      </c>
      <c r="J12" s="12">
        <f>IF($I12="","",$G12*GrossMargin*$I12)</f>
        <v/>
      </c>
      <c r="K12" s="11">
        <f>IF($A12="","",COUNTIFS(Customers!$F$5:$F$204,$A12,Customers!$C$5:$C$204,"&gt;="&amp;EDATE(AsOf,-1)))</f>
        <v/>
      </c>
      <c r="L12" s="18">
        <f>IF($A12="","",IFERROR($K12/$C12,0))</f>
        <v/>
      </c>
      <c r="N12" s="2" t="inlineStr">
        <is>
          <t>M12 stays blank until the cohort is twelve months old, and the LTV column stays blank with it. A quarter is only comparable once it has run the same distance.</t>
        </is>
      </c>
    </row>
    <row r="13">
      <c r="A13" s="7" t="n"/>
      <c r="B13" s="8" t="n"/>
      <c r="C13" s="11">
        <f>IF($A13="","",COUNTIFS(Customers!$F$5:$F$204,$A13))</f>
        <v/>
      </c>
      <c r="D13" s="18">
        <f>IF($A13="","",IF($C13=0,"",IF(AsOf&lt;EDATE($B13,1),"",IFERROR(COUNTIFS(Customers!$F$5:$F$204,$A13,Customers!$C$5:$C$204,"&gt;="&amp;EDATE($B13,1))/$C13,0))))</f>
        <v/>
      </c>
      <c r="E13" s="18">
        <f>IF($A13="","",IF($C13=0,"",IF(AsOf&lt;EDATE($B13,6),"",IFERROR(COUNTIFS(Customers!$F$5:$F$204,$A13,Customers!$C$5:$C$204,"&gt;="&amp;EDATE($B13,6))/$C13,0))))</f>
        <v/>
      </c>
      <c r="F13" s="18">
        <f>IF($A13="","",IF($C13=0,"",IF(AsOf&lt;EDATE($B13,12),"",IFERROR(COUNTIFS(Customers!$F$5:$F$204,$A13,Customers!$C$5:$C$204,"&gt;="&amp;EDATE($B13,12))/$C13,0))))</f>
        <v/>
      </c>
      <c r="G13" s="12">
        <f>IF($A13="","",IFERROR(AVERAGEIFS(Customers!$D$5:$D$204,Customers!$F$5:$F$204,$A13),0))</f>
        <v/>
      </c>
      <c r="H13" s="18">
        <f>IF($F13="","",IFERROR(($F13/$E13)^(1/6),0))</f>
        <v/>
      </c>
      <c r="I13" s="19">
        <f>IF($F13="","",(1+$D13)/2+($D13+$E13)/2*5+($E13+$F13)/2*6+IF($H13&gt;=1,$F13*MAX(Horizon-12,0),IFERROR($F13*$H13*(1-$H13^MAX(Horizon-12,0))/(1-$H13),0)))</f>
        <v/>
      </c>
      <c r="J13" s="12">
        <f>IF($I13="","",$G13*GrossMargin*$I13)</f>
        <v/>
      </c>
      <c r="K13" s="11">
        <f>IF($A13="","",COUNTIFS(Customers!$F$5:$F$204,$A13,Customers!$C$5:$C$204,"&gt;="&amp;EDATE(AsOf,-1)))</f>
        <v/>
      </c>
      <c r="L13" s="18">
        <f>IF($A13="","",IFERROR($K13/$C13,0))</f>
        <v/>
      </c>
    </row>
    <row r="14">
      <c r="A14" s="7" t="n"/>
      <c r="B14" s="8" t="n"/>
      <c r="C14" s="11">
        <f>IF($A14="","",COUNTIFS(Customers!$F$5:$F$204,$A14))</f>
        <v/>
      </c>
      <c r="D14" s="18">
        <f>IF($A14="","",IF($C14=0,"",IF(AsOf&lt;EDATE($B14,1),"",IFERROR(COUNTIFS(Customers!$F$5:$F$204,$A14,Customers!$C$5:$C$204,"&gt;="&amp;EDATE($B14,1))/$C14,0))))</f>
        <v/>
      </c>
      <c r="E14" s="18">
        <f>IF($A14="","",IF($C14=0,"",IF(AsOf&lt;EDATE($B14,6),"",IFERROR(COUNTIFS(Customers!$F$5:$F$204,$A14,Customers!$C$5:$C$204,"&gt;="&amp;EDATE($B14,6))/$C14,0))))</f>
        <v/>
      </c>
      <c r="F14" s="18">
        <f>IF($A14="","",IF($C14=0,"",IF(AsOf&lt;EDATE($B14,12),"",IFERROR(COUNTIFS(Customers!$F$5:$F$204,$A14,Customers!$C$5:$C$204,"&gt;="&amp;EDATE($B14,12))/$C14,0))))</f>
        <v/>
      </c>
      <c r="G14" s="12">
        <f>IF($A14="","",IFERROR(AVERAGEIFS(Customers!$D$5:$D$204,Customers!$F$5:$F$204,$A14),0))</f>
        <v/>
      </c>
      <c r="H14" s="18">
        <f>IF($F14="","",IFERROR(($F14/$E14)^(1/6),0))</f>
        <v/>
      </c>
      <c r="I14" s="19">
        <f>IF($F14="","",(1+$D14)/2+($D14+$E14)/2*5+($E14+$F14)/2*6+IF($H14&gt;=1,$F14*MAX(Horizon-12,0),IFERROR($F14*$H14*(1-$H14^MAX(Horizon-12,0))/(1-$H14),0)))</f>
        <v/>
      </c>
      <c r="J14" s="12">
        <f>IF($I14="","",$G14*GrossMargin*$I14)</f>
        <v/>
      </c>
      <c r="K14" s="11">
        <f>IF($A14="","",COUNTIFS(Customers!$F$5:$F$204,$A14,Customers!$C$5:$C$204,"&gt;="&amp;EDATE(AsOf,-1)))</f>
        <v/>
      </c>
      <c r="L14" s="18">
        <f>IF($A14="","",IFERROR($K14/$C14,0))</f>
        <v/>
      </c>
    </row>
    <row r="15">
      <c r="A15" s="7" t="n"/>
      <c r="B15" s="8" t="n"/>
      <c r="C15" s="11">
        <f>IF($A15="","",COUNTIFS(Customers!$F$5:$F$204,$A15))</f>
        <v/>
      </c>
      <c r="D15" s="18">
        <f>IF($A15="","",IF($C15=0,"",IF(AsOf&lt;EDATE($B15,1),"",IFERROR(COUNTIFS(Customers!$F$5:$F$204,$A15,Customers!$C$5:$C$204,"&gt;="&amp;EDATE($B15,1))/$C15,0))))</f>
        <v/>
      </c>
      <c r="E15" s="18">
        <f>IF($A15="","",IF($C15=0,"",IF(AsOf&lt;EDATE($B15,6),"",IFERROR(COUNTIFS(Customers!$F$5:$F$204,$A15,Customers!$C$5:$C$204,"&gt;="&amp;EDATE($B15,6))/$C15,0))))</f>
        <v/>
      </c>
      <c r="F15" s="18">
        <f>IF($A15="","",IF($C15=0,"",IF(AsOf&lt;EDATE($B15,12),"",IFERROR(COUNTIFS(Customers!$F$5:$F$204,$A15,Customers!$C$5:$C$204,"&gt;="&amp;EDATE($B15,12))/$C15,0))))</f>
        <v/>
      </c>
      <c r="G15" s="12">
        <f>IF($A15="","",IFERROR(AVERAGEIFS(Customers!$D$5:$D$204,Customers!$F$5:$F$204,$A15),0))</f>
        <v/>
      </c>
      <c r="H15" s="18">
        <f>IF($F15="","",IFERROR(($F15/$E15)^(1/6),0))</f>
        <v/>
      </c>
      <c r="I15" s="19">
        <f>IF($F15="","",(1+$D15)/2+($D15+$E15)/2*5+($E15+$F15)/2*6+IF($H15&gt;=1,$F15*MAX(Horizon-12,0),IFERROR($F15*$H15*(1-$H15^MAX(Horizon-12,0))/(1-$H15),0)))</f>
        <v/>
      </c>
      <c r="J15" s="12">
        <f>IF($I15="","",$G15*GrossMargin*$I15)</f>
        <v/>
      </c>
      <c r="K15" s="11">
        <f>IF($A15="","",COUNTIFS(Customers!$F$5:$F$204,$A15,Customers!$C$5:$C$204,"&gt;="&amp;EDATE(AsOf,-1)))</f>
        <v/>
      </c>
      <c r="L15" s="18">
        <f>IF($A15="","",IFERROR($K15/$C15,0))</f>
        <v/>
      </c>
    </row>
    <row r="16">
      <c r="A16" s="7" t="n"/>
      <c r="B16" s="8" t="n"/>
      <c r="C16" s="11">
        <f>IF($A16="","",COUNTIFS(Customers!$F$5:$F$204,$A16))</f>
        <v/>
      </c>
      <c r="D16" s="18">
        <f>IF($A16="","",IF($C16=0,"",IF(AsOf&lt;EDATE($B16,1),"",IFERROR(COUNTIFS(Customers!$F$5:$F$204,$A16,Customers!$C$5:$C$204,"&gt;="&amp;EDATE($B16,1))/$C16,0))))</f>
        <v/>
      </c>
      <c r="E16" s="18">
        <f>IF($A16="","",IF($C16=0,"",IF(AsOf&lt;EDATE($B16,6),"",IFERROR(COUNTIFS(Customers!$F$5:$F$204,$A16,Customers!$C$5:$C$204,"&gt;="&amp;EDATE($B16,6))/$C16,0))))</f>
        <v/>
      </c>
      <c r="F16" s="18">
        <f>IF($A16="","",IF($C16=0,"",IF(AsOf&lt;EDATE($B16,12),"",IFERROR(COUNTIFS(Customers!$F$5:$F$204,$A16,Customers!$C$5:$C$204,"&gt;="&amp;EDATE($B16,12))/$C16,0))))</f>
        <v/>
      </c>
      <c r="G16" s="12">
        <f>IF($A16="","",IFERROR(AVERAGEIFS(Customers!$D$5:$D$204,Customers!$F$5:$F$204,$A16),0))</f>
        <v/>
      </c>
      <c r="H16" s="18">
        <f>IF($F16="","",IFERROR(($F16/$E16)^(1/6),0))</f>
        <v/>
      </c>
      <c r="I16" s="19">
        <f>IF($F16="","",(1+$D16)/2+($D16+$E16)/2*5+($E16+$F16)/2*6+IF($H16&gt;=1,$F16*MAX(Horizon-12,0),IFERROR($F16*$H16*(1-$H16^MAX(Horizon-12,0))/(1-$H16),0)))</f>
        <v/>
      </c>
      <c r="J16" s="12">
        <f>IF($I16="","",$G16*GrossMargin*$I16)</f>
        <v/>
      </c>
      <c r="K16" s="11">
        <f>IF($A16="","",COUNTIFS(Customers!$F$5:$F$204,$A16,Customers!$C$5:$C$204,"&gt;="&amp;EDATE(AsOf,-1)))</f>
        <v/>
      </c>
      <c r="L16" s="18">
        <f>IF($A16="","",IFERROR($K16/$C16,0))</f>
        <v/>
      </c>
    </row>
    <row r="17">
      <c r="A17" s="7" t="n"/>
      <c r="B17" s="8" t="n"/>
      <c r="C17" s="11">
        <f>IF($A17="","",COUNTIFS(Customers!$F$5:$F$204,$A17))</f>
        <v/>
      </c>
      <c r="D17" s="18">
        <f>IF($A17="","",IF($C17=0,"",IF(AsOf&lt;EDATE($B17,1),"",IFERROR(COUNTIFS(Customers!$F$5:$F$204,$A17,Customers!$C$5:$C$204,"&gt;="&amp;EDATE($B17,1))/$C17,0))))</f>
        <v/>
      </c>
      <c r="E17" s="18">
        <f>IF($A17="","",IF($C17=0,"",IF(AsOf&lt;EDATE($B17,6),"",IFERROR(COUNTIFS(Customers!$F$5:$F$204,$A17,Customers!$C$5:$C$204,"&gt;="&amp;EDATE($B17,6))/$C17,0))))</f>
        <v/>
      </c>
      <c r="F17" s="18">
        <f>IF($A17="","",IF($C17=0,"",IF(AsOf&lt;EDATE($B17,12),"",IFERROR(COUNTIFS(Customers!$F$5:$F$204,$A17,Customers!$C$5:$C$204,"&gt;="&amp;EDATE($B17,12))/$C17,0))))</f>
        <v/>
      </c>
      <c r="G17" s="12">
        <f>IF($A17="","",IFERROR(AVERAGEIFS(Customers!$D$5:$D$204,Customers!$F$5:$F$204,$A17),0))</f>
        <v/>
      </c>
      <c r="H17" s="18">
        <f>IF($F17="","",IFERROR(($F17/$E17)^(1/6),0))</f>
        <v/>
      </c>
      <c r="I17" s="19">
        <f>IF($F17="","",(1+$D17)/2+($D17+$E17)/2*5+($E17+$F17)/2*6+IF($H17&gt;=1,$F17*MAX(Horizon-12,0),IFERROR($F17*$H17*(1-$H17^MAX(Horizon-12,0))/(1-$H17),0)))</f>
        <v/>
      </c>
      <c r="J17" s="12">
        <f>IF($I17="","",$G17*GrossMargin*$I17)</f>
        <v/>
      </c>
      <c r="K17" s="11">
        <f>IF($A17="","",COUNTIFS(Customers!$F$5:$F$204,$A17,Customers!$C$5:$C$204,"&gt;="&amp;EDATE(AsOf,-1)))</f>
        <v/>
      </c>
      <c r="L17" s="18">
        <f>IF($A17="","",IFERROR($K17/$C17,0))</f>
        <v/>
      </c>
    </row>
    <row r="18">
      <c r="A18" s="7" t="n"/>
      <c r="B18" s="8" t="n"/>
      <c r="C18" s="11">
        <f>IF($A18="","",COUNTIFS(Customers!$F$5:$F$204,$A18))</f>
        <v/>
      </c>
      <c r="D18" s="18">
        <f>IF($A18="","",IF($C18=0,"",IF(AsOf&lt;EDATE($B18,1),"",IFERROR(COUNTIFS(Customers!$F$5:$F$204,$A18,Customers!$C$5:$C$204,"&gt;="&amp;EDATE($B18,1))/$C18,0))))</f>
        <v/>
      </c>
      <c r="E18" s="18">
        <f>IF($A18="","",IF($C18=0,"",IF(AsOf&lt;EDATE($B18,6),"",IFERROR(COUNTIFS(Customers!$F$5:$F$204,$A18,Customers!$C$5:$C$204,"&gt;="&amp;EDATE($B18,6))/$C18,0))))</f>
        <v/>
      </c>
      <c r="F18" s="18">
        <f>IF($A18="","",IF($C18=0,"",IF(AsOf&lt;EDATE($B18,12),"",IFERROR(COUNTIFS(Customers!$F$5:$F$204,$A18,Customers!$C$5:$C$204,"&gt;="&amp;EDATE($B18,12))/$C18,0))))</f>
        <v/>
      </c>
      <c r="G18" s="12">
        <f>IF($A18="","",IFERROR(AVERAGEIFS(Customers!$D$5:$D$204,Customers!$F$5:$F$204,$A18),0))</f>
        <v/>
      </c>
      <c r="H18" s="18">
        <f>IF($F18="","",IFERROR(($F18/$E18)^(1/6),0))</f>
        <v/>
      </c>
      <c r="I18" s="19">
        <f>IF($F18="","",(1+$D18)/2+($D18+$E18)/2*5+($E18+$F18)/2*6+IF($H18&gt;=1,$F18*MAX(Horizon-12,0),IFERROR($F18*$H18*(1-$H18^MAX(Horizon-12,0))/(1-$H18),0)))</f>
        <v/>
      </c>
      <c r="J18" s="12">
        <f>IF($I18="","",$G18*GrossMargin*$I18)</f>
        <v/>
      </c>
      <c r="K18" s="11">
        <f>IF($A18="","",COUNTIFS(Customers!$F$5:$F$204,$A18,Customers!$C$5:$C$204,"&gt;="&amp;EDATE(AsOf,-1)))</f>
        <v/>
      </c>
      <c r="L18" s="18">
        <f>IF($A18="","",IFERROR($K18/$C18,0))</f>
        <v/>
      </c>
    </row>
    <row r="19">
      <c r="A19" s="7" t="n"/>
      <c r="B19" s="8" t="n"/>
      <c r="C19" s="11">
        <f>IF($A19="","",COUNTIFS(Customers!$F$5:$F$204,$A19))</f>
        <v/>
      </c>
      <c r="D19" s="18">
        <f>IF($A19="","",IF($C19=0,"",IF(AsOf&lt;EDATE($B19,1),"",IFERROR(COUNTIFS(Customers!$F$5:$F$204,$A19,Customers!$C$5:$C$204,"&gt;="&amp;EDATE($B19,1))/$C19,0))))</f>
        <v/>
      </c>
      <c r="E19" s="18">
        <f>IF($A19="","",IF($C19=0,"",IF(AsOf&lt;EDATE($B19,6),"",IFERROR(COUNTIFS(Customers!$F$5:$F$204,$A19,Customers!$C$5:$C$204,"&gt;="&amp;EDATE($B19,6))/$C19,0))))</f>
        <v/>
      </c>
      <c r="F19" s="18">
        <f>IF($A19="","",IF($C19=0,"",IF(AsOf&lt;EDATE($B19,12),"",IFERROR(COUNTIFS(Customers!$F$5:$F$204,$A19,Customers!$C$5:$C$204,"&gt;="&amp;EDATE($B19,12))/$C19,0))))</f>
        <v/>
      </c>
      <c r="G19" s="12">
        <f>IF($A19="","",IFERROR(AVERAGEIFS(Customers!$D$5:$D$204,Customers!$F$5:$F$204,$A19),0))</f>
        <v/>
      </c>
      <c r="H19" s="18">
        <f>IF($F19="","",IFERROR(($F19/$E19)^(1/6),0))</f>
        <v/>
      </c>
      <c r="I19" s="19">
        <f>IF($F19="","",(1+$D19)/2+($D19+$E19)/2*5+($E19+$F19)/2*6+IF($H19&gt;=1,$F19*MAX(Horizon-12,0),IFERROR($F19*$H19*(1-$H19^MAX(Horizon-12,0))/(1-$H19),0)))</f>
        <v/>
      </c>
      <c r="J19" s="12">
        <f>IF($I19="","",$G19*GrossMargin*$I19)</f>
        <v/>
      </c>
      <c r="K19" s="11">
        <f>IF($A19="","",COUNTIFS(Customers!$F$5:$F$204,$A19,Customers!$C$5:$C$204,"&gt;="&amp;EDATE(AsOf,-1)))</f>
        <v/>
      </c>
      <c r="L19" s="18">
        <f>IF($A19="","",IFERROR($K19/$C19,0))</f>
        <v/>
      </c>
    </row>
    <row r="20">
      <c r="A20" s="7" t="n"/>
      <c r="B20" s="8" t="n"/>
      <c r="C20" s="11">
        <f>IF($A20="","",COUNTIFS(Customers!$F$5:$F$204,$A20))</f>
        <v/>
      </c>
      <c r="D20" s="18">
        <f>IF($A20="","",IF($C20=0,"",IF(AsOf&lt;EDATE($B20,1),"",IFERROR(COUNTIFS(Customers!$F$5:$F$204,$A20,Customers!$C$5:$C$204,"&gt;="&amp;EDATE($B20,1))/$C20,0))))</f>
        <v/>
      </c>
      <c r="E20" s="18">
        <f>IF($A20="","",IF($C20=0,"",IF(AsOf&lt;EDATE($B20,6),"",IFERROR(COUNTIFS(Customers!$F$5:$F$204,$A20,Customers!$C$5:$C$204,"&gt;="&amp;EDATE($B20,6))/$C20,0))))</f>
        <v/>
      </c>
      <c r="F20" s="18">
        <f>IF($A20="","",IF($C20=0,"",IF(AsOf&lt;EDATE($B20,12),"",IFERROR(COUNTIFS(Customers!$F$5:$F$204,$A20,Customers!$C$5:$C$204,"&gt;="&amp;EDATE($B20,12))/$C20,0))))</f>
        <v/>
      </c>
      <c r="G20" s="12">
        <f>IF($A20="","",IFERROR(AVERAGEIFS(Customers!$D$5:$D$204,Customers!$F$5:$F$204,$A20),0))</f>
        <v/>
      </c>
      <c r="H20" s="18">
        <f>IF($F20="","",IFERROR(($F20/$E20)^(1/6),0))</f>
        <v/>
      </c>
      <c r="I20" s="19">
        <f>IF($F20="","",(1+$D20)/2+($D20+$E20)/2*5+($E20+$F20)/2*6+IF($H20&gt;=1,$F20*MAX(Horizon-12,0),IFERROR($F20*$H20*(1-$H20^MAX(Horizon-12,0))/(1-$H20),0)))</f>
        <v/>
      </c>
      <c r="J20" s="12">
        <f>IF($I20="","",$G20*GrossMargin*$I20)</f>
        <v/>
      </c>
      <c r="K20" s="11">
        <f>IF($A20="","",COUNTIFS(Customers!$F$5:$F$204,$A20,Customers!$C$5:$C$204,"&gt;="&amp;EDATE(AsOf,-1)))</f>
        <v/>
      </c>
      <c r="L20" s="18">
        <f>IF($A20="","",IFERROR($K20/$C20,0))</f>
        <v/>
      </c>
    </row>
    <row r="21">
      <c r="A21" s="7" t="n"/>
      <c r="B21" s="8" t="n"/>
      <c r="C21" s="11">
        <f>IF($A21="","",COUNTIFS(Customers!$F$5:$F$204,$A21))</f>
        <v/>
      </c>
      <c r="D21" s="18">
        <f>IF($A21="","",IF($C21=0,"",IF(AsOf&lt;EDATE($B21,1),"",IFERROR(COUNTIFS(Customers!$F$5:$F$204,$A21,Customers!$C$5:$C$204,"&gt;="&amp;EDATE($B21,1))/$C21,0))))</f>
        <v/>
      </c>
      <c r="E21" s="18">
        <f>IF($A21="","",IF($C21=0,"",IF(AsOf&lt;EDATE($B21,6),"",IFERROR(COUNTIFS(Customers!$F$5:$F$204,$A21,Customers!$C$5:$C$204,"&gt;="&amp;EDATE($B21,6))/$C21,0))))</f>
        <v/>
      </c>
      <c r="F21" s="18">
        <f>IF($A21="","",IF($C21=0,"",IF(AsOf&lt;EDATE($B21,12),"",IFERROR(COUNTIFS(Customers!$F$5:$F$204,$A21,Customers!$C$5:$C$204,"&gt;="&amp;EDATE($B21,12))/$C21,0))))</f>
        <v/>
      </c>
      <c r="G21" s="12">
        <f>IF($A21="","",IFERROR(AVERAGEIFS(Customers!$D$5:$D$204,Customers!$F$5:$F$204,$A21),0))</f>
        <v/>
      </c>
      <c r="H21" s="18">
        <f>IF($F21="","",IFERROR(($F21/$E21)^(1/6),0))</f>
        <v/>
      </c>
      <c r="I21" s="19">
        <f>IF($F21="","",(1+$D21)/2+($D21+$E21)/2*5+($E21+$F21)/2*6+IF($H21&gt;=1,$F21*MAX(Horizon-12,0),IFERROR($F21*$H21*(1-$H21^MAX(Horizon-12,0))/(1-$H21),0)))</f>
        <v/>
      </c>
      <c r="J21" s="12">
        <f>IF($I21="","",$G21*GrossMargin*$I21)</f>
        <v/>
      </c>
      <c r="K21" s="11">
        <f>IF($A21="","",COUNTIFS(Customers!$F$5:$F$204,$A21,Customers!$C$5:$C$204,"&gt;="&amp;EDATE(AsOf,-1)))</f>
        <v/>
      </c>
      <c r="L21" s="18">
        <f>IF($A21="","",IFERROR($K21/$C21,0))</f>
        <v/>
      </c>
    </row>
    <row r="22">
      <c r="A22" s="7" t="n"/>
      <c r="B22" s="8" t="n"/>
      <c r="C22" s="11">
        <f>IF($A22="","",COUNTIFS(Customers!$F$5:$F$204,$A22))</f>
        <v/>
      </c>
      <c r="D22" s="18">
        <f>IF($A22="","",IF($C22=0,"",IF(AsOf&lt;EDATE($B22,1),"",IFERROR(COUNTIFS(Customers!$F$5:$F$204,$A22,Customers!$C$5:$C$204,"&gt;="&amp;EDATE($B22,1))/$C22,0))))</f>
        <v/>
      </c>
      <c r="E22" s="18">
        <f>IF($A22="","",IF($C22=0,"",IF(AsOf&lt;EDATE($B22,6),"",IFERROR(COUNTIFS(Customers!$F$5:$F$204,$A22,Customers!$C$5:$C$204,"&gt;="&amp;EDATE($B22,6))/$C22,0))))</f>
        <v/>
      </c>
      <c r="F22" s="18">
        <f>IF($A22="","",IF($C22=0,"",IF(AsOf&lt;EDATE($B22,12),"",IFERROR(COUNTIFS(Customers!$F$5:$F$204,$A22,Customers!$C$5:$C$204,"&gt;="&amp;EDATE($B22,12))/$C22,0))))</f>
        <v/>
      </c>
      <c r="G22" s="12">
        <f>IF($A22="","",IFERROR(AVERAGEIFS(Customers!$D$5:$D$204,Customers!$F$5:$F$204,$A22),0))</f>
        <v/>
      </c>
      <c r="H22" s="18">
        <f>IF($F22="","",IFERROR(($F22/$E22)^(1/6),0))</f>
        <v/>
      </c>
      <c r="I22" s="19">
        <f>IF($F22="","",(1+$D22)/2+($D22+$E22)/2*5+($E22+$F22)/2*6+IF($H22&gt;=1,$F22*MAX(Horizon-12,0),IFERROR($F22*$H22*(1-$H22^MAX(Horizon-12,0))/(1-$H22),0)))</f>
        <v/>
      </c>
      <c r="J22" s="12">
        <f>IF($I22="","",$G22*GrossMargin*$I22)</f>
        <v/>
      </c>
      <c r="K22" s="11">
        <f>IF($A22="","",COUNTIFS(Customers!$F$5:$F$204,$A22,Customers!$C$5:$C$204,"&gt;="&amp;EDATE(AsOf,-1)))</f>
        <v/>
      </c>
      <c r="L22" s="18">
        <f>IF($A22="","",IFERROR($K22/$C22,0))</f>
        <v/>
      </c>
    </row>
    <row r="23">
      <c r="A23" s="7" t="n"/>
      <c r="B23" s="8" t="n"/>
      <c r="C23" s="11">
        <f>IF($A23="","",COUNTIFS(Customers!$F$5:$F$204,$A23))</f>
        <v/>
      </c>
      <c r="D23" s="18">
        <f>IF($A23="","",IF($C23=0,"",IF(AsOf&lt;EDATE($B23,1),"",IFERROR(COUNTIFS(Customers!$F$5:$F$204,$A23,Customers!$C$5:$C$204,"&gt;="&amp;EDATE($B23,1))/$C23,0))))</f>
        <v/>
      </c>
      <c r="E23" s="18">
        <f>IF($A23="","",IF($C23=0,"",IF(AsOf&lt;EDATE($B23,6),"",IFERROR(COUNTIFS(Customers!$F$5:$F$204,$A23,Customers!$C$5:$C$204,"&gt;="&amp;EDATE($B23,6))/$C23,0))))</f>
        <v/>
      </c>
      <c r="F23" s="18">
        <f>IF($A23="","",IF($C23=0,"",IF(AsOf&lt;EDATE($B23,12),"",IFERROR(COUNTIFS(Customers!$F$5:$F$204,$A23,Customers!$C$5:$C$204,"&gt;="&amp;EDATE($B23,12))/$C23,0))))</f>
        <v/>
      </c>
      <c r="G23" s="12">
        <f>IF($A23="","",IFERROR(AVERAGEIFS(Customers!$D$5:$D$204,Customers!$F$5:$F$204,$A23),0))</f>
        <v/>
      </c>
      <c r="H23" s="18">
        <f>IF($F23="","",IFERROR(($F23/$E23)^(1/6),0))</f>
        <v/>
      </c>
      <c r="I23" s="19">
        <f>IF($F23="","",(1+$D23)/2+($D23+$E23)/2*5+($E23+$F23)/2*6+IF($H23&gt;=1,$F23*MAX(Horizon-12,0),IFERROR($F23*$H23*(1-$H23^MAX(Horizon-12,0))/(1-$H23),0)))</f>
        <v/>
      </c>
      <c r="J23" s="12">
        <f>IF($I23="","",$G23*GrossMargin*$I23)</f>
        <v/>
      </c>
      <c r="K23" s="11">
        <f>IF($A23="","",COUNTIFS(Customers!$F$5:$F$204,$A23,Customers!$C$5:$C$204,"&gt;="&amp;EDATE(AsOf,-1)))</f>
        <v/>
      </c>
      <c r="L23" s="18">
        <f>IF($A23="","",IFERROR($K23/$C23,0))</f>
        <v/>
      </c>
    </row>
    <row r="24">
      <c r="A24" s="7" t="n"/>
      <c r="B24" s="8" t="n"/>
      <c r="C24" s="11">
        <f>IF($A24="","",COUNTIFS(Customers!$F$5:$F$204,$A24))</f>
        <v/>
      </c>
      <c r="D24" s="18">
        <f>IF($A24="","",IF($C24=0,"",IF(AsOf&lt;EDATE($B24,1),"",IFERROR(COUNTIFS(Customers!$F$5:$F$204,$A24,Customers!$C$5:$C$204,"&gt;="&amp;EDATE($B24,1))/$C24,0))))</f>
        <v/>
      </c>
      <c r="E24" s="18">
        <f>IF($A24="","",IF($C24=0,"",IF(AsOf&lt;EDATE($B24,6),"",IFERROR(COUNTIFS(Customers!$F$5:$F$204,$A24,Customers!$C$5:$C$204,"&gt;="&amp;EDATE($B24,6))/$C24,0))))</f>
        <v/>
      </c>
      <c r="F24" s="18">
        <f>IF($A24="","",IF($C24=0,"",IF(AsOf&lt;EDATE($B24,12),"",IFERROR(COUNTIFS(Customers!$F$5:$F$204,$A24,Customers!$C$5:$C$204,"&gt;="&amp;EDATE($B24,12))/$C24,0))))</f>
        <v/>
      </c>
      <c r="G24" s="12">
        <f>IF($A24="","",IFERROR(AVERAGEIFS(Customers!$D$5:$D$204,Customers!$F$5:$F$204,$A24),0))</f>
        <v/>
      </c>
      <c r="H24" s="18">
        <f>IF($F24="","",IFERROR(($F24/$E24)^(1/6),0))</f>
        <v/>
      </c>
      <c r="I24" s="19">
        <f>IF($F24="","",(1+$D24)/2+($D24+$E24)/2*5+($E24+$F24)/2*6+IF($H24&gt;=1,$F24*MAX(Horizon-12,0),IFERROR($F24*$H24*(1-$H24^MAX(Horizon-12,0))/(1-$H24),0)))</f>
        <v/>
      </c>
      <c r="J24" s="12">
        <f>IF($I24="","",$G24*GrossMargin*$I24)</f>
        <v/>
      </c>
      <c r="K24" s="11">
        <f>IF($A24="","",COUNTIFS(Customers!$F$5:$F$204,$A24,Customers!$C$5:$C$204,"&gt;="&amp;EDATE(AsOf,-1)))</f>
        <v/>
      </c>
      <c r="L24" s="18">
        <f>IF($A24="","",IFERROR($K24/$C24,0))</f>
        <v/>
      </c>
    </row>
    <row r="25">
      <c r="A25" s="7" t="n"/>
      <c r="B25" s="8" t="n"/>
      <c r="C25" s="11">
        <f>IF($A25="","",COUNTIFS(Customers!$F$5:$F$204,$A25))</f>
        <v/>
      </c>
      <c r="D25" s="18">
        <f>IF($A25="","",IF($C25=0,"",IF(AsOf&lt;EDATE($B25,1),"",IFERROR(COUNTIFS(Customers!$F$5:$F$204,$A25,Customers!$C$5:$C$204,"&gt;="&amp;EDATE($B25,1))/$C25,0))))</f>
        <v/>
      </c>
      <c r="E25" s="18">
        <f>IF($A25="","",IF($C25=0,"",IF(AsOf&lt;EDATE($B25,6),"",IFERROR(COUNTIFS(Customers!$F$5:$F$204,$A25,Customers!$C$5:$C$204,"&gt;="&amp;EDATE($B25,6))/$C25,0))))</f>
        <v/>
      </c>
      <c r="F25" s="18">
        <f>IF($A25="","",IF($C25=0,"",IF(AsOf&lt;EDATE($B25,12),"",IFERROR(COUNTIFS(Customers!$F$5:$F$204,$A25,Customers!$C$5:$C$204,"&gt;="&amp;EDATE($B25,12))/$C25,0))))</f>
        <v/>
      </c>
      <c r="G25" s="12">
        <f>IF($A25="","",IFERROR(AVERAGEIFS(Customers!$D$5:$D$204,Customers!$F$5:$F$204,$A25),0))</f>
        <v/>
      </c>
      <c r="H25" s="18">
        <f>IF($F25="","",IFERROR(($F25/$E25)^(1/6),0))</f>
        <v/>
      </c>
      <c r="I25" s="19">
        <f>IF($F25="","",(1+$D25)/2+($D25+$E25)/2*5+($E25+$F25)/2*6+IF($H25&gt;=1,$F25*MAX(Horizon-12,0),IFERROR($F25*$H25*(1-$H25^MAX(Horizon-12,0))/(1-$H25),0)))</f>
        <v/>
      </c>
      <c r="J25" s="12">
        <f>IF($I25="","",$G25*GrossMargin*$I25)</f>
        <v/>
      </c>
      <c r="K25" s="11">
        <f>IF($A25="","",COUNTIFS(Customers!$F$5:$F$204,$A25,Customers!$C$5:$C$204,"&gt;="&amp;EDATE(AsOf,-1)))</f>
        <v/>
      </c>
      <c r="L25" s="18">
        <f>IF($A25="","",IFERROR($K25/$C25,0))</f>
        <v/>
      </c>
    </row>
    <row r="26">
      <c r="A26" s="7" t="n"/>
      <c r="B26" s="8" t="n"/>
      <c r="C26" s="11">
        <f>IF($A26="","",COUNTIFS(Customers!$F$5:$F$204,$A26))</f>
        <v/>
      </c>
      <c r="D26" s="18">
        <f>IF($A26="","",IF($C26=0,"",IF(AsOf&lt;EDATE($B26,1),"",IFERROR(COUNTIFS(Customers!$F$5:$F$204,$A26,Customers!$C$5:$C$204,"&gt;="&amp;EDATE($B26,1))/$C26,0))))</f>
        <v/>
      </c>
      <c r="E26" s="18">
        <f>IF($A26="","",IF($C26=0,"",IF(AsOf&lt;EDATE($B26,6),"",IFERROR(COUNTIFS(Customers!$F$5:$F$204,$A26,Customers!$C$5:$C$204,"&gt;="&amp;EDATE($B26,6))/$C26,0))))</f>
        <v/>
      </c>
      <c r="F26" s="18">
        <f>IF($A26="","",IF($C26=0,"",IF(AsOf&lt;EDATE($B26,12),"",IFERROR(COUNTIFS(Customers!$F$5:$F$204,$A26,Customers!$C$5:$C$204,"&gt;="&amp;EDATE($B26,12))/$C26,0))))</f>
        <v/>
      </c>
      <c r="G26" s="12">
        <f>IF($A26="","",IFERROR(AVERAGEIFS(Customers!$D$5:$D$204,Customers!$F$5:$F$204,$A26),0))</f>
        <v/>
      </c>
      <c r="H26" s="18">
        <f>IF($F26="","",IFERROR(($F26/$E26)^(1/6),0))</f>
        <v/>
      </c>
      <c r="I26" s="19">
        <f>IF($F26="","",(1+$D26)/2+($D26+$E26)/2*5+($E26+$F26)/2*6+IF($H26&gt;=1,$F26*MAX(Horizon-12,0),IFERROR($F26*$H26*(1-$H26^MAX(Horizon-12,0))/(1-$H26),0)))</f>
        <v/>
      </c>
      <c r="J26" s="12">
        <f>IF($I26="","",$G26*GrossMargin*$I26)</f>
        <v/>
      </c>
      <c r="K26" s="11">
        <f>IF($A26="","",COUNTIFS(Customers!$F$5:$F$204,$A26,Customers!$C$5:$C$204,"&gt;="&amp;EDATE(AsOf,-1)))</f>
        <v/>
      </c>
      <c r="L26" s="18">
        <f>IF($A26="","",IFERROR($K26/$C26,0))</f>
        <v/>
      </c>
    </row>
    <row r="27">
      <c r="A27" s="7" t="n"/>
      <c r="B27" s="8" t="n"/>
      <c r="C27" s="11">
        <f>IF($A27="","",COUNTIFS(Customers!$F$5:$F$204,$A27))</f>
        <v/>
      </c>
      <c r="D27" s="18">
        <f>IF($A27="","",IF($C27=0,"",IF(AsOf&lt;EDATE($B27,1),"",IFERROR(COUNTIFS(Customers!$F$5:$F$204,$A27,Customers!$C$5:$C$204,"&gt;="&amp;EDATE($B27,1))/$C27,0))))</f>
        <v/>
      </c>
      <c r="E27" s="18">
        <f>IF($A27="","",IF($C27=0,"",IF(AsOf&lt;EDATE($B27,6),"",IFERROR(COUNTIFS(Customers!$F$5:$F$204,$A27,Customers!$C$5:$C$204,"&gt;="&amp;EDATE($B27,6))/$C27,0))))</f>
        <v/>
      </c>
      <c r="F27" s="18">
        <f>IF($A27="","",IF($C27=0,"",IF(AsOf&lt;EDATE($B27,12),"",IFERROR(COUNTIFS(Customers!$F$5:$F$204,$A27,Customers!$C$5:$C$204,"&gt;="&amp;EDATE($B27,12))/$C27,0))))</f>
        <v/>
      </c>
      <c r="G27" s="12">
        <f>IF($A27="","",IFERROR(AVERAGEIFS(Customers!$D$5:$D$204,Customers!$F$5:$F$204,$A27),0))</f>
        <v/>
      </c>
      <c r="H27" s="18">
        <f>IF($F27="","",IFERROR(($F27/$E27)^(1/6),0))</f>
        <v/>
      </c>
      <c r="I27" s="19">
        <f>IF($F27="","",(1+$D27)/2+($D27+$E27)/2*5+($E27+$F27)/2*6+IF($H27&gt;=1,$F27*MAX(Horizon-12,0),IFERROR($F27*$H27*(1-$H27^MAX(Horizon-12,0))/(1-$H27),0)))</f>
        <v/>
      </c>
      <c r="J27" s="12">
        <f>IF($I27="","",$G27*GrossMargin*$I27)</f>
        <v/>
      </c>
      <c r="K27" s="11">
        <f>IF($A27="","",COUNTIFS(Customers!$F$5:$F$204,$A27,Customers!$C$5:$C$204,"&gt;="&amp;EDATE(AsOf,-1)))</f>
        <v/>
      </c>
      <c r="L27" s="18">
        <f>IF($A27="","",IFERROR($K27/$C27,0))</f>
        <v/>
      </c>
    </row>
    <row r="28">
      <c r="A28" s="7" t="n"/>
      <c r="B28" s="8" t="n"/>
      <c r="C28" s="11">
        <f>IF($A28="","",COUNTIFS(Customers!$F$5:$F$204,$A28))</f>
        <v/>
      </c>
      <c r="D28" s="18">
        <f>IF($A28="","",IF($C28=0,"",IF(AsOf&lt;EDATE($B28,1),"",IFERROR(COUNTIFS(Customers!$F$5:$F$204,$A28,Customers!$C$5:$C$204,"&gt;="&amp;EDATE($B28,1))/$C28,0))))</f>
        <v/>
      </c>
      <c r="E28" s="18">
        <f>IF($A28="","",IF($C28=0,"",IF(AsOf&lt;EDATE($B28,6),"",IFERROR(COUNTIFS(Customers!$F$5:$F$204,$A28,Customers!$C$5:$C$204,"&gt;="&amp;EDATE($B28,6))/$C28,0))))</f>
        <v/>
      </c>
      <c r="F28" s="18">
        <f>IF($A28="","",IF($C28=0,"",IF(AsOf&lt;EDATE($B28,12),"",IFERROR(COUNTIFS(Customers!$F$5:$F$204,$A28,Customers!$C$5:$C$204,"&gt;="&amp;EDATE($B28,12))/$C28,0))))</f>
        <v/>
      </c>
      <c r="G28" s="12">
        <f>IF($A28="","",IFERROR(AVERAGEIFS(Customers!$D$5:$D$204,Customers!$F$5:$F$204,$A28),0))</f>
        <v/>
      </c>
      <c r="H28" s="18">
        <f>IF($F28="","",IFERROR(($F28/$E28)^(1/6),0))</f>
        <v/>
      </c>
      <c r="I28" s="19">
        <f>IF($F28="","",(1+$D28)/2+($D28+$E28)/2*5+($E28+$F28)/2*6+IF($H28&gt;=1,$F28*MAX(Horizon-12,0),IFERROR($F28*$H28*(1-$H28^MAX(Horizon-12,0))/(1-$H28),0)))</f>
        <v/>
      </c>
      <c r="J28" s="12">
        <f>IF($I28="","",$G28*GrossMargin*$I28)</f>
        <v/>
      </c>
      <c r="K28" s="11">
        <f>IF($A28="","",COUNTIFS(Customers!$F$5:$F$204,$A28,Customers!$C$5:$C$204,"&gt;="&amp;EDATE(AsOf,-1)))</f>
        <v/>
      </c>
      <c r="L28" s="18">
        <f>IF($A28="","",IFERROR($K28/$C28,0))</f>
        <v/>
      </c>
    </row>
    <row r="29">
      <c r="A29" s="7" t="n"/>
      <c r="B29" s="8" t="n"/>
      <c r="C29" s="11">
        <f>IF($A29="","",COUNTIFS(Customers!$F$5:$F$204,$A29))</f>
        <v/>
      </c>
      <c r="D29" s="18">
        <f>IF($A29="","",IF($C29=0,"",IF(AsOf&lt;EDATE($B29,1),"",IFERROR(COUNTIFS(Customers!$F$5:$F$204,$A29,Customers!$C$5:$C$204,"&gt;="&amp;EDATE($B29,1))/$C29,0))))</f>
        <v/>
      </c>
      <c r="E29" s="18">
        <f>IF($A29="","",IF($C29=0,"",IF(AsOf&lt;EDATE($B29,6),"",IFERROR(COUNTIFS(Customers!$F$5:$F$204,$A29,Customers!$C$5:$C$204,"&gt;="&amp;EDATE($B29,6))/$C29,0))))</f>
        <v/>
      </c>
      <c r="F29" s="18">
        <f>IF($A29="","",IF($C29=0,"",IF(AsOf&lt;EDATE($B29,12),"",IFERROR(COUNTIFS(Customers!$F$5:$F$204,$A29,Customers!$C$5:$C$204,"&gt;="&amp;EDATE($B29,12))/$C29,0))))</f>
        <v/>
      </c>
      <c r="G29" s="12">
        <f>IF($A29="","",IFERROR(AVERAGEIFS(Customers!$D$5:$D$204,Customers!$F$5:$F$204,$A29),0))</f>
        <v/>
      </c>
      <c r="H29" s="18">
        <f>IF($F29="","",IFERROR(($F29/$E29)^(1/6),0))</f>
        <v/>
      </c>
      <c r="I29" s="19">
        <f>IF($F29="","",(1+$D29)/2+($D29+$E29)/2*5+($E29+$F29)/2*6+IF($H29&gt;=1,$F29*MAX(Horizon-12,0),IFERROR($F29*$H29*(1-$H29^MAX(Horizon-12,0))/(1-$H29),0)))</f>
        <v/>
      </c>
      <c r="J29" s="12">
        <f>IF($I29="","",$G29*GrossMargin*$I29)</f>
        <v/>
      </c>
      <c r="K29" s="11">
        <f>IF($A29="","",COUNTIFS(Customers!$F$5:$F$204,$A29,Customers!$C$5:$C$204,"&gt;="&amp;EDATE(AsOf,-1)))</f>
        <v/>
      </c>
      <c r="L29" s="18">
        <f>IF($A29="","",IFERROR($K29/$C29,0))</f>
        <v/>
      </c>
    </row>
    <row r="30">
      <c r="A30" s="7" t="n"/>
      <c r="B30" s="8" t="n"/>
      <c r="C30" s="11">
        <f>IF($A30="","",COUNTIFS(Customers!$F$5:$F$204,$A30))</f>
        <v/>
      </c>
      <c r="D30" s="18">
        <f>IF($A30="","",IF($C30=0,"",IF(AsOf&lt;EDATE($B30,1),"",IFERROR(COUNTIFS(Customers!$F$5:$F$204,$A30,Customers!$C$5:$C$204,"&gt;="&amp;EDATE($B30,1))/$C30,0))))</f>
        <v/>
      </c>
      <c r="E30" s="18">
        <f>IF($A30="","",IF($C30=0,"",IF(AsOf&lt;EDATE($B30,6),"",IFERROR(COUNTIFS(Customers!$F$5:$F$204,$A30,Customers!$C$5:$C$204,"&gt;="&amp;EDATE($B30,6))/$C30,0))))</f>
        <v/>
      </c>
      <c r="F30" s="18">
        <f>IF($A30="","",IF($C30=0,"",IF(AsOf&lt;EDATE($B30,12),"",IFERROR(COUNTIFS(Customers!$F$5:$F$204,$A30,Customers!$C$5:$C$204,"&gt;="&amp;EDATE($B30,12))/$C30,0))))</f>
        <v/>
      </c>
      <c r="G30" s="12">
        <f>IF($A30="","",IFERROR(AVERAGEIFS(Customers!$D$5:$D$204,Customers!$F$5:$F$204,$A30),0))</f>
        <v/>
      </c>
      <c r="H30" s="18">
        <f>IF($F30="","",IFERROR(($F30/$E30)^(1/6),0))</f>
        <v/>
      </c>
      <c r="I30" s="19">
        <f>IF($F30="","",(1+$D30)/2+($D30+$E30)/2*5+($E30+$F30)/2*6+IF($H30&gt;=1,$F30*MAX(Horizon-12,0),IFERROR($F30*$H30*(1-$H30^MAX(Horizon-12,0))/(1-$H30),0)))</f>
        <v/>
      </c>
      <c r="J30" s="12">
        <f>IF($I30="","",$G30*GrossMargin*$I30)</f>
        <v/>
      </c>
      <c r="K30" s="11">
        <f>IF($A30="","",COUNTIFS(Customers!$F$5:$F$204,$A30,Customers!$C$5:$C$204,"&gt;="&amp;EDATE(AsOf,-1)))</f>
        <v/>
      </c>
      <c r="L30" s="18">
        <f>IF($A30="","",IFERROR($K30/$C30,0))</f>
        <v/>
      </c>
    </row>
    <row r="31">
      <c r="A31" s="7" t="n"/>
      <c r="B31" s="8" t="n"/>
      <c r="C31" s="11">
        <f>IF($A31="","",COUNTIFS(Customers!$F$5:$F$204,$A31))</f>
        <v/>
      </c>
      <c r="D31" s="18">
        <f>IF($A31="","",IF($C31=0,"",IF(AsOf&lt;EDATE($B31,1),"",IFERROR(COUNTIFS(Customers!$F$5:$F$204,$A31,Customers!$C$5:$C$204,"&gt;="&amp;EDATE($B31,1))/$C31,0))))</f>
        <v/>
      </c>
      <c r="E31" s="18">
        <f>IF($A31="","",IF($C31=0,"",IF(AsOf&lt;EDATE($B31,6),"",IFERROR(COUNTIFS(Customers!$F$5:$F$204,$A31,Customers!$C$5:$C$204,"&gt;="&amp;EDATE($B31,6))/$C31,0))))</f>
        <v/>
      </c>
      <c r="F31" s="18">
        <f>IF($A31="","",IF($C31=0,"",IF(AsOf&lt;EDATE($B31,12),"",IFERROR(COUNTIFS(Customers!$F$5:$F$204,$A31,Customers!$C$5:$C$204,"&gt;="&amp;EDATE($B31,12))/$C31,0))))</f>
        <v/>
      </c>
      <c r="G31" s="12">
        <f>IF($A31="","",IFERROR(AVERAGEIFS(Customers!$D$5:$D$204,Customers!$F$5:$F$204,$A31),0))</f>
        <v/>
      </c>
      <c r="H31" s="18">
        <f>IF($F31="","",IFERROR(($F31/$E31)^(1/6),0))</f>
        <v/>
      </c>
      <c r="I31" s="19">
        <f>IF($F31="","",(1+$D31)/2+($D31+$E31)/2*5+($E31+$F31)/2*6+IF($H31&gt;=1,$F31*MAX(Horizon-12,0),IFERROR($F31*$H31*(1-$H31^MAX(Horizon-12,0))/(1-$H31),0)))</f>
        <v/>
      </c>
      <c r="J31" s="12">
        <f>IF($I31="","",$G31*GrossMargin*$I31)</f>
        <v/>
      </c>
      <c r="K31" s="11">
        <f>IF($A31="","",COUNTIFS(Customers!$F$5:$F$204,$A31,Customers!$C$5:$C$204,"&gt;="&amp;EDATE(AsOf,-1)))</f>
        <v/>
      </c>
      <c r="L31" s="18">
        <f>IF($A31="","",IFERROR($K31/$C31,0))</f>
        <v/>
      </c>
    </row>
    <row r="32">
      <c r="A32" s="7" t="n"/>
      <c r="B32" s="8" t="n"/>
      <c r="C32" s="11">
        <f>IF($A32="","",COUNTIFS(Customers!$F$5:$F$204,$A32))</f>
        <v/>
      </c>
      <c r="D32" s="18">
        <f>IF($A32="","",IF($C32=0,"",IF(AsOf&lt;EDATE($B32,1),"",IFERROR(COUNTIFS(Customers!$F$5:$F$204,$A32,Customers!$C$5:$C$204,"&gt;="&amp;EDATE($B32,1))/$C32,0))))</f>
        <v/>
      </c>
      <c r="E32" s="18">
        <f>IF($A32="","",IF($C32=0,"",IF(AsOf&lt;EDATE($B32,6),"",IFERROR(COUNTIFS(Customers!$F$5:$F$204,$A32,Customers!$C$5:$C$204,"&gt;="&amp;EDATE($B32,6))/$C32,0))))</f>
        <v/>
      </c>
      <c r="F32" s="18">
        <f>IF($A32="","",IF($C32=0,"",IF(AsOf&lt;EDATE($B32,12),"",IFERROR(COUNTIFS(Customers!$F$5:$F$204,$A32,Customers!$C$5:$C$204,"&gt;="&amp;EDATE($B32,12))/$C32,0))))</f>
        <v/>
      </c>
      <c r="G32" s="12">
        <f>IF($A32="","",IFERROR(AVERAGEIFS(Customers!$D$5:$D$204,Customers!$F$5:$F$204,$A32),0))</f>
        <v/>
      </c>
      <c r="H32" s="18">
        <f>IF($F32="","",IFERROR(($F32/$E32)^(1/6),0))</f>
        <v/>
      </c>
      <c r="I32" s="19">
        <f>IF($F32="","",(1+$D32)/2+($D32+$E32)/2*5+($E32+$F32)/2*6+IF($H32&gt;=1,$F32*MAX(Horizon-12,0),IFERROR($F32*$H32*(1-$H32^MAX(Horizon-12,0))/(1-$H32),0)))</f>
        <v/>
      </c>
      <c r="J32" s="12">
        <f>IF($I32="","",$G32*GrossMargin*$I32)</f>
        <v/>
      </c>
      <c r="K32" s="11">
        <f>IF($A32="","",COUNTIFS(Customers!$F$5:$F$204,$A32,Customers!$C$5:$C$204,"&gt;="&amp;EDATE(AsOf,-1)))</f>
        <v/>
      </c>
      <c r="L32" s="18">
        <f>IF($A32="","",IFERROR($K32/$C32,0))</f>
        <v/>
      </c>
    </row>
    <row r="33">
      <c r="A33" s="7" t="n"/>
      <c r="B33" s="8" t="n"/>
      <c r="C33" s="11">
        <f>IF($A33="","",COUNTIFS(Customers!$F$5:$F$204,$A33))</f>
        <v/>
      </c>
      <c r="D33" s="18">
        <f>IF($A33="","",IF($C33=0,"",IF(AsOf&lt;EDATE($B33,1),"",IFERROR(COUNTIFS(Customers!$F$5:$F$204,$A33,Customers!$C$5:$C$204,"&gt;="&amp;EDATE($B33,1))/$C33,0))))</f>
        <v/>
      </c>
      <c r="E33" s="18">
        <f>IF($A33="","",IF($C33=0,"",IF(AsOf&lt;EDATE($B33,6),"",IFERROR(COUNTIFS(Customers!$F$5:$F$204,$A33,Customers!$C$5:$C$204,"&gt;="&amp;EDATE($B33,6))/$C33,0))))</f>
        <v/>
      </c>
      <c r="F33" s="18">
        <f>IF($A33="","",IF($C33=0,"",IF(AsOf&lt;EDATE($B33,12),"",IFERROR(COUNTIFS(Customers!$F$5:$F$204,$A33,Customers!$C$5:$C$204,"&gt;="&amp;EDATE($B33,12))/$C33,0))))</f>
        <v/>
      </c>
      <c r="G33" s="12">
        <f>IF($A33="","",IFERROR(AVERAGEIFS(Customers!$D$5:$D$204,Customers!$F$5:$F$204,$A33),0))</f>
        <v/>
      </c>
      <c r="H33" s="18">
        <f>IF($F33="","",IFERROR(($F33/$E33)^(1/6),0))</f>
        <v/>
      </c>
      <c r="I33" s="19">
        <f>IF($F33="","",(1+$D33)/2+($D33+$E33)/2*5+($E33+$F33)/2*6+IF($H33&gt;=1,$F33*MAX(Horizon-12,0),IFERROR($F33*$H33*(1-$H33^MAX(Horizon-12,0))/(1-$H33),0)))</f>
        <v/>
      </c>
      <c r="J33" s="12">
        <f>IF($I33="","",$G33*GrossMargin*$I33)</f>
        <v/>
      </c>
      <c r="K33" s="11">
        <f>IF($A33="","",COUNTIFS(Customers!$F$5:$F$204,$A33,Customers!$C$5:$C$204,"&gt;="&amp;EDATE(AsOf,-1)))</f>
        <v/>
      </c>
      <c r="L33" s="18">
        <f>IF($A33="","",IFERROR($K33/$C33,0))</f>
        <v/>
      </c>
    </row>
    <row r="34">
      <c r="A34" s="7" t="n"/>
      <c r="B34" s="8" t="n"/>
      <c r="C34" s="11">
        <f>IF($A34="","",COUNTIFS(Customers!$F$5:$F$204,$A34))</f>
        <v/>
      </c>
      <c r="D34" s="18">
        <f>IF($A34="","",IF($C34=0,"",IF(AsOf&lt;EDATE($B34,1),"",IFERROR(COUNTIFS(Customers!$F$5:$F$204,$A34,Customers!$C$5:$C$204,"&gt;="&amp;EDATE($B34,1))/$C34,0))))</f>
        <v/>
      </c>
      <c r="E34" s="18">
        <f>IF($A34="","",IF($C34=0,"",IF(AsOf&lt;EDATE($B34,6),"",IFERROR(COUNTIFS(Customers!$F$5:$F$204,$A34,Customers!$C$5:$C$204,"&gt;="&amp;EDATE($B34,6))/$C34,0))))</f>
        <v/>
      </c>
      <c r="F34" s="18">
        <f>IF($A34="","",IF($C34=0,"",IF(AsOf&lt;EDATE($B34,12),"",IFERROR(COUNTIFS(Customers!$F$5:$F$204,$A34,Customers!$C$5:$C$204,"&gt;="&amp;EDATE($B34,12))/$C34,0))))</f>
        <v/>
      </c>
      <c r="G34" s="12">
        <f>IF($A34="","",IFERROR(AVERAGEIFS(Customers!$D$5:$D$204,Customers!$F$5:$F$204,$A34),0))</f>
        <v/>
      </c>
      <c r="H34" s="18">
        <f>IF($F34="","",IFERROR(($F34/$E34)^(1/6),0))</f>
        <v/>
      </c>
      <c r="I34" s="19">
        <f>IF($F34="","",(1+$D34)/2+($D34+$E34)/2*5+($E34+$F34)/2*6+IF($H34&gt;=1,$F34*MAX(Horizon-12,0),IFERROR($F34*$H34*(1-$H34^MAX(Horizon-12,0))/(1-$H34),0)))</f>
        <v/>
      </c>
      <c r="J34" s="12">
        <f>IF($I34="","",$G34*GrossMargin*$I34)</f>
        <v/>
      </c>
      <c r="K34" s="11">
        <f>IF($A34="","",COUNTIFS(Customers!$F$5:$F$204,$A34,Customers!$C$5:$C$204,"&gt;="&amp;EDATE(AsOf,-1)))</f>
        <v/>
      </c>
      <c r="L34" s="18">
        <f>IF($A34="","",IFERROR($K34/$C34,0))</f>
        <v/>
      </c>
    </row>
    <row r="35">
      <c r="A35" s="7" t="n"/>
      <c r="B35" s="8" t="n"/>
      <c r="C35" s="11">
        <f>IF($A35="","",COUNTIFS(Customers!$F$5:$F$204,$A35))</f>
        <v/>
      </c>
      <c r="D35" s="18">
        <f>IF($A35="","",IF($C35=0,"",IF(AsOf&lt;EDATE($B35,1),"",IFERROR(COUNTIFS(Customers!$F$5:$F$204,$A35,Customers!$C$5:$C$204,"&gt;="&amp;EDATE($B35,1))/$C35,0))))</f>
        <v/>
      </c>
      <c r="E35" s="18">
        <f>IF($A35="","",IF($C35=0,"",IF(AsOf&lt;EDATE($B35,6),"",IFERROR(COUNTIFS(Customers!$F$5:$F$204,$A35,Customers!$C$5:$C$204,"&gt;="&amp;EDATE($B35,6))/$C35,0))))</f>
        <v/>
      </c>
      <c r="F35" s="18">
        <f>IF($A35="","",IF($C35=0,"",IF(AsOf&lt;EDATE($B35,12),"",IFERROR(COUNTIFS(Customers!$F$5:$F$204,$A35,Customers!$C$5:$C$204,"&gt;="&amp;EDATE($B35,12))/$C35,0))))</f>
        <v/>
      </c>
      <c r="G35" s="12">
        <f>IF($A35="","",IFERROR(AVERAGEIFS(Customers!$D$5:$D$204,Customers!$F$5:$F$204,$A35),0))</f>
        <v/>
      </c>
      <c r="H35" s="18">
        <f>IF($F35="","",IFERROR(($F35/$E35)^(1/6),0))</f>
        <v/>
      </c>
      <c r="I35" s="19">
        <f>IF($F35="","",(1+$D35)/2+($D35+$E35)/2*5+($E35+$F35)/2*6+IF($H35&gt;=1,$F35*MAX(Horizon-12,0),IFERROR($F35*$H35*(1-$H35^MAX(Horizon-12,0))/(1-$H35),0)))</f>
        <v/>
      </c>
      <c r="J35" s="12">
        <f>IF($I35="","",$G35*GrossMargin*$I35)</f>
        <v/>
      </c>
      <c r="K35" s="11">
        <f>IF($A35="","",COUNTIFS(Customers!$F$5:$F$204,$A35,Customers!$C$5:$C$204,"&gt;="&amp;EDATE(AsOf,-1)))</f>
        <v/>
      </c>
      <c r="L35" s="18">
        <f>IF($A35="","",IFERROR($K35/$C35,0))</f>
        <v/>
      </c>
    </row>
    <row r="36">
      <c r="A36" s="7" t="n"/>
      <c r="B36" s="8" t="n"/>
      <c r="C36" s="11">
        <f>IF($A36="","",COUNTIFS(Customers!$F$5:$F$204,$A36))</f>
        <v/>
      </c>
      <c r="D36" s="18">
        <f>IF($A36="","",IF($C36=0,"",IF(AsOf&lt;EDATE($B36,1),"",IFERROR(COUNTIFS(Customers!$F$5:$F$204,$A36,Customers!$C$5:$C$204,"&gt;="&amp;EDATE($B36,1))/$C36,0))))</f>
        <v/>
      </c>
      <c r="E36" s="18">
        <f>IF($A36="","",IF($C36=0,"",IF(AsOf&lt;EDATE($B36,6),"",IFERROR(COUNTIFS(Customers!$F$5:$F$204,$A36,Customers!$C$5:$C$204,"&gt;="&amp;EDATE($B36,6))/$C36,0))))</f>
        <v/>
      </c>
      <c r="F36" s="18">
        <f>IF($A36="","",IF($C36=0,"",IF(AsOf&lt;EDATE($B36,12),"",IFERROR(COUNTIFS(Customers!$F$5:$F$204,$A36,Customers!$C$5:$C$204,"&gt;="&amp;EDATE($B36,12))/$C36,0))))</f>
        <v/>
      </c>
      <c r="G36" s="12">
        <f>IF($A36="","",IFERROR(AVERAGEIFS(Customers!$D$5:$D$204,Customers!$F$5:$F$204,$A36),0))</f>
        <v/>
      </c>
      <c r="H36" s="18">
        <f>IF($F36="","",IFERROR(($F36/$E36)^(1/6),0))</f>
        <v/>
      </c>
      <c r="I36" s="19">
        <f>IF($F36="","",(1+$D36)/2+($D36+$E36)/2*5+($E36+$F36)/2*6+IF($H36&gt;=1,$F36*MAX(Horizon-12,0),IFERROR($F36*$H36*(1-$H36^MAX(Horizon-12,0))/(1-$H36),0)))</f>
        <v/>
      </c>
      <c r="J36" s="12">
        <f>IF($I36="","",$G36*GrossMargin*$I36)</f>
        <v/>
      </c>
      <c r="K36" s="11">
        <f>IF($A36="","",COUNTIFS(Customers!$F$5:$F$204,$A36,Customers!$C$5:$C$204,"&gt;="&amp;EDATE(AsOf,-1)))</f>
        <v/>
      </c>
      <c r="L36" s="18">
        <f>IF($A36="","",IFERROR($K36/$C36,0))</f>
        <v/>
      </c>
    </row>
    <row r="37">
      <c r="A37" s="7" t="n"/>
      <c r="B37" s="8" t="n"/>
      <c r="C37" s="11">
        <f>IF($A37="","",COUNTIFS(Customers!$F$5:$F$204,$A37))</f>
        <v/>
      </c>
      <c r="D37" s="18">
        <f>IF($A37="","",IF($C37=0,"",IF(AsOf&lt;EDATE($B37,1),"",IFERROR(COUNTIFS(Customers!$F$5:$F$204,$A37,Customers!$C$5:$C$204,"&gt;="&amp;EDATE($B37,1))/$C37,0))))</f>
        <v/>
      </c>
      <c r="E37" s="18">
        <f>IF($A37="","",IF($C37=0,"",IF(AsOf&lt;EDATE($B37,6),"",IFERROR(COUNTIFS(Customers!$F$5:$F$204,$A37,Customers!$C$5:$C$204,"&gt;="&amp;EDATE($B37,6))/$C37,0))))</f>
        <v/>
      </c>
      <c r="F37" s="18">
        <f>IF($A37="","",IF($C37=0,"",IF(AsOf&lt;EDATE($B37,12),"",IFERROR(COUNTIFS(Customers!$F$5:$F$204,$A37,Customers!$C$5:$C$204,"&gt;="&amp;EDATE($B37,12))/$C37,0))))</f>
        <v/>
      </c>
      <c r="G37" s="12">
        <f>IF($A37="","",IFERROR(AVERAGEIFS(Customers!$D$5:$D$204,Customers!$F$5:$F$204,$A37),0))</f>
        <v/>
      </c>
      <c r="H37" s="18">
        <f>IF($F37="","",IFERROR(($F37/$E37)^(1/6),0))</f>
        <v/>
      </c>
      <c r="I37" s="19">
        <f>IF($F37="","",(1+$D37)/2+($D37+$E37)/2*5+($E37+$F37)/2*6+IF($H37&gt;=1,$F37*MAX(Horizon-12,0),IFERROR($F37*$H37*(1-$H37^MAX(Horizon-12,0))/(1-$H37),0)))</f>
        <v/>
      </c>
      <c r="J37" s="12">
        <f>IF($I37="","",$G37*GrossMargin*$I37)</f>
        <v/>
      </c>
      <c r="K37" s="11">
        <f>IF($A37="","",COUNTIFS(Customers!$F$5:$F$204,$A37,Customers!$C$5:$C$204,"&gt;="&amp;EDATE(AsOf,-1)))</f>
        <v/>
      </c>
      <c r="L37" s="18">
        <f>IF($A37="","",IFERROR($K37/$C37,0))</f>
        <v/>
      </c>
    </row>
    <row r="38">
      <c r="A38" s="7" t="n"/>
      <c r="B38" s="8" t="n"/>
      <c r="C38" s="11">
        <f>IF($A38="","",COUNTIFS(Customers!$F$5:$F$204,$A38))</f>
        <v/>
      </c>
      <c r="D38" s="18">
        <f>IF($A38="","",IF($C38=0,"",IF(AsOf&lt;EDATE($B38,1),"",IFERROR(COUNTIFS(Customers!$F$5:$F$204,$A38,Customers!$C$5:$C$204,"&gt;="&amp;EDATE($B38,1))/$C38,0))))</f>
        <v/>
      </c>
      <c r="E38" s="18">
        <f>IF($A38="","",IF($C38=0,"",IF(AsOf&lt;EDATE($B38,6),"",IFERROR(COUNTIFS(Customers!$F$5:$F$204,$A38,Customers!$C$5:$C$204,"&gt;="&amp;EDATE($B38,6))/$C38,0))))</f>
        <v/>
      </c>
      <c r="F38" s="18">
        <f>IF($A38="","",IF($C38=0,"",IF(AsOf&lt;EDATE($B38,12),"",IFERROR(COUNTIFS(Customers!$F$5:$F$204,$A38,Customers!$C$5:$C$204,"&gt;="&amp;EDATE($B38,12))/$C38,0))))</f>
        <v/>
      </c>
      <c r="G38" s="12">
        <f>IF($A38="","",IFERROR(AVERAGEIFS(Customers!$D$5:$D$204,Customers!$F$5:$F$204,$A38),0))</f>
        <v/>
      </c>
      <c r="H38" s="18">
        <f>IF($F38="","",IFERROR(($F38/$E38)^(1/6),0))</f>
        <v/>
      </c>
      <c r="I38" s="19">
        <f>IF($F38="","",(1+$D38)/2+($D38+$E38)/2*5+($E38+$F38)/2*6+IF($H38&gt;=1,$F38*MAX(Horizon-12,0),IFERROR($F38*$H38*(1-$H38^MAX(Horizon-12,0))/(1-$H38),0)))</f>
        <v/>
      </c>
      <c r="J38" s="12">
        <f>IF($I38="","",$G38*GrossMargin*$I38)</f>
        <v/>
      </c>
      <c r="K38" s="11">
        <f>IF($A38="","",COUNTIFS(Customers!$F$5:$F$204,$A38,Customers!$C$5:$C$204,"&gt;="&amp;EDATE(AsOf,-1)))</f>
        <v/>
      </c>
      <c r="L38" s="18">
        <f>IF($A38="","",IFERROR($K38/$C38,0))</f>
        <v/>
      </c>
    </row>
    <row r="39">
      <c r="A39" s="7" t="n"/>
      <c r="B39" s="8" t="n"/>
      <c r="C39" s="11">
        <f>IF($A39="","",COUNTIFS(Customers!$F$5:$F$204,$A39))</f>
        <v/>
      </c>
      <c r="D39" s="18">
        <f>IF($A39="","",IF($C39=0,"",IF(AsOf&lt;EDATE($B39,1),"",IFERROR(COUNTIFS(Customers!$F$5:$F$204,$A39,Customers!$C$5:$C$204,"&gt;="&amp;EDATE($B39,1))/$C39,0))))</f>
        <v/>
      </c>
      <c r="E39" s="18">
        <f>IF($A39="","",IF($C39=0,"",IF(AsOf&lt;EDATE($B39,6),"",IFERROR(COUNTIFS(Customers!$F$5:$F$204,$A39,Customers!$C$5:$C$204,"&gt;="&amp;EDATE($B39,6))/$C39,0))))</f>
        <v/>
      </c>
      <c r="F39" s="18">
        <f>IF($A39="","",IF($C39=0,"",IF(AsOf&lt;EDATE($B39,12),"",IFERROR(COUNTIFS(Customers!$F$5:$F$204,$A39,Customers!$C$5:$C$204,"&gt;="&amp;EDATE($B39,12))/$C39,0))))</f>
        <v/>
      </c>
      <c r="G39" s="12">
        <f>IF($A39="","",IFERROR(AVERAGEIFS(Customers!$D$5:$D$204,Customers!$F$5:$F$204,$A39),0))</f>
        <v/>
      </c>
      <c r="H39" s="18">
        <f>IF($F39="","",IFERROR(($F39/$E39)^(1/6),0))</f>
        <v/>
      </c>
      <c r="I39" s="19">
        <f>IF($F39="","",(1+$D39)/2+($D39+$E39)/2*5+($E39+$F39)/2*6+IF($H39&gt;=1,$F39*MAX(Horizon-12,0),IFERROR($F39*$H39*(1-$H39^MAX(Horizon-12,0))/(1-$H39),0)))</f>
        <v/>
      </c>
      <c r="J39" s="12">
        <f>IF($I39="","",$G39*GrossMargin*$I39)</f>
        <v/>
      </c>
      <c r="K39" s="11">
        <f>IF($A39="","",COUNTIFS(Customers!$F$5:$F$204,$A39,Customers!$C$5:$C$204,"&gt;="&amp;EDATE(AsOf,-1)))</f>
        <v/>
      </c>
      <c r="L39" s="18">
        <f>IF($A39="","",IFERROR($K39/$C39,0))</f>
        <v/>
      </c>
    </row>
    <row r="40">
      <c r="A40" s="7" t="n"/>
      <c r="B40" s="8" t="n"/>
      <c r="C40" s="11">
        <f>IF($A40="","",COUNTIFS(Customers!$F$5:$F$204,$A40))</f>
        <v/>
      </c>
      <c r="D40" s="18">
        <f>IF($A40="","",IF($C40=0,"",IF(AsOf&lt;EDATE($B40,1),"",IFERROR(COUNTIFS(Customers!$F$5:$F$204,$A40,Customers!$C$5:$C$204,"&gt;="&amp;EDATE($B40,1))/$C40,0))))</f>
        <v/>
      </c>
      <c r="E40" s="18">
        <f>IF($A40="","",IF($C40=0,"",IF(AsOf&lt;EDATE($B40,6),"",IFERROR(COUNTIFS(Customers!$F$5:$F$204,$A40,Customers!$C$5:$C$204,"&gt;="&amp;EDATE($B40,6))/$C40,0))))</f>
        <v/>
      </c>
      <c r="F40" s="18">
        <f>IF($A40="","",IF($C40=0,"",IF(AsOf&lt;EDATE($B40,12),"",IFERROR(COUNTIFS(Customers!$F$5:$F$204,$A40,Customers!$C$5:$C$204,"&gt;="&amp;EDATE($B40,12))/$C40,0))))</f>
        <v/>
      </c>
      <c r="G40" s="12">
        <f>IF($A40="","",IFERROR(AVERAGEIFS(Customers!$D$5:$D$204,Customers!$F$5:$F$204,$A40),0))</f>
        <v/>
      </c>
      <c r="H40" s="18">
        <f>IF($F40="","",IFERROR(($F40/$E40)^(1/6),0))</f>
        <v/>
      </c>
      <c r="I40" s="19">
        <f>IF($F40="","",(1+$D40)/2+($D40+$E40)/2*5+($E40+$F40)/2*6+IF($H40&gt;=1,$F40*MAX(Horizon-12,0),IFERROR($F40*$H40*(1-$H40^MAX(Horizon-12,0))/(1-$H40),0)))</f>
        <v/>
      </c>
      <c r="J40" s="12">
        <f>IF($I40="","",$G40*GrossMargin*$I40)</f>
        <v/>
      </c>
      <c r="K40" s="11">
        <f>IF($A40="","",COUNTIFS(Customers!$F$5:$F$204,$A40,Customers!$C$5:$C$204,"&gt;="&amp;EDATE(AsOf,-1)))</f>
        <v/>
      </c>
      <c r="L40" s="18">
        <f>IF($A40="","",IFERROR($K40/$C40,0))</f>
        <v/>
      </c>
    </row>
    <row r="41">
      <c r="A41" s="7" t="n"/>
      <c r="B41" s="8" t="n"/>
      <c r="C41" s="11">
        <f>IF($A41="","",COUNTIFS(Customers!$F$5:$F$204,$A41))</f>
        <v/>
      </c>
      <c r="D41" s="18">
        <f>IF($A41="","",IF($C41=0,"",IF(AsOf&lt;EDATE($B41,1),"",IFERROR(COUNTIFS(Customers!$F$5:$F$204,$A41,Customers!$C$5:$C$204,"&gt;="&amp;EDATE($B41,1))/$C41,0))))</f>
        <v/>
      </c>
      <c r="E41" s="18">
        <f>IF($A41="","",IF($C41=0,"",IF(AsOf&lt;EDATE($B41,6),"",IFERROR(COUNTIFS(Customers!$F$5:$F$204,$A41,Customers!$C$5:$C$204,"&gt;="&amp;EDATE($B41,6))/$C41,0))))</f>
        <v/>
      </c>
      <c r="F41" s="18">
        <f>IF($A41="","",IF($C41=0,"",IF(AsOf&lt;EDATE($B41,12),"",IFERROR(COUNTIFS(Customers!$F$5:$F$204,$A41,Customers!$C$5:$C$204,"&gt;="&amp;EDATE($B41,12))/$C41,0))))</f>
        <v/>
      </c>
      <c r="G41" s="12">
        <f>IF($A41="","",IFERROR(AVERAGEIFS(Customers!$D$5:$D$204,Customers!$F$5:$F$204,$A41),0))</f>
        <v/>
      </c>
      <c r="H41" s="18">
        <f>IF($F41="","",IFERROR(($F41/$E41)^(1/6),0))</f>
        <v/>
      </c>
      <c r="I41" s="19">
        <f>IF($F41="","",(1+$D41)/2+($D41+$E41)/2*5+($E41+$F41)/2*6+IF($H41&gt;=1,$F41*MAX(Horizon-12,0),IFERROR($F41*$H41*(1-$H41^MAX(Horizon-12,0))/(1-$H41),0)))</f>
        <v/>
      </c>
      <c r="J41" s="12">
        <f>IF($I41="","",$G41*GrossMargin*$I41)</f>
        <v/>
      </c>
      <c r="K41" s="11">
        <f>IF($A41="","",COUNTIFS(Customers!$F$5:$F$204,$A41,Customers!$C$5:$C$204,"&gt;="&amp;EDATE(AsOf,-1)))</f>
        <v/>
      </c>
      <c r="L41" s="18">
        <f>IF($A41="","",IFERROR($K41/$C41,0))</f>
        <v/>
      </c>
    </row>
    <row r="42">
      <c r="A42" s="7" t="n"/>
      <c r="B42" s="8" t="n"/>
      <c r="C42" s="11">
        <f>IF($A42="","",COUNTIFS(Customers!$F$5:$F$204,$A42))</f>
        <v/>
      </c>
      <c r="D42" s="18">
        <f>IF($A42="","",IF($C42=0,"",IF(AsOf&lt;EDATE($B42,1),"",IFERROR(COUNTIFS(Customers!$F$5:$F$204,$A42,Customers!$C$5:$C$204,"&gt;="&amp;EDATE($B42,1))/$C42,0))))</f>
        <v/>
      </c>
      <c r="E42" s="18">
        <f>IF($A42="","",IF($C42=0,"",IF(AsOf&lt;EDATE($B42,6),"",IFERROR(COUNTIFS(Customers!$F$5:$F$204,$A42,Customers!$C$5:$C$204,"&gt;="&amp;EDATE($B42,6))/$C42,0))))</f>
        <v/>
      </c>
      <c r="F42" s="18">
        <f>IF($A42="","",IF($C42=0,"",IF(AsOf&lt;EDATE($B42,12),"",IFERROR(COUNTIFS(Customers!$F$5:$F$204,$A42,Customers!$C$5:$C$204,"&gt;="&amp;EDATE($B42,12))/$C42,0))))</f>
        <v/>
      </c>
      <c r="G42" s="12">
        <f>IF($A42="","",IFERROR(AVERAGEIFS(Customers!$D$5:$D$204,Customers!$F$5:$F$204,$A42),0))</f>
        <v/>
      </c>
      <c r="H42" s="18">
        <f>IF($F42="","",IFERROR(($F42/$E42)^(1/6),0))</f>
        <v/>
      </c>
      <c r="I42" s="19">
        <f>IF($F42="","",(1+$D42)/2+($D42+$E42)/2*5+($E42+$F42)/2*6+IF($H42&gt;=1,$F42*MAX(Horizon-12,0),IFERROR($F42*$H42*(1-$H42^MAX(Horizon-12,0))/(1-$H42),0)))</f>
        <v/>
      </c>
      <c r="J42" s="12">
        <f>IF($I42="","",$G42*GrossMargin*$I42)</f>
        <v/>
      </c>
      <c r="K42" s="11">
        <f>IF($A42="","",COUNTIFS(Customers!$F$5:$F$204,$A42,Customers!$C$5:$C$204,"&gt;="&amp;EDATE(AsOf,-1)))</f>
        <v/>
      </c>
      <c r="L42" s="18">
        <f>IF($A42="","",IFERROR($K42/$C42,0))</f>
        <v/>
      </c>
    </row>
    <row r="43">
      <c r="A43" s="7" t="n"/>
      <c r="B43" s="8" t="n"/>
      <c r="C43" s="11">
        <f>IF($A43="","",COUNTIFS(Customers!$F$5:$F$204,$A43))</f>
        <v/>
      </c>
      <c r="D43" s="18">
        <f>IF($A43="","",IF($C43=0,"",IF(AsOf&lt;EDATE($B43,1),"",IFERROR(COUNTIFS(Customers!$F$5:$F$204,$A43,Customers!$C$5:$C$204,"&gt;="&amp;EDATE($B43,1))/$C43,0))))</f>
        <v/>
      </c>
      <c r="E43" s="18">
        <f>IF($A43="","",IF($C43=0,"",IF(AsOf&lt;EDATE($B43,6),"",IFERROR(COUNTIFS(Customers!$F$5:$F$204,$A43,Customers!$C$5:$C$204,"&gt;="&amp;EDATE($B43,6))/$C43,0))))</f>
        <v/>
      </c>
      <c r="F43" s="18">
        <f>IF($A43="","",IF($C43=0,"",IF(AsOf&lt;EDATE($B43,12),"",IFERROR(COUNTIFS(Customers!$F$5:$F$204,$A43,Customers!$C$5:$C$204,"&gt;="&amp;EDATE($B43,12))/$C43,0))))</f>
        <v/>
      </c>
      <c r="G43" s="12">
        <f>IF($A43="","",IFERROR(AVERAGEIFS(Customers!$D$5:$D$204,Customers!$F$5:$F$204,$A43),0))</f>
        <v/>
      </c>
      <c r="H43" s="18">
        <f>IF($F43="","",IFERROR(($F43/$E43)^(1/6),0))</f>
        <v/>
      </c>
      <c r="I43" s="19">
        <f>IF($F43="","",(1+$D43)/2+($D43+$E43)/2*5+($E43+$F43)/2*6+IF($H43&gt;=1,$F43*MAX(Horizon-12,0),IFERROR($F43*$H43*(1-$H43^MAX(Horizon-12,0))/(1-$H43),0)))</f>
        <v/>
      </c>
      <c r="J43" s="12">
        <f>IF($I43="","",$G43*GrossMargin*$I43)</f>
        <v/>
      </c>
      <c r="K43" s="11">
        <f>IF($A43="","",COUNTIFS(Customers!$F$5:$F$204,$A43,Customers!$C$5:$C$204,"&gt;="&amp;EDATE(AsOf,-1)))</f>
        <v/>
      </c>
      <c r="L43" s="18">
        <f>IF($A43="","",IFERROR($K43/$C43,0))</f>
        <v/>
      </c>
    </row>
    <row r="44">
      <c r="A44" s="7" t="n"/>
      <c r="B44" s="8" t="n"/>
      <c r="C44" s="11">
        <f>IF($A44="","",COUNTIFS(Customers!$F$5:$F$204,$A44))</f>
        <v/>
      </c>
      <c r="D44" s="18">
        <f>IF($A44="","",IF($C44=0,"",IF(AsOf&lt;EDATE($B44,1),"",IFERROR(COUNTIFS(Customers!$F$5:$F$204,$A44,Customers!$C$5:$C$204,"&gt;="&amp;EDATE($B44,1))/$C44,0))))</f>
        <v/>
      </c>
      <c r="E44" s="18">
        <f>IF($A44="","",IF($C44=0,"",IF(AsOf&lt;EDATE($B44,6),"",IFERROR(COUNTIFS(Customers!$F$5:$F$204,$A44,Customers!$C$5:$C$204,"&gt;="&amp;EDATE($B44,6))/$C44,0))))</f>
        <v/>
      </c>
      <c r="F44" s="18">
        <f>IF($A44="","",IF($C44=0,"",IF(AsOf&lt;EDATE($B44,12),"",IFERROR(COUNTIFS(Customers!$F$5:$F$204,$A44,Customers!$C$5:$C$204,"&gt;="&amp;EDATE($B44,12))/$C44,0))))</f>
        <v/>
      </c>
      <c r="G44" s="12">
        <f>IF($A44="","",IFERROR(AVERAGEIFS(Customers!$D$5:$D$204,Customers!$F$5:$F$204,$A44),0))</f>
        <v/>
      </c>
      <c r="H44" s="18">
        <f>IF($F44="","",IFERROR(($F44/$E44)^(1/6),0))</f>
        <v/>
      </c>
      <c r="I44" s="19">
        <f>IF($F44="","",(1+$D44)/2+($D44+$E44)/2*5+($E44+$F44)/2*6+IF($H44&gt;=1,$F44*MAX(Horizon-12,0),IFERROR($F44*$H44*(1-$H44^MAX(Horizon-12,0))/(1-$H44),0)))</f>
        <v/>
      </c>
      <c r="J44" s="12">
        <f>IF($I44="","",$G44*GrossMargin*$I44)</f>
        <v/>
      </c>
      <c r="K44" s="11">
        <f>IF($A44="","",COUNTIFS(Customers!$F$5:$F$204,$A44,Customers!$C$5:$C$204,"&gt;="&amp;EDATE(AsOf,-1)))</f>
        <v/>
      </c>
      <c r="L44" s="18">
        <f>IF($A44="","",IFERROR($K44/$C44,0))</f>
        <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84"/>
  <sheetViews>
    <sheetView workbookViewId="0">
      <pane ySplit="25" topLeftCell="A26" activePane="bottomLeft" state="frozen"/>
      <selection pane="bottomLeft" activeCell="A1" sqref="A1"/>
    </sheetView>
  </sheetViews>
  <sheetFormatPr baseColWidth="8" defaultRowHeight="15"/>
  <cols>
    <col width="44" customWidth="1" min="1" max="1"/>
    <col width="15" customWidth="1" min="2" max="2"/>
    <col width="13" customWidth="1" min="3" max="3"/>
    <col width="24" customWidth="1" min="4" max="4"/>
    <col width="15" customWidth="1" min="5" max="5"/>
    <col width="17" customWidth="1" min="6" max="6"/>
    <col width="18" customWidth="1" min="7" max="7"/>
    <col width="78" customWidth="1" min="9" max="9"/>
  </cols>
  <sheetData>
    <row r="1">
      <c r="A1" s="1" t="inlineStr">
        <is>
          <t>Cohort LTV alongside the formula version</t>
        </is>
      </c>
    </row>
    <row r="2">
      <c r="A2" s="2" t="inlineStr">
        <is>
          <t>Both numbers use the same ARPU and the same gross margin. Only the treatment of churn differs, and that is the whole argument.</t>
        </is>
      </c>
    </row>
    <row r="4">
      <c r="A4" s="3" t="inlineStr">
        <is>
          <t>Assumptions — type over these</t>
        </is>
      </c>
    </row>
    <row r="5">
      <c r="A5" s="13" t="inlineStr">
        <is>
          <t>Gross margin</t>
        </is>
      </c>
      <c r="B5" s="20" t="n">
        <v>0.8</v>
      </c>
    </row>
    <row r="6">
      <c r="A6" s="13" t="inlineStr">
        <is>
          <t>Blended monthly churn (for the formula version)</t>
        </is>
      </c>
      <c r="B6" s="20" t="n">
        <v>0.03</v>
      </c>
    </row>
    <row r="7">
      <c r="A7" s="13" t="inlineStr">
        <is>
          <t>Monthly ARPU</t>
        </is>
      </c>
      <c r="B7" s="9" t="n">
        <v>24</v>
      </c>
    </row>
    <row r="8">
      <c r="A8" s="13" t="inlineStr">
        <is>
          <t>Horizon (months)</t>
        </is>
      </c>
      <c r="B8" s="21" t="n">
        <v>36</v>
      </c>
    </row>
    <row r="9">
      <c r="A9" s="13" t="inlineStr">
        <is>
          <t>Monthly discount rate</t>
        </is>
      </c>
      <c r="B9" s="20" t="n">
        <v>0</v>
      </c>
    </row>
    <row r="10">
      <c r="A10" s="13" t="inlineStr">
        <is>
          <t>As-of date</t>
        </is>
      </c>
      <c r="B10" s="8" t="n">
        <v>46295</v>
      </c>
    </row>
    <row r="11">
      <c r="A11" s="13" t="inlineStr">
        <is>
          <t>Target LTV : CAC</t>
        </is>
      </c>
      <c r="B11" s="22" t="n">
        <v>3</v>
      </c>
    </row>
    <row r="13">
      <c r="A13" s="3" t="inlineStr">
        <is>
          <t>Results</t>
        </is>
      </c>
    </row>
    <row r="14">
      <c r="A14" s="13" t="inlineStr">
        <is>
          <t>LTV from the retention curve</t>
        </is>
      </c>
      <c r="B14" s="16">
        <f>SUMIF($A$24:$A$84,"&lt;="&amp;Horizon,$F$24:$F$84)</f>
        <v/>
      </c>
    </row>
    <row r="15">
      <c r="A15" s="13" t="inlineStr">
        <is>
          <t>LTV from ARPU x margin / churn</t>
        </is>
      </c>
      <c r="B15" s="16">
        <f>IFERROR(ARPU*GrossMargin/MonthlyChurn,0)</f>
        <v/>
      </c>
    </row>
    <row r="16">
      <c r="A16" s="13" t="inlineStr">
        <is>
          <t>Overstatement in the formula version</t>
        </is>
      </c>
      <c r="B16" s="15">
        <f>IFERROR(1-$B$14/$B$15,0)</f>
        <v/>
      </c>
    </row>
    <row r="17">
      <c r="A17" s="13" t="inlineStr">
        <is>
          <t>Blended monthly churn the curve actually implies</t>
        </is>
      </c>
      <c r="B17" s="15">
        <f>IFERROR(1-(INDEX($C$24:$C$84,Horizon+1))^(1/Horizon),0)</f>
        <v/>
      </c>
    </row>
    <row r="18">
      <c r="A18" s="13" t="inlineStr">
        <is>
          <t>Blended CAC (from the CAC tab)</t>
        </is>
      </c>
      <c r="B18" s="16">
        <f>BlendedCAC</f>
        <v/>
      </c>
    </row>
    <row r="19">
      <c r="A19" s="13" t="inlineStr">
        <is>
          <t>LTV : CAC on the curve number</t>
        </is>
      </c>
      <c r="B19" s="17">
        <f>IFERROR($B$14/$B$18,0)</f>
        <v/>
      </c>
    </row>
    <row r="20">
      <c r="A20" s="13" t="inlineStr">
        <is>
          <t>Months of margin needed to recover CAC</t>
        </is>
      </c>
      <c r="B20" s="17">
        <f>IF($B$18&lt;=0,"",IF($B$18&gt;$B$14,"Not inside the horizon",MATCH($B$18,$G$24:$G$84,1)))</f>
        <v/>
      </c>
    </row>
    <row r="21">
      <c r="A21" s="13" t="inlineStr">
        <is>
          <t>Most you can pay per customer at the target ratio</t>
        </is>
      </c>
      <c r="B21" s="16">
        <f>IFERROR($B$14/TargetRatio,0)</f>
        <v/>
      </c>
    </row>
    <row r="22">
      <c r="A22" s="13" t="inlineStr">
        <is>
          <t>Headroom against today's CAC</t>
        </is>
      </c>
      <c r="B22" s="16">
        <f>$B$21-$B$18</f>
        <v/>
      </c>
    </row>
    <row r="24">
      <c r="A24" s="11" t="n">
        <v>0</v>
      </c>
      <c r="B24" s="20" t="n">
        <v>0</v>
      </c>
      <c r="C24" s="18">
        <f>1</f>
        <v/>
      </c>
      <c r="D24" s="12">
        <f>$C24*ARPU</f>
        <v/>
      </c>
      <c r="E24" s="12">
        <f>$D24*GrossMargin</f>
        <v/>
      </c>
      <c r="F24" s="12">
        <f>IFERROR($E24/(1+DiscountRate)^$A24,0)</f>
        <v/>
      </c>
      <c r="G24" s="12">
        <f>$F24</f>
        <v/>
      </c>
    </row>
    <row r="25">
      <c r="A25" s="23" t="n">
        <v>1</v>
      </c>
      <c r="B25" s="24" t="n">
        <v>0.09</v>
      </c>
      <c r="C25" s="25">
        <f>$C24*(1-$B25)</f>
        <v/>
      </c>
      <c r="D25" s="26">
        <f>$C25*ARPU</f>
        <v/>
      </c>
      <c r="E25" s="26">
        <f>$D25*GrossMargin</f>
        <v/>
      </c>
      <c r="F25" s="26">
        <f>IFERROR($E25/(1+DiscountRate)^$A25,0)</f>
        <v/>
      </c>
      <c r="G25" s="26">
        <f>$G24+$F25</f>
        <v/>
      </c>
      <c r="I25" s="3" t="inlineStr">
        <is>
          <t>Reading the curve</t>
        </is>
      </c>
    </row>
    <row r="26">
      <c r="A26" s="11" t="n">
        <v>2</v>
      </c>
      <c r="B26" s="20" t="n">
        <v>0.09</v>
      </c>
      <c r="C26" s="18">
        <f>$C25*(1-$B26)</f>
        <v/>
      </c>
      <c r="D26" s="12">
        <f>$C26*ARPU</f>
        <v/>
      </c>
      <c r="E26" s="12">
        <f>$D26*GrossMargin</f>
        <v/>
      </c>
      <c r="F26" s="12">
        <f>IFERROR($E26/(1+DiscountRate)^$A26,0)</f>
        <v/>
      </c>
      <c r="G26" s="12">
        <f>$G25+$F26</f>
        <v/>
      </c>
      <c r="I26" s="2" t="inlineStr">
        <is>
          <t>Month 0 is the month of acquisition: everybody is present, so churn there is 0.</t>
        </is>
      </c>
    </row>
    <row r="27">
      <c r="A27" s="11" t="n">
        <v>3</v>
      </c>
      <c r="B27" s="20" t="n">
        <v>0.09</v>
      </c>
      <c r="C27" s="18">
        <f>$C26*(1-$B27)</f>
        <v/>
      </c>
      <c r="D27" s="12">
        <f>$C27*ARPU</f>
        <v/>
      </c>
      <c r="E27" s="12">
        <f>$D27*GrossMargin</f>
        <v/>
      </c>
      <c r="F27" s="12">
        <f>IFERROR($E27/(1+DiscountRate)^$A27,0)</f>
        <v/>
      </c>
      <c r="G27" s="12">
        <f>$G26+$F27</f>
        <v/>
      </c>
      <c r="I27" s="2" t="inlineStr">
        <is>
          <t>The seeded curve is 9% a month for the first three months and 2% after, which</t>
        </is>
      </c>
    </row>
    <row r="28">
      <c r="A28" s="11" t="n">
        <v>4</v>
      </c>
      <c r="B28" s="20" t="n">
        <v>0.02</v>
      </c>
      <c r="C28" s="18">
        <f>$C27*(1-$B28)</f>
        <v/>
      </c>
      <c r="D28" s="12">
        <f>$C28*ARPU</f>
        <v/>
      </c>
      <c r="E28" s="12">
        <f>$D28*GrossMargin</f>
        <v/>
      </c>
      <c r="F28" s="12">
        <f>IFERROR($E28/(1+DiscountRate)^$A28,0)</f>
        <v/>
      </c>
      <c r="G28" s="12">
        <f>$G27+$F28</f>
        <v/>
      </c>
      <c r="I28" s="2" t="inlineStr">
        <is>
          <t>averages out to roughly the 3% typed above and behaves nothing like it.</t>
        </is>
      </c>
    </row>
    <row r="29">
      <c r="A29" s="11" t="n">
        <v>5</v>
      </c>
      <c r="B29" s="20" t="n">
        <v>0.02</v>
      </c>
      <c r="C29" s="18">
        <f>$C28*(1-$B29)</f>
        <v/>
      </c>
      <c r="D29" s="12">
        <f>$C29*ARPU</f>
        <v/>
      </c>
      <c r="E29" s="12">
        <f>$D29*GrossMargin</f>
        <v/>
      </c>
      <c r="F29" s="12">
        <f>IFERROR($E29/(1+DiscountRate)^$A29,0)</f>
        <v/>
      </c>
      <c r="G29" s="12">
        <f>$G28+$F29</f>
        <v/>
      </c>
      <c r="I29" s="2" t="inlineStr"/>
    </row>
    <row r="30">
      <c r="A30" s="11" t="n">
        <v>6</v>
      </c>
      <c r="B30" s="20" t="n">
        <v>0.02</v>
      </c>
      <c r="C30" s="18">
        <f>$C29*(1-$B30)</f>
        <v/>
      </c>
      <c r="D30" s="12">
        <f>$C30*ARPU</f>
        <v/>
      </c>
      <c r="E30" s="12">
        <f>$D30*GrossMargin</f>
        <v/>
      </c>
      <c r="F30" s="12">
        <f>IFERROR($E30/(1+DiscountRate)^$A30,0)</f>
        <v/>
      </c>
      <c r="G30" s="12">
        <f>$G29+$F30</f>
        <v/>
      </c>
      <c r="I30" s="2" t="inlineStr">
        <is>
          <t>Replace the churn column with your own measured rates. The Cohorts tab gives</t>
        </is>
      </c>
    </row>
    <row r="31">
      <c r="A31" s="11" t="n">
        <v>7</v>
      </c>
      <c r="B31" s="20" t="n">
        <v>0.02</v>
      </c>
      <c r="C31" s="18">
        <f>$C30*(1-$B31)</f>
        <v/>
      </c>
      <c r="D31" s="12">
        <f>$C31*ARPU</f>
        <v/>
      </c>
      <c r="E31" s="12">
        <f>$D31*GrossMargin</f>
        <v/>
      </c>
      <c r="F31" s="12">
        <f>IFERROR($E31/(1+DiscountRate)^$A31,0)</f>
        <v/>
      </c>
      <c r="G31" s="12">
        <f>$G30+$F31</f>
        <v/>
      </c>
      <c r="I31" s="2" t="inlineStr">
        <is>
          <t>you M1, M6 and M12 to calibrate against; interpolate between them.</t>
        </is>
      </c>
    </row>
    <row r="32">
      <c r="A32" s="11" t="n">
        <v>8</v>
      </c>
      <c r="B32" s="20" t="n">
        <v>0.02</v>
      </c>
      <c r="C32" s="18">
        <f>$C31*(1-$B32)</f>
        <v/>
      </c>
      <c r="D32" s="12">
        <f>$C32*ARPU</f>
        <v/>
      </c>
      <c r="E32" s="12">
        <f>$D32*GrossMargin</f>
        <v/>
      </c>
      <c r="F32" s="12">
        <f>IFERROR($E32/(1+DiscountRate)^$A32,0)</f>
        <v/>
      </c>
      <c r="G32" s="12">
        <f>$G31+$F32</f>
        <v/>
      </c>
      <c r="I32" s="2" t="inlineStr"/>
    </row>
    <row r="33">
      <c r="A33" s="11" t="n">
        <v>9</v>
      </c>
      <c r="B33" s="20" t="n">
        <v>0.02</v>
      </c>
      <c r="C33" s="18">
        <f>$C32*(1-$B33)</f>
        <v/>
      </c>
      <c r="D33" s="12">
        <f>$C33*ARPU</f>
        <v/>
      </c>
      <c r="E33" s="12">
        <f>$D33*GrossMargin</f>
        <v/>
      </c>
      <c r="F33" s="12">
        <f>IFERROR($E33/(1+DiscountRate)^$A33,0)</f>
        <v/>
      </c>
      <c r="G33" s="12">
        <f>$G32+$F33</f>
        <v/>
      </c>
      <c r="I33" s="2" t="inlineStr">
        <is>
          <t>Rows past the horizon stay in the sheet but are excluded from the LTV above,</t>
        </is>
      </c>
    </row>
    <row r="34">
      <c r="A34" s="11" t="n">
        <v>10</v>
      </c>
      <c r="B34" s="20" t="n">
        <v>0.02</v>
      </c>
      <c r="C34" s="18">
        <f>$C33*(1-$B34)</f>
        <v/>
      </c>
      <c r="D34" s="12">
        <f>$C34*ARPU</f>
        <v/>
      </c>
      <c r="E34" s="12">
        <f>$D34*GrossMargin</f>
        <v/>
      </c>
      <c r="F34" s="12">
        <f>IFERROR($E34/(1+DiscountRate)^$A34,0)</f>
        <v/>
      </c>
      <c r="G34" s="12">
        <f>$G33+$F34</f>
        <v/>
      </c>
      <c r="I34" s="2" t="inlineStr">
        <is>
          <t>so you can lengthen the horizon without re-typing anything.</t>
        </is>
      </c>
    </row>
    <row r="35">
      <c r="A35" s="11" t="n">
        <v>11</v>
      </c>
      <c r="B35" s="20" t="n">
        <v>0.02</v>
      </c>
      <c r="C35" s="18">
        <f>$C34*(1-$B35)</f>
        <v/>
      </c>
      <c r="D35" s="12">
        <f>$C35*ARPU</f>
        <v/>
      </c>
      <c r="E35" s="12">
        <f>$D35*GrossMargin</f>
        <v/>
      </c>
      <c r="F35" s="12">
        <f>IFERROR($E35/(1+DiscountRate)^$A35,0)</f>
        <v/>
      </c>
      <c r="G35" s="12">
        <f>$G34+$F35</f>
        <v/>
      </c>
    </row>
    <row r="36">
      <c r="A36" s="11" t="n">
        <v>12</v>
      </c>
      <c r="B36" s="20" t="n">
        <v>0.02</v>
      </c>
      <c r="C36" s="18">
        <f>$C35*(1-$B36)</f>
        <v/>
      </c>
      <c r="D36" s="12">
        <f>$C36*ARPU</f>
        <v/>
      </c>
      <c r="E36" s="12">
        <f>$D36*GrossMargin</f>
        <v/>
      </c>
      <c r="F36" s="12">
        <f>IFERROR($E36/(1+DiscountRate)^$A36,0)</f>
        <v/>
      </c>
      <c r="G36" s="12">
        <f>$G35+$F36</f>
        <v/>
      </c>
    </row>
    <row r="37">
      <c r="A37" s="11" t="n">
        <v>13</v>
      </c>
      <c r="B37" s="20" t="n">
        <v>0.02</v>
      </c>
      <c r="C37" s="18">
        <f>$C36*(1-$B37)</f>
        <v/>
      </c>
      <c r="D37" s="12">
        <f>$C37*ARPU</f>
        <v/>
      </c>
      <c r="E37" s="12">
        <f>$D37*GrossMargin</f>
        <v/>
      </c>
      <c r="F37" s="12">
        <f>IFERROR($E37/(1+DiscountRate)^$A37,0)</f>
        <v/>
      </c>
      <c r="G37" s="12">
        <f>$G36+$F37</f>
        <v/>
      </c>
    </row>
    <row r="38">
      <c r="A38" s="11" t="n">
        <v>14</v>
      </c>
      <c r="B38" s="20" t="n">
        <v>0.02</v>
      </c>
      <c r="C38" s="18">
        <f>$C37*(1-$B38)</f>
        <v/>
      </c>
      <c r="D38" s="12">
        <f>$C38*ARPU</f>
        <v/>
      </c>
      <c r="E38" s="12">
        <f>$D38*GrossMargin</f>
        <v/>
      </c>
      <c r="F38" s="12">
        <f>IFERROR($E38/(1+DiscountRate)^$A38,0)</f>
        <v/>
      </c>
      <c r="G38" s="12">
        <f>$G37+$F38</f>
        <v/>
      </c>
    </row>
    <row r="39">
      <c r="A39" s="11" t="n">
        <v>15</v>
      </c>
      <c r="B39" s="20" t="n">
        <v>0.02</v>
      </c>
      <c r="C39" s="18">
        <f>$C38*(1-$B39)</f>
        <v/>
      </c>
      <c r="D39" s="12">
        <f>$C39*ARPU</f>
        <v/>
      </c>
      <c r="E39" s="12">
        <f>$D39*GrossMargin</f>
        <v/>
      </c>
      <c r="F39" s="12">
        <f>IFERROR($E39/(1+DiscountRate)^$A39,0)</f>
        <v/>
      </c>
      <c r="G39" s="12">
        <f>$G38+$F39</f>
        <v/>
      </c>
    </row>
    <row r="40">
      <c r="A40" s="11" t="n">
        <v>16</v>
      </c>
      <c r="B40" s="20" t="n">
        <v>0.02</v>
      </c>
      <c r="C40" s="18">
        <f>$C39*(1-$B40)</f>
        <v/>
      </c>
      <c r="D40" s="12">
        <f>$C40*ARPU</f>
        <v/>
      </c>
      <c r="E40" s="12">
        <f>$D40*GrossMargin</f>
        <v/>
      </c>
      <c r="F40" s="12">
        <f>IFERROR($E40/(1+DiscountRate)^$A40,0)</f>
        <v/>
      </c>
      <c r="G40" s="12">
        <f>$G39+$F40</f>
        <v/>
      </c>
    </row>
    <row r="41">
      <c r="A41" s="11" t="n">
        <v>17</v>
      </c>
      <c r="B41" s="20" t="n">
        <v>0.02</v>
      </c>
      <c r="C41" s="18">
        <f>$C40*(1-$B41)</f>
        <v/>
      </c>
      <c r="D41" s="12">
        <f>$C41*ARPU</f>
        <v/>
      </c>
      <c r="E41" s="12">
        <f>$D41*GrossMargin</f>
        <v/>
      </c>
      <c r="F41" s="12">
        <f>IFERROR($E41/(1+DiscountRate)^$A41,0)</f>
        <v/>
      </c>
      <c r="G41" s="12">
        <f>$G40+$F41</f>
        <v/>
      </c>
    </row>
    <row r="42">
      <c r="A42" s="11" t="n">
        <v>18</v>
      </c>
      <c r="B42" s="20" t="n">
        <v>0.02</v>
      </c>
      <c r="C42" s="18">
        <f>$C41*(1-$B42)</f>
        <v/>
      </c>
      <c r="D42" s="12">
        <f>$C42*ARPU</f>
        <v/>
      </c>
      <c r="E42" s="12">
        <f>$D42*GrossMargin</f>
        <v/>
      </c>
      <c r="F42" s="12">
        <f>IFERROR($E42/(1+DiscountRate)^$A42,0)</f>
        <v/>
      </c>
      <c r="G42" s="12">
        <f>$G41+$F42</f>
        <v/>
      </c>
    </row>
    <row r="43">
      <c r="A43" s="11" t="n">
        <v>19</v>
      </c>
      <c r="B43" s="20" t="n">
        <v>0.02</v>
      </c>
      <c r="C43" s="18">
        <f>$C42*(1-$B43)</f>
        <v/>
      </c>
      <c r="D43" s="12">
        <f>$C43*ARPU</f>
        <v/>
      </c>
      <c r="E43" s="12">
        <f>$D43*GrossMargin</f>
        <v/>
      </c>
      <c r="F43" s="12">
        <f>IFERROR($E43/(1+DiscountRate)^$A43,0)</f>
        <v/>
      </c>
      <c r="G43" s="12">
        <f>$G42+$F43</f>
        <v/>
      </c>
    </row>
    <row r="44">
      <c r="A44" s="11" t="n">
        <v>20</v>
      </c>
      <c r="B44" s="20" t="n">
        <v>0.02</v>
      </c>
      <c r="C44" s="18">
        <f>$C43*(1-$B44)</f>
        <v/>
      </c>
      <c r="D44" s="12">
        <f>$C44*ARPU</f>
        <v/>
      </c>
      <c r="E44" s="12">
        <f>$D44*GrossMargin</f>
        <v/>
      </c>
      <c r="F44" s="12">
        <f>IFERROR($E44/(1+DiscountRate)^$A44,0)</f>
        <v/>
      </c>
      <c r="G44" s="12">
        <f>$G43+$F44</f>
        <v/>
      </c>
    </row>
    <row r="45">
      <c r="A45" s="11" t="n">
        <v>21</v>
      </c>
      <c r="B45" s="20" t="n">
        <v>0.02</v>
      </c>
      <c r="C45" s="18">
        <f>$C44*(1-$B45)</f>
        <v/>
      </c>
      <c r="D45" s="12">
        <f>$C45*ARPU</f>
        <v/>
      </c>
      <c r="E45" s="12">
        <f>$D45*GrossMargin</f>
        <v/>
      </c>
      <c r="F45" s="12">
        <f>IFERROR($E45/(1+DiscountRate)^$A45,0)</f>
        <v/>
      </c>
      <c r="G45" s="12">
        <f>$G44+$F45</f>
        <v/>
      </c>
    </row>
    <row r="46">
      <c r="A46" s="11" t="n">
        <v>22</v>
      </c>
      <c r="B46" s="20" t="n">
        <v>0.02</v>
      </c>
      <c r="C46" s="18">
        <f>$C45*(1-$B46)</f>
        <v/>
      </c>
      <c r="D46" s="12">
        <f>$C46*ARPU</f>
        <v/>
      </c>
      <c r="E46" s="12">
        <f>$D46*GrossMargin</f>
        <v/>
      </c>
      <c r="F46" s="12">
        <f>IFERROR($E46/(1+DiscountRate)^$A46,0)</f>
        <v/>
      </c>
      <c r="G46" s="12">
        <f>$G45+$F46</f>
        <v/>
      </c>
    </row>
    <row r="47">
      <c r="A47" s="11" t="n">
        <v>23</v>
      </c>
      <c r="B47" s="20" t="n">
        <v>0.02</v>
      </c>
      <c r="C47" s="18">
        <f>$C46*(1-$B47)</f>
        <v/>
      </c>
      <c r="D47" s="12">
        <f>$C47*ARPU</f>
        <v/>
      </c>
      <c r="E47" s="12">
        <f>$D47*GrossMargin</f>
        <v/>
      </c>
      <c r="F47" s="12">
        <f>IFERROR($E47/(1+DiscountRate)^$A47,0)</f>
        <v/>
      </c>
      <c r="G47" s="12">
        <f>$G46+$F47</f>
        <v/>
      </c>
    </row>
    <row r="48">
      <c r="A48" s="11" t="n">
        <v>24</v>
      </c>
      <c r="B48" s="20" t="n">
        <v>0.02</v>
      </c>
      <c r="C48" s="18">
        <f>$C47*(1-$B48)</f>
        <v/>
      </c>
      <c r="D48" s="12">
        <f>$C48*ARPU</f>
        <v/>
      </c>
      <c r="E48" s="12">
        <f>$D48*GrossMargin</f>
        <v/>
      </c>
      <c r="F48" s="12">
        <f>IFERROR($E48/(1+DiscountRate)^$A48,0)</f>
        <v/>
      </c>
      <c r="G48" s="12">
        <f>$G47+$F48</f>
        <v/>
      </c>
    </row>
    <row r="49">
      <c r="A49" s="11" t="n">
        <v>25</v>
      </c>
      <c r="B49" s="20" t="n">
        <v>0.02</v>
      </c>
      <c r="C49" s="18">
        <f>$C48*(1-$B49)</f>
        <v/>
      </c>
      <c r="D49" s="12">
        <f>$C49*ARPU</f>
        <v/>
      </c>
      <c r="E49" s="12">
        <f>$D49*GrossMargin</f>
        <v/>
      </c>
      <c r="F49" s="12">
        <f>IFERROR($E49/(1+DiscountRate)^$A49,0)</f>
        <v/>
      </c>
      <c r="G49" s="12">
        <f>$G48+$F49</f>
        <v/>
      </c>
    </row>
    <row r="50">
      <c r="A50" s="11" t="n">
        <v>26</v>
      </c>
      <c r="B50" s="20" t="n">
        <v>0.02</v>
      </c>
      <c r="C50" s="18">
        <f>$C49*(1-$B50)</f>
        <v/>
      </c>
      <c r="D50" s="12">
        <f>$C50*ARPU</f>
        <v/>
      </c>
      <c r="E50" s="12">
        <f>$D50*GrossMargin</f>
        <v/>
      </c>
      <c r="F50" s="12">
        <f>IFERROR($E50/(1+DiscountRate)^$A50,0)</f>
        <v/>
      </c>
      <c r="G50" s="12">
        <f>$G49+$F50</f>
        <v/>
      </c>
    </row>
    <row r="51">
      <c r="A51" s="11" t="n">
        <v>27</v>
      </c>
      <c r="B51" s="20" t="n">
        <v>0.02</v>
      </c>
      <c r="C51" s="18">
        <f>$C50*(1-$B51)</f>
        <v/>
      </c>
      <c r="D51" s="12">
        <f>$C51*ARPU</f>
        <v/>
      </c>
      <c r="E51" s="12">
        <f>$D51*GrossMargin</f>
        <v/>
      </c>
      <c r="F51" s="12">
        <f>IFERROR($E51/(1+DiscountRate)^$A51,0)</f>
        <v/>
      </c>
      <c r="G51" s="12">
        <f>$G50+$F51</f>
        <v/>
      </c>
    </row>
    <row r="52">
      <c r="A52" s="11" t="n">
        <v>28</v>
      </c>
      <c r="B52" s="20" t="n">
        <v>0.02</v>
      </c>
      <c r="C52" s="18">
        <f>$C51*(1-$B52)</f>
        <v/>
      </c>
      <c r="D52" s="12">
        <f>$C52*ARPU</f>
        <v/>
      </c>
      <c r="E52" s="12">
        <f>$D52*GrossMargin</f>
        <v/>
      </c>
      <c r="F52" s="12">
        <f>IFERROR($E52/(1+DiscountRate)^$A52,0)</f>
        <v/>
      </c>
      <c r="G52" s="12">
        <f>$G51+$F52</f>
        <v/>
      </c>
    </row>
    <row r="53">
      <c r="A53" s="11" t="n">
        <v>29</v>
      </c>
      <c r="B53" s="20" t="n">
        <v>0.02</v>
      </c>
      <c r="C53" s="18">
        <f>$C52*(1-$B53)</f>
        <v/>
      </c>
      <c r="D53" s="12">
        <f>$C53*ARPU</f>
        <v/>
      </c>
      <c r="E53" s="12">
        <f>$D53*GrossMargin</f>
        <v/>
      </c>
      <c r="F53" s="12">
        <f>IFERROR($E53/(1+DiscountRate)^$A53,0)</f>
        <v/>
      </c>
      <c r="G53" s="12">
        <f>$G52+$F53</f>
        <v/>
      </c>
    </row>
    <row r="54">
      <c r="A54" s="11" t="n">
        <v>30</v>
      </c>
      <c r="B54" s="20" t="n">
        <v>0.02</v>
      </c>
      <c r="C54" s="18">
        <f>$C53*(1-$B54)</f>
        <v/>
      </c>
      <c r="D54" s="12">
        <f>$C54*ARPU</f>
        <v/>
      </c>
      <c r="E54" s="12">
        <f>$D54*GrossMargin</f>
        <v/>
      </c>
      <c r="F54" s="12">
        <f>IFERROR($E54/(1+DiscountRate)^$A54,0)</f>
        <v/>
      </c>
      <c r="G54" s="12">
        <f>$G53+$F54</f>
        <v/>
      </c>
    </row>
    <row r="55">
      <c r="A55" s="11" t="n">
        <v>31</v>
      </c>
      <c r="B55" s="20" t="n">
        <v>0.02</v>
      </c>
      <c r="C55" s="18">
        <f>$C54*(1-$B55)</f>
        <v/>
      </c>
      <c r="D55" s="12">
        <f>$C55*ARPU</f>
        <v/>
      </c>
      <c r="E55" s="12">
        <f>$D55*GrossMargin</f>
        <v/>
      </c>
      <c r="F55" s="12">
        <f>IFERROR($E55/(1+DiscountRate)^$A55,0)</f>
        <v/>
      </c>
      <c r="G55" s="12">
        <f>$G54+$F55</f>
        <v/>
      </c>
    </row>
    <row r="56">
      <c r="A56" s="11" t="n">
        <v>32</v>
      </c>
      <c r="B56" s="20" t="n">
        <v>0.02</v>
      </c>
      <c r="C56" s="18">
        <f>$C55*(1-$B56)</f>
        <v/>
      </c>
      <c r="D56" s="12">
        <f>$C56*ARPU</f>
        <v/>
      </c>
      <c r="E56" s="12">
        <f>$D56*GrossMargin</f>
        <v/>
      </c>
      <c r="F56" s="12">
        <f>IFERROR($E56/(1+DiscountRate)^$A56,0)</f>
        <v/>
      </c>
      <c r="G56" s="12">
        <f>$G55+$F56</f>
        <v/>
      </c>
    </row>
    <row r="57">
      <c r="A57" s="11" t="n">
        <v>33</v>
      </c>
      <c r="B57" s="20" t="n">
        <v>0.02</v>
      </c>
      <c r="C57" s="18">
        <f>$C56*(1-$B57)</f>
        <v/>
      </c>
      <c r="D57" s="12">
        <f>$C57*ARPU</f>
        <v/>
      </c>
      <c r="E57" s="12">
        <f>$D57*GrossMargin</f>
        <v/>
      </c>
      <c r="F57" s="12">
        <f>IFERROR($E57/(1+DiscountRate)^$A57,0)</f>
        <v/>
      </c>
      <c r="G57" s="12">
        <f>$G56+$F57</f>
        <v/>
      </c>
    </row>
    <row r="58">
      <c r="A58" s="11" t="n">
        <v>34</v>
      </c>
      <c r="B58" s="20" t="n">
        <v>0.02</v>
      </c>
      <c r="C58" s="18">
        <f>$C57*(1-$B58)</f>
        <v/>
      </c>
      <c r="D58" s="12">
        <f>$C58*ARPU</f>
        <v/>
      </c>
      <c r="E58" s="12">
        <f>$D58*GrossMargin</f>
        <v/>
      </c>
      <c r="F58" s="12">
        <f>IFERROR($E58/(1+DiscountRate)^$A58,0)</f>
        <v/>
      </c>
      <c r="G58" s="12">
        <f>$G57+$F58</f>
        <v/>
      </c>
    </row>
    <row r="59">
      <c r="A59" s="11" t="n">
        <v>35</v>
      </c>
      <c r="B59" s="20" t="n">
        <v>0.02</v>
      </c>
      <c r="C59" s="18">
        <f>$C58*(1-$B59)</f>
        <v/>
      </c>
      <c r="D59" s="12">
        <f>$C59*ARPU</f>
        <v/>
      </c>
      <c r="E59" s="12">
        <f>$D59*GrossMargin</f>
        <v/>
      </c>
      <c r="F59" s="12">
        <f>IFERROR($E59/(1+DiscountRate)^$A59,0)</f>
        <v/>
      </c>
      <c r="G59" s="12">
        <f>$G58+$F59</f>
        <v/>
      </c>
    </row>
    <row r="60">
      <c r="A60" s="11" t="n">
        <v>36</v>
      </c>
      <c r="B60" s="20" t="n">
        <v>0.02</v>
      </c>
      <c r="C60" s="18">
        <f>$C59*(1-$B60)</f>
        <v/>
      </c>
      <c r="D60" s="12">
        <f>$C60*ARPU</f>
        <v/>
      </c>
      <c r="E60" s="12">
        <f>$D60*GrossMargin</f>
        <v/>
      </c>
      <c r="F60" s="12">
        <f>IFERROR($E60/(1+DiscountRate)^$A60,0)</f>
        <v/>
      </c>
      <c r="G60" s="12">
        <f>$G59+$F60</f>
        <v/>
      </c>
    </row>
    <row r="61">
      <c r="A61" s="11" t="n">
        <v>37</v>
      </c>
      <c r="B61" s="20" t="n">
        <v>0.02</v>
      </c>
      <c r="C61" s="18">
        <f>$C60*(1-$B61)</f>
        <v/>
      </c>
      <c r="D61" s="12">
        <f>$C61*ARPU</f>
        <v/>
      </c>
      <c r="E61" s="12">
        <f>$D61*GrossMargin</f>
        <v/>
      </c>
      <c r="F61" s="12">
        <f>IFERROR($E61/(1+DiscountRate)^$A61,0)</f>
        <v/>
      </c>
      <c r="G61" s="12">
        <f>$G60+$F61</f>
        <v/>
      </c>
    </row>
    <row r="62">
      <c r="A62" s="11" t="n">
        <v>38</v>
      </c>
      <c r="B62" s="20" t="n">
        <v>0.02</v>
      </c>
      <c r="C62" s="18">
        <f>$C61*(1-$B62)</f>
        <v/>
      </c>
      <c r="D62" s="12">
        <f>$C62*ARPU</f>
        <v/>
      </c>
      <c r="E62" s="12">
        <f>$D62*GrossMargin</f>
        <v/>
      </c>
      <c r="F62" s="12">
        <f>IFERROR($E62/(1+DiscountRate)^$A62,0)</f>
        <v/>
      </c>
      <c r="G62" s="12">
        <f>$G61+$F62</f>
        <v/>
      </c>
    </row>
    <row r="63">
      <c r="A63" s="11" t="n">
        <v>39</v>
      </c>
      <c r="B63" s="20" t="n">
        <v>0.02</v>
      </c>
      <c r="C63" s="18">
        <f>$C62*(1-$B63)</f>
        <v/>
      </c>
      <c r="D63" s="12">
        <f>$C63*ARPU</f>
        <v/>
      </c>
      <c r="E63" s="12">
        <f>$D63*GrossMargin</f>
        <v/>
      </c>
      <c r="F63" s="12">
        <f>IFERROR($E63/(1+DiscountRate)^$A63,0)</f>
        <v/>
      </c>
      <c r="G63" s="12">
        <f>$G62+$F63</f>
        <v/>
      </c>
    </row>
    <row r="64">
      <c r="A64" s="11" t="n">
        <v>40</v>
      </c>
      <c r="B64" s="20" t="n">
        <v>0.02</v>
      </c>
      <c r="C64" s="18">
        <f>$C63*(1-$B64)</f>
        <v/>
      </c>
      <c r="D64" s="12">
        <f>$C64*ARPU</f>
        <v/>
      </c>
      <c r="E64" s="12">
        <f>$D64*GrossMargin</f>
        <v/>
      </c>
      <c r="F64" s="12">
        <f>IFERROR($E64/(1+DiscountRate)^$A64,0)</f>
        <v/>
      </c>
      <c r="G64" s="12">
        <f>$G63+$F64</f>
        <v/>
      </c>
    </row>
    <row r="65">
      <c r="A65" s="11" t="n">
        <v>41</v>
      </c>
      <c r="B65" s="20" t="n">
        <v>0.02</v>
      </c>
      <c r="C65" s="18">
        <f>$C64*(1-$B65)</f>
        <v/>
      </c>
      <c r="D65" s="12">
        <f>$C65*ARPU</f>
        <v/>
      </c>
      <c r="E65" s="12">
        <f>$D65*GrossMargin</f>
        <v/>
      </c>
      <c r="F65" s="12">
        <f>IFERROR($E65/(1+DiscountRate)^$A65,0)</f>
        <v/>
      </c>
      <c r="G65" s="12">
        <f>$G64+$F65</f>
        <v/>
      </c>
    </row>
    <row r="66">
      <c r="A66" s="11" t="n">
        <v>42</v>
      </c>
      <c r="B66" s="20" t="n">
        <v>0.02</v>
      </c>
      <c r="C66" s="18">
        <f>$C65*(1-$B66)</f>
        <v/>
      </c>
      <c r="D66" s="12">
        <f>$C66*ARPU</f>
        <v/>
      </c>
      <c r="E66" s="12">
        <f>$D66*GrossMargin</f>
        <v/>
      </c>
      <c r="F66" s="12">
        <f>IFERROR($E66/(1+DiscountRate)^$A66,0)</f>
        <v/>
      </c>
      <c r="G66" s="12">
        <f>$G65+$F66</f>
        <v/>
      </c>
    </row>
    <row r="67">
      <c r="A67" s="11" t="n">
        <v>43</v>
      </c>
      <c r="B67" s="20" t="n">
        <v>0.02</v>
      </c>
      <c r="C67" s="18">
        <f>$C66*(1-$B67)</f>
        <v/>
      </c>
      <c r="D67" s="12">
        <f>$C67*ARPU</f>
        <v/>
      </c>
      <c r="E67" s="12">
        <f>$D67*GrossMargin</f>
        <v/>
      </c>
      <c r="F67" s="12">
        <f>IFERROR($E67/(1+DiscountRate)^$A67,0)</f>
        <v/>
      </c>
      <c r="G67" s="12">
        <f>$G66+$F67</f>
        <v/>
      </c>
    </row>
    <row r="68">
      <c r="A68" s="11" t="n">
        <v>44</v>
      </c>
      <c r="B68" s="20" t="n">
        <v>0.02</v>
      </c>
      <c r="C68" s="18">
        <f>$C67*(1-$B68)</f>
        <v/>
      </c>
      <c r="D68" s="12">
        <f>$C68*ARPU</f>
        <v/>
      </c>
      <c r="E68" s="12">
        <f>$D68*GrossMargin</f>
        <v/>
      </c>
      <c r="F68" s="12">
        <f>IFERROR($E68/(1+DiscountRate)^$A68,0)</f>
        <v/>
      </c>
      <c r="G68" s="12">
        <f>$G67+$F68</f>
        <v/>
      </c>
    </row>
    <row r="69">
      <c r="A69" s="11" t="n">
        <v>45</v>
      </c>
      <c r="B69" s="20" t="n">
        <v>0.02</v>
      </c>
      <c r="C69" s="18">
        <f>$C68*(1-$B69)</f>
        <v/>
      </c>
      <c r="D69" s="12">
        <f>$C69*ARPU</f>
        <v/>
      </c>
      <c r="E69" s="12">
        <f>$D69*GrossMargin</f>
        <v/>
      </c>
      <c r="F69" s="12">
        <f>IFERROR($E69/(1+DiscountRate)^$A69,0)</f>
        <v/>
      </c>
      <c r="G69" s="12">
        <f>$G68+$F69</f>
        <v/>
      </c>
    </row>
    <row r="70">
      <c r="A70" s="11" t="n">
        <v>46</v>
      </c>
      <c r="B70" s="20" t="n">
        <v>0.02</v>
      </c>
      <c r="C70" s="18">
        <f>$C69*(1-$B70)</f>
        <v/>
      </c>
      <c r="D70" s="12">
        <f>$C70*ARPU</f>
        <v/>
      </c>
      <c r="E70" s="12">
        <f>$D70*GrossMargin</f>
        <v/>
      </c>
      <c r="F70" s="12">
        <f>IFERROR($E70/(1+DiscountRate)^$A70,0)</f>
        <v/>
      </c>
      <c r="G70" s="12">
        <f>$G69+$F70</f>
        <v/>
      </c>
    </row>
    <row r="71">
      <c r="A71" s="11" t="n">
        <v>47</v>
      </c>
      <c r="B71" s="20" t="n">
        <v>0.02</v>
      </c>
      <c r="C71" s="18">
        <f>$C70*(1-$B71)</f>
        <v/>
      </c>
      <c r="D71" s="12">
        <f>$C71*ARPU</f>
        <v/>
      </c>
      <c r="E71" s="12">
        <f>$D71*GrossMargin</f>
        <v/>
      </c>
      <c r="F71" s="12">
        <f>IFERROR($E71/(1+DiscountRate)^$A71,0)</f>
        <v/>
      </c>
      <c r="G71" s="12">
        <f>$G70+$F71</f>
        <v/>
      </c>
    </row>
    <row r="72">
      <c r="A72" s="11" t="n">
        <v>48</v>
      </c>
      <c r="B72" s="20" t="n">
        <v>0.02</v>
      </c>
      <c r="C72" s="18">
        <f>$C71*(1-$B72)</f>
        <v/>
      </c>
      <c r="D72" s="12">
        <f>$C72*ARPU</f>
        <v/>
      </c>
      <c r="E72" s="12">
        <f>$D72*GrossMargin</f>
        <v/>
      </c>
      <c r="F72" s="12">
        <f>IFERROR($E72/(1+DiscountRate)^$A72,0)</f>
        <v/>
      </c>
      <c r="G72" s="12">
        <f>$G71+$F72</f>
        <v/>
      </c>
    </row>
    <row r="73">
      <c r="A73" s="11" t="n">
        <v>49</v>
      </c>
      <c r="B73" s="20" t="n">
        <v>0.02</v>
      </c>
      <c r="C73" s="18">
        <f>$C72*(1-$B73)</f>
        <v/>
      </c>
      <c r="D73" s="12">
        <f>$C73*ARPU</f>
        <v/>
      </c>
      <c r="E73" s="12">
        <f>$D73*GrossMargin</f>
        <v/>
      </c>
      <c r="F73" s="12">
        <f>IFERROR($E73/(1+DiscountRate)^$A73,0)</f>
        <v/>
      </c>
      <c r="G73" s="12">
        <f>$G72+$F73</f>
        <v/>
      </c>
    </row>
    <row r="74">
      <c r="A74" s="11" t="n">
        <v>50</v>
      </c>
      <c r="B74" s="20" t="n">
        <v>0.02</v>
      </c>
      <c r="C74" s="18">
        <f>$C73*(1-$B74)</f>
        <v/>
      </c>
      <c r="D74" s="12">
        <f>$C74*ARPU</f>
        <v/>
      </c>
      <c r="E74" s="12">
        <f>$D74*GrossMargin</f>
        <v/>
      </c>
      <c r="F74" s="12">
        <f>IFERROR($E74/(1+DiscountRate)^$A74,0)</f>
        <v/>
      </c>
      <c r="G74" s="12">
        <f>$G73+$F74</f>
        <v/>
      </c>
    </row>
    <row r="75">
      <c r="A75" s="11" t="n">
        <v>51</v>
      </c>
      <c r="B75" s="20" t="n">
        <v>0.02</v>
      </c>
      <c r="C75" s="18">
        <f>$C74*(1-$B75)</f>
        <v/>
      </c>
      <c r="D75" s="12">
        <f>$C75*ARPU</f>
        <v/>
      </c>
      <c r="E75" s="12">
        <f>$D75*GrossMargin</f>
        <v/>
      </c>
      <c r="F75" s="12">
        <f>IFERROR($E75/(1+DiscountRate)^$A75,0)</f>
        <v/>
      </c>
      <c r="G75" s="12">
        <f>$G74+$F75</f>
        <v/>
      </c>
    </row>
    <row r="76">
      <c r="A76" s="11" t="n">
        <v>52</v>
      </c>
      <c r="B76" s="20" t="n">
        <v>0.02</v>
      </c>
      <c r="C76" s="18">
        <f>$C75*(1-$B76)</f>
        <v/>
      </c>
      <c r="D76" s="12">
        <f>$C76*ARPU</f>
        <v/>
      </c>
      <c r="E76" s="12">
        <f>$D76*GrossMargin</f>
        <v/>
      </c>
      <c r="F76" s="12">
        <f>IFERROR($E76/(1+DiscountRate)^$A76,0)</f>
        <v/>
      </c>
      <c r="G76" s="12">
        <f>$G75+$F76</f>
        <v/>
      </c>
    </row>
    <row r="77">
      <c r="A77" s="11" t="n">
        <v>53</v>
      </c>
      <c r="B77" s="20" t="n">
        <v>0.02</v>
      </c>
      <c r="C77" s="18">
        <f>$C76*(1-$B77)</f>
        <v/>
      </c>
      <c r="D77" s="12">
        <f>$C77*ARPU</f>
        <v/>
      </c>
      <c r="E77" s="12">
        <f>$D77*GrossMargin</f>
        <v/>
      </c>
      <c r="F77" s="12">
        <f>IFERROR($E77/(1+DiscountRate)^$A77,0)</f>
        <v/>
      </c>
      <c r="G77" s="12">
        <f>$G76+$F77</f>
        <v/>
      </c>
    </row>
    <row r="78">
      <c r="A78" s="11" t="n">
        <v>54</v>
      </c>
      <c r="B78" s="20" t="n">
        <v>0.02</v>
      </c>
      <c r="C78" s="18">
        <f>$C77*(1-$B78)</f>
        <v/>
      </c>
      <c r="D78" s="12">
        <f>$C78*ARPU</f>
        <v/>
      </c>
      <c r="E78" s="12">
        <f>$D78*GrossMargin</f>
        <v/>
      </c>
      <c r="F78" s="12">
        <f>IFERROR($E78/(1+DiscountRate)^$A78,0)</f>
        <v/>
      </c>
      <c r="G78" s="12">
        <f>$G77+$F78</f>
        <v/>
      </c>
    </row>
    <row r="79">
      <c r="A79" s="11" t="n">
        <v>55</v>
      </c>
      <c r="B79" s="20" t="n">
        <v>0.02</v>
      </c>
      <c r="C79" s="18">
        <f>$C78*(1-$B79)</f>
        <v/>
      </c>
      <c r="D79" s="12">
        <f>$C79*ARPU</f>
        <v/>
      </c>
      <c r="E79" s="12">
        <f>$D79*GrossMargin</f>
        <v/>
      </c>
      <c r="F79" s="12">
        <f>IFERROR($E79/(1+DiscountRate)^$A79,0)</f>
        <v/>
      </c>
      <c r="G79" s="12">
        <f>$G78+$F79</f>
        <v/>
      </c>
    </row>
    <row r="80">
      <c r="A80" s="11" t="n">
        <v>56</v>
      </c>
      <c r="B80" s="20" t="n">
        <v>0.02</v>
      </c>
      <c r="C80" s="18">
        <f>$C79*(1-$B80)</f>
        <v/>
      </c>
      <c r="D80" s="12">
        <f>$C80*ARPU</f>
        <v/>
      </c>
      <c r="E80" s="12">
        <f>$D80*GrossMargin</f>
        <v/>
      </c>
      <c r="F80" s="12">
        <f>IFERROR($E80/(1+DiscountRate)^$A80,0)</f>
        <v/>
      </c>
      <c r="G80" s="12">
        <f>$G79+$F80</f>
        <v/>
      </c>
    </row>
    <row r="81">
      <c r="A81" s="11" t="n">
        <v>57</v>
      </c>
      <c r="B81" s="20" t="n">
        <v>0.02</v>
      </c>
      <c r="C81" s="18">
        <f>$C80*(1-$B81)</f>
        <v/>
      </c>
      <c r="D81" s="12">
        <f>$C81*ARPU</f>
        <v/>
      </c>
      <c r="E81" s="12">
        <f>$D81*GrossMargin</f>
        <v/>
      </c>
      <c r="F81" s="12">
        <f>IFERROR($E81/(1+DiscountRate)^$A81,0)</f>
        <v/>
      </c>
      <c r="G81" s="12">
        <f>$G80+$F81</f>
        <v/>
      </c>
    </row>
    <row r="82">
      <c r="A82" s="11" t="n">
        <v>58</v>
      </c>
      <c r="B82" s="20" t="n">
        <v>0.02</v>
      </c>
      <c r="C82" s="18">
        <f>$C81*(1-$B82)</f>
        <v/>
      </c>
      <c r="D82" s="12">
        <f>$C82*ARPU</f>
        <v/>
      </c>
      <c r="E82" s="12">
        <f>$D82*GrossMargin</f>
        <v/>
      </c>
      <c r="F82" s="12">
        <f>IFERROR($E82/(1+DiscountRate)^$A82,0)</f>
        <v/>
      </c>
      <c r="G82" s="12">
        <f>$G81+$F82</f>
        <v/>
      </c>
    </row>
    <row r="83">
      <c r="A83" s="11" t="n">
        <v>59</v>
      </c>
      <c r="B83" s="20" t="n">
        <v>0.02</v>
      </c>
      <c r="C83" s="18">
        <f>$C82*(1-$B83)</f>
        <v/>
      </c>
      <c r="D83" s="12">
        <f>$C83*ARPU</f>
        <v/>
      </c>
      <c r="E83" s="12">
        <f>$D83*GrossMargin</f>
        <v/>
      </c>
      <c r="F83" s="12">
        <f>IFERROR($E83/(1+DiscountRate)^$A83,0)</f>
        <v/>
      </c>
      <c r="G83" s="12">
        <f>$G82+$F83</f>
        <v/>
      </c>
    </row>
    <row r="84">
      <c r="A84" s="11" t="n">
        <v>60</v>
      </c>
      <c r="B84" s="20" t="n">
        <v>0.02</v>
      </c>
      <c r="C84" s="18">
        <f>$C83*(1-$B84)</f>
        <v/>
      </c>
      <c r="D84" s="12">
        <f>$C84*ARPU</f>
        <v/>
      </c>
      <c r="E84" s="12">
        <f>$D84*GrossMargin</f>
        <v/>
      </c>
      <c r="F84" s="12">
        <f>IFERROR($E84/(1+DiscountRate)^$A84,0)</f>
        <v/>
      </c>
      <c r="G84" s="12">
        <f>$G83+$F84</f>
        <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L204"/>
  <sheetViews>
    <sheetView workbookViewId="0">
      <pane ySplit="4" topLeftCell="A5" activePane="bottomLeft" state="frozen"/>
      <selection pane="bottomLeft" activeCell="A1" sqref="A1"/>
    </sheetView>
  </sheetViews>
  <sheetFormatPr baseColWidth="8" defaultRowHeight="15"/>
  <cols>
    <col width="12" customWidth="1" min="1" max="1"/>
    <col width="22" customWidth="1" min="2" max="2"/>
    <col width="14" customWidth="1" min="3" max="3"/>
    <col width="15" customWidth="1" min="4" max="4"/>
    <col width="13" customWidth="1" min="5" max="5"/>
    <col width="13" customWidth="1" min="6" max="6"/>
    <col width="11" customWidth="1" min="7" max="7"/>
    <col width="17" customWidth="1" min="8" max="8"/>
    <col width="20" customWidth="1" min="9" max="9"/>
    <col width="32" customWidth="1" min="11" max="11"/>
    <col width="14" customWidth="1" min="12" max="12"/>
  </cols>
  <sheetData>
    <row r="1">
      <c r="A1" s="1" t="inlineStr">
        <is>
          <t>Acquisition spend by channel and period</t>
        </is>
      </c>
    </row>
    <row r="2">
      <c r="A2" s="2" t="inlineStr">
        <is>
          <t>Everything you paid to get customers, against how many arrived. LTV is pulled from the curve so the ratio moves when the curve does.</t>
        </is>
      </c>
    </row>
    <row r="4">
      <c r="A4" s="6" t="inlineStr">
        <is>
          <t>Month</t>
        </is>
      </c>
      <c r="B4" s="6" t="inlineStr">
        <is>
          <t>Channel</t>
        </is>
      </c>
      <c r="C4" s="6" t="inlineStr">
        <is>
          <t>Spend</t>
        </is>
      </c>
      <c r="D4" s="6" t="inlineStr">
        <is>
          <t>New customers</t>
        </is>
      </c>
      <c r="E4" s="6" t="inlineStr">
        <is>
          <t>CAC</t>
        </is>
      </c>
      <c r="F4" s="6" t="inlineStr">
        <is>
          <t>LTV</t>
        </is>
      </c>
      <c r="G4" s="6" t="inlineStr">
        <is>
          <t>LTV : CAC</t>
        </is>
      </c>
      <c r="H4" s="6" t="inlineStr">
        <is>
          <t>Months to payback</t>
        </is>
      </c>
      <c r="I4" s="6" t="inlineStr">
        <is>
          <t>Verdict</t>
        </is>
      </c>
      <c r="K4" s="3" t="inlineStr">
        <is>
          <t>All rows</t>
        </is>
      </c>
    </row>
    <row r="5">
      <c r="A5" s="8" t="n">
        <v>45658</v>
      </c>
      <c r="B5" s="7" t="inlineStr">
        <is>
          <t>Paid search</t>
        </is>
      </c>
      <c r="C5" s="9" t="n">
        <v>18400</v>
      </c>
      <c r="D5" s="21" t="n">
        <v>84</v>
      </c>
      <c r="E5" s="12">
        <f>IF($B5="","",IF($D5=0,"",IFERROR($C5/$D5,0)))</f>
        <v/>
      </c>
      <c r="F5" s="12">
        <f>IF($B5="","",CurveLTV)</f>
        <v/>
      </c>
      <c r="G5" s="19">
        <f>IF($B5="","",IF($E5="","",IFERROR($F5/$E5,0)))</f>
        <v/>
      </c>
      <c r="H5" s="19">
        <f>IF($B5="","",IF($E5="","",IFERROR($E5/(ARPU*GrossMargin),0)))</f>
        <v/>
      </c>
      <c r="I5" s="10">
        <f>IF($B5="","",IF($G5="","",IF($G5&lt;TargetRatio,"Too thin",IF($G5&gt;TargetRatio+2,"Underspending","Healthy"))))</f>
        <v/>
      </c>
      <c r="K5" s="13" t="inlineStr">
        <is>
          <t>Acquisition spend</t>
        </is>
      </c>
      <c r="L5" s="16">
        <f>SUM($C$5:$C$204)</f>
        <v/>
      </c>
    </row>
    <row r="6">
      <c r="A6" s="8" t="n"/>
      <c r="B6" s="7" t="n"/>
      <c r="C6" s="9" t="n"/>
      <c r="D6" s="21" t="n"/>
      <c r="E6" s="12">
        <f>IF($B6="","",IF($D6=0,"",IFERROR($C6/$D6,0)))</f>
        <v/>
      </c>
      <c r="F6" s="12">
        <f>IF($B6="","",CurveLTV)</f>
        <v/>
      </c>
      <c r="G6" s="19">
        <f>IF($B6="","",IF($E6="","",IFERROR($F6/$E6,0)))</f>
        <v/>
      </c>
      <c r="H6" s="19">
        <f>IF($B6="","",IF($E6="","",IFERROR($E6/(ARPU*GrossMargin),0)))</f>
        <v/>
      </c>
      <c r="I6" s="10">
        <f>IF($B6="","",IF($G6="","",IF($G6&lt;TargetRatio,"Too thin",IF($G6&gt;TargetRatio+2,"Underspending","Healthy"))))</f>
        <v/>
      </c>
      <c r="K6" s="13" t="inlineStr">
        <is>
          <t>New customers</t>
        </is>
      </c>
      <c r="L6" s="14">
        <f>SUM($D$5:$D$204)</f>
        <v/>
      </c>
    </row>
    <row r="7">
      <c r="A7" s="8" t="n"/>
      <c r="B7" s="7" t="n"/>
      <c r="C7" s="9" t="n"/>
      <c r="D7" s="21" t="n"/>
      <c r="E7" s="12">
        <f>IF($B7="","",IF($D7=0,"",IFERROR($C7/$D7,0)))</f>
        <v/>
      </c>
      <c r="F7" s="12">
        <f>IF($B7="","",CurveLTV)</f>
        <v/>
      </c>
      <c r="G7" s="19">
        <f>IF($B7="","",IF($E7="","",IFERROR($F7/$E7,0)))</f>
        <v/>
      </c>
      <c r="H7" s="19">
        <f>IF($B7="","",IF($E7="","",IFERROR($E7/(ARPU*GrossMargin),0)))</f>
        <v/>
      </c>
      <c r="I7" s="10">
        <f>IF($B7="","",IF($G7="","",IF($G7&lt;TargetRatio,"Too thin",IF($G7&gt;TargetRatio+2,"Underspending","Healthy"))))</f>
        <v/>
      </c>
      <c r="K7" s="13" t="inlineStr">
        <is>
          <t>Blended CAC</t>
        </is>
      </c>
      <c r="L7" s="16">
        <f>IFERROR(SUM($C$5:$C$204)/SUM($D$5:$D$204),0)</f>
        <v/>
      </c>
    </row>
    <row r="8">
      <c r="A8" s="8" t="n"/>
      <c r="B8" s="7" t="n"/>
      <c r="C8" s="9" t="n"/>
      <c r="D8" s="21" t="n"/>
      <c r="E8" s="12">
        <f>IF($B8="","",IF($D8=0,"",IFERROR($C8/$D8,0)))</f>
        <v/>
      </c>
      <c r="F8" s="12">
        <f>IF($B8="","",CurveLTV)</f>
        <v/>
      </c>
      <c r="G8" s="19">
        <f>IF($B8="","",IF($E8="","",IFERROR($F8/$E8,0)))</f>
        <v/>
      </c>
      <c r="H8" s="19">
        <f>IF($B8="","",IF($E8="","",IFERROR($E8/(ARPU*GrossMargin),0)))</f>
        <v/>
      </c>
      <c r="I8" s="10">
        <f>IF($B8="","",IF($G8="","",IF($G8&lt;TargetRatio,"Too thin",IF($G8&gt;TargetRatio+2,"Underspending","Healthy"))))</f>
        <v/>
      </c>
      <c r="K8" s="13" t="inlineStr">
        <is>
          <t>LTV on the curve</t>
        </is>
      </c>
      <c r="L8" s="16">
        <f>CurveLTV</f>
        <v/>
      </c>
    </row>
    <row r="9">
      <c r="A9" s="8" t="n"/>
      <c r="B9" s="7" t="n"/>
      <c r="C9" s="9" t="n"/>
      <c r="D9" s="21" t="n"/>
      <c r="E9" s="12">
        <f>IF($B9="","",IF($D9=0,"",IFERROR($C9/$D9,0)))</f>
        <v/>
      </c>
      <c r="F9" s="12">
        <f>IF($B9="","",CurveLTV)</f>
        <v/>
      </c>
      <c r="G9" s="19">
        <f>IF($B9="","",IF($E9="","",IFERROR($F9/$E9,0)))</f>
        <v/>
      </c>
      <c r="H9" s="19">
        <f>IF($B9="","",IF($E9="","",IFERROR($E9/(ARPU*GrossMargin),0)))</f>
        <v/>
      </c>
      <c r="I9" s="10">
        <f>IF($B9="","",IF($G9="","",IF($G9&lt;TargetRatio,"Too thin",IF($G9&gt;TargetRatio+2,"Underspending","Healthy"))))</f>
        <v/>
      </c>
      <c r="K9" s="13" t="inlineStr">
        <is>
          <t>Blended LTV : CAC</t>
        </is>
      </c>
      <c r="L9" s="17">
        <f>IFERROR(CurveLTV/$L$7,0)</f>
        <v/>
      </c>
    </row>
    <row r="10">
      <c r="A10" s="8" t="n"/>
      <c r="B10" s="7" t="n"/>
      <c r="C10" s="9" t="n"/>
      <c r="D10" s="21" t="n"/>
      <c r="E10" s="12">
        <f>IF($B10="","",IF($D10=0,"",IFERROR($C10/$D10,0)))</f>
        <v/>
      </c>
      <c r="F10" s="12">
        <f>IF($B10="","",CurveLTV)</f>
        <v/>
      </c>
      <c r="G10" s="19">
        <f>IF($B10="","",IF($E10="","",IFERROR($F10/$E10,0)))</f>
        <v/>
      </c>
      <c r="H10" s="19">
        <f>IF($B10="","",IF($E10="","",IFERROR($E10/(ARPU*GrossMargin),0)))</f>
        <v/>
      </c>
      <c r="I10" s="10">
        <f>IF($B10="","",IF($G10="","",IF($G10&lt;TargetRatio,"Too thin",IF($G10&gt;TargetRatio+2,"Underspending","Healthy"))))</f>
        <v/>
      </c>
      <c r="K10" s="13" t="inlineStr">
        <is>
          <t>Most you can pay at the target ratio</t>
        </is>
      </c>
      <c r="L10" s="16">
        <f>IFERROR(CurveLTV/TargetRatio,0)</f>
        <v/>
      </c>
    </row>
    <row r="11">
      <c r="A11" s="8" t="n"/>
      <c r="B11" s="7" t="n"/>
      <c r="C11" s="9" t="n"/>
      <c r="D11" s="21" t="n"/>
      <c r="E11" s="12">
        <f>IF($B11="","",IF($D11=0,"",IFERROR($C11/$D11,0)))</f>
        <v/>
      </c>
      <c r="F11" s="12">
        <f>IF($B11="","",CurveLTV)</f>
        <v/>
      </c>
      <c r="G11" s="19">
        <f>IF($B11="","",IF($E11="","",IFERROR($F11/$E11,0)))</f>
        <v/>
      </c>
      <c r="H11" s="19">
        <f>IF($B11="","",IF($E11="","",IFERROR($E11/(ARPU*GrossMargin),0)))</f>
        <v/>
      </c>
      <c r="I11" s="10">
        <f>IF($B11="","",IF($G11="","",IF($G11&lt;TargetRatio,"Too thin",IF($G11&gt;TargetRatio+2,"Underspending","Healthy"))))</f>
        <v/>
      </c>
      <c r="K11" s="13" t="inlineStr">
        <is>
          <t>Headroom per customer</t>
        </is>
      </c>
      <c r="L11" s="16">
        <f>$L$10-$L$7</f>
        <v/>
      </c>
    </row>
    <row r="12">
      <c r="A12" s="8" t="n"/>
      <c r="B12" s="7" t="n"/>
      <c r="C12" s="9" t="n"/>
      <c r="D12" s="21" t="n"/>
      <c r="E12" s="12">
        <f>IF($B12="","",IF($D12=0,"",IFERROR($C12/$D12,0)))</f>
        <v/>
      </c>
      <c r="F12" s="12">
        <f>IF($B12="","",CurveLTV)</f>
        <v/>
      </c>
      <c r="G12" s="19">
        <f>IF($B12="","",IF($E12="","",IFERROR($F12/$E12,0)))</f>
        <v/>
      </c>
      <c r="H12" s="19">
        <f>IF($B12="","",IF($E12="","",IFERROR($E12/(ARPU*GrossMargin),0)))</f>
        <v/>
      </c>
      <c r="I12" s="10">
        <f>IF($B12="","",IF($G12="","",IF($G12&lt;TargetRatio,"Too thin",IF($G12&gt;TargetRatio+2,"Underspending","Healthy"))))</f>
        <v/>
      </c>
      <c r="K12" s="13" t="inlineStr">
        <is>
          <t>Channels below the target ratio</t>
        </is>
      </c>
      <c r="L12" s="14">
        <f>COUNTIF($G$5:$G$204,"&lt;"&amp;TargetRatio)</f>
        <v/>
      </c>
    </row>
    <row r="13">
      <c r="A13" s="8" t="n"/>
      <c r="B13" s="7" t="n"/>
      <c r="C13" s="9" t="n"/>
      <c r="D13" s="21" t="n"/>
      <c r="E13" s="12">
        <f>IF($B13="","",IF($D13=0,"",IFERROR($C13/$D13,0)))</f>
        <v/>
      </c>
      <c r="F13" s="12">
        <f>IF($B13="","",CurveLTV)</f>
        <v/>
      </c>
      <c r="G13" s="19">
        <f>IF($B13="","",IF($E13="","",IFERROR($F13/$E13,0)))</f>
        <v/>
      </c>
      <c r="H13" s="19">
        <f>IF($B13="","",IF($E13="","",IFERROR($E13/(ARPU*GrossMargin),0)))</f>
        <v/>
      </c>
      <c r="I13" s="10">
        <f>IF($B13="","",IF($G13="","",IF($G13&lt;TargetRatio,"Too thin",IF($G13&gt;TargetRatio+2,"Underspending","Healthy"))))</f>
        <v/>
      </c>
    </row>
    <row r="14">
      <c r="A14" s="8" t="n"/>
      <c r="B14" s="7" t="n"/>
      <c r="C14" s="9" t="n"/>
      <c r="D14" s="21" t="n"/>
      <c r="E14" s="12">
        <f>IF($B14="","",IF($D14=0,"",IFERROR($C14/$D14,0)))</f>
        <v/>
      </c>
      <c r="F14" s="12">
        <f>IF($B14="","",CurveLTV)</f>
        <v/>
      </c>
      <c r="G14" s="19">
        <f>IF($B14="","",IF($E14="","",IFERROR($F14/$E14,0)))</f>
        <v/>
      </c>
      <c r="H14" s="19">
        <f>IF($B14="","",IF($E14="","",IFERROR($E14/(ARPU*GrossMargin),0)))</f>
        <v/>
      </c>
      <c r="I14" s="10">
        <f>IF($B14="","",IF($G14="","",IF($G14&lt;TargetRatio,"Too thin",IF($G14&gt;TargetRatio+2,"Underspending","Healthy"))))</f>
        <v/>
      </c>
      <c r="K14" s="2" t="inlineStr">
        <is>
          <t>One row per channel per month. Include agency fees, creative and the salaries of anyone whose job is acquisition; a CAC that only counts media spend always clears the bar.</t>
        </is>
      </c>
    </row>
    <row r="15">
      <c r="A15" s="8" t="n"/>
      <c r="B15" s="7" t="n"/>
      <c r="C15" s="9" t="n"/>
      <c r="D15" s="21" t="n"/>
      <c r="E15" s="12">
        <f>IF($B15="","",IF($D15=0,"",IFERROR($C15/$D15,0)))</f>
        <v/>
      </c>
      <c r="F15" s="12">
        <f>IF($B15="","",CurveLTV)</f>
        <v/>
      </c>
      <c r="G15" s="19">
        <f>IF($B15="","",IF($E15="","",IFERROR($F15/$E15,0)))</f>
        <v/>
      </c>
      <c r="H15" s="19">
        <f>IF($B15="","",IF($E15="","",IFERROR($E15/(ARPU*GrossMargin),0)))</f>
        <v/>
      </c>
      <c r="I15" s="10">
        <f>IF($B15="","",IF($G15="","",IF($G15&lt;TargetRatio,"Too thin",IF($G15&gt;TargetRatio+2,"Underspending","Healthy"))))</f>
        <v/>
      </c>
    </row>
    <row r="16">
      <c r="A16" s="8" t="n"/>
      <c r="B16" s="7" t="n"/>
      <c r="C16" s="9" t="n"/>
      <c r="D16" s="21" t="n"/>
      <c r="E16" s="12">
        <f>IF($B16="","",IF($D16=0,"",IFERROR($C16/$D16,0)))</f>
        <v/>
      </c>
      <c r="F16" s="12">
        <f>IF($B16="","",CurveLTV)</f>
        <v/>
      </c>
      <c r="G16" s="19">
        <f>IF($B16="","",IF($E16="","",IFERROR($F16/$E16,0)))</f>
        <v/>
      </c>
      <c r="H16" s="19">
        <f>IF($B16="","",IF($E16="","",IFERROR($E16/(ARPU*GrossMargin),0)))</f>
        <v/>
      </c>
      <c r="I16" s="10">
        <f>IF($B16="","",IF($G16="","",IF($G16&lt;TargetRatio,"Too thin",IF($G16&gt;TargetRatio+2,"Underspending","Healthy"))))</f>
        <v/>
      </c>
    </row>
    <row r="17">
      <c r="A17" s="8" t="n"/>
      <c r="B17" s="7" t="n"/>
      <c r="C17" s="9" t="n"/>
      <c r="D17" s="21" t="n"/>
      <c r="E17" s="12">
        <f>IF($B17="","",IF($D17=0,"",IFERROR($C17/$D17,0)))</f>
        <v/>
      </c>
      <c r="F17" s="12">
        <f>IF($B17="","",CurveLTV)</f>
        <v/>
      </c>
      <c r="G17" s="19">
        <f>IF($B17="","",IF($E17="","",IFERROR($F17/$E17,0)))</f>
        <v/>
      </c>
      <c r="H17" s="19">
        <f>IF($B17="","",IF($E17="","",IFERROR($E17/(ARPU*GrossMargin),0)))</f>
        <v/>
      </c>
      <c r="I17" s="10">
        <f>IF($B17="","",IF($G17="","",IF($G17&lt;TargetRatio,"Too thin",IF($G17&gt;TargetRatio+2,"Underspending","Healthy"))))</f>
        <v/>
      </c>
    </row>
    <row r="18">
      <c r="A18" s="8" t="n"/>
      <c r="B18" s="7" t="n"/>
      <c r="C18" s="9" t="n"/>
      <c r="D18" s="21" t="n"/>
      <c r="E18" s="12">
        <f>IF($B18="","",IF($D18=0,"",IFERROR($C18/$D18,0)))</f>
        <v/>
      </c>
      <c r="F18" s="12">
        <f>IF($B18="","",CurveLTV)</f>
        <v/>
      </c>
      <c r="G18" s="19">
        <f>IF($B18="","",IF($E18="","",IFERROR($F18/$E18,0)))</f>
        <v/>
      </c>
      <c r="H18" s="19">
        <f>IF($B18="","",IF($E18="","",IFERROR($E18/(ARPU*GrossMargin),0)))</f>
        <v/>
      </c>
      <c r="I18" s="10">
        <f>IF($B18="","",IF($G18="","",IF($G18&lt;TargetRatio,"Too thin",IF($G18&gt;TargetRatio+2,"Underspending","Healthy"))))</f>
        <v/>
      </c>
    </row>
    <row r="19">
      <c r="A19" s="8" t="n"/>
      <c r="B19" s="7" t="n"/>
      <c r="C19" s="9" t="n"/>
      <c r="D19" s="21" t="n"/>
      <c r="E19" s="12">
        <f>IF($B19="","",IF($D19=0,"",IFERROR($C19/$D19,0)))</f>
        <v/>
      </c>
      <c r="F19" s="12">
        <f>IF($B19="","",CurveLTV)</f>
        <v/>
      </c>
      <c r="G19" s="19">
        <f>IF($B19="","",IF($E19="","",IFERROR($F19/$E19,0)))</f>
        <v/>
      </c>
      <c r="H19" s="19">
        <f>IF($B19="","",IF($E19="","",IFERROR($E19/(ARPU*GrossMargin),0)))</f>
        <v/>
      </c>
      <c r="I19" s="10">
        <f>IF($B19="","",IF($G19="","",IF($G19&lt;TargetRatio,"Too thin",IF($G19&gt;TargetRatio+2,"Underspending","Healthy"))))</f>
        <v/>
      </c>
    </row>
    <row r="20">
      <c r="A20" s="8" t="n"/>
      <c r="B20" s="7" t="n"/>
      <c r="C20" s="9" t="n"/>
      <c r="D20" s="21" t="n"/>
      <c r="E20" s="12">
        <f>IF($B20="","",IF($D20=0,"",IFERROR($C20/$D20,0)))</f>
        <v/>
      </c>
      <c r="F20" s="12">
        <f>IF($B20="","",CurveLTV)</f>
        <v/>
      </c>
      <c r="G20" s="19">
        <f>IF($B20="","",IF($E20="","",IFERROR($F20/$E20,0)))</f>
        <v/>
      </c>
      <c r="H20" s="19">
        <f>IF($B20="","",IF($E20="","",IFERROR($E20/(ARPU*GrossMargin),0)))</f>
        <v/>
      </c>
      <c r="I20" s="10">
        <f>IF($B20="","",IF($G20="","",IF($G20&lt;TargetRatio,"Too thin",IF($G20&gt;TargetRatio+2,"Underspending","Healthy"))))</f>
        <v/>
      </c>
    </row>
    <row r="21">
      <c r="A21" s="8" t="n"/>
      <c r="B21" s="7" t="n"/>
      <c r="C21" s="9" t="n"/>
      <c r="D21" s="21" t="n"/>
      <c r="E21" s="12">
        <f>IF($B21="","",IF($D21=0,"",IFERROR($C21/$D21,0)))</f>
        <v/>
      </c>
      <c r="F21" s="12">
        <f>IF($B21="","",CurveLTV)</f>
        <v/>
      </c>
      <c r="G21" s="19">
        <f>IF($B21="","",IF($E21="","",IFERROR($F21/$E21,0)))</f>
        <v/>
      </c>
      <c r="H21" s="19">
        <f>IF($B21="","",IF($E21="","",IFERROR($E21/(ARPU*GrossMargin),0)))</f>
        <v/>
      </c>
      <c r="I21" s="10">
        <f>IF($B21="","",IF($G21="","",IF($G21&lt;TargetRatio,"Too thin",IF($G21&gt;TargetRatio+2,"Underspending","Healthy"))))</f>
        <v/>
      </c>
    </row>
    <row r="22">
      <c r="A22" s="8" t="n"/>
      <c r="B22" s="7" t="n"/>
      <c r="C22" s="9" t="n"/>
      <c r="D22" s="21" t="n"/>
      <c r="E22" s="12">
        <f>IF($B22="","",IF($D22=0,"",IFERROR($C22/$D22,0)))</f>
        <v/>
      </c>
      <c r="F22" s="12">
        <f>IF($B22="","",CurveLTV)</f>
        <v/>
      </c>
      <c r="G22" s="19">
        <f>IF($B22="","",IF($E22="","",IFERROR($F22/$E22,0)))</f>
        <v/>
      </c>
      <c r="H22" s="19">
        <f>IF($B22="","",IF($E22="","",IFERROR($E22/(ARPU*GrossMargin),0)))</f>
        <v/>
      </c>
      <c r="I22" s="10">
        <f>IF($B22="","",IF($G22="","",IF($G22&lt;TargetRatio,"Too thin",IF($G22&gt;TargetRatio+2,"Underspending","Healthy"))))</f>
        <v/>
      </c>
    </row>
    <row r="23">
      <c r="A23" s="8" t="n"/>
      <c r="B23" s="7" t="n"/>
      <c r="C23" s="9" t="n"/>
      <c r="D23" s="21" t="n"/>
      <c r="E23" s="12">
        <f>IF($B23="","",IF($D23=0,"",IFERROR($C23/$D23,0)))</f>
        <v/>
      </c>
      <c r="F23" s="12">
        <f>IF($B23="","",CurveLTV)</f>
        <v/>
      </c>
      <c r="G23" s="19">
        <f>IF($B23="","",IF($E23="","",IFERROR($F23/$E23,0)))</f>
        <v/>
      </c>
      <c r="H23" s="19">
        <f>IF($B23="","",IF($E23="","",IFERROR($E23/(ARPU*GrossMargin),0)))</f>
        <v/>
      </c>
      <c r="I23" s="10">
        <f>IF($B23="","",IF($G23="","",IF($G23&lt;TargetRatio,"Too thin",IF($G23&gt;TargetRatio+2,"Underspending","Healthy"))))</f>
        <v/>
      </c>
    </row>
    <row r="24">
      <c r="A24" s="8" t="n"/>
      <c r="B24" s="7" t="n"/>
      <c r="C24" s="9" t="n"/>
      <c r="D24" s="21" t="n"/>
      <c r="E24" s="12">
        <f>IF($B24="","",IF($D24=0,"",IFERROR($C24/$D24,0)))</f>
        <v/>
      </c>
      <c r="F24" s="12">
        <f>IF($B24="","",CurveLTV)</f>
        <v/>
      </c>
      <c r="G24" s="19">
        <f>IF($B24="","",IF($E24="","",IFERROR($F24/$E24,0)))</f>
        <v/>
      </c>
      <c r="H24" s="19">
        <f>IF($B24="","",IF($E24="","",IFERROR($E24/(ARPU*GrossMargin),0)))</f>
        <v/>
      </c>
      <c r="I24" s="10">
        <f>IF($B24="","",IF($G24="","",IF($G24&lt;TargetRatio,"Too thin",IF($G24&gt;TargetRatio+2,"Underspending","Healthy"))))</f>
        <v/>
      </c>
    </row>
    <row r="25">
      <c r="A25" s="8" t="n"/>
      <c r="B25" s="7" t="n"/>
      <c r="C25" s="9" t="n"/>
      <c r="D25" s="21" t="n"/>
      <c r="E25" s="12">
        <f>IF($B25="","",IF($D25=0,"",IFERROR($C25/$D25,0)))</f>
        <v/>
      </c>
      <c r="F25" s="12">
        <f>IF($B25="","",CurveLTV)</f>
        <v/>
      </c>
      <c r="G25" s="19">
        <f>IF($B25="","",IF($E25="","",IFERROR($F25/$E25,0)))</f>
        <v/>
      </c>
      <c r="H25" s="19">
        <f>IF($B25="","",IF($E25="","",IFERROR($E25/(ARPU*GrossMargin),0)))</f>
        <v/>
      </c>
      <c r="I25" s="10">
        <f>IF($B25="","",IF($G25="","",IF($G25&lt;TargetRatio,"Too thin",IF($G25&gt;TargetRatio+2,"Underspending","Healthy"))))</f>
        <v/>
      </c>
    </row>
    <row r="26">
      <c r="A26" s="8" t="n"/>
      <c r="B26" s="7" t="n"/>
      <c r="C26" s="9" t="n"/>
      <c r="D26" s="21" t="n"/>
      <c r="E26" s="12">
        <f>IF($B26="","",IF($D26=0,"",IFERROR($C26/$D26,0)))</f>
        <v/>
      </c>
      <c r="F26" s="12">
        <f>IF($B26="","",CurveLTV)</f>
        <v/>
      </c>
      <c r="G26" s="19">
        <f>IF($B26="","",IF($E26="","",IFERROR($F26/$E26,0)))</f>
        <v/>
      </c>
      <c r="H26" s="19">
        <f>IF($B26="","",IF($E26="","",IFERROR($E26/(ARPU*GrossMargin),0)))</f>
        <v/>
      </c>
      <c r="I26" s="10">
        <f>IF($B26="","",IF($G26="","",IF($G26&lt;TargetRatio,"Too thin",IF($G26&gt;TargetRatio+2,"Underspending","Healthy"))))</f>
        <v/>
      </c>
    </row>
    <row r="27">
      <c r="A27" s="8" t="n"/>
      <c r="B27" s="7" t="n"/>
      <c r="C27" s="9" t="n"/>
      <c r="D27" s="21" t="n"/>
      <c r="E27" s="12">
        <f>IF($B27="","",IF($D27=0,"",IFERROR($C27/$D27,0)))</f>
        <v/>
      </c>
      <c r="F27" s="12">
        <f>IF($B27="","",CurveLTV)</f>
        <v/>
      </c>
      <c r="G27" s="19">
        <f>IF($B27="","",IF($E27="","",IFERROR($F27/$E27,0)))</f>
        <v/>
      </c>
      <c r="H27" s="19">
        <f>IF($B27="","",IF($E27="","",IFERROR($E27/(ARPU*GrossMargin),0)))</f>
        <v/>
      </c>
      <c r="I27" s="10">
        <f>IF($B27="","",IF($G27="","",IF($G27&lt;TargetRatio,"Too thin",IF($G27&gt;TargetRatio+2,"Underspending","Healthy"))))</f>
        <v/>
      </c>
    </row>
    <row r="28">
      <c r="A28" s="8" t="n"/>
      <c r="B28" s="7" t="n"/>
      <c r="C28" s="9" t="n"/>
      <c r="D28" s="21" t="n"/>
      <c r="E28" s="12">
        <f>IF($B28="","",IF($D28=0,"",IFERROR($C28/$D28,0)))</f>
        <v/>
      </c>
      <c r="F28" s="12">
        <f>IF($B28="","",CurveLTV)</f>
        <v/>
      </c>
      <c r="G28" s="19">
        <f>IF($B28="","",IF($E28="","",IFERROR($F28/$E28,0)))</f>
        <v/>
      </c>
      <c r="H28" s="19">
        <f>IF($B28="","",IF($E28="","",IFERROR($E28/(ARPU*GrossMargin),0)))</f>
        <v/>
      </c>
      <c r="I28" s="10">
        <f>IF($B28="","",IF($G28="","",IF($G28&lt;TargetRatio,"Too thin",IF($G28&gt;TargetRatio+2,"Underspending","Healthy"))))</f>
        <v/>
      </c>
    </row>
    <row r="29">
      <c r="A29" s="8" t="n"/>
      <c r="B29" s="7" t="n"/>
      <c r="C29" s="9" t="n"/>
      <c r="D29" s="21" t="n"/>
      <c r="E29" s="12">
        <f>IF($B29="","",IF($D29=0,"",IFERROR($C29/$D29,0)))</f>
        <v/>
      </c>
      <c r="F29" s="12">
        <f>IF($B29="","",CurveLTV)</f>
        <v/>
      </c>
      <c r="G29" s="19">
        <f>IF($B29="","",IF($E29="","",IFERROR($F29/$E29,0)))</f>
        <v/>
      </c>
      <c r="H29" s="19">
        <f>IF($B29="","",IF($E29="","",IFERROR($E29/(ARPU*GrossMargin),0)))</f>
        <v/>
      </c>
      <c r="I29" s="10">
        <f>IF($B29="","",IF($G29="","",IF($G29&lt;TargetRatio,"Too thin",IF($G29&gt;TargetRatio+2,"Underspending","Healthy"))))</f>
        <v/>
      </c>
    </row>
    <row r="30">
      <c r="A30" s="8" t="n"/>
      <c r="B30" s="7" t="n"/>
      <c r="C30" s="9" t="n"/>
      <c r="D30" s="21" t="n"/>
      <c r="E30" s="12">
        <f>IF($B30="","",IF($D30=0,"",IFERROR($C30/$D30,0)))</f>
        <v/>
      </c>
      <c r="F30" s="12">
        <f>IF($B30="","",CurveLTV)</f>
        <v/>
      </c>
      <c r="G30" s="19">
        <f>IF($B30="","",IF($E30="","",IFERROR($F30/$E30,0)))</f>
        <v/>
      </c>
      <c r="H30" s="19">
        <f>IF($B30="","",IF($E30="","",IFERROR($E30/(ARPU*GrossMargin),0)))</f>
        <v/>
      </c>
      <c r="I30" s="10">
        <f>IF($B30="","",IF($G30="","",IF($G30&lt;TargetRatio,"Too thin",IF($G30&gt;TargetRatio+2,"Underspending","Healthy"))))</f>
        <v/>
      </c>
    </row>
    <row r="31">
      <c r="A31" s="8" t="n"/>
      <c r="B31" s="7" t="n"/>
      <c r="C31" s="9" t="n"/>
      <c r="D31" s="21" t="n"/>
      <c r="E31" s="12">
        <f>IF($B31="","",IF($D31=0,"",IFERROR($C31/$D31,0)))</f>
        <v/>
      </c>
      <c r="F31" s="12">
        <f>IF($B31="","",CurveLTV)</f>
        <v/>
      </c>
      <c r="G31" s="19">
        <f>IF($B31="","",IF($E31="","",IFERROR($F31/$E31,0)))</f>
        <v/>
      </c>
      <c r="H31" s="19">
        <f>IF($B31="","",IF($E31="","",IFERROR($E31/(ARPU*GrossMargin),0)))</f>
        <v/>
      </c>
      <c r="I31" s="10">
        <f>IF($B31="","",IF($G31="","",IF($G31&lt;TargetRatio,"Too thin",IF($G31&gt;TargetRatio+2,"Underspending","Healthy"))))</f>
        <v/>
      </c>
    </row>
    <row r="32">
      <c r="A32" s="8" t="n"/>
      <c r="B32" s="7" t="n"/>
      <c r="C32" s="9" t="n"/>
      <c r="D32" s="21" t="n"/>
      <c r="E32" s="12">
        <f>IF($B32="","",IF($D32=0,"",IFERROR($C32/$D32,0)))</f>
        <v/>
      </c>
      <c r="F32" s="12">
        <f>IF($B32="","",CurveLTV)</f>
        <v/>
      </c>
      <c r="G32" s="19">
        <f>IF($B32="","",IF($E32="","",IFERROR($F32/$E32,0)))</f>
        <v/>
      </c>
      <c r="H32" s="19">
        <f>IF($B32="","",IF($E32="","",IFERROR($E32/(ARPU*GrossMargin),0)))</f>
        <v/>
      </c>
      <c r="I32" s="10">
        <f>IF($B32="","",IF($G32="","",IF($G32&lt;TargetRatio,"Too thin",IF($G32&gt;TargetRatio+2,"Underspending","Healthy"))))</f>
        <v/>
      </c>
    </row>
    <row r="33">
      <c r="A33" s="8" t="n"/>
      <c r="B33" s="7" t="n"/>
      <c r="C33" s="9" t="n"/>
      <c r="D33" s="21" t="n"/>
      <c r="E33" s="12">
        <f>IF($B33="","",IF($D33=0,"",IFERROR($C33/$D33,0)))</f>
        <v/>
      </c>
      <c r="F33" s="12">
        <f>IF($B33="","",CurveLTV)</f>
        <v/>
      </c>
      <c r="G33" s="19">
        <f>IF($B33="","",IF($E33="","",IFERROR($F33/$E33,0)))</f>
        <v/>
      </c>
      <c r="H33" s="19">
        <f>IF($B33="","",IF($E33="","",IFERROR($E33/(ARPU*GrossMargin),0)))</f>
        <v/>
      </c>
      <c r="I33" s="10">
        <f>IF($B33="","",IF($G33="","",IF($G33&lt;TargetRatio,"Too thin",IF($G33&gt;TargetRatio+2,"Underspending","Healthy"))))</f>
        <v/>
      </c>
    </row>
    <row r="34">
      <c r="A34" s="8" t="n"/>
      <c r="B34" s="7" t="n"/>
      <c r="C34" s="9" t="n"/>
      <c r="D34" s="21" t="n"/>
      <c r="E34" s="12">
        <f>IF($B34="","",IF($D34=0,"",IFERROR($C34/$D34,0)))</f>
        <v/>
      </c>
      <c r="F34" s="12">
        <f>IF($B34="","",CurveLTV)</f>
        <v/>
      </c>
      <c r="G34" s="19">
        <f>IF($B34="","",IF($E34="","",IFERROR($F34/$E34,0)))</f>
        <v/>
      </c>
      <c r="H34" s="19">
        <f>IF($B34="","",IF($E34="","",IFERROR($E34/(ARPU*GrossMargin),0)))</f>
        <v/>
      </c>
      <c r="I34" s="10">
        <f>IF($B34="","",IF($G34="","",IF($G34&lt;TargetRatio,"Too thin",IF($G34&gt;TargetRatio+2,"Underspending","Healthy"))))</f>
        <v/>
      </c>
    </row>
    <row r="35">
      <c r="A35" s="8" t="n"/>
      <c r="B35" s="7" t="n"/>
      <c r="C35" s="9" t="n"/>
      <c r="D35" s="21" t="n"/>
      <c r="E35" s="12">
        <f>IF($B35="","",IF($D35=0,"",IFERROR($C35/$D35,0)))</f>
        <v/>
      </c>
      <c r="F35" s="12">
        <f>IF($B35="","",CurveLTV)</f>
        <v/>
      </c>
      <c r="G35" s="19">
        <f>IF($B35="","",IF($E35="","",IFERROR($F35/$E35,0)))</f>
        <v/>
      </c>
      <c r="H35" s="19">
        <f>IF($B35="","",IF($E35="","",IFERROR($E35/(ARPU*GrossMargin),0)))</f>
        <v/>
      </c>
      <c r="I35" s="10">
        <f>IF($B35="","",IF($G35="","",IF($G35&lt;TargetRatio,"Too thin",IF($G35&gt;TargetRatio+2,"Underspending","Healthy"))))</f>
        <v/>
      </c>
    </row>
    <row r="36">
      <c r="A36" s="8" t="n"/>
      <c r="B36" s="7" t="n"/>
      <c r="C36" s="9" t="n"/>
      <c r="D36" s="21" t="n"/>
      <c r="E36" s="12">
        <f>IF($B36="","",IF($D36=0,"",IFERROR($C36/$D36,0)))</f>
        <v/>
      </c>
      <c r="F36" s="12">
        <f>IF($B36="","",CurveLTV)</f>
        <v/>
      </c>
      <c r="G36" s="19">
        <f>IF($B36="","",IF($E36="","",IFERROR($F36/$E36,0)))</f>
        <v/>
      </c>
      <c r="H36" s="19">
        <f>IF($B36="","",IF($E36="","",IFERROR($E36/(ARPU*GrossMargin),0)))</f>
        <v/>
      </c>
      <c r="I36" s="10">
        <f>IF($B36="","",IF($G36="","",IF($G36&lt;TargetRatio,"Too thin",IF($G36&gt;TargetRatio+2,"Underspending","Healthy"))))</f>
        <v/>
      </c>
    </row>
    <row r="37">
      <c r="A37" s="8" t="n"/>
      <c r="B37" s="7" t="n"/>
      <c r="C37" s="9" t="n"/>
      <c r="D37" s="21" t="n"/>
      <c r="E37" s="12">
        <f>IF($B37="","",IF($D37=0,"",IFERROR($C37/$D37,0)))</f>
        <v/>
      </c>
      <c r="F37" s="12">
        <f>IF($B37="","",CurveLTV)</f>
        <v/>
      </c>
      <c r="G37" s="19">
        <f>IF($B37="","",IF($E37="","",IFERROR($F37/$E37,0)))</f>
        <v/>
      </c>
      <c r="H37" s="19">
        <f>IF($B37="","",IF($E37="","",IFERROR($E37/(ARPU*GrossMargin),0)))</f>
        <v/>
      </c>
      <c r="I37" s="10">
        <f>IF($B37="","",IF($G37="","",IF($G37&lt;TargetRatio,"Too thin",IF($G37&gt;TargetRatio+2,"Underspending","Healthy"))))</f>
        <v/>
      </c>
    </row>
    <row r="38">
      <c r="A38" s="8" t="n"/>
      <c r="B38" s="7" t="n"/>
      <c r="C38" s="9" t="n"/>
      <c r="D38" s="21" t="n"/>
      <c r="E38" s="12">
        <f>IF($B38="","",IF($D38=0,"",IFERROR($C38/$D38,0)))</f>
        <v/>
      </c>
      <c r="F38" s="12">
        <f>IF($B38="","",CurveLTV)</f>
        <v/>
      </c>
      <c r="G38" s="19">
        <f>IF($B38="","",IF($E38="","",IFERROR($F38/$E38,0)))</f>
        <v/>
      </c>
      <c r="H38" s="19">
        <f>IF($B38="","",IF($E38="","",IFERROR($E38/(ARPU*GrossMargin),0)))</f>
        <v/>
      </c>
      <c r="I38" s="10">
        <f>IF($B38="","",IF($G38="","",IF($G38&lt;TargetRatio,"Too thin",IF($G38&gt;TargetRatio+2,"Underspending","Healthy"))))</f>
        <v/>
      </c>
    </row>
    <row r="39">
      <c r="A39" s="8" t="n"/>
      <c r="B39" s="7" t="n"/>
      <c r="C39" s="9" t="n"/>
      <c r="D39" s="21" t="n"/>
      <c r="E39" s="12">
        <f>IF($B39="","",IF($D39=0,"",IFERROR($C39/$D39,0)))</f>
        <v/>
      </c>
      <c r="F39" s="12">
        <f>IF($B39="","",CurveLTV)</f>
        <v/>
      </c>
      <c r="G39" s="19">
        <f>IF($B39="","",IF($E39="","",IFERROR($F39/$E39,0)))</f>
        <v/>
      </c>
      <c r="H39" s="19">
        <f>IF($B39="","",IF($E39="","",IFERROR($E39/(ARPU*GrossMargin),0)))</f>
        <v/>
      </c>
      <c r="I39" s="10">
        <f>IF($B39="","",IF($G39="","",IF($G39&lt;TargetRatio,"Too thin",IF($G39&gt;TargetRatio+2,"Underspending","Healthy"))))</f>
        <v/>
      </c>
    </row>
    <row r="40">
      <c r="A40" s="8" t="n"/>
      <c r="B40" s="7" t="n"/>
      <c r="C40" s="9" t="n"/>
      <c r="D40" s="21" t="n"/>
      <c r="E40" s="12">
        <f>IF($B40="","",IF($D40=0,"",IFERROR($C40/$D40,0)))</f>
        <v/>
      </c>
      <c r="F40" s="12">
        <f>IF($B40="","",CurveLTV)</f>
        <v/>
      </c>
      <c r="G40" s="19">
        <f>IF($B40="","",IF($E40="","",IFERROR($F40/$E40,0)))</f>
        <v/>
      </c>
      <c r="H40" s="19">
        <f>IF($B40="","",IF($E40="","",IFERROR($E40/(ARPU*GrossMargin),0)))</f>
        <v/>
      </c>
      <c r="I40" s="10">
        <f>IF($B40="","",IF($G40="","",IF($G40&lt;TargetRatio,"Too thin",IF($G40&gt;TargetRatio+2,"Underspending","Healthy"))))</f>
        <v/>
      </c>
    </row>
    <row r="41">
      <c r="A41" s="8" t="n"/>
      <c r="B41" s="7" t="n"/>
      <c r="C41" s="9" t="n"/>
      <c r="D41" s="21" t="n"/>
      <c r="E41" s="12">
        <f>IF($B41="","",IF($D41=0,"",IFERROR($C41/$D41,0)))</f>
        <v/>
      </c>
      <c r="F41" s="12">
        <f>IF($B41="","",CurveLTV)</f>
        <v/>
      </c>
      <c r="G41" s="19">
        <f>IF($B41="","",IF($E41="","",IFERROR($F41/$E41,0)))</f>
        <v/>
      </c>
      <c r="H41" s="19">
        <f>IF($B41="","",IF($E41="","",IFERROR($E41/(ARPU*GrossMargin),0)))</f>
        <v/>
      </c>
      <c r="I41" s="10">
        <f>IF($B41="","",IF($G41="","",IF($G41&lt;TargetRatio,"Too thin",IF($G41&gt;TargetRatio+2,"Underspending","Healthy"))))</f>
        <v/>
      </c>
    </row>
    <row r="42">
      <c r="A42" s="8" t="n"/>
      <c r="B42" s="7" t="n"/>
      <c r="C42" s="9" t="n"/>
      <c r="D42" s="21" t="n"/>
      <c r="E42" s="12">
        <f>IF($B42="","",IF($D42=0,"",IFERROR($C42/$D42,0)))</f>
        <v/>
      </c>
      <c r="F42" s="12">
        <f>IF($B42="","",CurveLTV)</f>
        <v/>
      </c>
      <c r="G42" s="19">
        <f>IF($B42="","",IF($E42="","",IFERROR($F42/$E42,0)))</f>
        <v/>
      </c>
      <c r="H42" s="19">
        <f>IF($B42="","",IF($E42="","",IFERROR($E42/(ARPU*GrossMargin),0)))</f>
        <v/>
      </c>
      <c r="I42" s="10">
        <f>IF($B42="","",IF($G42="","",IF($G42&lt;TargetRatio,"Too thin",IF($G42&gt;TargetRatio+2,"Underspending","Healthy"))))</f>
        <v/>
      </c>
    </row>
    <row r="43">
      <c r="A43" s="8" t="n"/>
      <c r="B43" s="7" t="n"/>
      <c r="C43" s="9" t="n"/>
      <c r="D43" s="21" t="n"/>
      <c r="E43" s="12">
        <f>IF($B43="","",IF($D43=0,"",IFERROR($C43/$D43,0)))</f>
        <v/>
      </c>
      <c r="F43" s="12">
        <f>IF($B43="","",CurveLTV)</f>
        <v/>
      </c>
      <c r="G43" s="19">
        <f>IF($B43="","",IF($E43="","",IFERROR($F43/$E43,0)))</f>
        <v/>
      </c>
      <c r="H43" s="19">
        <f>IF($B43="","",IF($E43="","",IFERROR($E43/(ARPU*GrossMargin),0)))</f>
        <v/>
      </c>
      <c r="I43" s="10">
        <f>IF($B43="","",IF($G43="","",IF($G43&lt;TargetRatio,"Too thin",IF($G43&gt;TargetRatio+2,"Underspending","Healthy"))))</f>
        <v/>
      </c>
    </row>
    <row r="44">
      <c r="A44" s="8" t="n"/>
      <c r="B44" s="7" t="n"/>
      <c r="C44" s="9" t="n"/>
      <c r="D44" s="21" t="n"/>
      <c r="E44" s="12">
        <f>IF($B44="","",IF($D44=0,"",IFERROR($C44/$D44,0)))</f>
        <v/>
      </c>
      <c r="F44" s="12">
        <f>IF($B44="","",CurveLTV)</f>
        <v/>
      </c>
      <c r="G44" s="19">
        <f>IF($B44="","",IF($E44="","",IFERROR($F44/$E44,0)))</f>
        <v/>
      </c>
      <c r="H44" s="19">
        <f>IF($B44="","",IF($E44="","",IFERROR($E44/(ARPU*GrossMargin),0)))</f>
        <v/>
      </c>
      <c r="I44" s="10">
        <f>IF($B44="","",IF($G44="","",IF($G44&lt;TargetRatio,"Too thin",IF($G44&gt;TargetRatio+2,"Underspending","Healthy"))))</f>
        <v/>
      </c>
    </row>
    <row r="45">
      <c r="A45" s="8" t="n"/>
      <c r="B45" s="7" t="n"/>
      <c r="C45" s="9" t="n"/>
      <c r="D45" s="21" t="n"/>
      <c r="E45" s="12">
        <f>IF($B45="","",IF($D45=0,"",IFERROR($C45/$D45,0)))</f>
        <v/>
      </c>
      <c r="F45" s="12">
        <f>IF($B45="","",CurveLTV)</f>
        <v/>
      </c>
      <c r="G45" s="19">
        <f>IF($B45="","",IF($E45="","",IFERROR($F45/$E45,0)))</f>
        <v/>
      </c>
      <c r="H45" s="19">
        <f>IF($B45="","",IF($E45="","",IFERROR($E45/(ARPU*GrossMargin),0)))</f>
        <v/>
      </c>
      <c r="I45" s="10">
        <f>IF($B45="","",IF($G45="","",IF($G45&lt;TargetRatio,"Too thin",IF($G45&gt;TargetRatio+2,"Underspending","Healthy"))))</f>
        <v/>
      </c>
    </row>
    <row r="46">
      <c r="A46" s="8" t="n"/>
      <c r="B46" s="7" t="n"/>
      <c r="C46" s="9" t="n"/>
      <c r="D46" s="21" t="n"/>
      <c r="E46" s="12">
        <f>IF($B46="","",IF($D46=0,"",IFERROR($C46/$D46,0)))</f>
        <v/>
      </c>
      <c r="F46" s="12">
        <f>IF($B46="","",CurveLTV)</f>
        <v/>
      </c>
      <c r="G46" s="19">
        <f>IF($B46="","",IF($E46="","",IFERROR($F46/$E46,0)))</f>
        <v/>
      </c>
      <c r="H46" s="19">
        <f>IF($B46="","",IF($E46="","",IFERROR($E46/(ARPU*GrossMargin),0)))</f>
        <v/>
      </c>
      <c r="I46" s="10">
        <f>IF($B46="","",IF($G46="","",IF($G46&lt;TargetRatio,"Too thin",IF($G46&gt;TargetRatio+2,"Underspending","Healthy"))))</f>
        <v/>
      </c>
    </row>
    <row r="47">
      <c r="A47" s="8" t="n"/>
      <c r="B47" s="7" t="n"/>
      <c r="C47" s="9" t="n"/>
      <c r="D47" s="21" t="n"/>
      <c r="E47" s="12">
        <f>IF($B47="","",IF($D47=0,"",IFERROR($C47/$D47,0)))</f>
        <v/>
      </c>
      <c r="F47" s="12">
        <f>IF($B47="","",CurveLTV)</f>
        <v/>
      </c>
      <c r="G47" s="19">
        <f>IF($B47="","",IF($E47="","",IFERROR($F47/$E47,0)))</f>
        <v/>
      </c>
      <c r="H47" s="19">
        <f>IF($B47="","",IF($E47="","",IFERROR($E47/(ARPU*GrossMargin),0)))</f>
        <v/>
      </c>
      <c r="I47" s="10">
        <f>IF($B47="","",IF($G47="","",IF($G47&lt;TargetRatio,"Too thin",IF($G47&gt;TargetRatio+2,"Underspending","Healthy"))))</f>
        <v/>
      </c>
    </row>
    <row r="48">
      <c r="A48" s="8" t="n"/>
      <c r="B48" s="7" t="n"/>
      <c r="C48" s="9" t="n"/>
      <c r="D48" s="21" t="n"/>
      <c r="E48" s="12">
        <f>IF($B48="","",IF($D48=0,"",IFERROR($C48/$D48,0)))</f>
        <v/>
      </c>
      <c r="F48" s="12">
        <f>IF($B48="","",CurveLTV)</f>
        <v/>
      </c>
      <c r="G48" s="19">
        <f>IF($B48="","",IF($E48="","",IFERROR($F48/$E48,0)))</f>
        <v/>
      </c>
      <c r="H48" s="19">
        <f>IF($B48="","",IF($E48="","",IFERROR($E48/(ARPU*GrossMargin),0)))</f>
        <v/>
      </c>
      <c r="I48" s="10">
        <f>IF($B48="","",IF($G48="","",IF($G48&lt;TargetRatio,"Too thin",IF($G48&gt;TargetRatio+2,"Underspending","Healthy"))))</f>
        <v/>
      </c>
    </row>
    <row r="49">
      <c r="A49" s="8" t="n"/>
      <c r="B49" s="7" t="n"/>
      <c r="C49" s="9" t="n"/>
      <c r="D49" s="21" t="n"/>
      <c r="E49" s="12">
        <f>IF($B49="","",IF($D49=0,"",IFERROR($C49/$D49,0)))</f>
        <v/>
      </c>
      <c r="F49" s="12">
        <f>IF($B49="","",CurveLTV)</f>
        <v/>
      </c>
      <c r="G49" s="19">
        <f>IF($B49="","",IF($E49="","",IFERROR($F49/$E49,0)))</f>
        <v/>
      </c>
      <c r="H49" s="19">
        <f>IF($B49="","",IF($E49="","",IFERROR($E49/(ARPU*GrossMargin),0)))</f>
        <v/>
      </c>
      <c r="I49" s="10">
        <f>IF($B49="","",IF($G49="","",IF($G49&lt;TargetRatio,"Too thin",IF($G49&gt;TargetRatio+2,"Underspending","Healthy"))))</f>
        <v/>
      </c>
    </row>
    <row r="50">
      <c r="A50" s="8" t="n"/>
      <c r="B50" s="7" t="n"/>
      <c r="C50" s="9" t="n"/>
      <c r="D50" s="21" t="n"/>
      <c r="E50" s="12">
        <f>IF($B50="","",IF($D50=0,"",IFERROR($C50/$D50,0)))</f>
        <v/>
      </c>
      <c r="F50" s="12">
        <f>IF($B50="","",CurveLTV)</f>
        <v/>
      </c>
      <c r="G50" s="19">
        <f>IF($B50="","",IF($E50="","",IFERROR($F50/$E50,0)))</f>
        <v/>
      </c>
      <c r="H50" s="19">
        <f>IF($B50="","",IF($E50="","",IFERROR($E50/(ARPU*GrossMargin),0)))</f>
        <v/>
      </c>
      <c r="I50" s="10">
        <f>IF($B50="","",IF($G50="","",IF($G50&lt;TargetRatio,"Too thin",IF($G50&gt;TargetRatio+2,"Underspending","Healthy"))))</f>
        <v/>
      </c>
    </row>
    <row r="51">
      <c r="A51" s="8" t="n"/>
      <c r="B51" s="7" t="n"/>
      <c r="C51" s="9" t="n"/>
      <c r="D51" s="21" t="n"/>
      <c r="E51" s="12">
        <f>IF($B51="","",IF($D51=0,"",IFERROR($C51/$D51,0)))</f>
        <v/>
      </c>
      <c r="F51" s="12">
        <f>IF($B51="","",CurveLTV)</f>
        <v/>
      </c>
      <c r="G51" s="19">
        <f>IF($B51="","",IF($E51="","",IFERROR($F51/$E51,0)))</f>
        <v/>
      </c>
      <c r="H51" s="19">
        <f>IF($B51="","",IF($E51="","",IFERROR($E51/(ARPU*GrossMargin),0)))</f>
        <v/>
      </c>
      <c r="I51" s="10">
        <f>IF($B51="","",IF($G51="","",IF($G51&lt;TargetRatio,"Too thin",IF($G51&gt;TargetRatio+2,"Underspending","Healthy"))))</f>
        <v/>
      </c>
    </row>
    <row r="52">
      <c r="A52" s="8" t="n"/>
      <c r="B52" s="7" t="n"/>
      <c r="C52" s="9" t="n"/>
      <c r="D52" s="21" t="n"/>
      <c r="E52" s="12">
        <f>IF($B52="","",IF($D52=0,"",IFERROR($C52/$D52,0)))</f>
        <v/>
      </c>
      <c r="F52" s="12">
        <f>IF($B52="","",CurveLTV)</f>
        <v/>
      </c>
      <c r="G52" s="19">
        <f>IF($B52="","",IF($E52="","",IFERROR($F52/$E52,0)))</f>
        <v/>
      </c>
      <c r="H52" s="19">
        <f>IF($B52="","",IF($E52="","",IFERROR($E52/(ARPU*GrossMargin),0)))</f>
        <v/>
      </c>
      <c r="I52" s="10">
        <f>IF($B52="","",IF($G52="","",IF($G52&lt;TargetRatio,"Too thin",IF($G52&gt;TargetRatio+2,"Underspending","Healthy"))))</f>
        <v/>
      </c>
    </row>
    <row r="53">
      <c r="A53" s="8" t="n"/>
      <c r="B53" s="7" t="n"/>
      <c r="C53" s="9" t="n"/>
      <c r="D53" s="21" t="n"/>
      <c r="E53" s="12">
        <f>IF($B53="","",IF($D53=0,"",IFERROR($C53/$D53,0)))</f>
        <v/>
      </c>
      <c r="F53" s="12">
        <f>IF($B53="","",CurveLTV)</f>
        <v/>
      </c>
      <c r="G53" s="19">
        <f>IF($B53="","",IF($E53="","",IFERROR($F53/$E53,0)))</f>
        <v/>
      </c>
      <c r="H53" s="19">
        <f>IF($B53="","",IF($E53="","",IFERROR($E53/(ARPU*GrossMargin),0)))</f>
        <v/>
      </c>
      <c r="I53" s="10">
        <f>IF($B53="","",IF($G53="","",IF($G53&lt;TargetRatio,"Too thin",IF($G53&gt;TargetRatio+2,"Underspending","Healthy"))))</f>
        <v/>
      </c>
    </row>
    <row r="54">
      <c r="A54" s="8" t="n"/>
      <c r="B54" s="7" t="n"/>
      <c r="C54" s="9" t="n"/>
      <c r="D54" s="21" t="n"/>
      <c r="E54" s="12">
        <f>IF($B54="","",IF($D54=0,"",IFERROR($C54/$D54,0)))</f>
        <v/>
      </c>
      <c r="F54" s="12">
        <f>IF($B54="","",CurveLTV)</f>
        <v/>
      </c>
      <c r="G54" s="19">
        <f>IF($B54="","",IF($E54="","",IFERROR($F54/$E54,0)))</f>
        <v/>
      </c>
      <c r="H54" s="19">
        <f>IF($B54="","",IF($E54="","",IFERROR($E54/(ARPU*GrossMargin),0)))</f>
        <v/>
      </c>
      <c r="I54" s="10">
        <f>IF($B54="","",IF($G54="","",IF($G54&lt;TargetRatio,"Too thin",IF($G54&gt;TargetRatio+2,"Underspending","Healthy"))))</f>
        <v/>
      </c>
    </row>
    <row r="55">
      <c r="A55" s="8" t="n"/>
      <c r="B55" s="7" t="n"/>
      <c r="C55" s="9" t="n"/>
      <c r="D55" s="21" t="n"/>
      <c r="E55" s="12">
        <f>IF($B55="","",IF($D55=0,"",IFERROR($C55/$D55,0)))</f>
        <v/>
      </c>
      <c r="F55" s="12">
        <f>IF($B55="","",CurveLTV)</f>
        <v/>
      </c>
      <c r="G55" s="19">
        <f>IF($B55="","",IF($E55="","",IFERROR($F55/$E55,0)))</f>
        <v/>
      </c>
      <c r="H55" s="19">
        <f>IF($B55="","",IF($E55="","",IFERROR($E55/(ARPU*GrossMargin),0)))</f>
        <v/>
      </c>
      <c r="I55" s="10">
        <f>IF($B55="","",IF($G55="","",IF($G55&lt;TargetRatio,"Too thin",IF($G55&gt;TargetRatio+2,"Underspending","Healthy"))))</f>
        <v/>
      </c>
    </row>
    <row r="56">
      <c r="A56" s="8" t="n"/>
      <c r="B56" s="7" t="n"/>
      <c r="C56" s="9" t="n"/>
      <c r="D56" s="21" t="n"/>
      <c r="E56" s="12">
        <f>IF($B56="","",IF($D56=0,"",IFERROR($C56/$D56,0)))</f>
        <v/>
      </c>
      <c r="F56" s="12">
        <f>IF($B56="","",CurveLTV)</f>
        <v/>
      </c>
      <c r="G56" s="19">
        <f>IF($B56="","",IF($E56="","",IFERROR($F56/$E56,0)))</f>
        <v/>
      </c>
      <c r="H56" s="19">
        <f>IF($B56="","",IF($E56="","",IFERROR($E56/(ARPU*GrossMargin),0)))</f>
        <v/>
      </c>
      <c r="I56" s="10">
        <f>IF($B56="","",IF($G56="","",IF($G56&lt;TargetRatio,"Too thin",IF($G56&gt;TargetRatio+2,"Underspending","Healthy"))))</f>
        <v/>
      </c>
    </row>
    <row r="57">
      <c r="A57" s="8" t="n"/>
      <c r="B57" s="7" t="n"/>
      <c r="C57" s="9" t="n"/>
      <c r="D57" s="21" t="n"/>
      <c r="E57" s="12">
        <f>IF($B57="","",IF($D57=0,"",IFERROR($C57/$D57,0)))</f>
        <v/>
      </c>
      <c r="F57" s="12">
        <f>IF($B57="","",CurveLTV)</f>
        <v/>
      </c>
      <c r="G57" s="19">
        <f>IF($B57="","",IF($E57="","",IFERROR($F57/$E57,0)))</f>
        <v/>
      </c>
      <c r="H57" s="19">
        <f>IF($B57="","",IF($E57="","",IFERROR($E57/(ARPU*GrossMargin),0)))</f>
        <v/>
      </c>
      <c r="I57" s="10">
        <f>IF($B57="","",IF($G57="","",IF($G57&lt;TargetRatio,"Too thin",IF($G57&gt;TargetRatio+2,"Underspending","Healthy"))))</f>
        <v/>
      </c>
    </row>
    <row r="58">
      <c r="A58" s="8" t="n"/>
      <c r="B58" s="7" t="n"/>
      <c r="C58" s="9" t="n"/>
      <c r="D58" s="21" t="n"/>
      <c r="E58" s="12">
        <f>IF($B58="","",IF($D58=0,"",IFERROR($C58/$D58,0)))</f>
        <v/>
      </c>
      <c r="F58" s="12">
        <f>IF($B58="","",CurveLTV)</f>
        <v/>
      </c>
      <c r="G58" s="19">
        <f>IF($B58="","",IF($E58="","",IFERROR($F58/$E58,0)))</f>
        <v/>
      </c>
      <c r="H58" s="19">
        <f>IF($B58="","",IF($E58="","",IFERROR($E58/(ARPU*GrossMargin),0)))</f>
        <v/>
      </c>
      <c r="I58" s="10">
        <f>IF($B58="","",IF($G58="","",IF($G58&lt;TargetRatio,"Too thin",IF($G58&gt;TargetRatio+2,"Underspending","Healthy"))))</f>
        <v/>
      </c>
    </row>
    <row r="59">
      <c r="A59" s="8" t="n"/>
      <c r="B59" s="7" t="n"/>
      <c r="C59" s="9" t="n"/>
      <c r="D59" s="21" t="n"/>
      <c r="E59" s="12">
        <f>IF($B59="","",IF($D59=0,"",IFERROR($C59/$D59,0)))</f>
        <v/>
      </c>
      <c r="F59" s="12">
        <f>IF($B59="","",CurveLTV)</f>
        <v/>
      </c>
      <c r="G59" s="19">
        <f>IF($B59="","",IF($E59="","",IFERROR($F59/$E59,0)))</f>
        <v/>
      </c>
      <c r="H59" s="19">
        <f>IF($B59="","",IF($E59="","",IFERROR($E59/(ARPU*GrossMargin),0)))</f>
        <v/>
      </c>
      <c r="I59" s="10">
        <f>IF($B59="","",IF($G59="","",IF($G59&lt;TargetRatio,"Too thin",IF($G59&gt;TargetRatio+2,"Underspending","Healthy"))))</f>
        <v/>
      </c>
    </row>
    <row r="60">
      <c r="A60" s="8" t="n"/>
      <c r="B60" s="7" t="n"/>
      <c r="C60" s="9" t="n"/>
      <c r="D60" s="21" t="n"/>
      <c r="E60" s="12">
        <f>IF($B60="","",IF($D60=0,"",IFERROR($C60/$D60,0)))</f>
        <v/>
      </c>
      <c r="F60" s="12">
        <f>IF($B60="","",CurveLTV)</f>
        <v/>
      </c>
      <c r="G60" s="19">
        <f>IF($B60="","",IF($E60="","",IFERROR($F60/$E60,0)))</f>
        <v/>
      </c>
      <c r="H60" s="19">
        <f>IF($B60="","",IF($E60="","",IFERROR($E60/(ARPU*GrossMargin),0)))</f>
        <v/>
      </c>
      <c r="I60" s="10">
        <f>IF($B60="","",IF($G60="","",IF($G60&lt;TargetRatio,"Too thin",IF($G60&gt;TargetRatio+2,"Underspending","Healthy"))))</f>
        <v/>
      </c>
    </row>
    <row r="61">
      <c r="A61" s="8" t="n"/>
      <c r="B61" s="7" t="n"/>
      <c r="C61" s="9" t="n"/>
      <c r="D61" s="21" t="n"/>
      <c r="E61" s="12">
        <f>IF($B61="","",IF($D61=0,"",IFERROR($C61/$D61,0)))</f>
        <v/>
      </c>
      <c r="F61" s="12">
        <f>IF($B61="","",CurveLTV)</f>
        <v/>
      </c>
      <c r="G61" s="19">
        <f>IF($B61="","",IF($E61="","",IFERROR($F61/$E61,0)))</f>
        <v/>
      </c>
      <c r="H61" s="19">
        <f>IF($B61="","",IF($E61="","",IFERROR($E61/(ARPU*GrossMargin),0)))</f>
        <v/>
      </c>
      <c r="I61" s="10">
        <f>IF($B61="","",IF($G61="","",IF($G61&lt;TargetRatio,"Too thin",IF($G61&gt;TargetRatio+2,"Underspending","Healthy"))))</f>
        <v/>
      </c>
    </row>
    <row r="62">
      <c r="A62" s="8" t="n"/>
      <c r="B62" s="7" t="n"/>
      <c r="C62" s="9" t="n"/>
      <c r="D62" s="21" t="n"/>
      <c r="E62" s="12">
        <f>IF($B62="","",IF($D62=0,"",IFERROR($C62/$D62,0)))</f>
        <v/>
      </c>
      <c r="F62" s="12">
        <f>IF($B62="","",CurveLTV)</f>
        <v/>
      </c>
      <c r="G62" s="19">
        <f>IF($B62="","",IF($E62="","",IFERROR($F62/$E62,0)))</f>
        <v/>
      </c>
      <c r="H62" s="19">
        <f>IF($B62="","",IF($E62="","",IFERROR($E62/(ARPU*GrossMargin),0)))</f>
        <v/>
      </c>
      <c r="I62" s="10">
        <f>IF($B62="","",IF($G62="","",IF($G62&lt;TargetRatio,"Too thin",IF($G62&gt;TargetRatio+2,"Underspending","Healthy"))))</f>
        <v/>
      </c>
    </row>
    <row r="63">
      <c r="A63" s="8" t="n"/>
      <c r="B63" s="7" t="n"/>
      <c r="C63" s="9" t="n"/>
      <c r="D63" s="21" t="n"/>
      <c r="E63" s="12">
        <f>IF($B63="","",IF($D63=0,"",IFERROR($C63/$D63,0)))</f>
        <v/>
      </c>
      <c r="F63" s="12">
        <f>IF($B63="","",CurveLTV)</f>
        <v/>
      </c>
      <c r="G63" s="19">
        <f>IF($B63="","",IF($E63="","",IFERROR($F63/$E63,0)))</f>
        <v/>
      </c>
      <c r="H63" s="19">
        <f>IF($B63="","",IF($E63="","",IFERROR($E63/(ARPU*GrossMargin),0)))</f>
        <v/>
      </c>
      <c r="I63" s="10">
        <f>IF($B63="","",IF($G63="","",IF($G63&lt;TargetRatio,"Too thin",IF($G63&gt;TargetRatio+2,"Underspending","Healthy"))))</f>
        <v/>
      </c>
    </row>
    <row r="64">
      <c r="A64" s="8" t="n"/>
      <c r="B64" s="7" t="n"/>
      <c r="C64" s="9" t="n"/>
      <c r="D64" s="21" t="n"/>
      <c r="E64" s="12">
        <f>IF($B64="","",IF($D64=0,"",IFERROR($C64/$D64,0)))</f>
        <v/>
      </c>
      <c r="F64" s="12">
        <f>IF($B64="","",CurveLTV)</f>
        <v/>
      </c>
      <c r="G64" s="19">
        <f>IF($B64="","",IF($E64="","",IFERROR($F64/$E64,0)))</f>
        <v/>
      </c>
      <c r="H64" s="19">
        <f>IF($B64="","",IF($E64="","",IFERROR($E64/(ARPU*GrossMargin),0)))</f>
        <v/>
      </c>
      <c r="I64" s="10">
        <f>IF($B64="","",IF($G64="","",IF($G64&lt;TargetRatio,"Too thin",IF($G64&gt;TargetRatio+2,"Underspending","Healthy"))))</f>
        <v/>
      </c>
    </row>
    <row r="65">
      <c r="A65" s="8" t="n"/>
      <c r="B65" s="7" t="n"/>
      <c r="C65" s="9" t="n"/>
      <c r="D65" s="21" t="n"/>
      <c r="E65" s="12">
        <f>IF($B65="","",IF($D65=0,"",IFERROR($C65/$D65,0)))</f>
        <v/>
      </c>
      <c r="F65" s="12">
        <f>IF($B65="","",CurveLTV)</f>
        <v/>
      </c>
      <c r="G65" s="19">
        <f>IF($B65="","",IF($E65="","",IFERROR($F65/$E65,0)))</f>
        <v/>
      </c>
      <c r="H65" s="19">
        <f>IF($B65="","",IF($E65="","",IFERROR($E65/(ARPU*GrossMargin),0)))</f>
        <v/>
      </c>
      <c r="I65" s="10">
        <f>IF($B65="","",IF($G65="","",IF($G65&lt;TargetRatio,"Too thin",IF($G65&gt;TargetRatio+2,"Underspending","Healthy"))))</f>
        <v/>
      </c>
    </row>
    <row r="66">
      <c r="A66" s="8" t="n"/>
      <c r="B66" s="7" t="n"/>
      <c r="C66" s="9" t="n"/>
      <c r="D66" s="21" t="n"/>
      <c r="E66" s="12">
        <f>IF($B66="","",IF($D66=0,"",IFERROR($C66/$D66,0)))</f>
        <v/>
      </c>
      <c r="F66" s="12">
        <f>IF($B66="","",CurveLTV)</f>
        <v/>
      </c>
      <c r="G66" s="19">
        <f>IF($B66="","",IF($E66="","",IFERROR($F66/$E66,0)))</f>
        <v/>
      </c>
      <c r="H66" s="19">
        <f>IF($B66="","",IF($E66="","",IFERROR($E66/(ARPU*GrossMargin),0)))</f>
        <v/>
      </c>
      <c r="I66" s="10">
        <f>IF($B66="","",IF($G66="","",IF($G66&lt;TargetRatio,"Too thin",IF($G66&gt;TargetRatio+2,"Underspending","Healthy"))))</f>
        <v/>
      </c>
    </row>
    <row r="67">
      <c r="A67" s="8" t="n"/>
      <c r="B67" s="7" t="n"/>
      <c r="C67" s="9" t="n"/>
      <c r="D67" s="21" t="n"/>
      <c r="E67" s="12">
        <f>IF($B67="","",IF($D67=0,"",IFERROR($C67/$D67,0)))</f>
        <v/>
      </c>
      <c r="F67" s="12">
        <f>IF($B67="","",CurveLTV)</f>
        <v/>
      </c>
      <c r="G67" s="19">
        <f>IF($B67="","",IF($E67="","",IFERROR($F67/$E67,0)))</f>
        <v/>
      </c>
      <c r="H67" s="19">
        <f>IF($B67="","",IF($E67="","",IFERROR($E67/(ARPU*GrossMargin),0)))</f>
        <v/>
      </c>
      <c r="I67" s="10">
        <f>IF($B67="","",IF($G67="","",IF($G67&lt;TargetRatio,"Too thin",IF($G67&gt;TargetRatio+2,"Underspending","Healthy"))))</f>
        <v/>
      </c>
    </row>
    <row r="68">
      <c r="A68" s="8" t="n"/>
      <c r="B68" s="7" t="n"/>
      <c r="C68" s="9" t="n"/>
      <c r="D68" s="21" t="n"/>
      <c r="E68" s="12">
        <f>IF($B68="","",IF($D68=0,"",IFERROR($C68/$D68,0)))</f>
        <v/>
      </c>
      <c r="F68" s="12">
        <f>IF($B68="","",CurveLTV)</f>
        <v/>
      </c>
      <c r="G68" s="19">
        <f>IF($B68="","",IF($E68="","",IFERROR($F68/$E68,0)))</f>
        <v/>
      </c>
      <c r="H68" s="19">
        <f>IF($B68="","",IF($E68="","",IFERROR($E68/(ARPU*GrossMargin),0)))</f>
        <v/>
      </c>
      <c r="I68" s="10">
        <f>IF($B68="","",IF($G68="","",IF($G68&lt;TargetRatio,"Too thin",IF($G68&gt;TargetRatio+2,"Underspending","Healthy"))))</f>
        <v/>
      </c>
    </row>
    <row r="69">
      <c r="A69" s="8" t="n"/>
      <c r="B69" s="7" t="n"/>
      <c r="C69" s="9" t="n"/>
      <c r="D69" s="21" t="n"/>
      <c r="E69" s="12">
        <f>IF($B69="","",IF($D69=0,"",IFERROR($C69/$D69,0)))</f>
        <v/>
      </c>
      <c r="F69" s="12">
        <f>IF($B69="","",CurveLTV)</f>
        <v/>
      </c>
      <c r="G69" s="19">
        <f>IF($B69="","",IF($E69="","",IFERROR($F69/$E69,0)))</f>
        <v/>
      </c>
      <c r="H69" s="19">
        <f>IF($B69="","",IF($E69="","",IFERROR($E69/(ARPU*GrossMargin),0)))</f>
        <v/>
      </c>
      <c r="I69" s="10">
        <f>IF($B69="","",IF($G69="","",IF($G69&lt;TargetRatio,"Too thin",IF($G69&gt;TargetRatio+2,"Underspending","Healthy"))))</f>
        <v/>
      </c>
    </row>
    <row r="70">
      <c r="A70" s="8" t="n"/>
      <c r="B70" s="7" t="n"/>
      <c r="C70" s="9" t="n"/>
      <c r="D70" s="21" t="n"/>
      <c r="E70" s="12">
        <f>IF($B70="","",IF($D70=0,"",IFERROR($C70/$D70,0)))</f>
        <v/>
      </c>
      <c r="F70" s="12">
        <f>IF($B70="","",CurveLTV)</f>
        <v/>
      </c>
      <c r="G70" s="19">
        <f>IF($B70="","",IF($E70="","",IFERROR($F70/$E70,0)))</f>
        <v/>
      </c>
      <c r="H70" s="19">
        <f>IF($B70="","",IF($E70="","",IFERROR($E70/(ARPU*GrossMargin),0)))</f>
        <v/>
      </c>
      <c r="I70" s="10">
        <f>IF($B70="","",IF($G70="","",IF($G70&lt;TargetRatio,"Too thin",IF($G70&gt;TargetRatio+2,"Underspending","Healthy"))))</f>
        <v/>
      </c>
    </row>
    <row r="71">
      <c r="A71" s="8" t="n"/>
      <c r="B71" s="7" t="n"/>
      <c r="C71" s="9" t="n"/>
      <c r="D71" s="21" t="n"/>
      <c r="E71" s="12">
        <f>IF($B71="","",IF($D71=0,"",IFERROR($C71/$D71,0)))</f>
        <v/>
      </c>
      <c r="F71" s="12">
        <f>IF($B71="","",CurveLTV)</f>
        <v/>
      </c>
      <c r="G71" s="19">
        <f>IF($B71="","",IF($E71="","",IFERROR($F71/$E71,0)))</f>
        <v/>
      </c>
      <c r="H71" s="19">
        <f>IF($B71="","",IF($E71="","",IFERROR($E71/(ARPU*GrossMargin),0)))</f>
        <v/>
      </c>
      <c r="I71" s="10">
        <f>IF($B71="","",IF($G71="","",IF($G71&lt;TargetRatio,"Too thin",IF($G71&gt;TargetRatio+2,"Underspending","Healthy"))))</f>
        <v/>
      </c>
    </row>
    <row r="72">
      <c r="A72" s="8" t="n"/>
      <c r="B72" s="7" t="n"/>
      <c r="C72" s="9" t="n"/>
      <c r="D72" s="21" t="n"/>
      <c r="E72" s="12">
        <f>IF($B72="","",IF($D72=0,"",IFERROR($C72/$D72,0)))</f>
        <v/>
      </c>
      <c r="F72" s="12">
        <f>IF($B72="","",CurveLTV)</f>
        <v/>
      </c>
      <c r="G72" s="19">
        <f>IF($B72="","",IF($E72="","",IFERROR($F72/$E72,0)))</f>
        <v/>
      </c>
      <c r="H72" s="19">
        <f>IF($B72="","",IF($E72="","",IFERROR($E72/(ARPU*GrossMargin),0)))</f>
        <v/>
      </c>
      <c r="I72" s="10">
        <f>IF($B72="","",IF($G72="","",IF($G72&lt;TargetRatio,"Too thin",IF($G72&gt;TargetRatio+2,"Underspending","Healthy"))))</f>
        <v/>
      </c>
    </row>
    <row r="73">
      <c r="A73" s="8" t="n"/>
      <c r="B73" s="7" t="n"/>
      <c r="C73" s="9" t="n"/>
      <c r="D73" s="21" t="n"/>
      <c r="E73" s="12">
        <f>IF($B73="","",IF($D73=0,"",IFERROR($C73/$D73,0)))</f>
        <v/>
      </c>
      <c r="F73" s="12">
        <f>IF($B73="","",CurveLTV)</f>
        <v/>
      </c>
      <c r="G73" s="19">
        <f>IF($B73="","",IF($E73="","",IFERROR($F73/$E73,0)))</f>
        <v/>
      </c>
      <c r="H73" s="19">
        <f>IF($B73="","",IF($E73="","",IFERROR($E73/(ARPU*GrossMargin),0)))</f>
        <v/>
      </c>
      <c r="I73" s="10">
        <f>IF($B73="","",IF($G73="","",IF($G73&lt;TargetRatio,"Too thin",IF($G73&gt;TargetRatio+2,"Underspending","Healthy"))))</f>
        <v/>
      </c>
    </row>
    <row r="74">
      <c r="A74" s="8" t="n"/>
      <c r="B74" s="7" t="n"/>
      <c r="C74" s="9" t="n"/>
      <c r="D74" s="21" t="n"/>
      <c r="E74" s="12">
        <f>IF($B74="","",IF($D74=0,"",IFERROR($C74/$D74,0)))</f>
        <v/>
      </c>
      <c r="F74" s="12">
        <f>IF($B74="","",CurveLTV)</f>
        <v/>
      </c>
      <c r="G74" s="19">
        <f>IF($B74="","",IF($E74="","",IFERROR($F74/$E74,0)))</f>
        <v/>
      </c>
      <c r="H74" s="19">
        <f>IF($B74="","",IF($E74="","",IFERROR($E74/(ARPU*GrossMargin),0)))</f>
        <v/>
      </c>
      <c r="I74" s="10">
        <f>IF($B74="","",IF($G74="","",IF($G74&lt;TargetRatio,"Too thin",IF($G74&gt;TargetRatio+2,"Underspending","Healthy"))))</f>
        <v/>
      </c>
    </row>
    <row r="75">
      <c r="A75" s="8" t="n"/>
      <c r="B75" s="7" t="n"/>
      <c r="C75" s="9" t="n"/>
      <c r="D75" s="21" t="n"/>
      <c r="E75" s="12">
        <f>IF($B75="","",IF($D75=0,"",IFERROR($C75/$D75,0)))</f>
        <v/>
      </c>
      <c r="F75" s="12">
        <f>IF($B75="","",CurveLTV)</f>
        <v/>
      </c>
      <c r="G75" s="19">
        <f>IF($B75="","",IF($E75="","",IFERROR($F75/$E75,0)))</f>
        <v/>
      </c>
      <c r="H75" s="19">
        <f>IF($B75="","",IF($E75="","",IFERROR($E75/(ARPU*GrossMargin),0)))</f>
        <v/>
      </c>
      <c r="I75" s="10">
        <f>IF($B75="","",IF($G75="","",IF($G75&lt;TargetRatio,"Too thin",IF($G75&gt;TargetRatio+2,"Underspending","Healthy"))))</f>
        <v/>
      </c>
    </row>
    <row r="76">
      <c r="A76" s="8" t="n"/>
      <c r="B76" s="7" t="n"/>
      <c r="C76" s="9" t="n"/>
      <c r="D76" s="21" t="n"/>
      <c r="E76" s="12">
        <f>IF($B76="","",IF($D76=0,"",IFERROR($C76/$D76,0)))</f>
        <v/>
      </c>
      <c r="F76" s="12">
        <f>IF($B76="","",CurveLTV)</f>
        <v/>
      </c>
      <c r="G76" s="19">
        <f>IF($B76="","",IF($E76="","",IFERROR($F76/$E76,0)))</f>
        <v/>
      </c>
      <c r="H76" s="19">
        <f>IF($B76="","",IF($E76="","",IFERROR($E76/(ARPU*GrossMargin),0)))</f>
        <v/>
      </c>
      <c r="I76" s="10">
        <f>IF($B76="","",IF($G76="","",IF($G76&lt;TargetRatio,"Too thin",IF($G76&gt;TargetRatio+2,"Underspending","Healthy"))))</f>
        <v/>
      </c>
    </row>
    <row r="77">
      <c r="A77" s="8" t="n"/>
      <c r="B77" s="7" t="n"/>
      <c r="C77" s="9" t="n"/>
      <c r="D77" s="21" t="n"/>
      <c r="E77" s="12">
        <f>IF($B77="","",IF($D77=0,"",IFERROR($C77/$D77,0)))</f>
        <v/>
      </c>
      <c r="F77" s="12">
        <f>IF($B77="","",CurveLTV)</f>
        <v/>
      </c>
      <c r="G77" s="19">
        <f>IF($B77="","",IF($E77="","",IFERROR($F77/$E77,0)))</f>
        <v/>
      </c>
      <c r="H77" s="19">
        <f>IF($B77="","",IF($E77="","",IFERROR($E77/(ARPU*GrossMargin),0)))</f>
        <v/>
      </c>
      <c r="I77" s="10">
        <f>IF($B77="","",IF($G77="","",IF($G77&lt;TargetRatio,"Too thin",IF($G77&gt;TargetRatio+2,"Underspending","Healthy"))))</f>
        <v/>
      </c>
    </row>
    <row r="78">
      <c r="A78" s="8" t="n"/>
      <c r="B78" s="7" t="n"/>
      <c r="C78" s="9" t="n"/>
      <c r="D78" s="21" t="n"/>
      <c r="E78" s="12">
        <f>IF($B78="","",IF($D78=0,"",IFERROR($C78/$D78,0)))</f>
        <v/>
      </c>
      <c r="F78" s="12">
        <f>IF($B78="","",CurveLTV)</f>
        <v/>
      </c>
      <c r="G78" s="19">
        <f>IF($B78="","",IF($E78="","",IFERROR($F78/$E78,0)))</f>
        <v/>
      </c>
      <c r="H78" s="19">
        <f>IF($B78="","",IF($E78="","",IFERROR($E78/(ARPU*GrossMargin),0)))</f>
        <v/>
      </c>
      <c r="I78" s="10">
        <f>IF($B78="","",IF($G78="","",IF($G78&lt;TargetRatio,"Too thin",IF($G78&gt;TargetRatio+2,"Underspending","Healthy"))))</f>
        <v/>
      </c>
    </row>
    <row r="79">
      <c r="A79" s="8" t="n"/>
      <c r="B79" s="7" t="n"/>
      <c r="C79" s="9" t="n"/>
      <c r="D79" s="21" t="n"/>
      <c r="E79" s="12">
        <f>IF($B79="","",IF($D79=0,"",IFERROR($C79/$D79,0)))</f>
        <v/>
      </c>
      <c r="F79" s="12">
        <f>IF($B79="","",CurveLTV)</f>
        <v/>
      </c>
      <c r="G79" s="19">
        <f>IF($B79="","",IF($E79="","",IFERROR($F79/$E79,0)))</f>
        <v/>
      </c>
      <c r="H79" s="19">
        <f>IF($B79="","",IF($E79="","",IFERROR($E79/(ARPU*GrossMargin),0)))</f>
        <v/>
      </c>
      <c r="I79" s="10">
        <f>IF($B79="","",IF($G79="","",IF($G79&lt;TargetRatio,"Too thin",IF($G79&gt;TargetRatio+2,"Underspending","Healthy"))))</f>
        <v/>
      </c>
    </row>
    <row r="80">
      <c r="A80" s="8" t="n"/>
      <c r="B80" s="7" t="n"/>
      <c r="C80" s="9" t="n"/>
      <c r="D80" s="21" t="n"/>
      <c r="E80" s="12">
        <f>IF($B80="","",IF($D80=0,"",IFERROR($C80/$D80,0)))</f>
        <v/>
      </c>
      <c r="F80" s="12">
        <f>IF($B80="","",CurveLTV)</f>
        <v/>
      </c>
      <c r="G80" s="19">
        <f>IF($B80="","",IF($E80="","",IFERROR($F80/$E80,0)))</f>
        <v/>
      </c>
      <c r="H80" s="19">
        <f>IF($B80="","",IF($E80="","",IFERROR($E80/(ARPU*GrossMargin),0)))</f>
        <v/>
      </c>
      <c r="I80" s="10">
        <f>IF($B80="","",IF($G80="","",IF($G80&lt;TargetRatio,"Too thin",IF($G80&gt;TargetRatio+2,"Underspending","Healthy"))))</f>
        <v/>
      </c>
    </row>
    <row r="81">
      <c r="A81" s="8" t="n"/>
      <c r="B81" s="7" t="n"/>
      <c r="C81" s="9" t="n"/>
      <c r="D81" s="21" t="n"/>
      <c r="E81" s="12">
        <f>IF($B81="","",IF($D81=0,"",IFERROR($C81/$D81,0)))</f>
        <v/>
      </c>
      <c r="F81" s="12">
        <f>IF($B81="","",CurveLTV)</f>
        <v/>
      </c>
      <c r="G81" s="19">
        <f>IF($B81="","",IF($E81="","",IFERROR($F81/$E81,0)))</f>
        <v/>
      </c>
      <c r="H81" s="19">
        <f>IF($B81="","",IF($E81="","",IFERROR($E81/(ARPU*GrossMargin),0)))</f>
        <v/>
      </c>
      <c r="I81" s="10">
        <f>IF($B81="","",IF($G81="","",IF($G81&lt;TargetRatio,"Too thin",IF($G81&gt;TargetRatio+2,"Underspending","Healthy"))))</f>
        <v/>
      </c>
    </row>
    <row r="82">
      <c r="A82" s="8" t="n"/>
      <c r="B82" s="7" t="n"/>
      <c r="C82" s="9" t="n"/>
      <c r="D82" s="21" t="n"/>
      <c r="E82" s="12">
        <f>IF($B82="","",IF($D82=0,"",IFERROR($C82/$D82,0)))</f>
        <v/>
      </c>
      <c r="F82" s="12">
        <f>IF($B82="","",CurveLTV)</f>
        <v/>
      </c>
      <c r="G82" s="19">
        <f>IF($B82="","",IF($E82="","",IFERROR($F82/$E82,0)))</f>
        <v/>
      </c>
      <c r="H82" s="19">
        <f>IF($B82="","",IF($E82="","",IFERROR($E82/(ARPU*GrossMargin),0)))</f>
        <v/>
      </c>
      <c r="I82" s="10">
        <f>IF($B82="","",IF($G82="","",IF($G82&lt;TargetRatio,"Too thin",IF($G82&gt;TargetRatio+2,"Underspending","Healthy"))))</f>
        <v/>
      </c>
    </row>
    <row r="83">
      <c r="A83" s="8" t="n"/>
      <c r="B83" s="7" t="n"/>
      <c r="C83" s="9" t="n"/>
      <c r="D83" s="21" t="n"/>
      <c r="E83" s="12">
        <f>IF($B83="","",IF($D83=0,"",IFERROR($C83/$D83,0)))</f>
        <v/>
      </c>
      <c r="F83" s="12">
        <f>IF($B83="","",CurveLTV)</f>
        <v/>
      </c>
      <c r="G83" s="19">
        <f>IF($B83="","",IF($E83="","",IFERROR($F83/$E83,0)))</f>
        <v/>
      </c>
      <c r="H83" s="19">
        <f>IF($B83="","",IF($E83="","",IFERROR($E83/(ARPU*GrossMargin),0)))</f>
        <v/>
      </c>
      <c r="I83" s="10">
        <f>IF($B83="","",IF($G83="","",IF($G83&lt;TargetRatio,"Too thin",IF($G83&gt;TargetRatio+2,"Underspending","Healthy"))))</f>
        <v/>
      </c>
    </row>
    <row r="84">
      <c r="A84" s="8" t="n"/>
      <c r="B84" s="7" t="n"/>
      <c r="C84" s="9" t="n"/>
      <c r="D84" s="21" t="n"/>
      <c r="E84" s="12">
        <f>IF($B84="","",IF($D84=0,"",IFERROR($C84/$D84,0)))</f>
        <v/>
      </c>
      <c r="F84" s="12">
        <f>IF($B84="","",CurveLTV)</f>
        <v/>
      </c>
      <c r="G84" s="19">
        <f>IF($B84="","",IF($E84="","",IFERROR($F84/$E84,0)))</f>
        <v/>
      </c>
      <c r="H84" s="19">
        <f>IF($B84="","",IF($E84="","",IFERROR($E84/(ARPU*GrossMargin),0)))</f>
        <v/>
      </c>
      <c r="I84" s="10">
        <f>IF($B84="","",IF($G84="","",IF($G84&lt;TargetRatio,"Too thin",IF($G84&gt;TargetRatio+2,"Underspending","Healthy"))))</f>
        <v/>
      </c>
    </row>
    <row r="85">
      <c r="A85" s="8" t="n"/>
      <c r="B85" s="7" t="n"/>
      <c r="C85" s="9" t="n"/>
      <c r="D85" s="21" t="n"/>
      <c r="E85" s="12">
        <f>IF($B85="","",IF($D85=0,"",IFERROR($C85/$D85,0)))</f>
        <v/>
      </c>
      <c r="F85" s="12">
        <f>IF($B85="","",CurveLTV)</f>
        <v/>
      </c>
      <c r="G85" s="19">
        <f>IF($B85="","",IF($E85="","",IFERROR($F85/$E85,0)))</f>
        <v/>
      </c>
      <c r="H85" s="19">
        <f>IF($B85="","",IF($E85="","",IFERROR($E85/(ARPU*GrossMargin),0)))</f>
        <v/>
      </c>
      <c r="I85" s="10">
        <f>IF($B85="","",IF($G85="","",IF($G85&lt;TargetRatio,"Too thin",IF($G85&gt;TargetRatio+2,"Underspending","Healthy"))))</f>
        <v/>
      </c>
    </row>
    <row r="86">
      <c r="A86" s="8" t="n"/>
      <c r="B86" s="7" t="n"/>
      <c r="C86" s="9" t="n"/>
      <c r="D86" s="21" t="n"/>
      <c r="E86" s="12">
        <f>IF($B86="","",IF($D86=0,"",IFERROR($C86/$D86,0)))</f>
        <v/>
      </c>
      <c r="F86" s="12">
        <f>IF($B86="","",CurveLTV)</f>
        <v/>
      </c>
      <c r="G86" s="19">
        <f>IF($B86="","",IF($E86="","",IFERROR($F86/$E86,0)))</f>
        <v/>
      </c>
      <c r="H86" s="19">
        <f>IF($B86="","",IF($E86="","",IFERROR($E86/(ARPU*GrossMargin),0)))</f>
        <v/>
      </c>
      <c r="I86" s="10">
        <f>IF($B86="","",IF($G86="","",IF($G86&lt;TargetRatio,"Too thin",IF($G86&gt;TargetRatio+2,"Underspending","Healthy"))))</f>
        <v/>
      </c>
    </row>
    <row r="87">
      <c r="A87" s="8" t="n"/>
      <c r="B87" s="7" t="n"/>
      <c r="C87" s="9" t="n"/>
      <c r="D87" s="21" t="n"/>
      <c r="E87" s="12">
        <f>IF($B87="","",IF($D87=0,"",IFERROR($C87/$D87,0)))</f>
        <v/>
      </c>
      <c r="F87" s="12">
        <f>IF($B87="","",CurveLTV)</f>
        <v/>
      </c>
      <c r="G87" s="19">
        <f>IF($B87="","",IF($E87="","",IFERROR($F87/$E87,0)))</f>
        <v/>
      </c>
      <c r="H87" s="19">
        <f>IF($B87="","",IF($E87="","",IFERROR($E87/(ARPU*GrossMargin),0)))</f>
        <v/>
      </c>
      <c r="I87" s="10">
        <f>IF($B87="","",IF($G87="","",IF($G87&lt;TargetRatio,"Too thin",IF($G87&gt;TargetRatio+2,"Underspending","Healthy"))))</f>
        <v/>
      </c>
    </row>
    <row r="88">
      <c r="A88" s="8" t="n"/>
      <c r="B88" s="7" t="n"/>
      <c r="C88" s="9" t="n"/>
      <c r="D88" s="21" t="n"/>
      <c r="E88" s="12">
        <f>IF($B88="","",IF($D88=0,"",IFERROR($C88/$D88,0)))</f>
        <v/>
      </c>
      <c r="F88" s="12">
        <f>IF($B88="","",CurveLTV)</f>
        <v/>
      </c>
      <c r="G88" s="19">
        <f>IF($B88="","",IF($E88="","",IFERROR($F88/$E88,0)))</f>
        <v/>
      </c>
      <c r="H88" s="19">
        <f>IF($B88="","",IF($E88="","",IFERROR($E88/(ARPU*GrossMargin),0)))</f>
        <v/>
      </c>
      <c r="I88" s="10">
        <f>IF($B88="","",IF($G88="","",IF($G88&lt;TargetRatio,"Too thin",IF($G88&gt;TargetRatio+2,"Underspending","Healthy"))))</f>
        <v/>
      </c>
    </row>
    <row r="89">
      <c r="A89" s="8" t="n"/>
      <c r="B89" s="7" t="n"/>
      <c r="C89" s="9" t="n"/>
      <c r="D89" s="21" t="n"/>
      <c r="E89" s="12">
        <f>IF($B89="","",IF($D89=0,"",IFERROR($C89/$D89,0)))</f>
        <v/>
      </c>
      <c r="F89" s="12">
        <f>IF($B89="","",CurveLTV)</f>
        <v/>
      </c>
      <c r="G89" s="19">
        <f>IF($B89="","",IF($E89="","",IFERROR($F89/$E89,0)))</f>
        <v/>
      </c>
      <c r="H89" s="19">
        <f>IF($B89="","",IF($E89="","",IFERROR($E89/(ARPU*GrossMargin),0)))</f>
        <v/>
      </c>
      <c r="I89" s="10">
        <f>IF($B89="","",IF($G89="","",IF($G89&lt;TargetRatio,"Too thin",IF($G89&gt;TargetRatio+2,"Underspending","Healthy"))))</f>
        <v/>
      </c>
    </row>
    <row r="90">
      <c r="A90" s="8" t="n"/>
      <c r="B90" s="7" t="n"/>
      <c r="C90" s="9" t="n"/>
      <c r="D90" s="21" t="n"/>
      <c r="E90" s="12">
        <f>IF($B90="","",IF($D90=0,"",IFERROR($C90/$D90,0)))</f>
        <v/>
      </c>
      <c r="F90" s="12">
        <f>IF($B90="","",CurveLTV)</f>
        <v/>
      </c>
      <c r="G90" s="19">
        <f>IF($B90="","",IF($E90="","",IFERROR($F90/$E90,0)))</f>
        <v/>
      </c>
      <c r="H90" s="19">
        <f>IF($B90="","",IF($E90="","",IFERROR($E90/(ARPU*GrossMargin),0)))</f>
        <v/>
      </c>
      <c r="I90" s="10">
        <f>IF($B90="","",IF($G90="","",IF($G90&lt;TargetRatio,"Too thin",IF($G90&gt;TargetRatio+2,"Underspending","Healthy"))))</f>
        <v/>
      </c>
    </row>
    <row r="91">
      <c r="A91" s="8" t="n"/>
      <c r="B91" s="7" t="n"/>
      <c r="C91" s="9" t="n"/>
      <c r="D91" s="21" t="n"/>
      <c r="E91" s="12">
        <f>IF($B91="","",IF($D91=0,"",IFERROR($C91/$D91,0)))</f>
        <v/>
      </c>
      <c r="F91" s="12">
        <f>IF($B91="","",CurveLTV)</f>
        <v/>
      </c>
      <c r="G91" s="19">
        <f>IF($B91="","",IF($E91="","",IFERROR($F91/$E91,0)))</f>
        <v/>
      </c>
      <c r="H91" s="19">
        <f>IF($B91="","",IF($E91="","",IFERROR($E91/(ARPU*GrossMargin),0)))</f>
        <v/>
      </c>
      <c r="I91" s="10">
        <f>IF($B91="","",IF($G91="","",IF($G91&lt;TargetRatio,"Too thin",IF($G91&gt;TargetRatio+2,"Underspending","Healthy"))))</f>
        <v/>
      </c>
    </row>
    <row r="92">
      <c r="A92" s="8" t="n"/>
      <c r="B92" s="7" t="n"/>
      <c r="C92" s="9" t="n"/>
      <c r="D92" s="21" t="n"/>
      <c r="E92" s="12">
        <f>IF($B92="","",IF($D92=0,"",IFERROR($C92/$D92,0)))</f>
        <v/>
      </c>
      <c r="F92" s="12">
        <f>IF($B92="","",CurveLTV)</f>
        <v/>
      </c>
      <c r="G92" s="19">
        <f>IF($B92="","",IF($E92="","",IFERROR($F92/$E92,0)))</f>
        <v/>
      </c>
      <c r="H92" s="19">
        <f>IF($B92="","",IF($E92="","",IFERROR($E92/(ARPU*GrossMargin),0)))</f>
        <v/>
      </c>
      <c r="I92" s="10">
        <f>IF($B92="","",IF($G92="","",IF($G92&lt;TargetRatio,"Too thin",IF($G92&gt;TargetRatio+2,"Underspending","Healthy"))))</f>
        <v/>
      </c>
    </row>
    <row r="93">
      <c r="A93" s="8" t="n"/>
      <c r="B93" s="7" t="n"/>
      <c r="C93" s="9" t="n"/>
      <c r="D93" s="21" t="n"/>
      <c r="E93" s="12">
        <f>IF($B93="","",IF($D93=0,"",IFERROR($C93/$D93,0)))</f>
        <v/>
      </c>
      <c r="F93" s="12">
        <f>IF($B93="","",CurveLTV)</f>
        <v/>
      </c>
      <c r="G93" s="19">
        <f>IF($B93="","",IF($E93="","",IFERROR($F93/$E93,0)))</f>
        <v/>
      </c>
      <c r="H93" s="19">
        <f>IF($B93="","",IF($E93="","",IFERROR($E93/(ARPU*GrossMargin),0)))</f>
        <v/>
      </c>
      <c r="I93" s="10">
        <f>IF($B93="","",IF($G93="","",IF($G93&lt;TargetRatio,"Too thin",IF($G93&gt;TargetRatio+2,"Underspending","Healthy"))))</f>
        <v/>
      </c>
    </row>
    <row r="94">
      <c r="A94" s="8" t="n"/>
      <c r="B94" s="7" t="n"/>
      <c r="C94" s="9" t="n"/>
      <c r="D94" s="21" t="n"/>
      <c r="E94" s="12">
        <f>IF($B94="","",IF($D94=0,"",IFERROR($C94/$D94,0)))</f>
        <v/>
      </c>
      <c r="F94" s="12">
        <f>IF($B94="","",CurveLTV)</f>
        <v/>
      </c>
      <c r="G94" s="19">
        <f>IF($B94="","",IF($E94="","",IFERROR($F94/$E94,0)))</f>
        <v/>
      </c>
      <c r="H94" s="19">
        <f>IF($B94="","",IF($E94="","",IFERROR($E94/(ARPU*GrossMargin),0)))</f>
        <v/>
      </c>
      <c r="I94" s="10">
        <f>IF($B94="","",IF($G94="","",IF($G94&lt;TargetRatio,"Too thin",IF($G94&gt;TargetRatio+2,"Underspending","Healthy"))))</f>
        <v/>
      </c>
    </row>
    <row r="95">
      <c r="A95" s="8" t="n"/>
      <c r="B95" s="7" t="n"/>
      <c r="C95" s="9" t="n"/>
      <c r="D95" s="21" t="n"/>
      <c r="E95" s="12">
        <f>IF($B95="","",IF($D95=0,"",IFERROR($C95/$D95,0)))</f>
        <v/>
      </c>
      <c r="F95" s="12">
        <f>IF($B95="","",CurveLTV)</f>
        <v/>
      </c>
      <c r="G95" s="19">
        <f>IF($B95="","",IF($E95="","",IFERROR($F95/$E95,0)))</f>
        <v/>
      </c>
      <c r="H95" s="19">
        <f>IF($B95="","",IF($E95="","",IFERROR($E95/(ARPU*GrossMargin),0)))</f>
        <v/>
      </c>
      <c r="I95" s="10">
        <f>IF($B95="","",IF($G95="","",IF($G95&lt;TargetRatio,"Too thin",IF($G95&gt;TargetRatio+2,"Underspending","Healthy"))))</f>
        <v/>
      </c>
    </row>
    <row r="96">
      <c r="A96" s="8" t="n"/>
      <c r="B96" s="7" t="n"/>
      <c r="C96" s="9" t="n"/>
      <c r="D96" s="21" t="n"/>
      <c r="E96" s="12">
        <f>IF($B96="","",IF($D96=0,"",IFERROR($C96/$D96,0)))</f>
        <v/>
      </c>
      <c r="F96" s="12">
        <f>IF($B96="","",CurveLTV)</f>
        <v/>
      </c>
      <c r="G96" s="19">
        <f>IF($B96="","",IF($E96="","",IFERROR($F96/$E96,0)))</f>
        <v/>
      </c>
      <c r="H96" s="19">
        <f>IF($B96="","",IF($E96="","",IFERROR($E96/(ARPU*GrossMargin),0)))</f>
        <v/>
      </c>
      <c r="I96" s="10">
        <f>IF($B96="","",IF($G96="","",IF($G96&lt;TargetRatio,"Too thin",IF($G96&gt;TargetRatio+2,"Underspending","Healthy"))))</f>
        <v/>
      </c>
    </row>
    <row r="97">
      <c r="A97" s="8" t="n"/>
      <c r="B97" s="7" t="n"/>
      <c r="C97" s="9" t="n"/>
      <c r="D97" s="21" t="n"/>
      <c r="E97" s="12">
        <f>IF($B97="","",IF($D97=0,"",IFERROR($C97/$D97,0)))</f>
        <v/>
      </c>
      <c r="F97" s="12">
        <f>IF($B97="","",CurveLTV)</f>
        <v/>
      </c>
      <c r="G97" s="19">
        <f>IF($B97="","",IF($E97="","",IFERROR($F97/$E97,0)))</f>
        <v/>
      </c>
      <c r="H97" s="19">
        <f>IF($B97="","",IF($E97="","",IFERROR($E97/(ARPU*GrossMargin),0)))</f>
        <v/>
      </c>
      <c r="I97" s="10">
        <f>IF($B97="","",IF($G97="","",IF($G97&lt;TargetRatio,"Too thin",IF($G97&gt;TargetRatio+2,"Underspending","Healthy"))))</f>
        <v/>
      </c>
    </row>
    <row r="98">
      <c r="A98" s="8" t="n"/>
      <c r="B98" s="7" t="n"/>
      <c r="C98" s="9" t="n"/>
      <c r="D98" s="21" t="n"/>
      <c r="E98" s="12">
        <f>IF($B98="","",IF($D98=0,"",IFERROR($C98/$D98,0)))</f>
        <v/>
      </c>
      <c r="F98" s="12">
        <f>IF($B98="","",CurveLTV)</f>
        <v/>
      </c>
      <c r="G98" s="19">
        <f>IF($B98="","",IF($E98="","",IFERROR($F98/$E98,0)))</f>
        <v/>
      </c>
      <c r="H98" s="19">
        <f>IF($B98="","",IF($E98="","",IFERROR($E98/(ARPU*GrossMargin),0)))</f>
        <v/>
      </c>
      <c r="I98" s="10">
        <f>IF($B98="","",IF($G98="","",IF($G98&lt;TargetRatio,"Too thin",IF($G98&gt;TargetRatio+2,"Underspending","Healthy"))))</f>
        <v/>
      </c>
    </row>
    <row r="99">
      <c r="A99" s="8" t="n"/>
      <c r="B99" s="7" t="n"/>
      <c r="C99" s="9" t="n"/>
      <c r="D99" s="21" t="n"/>
      <c r="E99" s="12">
        <f>IF($B99="","",IF($D99=0,"",IFERROR($C99/$D99,0)))</f>
        <v/>
      </c>
      <c r="F99" s="12">
        <f>IF($B99="","",CurveLTV)</f>
        <v/>
      </c>
      <c r="G99" s="19">
        <f>IF($B99="","",IF($E99="","",IFERROR($F99/$E99,0)))</f>
        <v/>
      </c>
      <c r="H99" s="19">
        <f>IF($B99="","",IF($E99="","",IFERROR($E99/(ARPU*GrossMargin),0)))</f>
        <v/>
      </c>
      <c r="I99" s="10">
        <f>IF($B99="","",IF($G99="","",IF($G99&lt;TargetRatio,"Too thin",IF($G99&gt;TargetRatio+2,"Underspending","Healthy"))))</f>
        <v/>
      </c>
    </row>
    <row r="100">
      <c r="A100" s="8" t="n"/>
      <c r="B100" s="7" t="n"/>
      <c r="C100" s="9" t="n"/>
      <c r="D100" s="21" t="n"/>
      <c r="E100" s="12">
        <f>IF($B100="","",IF($D100=0,"",IFERROR($C100/$D100,0)))</f>
        <v/>
      </c>
      <c r="F100" s="12">
        <f>IF($B100="","",CurveLTV)</f>
        <v/>
      </c>
      <c r="G100" s="19">
        <f>IF($B100="","",IF($E100="","",IFERROR($F100/$E100,0)))</f>
        <v/>
      </c>
      <c r="H100" s="19">
        <f>IF($B100="","",IF($E100="","",IFERROR($E100/(ARPU*GrossMargin),0)))</f>
        <v/>
      </c>
      <c r="I100" s="10">
        <f>IF($B100="","",IF($G100="","",IF($G100&lt;TargetRatio,"Too thin",IF($G100&gt;TargetRatio+2,"Underspending","Healthy"))))</f>
        <v/>
      </c>
    </row>
    <row r="101">
      <c r="A101" s="8" t="n"/>
      <c r="B101" s="7" t="n"/>
      <c r="C101" s="9" t="n"/>
      <c r="D101" s="21" t="n"/>
      <c r="E101" s="12">
        <f>IF($B101="","",IF($D101=0,"",IFERROR($C101/$D101,0)))</f>
        <v/>
      </c>
      <c r="F101" s="12">
        <f>IF($B101="","",CurveLTV)</f>
        <v/>
      </c>
      <c r="G101" s="19">
        <f>IF($B101="","",IF($E101="","",IFERROR($F101/$E101,0)))</f>
        <v/>
      </c>
      <c r="H101" s="19">
        <f>IF($B101="","",IF($E101="","",IFERROR($E101/(ARPU*GrossMargin),0)))</f>
        <v/>
      </c>
      <c r="I101" s="10">
        <f>IF($B101="","",IF($G101="","",IF($G101&lt;TargetRatio,"Too thin",IF($G101&gt;TargetRatio+2,"Underspending","Healthy"))))</f>
        <v/>
      </c>
    </row>
    <row r="102">
      <c r="A102" s="8" t="n"/>
      <c r="B102" s="7" t="n"/>
      <c r="C102" s="9" t="n"/>
      <c r="D102" s="21" t="n"/>
      <c r="E102" s="12">
        <f>IF($B102="","",IF($D102=0,"",IFERROR($C102/$D102,0)))</f>
        <v/>
      </c>
      <c r="F102" s="12">
        <f>IF($B102="","",CurveLTV)</f>
        <v/>
      </c>
      <c r="G102" s="19">
        <f>IF($B102="","",IF($E102="","",IFERROR($F102/$E102,0)))</f>
        <v/>
      </c>
      <c r="H102" s="19">
        <f>IF($B102="","",IF($E102="","",IFERROR($E102/(ARPU*GrossMargin),0)))</f>
        <v/>
      </c>
      <c r="I102" s="10">
        <f>IF($B102="","",IF($G102="","",IF($G102&lt;TargetRatio,"Too thin",IF($G102&gt;TargetRatio+2,"Underspending","Healthy"))))</f>
        <v/>
      </c>
    </row>
    <row r="103">
      <c r="A103" s="8" t="n"/>
      <c r="B103" s="7" t="n"/>
      <c r="C103" s="9" t="n"/>
      <c r="D103" s="21" t="n"/>
      <c r="E103" s="12">
        <f>IF($B103="","",IF($D103=0,"",IFERROR($C103/$D103,0)))</f>
        <v/>
      </c>
      <c r="F103" s="12">
        <f>IF($B103="","",CurveLTV)</f>
        <v/>
      </c>
      <c r="G103" s="19">
        <f>IF($B103="","",IF($E103="","",IFERROR($F103/$E103,0)))</f>
        <v/>
      </c>
      <c r="H103" s="19">
        <f>IF($B103="","",IF($E103="","",IFERROR($E103/(ARPU*GrossMargin),0)))</f>
        <v/>
      </c>
      <c r="I103" s="10">
        <f>IF($B103="","",IF($G103="","",IF($G103&lt;TargetRatio,"Too thin",IF($G103&gt;TargetRatio+2,"Underspending","Healthy"))))</f>
        <v/>
      </c>
    </row>
    <row r="104">
      <c r="A104" s="8" t="n"/>
      <c r="B104" s="7" t="n"/>
      <c r="C104" s="9" t="n"/>
      <c r="D104" s="21" t="n"/>
      <c r="E104" s="12">
        <f>IF($B104="","",IF($D104=0,"",IFERROR($C104/$D104,0)))</f>
        <v/>
      </c>
      <c r="F104" s="12">
        <f>IF($B104="","",CurveLTV)</f>
        <v/>
      </c>
      <c r="G104" s="19">
        <f>IF($B104="","",IF($E104="","",IFERROR($F104/$E104,0)))</f>
        <v/>
      </c>
      <c r="H104" s="19">
        <f>IF($B104="","",IF($E104="","",IFERROR($E104/(ARPU*GrossMargin),0)))</f>
        <v/>
      </c>
      <c r="I104" s="10">
        <f>IF($B104="","",IF($G104="","",IF($G104&lt;TargetRatio,"Too thin",IF($G104&gt;TargetRatio+2,"Underspending","Healthy"))))</f>
        <v/>
      </c>
    </row>
    <row r="105">
      <c r="A105" s="8" t="n"/>
      <c r="B105" s="7" t="n"/>
      <c r="C105" s="9" t="n"/>
      <c r="D105" s="21" t="n"/>
      <c r="E105" s="12">
        <f>IF($B105="","",IF($D105=0,"",IFERROR($C105/$D105,0)))</f>
        <v/>
      </c>
      <c r="F105" s="12">
        <f>IF($B105="","",CurveLTV)</f>
        <v/>
      </c>
      <c r="G105" s="19">
        <f>IF($B105="","",IF($E105="","",IFERROR($F105/$E105,0)))</f>
        <v/>
      </c>
      <c r="H105" s="19">
        <f>IF($B105="","",IF($E105="","",IFERROR($E105/(ARPU*GrossMargin),0)))</f>
        <v/>
      </c>
      <c r="I105" s="10">
        <f>IF($B105="","",IF($G105="","",IF($G105&lt;TargetRatio,"Too thin",IF($G105&gt;TargetRatio+2,"Underspending","Healthy"))))</f>
        <v/>
      </c>
    </row>
    <row r="106">
      <c r="A106" s="8" t="n"/>
      <c r="B106" s="7" t="n"/>
      <c r="C106" s="9" t="n"/>
      <c r="D106" s="21" t="n"/>
      <c r="E106" s="12">
        <f>IF($B106="","",IF($D106=0,"",IFERROR($C106/$D106,0)))</f>
        <v/>
      </c>
      <c r="F106" s="12">
        <f>IF($B106="","",CurveLTV)</f>
        <v/>
      </c>
      <c r="G106" s="19">
        <f>IF($B106="","",IF($E106="","",IFERROR($F106/$E106,0)))</f>
        <v/>
      </c>
      <c r="H106" s="19">
        <f>IF($B106="","",IF($E106="","",IFERROR($E106/(ARPU*GrossMargin),0)))</f>
        <v/>
      </c>
      <c r="I106" s="10">
        <f>IF($B106="","",IF($G106="","",IF($G106&lt;TargetRatio,"Too thin",IF($G106&gt;TargetRatio+2,"Underspending","Healthy"))))</f>
        <v/>
      </c>
    </row>
    <row r="107">
      <c r="A107" s="8" t="n"/>
      <c r="B107" s="7" t="n"/>
      <c r="C107" s="9" t="n"/>
      <c r="D107" s="21" t="n"/>
      <c r="E107" s="12">
        <f>IF($B107="","",IF($D107=0,"",IFERROR($C107/$D107,0)))</f>
        <v/>
      </c>
      <c r="F107" s="12">
        <f>IF($B107="","",CurveLTV)</f>
        <v/>
      </c>
      <c r="G107" s="19">
        <f>IF($B107="","",IF($E107="","",IFERROR($F107/$E107,0)))</f>
        <v/>
      </c>
      <c r="H107" s="19">
        <f>IF($B107="","",IF($E107="","",IFERROR($E107/(ARPU*GrossMargin),0)))</f>
        <v/>
      </c>
      <c r="I107" s="10">
        <f>IF($B107="","",IF($G107="","",IF($G107&lt;TargetRatio,"Too thin",IF($G107&gt;TargetRatio+2,"Underspending","Healthy"))))</f>
        <v/>
      </c>
    </row>
    <row r="108">
      <c r="A108" s="8" t="n"/>
      <c r="B108" s="7" t="n"/>
      <c r="C108" s="9" t="n"/>
      <c r="D108" s="21" t="n"/>
      <c r="E108" s="12">
        <f>IF($B108="","",IF($D108=0,"",IFERROR($C108/$D108,0)))</f>
        <v/>
      </c>
      <c r="F108" s="12">
        <f>IF($B108="","",CurveLTV)</f>
        <v/>
      </c>
      <c r="G108" s="19">
        <f>IF($B108="","",IF($E108="","",IFERROR($F108/$E108,0)))</f>
        <v/>
      </c>
      <c r="H108" s="19">
        <f>IF($B108="","",IF($E108="","",IFERROR($E108/(ARPU*GrossMargin),0)))</f>
        <v/>
      </c>
      <c r="I108" s="10">
        <f>IF($B108="","",IF($G108="","",IF($G108&lt;TargetRatio,"Too thin",IF($G108&gt;TargetRatio+2,"Underspending","Healthy"))))</f>
        <v/>
      </c>
    </row>
    <row r="109">
      <c r="A109" s="8" t="n"/>
      <c r="B109" s="7" t="n"/>
      <c r="C109" s="9" t="n"/>
      <c r="D109" s="21" t="n"/>
      <c r="E109" s="12">
        <f>IF($B109="","",IF($D109=0,"",IFERROR($C109/$D109,0)))</f>
        <v/>
      </c>
      <c r="F109" s="12">
        <f>IF($B109="","",CurveLTV)</f>
        <v/>
      </c>
      <c r="G109" s="19">
        <f>IF($B109="","",IF($E109="","",IFERROR($F109/$E109,0)))</f>
        <v/>
      </c>
      <c r="H109" s="19">
        <f>IF($B109="","",IF($E109="","",IFERROR($E109/(ARPU*GrossMargin),0)))</f>
        <v/>
      </c>
      <c r="I109" s="10">
        <f>IF($B109="","",IF($G109="","",IF($G109&lt;TargetRatio,"Too thin",IF($G109&gt;TargetRatio+2,"Underspending","Healthy"))))</f>
        <v/>
      </c>
    </row>
    <row r="110">
      <c r="A110" s="8" t="n"/>
      <c r="B110" s="7" t="n"/>
      <c r="C110" s="9" t="n"/>
      <c r="D110" s="21" t="n"/>
      <c r="E110" s="12">
        <f>IF($B110="","",IF($D110=0,"",IFERROR($C110/$D110,0)))</f>
        <v/>
      </c>
      <c r="F110" s="12">
        <f>IF($B110="","",CurveLTV)</f>
        <v/>
      </c>
      <c r="G110" s="19">
        <f>IF($B110="","",IF($E110="","",IFERROR($F110/$E110,0)))</f>
        <v/>
      </c>
      <c r="H110" s="19">
        <f>IF($B110="","",IF($E110="","",IFERROR($E110/(ARPU*GrossMargin),0)))</f>
        <v/>
      </c>
      <c r="I110" s="10">
        <f>IF($B110="","",IF($G110="","",IF($G110&lt;TargetRatio,"Too thin",IF($G110&gt;TargetRatio+2,"Underspending","Healthy"))))</f>
        <v/>
      </c>
    </row>
    <row r="111">
      <c r="A111" s="8" t="n"/>
      <c r="B111" s="7" t="n"/>
      <c r="C111" s="9" t="n"/>
      <c r="D111" s="21" t="n"/>
      <c r="E111" s="12">
        <f>IF($B111="","",IF($D111=0,"",IFERROR($C111/$D111,0)))</f>
        <v/>
      </c>
      <c r="F111" s="12">
        <f>IF($B111="","",CurveLTV)</f>
        <v/>
      </c>
      <c r="G111" s="19">
        <f>IF($B111="","",IF($E111="","",IFERROR($F111/$E111,0)))</f>
        <v/>
      </c>
      <c r="H111" s="19">
        <f>IF($B111="","",IF($E111="","",IFERROR($E111/(ARPU*GrossMargin),0)))</f>
        <v/>
      </c>
      <c r="I111" s="10">
        <f>IF($B111="","",IF($G111="","",IF($G111&lt;TargetRatio,"Too thin",IF($G111&gt;TargetRatio+2,"Underspending","Healthy"))))</f>
        <v/>
      </c>
    </row>
    <row r="112">
      <c r="A112" s="8" t="n"/>
      <c r="B112" s="7" t="n"/>
      <c r="C112" s="9" t="n"/>
      <c r="D112" s="21" t="n"/>
      <c r="E112" s="12">
        <f>IF($B112="","",IF($D112=0,"",IFERROR($C112/$D112,0)))</f>
        <v/>
      </c>
      <c r="F112" s="12">
        <f>IF($B112="","",CurveLTV)</f>
        <v/>
      </c>
      <c r="G112" s="19">
        <f>IF($B112="","",IF($E112="","",IFERROR($F112/$E112,0)))</f>
        <v/>
      </c>
      <c r="H112" s="19">
        <f>IF($B112="","",IF($E112="","",IFERROR($E112/(ARPU*GrossMargin),0)))</f>
        <v/>
      </c>
      <c r="I112" s="10">
        <f>IF($B112="","",IF($G112="","",IF($G112&lt;TargetRatio,"Too thin",IF($G112&gt;TargetRatio+2,"Underspending","Healthy"))))</f>
        <v/>
      </c>
    </row>
    <row r="113">
      <c r="A113" s="8" t="n"/>
      <c r="B113" s="7" t="n"/>
      <c r="C113" s="9" t="n"/>
      <c r="D113" s="21" t="n"/>
      <c r="E113" s="12">
        <f>IF($B113="","",IF($D113=0,"",IFERROR($C113/$D113,0)))</f>
        <v/>
      </c>
      <c r="F113" s="12">
        <f>IF($B113="","",CurveLTV)</f>
        <v/>
      </c>
      <c r="G113" s="19">
        <f>IF($B113="","",IF($E113="","",IFERROR($F113/$E113,0)))</f>
        <v/>
      </c>
      <c r="H113" s="19">
        <f>IF($B113="","",IF($E113="","",IFERROR($E113/(ARPU*GrossMargin),0)))</f>
        <v/>
      </c>
      <c r="I113" s="10">
        <f>IF($B113="","",IF($G113="","",IF($G113&lt;TargetRatio,"Too thin",IF($G113&gt;TargetRatio+2,"Underspending","Healthy"))))</f>
        <v/>
      </c>
    </row>
    <row r="114">
      <c r="A114" s="8" t="n"/>
      <c r="B114" s="7" t="n"/>
      <c r="C114" s="9" t="n"/>
      <c r="D114" s="21" t="n"/>
      <c r="E114" s="12">
        <f>IF($B114="","",IF($D114=0,"",IFERROR($C114/$D114,0)))</f>
        <v/>
      </c>
      <c r="F114" s="12">
        <f>IF($B114="","",CurveLTV)</f>
        <v/>
      </c>
      <c r="G114" s="19">
        <f>IF($B114="","",IF($E114="","",IFERROR($F114/$E114,0)))</f>
        <v/>
      </c>
      <c r="H114" s="19">
        <f>IF($B114="","",IF($E114="","",IFERROR($E114/(ARPU*GrossMargin),0)))</f>
        <v/>
      </c>
      <c r="I114" s="10">
        <f>IF($B114="","",IF($G114="","",IF($G114&lt;TargetRatio,"Too thin",IF($G114&gt;TargetRatio+2,"Underspending","Healthy"))))</f>
        <v/>
      </c>
    </row>
    <row r="115">
      <c r="A115" s="8" t="n"/>
      <c r="B115" s="7" t="n"/>
      <c r="C115" s="9" t="n"/>
      <c r="D115" s="21" t="n"/>
      <c r="E115" s="12">
        <f>IF($B115="","",IF($D115=0,"",IFERROR($C115/$D115,0)))</f>
        <v/>
      </c>
      <c r="F115" s="12">
        <f>IF($B115="","",CurveLTV)</f>
        <v/>
      </c>
      <c r="G115" s="19">
        <f>IF($B115="","",IF($E115="","",IFERROR($F115/$E115,0)))</f>
        <v/>
      </c>
      <c r="H115" s="19">
        <f>IF($B115="","",IF($E115="","",IFERROR($E115/(ARPU*GrossMargin),0)))</f>
        <v/>
      </c>
      <c r="I115" s="10">
        <f>IF($B115="","",IF($G115="","",IF($G115&lt;TargetRatio,"Too thin",IF($G115&gt;TargetRatio+2,"Underspending","Healthy"))))</f>
        <v/>
      </c>
    </row>
    <row r="116">
      <c r="A116" s="8" t="n"/>
      <c r="B116" s="7" t="n"/>
      <c r="C116" s="9" t="n"/>
      <c r="D116" s="21" t="n"/>
      <c r="E116" s="12">
        <f>IF($B116="","",IF($D116=0,"",IFERROR($C116/$D116,0)))</f>
        <v/>
      </c>
      <c r="F116" s="12">
        <f>IF($B116="","",CurveLTV)</f>
        <v/>
      </c>
      <c r="G116" s="19">
        <f>IF($B116="","",IF($E116="","",IFERROR($F116/$E116,0)))</f>
        <v/>
      </c>
      <c r="H116" s="19">
        <f>IF($B116="","",IF($E116="","",IFERROR($E116/(ARPU*GrossMargin),0)))</f>
        <v/>
      </c>
      <c r="I116" s="10">
        <f>IF($B116="","",IF($G116="","",IF($G116&lt;TargetRatio,"Too thin",IF($G116&gt;TargetRatio+2,"Underspending","Healthy"))))</f>
        <v/>
      </c>
    </row>
    <row r="117">
      <c r="A117" s="8" t="n"/>
      <c r="B117" s="7" t="n"/>
      <c r="C117" s="9" t="n"/>
      <c r="D117" s="21" t="n"/>
      <c r="E117" s="12">
        <f>IF($B117="","",IF($D117=0,"",IFERROR($C117/$D117,0)))</f>
        <v/>
      </c>
      <c r="F117" s="12">
        <f>IF($B117="","",CurveLTV)</f>
        <v/>
      </c>
      <c r="G117" s="19">
        <f>IF($B117="","",IF($E117="","",IFERROR($F117/$E117,0)))</f>
        <v/>
      </c>
      <c r="H117" s="19">
        <f>IF($B117="","",IF($E117="","",IFERROR($E117/(ARPU*GrossMargin),0)))</f>
        <v/>
      </c>
      <c r="I117" s="10">
        <f>IF($B117="","",IF($G117="","",IF($G117&lt;TargetRatio,"Too thin",IF($G117&gt;TargetRatio+2,"Underspending","Healthy"))))</f>
        <v/>
      </c>
    </row>
    <row r="118">
      <c r="A118" s="8" t="n"/>
      <c r="B118" s="7" t="n"/>
      <c r="C118" s="9" t="n"/>
      <c r="D118" s="21" t="n"/>
      <c r="E118" s="12">
        <f>IF($B118="","",IF($D118=0,"",IFERROR($C118/$D118,0)))</f>
        <v/>
      </c>
      <c r="F118" s="12">
        <f>IF($B118="","",CurveLTV)</f>
        <v/>
      </c>
      <c r="G118" s="19">
        <f>IF($B118="","",IF($E118="","",IFERROR($F118/$E118,0)))</f>
        <v/>
      </c>
      <c r="H118" s="19">
        <f>IF($B118="","",IF($E118="","",IFERROR($E118/(ARPU*GrossMargin),0)))</f>
        <v/>
      </c>
      <c r="I118" s="10">
        <f>IF($B118="","",IF($G118="","",IF($G118&lt;TargetRatio,"Too thin",IF($G118&gt;TargetRatio+2,"Underspending","Healthy"))))</f>
        <v/>
      </c>
    </row>
    <row r="119">
      <c r="A119" s="8" t="n"/>
      <c r="B119" s="7" t="n"/>
      <c r="C119" s="9" t="n"/>
      <c r="D119" s="21" t="n"/>
      <c r="E119" s="12">
        <f>IF($B119="","",IF($D119=0,"",IFERROR($C119/$D119,0)))</f>
        <v/>
      </c>
      <c r="F119" s="12">
        <f>IF($B119="","",CurveLTV)</f>
        <v/>
      </c>
      <c r="G119" s="19">
        <f>IF($B119="","",IF($E119="","",IFERROR($F119/$E119,0)))</f>
        <v/>
      </c>
      <c r="H119" s="19">
        <f>IF($B119="","",IF($E119="","",IFERROR($E119/(ARPU*GrossMargin),0)))</f>
        <v/>
      </c>
      <c r="I119" s="10">
        <f>IF($B119="","",IF($G119="","",IF($G119&lt;TargetRatio,"Too thin",IF($G119&gt;TargetRatio+2,"Underspending","Healthy"))))</f>
        <v/>
      </c>
    </row>
    <row r="120">
      <c r="A120" s="8" t="n"/>
      <c r="B120" s="7" t="n"/>
      <c r="C120" s="9" t="n"/>
      <c r="D120" s="21" t="n"/>
      <c r="E120" s="12">
        <f>IF($B120="","",IF($D120=0,"",IFERROR($C120/$D120,0)))</f>
        <v/>
      </c>
      <c r="F120" s="12">
        <f>IF($B120="","",CurveLTV)</f>
        <v/>
      </c>
      <c r="G120" s="19">
        <f>IF($B120="","",IF($E120="","",IFERROR($F120/$E120,0)))</f>
        <v/>
      </c>
      <c r="H120" s="19">
        <f>IF($B120="","",IF($E120="","",IFERROR($E120/(ARPU*GrossMargin),0)))</f>
        <v/>
      </c>
      <c r="I120" s="10">
        <f>IF($B120="","",IF($G120="","",IF($G120&lt;TargetRatio,"Too thin",IF($G120&gt;TargetRatio+2,"Underspending","Healthy"))))</f>
        <v/>
      </c>
    </row>
    <row r="121">
      <c r="A121" s="8" t="n"/>
      <c r="B121" s="7" t="n"/>
      <c r="C121" s="9" t="n"/>
      <c r="D121" s="21" t="n"/>
      <c r="E121" s="12">
        <f>IF($B121="","",IF($D121=0,"",IFERROR($C121/$D121,0)))</f>
        <v/>
      </c>
      <c r="F121" s="12">
        <f>IF($B121="","",CurveLTV)</f>
        <v/>
      </c>
      <c r="G121" s="19">
        <f>IF($B121="","",IF($E121="","",IFERROR($F121/$E121,0)))</f>
        <v/>
      </c>
      <c r="H121" s="19">
        <f>IF($B121="","",IF($E121="","",IFERROR($E121/(ARPU*GrossMargin),0)))</f>
        <v/>
      </c>
      <c r="I121" s="10">
        <f>IF($B121="","",IF($G121="","",IF($G121&lt;TargetRatio,"Too thin",IF($G121&gt;TargetRatio+2,"Underspending","Healthy"))))</f>
        <v/>
      </c>
    </row>
    <row r="122">
      <c r="A122" s="8" t="n"/>
      <c r="B122" s="7" t="n"/>
      <c r="C122" s="9" t="n"/>
      <c r="D122" s="21" t="n"/>
      <c r="E122" s="12">
        <f>IF($B122="","",IF($D122=0,"",IFERROR($C122/$D122,0)))</f>
        <v/>
      </c>
      <c r="F122" s="12">
        <f>IF($B122="","",CurveLTV)</f>
        <v/>
      </c>
      <c r="G122" s="19">
        <f>IF($B122="","",IF($E122="","",IFERROR($F122/$E122,0)))</f>
        <v/>
      </c>
      <c r="H122" s="19">
        <f>IF($B122="","",IF($E122="","",IFERROR($E122/(ARPU*GrossMargin),0)))</f>
        <v/>
      </c>
      <c r="I122" s="10">
        <f>IF($B122="","",IF($G122="","",IF($G122&lt;TargetRatio,"Too thin",IF($G122&gt;TargetRatio+2,"Underspending","Healthy"))))</f>
        <v/>
      </c>
    </row>
    <row r="123">
      <c r="A123" s="8" t="n"/>
      <c r="B123" s="7" t="n"/>
      <c r="C123" s="9" t="n"/>
      <c r="D123" s="21" t="n"/>
      <c r="E123" s="12">
        <f>IF($B123="","",IF($D123=0,"",IFERROR($C123/$D123,0)))</f>
        <v/>
      </c>
      <c r="F123" s="12">
        <f>IF($B123="","",CurveLTV)</f>
        <v/>
      </c>
      <c r="G123" s="19">
        <f>IF($B123="","",IF($E123="","",IFERROR($F123/$E123,0)))</f>
        <v/>
      </c>
      <c r="H123" s="19">
        <f>IF($B123="","",IF($E123="","",IFERROR($E123/(ARPU*GrossMargin),0)))</f>
        <v/>
      </c>
      <c r="I123" s="10">
        <f>IF($B123="","",IF($G123="","",IF($G123&lt;TargetRatio,"Too thin",IF($G123&gt;TargetRatio+2,"Underspending","Healthy"))))</f>
        <v/>
      </c>
    </row>
    <row r="124">
      <c r="A124" s="8" t="n"/>
      <c r="B124" s="7" t="n"/>
      <c r="C124" s="9" t="n"/>
      <c r="D124" s="21" t="n"/>
      <c r="E124" s="12">
        <f>IF($B124="","",IF($D124=0,"",IFERROR($C124/$D124,0)))</f>
        <v/>
      </c>
      <c r="F124" s="12">
        <f>IF($B124="","",CurveLTV)</f>
        <v/>
      </c>
      <c r="G124" s="19">
        <f>IF($B124="","",IF($E124="","",IFERROR($F124/$E124,0)))</f>
        <v/>
      </c>
      <c r="H124" s="19">
        <f>IF($B124="","",IF($E124="","",IFERROR($E124/(ARPU*GrossMargin),0)))</f>
        <v/>
      </c>
      <c r="I124" s="10">
        <f>IF($B124="","",IF($G124="","",IF($G124&lt;TargetRatio,"Too thin",IF($G124&gt;TargetRatio+2,"Underspending","Healthy"))))</f>
        <v/>
      </c>
    </row>
    <row r="125">
      <c r="A125" s="8" t="n"/>
      <c r="B125" s="7" t="n"/>
      <c r="C125" s="9" t="n"/>
      <c r="D125" s="21" t="n"/>
      <c r="E125" s="12">
        <f>IF($B125="","",IF($D125=0,"",IFERROR($C125/$D125,0)))</f>
        <v/>
      </c>
      <c r="F125" s="12">
        <f>IF($B125="","",CurveLTV)</f>
        <v/>
      </c>
      <c r="G125" s="19">
        <f>IF($B125="","",IF($E125="","",IFERROR($F125/$E125,0)))</f>
        <v/>
      </c>
      <c r="H125" s="19">
        <f>IF($B125="","",IF($E125="","",IFERROR($E125/(ARPU*GrossMargin),0)))</f>
        <v/>
      </c>
      <c r="I125" s="10">
        <f>IF($B125="","",IF($G125="","",IF($G125&lt;TargetRatio,"Too thin",IF($G125&gt;TargetRatio+2,"Underspending","Healthy"))))</f>
        <v/>
      </c>
    </row>
    <row r="126">
      <c r="A126" s="8" t="n"/>
      <c r="B126" s="7" t="n"/>
      <c r="C126" s="9" t="n"/>
      <c r="D126" s="21" t="n"/>
      <c r="E126" s="12">
        <f>IF($B126="","",IF($D126=0,"",IFERROR($C126/$D126,0)))</f>
        <v/>
      </c>
      <c r="F126" s="12">
        <f>IF($B126="","",CurveLTV)</f>
        <v/>
      </c>
      <c r="G126" s="19">
        <f>IF($B126="","",IF($E126="","",IFERROR($F126/$E126,0)))</f>
        <v/>
      </c>
      <c r="H126" s="19">
        <f>IF($B126="","",IF($E126="","",IFERROR($E126/(ARPU*GrossMargin),0)))</f>
        <v/>
      </c>
      <c r="I126" s="10">
        <f>IF($B126="","",IF($G126="","",IF($G126&lt;TargetRatio,"Too thin",IF($G126&gt;TargetRatio+2,"Underspending","Healthy"))))</f>
        <v/>
      </c>
    </row>
    <row r="127">
      <c r="A127" s="8" t="n"/>
      <c r="B127" s="7" t="n"/>
      <c r="C127" s="9" t="n"/>
      <c r="D127" s="21" t="n"/>
      <c r="E127" s="12">
        <f>IF($B127="","",IF($D127=0,"",IFERROR($C127/$D127,0)))</f>
        <v/>
      </c>
      <c r="F127" s="12">
        <f>IF($B127="","",CurveLTV)</f>
        <v/>
      </c>
      <c r="G127" s="19">
        <f>IF($B127="","",IF($E127="","",IFERROR($F127/$E127,0)))</f>
        <v/>
      </c>
      <c r="H127" s="19">
        <f>IF($B127="","",IF($E127="","",IFERROR($E127/(ARPU*GrossMargin),0)))</f>
        <v/>
      </c>
      <c r="I127" s="10">
        <f>IF($B127="","",IF($G127="","",IF($G127&lt;TargetRatio,"Too thin",IF($G127&gt;TargetRatio+2,"Underspending","Healthy"))))</f>
        <v/>
      </c>
    </row>
    <row r="128">
      <c r="A128" s="8" t="n"/>
      <c r="B128" s="7" t="n"/>
      <c r="C128" s="9" t="n"/>
      <c r="D128" s="21" t="n"/>
      <c r="E128" s="12">
        <f>IF($B128="","",IF($D128=0,"",IFERROR($C128/$D128,0)))</f>
        <v/>
      </c>
      <c r="F128" s="12">
        <f>IF($B128="","",CurveLTV)</f>
        <v/>
      </c>
      <c r="G128" s="19">
        <f>IF($B128="","",IF($E128="","",IFERROR($F128/$E128,0)))</f>
        <v/>
      </c>
      <c r="H128" s="19">
        <f>IF($B128="","",IF($E128="","",IFERROR($E128/(ARPU*GrossMargin),0)))</f>
        <v/>
      </c>
      <c r="I128" s="10">
        <f>IF($B128="","",IF($G128="","",IF($G128&lt;TargetRatio,"Too thin",IF($G128&gt;TargetRatio+2,"Underspending","Healthy"))))</f>
        <v/>
      </c>
    </row>
    <row r="129">
      <c r="A129" s="8" t="n"/>
      <c r="B129" s="7" t="n"/>
      <c r="C129" s="9" t="n"/>
      <c r="D129" s="21" t="n"/>
      <c r="E129" s="12">
        <f>IF($B129="","",IF($D129=0,"",IFERROR($C129/$D129,0)))</f>
        <v/>
      </c>
      <c r="F129" s="12">
        <f>IF($B129="","",CurveLTV)</f>
        <v/>
      </c>
      <c r="G129" s="19">
        <f>IF($B129="","",IF($E129="","",IFERROR($F129/$E129,0)))</f>
        <v/>
      </c>
      <c r="H129" s="19">
        <f>IF($B129="","",IF($E129="","",IFERROR($E129/(ARPU*GrossMargin),0)))</f>
        <v/>
      </c>
      <c r="I129" s="10">
        <f>IF($B129="","",IF($G129="","",IF($G129&lt;TargetRatio,"Too thin",IF($G129&gt;TargetRatio+2,"Underspending","Healthy"))))</f>
        <v/>
      </c>
    </row>
    <row r="130">
      <c r="A130" s="8" t="n"/>
      <c r="B130" s="7" t="n"/>
      <c r="C130" s="9" t="n"/>
      <c r="D130" s="21" t="n"/>
      <c r="E130" s="12">
        <f>IF($B130="","",IF($D130=0,"",IFERROR($C130/$D130,0)))</f>
        <v/>
      </c>
      <c r="F130" s="12">
        <f>IF($B130="","",CurveLTV)</f>
        <v/>
      </c>
      <c r="G130" s="19">
        <f>IF($B130="","",IF($E130="","",IFERROR($F130/$E130,0)))</f>
        <v/>
      </c>
      <c r="H130" s="19">
        <f>IF($B130="","",IF($E130="","",IFERROR($E130/(ARPU*GrossMargin),0)))</f>
        <v/>
      </c>
      <c r="I130" s="10">
        <f>IF($B130="","",IF($G130="","",IF($G130&lt;TargetRatio,"Too thin",IF($G130&gt;TargetRatio+2,"Underspending","Healthy"))))</f>
        <v/>
      </c>
    </row>
    <row r="131">
      <c r="A131" s="8" t="n"/>
      <c r="B131" s="7" t="n"/>
      <c r="C131" s="9" t="n"/>
      <c r="D131" s="21" t="n"/>
      <c r="E131" s="12">
        <f>IF($B131="","",IF($D131=0,"",IFERROR($C131/$D131,0)))</f>
        <v/>
      </c>
      <c r="F131" s="12">
        <f>IF($B131="","",CurveLTV)</f>
        <v/>
      </c>
      <c r="G131" s="19">
        <f>IF($B131="","",IF($E131="","",IFERROR($F131/$E131,0)))</f>
        <v/>
      </c>
      <c r="H131" s="19">
        <f>IF($B131="","",IF($E131="","",IFERROR($E131/(ARPU*GrossMargin),0)))</f>
        <v/>
      </c>
      <c r="I131" s="10">
        <f>IF($B131="","",IF($G131="","",IF($G131&lt;TargetRatio,"Too thin",IF($G131&gt;TargetRatio+2,"Underspending","Healthy"))))</f>
        <v/>
      </c>
    </row>
    <row r="132">
      <c r="A132" s="8" t="n"/>
      <c r="B132" s="7" t="n"/>
      <c r="C132" s="9" t="n"/>
      <c r="D132" s="21" t="n"/>
      <c r="E132" s="12">
        <f>IF($B132="","",IF($D132=0,"",IFERROR($C132/$D132,0)))</f>
        <v/>
      </c>
      <c r="F132" s="12">
        <f>IF($B132="","",CurveLTV)</f>
        <v/>
      </c>
      <c r="G132" s="19">
        <f>IF($B132="","",IF($E132="","",IFERROR($F132/$E132,0)))</f>
        <v/>
      </c>
      <c r="H132" s="19">
        <f>IF($B132="","",IF($E132="","",IFERROR($E132/(ARPU*GrossMargin),0)))</f>
        <v/>
      </c>
      <c r="I132" s="10">
        <f>IF($B132="","",IF($G132="","",IF($G132&lt;TargetRatio,"Too thin",IF($G132&gt;TargetRatio+2,"Underspending","Healthy"))))</f>
        <v/>
      </c>
    </row>
    <row r="133">
      <c r="A133" s="8" t="n"/>
      <c r="B133" s="7" t="n"/>
      <c r="C133" s="9" t="n"/>
      <c r="D133" s="21" t="n"/>
      <c r="E133" s="12">
        <f>IF($B133="","",IF($D133=0,"",IFERROR($C133/$D133,0)))</f>
        <v/>
      </c>
      <c r="F133" s="12">
        <f>IF($B133="","",CurveLTV)</f>
        <v/>
      </c>
      <c r="G133" s="19">
        <f>IF($B133="","",IF($E133="","",IFERROR($F133/$E133,0)))</f>
        <v/>
      </c>
      <c r="H133" s="19">
        <f>IF($B133="","",IF($E133="","",IFERROR($E133/(ARPU*GrossMargin),0)))</f>
        <v/>
      </c>
      <c r="I133" s="10">
        <f>IF($B133="","",IF($G133="","",IF($G133&lt;TargetRatio,"Too thin",IF($G133&gt;TargetRatio+2,"Underspending","Healthy"))))</f>
        <v/>
      </c>
    </row>
    <row r="134">
      <c r="A134" s="8" t="n"/>
      <c r="B134" s="7" t="n"/>
      <c r="C134" s="9" t="n"/>
      <c r="D134" s="21" t="n"/>
      <c r="E134" s="12">
        <f>IF($B134="","",IF($D134=0,"",IFERROR($C134/$D134,0)))</f>
        <v/>
      </c>
      <c r="F134" s="12">
        <f>IF($B134="","",CurveLTV)</f>
        <v/>
      </c>
      <c r="G134" s="19">
        <f>IF($B134="","",IF($E134="","",IFERROR($F134/$E134,0)))</f>
        <v/>
      </c>
      <c r="H134" s="19">
        <f>IF($B134="","",IF($E134="","",IFERROR($E134/(ARPU*GrossMargin),0)))</f>
        <v/>
      </c>
      <c r="I134" s="10">
        <f>IF($B134="","",IF($G134="","",IF($G134&lt;TargetRatio,"Too thin",IF($G134&gt;TargetRatio+2,"Underspending","Healthy"))))</f>
        <v/>
      </c>
    </row>
    <row r="135">
      <c r="A135" s="8" t="n"/>
      <c r="B135" s="7" t="n"/>
      <c r="C135" s="9" t="n"/>
      <c r="D135" s="21" t="n"/>
      <c r="E135" s="12">
        <f>IF($B135="","",IF($D135=0,"",IFERROR($C135/$D135,0)))</f>
        <v/>
      </c>
      <c r="F135" s="12">
        <f>IF($B135="","",CurveLTV)</f>
        <v/>
      </c>
      <c r="G135" s="19">
        <f>IF($B135="","",IF($E135="","",IFERROR($F135/$E135,0)))</f>
        <v/>
      </c>
      <c r="H135" s="19">
        <f>IF($B135="","",IF($E135="","",IFERROR($E135/(ARPU*GrossMargin),0)))</f>
        <v/>
      </c>
      <c r="I135" s="10">
        <f>IF($B135="","",IF($G135="","",IF($G135&lt;TargetRatio,"Too thin",IF($G135&gt;TargetRatio+2,"Underspending","Healthy"))))</f>
        <v/>
      </c>
    </row>
    <row r="136">
      <c r="A136" s="8" t="n"/>
      <c r="B136" s="7" t="n"/>
      <c r="C136" s="9" t="n"/>
      <c r="D136" s="21" t="n"/>
      <c r="E136" s="12">
        <f>IF($B136="","",IF($D136=0,"",IFERROR($C136/$D136,0)))</f>
        <v/>
      </c>
      <c r="F136" s="12">
        <f>IF($B136="","",CurveLTV)</f>
        <v/>
      </c>
      <c r="G136" s="19">
        <f>IF($B136="","",IF($E136="","",IFERROR($F136/$E136,0)))</f>
        <v/>
      </c>
      <c r="H136" s="19">
        <f>IF($B136="","",IF($E136="","",IFERROR($E136/(ARPU*GrossMargin),0)))</f>
        <v/>
      </c>
      <c r="I136" s="10">
        <f>IF($B136="","",IF($G136="","",IF($G136&lt;TargetRatio,"Too thin",IF($G136&gt;TargetRatio+2,"Underspending","Healthy"))))</f>
        <v/>
      </c>
    </row>
    <row r="137">
      <c r="A137" s="8" t="n"/>
      <c r="B137" s="7" t="n"/>
      <c r="C137" s="9" t="n"/>
      <c r="D137" s="21" t="n"/>
      <c r="E137" s="12">
        <f>IF($B137="","",IF($D137=0,"",IFERROR($C137/$D137,0)))</f>
        <v/>
      </c>
      <c r="F137" s="12">
        <f>IF($B137="","",CurveLTV)</f>
        <v/>
      </c>
      <c r="G137" s="19">
        <f>IF($B137="","",IF($E137="","",IFERROR($F137/$E137,0)))</f>
        <v/>
      </c>
      <c r="H137" s="19">
        <f>IF($B137="","",IF($E137="","",IFERROR($E137/(ARPU*GrossMargin),0)))</f>
        <v/>
      </c>
      <c r="I137" s="10">
        <f>IF($B137="","",IF($G137="","",IF($G137&lt;TargetRatio,"Too thin",IF($G137&gt;TargetRatio+2,"Underspending","Healthy"))))</f>
        <v/>
      </c>
    </row>
    <row r="138">
      <c r="A138" s="8" t="n"/>
      <c r="B138" s="7" t="n"/>
      <c r="C138" s="9" t="n"/>
      <c r="D138" s="21" t="n"/>
      <c r="E138" s="12">
        <f>IF($B138="","",IF($D138=0,"",IFERROR($C138/$D138,0)))</f>
        <v/>
      </c>
      <c r="F138" s="12">
        <f>IF($B138="","",CurveLTV)</f>
        <v/>
      </c>
      <c r="G138" s="19">
        <f>IF($B138="","",IF($E138="","",IFERROR($F138/$E138,0)))</f>
        <v/>
      </c>
      <c r="H138" s="19">
        <f>IF($B138="","",IF($E138="","",IFERROR($E138/(ARPU*GrossMargin),0)))</f>
        <v/>
      </c>
      <c r="I138" s="10">
        <f>IF($B138="","",IF($G138="","",IF($G138&lt;TargetRatio,"Too thin",IF($G138&gt;TargetRatio+2,"Underspending","Healthy"))))</f>
        <v/>
      </c>
    </row>
    <row r="139">
      <c r="A139" s="8" t="n"/>
      <c r="B139" s="7" t="n"/>
      <c r="C139" s="9" t="n"/>
      <c r="D139" s="21" t="n"/>
      <c r="E139" s="12">
        <f>IF($B139="","",IF($D139=0,"",IFERROR($C139/$D139,0)))</f>
        <v/>
      </c>
      <c r="F139" s="12">
        <f>IF($B139="","",CurveLTV)</f>
        <v/>
      </c>
      <c r="G139" s="19">
        <f>IF($B139="","",IF($E139="","",IFERROR($F139/$E139,0)))</f>
        <v/>
      </c>
      <c r="H139" s="19">
        <f>IF($B139="","",IF($E139="","",IFERROR($E139/(ARPU*GrossMargin),0)))</f>
        <v/>
      </c>
      <c r="I139" s="10">
        <f>IF($B139="","",IF($G139="","",IF($G139&lt;TargetRatio,"Too thin",IF($G139&gt;TargetRatio+2,"Underspending","Healthy"))))</f>
        <v/>
      </c>
    </row>
    <row r="140">
      <c r="A140" s="8" t="n"/>
      <c r="B140" s="7" t="n"/>
      <c r="C140" s="9" t="n"/>
      <c r="D140" s="21" t="n"/>
      <c r="E140" s="12">
        <f>IF($B140="","",IF($D140=0,"",IFERROR($C140/$D140,0)))</f>
        <v/>
      </c>
      <c r="F140" s="12">
        <f>IF($B140="","",CurveLTV)</f>
        <v/>
      </c>
      <c r="G140" s="19">
        <f>IF($B140="","",IF($E140="","",IFERROR($F140/$E140,0)))</f>
        <v/>
      </c>
      <c r="H140" s="19">
        <f>IF($B140="","",IF($E140="","",IFERROR($E140/(ARPU*GrossMargin),0)))</f>
        <v/>
      </c>
      <c r="I140" s="10">
        <f>IF($B140="","",IF($G140="","",IF($G140&lt;TargetRatio,"Too thin",IF($G140&gt;TargetRatio+2,"Underspending","Healthy"))))</f>
        <v/>
      </c>
    </row>
    <row r="141">
      <c r="A141" s="8" t="n"/>
      <c r="B141" s="7" t="n"/>
      <c r="C141" s="9" t="n"/>
      <c r="D141" s="21" t="n"/>
      <c r="E141" s="12">
        <f>IF($B141="","",IF($D141=0,"",IFERROR($C141/$D141,0)))</f>
        <v/>
      </c>
      <c r="F141" s="12">
        <f>IF($B141="","",CurveLTV)</f>
        <v/>
      </c>
      <c r="G141" s="19">
        <f>IF($B141="","",IF($E141="","",IFERROR($F141/$E141,0)))</f>
        <v/>
      </c>
      <c r="H141" s="19">
        <f>IF($B141="","",IF($E141="","",IFERROR($E141/(ARPU*GrossMargin),0)))</f>
        <v/>
      </c>
      <c r="I141" s="10">
        <f>IF($B141="","",IF($G141="","",IF($G141&lt;TargetRatio,"Too thin",IF($G141&gt;TargetRatio+2,"Underspending","Healthy"))))</f>
        <v/>
      </c>
    </row>
    <row r="142">
      <c r="A142" s="8" t="n"/>
      <c r="B142" s="7" t="n"/>
      <c r="C142" s="9" t="n"/>
      <c r="D142" s="21" t="n"/>
      <c r="E142" s="12">
        <f>IF($B142="","",IF($D142=0,"",IFERROR($C142/$D142,0)))</f>
        <v/>
      </c>
      <c r="F142" s="12">
        <f>IF($B142="","",CurveLTV)</f>
        <v/>
      </c>
      <c r="G142" s="19">
        <f>IF($B142="","",IF($E142="","",IFERROR($F142/$E142,0)))</f>
        <v/>
      </c>
      <c r="H142" s="19">
        <f>IF($B142="","",IF($E142="","",IFERROR($E142/(ARPU*GrossMargin),0)))</f>
        <v/>
      </c>
      <c r="I142" s="10">
        <f>IF($B142="","",IF($G142="","",IF($G142&lt;TargetRatio,"Too thin",IF($G142&gt;TargetRatio+2,"Underspending","Healthy"))))</f>
        <v/>
      </c>
    </row>
    <row r="143">
      <c r="A143" s="8" t="n"/>
      <c r="B143" s="7" t="n"/>
      <c r="C143" s="9" t="n"/>
      <c r="D143" s="21" t="n"/>
      <c r="E143" s="12">
        <f>IF($B143="","",IF($D143=0,"",IFERROR($C143/$D143,0)))</f>
        <v/>
      </c>
      <c r="F143" s="12">
        <f>IF($B143="","",CurveLTV)</f>
        <v/>
      </c>
      <c r="G143" s="19">
        <f>IF($B143="","",IF($E143="","",IFERROR($F143/$E143,0)))</f>
        <v/>
      </c>
      <c r="H143" s="19">
        <f>IF($B143="","",IF($E143="","",IFERROR($E143/(ARPU*GrossMargin),0)))</f>
        <v/>
      </c>
      <c r="I143" s="10">
        <f>IF($B143="","",IF($G143="","",IF($G143&lt;TargetRatio,"Too thin",IF($G143&gt;TargetRatio+2,"Underspending","Healthy"))))</f>
        <v/>
      </c>
    </row>
    <row r="144">
      <c r="A144" s="8" t="n"/>
      <c r="B144" s="7" t="n"/>
      <c r="C144" s="9" t="n"/>
      <c r="D144" s="21" t="n"/>
      <c r="E144" s="12">
        <f>IF($B144="","",IF($D144=0,"",IFERROR($C144/$D144,0)))</f>
        <v/>
      </c>
      <c r="F144" s="12">
        <f>IF($B144="","",CurveLTV)</f>
        <v/>
      </c>
      <c r="G144" s="19">
        <f>IF($B144="","",IF($E144="","",IFERROR($F144/$E144,0)))</f>
        <v/>
      </c>
      <c r="H144" s="19">
        <f>IF($B144="","",IF($E144="","",IFERROR($E144/(ARPU*GrossMargin),0)))</f>
        <v/>
      </c>
      <c r="I144" s="10">
        <f>IF($B144="","",IF($G144="","",IF($G144&lt;TargetRatio,"Too thin",IF($G144&gt;TargetRatio+2,"Underspending","Healthy"))))</f>
        <v/>
      </c>
    </row>
    <row r="145">
      <c r="A145" s="8" t="n"/>
      <c r="B145" s="7" t="n"/>
      <c r="C145" s="9" t="n"/>
      <c r="D145" s="21" t="n"/>
      <c r="E145" s="12">
        <f>IF($B145="","",IF($D145=0,"",IFERROR($C145/$D145,0)))</f>
        <v/>
      </c>
      <c r="F145" s="12">
        <f>IF($B145="","",CurveLTV)</f>
        <v/>
      </c>
      <c r="G145" s="19">
        <f>IF($B145="","",IF($E145="","",IFERROR($F145/$E145,0)))</f>
        <v/>
      </c>
      <c r="H145" s="19">
        <f>IF($B145="","",IF($E145="","",IFERROR($E145/(ARPU*GrossMargin),0)))</f>
        <v/>
      </c>
      <c r="I145" s="10">
        <f>IF($B145="","",IF($G145="","",IF($G145&lt;TargetRatio,"Too thin",IF($G145&gt;TargetRatio+2,"Underspending","Healthy"))))</f>
        <v/>
      </c>
    </row>
    <row r="146">
      <c r="A146" s="8" t="n"/>
      <c r="B146" s="7" t="n"/>
      <c r="C146" s="9" t="n"/>
      <c r="D146" s="21" t="n"/>
      <c r="E146" s="12">
        <f>IF($B146="","",IF($D146=0,"",IFERROR($C146/$D146,0)))</f>
        <v/>
      </c>
      <c r="F146" s="12">
        <f>IF($B146="","",CurveLTV)</f>
        <v/>
      </c>
      <c r="G146" s="19">
        <f>IF($B146="","",IF($E146="","",IFERROR($F146/$E146,0)))</f>
        <v/>
      </c>
      <c r="H146" s="19">
        <f>IF($B146="","",IF($E146="","",IFERROR($E146/(ARPU*GrossMargin),0)))</f>
        <v/>
      </c>
      <c r="I146" s="10">
        <f>IF($B146="","",IF($G146="","",IF($G146&lt;TargetRatio,"Too thin",IF($G146&gt;TargetRatio+2,"Underspending","Healthy"))))</f>
        <v/>
      </c>
    </row>
    <row r="147">
      <c r="A147" s="8" t="n"/>
      <c r="B147" s="7" t="n"/>
      <c r="C147" s="9" t="n"/>
      <c r="D147" s="21" t="n"/>
      <c r="E147" s="12">
        <f>IF($B147="","",IF($D147=0,"",IFERROR($C147/$D147,0)))</f>
        <v/>
      </c>
      <c r="F147" s="12">
        <f>IF($B147="","",CurveLTV)</f>
        <v/>
      </c>
      <c r="G147" s="19">
        <f>IF($B147="","",IF($E147="","",IFERROR($F147/$E147,0)))</f>
        <v/>
      </c>
      <c r="H147" s="19">
        <f>IF($B147="","",IF($E147="","",IFERROR($E147/(ARPU*GrossMargin),0)))</f>
        <v/>
      </c>
      <c r="I147" s="10">
        <f>IF($B147="","",IF($G147="","",IF($G147&lt;TargetRatio,"Too thin",IF($G147&gt;TargetRatio+2,"Underspending","Healthy"))))</f>
        <v/>
      </c>
    </row>
    <row r="148">
      <c r="A148" s="8" t="n"/>
      <c r="B148" s="7" t="n"/>
      <c r="C148" s="9" t="n"/>
      <c r="D148" s="21" t="n"/>
      <c r="E148" s="12">
        <f>IF($B148="","",IF($D148=0,"",IFERROR($C148/$D148,0)))</f>
        <v/>
      </c>
      <c r="F148" s="12">
        <f>IF($B148="","",CurveLTV)</f>
        <v/>
      </c>
      <c r="G148" s="19">
        <f>IF($B148="","",IF($E148="","",IFERROR($F148/$E148,0)))</f>
        <v/>
      </c>
      <c r="H148" s="19">
        <f>IF($B148="","",IF($E148="","",IFERROR($E148/(ARPU*GrossMargin),0)))</f>
        <v/>
      </c>
      <c r="I148" s="10">
        <f>IF($B148="","",IF($G148="","",IF($G148&lt;TargetRatio,"Too thin",IF($G148&gt;TargetRatio+2,"Underspending","Healthy"))))</f>
        <v/>
      </c>
    </row>
    <row r="149">
      <c r="A149" s="8" t="n"/>
      <c r="B149" s="7" t="n"/>
      <c r="C149" s="9" t="n"/>
      <c r="D149" s="21" t="n"/>
      <c r="E149" s="12">
        <f>IF($B149="","",IF($D149=0,"",IFERROR($C149/$D149,0)))</f>
        <v/>
      </c>
      <c r="F149" s="12">
        <f>IF($B149="","",CurveLTV)</f>
        <v/>
      </c>
      <c r="G149" s="19">
        <f>IF($B149="","",IF($E149="","",IFERROR($F149/$E149,0)))</f>
        <v/>
      </c>
      <c r="H149" s="19">
        <f>IF($B149="","",IF($E149="","",IFERROR($E149/(ARPU*GrossMargin),0)))</f>
        <v/>
      </c>
      <c r="I149" s="10">
        <f>IF($B149="","",IF($G149="","",IF($G149&lt;TargetRatio,"Too thin",IF($G149&gt;TargetRatio+2,"Underspending","Healthy"))))</f>
        <v/>
      </c>
    </row>
    <row r="150">
      <c r="A150" s="8" t="n"/>
      <c r="B150" s="7" t="n"/>
      <c r="C150" s="9" t="n"/>
      <c r="D150" s="21" t="n"/>
      <c r="E150" s="12">
        <f>IF($B150="","",IF($D150=0,"",IFERROR($C150/$D150,0)))</f>
        <v/>
      </c>
      <c r="F150" s="12">
        <f>IF($B150="","",CurveLTV)</f>
        <v/>
      </c>
      <c r="G150" s="19">
        <f>IF($B150="","",IF($E150="","",IFERROR($F150/$E150,0)))</f>
        <v/>
      </c>
      <c r="H150" s="19">
        <f>IF($B150="","",IF($E150="","",IFERROR($E150/(ARPU*GrossMargin),0)))</f>
        <v/>
      </c>
      <c r="I150" s="10">
        <f>IF($B150="","",IF($G150="","",IF($G150&lt;TargetRatio,"Too thin",IF($G150&gt;TargetRatio+2,"Underspending","Healthy"))))</f>
        <v/>
      </c>
    </row>
    <row r="151">
      <c r="A151" s="8" t="n"/>
      <c r="B151" s="7" t="n"/>
      <c r="C151" s="9" t="n"/>
      <c r="D151" s="21" t="n"/>
      <c r="E151" s="12">
        <f>IF($B151="","",IF($D151=0,"",IFERROR($C151/$D151,0)))</f>
        <v/>
      </c>
      <c r="F151" s="12">
        <f>IF($B151="","",CurveLTV)</f>
        <v/>
      </c>
      <c r="G151" s="19">
        <f>IF($B151="","",IF($E151="","",IFERROR($F151/$E151,0)))</f>
        <v/>
      </c>
      <c r="H151" s="19">
        <f>IF($B151="","",IF($E151="","",IFERROR($E151/(ARPU*GrossMargin),0)))</f>
        <v/>
      </c>
      <c r="I151" s="10">
        <f>IF($B151="","",IF($G151="","",IF($G151&lt;TargetRatio,"Too thin",IF($G151&gt;TargetRatio+2,"Underspending","Healthy"))))</f>
        <v/>
      </c>
    </row>
    <row r="152">
      <c r="A152" s="8" t="n"/>
      <c r="B152" s="7" t="n"/>
      <c r="C152" s="9" t="n"/>
      <c r="D152" s="21" t="n"/>
      <c r="E152" s="12">
        <f>IF($B152="","",IF($D152=0,"",IFERROR($C152/$D152,0)))</f>
        <v/>
      </c>
      <c r="F152" s="12">
        <f>IF($B152="","",CurveLTV)</f>
        <v/>
      </c>
      <c r="G152" s="19">
        <f>IF($B152="","",IF($E152="","",IFERROR($F152/$E152,0)))</f>
        <v/>
      </c>
      <c r="H152" s="19">
        <f>IF($B152="","",IF($E152="","",IFERROR($E152/(ARPU*GrossMargin),0)))</f>
        <v/>
      </c>
      <c r="I152" s="10">
        <f>IF($B152="","",IF($G152="","",IF($G152&lt;TargetRatio,"Too thin",IF($G152&gt;TargetRatio+2,"Underspending","Healthy"))))</f>
        <v/>
      </c>
    </row>
    <row r="153">
      <c r="A153" s="8" t="n"/>
      <c r="B153" s="7" t="n"/>
      <c r="C153" s="9" t="n"/>
      <c r="D153" s="21" t="n"/>
      <c r="E153" s="12">
        <f>IF($B153="","",IF($D153=0,"",IFERROR($C153/$D153,0)))</f>
        <v/>
      </c>
      <c r="F153" s="12">
        <f>IF($B153="","",CurveLTV)</f>
        <v/>
      </c>
      <c r="G153" s="19">
        <f>IF($B153="","",IF($E153="","",IFERROR($F153/$E153,0)))</f>
        <v/>
      </c>
      <c r="H153" s="19">
        <f>IF($B153="","",IF($E153="","",IFERROR($E153/(ARPU*GrossMargin),0)))</f>
        <v/>
      </c>
      <c r="I153" s="10">
        <f>IF($B153="","",IF($G153="","",IF($G153&lt;TargetRatio,"Too thin",IF($G153&gt;TargetRatio+2,"Underspending","Healthy"))))</f>
        <v/>
      </c>
    </row>
    <row r="154">
      <c r="A154" s="8" t="n"/>
      <c r="B154" s="7" t="n"/>
      <c r="C154" s="9" t="n"/>
      <c r="D154" s="21" t="n"/>
      <c r="E154" s="12">
        <f>IF($B154="","",IF($D154=0,"",IFERROR($C154/$D154,0)))</f>
        <v/>
      </c>
      <c r="F154" s="12">
        <f>IF($B154="","",CurveLTV)</f>
        <v/>
      </c>
      <c r="G154" s="19">
        <f>IF($B154="","",IF($E154="","",IFERROR($F154/$E154,0)))</f>
        <v/>
      </c>
      <c r="H154" s="19">
        <f>IF($B154="","",IF($E154="","",IFERROR($E154/(ARPU*GrossMargin),0)))</f>
        <v/>
      </c>
      <c r="I154" s="10">
        <f>IF($B154="","",IF($G154="","",IF($G154&lt;TargetRatio,"Too thin",IF($G154&gt;TargetRatio+2,"Underspending","Healthy"))))</f>
        <v/>
      </c>
    </row>
    <row r="155">
      <c r="A155" s="8" t="n"/>
      <c r="B155" s="7" t="n"/>
      <c r="C155" s="9" t="n"/>
      <c r="D155" s="21" t="n"/>
      <c r="E155" s="12">
        <f>IF($B155="","",IF($D155=0,"",IFERROR($C155/$D155,0)))</f>
        <v/>
      </c>
      <c r="F155" s="12">
        <f>IF($B155="","",CurveLTV)</f>
        <v/>
      </c>
      <c r="G155" s="19">
        <f>IF($B155="","",IF($E155="","",IFERROR($F155/$E155,0)))</f>
        <v/>
      </c>
      <c r="H155" s="19">
        <f>IF($B155="","",IF($E155="","",IFERROR($E155/(ARPU*GrossMargin),0)))</f>
        <v/>
      </c>
      <c r="I155" s="10">
        <f>IF($B155="","",IF($G155="","",IF($G155&lt;TargetRatio,"Too thin",IF($G155&gt;TargetRatio+2,"Underspending","Healthy"))))</f>
        <v/>
      </c>
    </row>
    <row r="156">
      <c r="A156" s="8" t="n"/>
      <c r="B156" s="7" t="n"/>
      <c r="C156" s="9" t="n"/>
      <c r="D156" s="21" t="n"/>
      <c r="E156" s="12">
        <f>IF($B156="","",IF($D156=0,"",IFERROR($C156/$D156,0)))</f>
        <v/>
      </c>
      <c r="F156" s="12">
        <f>IF($B156="","",CurveLTV)</f>
        <v/>
      </c>
      <c r="G156" s="19">
        <f>IF($B156="","",IF($E156="","",IFERROR($F156/$E156,0)))</f>
        <v/>
      </c>
      <c r="H156" s="19">
        <f>IF($B156="","",IF($E156="","",IFERROR($E156/(ARPU*GrossMargin),0)))</f>
        <v/>
      </c>
      <c r="I156" s="10">
        <f>IF($B156="","",IF($G156="","",IF($G156&lt;TargetRatio,"Too thin",IF($G156&gt;TargetRatio+2,"Underspending","Healthy"))))</f>
        <v/>
      </c>
    </row>
    <row r="157">
      <c r="A157" s="8" t="n"/>
      <c r="B157" s="7" t="n"/>
      <c r="C157" s="9" t="n"/>
      <c r="D157" s="21" t="n"/>
      <c r="E157" s="12">
        <f>IF($B157="","",IF($D157=0,"",IFERROR($C157/$D157,0)))</f>
        <v/>
      </c>
      <c r="F157" s="12">
        <f>IF($B157="","",CurveLTV)</f>
        <v/>
      </c>
      <c r="G157" s="19">
        <f>IF($B157="","",IF($E157="","",IFERROR($F157/$E157,0)))</f>
        <v/>
      </c>
      <c r="H157" s="19">
        <f>IF($B157="","",IF($E157="","",IFERROR($E157/(ARPU*GrossMargin),0)))</f>
        <v/>
      </c>
      <c r="I157" s="10">
        <f>IF($B157="","",IF($G157="","",IF($G157&lt;TargetRatio,"Too thin",IF($G157&gt;TargetRatio+2,"Underspending","Healthy"))))</f>
        <v/>
      </c>
    </row>
    <row r="158">
      <c r="A158" s="8" t="n"/>
      <c r="B158" s="7" t="n"/>
      <c r="C158" s="9" t="n"/>
      <c r="D158" s="21" t="n"/>
      <c r="E158" s="12">
        <f>IF($B158="","",IF($D158=0,"",IFERROR($C158/$D158,0)))</f>
        <v/>
      </c>
      <c r="F158" s="12">
        <f>IF($B158="","",CurveLTV)</f>
        <v/>
      </c>
      <c r="G158" s="19">
        <f>IF($B158="","",IF($E158="","",IFERROR($F158/$E158,0)))</f>
        <v/>
      </c>
      <c r="H158" s="19">
        <f>IF($B158="","",IF($E158="","",IFERROR($E158/(ARPU*GrossMargin),0)))</f>
        <v/>
      </c>
      <c r="I158" s="10">
        <f>IF($B158="","",IF($G158="","",IF($G158&lt;TargetRatio,"Too thin",IF($G158&gt;TargetRatio+2,"Underspending","Healthy"))))</f>
        <v/>
      </c>
    </row>
    <row r="159">
      <c r="A159" s="8" t="n"/>
      <c r="B159" s="7" t="n"/>
      <c r="C159" s="9" t="n"/>
      <c r="D159" s="21" t="n"/>
      <c r="E159" s="12">
        <f>IF($B159="","",IF($D159=0,"",IFERROR($C159/$D159,0)))</f>
        <v/>
      </c>
      <c r="F159" s="12">
        <f>IF($B159="","",CurveLTV)</f>
        <v/>
      </c>
      <c r="G159" s="19">
        <f>IF($B159="","",IF($E159="","",IFERROR($F159/$E159,0)))</f>
        <v/>
      </c>
      <c r="H159" s="19">
        <f>IF($B159="","",IF($E159="","",IFERROR($E159/(ARPU*GrossMargin),0)))</f>
        <v/>
      </c>
      <c r="I159" s="10">
        <f>IF($B159="","",IF($G159="","",IF($G159&lt;TargetRatio,"Too thin",IF($G159&gt;TargetRatio+2,"Underspending","Healthy"))))</f>
        <v/>
      </c>
    </row>
    <row r="160">
      <c r="A160" s="8" t="n"/>
      <c r="B160" s="7" t="n"/>
      <c r="C160" s="9" t="n"/>
      <c r="D160" s="21" t="n"/>
      <c r="E160" s="12">
        <f>IF($B160="","",IF($D160=0,"",IFERROR($C160/$D160,0)))</f>
        <v/>
      </c>
      <c r="F160" s="12">
        <f>IF($B160="","",CurveLTV)</f>
        <v/>
      </c>
      <c r="G160" s="19">
        <f>IF($B160="","",IF($E160="","",IFERROR($F160/$E160,0)))</f>
        <v/>
      </c>
      <c r="H160" s="19">
        <f>IF($B160="","",IF($E160="","",IFERROR($E160/(ARPU*GrossMargin),0)))</f>
        <v/>
      </c>
      <c r="I160" s="10">
        <f>IF($B160="","",IF($G160="","",IF($G160&lt;TargetRatio,"Too thin",IF($G160&gt;TargetRatio+2,"Underspending","Healthy"))))</f>
        <v/>
      </c>
    </row>
    <row r="161">
      <c r="A161" s="8" t="n"/>
      <c r="B161" s="7" t="n"/>
      <c r="C161" s="9" t="n"/>
      <c r="D161" s="21" t="n"/>
      <c r="E161" s="12">
        <f>IF($B161="","",IF($D161=0,"",IFERROR($C161/$D161,0)))</f>
        <v/>
      </c>
      <c r="F161" s="12">
        <f>IF($B161="","",CurveLTV)</f>
        <v/>
      </c>
      <c r="G161" s="19">
        <f>IF($B161="","",IF($E161="","",IFERROR($F161/$E161,0)))</f>
        <v/>
      </c>
      <c r="H161" s="19">
        <f>IF($B161="","",IF($E161="","",IFERROR($E161/(ARPU*GrossMargin),0)))</f>
        <v/>
      </c>
      <c r="I161" s="10">
        <f>IF($B161="","",IF($G161="","",IF($G161&lt;TargetRatio,"Too thin",IF($G161&gt;TargetRatio+2,"Underspending","Healthy"))))</f>
        <v/>
      </c>
    </row>
    <row r="162">
      <c r="A162" s="8" t="n"/>
      <c r="B162" s="7" t="n"/>
      <c r="C162" s="9" t="n"/>
      <c r="D162" s="21" t="n"/>
      <c r="E162" s="12">
        <f>IF($B162="","",IF($D162=0,"",IFERROR($C162/$D162,0)))</f>
        <v/>
      </c>
      <c r="F162" s="12">
        <f>IF($B162="","",CurveLTV)</f>
        <v/>
      </c>
      <c r="G162" s="19">
        <f>IF($B162="","",IF($E162="","",IFERROR($F162/$E162,0)))</f>
        <v/>
      </c>
      <c r="H162" s="19">
        <f>IF($B162="","",IF($E162="","",IFERROR($E162/(ARPU*GrossMargin),0)))</f>
        <v/>
      </c>
      <c r="I162" s="10">
        <f>IF($B162="","",IF($G162="","",IF($G162&lt;TargetRatio,"Too thin",IF($G162&gt;TargetRatio+2,"Underspending","Healthy"))))</f>
        <v/>
      </c>
    </row>
    <row r="163">
      <c r="A163" s="8" t="n"/>
      <c r="B163" s="7" t="n"/>
      <c r="C163" s="9" t="n"/>
      <c r="D163" s="21" t="n"/>
      <c r="E163" s="12">
        <f>IF($B163="","",IF($D163=0,"",IFERROR($C163/$D163,0)))</f>
        <v/>
      </c>
      <c r="F163" s="12">
        <f>IF($B163="","",CurveLTV)</f>
        <v/>
      </c>
      <c r="G163" s="19">
        <f>IF($B163="","",IF($E163="","",IFERROR($F163/$E163,0)))</f>
        <v/>
      </c>
      <c r="H163" s="19">
        <f>IF($B163="","",IF($E163="","",IFERROR($E163/(ARPU*GrossMargin),0)))</f>
        <v/>
      </c>
      <c r="I163" s="10">
        <f>IF($B163="","",IF($G163="","",IF($G163&lt;TargetRatio,"Too thin",IF($G163&gt;TargetRatio+2,"Underspending","Healthy"))))</f>
        <v/>
      </c>
    </row>
    <row r="164">
      <c r="A164" s="8" t="n"/>
      <c r="B164" s="7" t="n"/>
      <c r="C164" s="9" t="n"/>
      <c r="D164" s="21" t="n"/>
      <c r="E164" s="12">
        <f>IF($B164="","",IF($D164=0,"",IFERROR($C164/$D164,0)))</f>
        <v/>
      </c>
      <c r="F164" s="12">
        <f>IF($B164="","",CurveLTV)</f>
        <v/>
      </c>
      <c r="G164" s="19">
        <f>IF($B164="","",IF($E164="","",IFERROR($F164/$E164,0)))</f>
        <v/>
      </c>
      <c r="H164" s="19">
        <f>IF($B164="","",IF($E164="","",IFERROR($E164/(ARPU*GrossMargin),0)))</f>
        <v/>
      </c>
      <c r="I164" s="10">
        <f>IF($B164="","",IF($G164="","",IF($G164&lt;TargetRatio,"Too thin",IF($G164&gt;TargetRatio+2,"Underspending","Healthy"))))</f>
        <v/>
      </c>
    </row>
    <row r="165">
      <c r="A165" s="8" t="n"/>
      <c r="B165" s="7" t="n"/>
      <c r="C165" s="9" t="n"/>
      <c r="D165" s="21" t="n"/>
      <c r="E165" s="12">
        <f>IF($B165="","",IF($D165=0,"",IFERROR($C165/$D165,0)))</f>
        <v/>
      </c>
      <c r="F165" s="12">
        <f>IF($B165="","",CurveLTV)</f>
        <v/>
      </c>
      <c r="G165" s="19">
        <f>IF($B165="","",IF($E165="","",IFERROR($F165/$E165,0)))</f>
        <v/>
      </c>
      <c r="H165" s="19">
        <f>IF($B165="","",IF($E165="","",IFERROR($E165/(ARPU*GrossMargin),0)))</f>
        <v/>
      </c>
      <c r="I165" s="10">
        <f>IF($B165="","",IF($G165="","",IF($G165&lt;TargetRatio,"Too thin",IF($G165&gt;TargetRatio+2,"Underspending","Healthy"))))</f>
        <v/>
      </c>
    </row>
    <row r="166">
      <c r="A166" s="8" t="n"/>
      <c r="B166" s="7" t="n"/>
      <c r="C166" s="9" t="n"/>
      <c r="D166" s="21" t="n"/>
      <c r="E166" s="12">
        <f>IF($B166="","",IF($D166=0,"",IFERROR($C166/$D166,0)))</f>
        <v/>
      </c>
      <c r="F166" s="12">
        <f>IF($B166="","",CurveLTV)</f>
        <v/>
      </c>
      <c r="G166" s="19">
        <f>IF($B166="","",IF($E166="","",IFERROR($F166/$E166,0)))</f>
        <v/>
      </c>
      <c r="H166" s="19">
        <f>IF($B166="","",IF($E166="","",IFERROR($E166/(ARPU*GrossMargin),0)))</f>
        <v/>
      </c>
      <c r="I166" s="10">
        <f>IF($B166="","",IF($G166="","",IF($G166&lt;TargetRatio,"Too thin",IF($G166&gt;TargetRatio+2,"Underspending","Healthy"))))</f>
        <v/>
      </c>
    </row>
    <row r="167">
      <c r="A167" s="8" t="n"/>
      <c r="B167" s="7" t="n"/>
      <c r="C167" s="9" t="n"/>
      <c r="D167" s="21" t="n"/>
      <c r="E167" s="12">
        <f>IF($B167="","",IF($D167=0,"",IFERROR($C167/$D167,0)))</f>
        <v/>
      </c>
      <c r="F167" s="12">
        <f>IF($B167="","",CurveLTV)</f>
        <v/>
      </c>
      <c r="G167" s="19">
        <f>IF($B167="","",IF($E167="","",IFERROR($F167/$E167,0)))</f>
        <v/>
      </c>
      <c r="H167" s="19">
        <f>IF($B167="","",IF($E167="","",IFERROR($E167/(ARPU*GrossMargin),0)))</f>
        <v/>
      </c>
      <c r="I167" s="10">
        <f>IF($B167="","",IF($G167="","",IF($G167&lt;TargetRatio,"Too thin",IF($G167&gt;TargetRatio+2,"Underspending","Healthy"))))</f>
        <v/>
      </c>
    </row>
    <row r="168">
      <c r="A168" s="8" t="n"/>
      <c r="B168" s="7" t="n"/>
      <c r="C168" s="9" t="n"/>
      <c r="D168" s="21" t="n"/>
      <c r="E168" s="12">
        <f>IF($B168="","",IF($D168=0,"",IFERROR($C168/$D168,0)))</f>
        <v/>
      </c>
      <c r="F168" s="12">
        <f>IF($B168="","",CurveLTV)</f>
        <v/>
      </c>
      <c r="G168" s="19">
        <f>IF($B168="","",IF($E168="","",IFERROR($F168/$E168,0)))</f>
        <v/>
      </c>
      <c r="H168" s="19">
        <f>IF($B168="","",IF($E168="","",IFERROR($E168/(ARPU*GrossMargin),0)))</f>
        <v/>
      </c>
      <c r="I168" s="10">
        <f>IF($B168="","",IF($G168="","",IF($G168&lt;TargetRatio,"Too thin",IF($G168&gt;TargetRatio+2,"Underspending","Healthy"))))</f>
        <v/>
      </c>
    </row>
    <row r="169">
      <c r="A169" s="8" t="n"/>
      <c r="B169" s="7" t="n"/>
      <c r="C169" s="9" t="n"/>
      <c r="D169" s="21" t="n"/>
      <c r="E169" s="12">
        <f>IF($B169="","",IF($D169=0,"",IFERROR($C169/$D169,0)))</f>
        <v/>
      </c>
      <c r="F169" s="12">
        <f>IF($B169="","",CurveLTV)</f>
        <v/>
      </c>
      <c r="G169" s="19">
        <f>IF($B169="","",IF($E169="","",IFERROR($F169/$E169,0)))</f>
        <v/>
      </c>
      <c r="H169" s="19">
        <f>IF($B169="","",IF($E169="","",IFERROR($E169/(ARPU*GrossMargin),0)))</f>
        <v/>
      </c>
      <c r="I169" s="10">
        <f>IF($B169="","",IF($G169="","",IF($G169&lt;TargetRatio,"Too thin",IF($G169&gt;TargetRatio+2,"Underspending","Healthy"))))</f>
        <v/>
      </c>
    </row>
    <row r="170">
      <c r="A170" s="8" t="n"/>
      <c r="B170" s="7" t="n"/>
      <c r="C170" s="9" t="n"/>
      <c r="D170" s="21" t="n"/>
      <c r="E170" s="12">
        <f>IF($B170="","",IF($D170=0,"",IFERROR($C170/$D170,0)))</f>
        <v/>
      </c>
      <c r="F170" s="12">
        <f>IF($B170="","",CurveLTV)</f>
        <v/>
      </c>
      <c r="G170" s="19">
        <f>IF($B170="","",IF($E170="","",IFERROR($F170/$E170,0)))</f>
        <v/>
      </c>
      <c r="H170" s="19">
        <f>IF($B170="","",IF($E170="","",IFERROR($E170/(ARPU*GrossMargin),0)))</f>
        <v/>
      </c>
      <c r="I170" s="10">
        <f>IF($B170="","",IF($G170="","",IF($G170&lt;TargetRatio,"Too thin",IF($G170&gt;TargetRatio+2,"Underspending","Healthy"))))</f>
        <v/>
      </c>
    </row>
    <row r="171">
      <c r="A171" s="8" t="n"/>
      <c r="B171" s="7" t="n"/>
      <c r="C171" s="9" t="n"/>
      <c r="D171" s="21" t="n"/>
      <c r="E171" s="12">
        <f>IF($B171="","",IF($D171=0,"",IFERROR($C171/$D171,0)))</f>
        <v/>
      </c>
      <c r="F171" s="12">
        <f>IF($B171="","",CurveLTV)</f>
        <v/>
      </c>
      <c r="G171" s="19">
        <f>IF($B171="","",IF($E171="","",IFERROR($F171/$E171,0)))</f>
        <v/>
      </c>
      <c r="H171" s="19">
        <f>IF($B171="","",IF($E171="","",IFERROR($E171/(ARPU*GrossMargin),0)))</f>
        <v/>
      </c>
      <c r="I171" s="10">
        <f>IF($B171="","",IF($G171="","",IF($G171&lt;TargetRatio,"Too thin",IF($G171&gt;TargetRatio+2,"Underspending","Healthy"))))</f>
        <v/>
      </c>
    </row>
    <row r="172">
      <c r="A172" s="8" t="n"/>
      <c r="B172" s="7" t="n"/>
      <c r="C172" s="9" t="n"/>
      <c r="D172" s="21" t="n"/>
      <c r="E172" s="12">
        <f>IF($B172="","",IF($D172=0,"",IFERROR($C172/$D172,0)))</f>
        <v/>
      </c>
      <c r="F172" s="12">
        <f>IF($B172="","",CurveLTV)</f>
        <v/>
      </c>
      <c r="G172" s="19">
        <f>IF($B172="","",IF($E172="","",IFERROR($F172/$E172,0)))</f>
        <v/>
      </c>
      <c r="H172" s="19">
        <f>IF($B172="","",IF($E172="","",IFERROR($E172/(ARPU*GrossMargin),0)))</f>
        <v/>
      </c>
      <c r="I172" s="10">
        <f>IF($B172="","",IF($G172="","",IF($G172&lt;TargetRatio,"Too thin",IF($G172&gt;TargetRatio+2,"Underspending","Healthy"))))</f>
        <v/>
      </c>
    </row>
    <row r="173">
      <c r="A173" s="8" t="n"/>
      <c r="B173" s="7" t="n"/>
      <c r="C173" s="9" t="n"/>
      <c r="D173" s="21" t="n"/>
      <c r="E173" s="12">
        <f>IF($B173="","",IF($D173=0,"",IFERROR($C173/$D173,0)))</f>
        <v/>
      </c>
      <c r="F173" s="12">
        <f>IF($B173="","",CurveLTV)</f>
        <v/>
      </c>
      <c r="G173" s="19">
        <f>IF($B173="","",IF($E173="","",IFERROR($F173/$E173,0)))</f>
        <v/>
      </c>
      <c r="H173" s="19">
        <f>IF($B173="","",IF($E173="","",IFERROR($E173/(ARPU*GrossMargin),0)))</f>
        <v/>
      </c>
      <c r="I173" s="10">
        <f>IF($B173="","",IF($G173="","",IF($G173&lt;TargetRatio,"Too thin",IF($G173&gt;TargetRatio+2,"Underspending","Healthy"))))</f>
        <v/>
      </c>
    </row>
    <row r="174">
      <c r="A174" s="8" t="n"/>
      <c r="B174" s="7" t="n"/>
      <c r="C174" s="9" t="n"/>
      <c r="D174" s="21" t="n"/>
      <c r="E174" s="12">
        <f>IF($B174="","",IF($D174=0,"",IFERROR($C174/$D174,0)))</f>
        <v/>
      </c>
      <c r="F174" s="12">
        <f>IF($B174="","",CurveLTV)</f>
        <v/>
      </c>
      <c r="G174" s="19">
        <f>IF($B174="","",IF($E174="","",IFERROR($F174/$E174,0)))</f>
        <v/>
      </c>
      <c r="H174" s="19">
        <f>IF($B174="","",IF($E174="","",IFERROR($E174/(ARPU*GrossMargin),0)))</f>
        <v/>
      </c>
      <c r="I174" s="10">
        <f>IF($B174="","",IF($G174="","",IF($G174&lt;TargetRatio,"Too thin",IF($G174&gt;TargetRatio+2,"Underspending","Healthy"))))</f>
        <v/>
      </c>
    </row>
    <row r="175">
      <c r="A175" s="8" t="n"/>
      <c r="B175" s="7" t="n"/>
      <c r="C175" s="9" t="n"/>
      <c r="D175" s="21" t="n"/>
      <c r="E175" s="12">
        <f>IF($B175="","",IF($D175=0,"",IFERROR($C175/$D175,0)))</f>
        <v/>
      </c>
      <c r="F175" s="12">
        <f>IF($B175="","",CurveLTV)</f>
        <v/>
      </c>
      <c r="G175" s="19">
        <f>IF($B175="","",IF($E175="","",IFERROR($F175/$E175,0)))</f>
        <v/>
      </c>
      <c r="H175" s="19">
        <f>IF($B175="","",IF($E175="","",IFERROR($E175/(ARPU*GrossMargin),0)))</f>
        <v/>
      </c>
      <c r="I175" s="10">
        <f>IF($B175="","",IF($G175="","",IF($G175&lt;TargetRatio,"Too thin",IF($G175&gt;TargetRatio+2,"Underspending","Healthy"))))</f>
        <v/>
      </c>
    </row>
    <row r="176">
      <c r="A176" s="8" t="n"/>
      <c r="B176" s="7" t="n"/>
      <c r="C176" s="9" t="n"/>
      <c r="D176" s="21" t="n"/>
      <c r="E176" s="12">
        <f>IF($B176="","",IF($D176=0,"",IFERROR($C176/$D176,0)))</f>
        <v/>
      </c>
      <c r="F176" s="12">
        <f>IF($B176="","",CurveLTV)</f>
        <v/>
      </c>
      <c r="G176" s="19">
        <f>IF($B176="","",IF($E176="","",IFERROR($F176/$E176,0)))</f>
        <v/>
      </c>
      <c r="H176" s="19">
        <f>IF($B176="","",IF($E176="","",IFERROR($E176/(ARPU*GrossMargin),0)))</f>
        <v/>
      </c>
      <c r="I176" s="10">
        <f>IF($B176="","",IF($G176="","",IF($G176&lt;TargetRatio,"Too thin",IF($G176&gt;TargetRatio+2,"Underspending","Healthy"))))</f>
        <v/>
      </c>
    </row>
    <row r="177">
      <c r="A177" s="8" t="n"/>
      <c r="B177" s="7" t="n"/>
      <c r="C177" s="9" t="n"/>
      <c r="D177" s="21" t="n"/>
      <c r="E177" s="12">
        <f>IF($B177="","",IF($D177=0,"",IFERROR($C177/$D177,0)))</f>
        <v/>
      </c>
      <c r="F177" s="12">
        <f>IF($B177="","",CurveLTV)</f>
        <v/>
      </c>
      <c r="G177" s="19">
        <f>IF($B177="","",IF($E177="","",IFERROR($F177/$E177,0)))</f>
        <v/>
      </c>
      <c r="H177" s="19">
        <f>IF($B177="","",IF($E177="","",IFERROR($E177/(ARPU*GrossMargin),0)))</f>
        <v/>
      </c>
      <c r="I177" s="10">
        <f>IF($B177="","",IF($G177="","",IF($G177&lt;TargetRatio,"Too thin",IF($G177&gt;TargetRatio+2,"Underspending","Healthy"))))</f>
        <v/>
      </c>
    </row>
    <row r="178">
      <c r="A178" s="8" t="n"/>
      <c r="B178" s="7" t="n"/>
      <c r="C178" s="9" t="n"/>
      <c r="D178" s="21" t="n"/>
      <c r="E178" s="12">
        <f>IF($B178="","",IF($D178=0,"",IFERROR($C178/$D178,0)))</f>
        <v/>
      </c>
      <c r="F178" s="12">
        <f>IF($B178="","",CurveLTV)</f>
        <v/>
      </c>
      <c r="G178" s="19">
        <f>IF($B178="","",IF($E178="","",IFERROR($F178/$E178,0)))</f>
        <v/>
      </c>
      <c r="H178" s="19">
        <f>IF($B178="","",IF($E178="","",IFERROR($E178/(ARPU*GrossMargin),0)))</f>
        <v/>
      </c>
      <c r="I178" s="10">
        <f>IF($B178="","",IF($G178="","",IF($G178&lt;TargetRatio,"Too thin",IF($G178&gt;TargetRatio+2,"Underspending","Healthy"))))</f>
        <v/>
      </c>
    </row>
    <row r="179">
      <c r="A179" s="8" t="n"/>
      <c r="B179" s="7" t="n"/>
      <c r="C179" s="9" t="n"/>
      <c r="D179" s="21" t="n"/>
      <c r="E179" s="12">
        <f>IF($B179="","",IF($D179=0,"",IFERROR($C179/$D179,0)))</f>
        <v/>
      </c>
      <c r="F179" s="12">
        <f>IF($B179="","",CurveLTV)</f>
        <v/>
      </c>
      <c r="G179" s="19">
        <f>IF($B179="","",IF($E179="","",IFERROR($F179/$E179,0)))</f>
        <v/>
      </c>
      <c r="H179" s="19">
        <f>IF($B179="","",IF($E179="","",IFERROR($E179/(ARPU*GrossMargin),0)))</f>
        <v/>
      </c>
      <c r="I179" s="10">
        <f>IF($B179="","",IF($G179="","",IF($G179&lt;TargetRatio,"Too thin",IF($G179&gt;TargetRatio+2,"Underspending","Healthy"))))</f>
        <v/>
      </c>
    </row>
    <row r="180">
      <c r="A180" s="8" t="n"/>
      <c r="B180" s="7" t="n"/>
      <c r="C180" s="9" t="n"/>
      <c r="D180" s="21" t="n"/>
      <c r="E180" s="12">
        <f>IF($B180="","",IF($D180=0,"",IFERROR($C180/$D180,0)))</f>
        <v/>
      </c>
      <c r="F180" s="12">
        <f>IF($B180="","",CurveLTV)</f>
        <v/>
      </c>
      <c r="G180" s="19">
        <f>IF($B180="","",IF($E180="","",IFERROR($F180/$E180,0)))</f>
        <v/>
      </c>
      <c r="H180" s="19">
        <f>IF($B180="","",IF($E180="","",IFERROR($E180/(ARPU*GrossMargin),0)))</f>
        <v/>
      </c>
      <c r="I180" s="10">
        <f>IF($B180="","",IF($G180="","",IF($G180&lt;TargetRatio,"Too thin",IF($G180&gt;TargetRatio+2,"Underspending","Healthy"))))</f>
        <v/>
      </c>
    </row>
    <row r="181">
      <c r="A181" s="8" t="n"/>
      <c r="B181" s="7" t="n"/>
      <c r="C181" s="9" t="n"/>
      <c r="D181" s="21" t="n"/>
      <c r="E181" s="12">
        <f>IF($B181="","",IF($D181=0,"",IFERROR($C181/$D181,0)))</f>
        <v/>
      </c>
      <c r="F181" s="12">
        <f>IF($B181="","",CurveLTV)</f>
        <v/>
      </c>
      <c r="G181" s="19">
        <f>IF($B181="","",IF($E181="","",IFERROR($F181/$E181,0)))</f>
        <v/>
      </c>
      <c r="H181" s="19">
        <f>IF($B181="","",IF($E181="","",IFERROR($E181/(ARPU*GrossMargin),0)))</f>
        <v/>
      </c>
      <c r="I181" s="10">
        <f>IF($B181="","",IF($G181="","",IF($G181&lt;TargetRatio,"Too thin",IF($G181&gt;TargetRatio+2,"Underspending","Healthy"))))</f>
        <v/>
      </c>
    </row>
    <row r="182">
      <c r="A182" s="8" t="n"/>
      <c r="B182" s="7" t="n"/>
      <c r="C182" s="9" t="n"/>
      <c r="D182" s="21" t="n"/>
      <c r="E182" s="12">
        <f>IF($B182="","",IF($D182=0,"",IFERROR($C182/$D182,0)))</f>
        <v/>
      </c>
      <c r="F182" s="12">
        <f>IF($B182="","",CurveLTV)</f>
        <v/>
      </c>
      <c r="G182" s="19">
        <f>IF($B182="","",IF($E182="","",IFERROR($F182/$E182,0)))</f>
        <v/>
      </c>
      <c r="H182" s="19">
        <f>IF($B182="","",IF($E182="","",IFERROR($E182/(ARPU*GrossMargin),0)))</f>
        <v/>
      </c>
      <c r="I182" s="10">
        <f>IF($B182="","",IF($G182="","",IF($G182&lt;TargetRatio,"Too thin",IF($G182&gt;TargetRatio+2,"Underspending","Healthy"))))</f>
        <v/>
      </c>
    </row>
    <row r="183">
      <c r="A183" s="8" t="n"/>
      <c r="B183" s="7" t="n"/>
      <c r="C183" s="9" t="n"/>
      <c r="D183" s="21" t="n"/>
      <c r="E183" s="12">
        <f>IF($B183="","",IF($D183=0,"",IFERROR($C183/$D183,0)))</f>
        <v/>
      </c>
      <c r="F183" s="12">
        <f>IF($B183="","",CurveLTV)</f>
        <v/>
      </c>
      <c r="G183" s="19">
        <f>IF($B183="","",IF($E183="","",IFERROR($F183/$E183,0)))</f>
        <v/>
      </c>
      <c r="H183" s="19">
        <f>IF($B183="","",IF($E183="","",IFERROR($E183/(ARPU*GrossMargin),0)))</f>
        <v/>
      </c>
      <c r="I183" s="10">
        <f>IF($B183="","",IF($G183="","",IF($G183&lt;TargetRatio,"Too thin",IF($G183&gt;TargetRatio+2,"Underspending","Healthy"))))</f>
        <v/>
      </c>
    </row>
    <row r="184">
      <c r="A184" s="8" t="n"/>
      <c r="B184" s="7" t="n"/>
      <c r="C184" s="9" t="n"/>
      <c r="D184" s="21" t="n"/>
      <c r="E184" s="12">
        <f>IF($B184="","",IF($D184=0,"",IFERROR($C184/$D184,0)))</f>
        <v/>
      </c>
      <c r="F184" s="12">
        <f>IF($B184="","",CurveLTV)</f>
        <v/>
      </c>
      <c r="G184" s="19">
        <f>IF($B184="","",IF($E184="","",IFERROR($F184/$E184,0)))</f>
        <v/>
      </c>
      <c r="H184" s="19">
        <f>IF($B184="","",IF($E184="","",IFERROR($E184/(ARPU*GrossMargin),0)))</f>
        <v/>
      </c>
      <c r="I184" s="10">
        <f>IF($B184="","",IF($G184="","",IF($G184&lt;TargetRatio,"Too thin",IF($G184&gt;TargetRatio+2,"Underspending","Healthy"))))</f>
        <v/>
      </c>
    </row>
    <row r="185">
      <c r="A185" s="8" t="n"/>
      <c r="B185" s="7" t="n"/>
      <c r="C185" s="9" t="n"/>
      <c r="D185" s="21" t="n"/>
      <c r="E185" s="12">
        <f>IF($B185="","",IF($D185=0,"",IFERROR($C185/$D185,0)))</f>
        <v/>
      </c>
      <c r="F185" s="12">
        <f>IF($B185="","",CurveLTV)</f>
        <v/>
      </c>
      <c r="G185" s="19">
        <f>IF($B185="","",IF($E185="","",IFERROR($F185/$E185,0)))</f>
        <v/>
      </c>
      <c r="H185" s="19">
        <f>IF($B185="","",IF($E185="","",IFERROR($E185/(ARPU*GrossMargin),0)))</f>
        <v/>
      </c>
      <c r="I185" s="10">
        <f>IF($B185="","",IF($G185="","",IF($G185&lt;TargetRatio,"Too thin",IF($G185&gt;TargetRatio+2,"Underspending","Healthy"))))</f>
        <v/>
      </c>
    </row>
    <row r="186">
      <c r="A186" s="8" t="n"/>
      <c r="B186" s="7" t="n"/>
      <c r="C186" s="9" t="n"/>
      <c r="D186" s="21" t="n"/>
      <c r="E186" s="12">
        <f>IF($B186="","",IF($D186=0,"",IFERROR($C186/$D186,0)))</f>
        <v/>
      </c>
      <c r="F186" s="12">
        <f>IF($B186="","",CurveLTV)</f>
        <v/>
      </c>
      <c r="G186" s="19">
        <f>IF($B186="","",IF($E186="","",IFERROR($F186/$E186,0)))</f>
        <v/>
      </c>
      <c r="H186" s="19">
        <f>IF($B186="","",IF($E186="","",IFERROR($E186/(ARPU*GrossMargin),0)))</f>
        <v/>
      </c>
      <c r="I186" s="10">
        <f>IF($B186="","",IF($G186="","",IF($G186&lt;TargetRatio,"Too thin",IF($G186&gt;TargetRatio+2,"Underspending","Healthy"))))</f>
        <v/>
      </c>
    </row>
    <row r="187">
      <c r="A187" s="8" t="n"/>
      <c r="B187" s="7" t="n"/>
      <c r="C187" s="9" t="n"/>
      <c r="D187" s="21" t="n"/>
      <c r="E187" s="12">
        <f>IF($B187="","",IF($D187=0,"",IFERROR($C187/$D187,0)))</f>
        <v/>
      </c>
      <c r="F187" s="12">
        <f>IF($B187="","",CurveLTV)</f>
        <v/>
      </c>
      <c r="G187" s="19">
        <f>IF($B187="","",IF($E187="","",IFERROR($F187/$E187,0)))</f>
        <v/>
      </c>
      <c r="H187" s="19">
        <f>IF($B187="","",IF($E187="","",IFERROR($E187/(ARPU*GrossMargin),0)))</f>
        <v/>
      </c>
      <c r="I187" s="10">
        <f>IF($B187="","",IF($G187="","",IF($G187&lt;TargetRatio,"Too thin",IF($G187&gt;TargetRatio+2,"Underspending","Healthy"))))</f>
        <v/>
      </c>
    </row>
    <row r="188">
      <c r="A188" s="8" t="n"/>
      <c r="B188" s="7" t="n"/>
      <c r="C188" s="9" t="n"/>
      <c r="D188" s="21" t="n"/>
      <c r="E188" s="12">
        <f>IF($B188="","",IF($D188=0,"",IFERROR($C188/$D188,0)))</f>
        <v/>
      </c>
      <c r="F188" s="12">
        <f>IF($B188="","",CurveLTV)</f>
        <v/>
      </c>
      <c r="G188" s="19">
        <f>IF($B188="","",IF($E188="","",IFERROR($F188/$E188,0)))</f>
        <v/>
      </c>
      <c r="H188" s="19">
        <f>IF($B188="","",IF($E188="","",IFERROR($E188/(ARPU*GrossMargin),0)))</f>
        <v/>
      </c>
      <c r="I188" s="10">
        <f>IF($B188="","",IF($G188="","",IF($G188&lt;TargetRatio,"Too thin",IF($G188&gt;TargetRatio+2,"Underspending","Healthy"))))</f>
        <v/>
      </c>
    </row>
    <row r="189">
      <c r="A189" s="8" t="n"/>
      <c r="B189" s="7" t="n"/>
      <c r="C189" s="9" t="n"/>
      <c r="D189" s="21" t="n"/>
      <c r="E189" s="12">
        <f>IF($B189="","",IF($D189=0,"",IFERROR($C189/$D189,0)))</f>
        <v/>
      </c>
      <c r="F189" s="12">
        <f>IF($B189="","",CurveLTV)</f>
        <v/>
      </c>
      <c r="G189" s="19">
        <f>IF($B189="","",IF($E189="","",IFERROR($F189/$E189,0)))</f>
        <v/>
      </c>
      <c r="H189" s="19">
        <f>IF($B189="","",IF($E189="","",IFERROR($E189/(ARPU*GrossMargin),0)))</f>
        <v/>
      </c>
      <c r="I189" s="10">
        <f>IF($B189="","",IF($G189="","",IF($G189&lt;TargetRatio,"Too thin",IF($G189&gt;TargetRatio+2,"Underspending","Healthy"))))</f>
        <v/>
      </c>
    </row>
    <row r="190">
      <c r="A190" s="8" t="n"/>
      <c r="B190" s="7" t="n"/>
      <c r="C190" s="9" t="n"/>
      <c r="D190" s="21" t="n"/>
      <c r="E190" s="12">
        <f>IF($B190="","",IF($D190=0,"",IFERROR($C190/$D190,0)))</f>
        <v/>
      </c>
      <c r="F190" s="12">
        <f>IF($B190="","",CurveLTV)</f>
        <v/>
      </c>
      <c r="G190" s="19">
        <f>IF($B190="","",IF($E190="","",IFERROR($F190/$E190,0)))</f>
        <v/>
      </c>
      <c r="H190" s="19">
        <f>IF($B190="","",IF($E190="","",IFERROR($E190/(ARPU*GrossMargin),0)))</f>
        <v/>
      </c>
      <c r="I190" s="10">
        <f>IF($B190="","",IF($G190="","",IF($G190&lt;TargetRatio,"Too thin",IF($G190&gt;TargetRatio+2,"Underspending","Healthy"))))</f>
        <v/>
      </c>
    </row>
    <row r="191">
      <c r="A191" s="8" t="n"/>
      <c r="B191" s="7" t="n"/>
      <c r="C191" s="9" t="n"/>
      <c r="D191" s="21" t="n"/>
      <c r="E191" s="12">
        <f>IF($B191="","",IF($D191=0,"",IFERROR($C191/$D191,0)))</f>
        <v/>
      </c>
      <c r="F191" s="12">
        <f>IF($B191="","",CurveLTV)</f>
        <v/>
      </c>
      <c r="G191" s="19">
        <f>IF($B191="","",IF($E191="","",IFERROR($F191/$E191,0)))</f>
        <v/>
      </c>
      <c r="H191" s="19">
        <f>IF($B191="","",IF($E191="","",IFERROR($E191/(ARPU*GrossMargin),0)))</f>
        <v/>
      </c>
      <c r="I191" s="10">
        <f>IF($B191="","",IF($G191="","",IF($G191&lt;TargetRatio,"Too thin",IF($G191&gt;TargetRatio+2,"Underspending","Healthy"))))</f>
        <v/>
      </c>
    </row>
    <row r="192">
      <c r="A192" s="8" t="n"/>
      <c r="B192" s="7" t="n"/>
      <c r="C192" s="9" t="n"/>
      <c r="D192" s="21" t="n"/>
      <c r="E192" s="12">
        <f>IF($B192="","",IF($D192=0,"",IFERROR($C192/$D192,0)))</f>
        <v/>
      </c>
      <c r="F192" s="12">
        <f>IF($B192="","",CurveLTV)</f>
        <v/>
      </c>
      <c r="G192" s="19">
        <f>IF($B192="","",IF($E192="","",IFERROR($F192/$E192,0)))</f>
        <v/>
      </c>
      <c r="H192" s="19">
        <f>IF($B192="","",IF($E192="","",IFERROR($E192/(ARPU*GrossMargin),0)))</f>
        <v/>
      </c>
      <c r="I192" s="10">
        <f>IF($B192="","",IF($G192="","",IF($G192&lt;TargetRatio,"Too thin",IF($G192&gt;TargetRatio+2,"Underspending","Healthy"))))</f>
        <v/>
      </c>
    </row>
    <row r="193">
      <c r="A193" s="8" t="n"/>
      <c r="B193" s="7" t="n"/>
      <c r="C193" s="9" t="n"/>
      <c r="D193" s="21" t="n"/>
      <c r="E193" s="12">
        <f>IF($B193="","",IF($D193=0,"",IFERROR($C193/$D193,0)))</f>
        <v/>
      </c>
      <c r="F193" s="12">
        <f>IF($B193="","",CurveLTV)</f>
        <v/>
      </c>
      <c r="G193" s="19">
        <f>IF($B193="","",IF($E193="","",IFERROR($F193/$E193,0)))</f>
        <v/>
      </c>
      <c r="H193" s="19">
        <f>IF($B193="","",IF($E193="","",IFERROR($E193/(ARPU*GrossMargin),0)))</f>
        <v/>
      </c>
      <c r="I193" s="10">
        <f>IF($B193="","",IF($G193="","",IF($G193&lt;TargetRatio,"Too thin",IF($G193&gt;TargetRatio+2,"Underspending","Healthy"))))</f>
        <v/>
      </c>
    </row>
    <row r="194">
      <c r="A194" s="8" t="n"/>
      <c r="B194" s="7" t="n"/>
      <c r="C194" s="9" t="n"/>
      <c r="D194" s="21" t="n"/>
      <c r="E194" s="12">
        <f>IF($B194="","",IF($D194=0,"",IFERROR($C194/$D194,0)))</f>
        <v/>
      </c>
      <c r="F194" s="12">
        <f>IF($B194="","",CurveLTV)</f>
        <v/>
      </c>
      <c r="G194" s="19">
        <f>IF($B194="","",IF($E194="","",IFERROR($F194/$E194,0)))</f>
        <v/>
      </c>
      <c r="H194" s="19">
        <f>IF($B194="","",IF($E194="","",IFERROR($E194/(ARPU*GrossMargin),0)))</f>
        <v/>
      </c>
      <c r="I194" s="10">
        <f>IF($B194="","",IF($G194="","",IF($G194&lt;TargetRatio,"Too thin",IF($G194&gt;TargetRatio+2,"Underspending","Healthy"))))</f>
        <v/>
      </c>
    </row>
    <row r="195">
      <c r="A195" s="8" t="n"/>
      <c r="B195" s="7" t="n"/>
      <c r="C195" s="9" t="n"/>
      <c r="D195" s="21" t="n"/>
      <c r="E195" s="12">
        <f>IF($B195="","",IF($D195=0,"",IFERROR($C195/$D195,0)))</f>
        <v/>
      </c>
      <c r="F195" s="12">
        <f>IF($B195="","",CurveLTV)</f>
        <v/>
      </c>
      <c r="G195" s="19">
        <f>IF($B195="","",IF($E195="","",IFERROR($F195/$E195,0)))</f>
        <v/>
      </c>
      <c r="H195" s="19">
        <f>IF($B195="","",IF($E195="","",IFERROR($E195/(ARPU*GrossMargin),0)))</f>
        <v/>
      </c>
      <c r="I195" s="10">
        <f>IF($B195="","",IF($G195="","",IF($G195&lt;TargetRatio,"Too thin",IF($G195&gt;TargetRatio+2,"Underspending","Healthy"))))</f>
        <v/>
      </c>
    </row>
    <row r="196">
      <c r="A196" s="8" t="n"/>
      <c r="B196" s="7" t="n"/>
      <c r="C196" s="9" t="n"/>
      <c r="D196" s="21" t="n"/>
      <c r="E196" s="12">
        <f>IF($B196="","",IF($D196=0,"",IFERROR($C196/$D196,0)))</f>
        <v/>
      </c>
      <c r="F196" s="12">
        <f>IF($B196="","",CurveLTV)</f>
        <v/>
      </c>
      <c r="G196" s="19">
        <f>IF($B196="","",IF($E196="","",IFERROR($F196/$E196,0)))</f>
        <v/>
      </c>
      <c r="H196" s="19">
        <f>IF($B196="","",IF($E196="","",IFERROR($E196/(ARPU*GrossMargin),0)))</f>
        <v/>
      </c>
      <c r="I196" s="10">
        <f>IF($B196="","",IF($G196="","",IF($G196&lt;TargetRatio,"Too thin",IF($G196&gt;TargetRatio+2,"Underspending","Healthy"))))</f>
        <v/>
      </c>
    </row>
    <row r="197">
      <c r="A197" s="8" t="n"/>
      <c r="B197" s="7" t="n"/>
      <c r="C197" s="9" t="n"/>
      <c r="D197" s="21" t="n"/>
      <c r="E197" s="12">
        <f>IF($B197="","",IF($D197=0,"",IFERROR($C197/$D197,0)))</f>
        <v/>
      </c>
      <c r="F197" s="12">
        <f>IF($B197="","",CurveLTV)</f>
        <v/>
      </c>
      <c r="G197" s="19">
        <f>IF($B197="","",IF($E197="","",IFERROR($F197/$E197,0)))</f>
        <v/>
      </c>
      <c r="H197" s="19">
        <f>IF($B197="","",IF($E197="","",IFERROR($E197/(ARPU*GrossMargin),0)))</f>
        <v/>
      </c>
      <c r="I197" s="10">
        <f>IF($B197="","",IF($G197="","",IF($G197&lt;TargetRatio,"Too thin",IF($G197&gt;TargetRatio+2,"Underspending","Healthy"))))</f>
        <v/>
      </c>
    </row>
    <row r="198">
      <c r="A198" s="8" t="n"/>
      <c r="B198" s="7" t="n"/>
      <c r="C198" s="9" t="n"/>
      <c r="D198" s="21" t="n"/>
      <c r="E198" s="12">
        <f>IF($B198="","",IF($D198=0,"",IFERROR($C198/$D198,0)))</f>
        <v/>
      </c>
      <c r="F198" s="12">
        <f>IF($B198="","",CurveLTV)</f>
        <v/>
      </c>
      <c r="G198" s="19">
        <f>IF($B198="","",IF($E198="","",IFERROR($F198/$E198,0)))</f>
        <v/>
      </c>
      <c r="H198" s="19">
        <f>IF($B198="","",IF($E198="","",IFERROR($E198/(ARPU*GrossMargin),0)))</f>
        <v/>
      </c>
      <c r="I198" s="10">
        <f>IF($B198="","",IF($G198="","",IF($G198&lt;TargetRatio,"Too thin",IF($G198&gt;TargetRatio+2,"Underspending","Healthy"))))</f>
        <v/>
      </c>
    </row>
    <row r="199">
      <c r="A199" s="8" t="n"/>
      <c r="B199" s="7" t="n"/>
      <c r="C199" s="9" t="n"/>
      <c r="D199" s="21" t="n"/>
      <c r="E199" s="12">
        <f>IF($B199="","",IF($D199=0,"",IFERROR($C199/$D199,0)))</f>
        <v/>
      </c>
      <c r="F199" s="12">
        <f>IF($B199="","",CurveLTV)</f>
        <v/>
      </c>
      <c r="G199" s="19">
        <f>IF($B199="","",IF($E199="","",IFERROR($F199/$E199,0)))</f>
        <v/>
      </c>
      <c r="H199" s="19">
        <f>IF($B199="","",IF($E199="","",IFERROR($E199/(ARPU*GrossMargin),0)))</f>
        <v/>
      </c>
      <c r="I199" s="10">
        <f>IF($B199="","",IF($G199="","",IF($G199&lt;TargetRatio,"Too thin",IF($G199&gt;TargetRatio+2,"Underspending","Healthy"))))</f>
        <v/>
      </c>
    </row>
    <row r="200">
      <c r="A200" s="8" t="n"/>
      <c r="B200" s="7" t="n"/>
      <c r="C200" s="9" t="n"/>
      <c r="D200" s="21" t="n"/>
      <c r="E200" s="12">
        <f>IF($B200="","",IF($D200=0,"",IFERROR($C200/$D200,0)))</f>
        <v/>
      </c>
      <c r="F200" s="12">
        <f>IF($B200="","",CurveLTV)</f>
        <v/>
      </c>
      <c r="G200" s="19">
        <f>IF($B200="","",IF($E200="","",IFERROR($F200/$E200,0)))</f>
        <v/>
      </c>
      <c r="H200" s="19">
        <f>IF($B200="","",IF($E200="","",IFERROR($E200/(ARPU*GrossMargin),0)))</f>
        <v/>
      </c>
      <c r="I200" s="10">
        <f>IF($B200="","",IF($G200="","",IF($G200&lt;TargetRatio,"Too thin",IF($G200&gt;TargetRatio+2,"Underspending","Healthy"))))</f>
        <v/>
      </c>
    </row>
    <row r="201">
      <c r="A201" s="8" t="n"/>
      <c r="B201" s="7" t="n"/>
      <c r="C201" s="9" t="n"/>
      <c r="D201" s="21" t="n"/>
      <c r="E201" s="12">
        <f>IF($B201="","",IF($D201=0,"",IFERROR($C201/$D201,0)))</f>
        <v/>
      </c>
      <c r="F201" s="12">
        <f>IF($B201="","",CurveLTV)</f>
        <v/>
      </c>
      <c r="G201" s="19">
        <f>IF($B201="","",IF($E201="","",IFERROR($F201/$E201,0)))</f>
        <v/>
      </c>
      <c r="H201" s="19">
        <f>IF($B201="","",IF($E201="","",IFERROR($E201/(ARPU*GrossMargin),0)))</f>
        <v/>
      </c>
      <c r="I201" s="10">
        <f>IF($B201="","",IF($G201="","",IF($G201&lt;TargetRatio,"Too thin",IF($G201&gt;TargetRatio+2,"Underspending","Healthy"))))</f>
        <v/>
      </c>
    </row>
    <row r="202">
      <c r="A202" s="8" t="n"/>
      <c r="B202" s="7" t="n"/>
      <c r="C202" s="9" t="n"/>
      <c r="D202" s="21" t="n"/>
      <c r="E202" s="12">
        <f>IF($B202="","",IF($D202=0,"",IFERROR($C202/$D202,0)))</f>
        <v/>
      </c>
      <c r="F202" s="12">
        <f>IF($B202="","",CurveLTV)</f>
        <v/>
      </c>
      <c r="G202" s="19">
        <f>IF($B202="","",IF($E202="","",IFERROR($F202/$E202,0)))</f>
        <v/>
      </c>
      <c r="H202" s="19">
        <f>IF($B202="","",IF($E202="","",IFERROR($E202/(ARPU*GrossMargin),0)))</f>
        <v/>
      </c>
      <c r="I202" s="10">
        <f>IF($B202="","",IF($G202="","",IF($G202&lt;TargetRatio,"Too thin",IF($G202&gt;TargetRatio+2,"Underspending","Healthy"))))</f>
        <v/>
      </c>
    </row>
    <row r="203">
      <c r="A203" s="8" t="n"/>
      <c r="B203" s="7" t="n"/>
      <c r="C203" s="9" t="n"/>
      <c r="D203" s="21" t="n"/>
      <c r="E203" s="12">
        <f>IF($B203="","",IF($D203=0,"",IFERROR($C203/$D203,0)))</f>
        <v/>
      </c>
      <c r="F203" s="12">
        <f>IF($B203="","",CurveLTV)</f>
        <v/>
      </c>
      <c r="G203" s="19">
        <f>IF($B203="","",IF($E203="","",IFERROR($F203/$E203,0)))</f>
        <v/>
      </c>
      <c r="H203" s="19">
        <f>IF($B203="","",IF($E203="","",IFERROR($E203/(ARPU*GrossMargin),0)))</f>
        <v/>
      </c>
      <c r="I203" s="10">
        <f>IF($B203="","",IF($G203="","",IF($G203&lt;TargetRatio,"Too thin",IF($G203&gt;TargetRatio+2,"Underspending","Healthy"))))</f>
        <v/>
      </c>
    </row>
    <row r="204">
      <c r="A204" s="8" t="n"/>
      <c r="B204" s="7" t="n"/>
      <c r="C204" s="9" t="n"/>
      <c r="D204" s="21" t="n"/>
      <c r="E204" s="12">
        <f>IF($B204="","",IF($D204=0,"",IFERROR($C204/$D204,0)))</f>
        <v/>
      </c>
      <c r="F204" s="12">
        <f>IF($B204="","",CurveLTV)</f>
        <v/>
      </c>
      <c r="G204" s="19">
        <f>IF($B204="","",IF($E204="","",IFERROR($F204/$E204,0)))</f>
        <v/>
      </c>
      <c r="H204" s="19">
        <f>IF($B204="","",IF($E204="","",IFERROR($E204/(ARPU*GrossMargin),0)))</f>
        <v/>
      </c>
      <c r="I204" s="10">
        <f>IF($B204="","",IF($G204="","",IF($G204&lt;TargetRatio,"Too thin",IF($G204&gt;TargetRatio+2,"Underspending","Healthy"))))</f>
        <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2026-09-12T20:40:54Z</dcterms:created>
  <dcterms:modified xsi:type="dcterms:W3CDTF">2026-09-12T20:40:54Z</dcterms:modified>
</cp:coreProperties>
</file>