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KPIs" sheetId="2" state="visible" r:id="rId2"/>
    <sheet name="Inputs" sheetId="3" state="visible" r:id="rId3"/>
    <sheet name="Trend" sheetId="4" state="visible" r:id="rId4"/>
    <sheet name="Chart" sheetId="5" state="visible" r:id="rId5"/>
  </sheets>
  <definedNames>
    <definedName name="DaysInPeriod">Inputs!$B$6</definedName>
    <definedName name="Revenue">Inputs!$B$7</definedName>
    <definedName name="COGS">Inputs!$B$11</definedName>
    <definedName name="OpEx">Inputs!$B$12</definedName>
    <definedName name="AR">Inputs!$B$13</definedName>
    <definedName name="CurrentAssets">Inputs!$B$14</definedName>
    <definedName name="CurrentLiabilities">Inputs!$B$15</definedName>
    <definedName name="Cash">Inputs!$B$16</definedName>
    <definedName name="NetBurn">Inputs!$B$17</definedName>
    <definedName name="NetNewARR">Inputs!$B$18</definedName>
  </definedNames>
  <calcPr calcId="124519" fullCalcOnLoad="1"/>
</workbook>
</file>

<file path=xl/styles.xml><?xml version="1.0" encoding="utf-8"?>
<styleSheet xmlns="http://schemas.openxmlformats.org/spreadsheetml/2006/main">
  <numFmts count="3">
    <numFmt numFmtId="164" formatCode="0.0%"/>
    <numFmt numFmtId="165" formatCode="$#,##0.00;($#,##0.00);-"/>
    <numFmt numFmtId="166" formatCode="yyyy-mm-dd"/>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5">
    <fill>
      <patternFill/>
    </fill>
    <fill>
      <patternFill patternType="gray125"/>
    </fill>
    <fill>
      <patternFill patternType="solid">
        <fgColor rgb="00217346"/>
      </patternFill>
    </fill>
    <fill>
      <patternFill patternType="solid">
        <fgColor rgb="00FFF2CC"/>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164" fontId="4" fillId="3" borderId="1" pivotButton="0" quotePrefix="0" xfId="0"/>
    <xf numFmtId="164" fontId="5" fillId="0" borderId="1" pivotButton="0" quotePrefix="0" xfId="0"/>
    <xf numFmtId="0" fontId="5" fillId="0" borderId="1" pivotButton="0" quotePrefix="0" xfId="0"/>
    <xf numFmtId="0" fontId="5" fillId="0" borderId="0" pivotButton="0" quotePrefix="0" xfId="0"/>
    <xf numFmtId="3" fontId="5" fillId="0" borderId="1" pivotButton="0" quotePrefix="0" xfId="0"/>
    <xf numFmtId="4" fontId="4" fillId="3" borderId="1" pivotButton="0" quotePrefix="0" xfId="0"/>
    <xf numFmtId="4" fontId="5" fillId="0" borderId="1" pivotButton="0" quotePrefix="0" xfId="0"/>
    <xf numFmtId="3" fontId="4" fillId="3" borderId="1" pivotButton="0" quotePrefix="0" xfId="0"/>
    <xf numFmtId="165" fontId="4" fillId="3" borderId="1" pivotButton="0" quotePrefix="0" xfId="0"/>
    <xf numFmtId="165" fontId="6" fillId="4" borderId="1" pivotButton="0" quotePrefix="0" xfId="0"/>
    <xf numFmtId="164" fontId="6" fillId="0" borderId="1" pivotButton="0" quotePrefix="0" xfId="0"/>
    <xf numFmtId="4" fontId="6" fillId="0" borderId="1" pivotButton="0" quotePrefix="0" xfId="0"/>
    <xf numFmtId="165" fontId="6" fillId="0" borderId="1" pivotButton="0" quotePrefix="0" xfId="0"/>
    <xf numFmtId="166" fontId="4" fillId="3" borderId="1" pivotButton="0" quotePrefix="0" xfId="0"/>
    <xf numFmtId="165" fontId="5" fillId="0" borderId="1" pivotButton="0" quotePrefix="0" xfId="0"/>
    <xf numFmtId="166"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style val="12"/>
  <chart>
    <title>
      <tx>
        <rich>
          <a:bodyPr/>
          <a:p>
            <a:pPr>
              <a:defRPr/>
            </a:pPr>
            <a:r>
              <a:t>Revenue and gross profit by month</a:t>
            </a:r>
          </a:p>
        </rich>
      </tx>
    </title>
    <plotArea>
      <lineChart>
        <grouping val="standard"/>
        <ser>
          <idx val="0"/>
          <order val="0"/>
          <tx>
            <strRef>
              <f>'Trend'!B4</f>
            </strRef>
          </tx>
          <spPr>
            <a:ln>
              <a:prstDash val="solid"/>
            </a:ln>
          </spPr>
          <marker>
            <symbol val="none"/>
            <spPr>
              <a:ln>
                <a:prstDash val="solid"/>
              </a:ln>
            </spPr>
          </marker>
          <cat>
            <numRef>
              <f>'Trend'!$A$5:$A$40</f>
            </numRef>
          </cat>
          <val>
            <numRef>
              <f>'Trend'!$B$5:$B$40</f>
            </numRef>
          </val>
        </ser>
        <ser>
          <idx val="1"/>
          <order val="1"/>
          <tx>
            <strRef>
              <f>'Trend'!D4</f>
            </strRef>
          </tx>
          <spPr>
            <a:ln>
              <a:prstDash val="solid"/>
            </a:ln>
          </spPr>
          <marker>
            <symbol val="none"/>
            <spPr>
              <a:ln>
                <a:prstDash val="solid"/>
              </a:ln>
            </spPr>
          </marker>
          <cat>
            <numRef>
              <f>'Trend'!$A$5:$A$40</f>
            </numRef>
          </cat>
          <val>
            <numRef>
              <f>'Trend'!$D$5:$D$40</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r"/>
    </legend>
    <plotVisOnly val="1"/>
    <dispBlanksAs val="gap"/>
  </chart>
</chartSpace>
</file>

<file path=xl/charts/chart2.xml><?xml version="1.0" encoding="utf-8"?>
<chartSpace xmlns:a="http://schemas.openxmlformats.org/drawingml/2006/main" xmlns="http://schemas.openxmlformats.org/drawingml/2006/chart">
  <style val="12"/>
  <chart>
    <title>
      <tx>
        <rich>
          <a:bodyPr/>
          <a:p>
            <a:pPr>
              <a:defRPr/>
            </a:pPr>
            <a:r>
              <a:t>Gross margin % by month</a:t>
            </a:r>
          </a:p>
        </rich>
      </tx>
    </title>
    <plotArea>
      <lineChart>
        <grouping val="standard"/>
        <ser>
          <idx val="0"/>
          <order val="0"/>
          <tx>
            <strRef>
              <f>'Trend'!E4</f>
            </strRef>
          </tx>
          <spPr>
            <a:ln>
              <a:prstDash val="solid"/>
            </a:ln>
          </spPr>
          <marker>
            <symbol val="none"/>
            <spPr>
              <a:ln>
                <a:prstDash val="solid"/>
              </a:ln>
            </spPr>
          </marker>
          <cat>
            <numRef>
              <f>'Trend'!$A$5:$A$40</f>
            </numRef>
          </cat>
          <val>
            <numRef>
              <f>'Trend'!$E$5:$E$40</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15</row>
      <rowOff>0</rowOff>
    </from>
    <ext cx="7200000" cy="2880000"/>
    <graphicFrame>
      <nvGraphicFramePr>
        <cNvPr id="1" name="Chart 1"/>
        <cNvGraphicFramePr/>
      </nvGraphicFramePr>
      <xfrm/>
      <a:graphic>
        <a:graphicData uri="http://schemas.openxmlformats.org/drawingml/2006/chart">
          <c:chart r:id="rId1"/>
        </a:graphicData>
      </a:graphic>
    </graphicFrame>
    <clientData/>
  </oneCellAnchor>
  <oneCellAnchor>
    <from>
      <col>0</col>
      <colOff>0</colOff>
      <row>33</row>
      <rowOff>0</rowOff>
    </from>
    <ext cx="7200000" cy="288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04" customWidth="1" min="1" max="1"/>
  </cols>
  <sheetData>
    <row r="1">
      <c r="A1" s="1" t="inlineStr">
        <is>
          <t>Financial KPI Dashboard</t>
        </is>
      </c>
    </row>
    <row r="2">
      <c r="A2" s="2" t="inlineStr">
        <is>
          <t>Free template from spreadsheet.partners — free for commercial use, no attribution needed.</t>
        </is>
      </c>
    </row>
    <row r="4">
      <c r="A4" s="3" t="inlineStr">
        <is>
          <t>What this workbook is for</t>
        </is>
      </c>
    </row>
    <row r="5">
      <c r="A5" s="4" t="inlineStr">
        <is>
          <t>One definition per KPI, written next to the number. Targets and actuals sit side by side so nothing is computed twice, and every actual is derived from the Inputs sheet rather than typed into the KPI table.</t>
        </is>
      </c>
    </row>
    <row r="7">
      <c r="A7" s="3" t="inlineStr">
        <is>
          <t>Order of work each month</t>
        </is>
      </c>
    </row>
    <row r="8">
      <c r="A8" s="4" t="inlineStr">
        <is>
          <t>1. Fill the yellow cells on Inputs for the period you are closing.  2. Add the month as a new row at the bottom of the filled block on Trend.  3. Read KPIs and Chart. Nothing else needs editing.</t>
        </is>
      </c>
    </row>
    <row r="10">
      <c r="A10" s="3" t="inlineStr">
        <is>
          <t>Where each input comes from in your accounting system</t>
        </is>
      </c>
    </row>
    <row r="11">
      <c r="A11" s="4" t="inlineStr">
        <is>
          <t>Revenue, direct delivery cost, contractor cost and operating expenses come off the P&amp;L for the period. Accounts receivable, current assets, current liabilities and cash come off the balance sheet at period end. Net burn is opening cash less closing cash with financing excluded. Net new ARR is new plus expansion less churn and contraction. The third column of the Inputs sheet repeats this line by line.</t>
        </is>
      </c>
    </row>
    <row r="13">
      <c r="A13" s="3" t="inlineStr">
        <is>
          <t>The contractor question (cell B10 on Inputs)</t>
        </is>
      </c>
    </row>
    <row r="14">
      <c r="A14" s="4" t="inlineStr">
        <is>
          <t>A services business reported gross margin at 62% in board packs and 54% in the finance review. Both were arithmetically correct: one excluded contractor cost from COGS, the other included it. B10 makes that choice explicit — Yes gives 54%, No gives 62% — and every margin in the workbook follows it. Set it once and leave it alone; changing it mid-year makes the trend meaningless.</t>
        </is>
      </c>
    </row>
    <row r="16">
      <c r="A16" s="3" t="inlineStr">
        <is>
          <t>Named cells</t>
        </is>
      </c>
    </row>
    <row r="17">
      <c r="A17" s="4" t="inlineStr">
        <is>
          <t>Revenue, COGS, OpEx, AR, CurrentAssets, CurrentLiabilities, Cash, NetBurn, NetNewARR and DaysInPeriod are defined names pointing at the Inputs sheet. That is why inserting a row above them cannot silently repoint a formula. If you add an input, give it a name too.</t>
        </is>
      </c>
    </row>
    <row r="19">
      <c r="A19" s="3" t="inlineStr">
        <is>
          <t>How the status column works</t>
        </is>
      </c>
    </row>
    <row r="20">
      <c r="A20" s="4" t="inlineStr">
        <is>
          <t>A KPI is Ahead at 5% better than target, Behind at 5% worse, On track in between — a tolerance band so a measure does not flip status on rounding. Column F (Better when) tells the band which direction is good: DSO and burn multiple improve as they fall, so they are set to Lower.</t>
        </is>
      </c>
    </row>
    <row r="22">
      <c r="A22" s="3" t="inlineStr">
        <is>
          <t>Adding your own KPI</t>
        </is>
      </c>
    </row>
    <row r="23">
      <c r="A23" s="4" t="inlineStr">
        <is>
          <t>Type the KPI name in column A of the KPIs sheet exactly as it appears in the derived block on Inputs (A22:A29) and the actual appears automatically. To add a measure that is not there yet, add a row to that block first: a name in column A, the formula in column B, the definition in column C.</t>
        </is>
      </c>
    </row>
    <row r="25">
      <c r="A25" s="3" t="inlineStr">
        <is>
          <t>Compound growth, not an average</t>
        </is>
      </c>
    </row>
    <row r="26">
      <c r="A26" s="4" t="inlineStr">
        <is>
          <t>The Trend sheet uses (latest / first) ^ (1 / periods) - 1. Averaging monthly growth rates overstates growth: +50% then -50% is a 25% loss but averages to zero.</t>
        </is>
      </c>
    </row>
    <row r="28">
      <c r="A28" s="3" t="inlineStr">
        <is>
          <t>How often to update it</t>
        </is>
      </c>
    </row>
    <row r="29">
      <c r="A29" s="4" t="inlineStr">
        <is>
          <t>Monthly, on the same day relative to close. KPIs updated irregularly are worse than none, because trend comparisons across uneven periods mislead.</t>
        </is>
      </c>
    </row>
    <row r="32">
      <c r="A32"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4"/>
  <sheetViews>
    <sheetView workbookViewId="0">
      <pane ySplit="4" topLeftCell="A5" activePane="bottomLeft" state="frozen"/>
      <selection pane="bottomLeft" activeCell="A1" sqref="A1"/>
    </sheetView>
  </sheetViews>
  <sheetFormatPr baseColWidth="8" defaultRowHeight="15"/>
  <cols>
    <col width="30" customWidth="1" min="1" max="1"/>
    <col width="42" customWidth="1" min="2" max="2"/>
    <col width="13" customWidth="1" min="3" max="3"/>
    <col width="13" customWidth="1" min="4" max="4"/>
    <col width="13" customWidth="1" min="5" max="5"/>
    <col width="13" customWidth="1" min="6" max="6"/>
    <col width="3" customWidth="1" min="7" max="7"/>
    <col width="22" customWidth="1" min="8" max="8"/>
    <col width="10" customWidth="1" min="9" max="9"/>
  </cols>
  <sheetData>
    <row r="1">
      <c r="A1" s="1" t="inlineStr">
        <is>
          <t>Key performance indicators</t>
        </is>
      </c>
    </row>
    <row r="2">
      <c r="A2" s="2" t="inlineStr">
        <is>
          <t>Target and actual side by side. Actual is derived on Inputs — never typed here, so it cannot disagree with itself.</t>
        </is>
      </c>
    </row>
    <row r="4">
      <c r="A4" s="6" t="inlineStr">
        <is>
          <t>KPI</t>
        </is>
      </c>
      <c r="B4" s="6" t="inlineStr">
        <is>
          <t>Definition</t>
        </is>
      </c>
      <c r="C4" s="6" t="inlineStr">
        <is>
          <t>Target</t>
        </is>
      </c>
      <c r="D4" s="6" t="inlineStr">
        <is>
          <t>Actual</t>
        </is>
      </c>
      <c r="E4" s="6" t="inlineStr">
        <is>
          <t>Status</t>
        </is>
      </c>
      <c r="F4" s="6" t="inlineStr">
        <is>
          <t>Better when</t>
        </is>
      </c>
      <c r="H4" s="3" t="inlineStr">
        <is>
          <t>Status count</t>
        </is>
      </c>
    </row>
    <row r="5">
      <c r="A5" s="7" t="inlineStr">
        <is>
          <t>Gross margin %</t>
        </is>
      </c>
      <c r="B5" s="7" t="inlineStr">
        <is>
          <t>(Revenue - COGS) / Revenue</t>
        </is>
      </c>
      <c r="C5" s="8" t="n">
        <v>0.62</v>
      </c>
      <c r="D5" s="9">
        <f>IF($A5="","",IFERROR(INDEX(Inputs!$B$22:$B$29,MATCH($A5,Inputs!$A$22:$A$29,0)),""))</f>
        <v/>
      </c>
      <c r="E5" s="10">
        <f>IF($A5="","",IF($C5="","",IF($D5="","",IF($F5="Lower",IF($D5&lt;=$C5*0.95,"Ahead",IF($D5&lt;=$C5*1.05,"On track","Behind")),IF($D5&gt;=$C5*1.05,"Ahead",IF($D5&gt;=$C5*0.95,"On track","Behind"))))))</f>
        <v/>
      </c>
      <c r="F5" s="7" t="inlineStr">
        <is>
          <t>Higher</t>
        </is>
      </c>
      <c r="H5" s="11" t="inlineStr">
        <is>
          <t>Ahead</t>
        </is>
      </c>
      <c r="I5" s="12">
        <f>COUNTIF($E$5:$E$204,"Ahead")</f>
        <v/>
      </c>
    </row>
    <row r="6">
      <c r="A6" s="7" t="inlineStr">
        <is>
          <t>Current ratio</t>
        </is>
      </c>
      <c r="B6" s="7" t="inlineStr">
        <is>
          <t>Current assets / current liabilities</t>
        </is>
      </c>
      <c r="C6" s="13" t="n">
        <v>1.5</v>
      </c>
      <c r="D6" s="14">
        <f>IF($A6="","",IFERROR(INDEX(Inputs!$B$22:$B$29,MATCH($A6,Inputs!$A$22:$A$29,0)),""))</f>
        <v/>
      </c>
      <c r="E6" s="10">
        <f>IF($A6="","",IF($C6="","",IF($D6="","",IF($F6="Lower",IF($D6&lt;=$C6*0.95,"Ahead",IF($D6&lt;=$C6*1.05,"On track","Behind")),IF($D6&gt;=$C6*1.05,"Ahead",IF($D6&gt;=$C6*0.95,"On track","Behind"))))))</f>
        <v/>
      </c>
      <c r="F6" s="7" t="inlineStr">
        <is>
          <t>Higher</t>
        </is>
      </c>
      <c r="H6" s="11" t="inlineStr">
        <is>
          <t>On track</t>
        </is>
      </c>
      <c r="I6" s="12">
        <f>COUNTIF($E$5:$E$204,"On track")</f>
        <v/>
      </c>
    </row>
    <row r="7">
      <c r="A7" s="7" t="inlineStr">
        <is>
          <t>DSO (days)</t>
        </is>
      </c>
      <c r="B7" s="7" t="inlineStr">
        <is>
          <t>AR / revenue x days in period</t>
        </is>
      </c>
      <c r="C7" s="15" t="n">
        <v>45</v>
      </c>
      <c r="D7" s="12">
        <f>IF($A7="","",IFERROR(INDEX(Inputs!$B$22:$B$29,MATCH($A7,Inputs!$A$22:$A$29,0)),""))</f>
        <v/>
      </c>
      <c r="E7" s="10">
        <f>IF($A7="","",IF($C7="","",IF($D7="","",IF($F7="Lower",IF($D7&lt;=$C7*0.95,"Ahead",IF($D7&lt;=$C7*1.05,"On track","Behind")),IF($D7&gt;=$C7*1.05,"Ahead",IF($D7&gt;=$C7*0.95,"On track","Behind"))))))</f>
        <v/>
      </c>
      <c r="F7" s="7" t="inlineStr">
        <is>
          <t>Lower</t>
        </is>
      </c>
      <c r="H7" s="11" t="inlineStr">
        <is>
          <t>Behind</t>
        </is>
      </c>
      <c r="I7" s="12">
        <f>COUNTIF($E$5:$E$204,"Behind")</f>
        <v/>
      </c>
    </row>
    <row r="8">
      <c r="A8" s="7" t="inlineStr">
        <is>
          <t>Burn multiple</t>
        </is>
      </c>
      <c r="B8" s="7" t="inlineStr">
        <is>
          <t>Net burn / net new ARR</t>
        </is>
      </c>
      <c r="C8" s="13" t="n">
        <v>1.5</v>
      </c>
      <c r="D8" s="14">
        <f>IF($A8="","",IFERROR(INDEX(Inputs!$B$22:$B$29,MATCH($A8,Inputs!$A$22:$A$29,0)),""))</f>
        <v/>
      </c>
      <c r="E8" s="10">
        <f>IF($A8="","",IF($C8="","",IF($D8="","",IF($F8="Lower",IF($D8&lt;=$C8*0.95,"Ahead",IF($D8&lt;=$C8*1.05,"On track","Behind")),IF($D8&gt;=$C8*1.05,"Ahead",IF($D8&gt;=$C8*0.95,"On track","Behind"))))))</f>
        <v/>
      </c>
      <c r="F8" s="7" t="inlineStr">
        <is>
          <t>Lower</t>
        </is>
      </c>
      <c r="H8" s="11" t="inlineStr">
        <is>
          <t>KPIs defined</t>
        </is>
      </c>
      <c r="I8" s="12">
        <f>COUNTA($A$5:$A$204)</f>
        <v/>
      </c>
    </row>
    <row r="9">
      <c r="A9" s="7" t="n"/>
      <c r="B9" s="7" t="n"/>
      <c r="C9" s="13" t="n"/>
      <c r="D9" s="14">
        <f>IF($A9="","",IFERROR(INDEX(Inputs!$B$22:$B$29,MATCH($A9,Inputs!$A$22:$A$29,0)),""))</f>
        <v/>
      </c>
      <c r="E9" s="10">
        <f>IF($A9="","",IF($C9="","",IF($D9="","",IF($F9="Lower",IF($D9&lt;=$C9*0.95,"Ahead",IF($D9&lt;=$C9*1.05,"On track","Behind")),IF($D9&gt;=$C9*1.05,"Ahead",IF($D9&gt;=$C9*0.95,"On track","Behind"))))))</f>
        <v/>
      </c>
      <c r="F9" s="7" t="n"/>
    </row>
    <row r="10">
      <c r="A10" s="7" t="n"/>
      <c r="B10" s="7" t="n"/>
      <c r="C10" s="13" t="n"/>
      <c r="D10" s="14">
        <f>IF($A10="","",IFERROR(INDEX(Inputs!$B$22:$B$29,MATCH($A10,Inputs!$A$22:$A$29,0)),""))</f>
        <v/>
      </c>
      <c r="E10" s="10">
        <f>IF($A10="","",IF($C10="","",IF($D10="","",IF($F10="Lower",IF($D10&lt;=$C10*0.95,"Ahead",IF($D10&lt;=$C10*1.05,"On track","Behind")),IF($D10&gt;=$C10*1.05,"Ahead",IF($D10&gt;=$C10*0.95,"On track","Behind"))))))</f>
        <v/>
      </c>
      <c r="F10" s="7" t="n"/>
      <c r="H10" s="2" t="inlineStr">
        <is>
          <t>Add a KPI by typing a name that matches</t>
        </is>
      </c>
    </row>
    <row r="11">
      <c r="A11" s="7" t="n"/>
      <c r="B11" s="7" t="n"/>
      <c r="C11" s="13" t="n"/>
      <c r="D11" s="14">
        <f>IF($A11="","",IFERROR(INDEX(Inputs!$B$22:$B$29,MATCH($A11,Inputs!$A$22:$A$29,0)),""))</f>
        <v/>
      </c>
      <c r="E11" s="10">
        <f>IF($A11="","",IF($C11="","",IF($D11="","",IF($F11="Lower",IF($D11&lt;=$C11*0.95,"Ahead",IF($D11&lt;=$C11*1.05,"On track","Behind")),IF($D11&gt;=$C11*1.05,"Ahead",IF($D11&gt;=$C11*0.95,"On track","Behind"))))))</f>
        <v/>
      </c>
      <c r="F11" s="7" t="n"/>
      <c r="H11" s="2" t="inlineStr">
        <is>
          <t>one in the derived block on Inputs (A22:A29).</t>
        </is>
      </c>
    </row>
    <row r="12">
      <c r="A12" s="7" t="n"/>
      <c r="B12" s="7" t="n"/>
      <c r="C12" s="13" t="n"/>
      <c r="D12" s="14">
        <f>IF($A12="","",IFERROR(INDEX(Inputs!$B$22:$B$29,MATCH($A12,Inputs!$A$22:$A$29,0)),""))</f>
        <v/>
      </c>
      <c r="E12" s="10">
        <f>IF($A12="","",IF($C12="","",IF($D12="","",IF($F12="Lower",IF($D12&lt;=$C12*0.95,"Ahead",IF($D12&lt;=$C12*1.05,"On track","Behind")),IF($D12&gt;=$C12*1.05,"Ahead",IF($D12&gt;=$C12*0.95,"On track","Behind"))))))</f>
        <v/>
      </c>
      <c r="F12" s="7" t="n"/>
    </row>
    <row r="13">
      <c r="A13" s="7" t="n"/>
      <c r="B13" s="7" t="n"/>
      <c r="C13" s="13" t="n"/>
      <c r="D13" s="14">
        <f>IF($A13="","",IFERROR(INDEX(Inputs!$B$22:$B$29,MATCH($A13,Inputs!$A$22:$A$29,0)),""))</f>
        <v/>
      </c>
      <c r="E13" s="10">
        <f>IF($A13="","",IF($C13="","",IF($D13="","",IF($F13="Lower",IF($D13&lt;=$C13*0.95,"Ahead",IF($D13&lt;=$C13*1.05,"On track","Behind")),IF($D13&gt;=$C13*1.05,"Ahead",IF($D13&gt;=$C13*0.95,"On track","Behind"))))))</f>
        <v/>
      </c>
      <c r="F13" s="7" t="n"/>
    </row>
    <row r="14">
      <c r="A14" s="7" t="n"/>
      <c r="B14" s="7" t="n"/>
      <c r="C14" s="13" t="n"/>
      <c r="D14" s="14">
        <f>IF($A14="","",IFERROR(INDEX(Inputs!$B$22:$B$29,MATCH($A14,Inputs!$A$22:$A$29,0)),""))</f>
        <v/>
      </c>
      <c r="E14" s="10">
        <f>IF($A14="","",IF($C14="","",IF($D14="","",IF($F14="Lower",IF($D14&lt;=$C14*0.95,"Ahead",IF($D14&lt;=$C14*1.05,"On track","Behind")),IF($D14&gt;=$C14*1.05,"Ahead",IF($D14&gt;=$C14*0.95,"On track","Behind"))))))</f>
        <v/>
      </c>
      <c r="F14" s="7" t="n"/>
    </row>
    <row r="15">
      <c r="A15" s="7" t="n"/>
      <c r="B15" s="7" t="n"/>
      <c r="C15" s="13" t="n"/>
      <c r="D15" s="14">
        <f>IF($A15="","",IFERROR(INDEX(Inputs!$B$22:$B$29,MATCH($A15,Inputs!$A$22:$A$29,0)),""))</f>
        <v/>
      </c>
      <c r="E15" s="10">
        <f>IF($A15="","",IF($C15="","",IF($D15="","",IF($F15="Lower",IF($D15&lt;=$C15*0.95,"Ahead",IF($D15&lt;=$C15*1.05,"On track","Behind")),IF($D15&gt;=$C15*1.05,"Ahead",IF($D15&gt;=$C15*0.95,"On track","Behind"))))))</f>
        <v/>
      </c>
      <c r="F15" s="7" t="n"/>
    </row>
    <row r="16">
      <c r="A16" s="7" t="n"/>
      <c r="B16" s="7" t="n"/>
      <c r="C16" s="13" t="n"/>
      <c r="D16" s="14">
        <f>IF($A16="","",IFERROR(INDEX(Inputs!$B$22:$B$29,MATCH($A16,Inputs!$A$22:$A$29,0)),""))</f>
        <v/>
      </c>
      <c r="E16" s="10">
        <f>IF($A16="","",IF($C16="","",IF($D16="","",IF($F16="Lower",IF($D16&lt;=$C16*0.95,"Ahead",IF($D16&lt;=$C16*1.05,"On track","Behind")),IF($D16&gt;=$C16*1.05,"Ahead",IF($D16&gt;=$C16*0.95,"On track","Behind"))))))</f>
        <v/>
      </c>
      <c r="F16" s="7" t="n"/>
    </row>
    <row r="17">
      <c r="A17" s="7" t="n"/>
      <c r="B17" s="7" t="n"/>
      <c r="C17" s="13" t="n"/>
      <c r="D17" s="14">
        <f>IF($A17="","",IFERROR(INDEX(Inputs!$B$22:$B$29,MATCH($A17,Inputs!$A$22:$A$29,0)),""))</f>
        <v/>
      </c>
      <c r="E17" s="10">
        <f>IF($A17="","",IF($C17="","",IF($D17="","",IF($F17="Lower",IF($D17&lt;=$C17*0.95,"Ahead",IF($D17&lt;=$C17*1.05,"On track","Behind")),IF($D17&gt;=$C17*1.05,"Ahead",IF($D17&gt;=$C17*0.95,"On track","Behind"))))))</f>
        <v/>
      </c>
      <c r="F17" s="7" t="n"/>
    </row>
    <row r="18">
      <c r="A18" s="7" t="n"/>
      <c r="B18" s="7" t="n"/>
      <c r="C18" s="13" t="n"/>
      <c r="D18" s="14">
        <f>IF($A18="","",IFERROR(INDEX(Inputs!$B$22:$B$29,MATCH($A18,Inputs!$A$22:$A$29,0)),""))</f>
        <v/>
      </c>
      <c r="E18" s="10">
        <f>IF($A18="","",IF($C18="","",IF($D18="","",IF($F18="Lower",IF($D18&lt;=$C18*0.95,"Ahead",IF($D18&lt;=$C18*1.05,"On track","Behind")),IF($D18&gt;=$C18*1.05,"Ahead",IF($D18&gt;=$C18*0.95,"On track","Behind"))))))</f>
        <v/>
      </c>
      <c r="F18" s="7" t="n"/>
    </row>
    <row r="19">
      <c r="A19" s="7" t="n"/>
      <c r="B19" s="7" t="n"/>
      <c r="C19" s="13" t="n"/>
      <c r="D19" s="14">
        <f>IF($A19="","",IFERROR(INDEX(Inputs!$B$22:$B$29,MATCH($A19,Inputs!$A$22:$A$29,0)),""))</f>
        <v/>
      </c>
      <c r="E19" s="10">
        <f>IF($A19="","",IF($C19="","",IF($D19="","",IF($F19="Lower",IF($D19&lt;=$C19*0.95,"Ahead",IF($D19&lt;=$C19*1.05,"On track","Behind")),IF($D19&gt;=$C19*1.05,"Ahead",IF($D19&gt;=$C19*0.95,"On track","Behind"))))))</f>
        <v/>
      </c>
      <c r="F19" s="7" t="n"/>
    </row>
    <row r="20">
      <c r="A20" s="7" t="n"/>
      <c r="B20" s="7" t="n"/>
      <c r="C20" s="13" t="n"/>
      <c r="D20" s="14">
        <f>IF($A20="","",IFERROR(INDEX(Inputs!$B$22:$B$29,MATCH($A20,Inputs!$A$22:$A$29,0)),""))</f>
        <v/>
      </c>
      <c r="E20" s="10">
        <f>IF($A20="","",IF($C20="","",IF($D20="","",IF($F20="Lower",IF($D20&lt;=$C20*0.95,"Ahead",IF($D20&lt;=$C20*1.05,"On track","Behind")),IF($D20&gt;=$C20*1.05,"Ahead",IF($D20&gt;=$C20*0.95,"On track","Behind"))))))</f>
        <v/>
      </c>
      <c r="F20" s="7" t="n"/>
    </row>
    <row r="21">
      <c r="A21" s="7" t="n"/>
      <c r="B21" s="7" t="n"/>
      <c r="C21" s="13" t="n"/>
      <c r="D21" s="14">
        <f>IF($A21="","",IFERROR(INDEX(Inputs!$B$22:$B$29,MATCH($A21,Inputs!$A$22:$A$29,0)),""))</f>
        <v/>
      </c>
      <c r="E21" s="10">
        <f>IF($A21="","",IF($C21="","",IF($D21="","",IF($F21="Lower",IF($D21&lt;=$C21*0.95,"Ahead",IF($D21&lt;=$C21*1.05,"On track","Behind")),IF($D21&gt;=$C21*1.05,"Ahead",IF($D21&gt;=$C21*0.95,"On track","Behind"))))))</f>
        <v/>
      </c>
      <c r="F21" s="7" t="n"/>
    </row>
    <row r="22">
      <c r="A22" s="7" t="n"/>
      <c r="B22" s="7" t="n"/>
      <c r="C22" s="13" t="n"/>
      <c r="D22" s="14">
        <f>IF($A22="","",IFERROR(INDEX(Inputs!$B$22:$B$29,MATCH($A22,Inputs!$A$22:$A$29,0)),""))</f>
        <v/>
      </c>
      <c r="E22" s="10">
        <f>IF($A22="","",IF($C22="","",IF($D22="","",IF($F22="Lower",IF($D22&lt;=$C22*0.95,"Ahead",IF($D22&lt;=$C22*1.05,"On track","Behind")),IF($D22&gt;=$C22*1.05,"Ahead",IF($D22&gt;=$C22*0.95,"On track","Behind"))))))</f>
        <v/>
      </c>
      <c r="F22" s="7" t="n"/>
    </row>
    <row r="23">
      <c r="A23" s="7" t="n"/>
      <c r="B23" s="7" t="n"/>
      <c r="C23" s="13" t="n"/>
      <c r="D23" s="14">
        <f>IF($A23="","",IFERROR(INDEX(Inputs!$B$22:$B$29,MATCH($A23,Inputs!$A$22:$A$29,0)),""))</f>
        <v/>
      </c>
      <c r="E23" s="10">
        <f>IF($A23="","",IF($C23="","",IF($D23="","",IF($F23="Lower",IF($D23&lt;=$C23*0.95,"Ahead",IF($D23&lt;=$C23*1.05,"On track","Behind")),IF($D23&gt;=$C23*1.05,"Ahead",IF($D23&gt;=$C23*0.95,"On track","Behind"))))))</f>
        <v/>
      </c>
      <c r="F23" s="7" t="n"/>
    </row>
    <row r="24">
      <c r="A24" s="7" t="n"/>
      <c r="B24" s="7" t="n"/>
      <c r="C24" s="13" t="n"/>
      <c r="D24" s="14">
        <f>IF($A24="","",IFERROR(INDEX(Inputs!$B$22:$B$29,MATCH($A24,Inputs!$A$22:$A$29,0)),""))</f>
        <v/>
      </c>
      <c r="E24" s="10">
        <f>IF($A24="","",IF($C24="","",IF($D24="","",IF($F24="Lower",IF($D24&lt;=$C24*0.95,"Ahead",IF($D24&lt;=$C24*1.05,"On track","Behind")),IF($D24&gt;=$C24*1.05,"Ahead",IF($D24&gt;=$C24*0.95,"On track","Behind"))))))</f>
        <v/>
      </c>
      <c r="F24" s="7" t="n"/>
    </row>
    <row r="25">
      <c r="A25" s="7" t="n"/>
      <c r="B25" s="7" t="n"/>
      <c r="C25" s="13" t="n"/>
      <c r="D25" s="14">
        <f>IF($A25="","",IFERROR(INDEX(Inputs!$B$22:$B$29,MATCH($A25,Inputs!$A$22:$A$29,0)),""))</f>
        <v/>
      </c>
      <c r="E25" s="10">
        <f>IF($A25="","",IF($C25="","",IF($D25="","",IF($F25="Lower",IF($D25&lt;=$C25*0.95,"Ahead",IF($D25&lt;=$C25*1.05,"On track","Behind")),IF($D25&gt;=$C25*1.05,"Ahead",IF($D25&gt;=$C25*0.95,"On track","Behind"))))))</f>
        <v/>
      </c>
      <c r="F25" s="7" t="n"/>
    </row>
    <row r="26">
      <c r="A26" s="7" t="n"/>
      <c r="B26" s="7" t="n"/>
      <c r="C26" s="13" t="n"/>
      <c r="D26" s="14">
        <f>IF($A26="","",IFERROR(INDEX(Inputs!$B$22:$B$29,MATCH($A26,Inputs!$A$22:$A$29,0)),""))</f>
        <v/>
      </c>
      <c r="E26" s="10">
        <f>IF($A26="","",IF($C26="","",IF($D26="","",IF($F26="Lower",IF($D26&lt;=$C26*0.95,"Ahead",IF($D26&lt;=$C26*1.05,"On track","Behind")),IF($D26&gt;=$C26*1.05,"Ahead",IF($D26&gt;=$C26*0.95,"On track","Behind"))))))</f>
        <v/>
      </c>
      <c r="F26" s="7" t="n"/>
    </row>
    <row r="27">
      <c r="A27" s="7" t="n"/>
      <c r="B27" s="7" t="n"/>
      <c r="C27" s="13" t="n"/>
      <c r="D27" s="14">
        <f>IF($A27="","",IFERROR(INDEX(Inputs!$B$22:$B$29,MATCH($A27,Inputs!$A$22:$A$29,0)),""))</f>
        <v/>
      </c>
      <c r="E27" s="10">
        <f>IF($A27="","",IF($C27="","",IF($D27="","",IF($F27="Lower",IF($D27&lt;=$C27*0.95,"Ahead",IF($D27&lt;=$C27*1.05,"On track","Behind")),IF($D27&gt;=$C27*1.05,"Ahead",IF($D27&gt;=$C27*0.95,"On track","Behind"))))))</f>
        <v/>
      </c>
      <c r="F27" s="7" t="n"/>
    </row>
    <row r="28">
      <c r="A28" s="7" t="n"/>
      <c r="B28" s="7" t="n"/>
      <c r="C28" s="13" t="n"/>
      <c r="D28" s="14">
        <f>IF($A28="","",IFERROR(INDEX(Inputs!$B$22:$B$29,MATCH($A28,Inputs!$A$22:$A$29,0)),""))</f>
        <v/>
      </c>
      <c r="E28" s="10">
        <f>IF($A28="","",IF($C28="","",IF($D28="","",IF($F28="Lower",IF($D28&lt;=$C28*0.95,"Ahead",IF($D28&lt;=$C28*1.05,"On track","Behind")),IF($D28&gt;=$C28*1.05,"Ahead",IF($D28&gt;=$C28*0.95,"On track","Behind"))))))</f>
        <v/>
      </c>
      <c r="F28" s="7" t="n"/>
    </row>
    <row r="29">
      <c r="A29" s="7" t="n"/>
      <c r="B29" s="7" t="n"/>
      <c r="C29" s="13" t="n"/>
      <c r="D29" s="14">
        <f>IF($A29="","",IFERROR(INDEX(Inputs!$B$22:$B$29,MATCH($A29,Inputs!$A$22:$A$29,0)),""))</f>
        <v/>
      </c>
      <c r="E29" s="10">
        <f>IF($A29="","",IF($C29="","",IF($D29="","",IF($F29="Lower",IF($D29&lt;=$C29*0.95,"Ahead",IF($D29&lt;=$C29*1.05,"On track","Behind")),IF($D29&gt;=$C29*1.05,"Ahead",IF($D29&gt;=$C29*0.95,"On track","Behind"))))))</f>
        <v/>
      </c>
      <c r="F29" s="7" t="n"/>
    </row>
    <row r="30">
      <c r="A30" s="7" t="n"/>
      <c r="B30" s="7" t="n"/>
      <c r="C30" s="13" t="n"/>
      <c r="D30" s="14">
        <f>IF($A30="","",IFERROR(INDEX(Inputs!$B$22:$B$29,MATCH($A30,Inputs!$A$22:$A$29,0)),""))</f>
        <v/>
      </c>
      <c r="E30" s="10">
        <f>IF($A30="","",IF($C30="","",IF($D30="","",IF($F30="Lower",IF($D30&lt;=$C30*0.95,"Ahead",IF($D30&lt;=$C30*1.05,"On track","Behind")),IF($D30&gt;=$C30*1.05,"Ahead",IF($D30&gt;=$C30*0.95,"On track","Behind"))))))</f>
        <v/>
      </c>
      <c r="F30" s="7" t="n"/>
    </row>
    <row r="31">
      <c r="A31" s="7" t="n"/>
      <c r="B31" s="7" t="n"/>
      <c r="C31" s="13" t="n"/>
      <c r="D31" s="14">
        <f>IF($A31="","",IFERROR(INDEX(Inputs!$B$22:$B$29,MATCH($A31,Inputs!$A$22:$A$29,0)),""))</f>
        <v/>
      </c>
      <c r="E31" s="10">
        <f>IF($A31="","",IF($C31="","",IF($D31="","",IF($F31="Lower",IF($D31&lt;=$C31*0.95,"Ahead",IF($D31&lt;=$C31*1.05,"On track","Behind")),IF($D31&gt;=$C31*1.05,"Ahead",IF($D31&gt;=$C31*0.95,"On track","Behind"))))))</f>
        <v/>
      </c>
      <c r="F31" s="7" t="n"/>
    </row>
    <row r="32">
      <c r="A32" s="7" t="n"/>
      <c r="B32" s="7" t="n"/>
      <c r="C32" s="13" t="n"/>
      <c r="D32" s="14">
        <f>IF($A32="","",IFERROR(INDEX(Inputs!$B$22:$B$29,MATCH($A32,Inputs!$A$22:$A$29,0)),""))</f>
        <v/>
      </c>
      <c r="E32" s="10">
        <f>IF($A32="","",IF($C32="","",IF($D32="","",IF($F32="Lower",IF($D32&lt;=$C32*0.95,"Ahead",IF($D32&lt;=$C32*1.05,"On track","Behind")),IF($D32&gt;=$C32*1.05,"Ahead",IF($D32&gt;=$C32*0.95,"On track","Behind"))))))</f>
        <v/>
      </c>
      <c r="F32" s="7" t="n"/>
    </row>
    <row r="33">
      <c r="A33" s="7" t="n"/>
      <c r="B33" s="7" t="n"/>
      <c r="C33" s="13" t="n"/>
      <c r="D33" s="14">
        <f>IF($A33="","",IFERROR(INDEX(Inputs!$B$22:$B$29,MATCH($A33,Inputs!$A$22:$A$29,0)),""))</f>
        <v/>
      </c>
      <c r="E33" s="10">
        <f>IF($A33="","",IF($C33="","",IF($D33="","",IF($F33="Lower",IF($D33&lt;=$C33*0.95,"Ahead",IF($D33&lt;=$C33*1.05,"On track","Behind")),IF($D33&gt;=$C33*1.05,"Ahead",IF($D33&gt;=$C33*0.95,"On track","Behind"))))))</f>
        <v/>
      </c>
      <c r="F33" s="7" t="n"/>
    </row>
    <row r="34">
      <c r="A34" s="7" t="n"/>
      <c r="B34" s="7" t="n"/>
      <c r="C34" s="13" t="n"/>
      <c r="D34" s="14">
        <f>IF($A34="","",IFERROR(INDEX(Inputs!$B$22:$B$29,MATCH($A34,Inputs!$A$22:$A$29,0)),""))</f>
        <v/>
      </c>
      <c r="E34" s="10">
        <f>IF($A34="","",IF($C34="","",IF($D34="","",IF($F34="Lower",IF($D34&lt;=$C34*0.95,"Ahead",IF($D34&lt;=$C34*1.05,"On track","Behind")),IF($D34&gt;=$C34*1.05,"Ahead",IF($D34&gt;=$C34*0.95,"On track","Behind"))))))</f>
        <v/>
      </c>
      <c r="F34" s="7" t="n"/>
    </row>
    <row r="35">
      <c r="A35" s="7" t="n"/>
      <c r="B35" s="7" t="n"/>
      <c r="C35" s="13" t="n"/>
      <c r="D35" s="14">
        <f>IF($A35="","",IFERROR(INDEX(Inputs!$B$22:$B$29,MATCH($A35,Inputs!$A$22:$A$29,0)),""))</f>
        <v/>
      </c>
      <c r="E35" s="10">
        <f>IF($A35="","",IF($C35="","",IF($D35="","",IF($F35="Lower",IF($D35&lt;=$C35*0.95,"Ahead",IF($D35&lt;=$C35*1.05,"On track","Behind")),IF($D35&gt;=$C35*1.05,"Ahead",IF($D35&gt;=$C35*0.95,"On track","Behind"))))))</f>
        <v/>
      </c>
      <c r="F35" s="7" t="n"/>
    </row>
    <row r="36">
      <c r="A36" s="7" t="n"/>
      <c r="B36" s="7" t="n"/>
      <c r="C36" s="13" t="n"/>
      <c r="D36" s="14">
        <f>IF($A36="","",IFERROR(INDEX(Inputs!$B$22:$B$29,MATCH($A36,Inputs!$A$22:$A$29,0)),""))</f>
        <v/>
      </c>
      <c r="E36" s="10">
        <f>IF($A36="","",IF($C36="","",IF($D36="","",IF($F36="Lower",IF($D36&lt;=$C36*0.95,"Ahead",IF($D36&lt;=$C36*1.05,"On track","Behind")),IF($D36&gt;=$C36*1.05,"Ahead",IF($D36&gt;=$C36*0.95,"On track","Behind"))))))</f>
        <v/>
      </c>
      <c r="F36" s="7" t="n"/>
    </row>
    <row r="37">
      <c r="A37" s="7" t="n"/>
      <c r="B37" s="7" t="n"/>
      <c r="C37" s="13" t="n"/>
      <c r="D37" s="14">
        <f>IF($A37="","",IFERROR(INDEX(Inputs!$B$22:$B$29,MATCH($A37,Inputs!$A$22:$A$29,0)),""))</f>
        <v/>
      </c>
      <c r="E37" s="10">
        <f>IF($A37="","",IF($C37="","",IF($D37="","",IF($F37="Lower",IF($D37&lt;=$C37*0.95,"Ahead",IF($D37&lt;=$C37*1.05,"On track","Behind")),IF($D37&gt;=$C37*1.05,"Ahead",IF($D37&gt;=$C37*0.95,"On track","Behind"))))))</f>
        <v/>
      </c>
      <c r="F37" s="7" t="n"/>
    </row>
    <row r="38">
      <c r="A38" s="7" t="n"/>
      <c r="B38" s="7" t="n"/>
      <c r="C38" s="13" t="n"/>
      <c r="D38" s="14">
        <f>IF($A38="","",IFERROR(INDEX(Inputs!$B$22:$B$29,MATCH($A38,Inputs!$A$22:$A$29,0)),""))</f>
        <v/>
      </c>
      <c r="E38" s="10">
        <f>IF($A38="","",IF($C38="","",IF($D38="","",IF($F38="Lower",IF($D38&lt;=$C38*0.95,"Ahead",IF($D38&lt;=$C38*1.05,"On track","Behind")),IF($D38&gt;=$C38*1.05,"Ahead",IF($D38&gt;=$C38*0.95,"On track","Behind"))))))</f>
        <v/>
      </c>
      <c r="F38" s="7" t="n"/>
    </row>
    <row r="39">
      <c r="A39" s="7" t="n"/>
      <c r="B39" s="7" t="n"/>
      <c r="C39" s="13" t="n"/>
      <c r="D39" s="14">
        <f>IF($A39="","",IFERROR(INDEX(Inputs!$B$22:$B$29,MATCH($A39,Inputs!$A$22:$A$29,0)),""))</f>
        <v/>
      </c>
      <c r="E39" s="10">
        <f>IF($A39="","",IF($C39="","",IF($D39="","",IF($F39="Lower",IF($D39&lt;=$C39*0.95,"Ahead",IF($D39&lt;=$C39*1.05,"On track","Behind")),IF($D39&gt;=$C39*1.05,"Ahead",IF($D39&gt;=$C39*0.95,"On track","Behind"))))))</f>
        <v/>
      </c>
      <c r="F39" s="7" t="n"/>
    </row>
    <row r="40">
      <c r="A40" s="7" t="n"/>
      <c r="B40" s="7" t="n"/>
      <c r="C40" s="13" t="n"/>
      <c r="D40" s="14">
        <f>IF($A40="","",IFERROR(INDEX(Inputs!$B$22:$B$29,MATCH($A40,Inputs!$A$22:$A$29,0)),""))</f>
        <v/>
      </c>
      <c r="E40" s="10">
        <f>IF($A40="","",IF($C40="","",IF($D40="","",IF($F40="Lower",IF($D40&lt;=$C40*0.95,"Ahead",IF($D40&lt;=$C40*1.05,"On track","Behind")),IF($D40&gt;=$C40*1.05,"Ahead",IF($D40&gt;=$C40*0.95,"On track","Behind"))))))</f>
        <v/>
      </c>
      <c r="F40" s="7" t="n"/>
    </row>
    <row r="41">
      <c r="A41" s="7" t="n"/>
      <c r="B41" s="7" t="n"/>
      <c r="C41" s="13" t="n"/>
      <c r="D41" s="14">
        <f>IF($A41="","",IFERROR(INDEX(Inputs!$B$22:$B$29,MATCH($A41,Inputs!$A$22:$A$29,0)),""))</f>
        <v/>
      </c>
      <c r="E41" s="10">
        <f>IF($A41="","",IF($C41="","",IF($D41="","",IF($F41="Lower",IF($D41&lt;=$C41*0.95,"Ahead",IF($D41&lt;=$C41*1.05,"On track","Behind")),IF($D41&gt;=$C41*1.05,"Ahead",IF($D41&gt;=$C41*0.95,"On track","Behind"))))))</f>
        <v/>
      </c>
      <c r="F41" s="7" t="n"/>
    </row>
    <row r="42">
      <c r="A42" s="7" t="n"/>
      <c r="B42" s="7" t="n"/>
      <c r="C42" s="13" t="n"/>
      <c r="D42" s="14">
        <f>IF($A42="","",IFERROR(INDEX(Inputs!$B$22:$B$29,MATCH($A42,Inputs!$A$22:$A$29,0)),""))</f>
        <v/>
      </c>
      <c r="E42" s="10">
        <f>IF($A42="","",IF($C42="","",IF($D42="","",IF($F42="Lower",IF($D42&lt;=$C42*0.95,"Ahead",IF($D42&lt;=$C42*1.05,"On track","Behind")),IF($D42&gt;=$C42*1.05,"Ahead",IF($D42&gt;=$C42*0.95,"On track","Behind"))))))</f>
        <v/>
      </c>
      <c r="F42" s="7" t="n"/>
    </row>
    <row r="43">
      <c r="A43" s="7" t="n"/>
      <c r="B43" s="7" t="n"/>
      <c r="C43" s="13" t="n"/>
      <c r="D43" s="14">
        <f>IF($A43="","",IFERROR(INDEX(Inputs!$B$22:$B$29,MATCH($A43,Inputs!$A$22:$A$29,0)),""))</f>
        <v/>
      </c>
      <c r="E43" s="10">
        <f>IF($A43="","",IF($C43="","",IF($D43="","",IF($F43="Lower",IF($D43&lt;=$C43*0.95,"Ahead",IF($D43&lt;=$C43*1.05,"On track","Behind")),IF($D43&gt;=$C43*1.05,"Ahead",IF($D43&gt;=$C43*0.95,"On track","Behind"))))))</f>
        <v/>
      </c>
      <c r="F43" s="7" t="n"/>
    </row>
    <row r="44">
      <c r="A44" s="7" t="n"/>
      <c r="B44" s="7" t="n"/>
      <c r="C44" s="13" t="n"/>
      <c r="D44" s="14">
        <f>IF($A44="","",IFERROR(INDEX(Inputs!$B$22:$B$29,MATCH($A44,Inputs!$A$22:$A$29,0)),""))</f>
        <v/>
      </c>
      <c r="E44" s="10">
        <f>IF($A44="","",IF($C44="","",IF($D44="","",IF($F44="Lower",IF($D44&lt;=$C44*0.95,"Ahead",IF($D44&lt;=$C44*1.05,"On track","Behind")),IF($D44&gt;=$C44*1.05,"Ahead",IF($D44&gt;=$C44*0.95,"On track","Behind"))))))</f>
        <v/>
      </c>
      <c r="F44" s="7" t="n"/>
    </row>
    <row r="45">
      <c r="A45" s="7" t="n"/>
      <c r="B45" s="7" t="n"/>
      <c r="C45" s="13" t="n"/>
      <c r="D45" s="14">
        <f>IF($A45="","",IFERROR(INDEX(Inputs!$B$22:$B$29,MATCH($A45,Inputs!$A$22:$A$29,0)),""))</f>
        <v/>
      </c>
      <c r="E45" s="10">
        <f>IF($A45="","",IF($C45="","",IF($D45="","",IF($F45="Lower",IF($D45&lt;=$C45*0.95,"Ahead",IF($D45&lt;=$C45*1.05,"On track","Behind")),IF($D45&gt;=$C45*1.05,"Ahead",IF($D45&gt;=$C45*0.95,"On track","Behind"))))))</f>
        <v/>
      </c>
      <c r="F45" s="7" t="n"/>
    </row>
    <row r="46">
      <c r="A46" s="7" t="n"/>
      <c r="B46" s="7" t="n"/>
      <c r="C46" s="13" t="n"/>
      <c r="D46" s="14">
        <f>IF($A46="","",IFERROR(INDEX(Inputs!$B$22:$B$29,MATCH($A46,Inputs!$A$22:$A$29,0)),""))</f>
        <v/>
      </c>
      <c r="E46" s="10">
        <f>IF($A46="","",IF($C46="","",IF($D46="","",IF($F46="Lower",IF($D46&lt;=$C46*0.95,"Ahead",IF($D46&lt;=$C46*1.05,"On track","Behind")),IF($D46&gt;=$C46*1.05,"Ahead",IF($D46&gt;=$C46*0.95,"On track","Behind"))))))</f>
        <v/>
      </c>
      <c r="F46" s="7" t="n"/>
    </row>
    <row r="47">
      <c r="A47" s="7" t="n"/>
      <c r="B47" s="7" t="n"/>
      <c r="C47" s="13" t="n"/>
      <c r="D47" s="14">
        <f>IF($A47="","",IFERROR(INDEX(Inputs!$B$22:$B$29,MATCH($A47,Inputs!$A$22:$A$29,0)),""))</f>
        <v/>
      </c>
      <c r="E47" s="10">
        <f>IF($A47="","",IF($C47="","",IF($D47="","",IF($F47="Lower",IF($D47&lt;=$C47*0.95,"Ahead",IF($D47&lt;=$C47*1.05,"On track","Behind")),IF($D47&gt;=$C47*1.05,"Ahead",IF($D47&gt;=$C47*0.95,"On track","Behind"))))))</f>
        <v/>
      </c>
      <c r="F47" s="7" t="n"/>
    </row>
    <row r="48">
      <c r="A48" s="7" t="n"/>
      <c r="B48" s="7" t="n"/>
      <c r="C48" s="13" t="n"/>
      <c r="D48" s="14">
        <f>IF($A48="","",IFERROR(INDEX(Inputs!$B$22:$B$29,MATCH($A48,Inputs!$A$22:$A$29,0)),""))</f>
        <v/>
      </c>
      <c r="E48" s="10">
        <f>IF($A48="","",IF($C48="","",IF($D48="","",IF($F48="Lower",IF($D48&lt;=$C48*0.95,"Ahead",IF($D48&lt;=$C48*1.05,"On track","Behind")),IF($D48&gt;=$C48*1.05,"Ahead",IF($D48&gt;=$C48*0.95,"On track","Behind"))))))</f>
        <v/>
      </c>
      <c r="F48" s="7" t="n"/>
    </row>
    <row r="49">
      <c r="A49" s="7" t="n"/>
      <c r="B49" s="7" t="n"/>
      <c r="C49" s="13" t="n"/>
      <c r="D49" s="14">
        <f>IF($A49="","",IFERROR(INDEX(Inputs!$B$22:$B$29,MATCH($A49,Inputs!$A$22:$A$29,0)),""))</f>
        <v/>
      </c>
      <c r="E49" s="10">
        <f>IF($A49="","",IF($C49="","",IF($D49="","",IF($F49="Lower",IF($D49&lt;=$C49*0.95,"Ahead",IF($D49&lt;=$C49*1.05,"On track","Behind")),IF($D49&gt;=$C49*1.05,"Ahead",IF($D49&gt;=$C49*0.95,"On track","Behind"))))))</f>
        <v/>
      </c>
      <c r="F49" s="7" t="n"/>
    </row>
    <row r="50">
      <c r="A50" s="7" t="n"/>
      <c r="B50" s="7" t="n"/>
      <c r="C50" s="13" t="n"/>
      <c r="D50" s="14">
        <f>IF($A50="","",IFERROR(INDEX(Inputs!$B$22:$B$29,MATCH($A50,Inputs!$A$22:$A$29,0)),""))</f>
        <v/>
      </c>
      <c r="E50" s="10">
        <f>IF($A50="","",IF($C50="","",IF($D50="","",IF($F50="Lower",IF($D50&lt;=$C50*0.95,"Ahead",IF($D50&lt;=$C50*1.05,"On track","Behind")),IF($D50&gt;=$C50*1.05,"Ahead",IF($D50&gt;=$C50*0.95,"On track","Behind"))))))</f>
        <v/>
      </c>
      <c r="F50" s="7" t="n"/>
    </row>
    <row r="51">
      <c r="A51" s="7" t="n"/>
      <c r="B51" s="7" t="n"/>
      <c r="C51" s="13" t="n"/>
      <c r="D51" s="14">
        <f>IF($A51="","",IFERROR(INDEX(Inputs!$B$22:$B$29,MATCH($A51,Inputs!$A$22:$A$29,0)),""))</f>
        <v/>
      </c>
      <c r="E51" s="10">
        <f>IF($A51="","",IF($C51="","",IF($D51="","",IF($F51="Lower",IF($D51&lt;=$C51*0.95,"Ahead",IF($D51&lt;=$C51*1.05,"On track","Behind")),IF($D51&gt;=$C51*1.05,"Ahead",IF($D51&gt;=$C51*0.95,"On track","Behind"))))))</f>
        <v/>
      </c>
      <c r="F51" s="7" t="n"/>
    </row>
    <row r="52">
      <c r="A52" s="7" t="n"/>
      <c r="B52" s="7" t="n"/>
      <c r="C52" s="13" t="n"/>
      <c r="D52" s="14">
        <f>IF($A52="","",IFERROR(INDEX(Inputs!$B$22:$B$29,MATCH($A52,Inputs!$A$22:$A$29,0)),""))</f>
        <v/>
      </c>
      <c r="E52" s="10">
        <f>IF($A52="","",IF($C52="","",IF($D52="","",IF($F52="Lower",IF($D52&lt;=$C52*0.95,"Ahead",IF($D52&lt;=$C52*1.05,"On track","Behind")),IF($D52&gt;=$C52*1.05,"Ahead",IF($D52&gt;=$C52*0.95,"On track","Behind"))))))</f>
        <v/>
      </c>
      <c r="F52" s="7" t="n"/>
    </row>
    <row r="53">
      <c r="A53" s="7" t="n"/>
      <c r="B53" s="7" t="n"/>
      <c r="C53" s="13" t="n"/>
      <c r="D53" s="14">
        <f>IF($A53="","",IFERROR(INDEX(Inputs!$B$22:$B$29,MATCH($A53,Inputs!$A$22:$A$29,0)),""))</f>
        <v/>
      </c>
      <c r="E53" s="10">
        <f>IF($A53="","",IF($C53="","",IF($D53="","",IF($F53="Lower",IF($D53&lt;=$C53*0.95,"Ahead",IF($D53&lt;=$C53*1.05,"On track","Behind")),IF($D53&gt;=$C53*1.05,"Ahead",IF($D53&gt;=$C53*0.95,"On track","Behind"))))))</f>
        <v/>
      </c>
      <c r="F53" s="7" t="n"/>
    </row>
    <row r="54">
      <c r="A54" s="7" t="n"/>
      <c r="B54" s="7" t="n"/>
      <c r="C54" s="13" t="n"/>
      <c r="D54" s="14">
        <f>IF($A54="","",IFERROR(INDEX(Inputs!$B$22:$B$29,MATCH($A54,Inputs!$A$22:$A$29,0)),""))</f>
        <v/>
      </c>
      <c r="E54" s="10">
        <f>IF($A54="","",IF($C54="","",IF($D54="","",IF($F54="Lower",IF($D54&lt;=$C54*0.95,"Ahead",IF($D54&lt;=$C54*1.05,"On track","Behind")),IF($D54&gt;=$C54*1.05,"Ahead",IF($D54&gt;=$C54*0.95,"On track","Behind"))))))</f>
        <v/>
      </c>
      <c r="F54" s="7" t="n"/>
    </row>
    <row r="55">
      <c r="A55" s="7" t="n"/>
      <c r="B55" s="7" t="n"/>
      <c r="C55" s="13" t="n"/>
      <c r="D55" s="14">
        <f>IF($A55="","",IFERROR(INDEX(Inputs!$B$22:$B$29,MATCH($A55,Inputs!$A$22:$A$29,0)),""))</f>
        <v/>
      </c>
      <c r="E55" s="10">
        <f>IF($A55="","",IF($C55="","",IF($D55="","",IF($F55="Lower",IF($D55&lt;=$C55*0.95,"Ahead",IF($D55&lt;=$C55*1.05,"On track","Behind")),IF($D55&gt;=$C55*1.05,"Ahead",IF($D55&gt;=$C55*0.95,"On track","Behind"))))))</f>
        <v/>
      </c>
      <c r="F55" s="7" t="n"/>
    </row>
    <row r="56">
      <c r="A56" s="7" t="n"/>
      <c r="B56" s="7" t="n"/>
      <c r="C56" s="13" t="n"/>
      <c r="D56" s="14">
        <f>IF($A56="","",IFERROR(INDEX(Inputs!$B$22:$B$29,MATCH($A56,Inputs!$A$22:$A$29,0)),""))</f>
        <v/>
      </c>
      <c r="E56" s="10">
        <f>IF($A56="","",IF($C56="","",IF($D56="","",IF($F56="Lower",IF($D56&lt;=$C56*0.95,"Ahead",IF($D56&lt;=$C56*1.05,"On track","Behind")),IF($D56&gt;=$C56*1.05,"Ahead",IF($D56&gt;=$C56*0.95,"On track","Behind"))))))</f>
        <v/>
      </c>
      <c r="F56" s="7" t="n"/>
    </row>
    <row r="57">
      <c r="A57" s="7" t="n"/>
      <c r="B57" s="7" t="n"/>
      <c r="C57" s="13" t="n"/>
      <c r="D57" s="14">
        <f>IF($A57="","",IFERROR(INDEX(Inputs!$B$22:$B$29,MATCH($A57,Inputs!$A$22:$A$29,0)),""))</f>
        <v/>
      </c>
      <c r="E57" s="10">
        <f>IF($A57="","",IF($C57="","",IF($D57="","",IF($F57="Lower",IF($D57&lt;=$C57*0.95,"Ahead",IF($D57&lt;=$C57*1.05,"On track","Behind")),IF($D57&gt;=$C57*1.05,"Ahead",IF($D57&gt;=$C57*0.95,"On track","Behind"))))))</f>
        <v/>
      </c>
      <c r="F57" s="7" t="n"/>
    </row>
    <row r="58">
      <c r="A58" s="7" t="n"/>
      <c r="B58" s="7" t="n"/>
      <c r="C58" s="13" t="n"/>
      <c r="D58" s="14">
        <f>IF($A58="","",IFERROR(INDEX(Inputs!$B$22:$B$29,MATCH($A58,Inputs!$A$22:$A$29,0)),""))</f>
        <v/>
      </c>
      <c r="E58" s="10">
        <f>IF($A58="","",IF($C58="","",IF($D58="","",IF($F58="Lower",IF($D58&lt;=$C58*0.95,"Ahead",IF($D58&lt;=$C58*1.05,"On track","Behind")),IF($D58&gt;=$C58*1.05,"Ahead",IF($D58&gt;=$C58*0.95,"On track","Behind"))))))</f>
        <v/>
      </c>
      <c r="F58" s="7" t="n"/>
    </row>
    <row r="59">
      <c r="A59" s="7" t="n"/>
      <c r="B59" s="7" t="n"/>
      <c r="C59" s="13" t="n"/>
      <c r="D59" s="14">
        <f>IF($A59="","",IFERROR(INDEX(Inputs!$B$22:$B$29,MATCH($A59,Inputs!$A$22:$A$29,0)),""))</f>
        <v/>
      </c>
      <c r="E59" s="10">
        <f>IF($A59="","",IF($C59="","",IF($D59="","",IF($F59="Lower",IF($D59&lt;=$C59*0.95,"Ahead",IF($D59&lt;=$C59*1.05,"On track","Behind")),IF($D59&gt;=$C59*1.05,"Ahead",IF($D59&gt;=$C59*0.95,"On track","Behind"))))))</f>
        <v/>
      </c>
      <c r="F59" s="7" t="n"/>
    </row>
    <row r="60">
      <c r="A60" s="7" t="n"/>
      <c r="B60" s="7" t="n"/>
      <c r="C60" s="13" t="n"/>
      <c r="D60" s="14">
        <f>IF($A60="","",IFERROR(INDEX(Inputs!$B$22:$B$29,MATCH($A60,Inputs!$A$22:$A$29,0)),""))</f>
        <v/>
      </c>
      <c r="E60" s="10">
        <f>IF($A60="","",IF($C60="","",IF($D60="","",IF($F60="Lower",IF($D60&lt;=$C60*0.95,"Ahead",IF($D60&lt;=$C60*1.05,"On track","Behind")),IF($D60&gt;=$C60*1.05,"Ahead",IF($D60&gt;=$C60*0.95,"On track","Behind"))))))</f>
        <v/>
      </c>
      <c r="F60" s="7" t="n"/>
    </row>
    <row r="61">
      <c r="A61" s="7" t="n"/>
      <c r="B61" s="7" t="n"/>
      <c r="C61" s="13" t="n"/>
      <c r="D61" s="14">
        <f>IF($A61="","",IFERROR(INDEX(Inputs!$B$22:$B$29,MATCH($A61,Inputs!$A$22:$A$29,0)),""))</f>
        <v/>
      </c>
      <c r="E61" s="10">
        <f>IF($A61="","",IF($C61="","",IF($D61="","",IF($F61="Lower",IF($D61&lt;=$C61*0.95,"Ahead",IF($D61&lt;=$C61*1.05,"On track","Behind")),IF($D61&gt;=$C61*1.05,"Ahead",IF($D61&gt;=$C61*0.95,"On track","Behind"))))))</f>
        <v/>
      </c>
      <c r="F61" s="7" t="n"/>
    </row>
    <row r="62">
      <c r="A62" s="7" t="n"/>
      <c r="B62" s="7" t="n"/>
      <c r="C62" s="13" t="n"/>
      <c r="D62" s="14">
        <f>IF($A62="","",IFERROR(INDEX(Inputs!$B$22:$B$29,MATCH($A62,Inputs!$A$22:$A$29,0)),""))</f>
        <v/>
      </c>
      <c r="E62" s="10">
        <f>IF($A62="","",IF($C62="","",IF($D62="","",IF($F62="Lower",IF($D62&lt;=$C62*0.95,"Ahead",IF($D62&lt;=$C62*1.05,"On track","Behind")),IF($D62&gt;=$C62*1.05,"Ahead",IF($D62&gt;=$C62*0.95,"On track","Behind"))))))</f>
        <v/>
      </c>
      <c r="F62" s="7" t="n"/>
    </row>
    <row r="63">
      <c r="A63" s="7" t="n"/>
      <c r="B63" s="7" t="n"/>
      <c r="C63" s="13" t="n"/>
      <c r="D63" s="14">
        <f>IF($A63="","",IFERROR(INDEX(Inputs!$B$22:$B$29,MATCH($A63,Inputs!$A$22:$A$29,0)),""))</f>
        <v/>
      </c>
      <c r="E63" s="10">
        <f>IF($A63="","",IF($C63="","",IF($D63="","",IF($F63="Lower",IF($D63&lt;=$C63*0.95,"Ahead",IF($D63&lt;=$C63*1.05,"On track","Behind")),IF($D63&gt;=$C63*1.05,"Ahead",IF($D63&gt;=$C63*0.95,"On track","Behind"))))))</f>
        <v/>
      </c>
      <c r="F63" s="7" t="n"/>
    </row>
    <row r="64">
      <c r="A64" s="7" t="n"/>
      <c r="B64" s="7" t="n"/>
      <c r="C64" s="13" t="n"/>
      <c r="D64" s="14">
        <f>IF($A64="","",IFERROR(INDEX(Inputs!$B$22:$B$29,MATCH($A64,Inputs!$A$22:$A$29,0)),""))</f>
        <v/>
      </c>
      <c r="E64" s="10">
        <f>IF($A64="","",IF($C64="","",IF($D64="","",IF($F64="Lower",IF($D64&lt;=$C64*0.95,"Ahead",IF($D64&lt;=$C64*1.05,"On track","Behind")),IF($D64&gt;=$C64*1.05,"Ahead",IF($D64&gt;=$C64*0.95,"On track","Behind"))))))</f>
        <v/>
      </c>
      <c r="F64" s="7" t="n"/>
    </row>
    <row r="65">
      <c r="A65" s="7" t="n"/>
      <c r="B65" s="7" t="n"/>
      <c r="C65" s="13" t="n"/>
      <c r="D65" s="14">
        <f>IF($A65="","",IFERROR(INDEX(Inputs!$B$22:$B$29,MATCH($A65,Inputs!$A$22:$A$29,0)),""))</f>
        <v/>
      </c>
      <c r="E65" s="10">
        <f>IF($A65="","",IF($C65="","",IF($D65="","",IF($F65="Lower",IF($D65&lt;=$C65*0.95,"Ahead",IF($D65&lt;=$C65*1.05,"On track","Behind")),IF($D65&gt;=$C65*1.05,"Ahead",IF($D65&gt;=$C65*0.95,"On track","Behind"))))))</f>
        <v/>
      </c>
      <c r="F65" s="7" t="n"/>
    </row>
    <row r="66">
      <c r="A66" s="7" t="n"/>
      <c r="B66" s="7" t="n"/>
      <c r="C66" s="13" t="n"/>
      <c r="D66" s="14">
        <f>IF($A66="","",IFERROR(INDEX(Inputs!$B$22:$B$29,MATCH($A66,Inputs!$A$22:$A$29,0)),""))</f>
        <v/>
      </c>
      <c r="E66" s="10">
        <f>IF($A66="","",IF($C66="","",IF($D66="","",IF($F66="Lower",IF($D66&lt;=$C66*0.95,"Ahead",IF($D66&lt;=$C66*1.05,"On track","Behind")),IF($D66&gt;=$C66*1.05,"Ahead",IF($D66&gt;=$C66*0.95,"On track","Behind"))))))</f>
        <v/>
      </c>
      <c r="F66" s="7" t="n"/>
    </row>
    <row r="67">
      <c r="A67" s="7" t="n"/>
      <c r="B67" s="7" t="n"/>
      <c r="C67" s="13" t="n"/>
      <c r="D67" s="14">
        <f>IF($A67="","",IFERROR(INDEX(Inputs!$B$22:$B$29,MATCH($A67,Inputs!$A$22:$A$29,0)),""))</f>
        <v/>
      </c>
      <c r="E67" s="10">
        <f>IF($A67="","",IF($C67="","",IF($D67="","",IF($F67="Lower",IF($D67&lt;=$C67*0.95,"Ahead",IF($D67&lt;=$C67*1.05,"On track","Behind")),IF($D67&gt;=$C67*1.05,"Ahead",IF($D67&gt;=$C67*0.95,"On track","Behind"))))))</f>
        <v/>
      </c>
      <c r="F67" s="7" t="n"/>
    </row>
    <row r="68">
      <c r="A68" s="7" t="n"/>
      <c r="B68" s="7" t="n"/>
      <c r="C68" s="13" t="n"/>
      <c r="D68" s="14">
        <f>IF($A68="","",IFERROR(INDEX(Inputs!$B$22:$B$29,MATCH($A68,Inputs!$A$22:$A$29,0)),""))</f>
        <v/>
      </c>
      <c r="E68" s="10">
        <f>IF($A68="","",IF($C68="","",IF($D68="","",IF($F68="Lower",IF($D68&lt;=$C68*0.95,"Ahead",IF($D68&lt;=$C68*1.05,"On track","Behind")),IF($D68&gt;=$C68*1.05,"Ahead",IF($D68&gt;=$C68*0.95,"On track","Behind"))))))</f>
        <v/>
      </c>
      <c r="F68" s="7" t="n"/>
    </row>
    <row r="69">
      <c r="A69" s="7" t="n"/>
      <c r="B69" s="7" t="n"/>
      <c r="C69" s="13" t="n"/>
      <c r="D69" s="14">
        <f>IF($A69="","",IFERROR(INDEX(Inputs!$B$22:$B$29,MATCH($A69,Inputs!$A$22:$A$29,0)),""))</f>
        <v/>
      </c>
      <c r="E69" s="10">
        <f>IF($A69="","",IF($C69="","",IF($D69="","",IF($F69="Lower",IF($D69&lt;=$C69*0.95,"Ahead",IF($D69&lt;=$C69*1.05,"On track","Behind")),IF($D69&gt;=$C69*1.05,"Ahead",IF($D69&gt;=$C69*0.95,"On track","Behind"))))))</f>
        <v/>
      </c>
      <c r="F69" s="7" t="n"/>
    </row>
    <row r="70">
      <c r="A70" s="7" t="n"/>
      <c r="B70" s="7" t="n"/>
      <c r="C70" s="13" t="n"/>
      <c r="D70" s="14">
        <f>IF($A70="","",IFERROR(INDEX(Inputs!$B$22:$B$29,MATCH($A70,Inputs!$A$22:$A$29,0)),""))</f>
        <v/>
      </c>
      <c r="E70" s="10">
        <f>IF($A70="","",IF($C70="","",IF($D70="","",IF($F70="Lower",IF($D70&lt;=$C70*0.95,"Ahead",IF($D70&lt;=$C70*1.05,"On track","Behind")),IF($D70&gt;=$C70*1.05,"Ahead",IF($D70&gt;=$C70*0.95,"On track","Behind"))))))</f>
        <v/>
      </c>
      <c r="F70" s="7" t="n"/>
    </row>
    <row r="71">
      <c r="A71" s="7" t="n"/>
      <c r="B71" s="7" t="n"/>
      <c r="C71" s="13" t="n"/>
      <c r="D71" s="14">
        <f>IF($A71="","",IFERROR(INDEX(Inputs!$B$22:$B$29,MATCH($A71,Inputs!$A$22:$A$29,0)),""))</f>
        <v/>
      </c>
      <c r="E71" s="10">
        <f>IF($A71="","",IF($C71="","",IF($D71="","",IF($F71="Lower",IF($D71&lt;=$C71*0.95,"Ahead",IF($D71&lt;=$C71*1.05,"On track","Behind")),IF($D71&gt;=$C71*1.05,"Ahead",IF($D71&gt;=$C71*0.95,"On track","Behind"))))))</f>
        <v/>
      </c>
      <c r="F71" s="7" t="n"/>
    </row>
    <row r="72">
      <c r="A72" s="7" t="n"/>
      <c r="B72" s="7" t="n"/>
      <c r="C72" s="13" t="n"/>
      <c r="D72" s="14">
        <f>IF($A72="","",IFERROR(INDEX(Inputs!$B$22:$B$29,MATCH($A72,Inputs!$A$22:$A$29,0)),""))</f>
        <v/>
      </c>
      <c r="E72" s="10">
        <f>IF($A72="","",IF($C72="","",IF($D72="","",IF($F72="Lower",IF($D72&lt;=$C72*0.95,"Ahead",IF($D72&lt;=$C72*1.05,"On track","Behind")),IF($D72&gt;=$C72*1.05,"Ahead",IF($D72&gt;=$C72*0.95,"On track","Behind"))))))</f>
        <v/>
      </c>
      <c r="F72" s="7" t="n"/>
    </row>
    <row r="73">
      <c r="A73" s="7" t="n"/>
      <c r="B73" s="7" t="n"/>
      <c r="C73" s="13" t="n"/>
      <c r="D73" s="14">
        <f>IF($A73="","",IFERROR(INDEX(Inputs!$B$22:$B$29,MATCH($A73,Inputs!$A$22:$A$29,0)),""))</f>
        <v/>
      </c>
      <c r="E73" s="10">
        <f>IF($A73="","",IF($C73="","",IF($D73="","",IF($F73="Lower",IF($D73&lt;=$C73*0.95,"Ahead",IF($D73&lt;=$C73*1.05,"On track","Behind")),IF($D73&gt;=$C73*1.05,"Ahead",IF($D73&gt;=$C73*0.95,"On track","Behind"))))))</f>
        <v/>
      </c>
      <c r="F73" s="7" t="n"/>
    </row>
    <row r="74">
      <c r="A74" s="7" t="n"/>
      <c r="B74" s="7" t="n"/>
      <c r="C74" s="13" t="n"/>
      <c r="D74" s="14">
        <f>IF($A74="","",IFERROR(INDEX(Inputs!$B$22:$B$29,MATCH($A74,Inputs!$A$22:$A$29,0)),""))</f>
        <v/>
      </c>
      <c r="E74" s="10">
        <f>IF($A74="","",IF($C74="","",IF($D74="","",IF($F74="Lower",IF($D74&lt;=$C74*0.95,"Ahead",IF($D74&lt;=$C74*1.05,"On track","Behind")),IF($D74&gt;=$C74*1.05,"Ahead",IF($D74&gt;=$C74*0.95,"On track","Behind"))))))</f>
        <v/>
      </c>
      <c r="F74" s="7" t="n"/>
    </row>
    <row r="75">
      <c r="A75" s="7" t="n"/>
      <c r="B75" s="7" t="n"/>
      <c r="C75" s="13" t="n"/>
      <c r="D75" s="14">
        <f>IF($A75="","",IFERROR(INDEX(Inputs!$B$22:$B$29,MATCH($A75,Inputs!$A$22:$A$29,0)),""))</f>
        <v/>
      </c>
      <c r="E75" s="10">
        <f>IF($A75="","",IF($C75="","",IF($D75="","",IF($F75="Lower",IF($D75&lt;=$C75*0.95,"Ahead",IF($D75&lt;=$C75*1.05,"On track","Behind")),IF($D75&gt;=$C75*1.05,"Ahead",IF($D75&gt;=$C75*0.95,"On track","Behind"))))))</f>
        <v/>
      </c>
      <c r="F75" s="7" t="n"/>
    </row>
    <row r="76">
      <c r="A76" s="7" t="n"/>
      <c r="B76" s="7" t="n"/>
      <c r="C76" s="13" t="n"/>
      <c r="D76" s="14">
        <f>IF($A76="","",IFERROR(INDEX(Inputs!$B$22:$B$29,MATCH($A76,Inputs!$A$22:$A$29,0)),""))</f>
        <v/>
      </c>
      <c r="E76" s="10">
        <f>IF($A76="","",IF($C76="","",IF($D76="","",IF($F76="Lower",IF($D76&lt;=$C76*0.95,"Ahead",IF($D76&lt;=$C76*1.05,"On track","Behind")),IF($D76&gt;=$C76*1.05,"Ahead",IF($D76&gt;=$C76*0.95,"On track","Behind"))))))</f>
        <v/>
      </c>
      <c r="F76" s="7" t="n"/>
    </row>
    <row r="77">
      <c r="A77" s="7" t="n"/>
      <c r="B77" s="7" t="n"/>
      <c r="C77" s="13" t="n"/>
      <c r="D77" s="14">
        <f>IF($A77="","",IFERROR(INDEX(Inputs!$B$22:$B$29,MATCH($A77,Inputs!$A$22:$A$29,0)),""))</f>
        <v/>
      </c>
      <c r="E77" s="10">
        <f>IF($A77="","",IF($C77="","",IF($D77="","",IF($F77="Lower",IF($D77&lt;=$C77*0.95,"Ahead",IF($D77&lt;=$C77*1.05,"On track","Behind")),IF($D77&gt;=$C77*1.05,"Ahead",IF($D77&gt;=$C77*0.95,"On track","Behind"))))))</f>
        <v/>
      </c>
      <c r="F77" s="7" t="n"/>
    </row>
    <row r="78">
      <c r="A78" s="7" t="n"/>
      <c r="B78" s="7" t="n"/>
      <c r="C78" s="13" t="n"/>
      <c r="D78" s="14">
        <f>IF($A78="","",IFERROR(INDEX(Inputs!$B$22:$B$29,MATCH($A78,Inputs!$A$22:$A$29,0)),""))</f>
        <v/>
      </c>
      <c r="E78" s="10">
        <f>IF($A78="","",IF($C78="","",IF($D78="","",IF($F78="Lower",IF($D78&lt;=$C78*0.95,"Ahead",IF($D78&lt;=$C78*1.05,"On track","Behind")),IF($D78&gt;=$C78*1.05,"Ahead",IF($D78&gt;=$C78*0.95,"On track","Behind"))))))</f>
        <v/>
      </c>
      <c r="F78" s="7" t="n"/>
    </row>
    <row r="79">
      <c r="A79" s="7" t="n"/>
      <c r="B79" s="7" t="n"/>
      <c r="C79" s="13" t="n"/>
      <c r="D79" s="14">
        <f>IF($A79="","",IFERROR(INDEX(Inputs!$B$22:$B$29,MATCH($A79,Inputs!$A$22:$A$29,0)),""))</f>
        <v/>
      </c>
      <c r="E79" s="10">
        <f>IF($A79="","",IF($C79="","",IF($D79="","",IF($F79="Lower",IF($D79&lt;=$C79*0.95,"Ahead",IF($D79&lt;=$C79*1.05,"On track","Behind")),IF($D79&gt;=$C79*1.05,"Ahead",IF($D79&gt;=$C79*0.95,"On track","Behind"))))))</f>
        <v/>
      </c>
      <c r="F79" s="7" t="n"/>
    </row>
    <row r="80">
      <c r="A80" s="7" t="n"/>
      <c r="B80" s="7" t="n"/>
      <c r="C80" s="13" t="n"/>
      <c r="D80" s="14">
        <f>IF($A80="","",IFERROR(INDEX(Inputs!$B$22:$B$29,MATCH($A80,Inputs!$A$22:$A$29,0)),""))</f>
        <v/>
      </c>
      <c r="E80" s="10">
        <f>IF($A80="","",IF($C80="","",IF($D80="","",IF($F80="Lower",IF($D80&lt;=$C80*0.95,"Ahead",IF($D80&lt;=$C80*1.05,"On track","Behind")),IF($D80&gt;=$C80*1.05,"Ahead",IF($D80&gt;=$C80*0.95,"On track","Behind"))))))</f>
        <v/>
      </c>
      <c r="F80" s="7" t="n"/>
    </row>
    <row r="81">
      <c r="A81" s="7" t="n"/>
      <c r="B81" s="7" t="n"/>
      <c r="C81" s="13" t="n"/>
      <c r="D81" s="14">
        <f>IF($A81="","",IFERROR(INDEX(Inputs!$B$22:$B$29,MATCH($A81,Inputs!$A$22:$A$29,0)),""))</f>
        <v/>
      </c>
      <c r="E81" s="10">
        <f>IF($A81="","",IF($C81="","",IF($D81="","",IF($F81="Lower",IF($D81&lt;=$C81*0.95,"Ahead",IF($D81&lt;=$C81*1.05,"On track","Behind")),IF($D81&gt;=$C81*1.05,"Ahead",IF($D81&gt;=$C81*0.95,"On track","Behind"))))))</f>
        <v/>
      </c>
      <c r="F81" s="7" t="n"/>
    </row>
    <row r="82">
      <c r="A82" s="7" t="n"/>
      <c r="B82" s="7" t="n"/>
      <c r="C82" s="13" t="n"/>
      <c r="D82" s="14">
        <f>IF($A82="","",IFERROR(INDEX(Inputs!$B$22:$B$29,MATCH($A82,Inputs!$A$22:$A$29,0)),""))</f>
        <v/>
      </c>
      <c r="E82" s="10">
        <f>IF($A82="","",IF($C82="","",IF($D82="","",IF($F82="Lower",IF($D82&lt;=$C82*0.95,"Ahead",IF($D82&lt;=$C82*1.05,"On track","Behind")),IF($D82&gt;=$C82*1.05,"Ahead",IF($D82&gt;=$C82*0.95,"On track","Behind"))))))</f>
        <v/>
      </c>
      <c r="F82" s="7" t="n"/>
    </row>
    <row r="83">
      <c r="A83" s="7" t="n"/>
      <c r="B83" s="7" t="n"/>
      <c r="C83" s="13" t="n"/>
      <c r="D83" s="14">
        <f>IF($A83="","",IFERROR(INDEX(Inputs!$B$22:$B$29,MATCH($A83,Inputs!$A$22:$A$29,0)),""))</f>
        <v/>
      </c>
      <c r="E83" s="10">
        <f>IF($A83="","",IF($C83="","",IF($D83="","",IF($F83="Lower",IF($D83&lt;=$C83*0.95,"Ahead",IF($D83&lt;=$C83*1.05,"On track","Behind")),IF($D83&gt;=$C83*1.05,"Ahead",IF($D83&gt;=$C83*0.95,"On track","Behind"))))))</f>
        <v/>
      </c>
      <c r="F83" s="7" t="n"/>
    </row>
    <row r="84">
      <c r="A84" s="7" t="n"/>
      <c r="B84" s="7" t="n"/>
      <c r="C84" s="13" t="n"/>
      <c r="D84" s="14">
        <f>IF($A84="","",IFERROR(INDEX(Inputs!$B$22:$B$29,MATCH($A84,Inputs!$A$22:$A$29,0)),""))</f>
        <v/>
      </c>
      <c r="E84" s="10">
        <f>IF($A84="","",IF($C84="","",IF($D84="","",IF($F84="Lower",IF($D84&lt;=$C84*0.95,"Ahead",IF($D84&lt;=$C84*1.05,"On track","Behind")),IF($D84&gt;=$C84*1.05,"Ahead",IF($D84&gt;=$C84*0.95,"On track","Behind"))))))</f>
        <v/>
      </c>
      <c r="F84" s="7" t="n"/>
    </row>
    <row r="85">
      <c r="A85" s="7" t="n"/>
      <c r="B85" s="7" t="n"/>
      <c r="C85" s="13" t="n"/>
      <c r="D85" s="14">
        <f>IF($A85="","",IFERROR(INDEX(Inputs!$B$22:$B$29,MATCH($A85,Inputs!$A$22:$A$29,0)),""))</f>
        <v/>
      </c>
      <c r="E85" s="10">
        <f>IF($A85="","",IF($C85="","",IF($D85="","",IF($F85="Lower",IF($D85&lt;=$C85*0.95,"Ahead",IF($D85&lt;=$C85*1.05,"On track","Behind")),IF($D85&gt;=$C85*1.05,"Ahead",IF($D85&gt;=$C85*0.95,"On track","Behind"))))))</f>
        <v/>
      </c>
      <c r="F85" s="7" t="n"/>
    </row>
    <row r="86">
      <c r="A86" s="7" t="n"/>
      <c r="B86" s="7" t="n"/>
      <c r="C86" s="13" t="n"/>
      <c r="D86" s="14">
        <f>IF($A86="","",IFERROR(INDEX(Inputs!$B$22:$B$29,MATCH($A86,Inputs!$A$22:$A$29,0)),""))</f>
        <v/>
      </c>
      <c r="E86" s="10">
        <f>IF($A86="","",IF($C86="","",IF($D86="","",IF($F86="Lower",IF($D86&lt;=$C86*0.95,"Ahead",IF($D86&lt;=$C86*1.05,"On track","Behind")),IF($D86&gt;=$C86*1.05,"Ahead",IF($D86&gt;=$C86*0.95,"On track","Behind"))))))</f>
        <v/>
      </c>
      <c r="F86" s="7" t="n"/>
    </row>
    <row r="87">
      <c r="A87" s="7" t="n"/>
      <c r="B87" s="7" t="n"/>
      <c r="C87" s="13" t="n"/>
      <c r="D87" s="14">
        <f>IF($A87="","",IFERROR(INDEX(Inputs!$B$22:$B$29,MATCH($A87,Inputs!$A$22:$A$29,0)),""))</f>
        <v/>
      </c>
      <c r="E87" s="10">
        <f>IF($A87="","",IF($C87="","",IF($D87="","",IF($F87="Lower",IF($D87&lt;=$C87*0.95,"Ahead",IF($D87&lt;=$C87*1.05,"On track","Behind")),IF($D87&gt;=$C87*1.05,"Ahead",IF($D87&gt;=$C87*0.95,"On track","Behind"))))))</f>
        <v/>
      </c>
      <c r="F87" s="7" t="n"/>
    </row>
    <row r="88">
      <c r="A88" s="7" t="n"/>
      <c r="B88" s="7" t="n"/>
      <c r="C88" s="13" t="n"/>
      <c r="D88" s="14">
        <f>IF($A88="","",IFERROR(INDEX(Inputs!$B$22:$B$29,MATCH($A88,Inputs!$A$22:$A$29,0)),""))</f>
        <v/>
      </c>
      <c r="E88" s="10">
        <f>IF($A88="","",IF($C88="","",IF($D88="","",IF($F88="Lower",IF($D88&lt;=$C88*0.95,"Ahead",IF($D88&lt;=$C88*1.05,"On track","Behind")),IF($D88&gt;=$C88*1.05,"Ahead",IF($D88&gt;=$C88*0.95,"On track","Behind"))))))</f>
        <v/>
      </c>
      <c r="F88" s="7" t="n"/>
    </row>
    <row r="89">
      <c r="A89" s="7" t="n"/>
      <c r="B89" s="7" t="n"/>
      <c r="C89" s="13" t="n"/>
      <c r="D89" s="14">
        <f>IF($A89="","",IFERROR(INDEX(Inputs!$B$22:$B$29,MATCH($A89,Inputs!$A$22:$A$29,0)),""))</f>
        <v/>
      </c>
      <c r="E89" s="10">
        <f>IF($A89="","",IF($C89="","",IF($D89="","",IF($F89="Lower",IF($D89&lt;=$C89*0.95,"Ahead",IF($D89&lt;=$C89*1.05,"On track","Behind")),IF($D89&gt;=$C89*1.05,"Ahead",IF($D89&gt;=$C89*0.95,"On track","Behind"))))))</f>
        <v/>
      </c>
      <c r="F89" s="7" t="n"/>
    </row>
    <row r="90">
      <c r="A90" s="7" t="n"/>
      <c r="B90" s="7" t="n"/>
      <c r="C90" s="13" t="n"/>
      <c r="D90" s="14">
        <f>IF($A90="","",IFERROR(INDEX(Inputs!$B$22:$B$29,MATCH($A90,Inputs!$A$22:$A$29,0)),""))</f>
        <v/>
      </c>
      <c r="E90" s="10">
        <f>IF($A90="","",IF($C90="","",IF($D90="","",IF($F90="Lower",IF($D90&lt;=$C90*0.95,"Ahead",IF($D90&lt;=$C90*1.05,"On track","Behind")),IF($D90&gt;=$C90*1.05,"Ahead",IF($D90&gt;=$C90*0.95,"On track","Behind"))))))</f>
        <v/>
      </c>
      <c r="F90" s="7" t="n"/>
    </row>
    <row r="91">
      <c r="A91" s="7" t="n"/>
      <c r="B91" s="7" t="n"/>
      <c r="C91" s="13" t="n"/>
      <c r="D91" s="14">
        <f>IF($A91="","",IFERROR(INDEX(Inputs!$B$22:$B$29,MATCH($A91,Inputs!$A$22:$A$29,0)),""))</f>
        <v/>
      </c>
      <c r="E91" s="10">
        <f>IF($A91="","",IF($C91="","",IF($D91="","",IF($F91="Lower",IF($D91&lt;=$C91*0.95,"Ahead",IF($D91&lt;=$C91*1.05,"On track","Behind")),IF($D91&gt;=$C91*1.05,"Ahead",IF($D91&gt;=$C91*0.95,"On track","Behind"))))))</f>
        <v/>
      </c>
      <c r="F91" s="7" t="n"/>
    </row>
    <row r="92">
      <c r="A92" s="7" t="n"/>
      <c r="B92" s="7" t="n"/>
      <c r="C92" s="13" t="n"/>
      <c r="D92" s="14">
        <f>IF($A92="","",IFERROR(INDEX(Inputs!$B$22:$B$29,MATCH($A92,Inputs!$A$22:$A$29,0)),""))</f>
        <v/>
      </c>
      <c r="E92" s="10">
        <f>IF($A92="","",IF($C92="","",IF($D92="","",IF($F92="Lower",IF($D92&lt;=$C92*0.95,"Ahead",IF($D92&lt;=$C92*1.05,"On track","Behind")),IF($D92&gt;=$C92*1.05,"Ahead",IF($D92&gt;=$C92*0.95,"On track","Behind"))))))</f>
        <v/>
      </c>
      <c r="F92" s="7" t="n"/>
    </row>
    <row r="93">
      <c r="A93" s="7" t="n"/>
      <c r="B93" s="7" t="n"/>
      <c r="C93" s="13" t="n"/>
      <c r="D93" s="14">
        <f>IF($A93="","",IFERROR(INDEX(Inputs!$B$22:$B$29,MATCH($A93,Inputs!$A$22:$A$29,0)),""))</f>
        <v/>
      </c>
      <c r="E93" s="10">
        <f>IF($A93="","",IF($C93="","",IF($D93="","",IF($F93="Lower",IF($D93&lt;=$C93*0.95,"Ahead",IF($D93&lt;=$C93*1.05,"On track","Behind")),IF($D93&gt;=$C93*1.05,"Ahead",IF($D93&gt;=$C93*0.95,"On track","Behind"))))))</f>
        <v/>
      </c>
      <c r="F93" s="7" t="n"/>
    </row>
    <row r="94">
      <c r="A94" s="7" t="n"/>
      <c r="B94" s="7" t="n"/>
      <c r="C94" s="13" t="n"/>
      <c r="D94" s="14">
        <f>IF($A94="","",IFERROR(INDEX(Inputs!$B$22:$B$29,MATCH($A94,Inputs!$A$22:$A$29,0)),""))</f>
        <v/>
      </c>
      <c r="E94" s="10">
        <f>IF($A94="","",IF($C94="","",IF($D94="","",IF($F94="Lower",IF($D94&lt;=$C94*0.95,"Ahead",IF($D94&lt;=$C94*1.05,"On track","Behind")),IF($D94&gt;=$C94*1.05,"Ahead",IF($D94&gt;=$C94*0.95,"On track","Behind"))))))</f>
        <v/>
      </c>
      <c r="F94" s="7" t="n"/>
    </row>
    <row r="95">
      <c r="A95" s="7" t="n"/>
      <c r="B95" s="7" t="n"/>
      <c r="C95" s="13" t="n"/>
      <c r="D95" s="14">
        <f>IF($A95="","",IFERROR(INDEX(Inputs!$B$22:$B$29,MATCH($A95,Inputs!$A$22:$A$29,0)),""))</f>
        <v/>
      </c>
      <c r="E95" s="10">
        <f>IF($A95="","",IF($C95="","",IF($D95="","",IF($F95="Lower",IF($D95&lt;=$C95*0.95,"Ahead",IF($D95&lt;=$C95*1.05,"On track","Behind")),IF($D95&gt;=$C95*1.05,"Ahead",IF($D95&gt;=$C95*0.95,"On track","Behind"))))))</f>
        <v/>
      </c>
      <c r="F95" s="7" t="n"/>
    </row>
    <row r="96">
      <c r="A96" s="7" t="n"/>
      <c r="B96" s="7" t="n"/>
      <c r="C96" s="13" t="n"/>
      <c r="D96" s="14">
        <f>IF($A96="","",IFERROR(INDEX(Inputs!$B$22:$B$29,MATCH($A96,Inputs!$A$22:$A$29,0)),""))</f>
        <v/>
      </c>
      <c r="E96" s="10">
        <f>IF($A96="","",IF($C96="","",IF($D96="","",IF($F96="Lower",IF($D96&lt;=$C96*0.95,"Ahead",IF($D96&lt;=$C96*1.05,"On track","Behind")),IF($D96&gt;=$C96*1.05,"Ahead",IF($D96&gt;=$C96*0.95,"On track","Behind"))))))</f>
        <v/>
      </c>
      <c r="F96" s="7" t="n"/>
    </row>
    <row r="97">
      <c r="A97" s="7" t="n"/>
      <c r="B97" s="7" t="n"/>
      <c r="C97" s="13" t="n"/>
      <c r="D97" s="14">
        <f>IF($A97="","",IFERROR(INDEX(Inputs!$B$22:$B$29,MATCH($A97,Inputs!$A$22:$A$29,0)),""))</f>
        <v/>
      </c>
      <c r="E97" s="10">
        <f>IF($A97="","",IF($C97="","",IF($D97="","",IF($F97="Lower",IF($D97&lt;=$C97*0.95,"Ahead",IF($D97&lt;=$C97*1.05,"On track","Behind")),IF($D97&gt;=$C97*1.05,"Ahead",IF($D97&gt;=$C97*0.95,"On track","Behind"))))))</f>
        <v/>
      </c>
      <c r="F97" s="7" t="n"/>
    </row>
    <row r="98">
      <c r="A98" s="7" t="n"/>
      <c r="B98" s="7" t="n"/>
      <c r="C98" s="13" t="n"/>
      <c r="D98" s="14">
        <f>IF($A98="","",IFERROR(INDEX(Inputs!$B$22:$B$29,MATCH($A98,Inputs!$A$22:$A$29,0)),""))</f>
        <v/>
      </c>
      <c r="E98" s="10">
        <f>IF($A98="","",IF($C98="","",IF($D98="","",IF($F98="Lower",IF($D98&lt;=$C98*0.95,"Ahead",IF($D98&lt;=$C98*1.05,"On track","Behind")),IF($D98&gt;=$C98*1.05,"Ahead",IF($D98&gt;=$C98*0.95,"On track","Behind"))))))</f>
        <v/>
      </c>
      <c r="F98" s="7" t="n"/>
    </row>
    <row r="99">
      <c r="A99" s="7" t="n"/>
      <c r="B99" s="7" t="n"/>
      <c r="C99" s="13" t="n"/>
      <c r="D99" s="14">
        <f>IF($A99="","",IFERROR(INDEX(Inputs!$B$22:$B$29,MATCH($A99,Inputs!$A$22:$A$29,0)),""))</f>
        <v/>
      </c>
      <c r="E99" s="10">
        <f>IF($A99="","",IF($C99="","",IF($D99="","",IF($F99="Lower",IF($D99&lt;=$C99*0.95,"Ahead",IF($D99&lt;=$C99*1.05,"On track","Behind")),IF($D99&gt;=$C99*1.05,"Ahead",IF($D99&gt;=$C99*0.95,"On track","Behind"))))))</f>
        <v/>
      </c>
      <c r="F99" s="7" t="n"/>
    </row>
    <row r="100">
      <c r="A100" s="7" t="n"/>
      <c r="B100" s="7" t="n"/>
      <c r="C100" s="13" t="n"/>
      <c r="D100" s="14">
        <f>IF($A100="","",IFERROR(INDEX(Inputs!$B$22:$B$29,MATCH($A100,Inputs!$A$22:$A$29,0)),""))</f>
        <v/>
      </c>
      <c r="E100" s="10">
        <f>IF($A100="","",IF($C100="","",IF($D100="","",IF($F100="Lower",IF($D100&lt;=$C100*0.95,"Ahead",IF($D100&lt;=$C100*1.05,"On track","Behind")),IF($D100&gt;=$C100*1.05,"Ahead",IF($D100&gt;=$C100*0.95,"On track","Behind"))))))</f>
        <v/>
      </c>
      <c r="F100" s="7" t="n"/>
    </row>
    <row r="101">
      <c r="A101" s="7" t="n"/>
      <c r="B101" s="7" t="n"/>
      <c r="C101" s="13" t="n"/>
      <c r="D101" s="14">
        <f>IF($A101="","",IFERROR(INDEX(Inputs!$B$22:$B$29,MATCH($A101,Inputs!$A$22:$A$29,0)),""))</f>
        <v/>
      </c>
      <c r="E101" s="10">
        <f>IF($A101="","",IF($C101="","",IF($D101="","",IF($F101="Lower",IF($D101&lt;=$C101*0.95,"Ahead",IF($D101&lt;=$C101*1.05,"On track","Behind")),IF($D101&gt;=$C101*1.05,"Ahead",IF($D101&gt;=$C101*0.95,"On track","Behind"))))))</f>
        <v/>
      </c>
      <c r="F101" s="7" t="n"/>
    </row>
    <row r="102">
      <c r="A102" s="7" t="n"/>
      <c r="B102" s="7" t="n"/>
      <c r="C102" s="13" t="n"/>
      <c r="D102" s="14">
        <f>IF($A102="","",IFERROR(INDEX(Inputs!$B$22:$B$29,MATCH($A102,Inputs!$A$22:$A$29,0)),""))</f>
        <v/>
      </c>
      <c r="E102" s="10">
        <f>IF($A102="","",IF($C102="","",IF($D102="","",IF($F102="Lower",IF($D102&lt;=$C102*0.95,"Ahead",IF($D102&lt;=$C102*1.05,"On track","Behind")),IF($D102&gt;=$C102*1.05,"Ahead",IF($D102&gt;=$C102*0.95,"On track","Behind"))))))</f>
        <v/>
      </c>
      <c r="F102" s="7" t="n"/>
    </row>
    <row r="103">
      <c r="A103" s="7" t="n"/>
      <c r="B103" s="7" t="n"/>
      <c r="C103" s="13" t="n"/>
      <c r="D103" s="14">
        <f>IF($A103="","",IFERROR(INDEX(Inputs!$B$22:$B$29,MATCH($A103,Inputs!$A$22:$A$29,0)),""))</f>
        <v/>
      </c>
      <c r="E103" s="10">
        <f>IF($A103="","",IF($C103="","",IF($D103="","",IF($F103="Lower",IF($D103&lt;=$C103*0.95,"Ahead",IF($D103&lt;=$C103*1.05,"On track","Behind")),IF($D103&gt;=$C103*1.05,"Ahead",IF($D103&gt;=$C103*0.95,"On track","Behind"))))))</f>
        <v/>
      </c>
      <c r="F103" s="7" t="n"/>
    </row>
    <row r="104">
      <c r="A104" s="7" t="n"/>
      <c r="B104" s="7" t="n"/>
      <c r="C104" s="13" t="n"/>
      <c r="D104" s="14">
        <f>IF($A104="","",IFERROR(INDEX(Inputs!$B$22:$B$29,MATCH($A104,Inputs!$A$22:$A$29,0)),""))</f>
        <v/>
      </c>
      <c r="E104" s="10">
        <f>IF($A104="","",IF($C104="","",IF($D104="","",IF($F104="Lower",IF($D104&lt;=$C104*0.95,"Ahead",IF($D104&lt;=$C104*1.05,"On track","Behind")),IF($D104&gt;=$C104*1.05,"Ahead",IF($D104&gt;=$C104*0.95,"On track","Behind"))))))</f>
        <v/>
      </c>
      <c r="F104" s="7" t="n"/>
    </row>
    <row r="105">
      <c r="A105" s="7" t="n"/>
      <c r="B105" s="7" t="n"/>
      <c r="C105" s="13" t="n"/>
      <c r="D105" s="14">
        <f>IF($A105="","",IFERROR(INDEX(Inputs!$B$22:$B$29,MATCH($A105,Inputs!$A$22:$A$29,0)),""))</f>
        <v/>
      </c>
      <c r="E105" s="10">
        <f>IF($A105="","",IF($C105="","",IF($D105="","",IF($F105="Lower",IF($D105&lt;=$C105*0.95,"Ahead",IF($D105&lt;=$C105*1.05,"On track","Behind")),IF($D105&gt;=$C105*1.05,"Ahead",IF($D105&gt;=$C105*0.95,"On track","Behind"))))))</f>
        <v/>
      </c>
      <c r="F105" s="7" t="n"/>
    </row>
    <row r="106">
      <c r="A106" s="7" t="n"/>
      <c r="B106" s="7" t="n"/>
      <c r="C106" s="13" t="n"/>
      <c r="D106" s="14">
        <f>IF($A106="","",IFERROR(INDEX(Inputs!$B$22:$B$29,MATCH($A106,Inputs!$A$22:$A$29,0)),""))</f>
        <v/>
      </c>
      <c r="E106" s="10">
        <f>IF($A106="","",IF($C106="","",IF($D106="","",IF($F106="Lower",IF($D106&lt;=$C106*0.95,"Ahead",IF($D106&lt;=$C106*1.05,"On track","Behind")),IF($D106&gt;=$C106*1.05,"Ahead",IF($D106&gt;=$C106*0.95,"On track","Behind"))))))</f>
        <v/>
      </c>
      <c r="F106" s="7" t="n"/>
    </row>
    <row r="107">
      <c r="A107" s="7" t="n"/>
      <c r="B107" s="7" t="n"/>
      <c r="C107" s="13" t="n"/>
      <c r="D107" s="14">
        <f>IF($A107="","",IFERROR(INDEX(Inputs!$B$22:$B$29,MATCH($A107,Inputs!$A$22:$A$29,0)),""))</f>
        <v/>
      </c>
      <c r="E107" s="10">
        <f>IF($A107="","",IF($C107="","",IF($D107="","",IF($F107="Lower",IF($D107&lt;=$C107*0.95,"Ahead",IF($D107&lt;=$C107*1.05,"On track","Behind")),IF($D107&gt;=$C107*1.05,"Ahead",IF($D107&gt;=$C107*0.95,"On track","Behind"))))))</f>
        <v/>
      </c>
      <c r="F107" s="7" t="n"/>
    </row>
    <row r="108">
      <c r="A108" s="7" t="n"/>
      <c r="B108" s="7" t="n"/>
      <c r="C108" s="13" t="n"/>
      <c r="D108" s="14">
        <f>IF($A108="","",IFERROR(INDEX(Inputs!$B$22:$B$29,MATCH($A108,Inputs!$A$22:$A$29,0)),""))</f>
        <v/>
      </c>
      <c r="E108" s="10">
        <f>IF($A108="","",IF($C108="","",IF($D108="","",IF($F108="Lower",IF($D108&lt;=$C108*0.95,"Ahead",IF($D108&lt;=$C108*1.05,"On track","Behind")),IF($D108&gt;=$C108*1.05,"Ahead",IF($D108&gt;=$C108*0.95,"On track","Behind"))))))</f>
        <v/>
      </c>
      <c r="F108" s="7" t="n"/>
    </row>
    <row r="109">
      <c r="A109" s="7" t="n"/>
      <c r="B109" s="7" t="n"/>
      <c r="C109" s="13" t="n"/>
      <c r="D109" s="14">
        <f>IF($A109="","",IFERROR(INDEX(Inputs!$B$22:$B$29,MATCH($A109,Inputs!$A$22:$A$29,0)),""))</f>
        <v/>
      </c>
      <c r="E109" s="10">
        <f>IF($A109="","",IF($C109="","",IF($D109="","",IF($F109="Lower",IF($D109&lt;=$C109*0.95,"Ahead",IF($D109&lt;=$C109*1.05,"On track","Behind")),IF($D109&gt;=$C109*1.05,"Ahead",IF($D109&gt;=$C109*0.95,"On track","Behind"))))))</f>
        <v/>
      </c>
      <c r="F109" s="7" t="n"/>
    </row>
    <row r="110">
      <c r="A110" s="7" t="n"/>
      <c r="B110" s="7" t="n"/>
      <c r="C110" s="13" t="n"/>
      <c r="D110" s="14">
        <f>IF($A110="","",IFERROR(INDEX(Inputs!$B$22:$B$29,MATCH($A110,Inputs!$A$22:$A$29,0)),""))</f>
        <v/>
      </c>
      <c r="E110" s="10">
        <f>IF($A110="","",IF($C110="","",IF($D110="","",IF($F110="Lower",IF($D110&lt;=$C110*0.95,"Ahead",IF($D110&lt;=$C110*1.05,"On track","Behind")),IF($D110&gt;=$C110*1.05,"Ahead",IF($D110&gt;=$C110*0.95,"On track","Behind"))))))</f>
        <v/>
      </c>
      <c r="F110" s="7" t="n"/>
    </row>
    <row r="111">
      <c r="A111" s="7" t="n"/>
      <c r="B111" s="7" t="n"/>
      <c r="C111" s="13" t="n"/>
      <c r="D111" s="14">
        <f>IF($A111="","",IFERROR(INDEX(Inputs!$B$22:$B$29,MATCH($A111,Inputs!$A$22:$A$29,0)),""))</f>
        <v/>
      </c>
      <c r="E111" s="10">
        <f>IF($A111="","",IF($C111="","",IF($D111="","",IF($F111="Lower",IF($D111&lt;=$C111*0.95,"Ahead",IF($D111&lt;=$C111*1.05,"On track","Behind")),IF($D111&gt;=$C111*1.05,"Ahead",IF($D111&gt;=$C111*0.95,"On track","Behind"))))))</f>
        <v/>
      </c>
      <c r="F111" s="7" t="n"/>
    </row>
    <row r="112">
      <c r="A112" s="7" t="n"/>
      <c r="B112" s="7" t="n"/>
      <c r="C112" s="13" t="n"/>
      <c r="D112" s="14">
        <f>IF($A112="","",IFERROR(INDEX(Inputs!$B$22:$B$29,MATCH($A112,Inputs!$A$22:$A$29,0)),""))</f>
        <v/>
      </c>
      <c r="E112" s="10">
        <f>IF($A112="","",IF($C112="","",IF($D112="","",IF($F112="Lower",IF($D112&lt;=$C112*0.95,"Ahead",IF($D112&lt;=$C112*1.05,"On track","Behind")),IF($D112&gt;=$C112*1.05,"Ahead",IF($D112&gt;=$C112*0.95,"On track","Behind"))))))</f>
        <v/>
      </c>
      <c r="F112" s="7" t="n"/>
    </row>
    <row r="113">
      <c r="A113" s="7" t="n"/>
      <c r="B113" s="7" t="n"/>
      <c r="C113" s="13" t="n"/>
      <c r="D113" s="14">
        <f>IF($A113="","",IFERROR(INDEX(Inputs!$B$22:$B$29,MATCH($A113,Inputs!$A$22:$A$29,0)),""))</f>
        <v/>
      </c>
      <c r="E113" s="10">
        <f>IF($A113="","",IF($C113="","",IF($D113="","",IF($F113="Lower",IF($D113&lt;=$C113*0.95,"Ahead",IF($D113&lt;=$C113*1.05,"On track","Behind")),IF($D113&gt;=$C113*1.05,"Ahead",IF($D113&gt;=$C113*0.95,"On track","Behind"))))))</f>
        <v/>
      </c>
      <c r="F113" s="7" t="n"/>
    </row>
    <row r="114">
      <c r="A114" s="7" t="n"/>
      <c r="B114" s="7" t="n"/>
      <c r="C114" s="13" t="n"/>
      <c r="D114" s="14">
        <f>IF($A114="","",IFERROR(INDEX(Inputs!$B$22:$B$29,MATCH($A114,Inputs!$A$22:$A$29,0)),""))</f>
        <v/>
      </c>
      <c r="E114" s="10">
        <f>IF($A114="","",IF($C114="","",IF($D114="","",IF($F114="Lower",IF($D114&lt;=$C114*0.95,"Ahead",IF($D114&lt;=$C114*1.05,"On track","Behind")),IF($D114&gt;=$C114*1.05,"Ahead",IF($D114&gt;=$C114*0.95,"On track","Behind"))))))</f>
        <v/>
      </c>
      <c r="F114" s="7" t="n"/>
    </row>
    <row r="115">
      <c r="A115" s="7" t="n"/>
      <c r="B115" s="7" t="n"/>
      <c r="C115" s="13" t="n"/>
      <c r="D115" s="14">
        <f>IF($A115="","",IFERROR(INDEX(Inputs!$B$22:$B$29,MATCH($A115,Inputs!$A$22:$A$29,0)),""))</f>
        <v/>
      </c>
      <c r="E115" s="10">
        <f>IF($A115="","",IF($C115="","",IF($D115="","",IF($F115="Lower",IF($D115&lt;=$C115*0.95,"Ahead",IF($D115&lt;=$C115*1.05,"On track","Behind")),IF($D115&gt;=$C115*1.05,"Ahead",IF($D115&gt;=$C115*0.95,"On track","Behind"))))))</f>
        <v/>
      </c>
      <c r="F115" s="7" t="n"/>
    </row>
    <row r="116">
      <c r="A116" s="7" t="n"/>
      <c r="B116" s="7" t="n"/>
      <c r="C116" s="13" t="n"/>
      <c r="D116" s="14">
        <f>IF($A116="","",IFERROR(INDEX(Inputs!$B$22:$B$29,MATCH($A116,Inputs!$A$22:$A$29,0)),""))</f>
        <v/>
      </c>
      <c r="E116" s="10">
        <f>IF($A116="","",IF($C116="","",IF($D116="","",IF($F116="Lower",IF($D116&lt;=$C116*0.95,"Ahead",IF($D116&lt;=$C116*1.05,"On track","Behind")),IF($D116&gt;=$C116*1.05,"Ahead",IF($D116&gt;=$C116*0.95,"On track","Behind"))))))</f>
        <v/>
      </c>
      <c r="F116" s="7" t="n"/>
    </row>
    <row r="117">
      <c r="A117" s="7" t="n"/>
      <c r="B117" s="7" t="n"/>
      <c r="C117" s="13" t="n"/>
      <c r="D117" s="14">
        <f>IF($A117="","",IFERROR(INDEX(Inputs!$B$22:$B$29,MATCH($A117,Inputs!$A$22:$A$29,0)),""))</f>
        <v/>
      </c>
      <c r="E117" s="10">
        <f>IF($A117="","",IF($C117="","",IF($D117="","",IF($F117="Lower",IF($D117&lt;=$C117*0.95,"Ahead",IF($D117&lt;=$C117*1.05,"On track","Behind")),IF($D117&gt;=$C117*1.05,"Ahead",IF($D117&gt;=$C117*0.95,"On track","Behind"))))))</f>
        <v/>
      </c>
      <c r="F117" s="7" t="n"/>
    </row>
    <row r="118">
      <c r="A118" s="7" t="n"/>
      <c r="B118" s="7" t="n"/>
      <c r="C118" s="13" t="n"/>
      <c r="D118" s="14">
        <f>IF($A118="","",IFERROR(INDEX(Inputs!$B$22:$B$29,MATCH($A118,Inputs!$A$22:$A$29,0)),""))</f>
        <v/>
      </c>
      <c r="E118" s="10">
        <f>IF($A118="","",IF($C118="","",IF($D118="","",IF($F118="Lower",IF($D118&lt;=$C118*0.95,"Ahead",IF($D118&lt;=$C118*1.05,"On track","Behind")),IF($D118&gt;=$C118*1.05,"Ahead",IF($D118&gt;=$C118*0.95,"On track","Behind"))))))</f>
        <v/>
      </c>
      <c r="F118" s="7" t="n"/>
    </row>
    <row r="119">
      <c r="A119" s="7" t="n"/>
      <c r="B119" s="7" t="n"/>
      <c r="C119" s="13" t="n"/>
      <c r="D119" s="14">
        <f>IF($A119="","",IFERROR(INDEX(Inputs!$B$22:$B$29,MATCH($A119,Inputs!$A$22:$A$29,0)),""))</f>
        <v/>
      </c>
      <c r="E119" s="10">
        <f>IF($A119="","",IF($C119="","",IF($D119="","",IF($F119="Lower",IF($D119&lt;=$C119*0.95,"Ahead",IF($D119&lt;=$C119*1.05,"On track","Behind")),IF($D119&gt;=$C119*1.05,"Ahead",IF($D119&gt;=$C119*0.95,"On track","Behind"))))))</f>
        <v/>
      </c>
      <c r="F119" s="7" t="n"/>
    </row>
    <row r="120">
      <c r="A120" s="7" t="n"/>
      <c r="B120" s="7" t="n"/>
      <c r="C120" s="13" t="n"/>
      <c r="D120" s="14">
        <f>IF($A120="","",IFERROR(INDEX(Inputs!$B$22:$B$29,MATCH($A120,Inputs!$A$22:$A$29,0)),""))</f>
        <v/>
      </c>
      <c r="E120" s="10">
        <f>IF($A120="","",IF($C120="","",IF($D120="","",IF($F120="Lower",IF($D120&lt;=$C120*0.95,"Ahead",IF($D120&lt;=$C120*1.05,"On track","Behind")),IF($D120&gt;=$C120*1.05,"Ahead",IF($D120&gt;=$C120*0.95,"On track","Behind"))))))</f>
        <v/>
      </c>
      <c r="F120" s="7" t="n"/>
    </row>
    <row r="121">
      <c r="A121" s="7" t="n"/>
      <c r="B121" s="7" t="n"/>
      <c r="C121" s="13" t="n"/>
      <c r="D121" s="14">
        <f>IF($A121="","",IFERROR(INDEX(Inputs!$B$22:$B$29,MATCH($A121,Inputs!$A$22:$A$29,0)),""))</f>
        <v/>
      </c>
      <c r="E121" s="10">
        <f>IF($A121="","",IF($C121="","",IF($D121="","",IF($F121="Lower",IF($D121&lt;=$C121*0.95,"Ahead",IF($D121&lt;=$C121*1.05,"On track","Behind")),IF($D121&gt;=$C121*1.05,"Ahead",IF($D121&gt;=$C121*0.95,"On track","Behind"))))))</f>
        <v/>
      </c>
      <c r="F121" s="7" t="n"/>
    </row>
    <row r="122">
      <c r="A122" s="7" t="n"/>
      <c r="B122" s="7" t="n"/>
      <c r="C122" s="13" t="n"/>
      <c r="D122" s="14">
        <f>IF($A122="","",IFERROR(INDEX(Inputs!$B$22:$B$29,MATCH($A122,Inputs!$A$22:$A$29,0)),""))</f>
        <v/>
      </c>
      <c r="E122" s="10">
        <f>IF($A122="","",IF($C122="","",IF($D122="","",IF($F122="Lower",IF($D122&lt;=$C122*0.95,"Ahead",IF($D122&lt;=$C122*1.05,"On track","Behind")),IF($D122&gt;=$C122*1.05,"Ahead",IF($D122&gt;=$C122*0.95,"On track","Behind"))))))</f>
        <v/>
      </c>
      <c r="F122" s="7" t="n"/>
    </row>
    <row r="123">
      <c r="A123" s="7" t="n"/>
      <c r="B123" s="7" t="n"/>
      <c r="C123" s="13" t="n"/>
      <c r="D123" s="14">
        <f>IF($A123="","",IFERROR(INDEX(Inputs!$B$22:$B$29,MATCH($A123,Inputs!$A$22:$A$29,0)),""))</f>
        <v/>
      </c>
      <c r="E123" s="10">
        <f>IF($A123="","",IF($C123="","",IF($D123="","",IF($F123="Lower",IF($D123&lt;=$C123*0.95,"Ahead",IF($D123&lt;=$C123*1.05,"On track","Behind")),IF($D123&gt;=$C123*1.05,"Ahead",IF($D123&gt;=$C123*0.95,"On track","Behind"))))))</f>
        <v/>
      </c>
      <c r="F123" s="7" t="n"/>
    </row>
    <row r="124">
      <c r="A124" s="7" t="n"/>
      <c r="B124" s="7" t="n"/>
      <c r="C124" s="13" t="n"/>
      <c r="D124" s="14">
        <f>IF($A124="","",IFERROR(INDEX(Inputs!$B$22:$B$29,MATCH($A124,Inputs!$A$22:$A$29,0)),""))</f>
        <v/>
      </c>
      <c r="E124" s="10">
        <f>IF($A124="","",IF($C124="","",IF($D124="","",IF($F124="Lower",IF($D124&lt;=$C124*0.95,"Ahead",IF($D124&lt;=$C124*1.05,"On track","Behind")),IF($D124&gt;=$C124*1.05,"Ahead",IF($D124&gt;=$C124*0.95,"On track","Behind"))))))</f>
        <v/>
      </c>
      <c r="F124" s="7" t="n"/>
    </row>
    <row r="125">
      <c r="A125" s="7" t="n"/>
      <c r="B125" s="7" t="n"/>
      <c r="C125" s="13" t="n"/>
      <c r="D125" s="14">
        <f>IF($A125="","",IFERROR(INDEX(Inputs!$B$22:$B$29,MATCH($A125,Inputs!$A$22:$A$29,0)),""))</f>
        <v/>
      </c>
      <c r="E125" s="10">
        <f>IF($A125="","",IF($C125="","",IF($D125="","",IF($F125="Lower",IF($D125&lt;=$C125*0.95,"Ahead",IF($D125&lt;=$C125*1.05,"On track","Behind")),IF($D125&gt;=$C125*1.05,"Ahead",IF($D125&gt;=$C125*0.95,"On track","Behind"))))))</f>
        <v/>
      </c>
      <c r="F125" s="7" t="n"/>
    </row>
    <row r="126">
      <c r="A126" s="7" t="n"/>
      <c r="B126" s="7" t="n"/>
      <c r="C126" s="13" t="n"/>
      <c r="D126" s="14">
        <f>IF($A126="","",IFERROR(INDEX(Inputs!$B$22:$B$29,MATCH($A126,Inputs!$A$22:$A$29,0)),""))</f>
        <v/>
      </c>
      <c r="E126" s="10">
        <f>IF($A126="","",IF($C126="","",IF($D126="","",IF($F126="Lower",IF($D126&lt;=$C126*0.95,"Ahead",IF($D126&lt;=$C126*1.05,"On track","Behind")),IF($D126&gt;=$C126*1.05,"Ahead",IF($D126&gt;=$C126*0.95,"On track","Behind"))))))</f>
        <v/>
      </c>
      <c r="F126" s="7" t="n"/>
    </row>
    <row r="127">
      <c r="A127" s="7" t="n"/>
      <c r="B127" s="7" t="n"/>
      <c r="C127" s="13" t="n"/>
      <c r="D127" s="14">
        <f>IF($A127="","",IFERROR(INDEX(Inputs!$B$22:$B$29,MATCH($A127,Inputs!$A$22:$A$29,0)),""))</f>
        <v/>
      </c>
      <c r="E127" s="10">
        <f>IF($A127="","",IF($C127="","",IF($D127="","",IF($F127="Lower",IF($D127&lt;=$C127*0.95,"Ahead",IF($D127&lt;=$C127*1.05,"On track","Behind")),IF($D127&gt;=$C127*1.05,"Ahead",IF($D127&gt;=$C127*0.95,"On track","Behind"))))))</f>
        <v/>
      </c>
      <c r="F127" s="7" t="n"/>
    </row>
    <row r="128">
      <c r="A128" s="7" t="n"/>
      <c r="B128" s="7" t="n"/>
      <c r="C128" s="13" t="n"/>
      <c r="D128" s="14">
        <f>IF($A128="","",IFERROR(INDEX(Inputs!$B$22:$B$29,MATCH($A128,Inputs!$A$22:$A$29,0)),""))</f>
        <v/>
      </c>
      <c r="E128" s="10">
        <f>IF($A128="","",IF($C128="","",IF($D128="","",IF($F128="Lower",IF($D128&lt;=$C128*0.95,"Ahead",IF($D128&lt;=$C128*1.05,"On track","Behind")),IF($D128&gt;=$C128*1.05,"Ahead",IF($D128&gt;=$C128*0.95,"On track","Behind"))))))</f>
        <v/>
      </c>
      <c r="F128" s="7" t="n"/>
    </row>
    <row r="129">
      <c r="A129" s="7" t="n"/>
      <c r="B129" s="7" t="n"/>
      <c r="C129" s="13" t="n"/>
      <c r="D129" s="14">
        <f>IF($A129="","",IFERROR(INDEX(Inputs!$B$22:$B$29,MATCH($A129,Inputs!$A$22:$A$29,0)),""))</f>
        <v/>
      </c>
      <c r="E129" s="10">
        <f>IF($A129="","",IF($C129="","",IF($D129="","",IF($F129="Lower",IF($D129&lt;=$C129*0.95,"Ahead",IF($D129&lt;=$C129*1.05,"On track","Behind")),IF($D129&gt;=$C129*1.05,"Ahead",IF($D129&gt;=$C129*0.95,"On track","Behind"))))))</f>
        <v/>
      </c>
      <c r="F129" s="7" t="n"/>
    </row>
    <row r="130">
      <c r="A130" s="7" t="n"/>
      <c r="B130" s="7" t="n"/>
      <c r="C130" s="13" t="n"/>
      <c r="D130" s="14">
        <f>IF($A130="","",IFERROR(INDEX(Inputs!$B$22:$B$29,MATCH($A130,Inputs!$A$22:$A$29,0)),""))</f>
        <v/>
      </c>
      <c r="E130" s="10">
        <f>IF($A130="","",IF($C130="","",IF($D130="","",IF($F130="Lower",IF($D130&lt;=$C130*0.95,"Ahead",IF($D130&lt;=$C130*1.05,"On track","Behind")),IF($D130&gt;=$C130*1.05,"Ahead",IF($D130&gt;=$C130*0.95,"On track","Behind"))))))</f>
        <v/>
      </c>
      <c r="F130" s="7" t="n"/>
    </row>
    <row r="131">
      <c r="A131" s="7" t="n"/>
      <c r="B131" s="7" t="n"/>
      <c r="C131" s="13" t="n"/>
      <c r="D131" s="14">
        <f>IF($A131="","",IFERROR(INDEX(Inputs!$B$22:$B$29,MATCH($A131,Inputs!$A$22:$A$29,0)),""))</f>
        <v/>
      </c>
      <c r="E131" s="10">
        <f>IF($A131="","",IF($C131="","",IF($D131="","",IF($F131="Lower",IF($D131&lt;=$C131*0.95,"Ahead",IF($D131&lt;=$C131*1.05,"On track","Behind")),IF($D131&gt;=$C131*1.05,"Ahead",IF($D131&gt;=$C131*0.95,"On track","Behind"))))))</f>
        <v/>
      </c>
      <c r="F131" s="7" t="n"/>
    </row>
    <row r="132">
      <c r="A132" s="7" t="n"/>
      <c r="B132" s="7" t="n"/>
      <c r="C132" s="13" t="n"/>
      <c r="D132" s="14">
        <f>IF($A132="","",IFERROR(INDEX(Inputs!$B$22:$B$29,MATCH($A132,Inputs!$A$22:$A$29,0)),""))</f>
        <v/>
      </c>
      <c r="E132" s="10">
        <f>IF($A132="","",IF($C132="","",IF($D132="","",IF($F132="Lower",IF($D132&lt;=$C132*0.95,"Ahead",IF($D132&lt;=$C132*1.05,"On track","Behind")),IF($D132&gt;=$C132*1.05,"Ahead",IF($D132&gt;=$C132*0.95,"On track","Behind"))))))</f>
        <v/>
      </c>
      <c r="F132" s="7" t="n"/>
    </row>
    <row r="133">
      <c r="A133" s="7" t="n"/>
      <c r="B133" s="7" t="n"/>
      <c r="C133" s="13" t="n"/>
      <c r="D133" s="14">
        <f>IF($A133="","",IFERROR(INDEX(Inputs!$B$22:$B$29,MATCH($A133,Inputs!$A$22:$A$29,0)),""))</f>
        <v/>
      </c>
      <c r="E133" s="10">
        <f>IF($A133="","",IF($C133="","",IF($D133="","",IF($F133="Lower",IF($D133&lt;=$C133*0.95,"Ahead",IF($D133&lt;=$C133*1.05,"On track","Behind")),IF($D133&gt;=$C133*1.05,"Ahead",IF($D133&gt;=$C133*0.95,"On track","Behind"))))))</f>
        <v/>
      </c>
      <c r="F133" s="7" t="n"/>
    </row>
    <row r="134">
      <c r="A134" s="7" t="n"/>
      <c r="B134" s="7" t="n"/>
      <c r="C134" s="13" t="n"/>
      <c r="D134" s="14">
        <f>IF($A134="","",IFERROR(INDEX(Inputs!$B$22:$B$29,MATCH($A134,Inputs!$A$22:$A$29,0)),""))</f>
        <v/>
      </c>
      <c r="E134" s="10">
        <f>IF($A134="","",IF($C134="","",IF($D134="","",IF($F134="Lower",IF($D134&lt;=$C134*0.95,"Ahead",IF($D134&lt;=$C134*1.05,"On track","Behind")),IF($D134&gt;=$C134*1.05,"Ahead",IF($D134&gt;=$C134*0.95,"On track","Behind"))))))</f>
        <v/>
      </c>
      <c r="F134" s="7" t="n"/>
    </row>
    <row r="135">
      <c r="A135" s="7" t="n"/>
      <c r="B135" s="7" t="n"/>
      <c r="C135" s="13" t="n"/>
      <c r="D135" s="14">
        <f>IF($A135="","",IFERROR(INDEX(Inputs!$B$22:$B$29,MATCH($A135,Inputs!$A$22:$A$29,0)),""))</f>
        <v/>
      </c>
      <c r="E135" s="10">
        <f>IF($A135="","",IF($C135="","",IF($D135="","",IF($F135="Lower",IF($D135&lt;=$C135*0.95,"Ahead",IF($D135&lt;=$C135*1.05,"On track","Behind")),IF($D135&gt;=$C135*1.05,"Ahead",IF($D135&gt;=$C135*0.95,"On track","Behind"))))))</f>
        <v/>
      </c>
      <c r="F135" s="7" t="n"/>
    </row>
    <row r="136">
      <c r="A136" s="7" t="n"/>
      <c r="B136" s="7" t="n"/>
      <c r="C136" s="13" t="n"/>
      <c r="D136" s="14">
        <f>IF($A136="","",IFERROR(INDEX(Inputs!$B$22:$B$29,MATCH($A136,Inputs!$A$22:$A$29,0)),""))</f>
        <v/>
      </c>
      <c r="E136" s="10">
        <f>IF($A136="","",IF($C136="","",IF($D136="","",IF($F136="Lower",IF($D136&lt;=$C136*0.95,"Ahead",IF($D136&lt;=$C136*1.05,"On track","Behind")),IF($D136&gt;=$C136*1.05,"Ahead",IF($D136&gt;=$C136*0.95,"On track","Behind"))))))</f>
        <v/>
      </c>
      <c r="F136" s="7" t="n"/>
    </row>
    <row r="137">
      <c r="A137" s="7" t="n"/>
      <c r="B137" s="7" t="n"/>
      <c r="C137" s="13" t="n"/>
      <c r="D137" s="14">
        <f>IF($A137="","",IFERROR(INDEX(Inputs!$B$22:$B$29,MATCH($A137,Inputs!$A$22:$A$29,0)),""))</f>
        <v/>
      </c>
      <c r="E137" s="10">
        <f>IF($A137="","",IF($C137="","",IF($D137="","",IF($F137="Lower",IF($D137&lt;=$C137*0.95,"Ahead",IF($D137&lt;=$C137*1.05,"On track","Behind")),IF($D137&gt;=$C137*1.05,"Ahead",IF($D137&gt;=$C137*0.95,"On track","Behind"))))))</f>
        <v/>
      </c>
      <c r="F137" s="7" t="n"/>
    </row>
    <row r="138">
      <c r="A138" s="7" t="n"/>
      <c r="B138" s="7" t="n"/>
      <c r="C138" s="13" t="n"/>
      <c r="D138" s="14">
        <f>IF($A138="","",IFERROR(INDEX(Inputs!$B$22:$B$29,MATCH($A138,Inputs!$A$22:$A$29,0)),""))</f>
        <v/>
      </c>
      <c r="E138" s="10">
        <f>IF($A138="","",IF($C138="","",IF($D138="","",IF($F138="Lower",IF($D138&lt;=$C138*0.95,"Ahead",IF($D138&lt;=$C138*1.05,"On track","Behind")),IF($D138&gt;=$C138*1.05,"Ahead",IF($D138&gt;=$C138*0.95,"On track","Behind"))))))</f>
        <v/>
      </c>
      <c r="F138" s="7" t="n"/>
    </row>
    <row r="139">
      <c r="A139" s="7" t="n"/>
      <c r="B139" s="7" t="n"/>
      <c r="C139" s="13" t="n"/>
      <c r="D139" s="14">
        <f>IF($A139="","",IFERROR(INDEX(Inputs!$B$22:$B$29,MATCH($A139,Inputs!$A$22:$A$29,0)),""))</f>
        <v/>
      </c>
      <c r="E139" s="10">
        <f>IF($A139="","",IF($C139="","",IF($D139="","",IF($F139="Lower",IF($D139&lt;=$C139*0.95,"Ahead",IF($D139&lt;=$C139*1.05,"On track","Behind")),IF($D139&gt;=$C139*1.05,"Ahead",IF($D139&gt;=$C139*0.95,"On track","Behind"))))))</f>
        <v/>
      </c>
      <c r="F139" s="7" t="n"/>
    </row>
    <row r="140">
      <c r="A140" s="7" t="n"/>
      <c r="B140" s="7" t="n"/>
      <c r="C140" s="13" t="n"/>
      <c r="D140" s="14">
        <f>IF($A140="","",IFERROR(INDEX(Inputs!$B$22:$B$29,MATCH($A140,Inputs!$A$22:$A$29,0)),""))</f>
        <v/>
      </c>
      <c r="E140" s="10">
        <f>IF($A140="","",IF($C140="","",IF($D140="","",IF($F140="Lower",IF($D140&lt;=$C140*0.95,"Ahead",IF($D140&lt;=$C140*1.05,"On track","Behind")),IF($D140&gt;=$C140*1.05,"Ahead",IF($D140&gt;=$C140*0.95,"On track","Behind"))))))</f>
        <v/>
      </c>
      <c r="F140" s="7" t="n"/>
    </row>
    <row r="141">
      <c r="A141" s="7" t="n"/>
      <c r="B141" s="7" t="n"/>
      <c r="C141" s="13" t="n"/>
      <c r="D141" s="14">
        <f>IF($A141="","",IFERROR(INDEX(Inputs!$B$22:$B$29,MATCH($A141,Inputs!$A$22:$A$29,0)),""))</f>
        <v/>
      </c>
      <c r="E141" s="10">
        <f>IF($A141="","",IF($C141="","",IF($D141="","",IF($F141="Lower",IF($D141&lt;=$C141*0.95,"Ahead",IF($D141&lt;=$C141*1.05,"On track","Behind")),IF($D141&gt;=$C141*1.05,"Ahead",IF($D141&gt;=$C141*0.95,"On track","Behind"))))))</f>
        <v/>
      </c>
      <c r="F141" s="7" t="n"/>
    </row>
    <row r="142">
      <c r="A142" s="7" t="n"/>
      <c r="B142" s="7" t="n"/>
      <c r="C142" s="13" t="n"/>
      <c r="D142" s="14">
        <f>IF($A142="","",IFERROR(INDEX(Inputs!$B$22:$B$29,MATCH($A142,Inputs!$A$22:$A$29,0)),""))</f>
        <v/>
      </c>
      <c r="E142" s="10">
        <f>IF($A142="","",IF($C142="","",IF($D142="","",IF($F142="Lower",IF($D142&lt;=$C142*0.95,"Ahead",IF($D142&lt;=$C142*1.05,"On track","Behind")),IF($D142&gt;=$C142*1.05,"Ahead",IF($D142&gt;=$C142*0.95,"On track","Behind"))))))</f>
        <v/>
      </c>
      <c r="F142" s="7" t="n"/>
    </row>
    <row r="143">
      <c r="A143" s="7" t="n"/>
      <c r="B143" s="7" t="n"/>
      <c r="C143" s="13" t="n"/>
      <c r="D143" s="14">
        <f>IF($A143="","",IFERROR(INDEX(Inputs!$B$22:$B$29,MATCH($A143,Inputs!$A$22:$A$29,0)),""))</f>
        <v/>
      </c>
      <c r="E143" s="10">
        <f>IF($A143="","",IF($C143="","",IF($D143="","",IF($F143="Lower",IF($D143&lt;=$C143*0.95,"Ahead",IF($D143&lt;=$C143*1.05,"On track","Behind")),IF($D143&gt;=$C143*1.05,"Ahead",IF($D143&gt;=$C143*0.95,"On track","Behind"))))))</f>
        <v/>
      </c>
      <c r="F143" s="7" t="n"/>
    </row>
    <row r="144">
      <c r="A144" s="7" t="n"/>
      <c r="B144" s="7" t="n"/>
      <c r="C144" s="13" t="n"/>
      <c r="D144" s="14">
        <f>IF($A144="","",IFERROR(INDEX(Inputs!$B$22:$B$29,MATCH($A144,Inputs!$A$22:$A$29,0)),""))</f>
        <v/>
      </c>
      <c r="E144" s="10">
        <f>IF($A144="","",IF($C144="","",IF($D144="","",IF($F144="Lower",IF($D144&lt;=$C144*0.95,"Ahead",IF($D144&lt;=$C144*1.05,"On track","Behind")),IF($D144&gt;=$C144*1.05,"Ahead",IF($D144&gt;=$C144*0.95,"On track","Behind"))))))</f>
        <v/>
      </c>
      <c r="F144" s="7" t="n"/>
    </row>
    <row r="145">
      <c r="A145" s="7" t="n"/>
      <c r="B145" s="7" t="n"/>
      <c r="C145" s="13" t="n"/>
      <c r="D145" s="14">
        <f>IF($A145="","",IFERROR(INDEX(Inputs!$B$22:$B$29,MATCH($A145,Inputs!$A$22:$A$29,0)),""))</f>
        <v/>
      </c>
      <c r="E145" s="10">
        <f>IF($A145="","",IF($C145="","",IF($D145="","",IF($F145="Lower",IF($D145&lt;=$C145*0.95,"Ahead",IF($D145&lt;=$C145*1.05,"On track","Behind")),IF($D145&gt;=$C145*1.05,"Ahead",IF($D145&gt;=$C145*0.95,"On track","Behind"))))))</f>
        <v/>
      </c>
      <c r="F145" s="7" t="n"/>
    </row>
    <row r="146">
      <c r="A146" s="7" t="n"/>
      <c r="B146" s="7" t="n"/>
      <c r="C146" s="13" t="n"/>
      <c r="D146" s="14">
        <f>IF($A146="","",IFERROR(INDEX(Inputs!$B$22:$B$29,MATCH($A146,Inputs!$A$22:$A$29,0)),""))</f>
        <v/>
      </c>
      <c r="E146" s="10">
        <f>IF($A146="","",IF($C146="","",IF($D146="","",IF($F146="Lower",IF($D146&lt;=$C146*0.95,"Ahead",IF($D146&lt;=$C146*1.05,"On track","Behind")),IF($D146&gt;=$C146*1.05,"Ahead",IF($D146&gt;=$C146*0.95,"On track","Behind"))))))</f>
        <v/>
      </c>
      <c r="F146" s="7" t="n"/>
    </row>
    <row r="147">
      <c r="A147" s="7" t="n"/>
      <c r="B147" s="7" t="n"/>
      <c r="C147" s="13" t="n"/>
      <c r="D147" s="14">
        <f>IF($A147="","",IFERROR(INDEX(Inputs!$B$22:$B$29,MATCH($A147,Inputs!$A$22:$A$29,0)),""))</f>
        <v/>
      </c>
      <c r="E147" s="10">
        <f>IF($A147="","",IF($C147="","",IF($D147="","",IF($F147="Lower",IF($D147&lt;=$C147*0.95,"Ahead",IF($D147&lt;=$C147*1.05,"On track","Behind")),IF($D147&gt;=$C147*1.05,"Ahead",IF($D147&gt;=$C147*0.95,"On track","Behind"))))))</f>
        <v/>
      </c>
      <c r="F147" s="7" t="n"/>
    </row>
    <row r="148">
      <c r="A148" s="7" t="n"/>
      <c r="B148" s="7" t="n"/>
      <c r="C148" s="13" t="n"/>
      <c r="D148" s="14">
        <f>IF($A148="","",IFERROR(INDEX(Inputs!$B$22:$B$29,MATCH($A148,Inputs!$A$22:$A$29,0)),""))</f>
        <v/>
      </c>
      <c r="E148" s="10">
        <f>IF($A148="","",IF($C148="","",IF($D148="","",IF($F148="Lower",IF($D148&lt;=$C148*0.95,"Ahead",IF($D148&lt;=$C148*1.05,"On track","Behind")),IF($D148&gt;=$C148*1.05,"Ahead",IF($D148&gt;=$C148*0.95,"On track","Behind"))))))</f>
        <v/>
      </c>
      <c r="F148" s="7" t="n"/>
    </row>
    <row r="149">
      <c r="A149" s="7" t="n"/>
      <c r="B149" s="7" t="n"/>
      <c r="C149" s="13" t="n"/>
      <c r="D149" s="14">
        <f>IF($A149="","",IFERROR(INDEX(Inputs!$B$22:$B$29,MATCH($A149,Inputs!$A$22:$A$29,0)),""))</f>
        <v/>
      </c>
      <c r="E149" s="10">
        <f>IF($A149="","",IF($C149="","",IF($D149="","",IF($F149="Lower",IF($D149&lt;=$C149*0.95,"Ahead",IF($D149&lt;=$C149*1.05,"On track","Behind")),IF($D149&gt;=$C149*1.05,"Ahead",IF($D149&gt;=$C149*0.95,"On track","Behind"))))))</f>
        <v/>
      </c>
      <c r="F149" s="7" t="n"/>
    </row>
    <row r="150">
      <c r="A150" s="7" t="n"/>
      <c r="B150" s="7" t="n"/>
      <c r="C150" s="13" t="n"/>
      <c r="D150" s="14">
        <f>IF($A150="","",IFERROR(INDEX(Inputs!$B$22:$B$29,MATCH($A150,Inputs!$A$22:$A$29,0)),""))</f>
        <v/>
      </c>
      <c r="E150" s="10">
        <f>IF($A150="","",IF($C150="","",IF($D150="","",IF($F150="Lower",IF($D150&lt;=$C150*0.95,"Ahead",IF($D150&lt;=$C150*1.05,"On track","Behind")),IF($D150&gt;=$C150*1.05,"Ahead",IF($D150&gt;=$C150*0.95,"On track","Behind"))))))</f>
        <v/>
      </c>
      <c r="F150" s="7" t="n"/>
    </row>
    <row r="151">
      <c r="A151" s="7" t="n"/>
      <c r="B151" s="7" t="n"/>
      <c r="C151" s="13" t="n"/>
      <c r="D151" s="14">
        <f>IF($A151="","",IFERROR(INDEX(Inputs!$B$22:$B$29,MATCH($A151,Inputs!$A$22:$A$29,0)),""))</f>
        <v/>
      </c>
      <c r="E151" s="10">
        <f>IF($A151="","",IF($C151="","",IF($D151="","",IF($F151="Lower",IF($D151&lt;=$C151*0.95,"Ahead",IF($D151&lt;=$C151*1.05,"On track","Behind")),IF($D151&gt;=$C151*1.05,"Ahead",IF($D151&gt;=$C151*0.95,"On track","Behind"))))))</f>
        <v/>
      </c>
      <c r="F151" s="7" t="n"/>
    </row>
    <row r="152">
      <c r="A152" s="7" t="n"/>
      <c r="B152" s="7" t="n"/>
      <c r="C152" s="13" t="n"/>
      <c r="D152" s="14">
        <f>IF($A152="","",IFERROR(INDEX(Inputs!$B$22:$B$29,MATCH($A152,Inputs!$A$22:$A$29,0)),""))</f>
        <v/>
      </c>
      <c r="E152" s="10">
        <f>IF($A152="","",IF($C152="","",IF($D152="","",IF($F152="Lower",IF($D152&lt;=$C152*0.95,"Ahead",IF($D152&lt;=$C152*1.05,"On track","Behind")),IF($D152&gt;=$C152*1.05,"Ahead",IF($D152&gt;=$C152*0.95,"On track","Behind"))))))</f>
        <v/>
      </c>
      <c r="F152" s="7" t="n"/>
    </row>
    <row r="153">
      <c r="A153" s="7" t="n"/>
      <c r="B153" s="7" t="n"/>
      <c r="C153" s="13" t="n"/>
      <c r="D153" s="14">
        <f>IF($A153="","",IFERROR(INDEX(Inputs!$B$22:$B$29,MATCH($A153,Inputs!$A$22:$A$29,0)),""))</f>
        <v/>
      </c>
      <c r="E153" s="10">
        <f>IF($A153="","",IF($C153="","",IF($D153="","",IF($F153="Lower",IF($D153&lt;=$C153*0.95,"Ahead",IF($D153&lt;=$C153*1.05,"On track","Behind")),IF($D153&gt;=$C153*1.05,"Ahead",IF($D153&gt;=$C153*0.95,"On track","Behind"))))))</f>
        <v/>
      </c>
      <c r="F153" s="7" t="n"/>
    </row>
    <row r="154">
      <c r="A154" s="7" t="n"/>
      <c r="B154" s="7" t="n"/>
      <c r="C154" s="13" t="n"/>
      <c r="D154" s="14">
        <f>IF($A154="","",IFERROR(INDEX(Inputs!$B$22:$B$29,MATCH($A154,Inputs!$A$22:$A$29,0)),""))</f>
        <v/>
      </c>
      <c r="E154" s="10">
        <f>IF($A154="","",IF($C154="","",IF($D154="","",IF($F154="Lower",IF($D154&lt;=$C154*0.95,"Ahead",IF($D154&lt;=$C154*1.05,"On track","Behind")),IF($D154&gt;=$C154*1.05,"Ahead",IF($D154&gt;=$C154*0.95,"On track","Behind"))))))</f>
        <v/>
      </c>
      <c r="F154" s="7" t="n"/>
    </row>
    <row r="155">
      <c r="A155" s="7" t="n"/>
      <c r="B155" s="7" t="n"/>
      <c r="C155" s="13" t="n"/>
      <c r="D155" s="14">
        <f>IF($A155="","",IFERROR(INDEX(Inputs!$B$22:$B$29,MATCH($A155,Inputs!$A$22:$A$29,0)),""))</f>
        <v/>
      </c>
      <c r="E155" s="10">
        <f>IF($A155="","",IF($C155="","",IF($D155="","",IF($F155="Lower",IF($D155&lt;=$C155*0.95,"Ahead",IF($D155&lt;=$C155*1.05,"On track","Behind")),IF($D155&gt;=$C155*1.05,"Ahead",IF($D155&gt;=$C155*0.95,"On track","Behind"))))))</f>
        <v/>
      </c>
      <c r="F155" s="7" t="n"/>
    </row>
    <row r="156">
      <c r="A156" s="7" t="n"/>
      <c r="B156" s="7" t="n"/>
      <c r="C156" s="13" t="n"/>
      <c r="D156" s="14">
        <f>IF($A156="","",IFERROR(INDEX(Inputs!$B$22:$B$29,MATCH($A156,Inputs!$A$22:$A$29,0)),""))</f>
        <v/>
      </c>
      <c r="E156" s="10">
        <f>IF($A156="","",IF($C156="","",IF($D156="","",IF($F156="Lower",IF($D156&lt;=$C156*0.95,"Ahead",IF($D156&lt;=$C156*1.05,"On track","Behind")),IF($D156&gt;=$C156*1.05,"Ahead",IF($D156&gt;=$C156*0.95,"On track","Behind"))))))</f>
        <v/>
      </c>
      <c r="F156" s="7" t="n"/>
    </row>
    <row r="157">
      <c r="A157" s="7" t="n"/>
      <c r="B157" s="7" t="n"/>
      <c r="C157" s="13" t="n"/>
      <c r="D157" s="14">
        <f>IF($A157="","",IFERROR(INDEX(Inputs!$B$22:$B$29,MATCH($A157,Inputs!$A$22:$A$29,0)),""))</f>
        <v/>
      </c>
      <c r="E157" s="10">
        <f>IF($A157="","",IF($C157="","",IF($D157="","",IF($F157="Lower",IF($D157&lt;=$C157*0.95,"Ahead",IF($D157&lt;=$C157*1.05,"On track","Behind")),IF($D157&gt;=$C157*1.05,"Ahead",IF($D157&gt;=$C157*0.95,"On track","Behind"))))))</f>
        <v/>
      </c>
      <c r="F157" s="7" t="n"/>
    </row>
    <row r="158">
      <c r="A158" s="7" t="n"/>
      <c r="B158" s="7" t="n"/>
      <c r="C158" s="13" t="n"/>
      <c r="D158" s="14">
        <f>IF($A158="","",IFERROR(INDEX(Inputs!$B$22:$B$29,MATCH($A158,Inputs!$A$22:$A$29,0)),""))</f>
        <v/>
      </c>
      <c r="E158" s="10">
        <f>IF($A158="","",IF($C158="","",IF($D158="","",IF($F158="Lower",IF($D158&lt;=$C158*0.95,"Ahead",IF($D158&lt;=$C158*1.05,"On track","Behind")),IF($D158&gt;=$C158*1.05,"Ahead",IF($D158&gt;=$C158*0.95,"On track","Behind"))))))</f>
        <v/>
      </c>
      <c r="F158" s="7" t="n"/>
    </row>
    <row r="159">
      <c r="A159" s="7" t="n"/>
      <c r="B159" s="7" t="n"/>
      <c r="C159" s="13" t="n"/>
      <c r="D159" s="14">
        <f>IF($A159="","",IFERROR(INDEX(Inputs!$B$22:$B$29,MATCH($A159,Inputs!$A$22:$A$29,0)),""))</f>
        <v/>
      </c>
      <c r="E159" s="10">
        <f>IF($A159="","",IF($C159="","",IF($D159="","",IF($F159="Lower",IF($D159&lt;=$C159*0.95,"Ahead",IF($D159&lt;=$C159*1.05,"On track","Behind")),IF($D159&gt;=$C159*1.05,"Ahead",IF($D159&gt;=$C159*0.95,"On track","Behind"))))))</f>
        <v/>
      </c>
      <c r="F159" s="7" t="n"/>
    </row>
    <row r="160">
      <c r="A160" s="7" t="n"/>
      <c r="B160" s="7" t="n"/>
      <c r="C160" s="13" t="n"/>
      <c r="D160" s="14">
        <f>IF($A160="","",IFERROR(INDEX(Inputs!$B$22:$B$29,MATCH($A160,Inputs!$A$22:$A$29,0)),""))</f>
        <v/>
      </c>
      <c r="E160" s="10">
        <f>IF($A160="","",IF($C160="","",IF($D160="","",IF($F160="Lower",IF($D160&lt;=$C160*0.95,"Ahead",IF($D160&lt;=$C160*1.05,"On track","Behind")),IF($D160&gt;=$C160*1.05,"Ahead",IF($D160&gt;=$C160*0.95,"On track","Behind"))))))</f>
        <v/>
      </c>
      <c r="F160" s="7" t="n"/>
    </row>
    <row r="161">
      <c r="A161" s="7" t="n"/>
      <c r="B161" s="7" t="n"/>
      <c r="C161" s="13" t="n"/>
      <c r="D161" s="14">
        <f>IF($A161="","",IFERROR(INDEX(Inputs!$B$22:$B$29,MATCH($A161,Inputs!$A$22:$A$29,0)),""))</f>
        <v/>
      </c>
      <c r="E161" s="10">
        <f>IF($A161="","",IF($C161="","",IF($D161="","",IF($F161="Lower",IF($D161&lt;=$C161*0.95,"Ahead",IF($D161&lt;=$C161*1.05,"On track","Behind")),IF($D161&gt;=$C161*1.05,"Ahead",IF($D161&gt;=$C161*0.95,"On track","Behind"))))))</f>
        <v/>
      </c>
      <c r="F161" s="7" t="n"/>
    </row>
    <row r="162">
      <c r="A162" s="7" t="n"/>
      <c r="B162" s="7" t="n"/>
      <c r="C162" s="13" t="n"/>
      <c r="D162" s="14">
        <f>IF($A162="","",IFERROR(INDEX(Inputs!$B$22:$B$29,MATCH($A162,Inputs!$A$22:$A$29,0)),""))</f>
        <v/>
      </c>
      <c r="E162" s="10">
        <f>IF($A162="","",IF($C162="","",IF($D162="","",IF($F162="Lower",IF($D162&lt;=$C162*0.95,"Ahead",IF($D162&lt;=$C162*1.05,"On track","Behind")),IF($D162&gt;=$C162*1.05,"Ahead",IF($D162&gt;=$C162*0.95,"On track","Behind"))))))</f>
        <v/>
      </c>
      <c r="F162" s="7" t="n"/>
    </row>
    <row r="163">
      <c r="A163" s="7" t="n"/>
      <c r="B163" s="7" t="n"/>
      <c r="C163" s="13" t="n"/>
      <c r="D163" s="14">
        <f>IF($A163="","",IFERROR(INDEX(Inputs!$B$22:$B$29,MATCH($A163,Inputs!$A$22:$A$29,0)),""))</f>
        <v/>
      </c>
      <c r="E163" s="10">
        <f>IF($A163="","",IF($C163="","",IF($D163="","",IF($F163="Lower",IF($D163&lt;=$C163*0.95,"Ahead",IF($D163&lt;=$C163*1.05,"On track","Behind")),IF($D163&gt;=$C163*1.05,"Ahead",IF($D163&gt;=$C163*0.95,"On track","Behind"))))))</f>
        <v/>
      </c>
      <c r="F163" s="7" t="n"/>
    </row>
    <row r="164">
      <c r="A164" s="7" t="n"/>
      <c r="B164" s="7" t="n"/>
      <c r="C164" s="13" t="n"/>
      <c r="D164" s="14">
        <f>IF($A164="","",IFERROR(INDEX(Inputs!$B$22:$B$29,MATCH($A164,Inputs!$A$22:$A$29,0)),""))</f>
        <v/>
      </c>
      <c r="E164" s="10">
        <f>IF($A164="","",IF($C164="","",IF($D164="","",IF($F164="Lower",IF($D164&lt;=$C164*0.95,"Ahead",IF($D164&lt;=$C164*1.05,"On track","Behind")),IF($D164&gt;=$C164*1.05,"Ahead",IF($D164&gt;=$C164*0.95,"On track","Behind"))))))</f>
        <v/>
      </c>
      <c r="F164" s="7" t="n"/>
    </row>
    <row r="165">
      <c r="A165" s="7" t="n"/>
      <c r="B165" s="7" t="n"/>
      <c r="C165" s="13" t="n"/>
      <c r="D165" s="14">
        <f>IF($A165="","",IFERROR(INDEX(Inputs!$B$22:$B$29,MATCH($A165,Inputs!$A$22:$A$29,0)),""))</f>
        <v/>
      </c>
      <c r="E165" s="10">
        <f>IF($A165="","",IF($C165="","",IF($D165="","",IF($F165="Lower",IF($D165&lt;=$C165*0.95,"Ahead",IF($D165&lt;=$C165*1.05,"On track","Behind")),IF($D165&gt;=$C165*1.05,"Ahead",IF($D165&gt;=$C165*0.95,"On track","Behind"))))))</f>
        <v/>
      </c>
      <c r="F165" s="7" t="n"/>
    </row>
    <row r="166">
      <c r="A166" s="7" t="n"/>
      <c r="B166" s="7" t="n"/>
      <c r="C166" s="13" t="n"/>
      <c r="D166" s="14">
        <f>IF($A166="","",IFERROR(INDEX(Inputs!$B$22:$B$29,MATCH($A166,Inputs!$A$22:$A$29,0)),""))</f>
        <v/>
      </c>
      <c r="E166" s="10">
        <f>IF($A166="","",IF($C166="","",IF($D166="","",IF($F166="Lower",IF($D166&lt;=$C166*0.95,"Ahead",IF($D166&lt;=$C166*1.05,"On track","Behind")),IF($D166&gt;=$C166*1.05,"Ahead",IF($D166&gt;=$C166*0.95,"On track","Behind"))))))</f>
        <v/>
      </c>
      <c r="F166" s="7" t="n"/>
    </row>
    <row r="167">
      <c r="A167" s="7" t="n"/>
      <c r="B167" s="7" t="n"/>
      <c r="C167" s="13" t="n"/>
      <c r="D167" s="14">
        <f>IF($A167="","",IFERROR(INDEX(Inputs!$B$22:$B$29,MATCH($A167,Inputs!$A$22:$A$29,0)),""))</f>
        <v/>
      </c>
      <c r="E167" s="10">
        <f>IF($A167="","",IF($C167="","",IF($D167="","",IF($F167="Lower",IF($D167&lt;=$C167*0.95,"Ahead",IF($D167&lt;=$C167*1.05,"On track","Behind")),IF($D167&gt;=$C167*1.05,"Ahead",IF($D167&gt;=$C167*0.95,"On track","Behind"))))))</f>
        <v/>
      </c>
      <c r="F167" s="7" t="n"/>
    </row>
    <row r="168">
      <c r="A168" s="7" t="n"/>
      <c r="B168" s="7" t="n"/>
      <c r="C168" s="13" t="n"/>
      <c r="D168" s="14">
        <f>IF($A168="","",IFERROR(INDEX(Inputs!$B$22:$B$29,MATCH($A168,Inputs!$A$22:$A$29,0)),""))</f>
        <v/>
      </c>
      <c r="E168" s="10">
        <f>IF($A168="","",IF($C168="","",IF($D168="","",IF($F168="Lower",IF($D168&lt;=$C168*0.95,"Ahead",IF($D168&lt;=$C168*1.05,"On track","Behind")),IF($D168&gt;=$C168*1.05,"Ahead",IF($D168&gt;=$C168*0.95,"On track","Behind"))))))</f>
        <v/>
      </c>
      <c r="F168" s="7" t="n"/>
    </row>
    <row r="169">
      <c r="A169" s="7" t="n"/>
      <c r="B169" s="7" t="n"/>
      <c r="C169" s="13" t="n"/>
      <c r="D169" s="14">
        <f>IF($A169="","",IFERROR(INDEX(Inputs!$B$22:$B$29,MATCH($A169,Inputs!$A$22:$A$29,0)),""))</f>
        <v/>
      </c>
      <c r="E169" s="10">
        <f>IF($A169="","",IF($C169="","",IF($D169="","",IF($F169="Lower",IF($D169&lt;=$C169*0.95,"Ahead",IF($D169&lt;=$C169*1.05,"On track","Behind")),IF($D169&gt;=$C169*1.05,"Ahead",IF($D169&gt;=$C169*0.95,"On track","Behind"))))))</f>
        <v/>
      </c>
      <c r="F169" s="7" t="n"/>
    </row>
    <row r="170">
      <c r="A170" s="7" t="n"/>
      <c r="B170" s="7" t="n"/>
      <c r="C170" s="13" t="n"/>
      <c r="D170" s="14">
        <f>IF($A170="","",IFERROR(INDEX(Inputs!$B$22:$B$29,MATCH($A170,Inputs!$A$22:$A$29,0)),""))</f>
        <v/>
      </c>
      <c r="E170" s="10">
        <f>IF($A170="","",IF($C170="","",IF($D170="","",IF($F170="Lower",IF($D170&lt;=$C170*0.95,"Ahead",IF($D170&lt;=$C170*1.05,"On track","Behind")),IF($D170&gt;=$C170*1.05,"Ahead",IF($D170&gt;=$C170*0.95,"On track","Behind"))))))</f>
        <v/>
      </c>
      <c r="F170" s="7" t="n"/>
    </row>
    <row r="171">
      <c r="A171" s="7" t="n"/>
      <c r="B171" s="7" t="n"/>
      <c r="C171" s="13" t="n"/>
      <c r="D171" s="14">
        <f>IF($A171="","",IFERROR(INDEX(Inputs!$B$22:$B$29,MATCH($A171,Inputs!$A$22:$A$29,0)),""))</f>
        <v/>
      </c>
      <c r="E171" s="10">
        <f>IF($A171="","",IF($C171="","",IF($D171="","",IF($F171="Lower",IF($D171&lt;=$C171*0.95,"Ahead",IF($D171&lt;=$C171*1.05,"On track","Behind")),IF($D171&gt;=$C171*1.05,"Ahead",IF($D171&gt;=$C171*0.95,"On track","Behind"))))))</f>
        <v/>
      </c>
      <c r="F171" s="7" t="n"/>
    </row>
    <row r="172">
      <c r="A172" s="7" t="n"/>
      <c r="B172" s="7" t="n"/>
      <c r="C172" s="13" t="n"/>
      <c r="D172" s="14">
        <f>IF($A172="","",IFERROR(INDEX(Inputs!$B$22:$B$29,MATCH($A172,Inputs!$A$22:$A$29,0)),""))</f>
        <v/>
      </c>
      <c r="E172" s="10">
        <f>IF($A172="","",IF($C172="","",IF($D172="","",IF($F172="Lower",IF($D172&lt;=$C172*0.95,"Ahead",IF($D172&lt;=$C172*1.05,"On track","Behind")),IF($D172&gt;=$C172*1.05,"Ahead",IF($D172&gt;=$C172*0.95,"On track","Behind"))))))</f>
        <v/>
      </c>
      <c r="F172" s="7" t="n"/>
    </row>
    <row r="173">
      <c r="A173" s="7" t="n"/>
      <c r="B173" s="7" t="n"/>
      <c r="C173" s="13" t="n"/>
      <c r="D173" s="14">
        <f>IF($A173="","",IFERROR(INDEX(Inputs!$B$22:$B$29,MATCH($A173,Inputs!$A$22:$A$29,0)),""))</f>
        <v/>
      </c>
      <c r="E173" s="10">
        <f>IF($A173="","",IF($C173="","",IF($D173="","",IF($F173="Lower",IF($D173&lt;=$C173*0.95,"Ahead",IF($D173&lt;=$C173*1.05,"On track","Behind")),IF($D173&gt;=$C173*1.05,"Ahead",IF($D173&gt;=$C173*0.95,"On track","Behind"))))))</f>
        <v/>
      </c>
      <c r="F173" s="7" t="n"/>
    </row>
    <row r="174">
      <c r="A174" s="7" t="n"/>
      <c r="B174" s="7" t="n"/>
      <c r="C174" s="13" t="n"/>
      <c r="D174" s="14">
        <f>IF($A174="","",IFERROR(INDEX(Inputs!$B$22:$B$29,MATCH($A174,Inputs!$A$22:$A$29,0)),""))</f>
        <v/>
      </c>
      <c r="E174" s="10">
        <f>IF($A174="","",IF($C174="","",IF($D174="","",IF($F174="Lower",IF($D174&lt;=$C174*0.95,"Ahead",IF($D174&lt;=$C174*1.05,"On track","Behind")),IF($D174&gt;=$C174*1.05,"Ahead",IF($D174&gt;=$C174*0.95,"On track","Behind"))))))</f>
        <v/>
      </c>
      <c r="F174" s="7" t="n"/>
    </row>
    <row r="175">
      <c r="A175" s="7" t="n"/>
      <c r="B175" s="7" t="n"/>
      <c r="C175" s="13" t="n"/>
      <c r="D175" s="14">
        <f>IF($A175="","",IFERROR(INDEX(Inputs!$B$22:$B$29,MATCH($A175,Inputs!$A$22:$A$29,0)),""))</f>
        <v/>
      </c>
      <c r="E175" s="10">
        <f>IF($A175="","",IF($C175="","",IF($D175="","",IF($F175="Lower",IF($D175&lt;=$C175*0.95,"Ahead",IF($D175&lt;=$C175*1.05,"On track","Behind")),IF($D175&gt;=$C175*1.05,"Ahead",IF($D175&gt;=$C175*0.95,"On track","Behind"))))))</f>
        <v/>
      </c>
      <c r="F175" s="7" t="n"/>
    </row>
    <row r="176">
      <c r="A176" s="7" t="n"/>
      <c r="B176" s="7" t="n"/>
      <c r="C176" s="13" t="n"/>
      <c r="D176" s="14">
        <f>IF($A176="","",IFERROR(INDEX(Inputs!$B$22:$B$29,MATCH($A176,Inputs!$A$22:$A$29,0)),""))</f>
        <v/>
      </c>
      <c r="E176" s="10">
        <f>IF($A176="","",IF($C176="","",IF($D176="","",IF($F176="Lower",IF($D176&lt;=$C176*0.95,"Ahead",IF($D176&lt;=$C176*1.05,"On track","Behind")),IF($D176&gt;=$C176*1.05,"Ahead",IF($D176&gt;=$C176*0.95,"On track","Behind"))))))</f>
        <v/>
      </c>
      <c r="F176" s="7" t="n"/>
    </row>
    <row r="177">
      <c r="A177" s="7" t="n"/>
      <c r="B177" s="7" t="n"/>
      <c r="C177" s="13" t="n"/>
      <c r="D177" s="14">
        <f>IF($A177="","",IFERROR(INDEX(Inputs!$B$22:$B$29,MATCH($A177,Inputs!$A$22:$A$29,0)),""))</f>
        <v/>
      </c>
      <c r="E177" s="10">
        <f>IF($A177="","",IF($C177="","",IF($D177="","",IF($F177="Lower",IF($D177&lt;=$C177*0.95,"Ahead",IF($D177&lt;=$C177*1.05,"On track","Behind")),IF($D177&gt;=$C177*1.05,"Ahead",IF($D177&gt;=$C177*0.95,"On track","Behind"))))))</f>
        <v/>
      </c>
      <c r="F177" s="7" t="n"/>
    </row>
    <row r="178">
      <c r="A178" s="7" t="n"/>
      <c r="B178" s="7" t="n"/>
      <c r="C178" s="13" t="n"/>
      <c r="D178" s="14">
        <f>IF($A178="","",IFERROR(INDEX(Inputs!$B$22:$B$29,MATCH($A178,Inputs!$A$22:$A$29,0)),""))</f>
        <v/>
      </c>
      <c r="E178" s="10">
        <f>IF($A178="","",IF($C178="","",IF($D178="","",IF($F178="Lower",IF($D178&lt;=$C178*0.95,"Ahead",IF($D178&lt;=$C178*1.05,"On track","Behind")),IF($D178&gt;=$C178*1.05,"Ahead",IF($D178&gt;=$C178*0.95,"On track","Behind"))))))</f>
        <v/>
      </c>
      <c r="F178" s="7" t="n"/>
    </row>
    <row r="179">
      <c r="A179" s="7" t="n"/>
      <c r="B179" s="7" t="n"/>
      <c r="C179" s="13" t="n"/>
      <c r="D179" s="14">
        <f>IF($A179="","",IFERROR(INDEX(Inputs!$B$22:$B$29,MATCH($A179,Inputs!$A$22:$A$29,0)),""))</f>
        <v/>
      </c>
      <c r="E179" s="10">
        <f>IF($A179="","",IF($C179="","",IF($D179="","",IF($F179="Lower",IF($D179&lt;=$C179*0.95,"Ahead",IF($D179&lt;=$C179*1.05,"On track","Behind")),IF($D179&gt;=$C179*1.05,"Ahead",IF($D179&gt;=$C179*0.95,"On track","Behind"))))))</f>
        <v/>
      </c>
      <c r="F179" s="7" t="n"/>
    </row>
    <row r="180">
      <c r="A180" s="7" t="n"/>
      <c r="B180" s="7" t="n"/>
      <c r="C180" s="13" t="n"/>
      <c r="D180" s="14">
        <f>IF($A180="","",IFERROR(INDEX(Inputs!$B$22:$B$29,MATCH($A180,Inputs!$A$22:$A$29,0)),""))</f>
        <v/>
      </c>
      <c r="E180" s="10">
        <f>IF($A180="","",IF($C180="","",IF($D180="","",IF($F180="Lower",IF($D180&lt;=$C180*0.95,"Ahead",IF($D180&lt;=$C180*1.05,"On track","Behind")),IF($D180&gt;=$C180*1.05,"Ahead",IF($D180&gt;=$C180*0.95,"On track","Behind"))))))</f>
        <v/>
      </c>
      <c r="F180" s="7" t="n"/>
    </row>
    <row r="181">
      <c r="A181" s="7" t="n"/>
      <c r="B181" s="7" t="n"/>
      <c r="C181" s="13" t="n"/>
      <c r="D181" s="14">
        <f>IF($A181="","",IFERROR(INDEX(Inputs!$B$22:$B$29,MATCH($A181,Inputs!$A$22:$A$29,0)),""))</f>
        <v/>
      </c>
      <c r="E181" s="10">
        <f>IF($A181="","",IF($C181="","",IF($D181="","",IF($F181="Lower",IF($D181&lt;=$C181*0.95,"Ahead",IF($D181&lt;=$C181*1.05,"On track","Behind")),IF($D181&gt;=$C181*1.05,"Ahead",IF($D181&gt;=$C181*0.95,"On track","Behind"))))))</f>
        <v/>
      </c>
      <c r="F181" s="7" t="n"/>
    </row>
    <row r="182">
      <c r="A182" s="7" t="n"/>
      <c r="B182" s="7" t="n"/>
      <c r="C182" s="13" t="n"/>
      <c r="D182" s="14">
        <f>IF($A182="","",IFERROR(INDEX(Inputs!$B$22:$B$29,MATCH($A182,Inputs!$A$22:$A$29,0)),""))</f>
        <v/>
      </c>
      <c r="E182" s="10">
        <f>IF($A182="","",IF($C182="","",IF($D182="","",IF($F182="Lower",IF($D182&lt;=$C182*0.95,"Ahead",IF($D182&lt;=$C182*1.05,"On track","Behind")),IF($D182&gt;=$C182*1.05,"Ahead",IF($D182&gt;=$C182*0.95,"On track","Behind"))))))</f>
        <v/>
      </c>
      <c r="F182" s="7" t="n"/>
    </row>
    <row r="183">
      <c r="A183" s="7" t="n"/>
      <c r="B183" s="7" t="n"/>
      <c r="C183" s="13" t="n"/>
      <c r="D183" s="14">
        <f>IF($A183="","",IFERROR(INDEX(Inputs!$B$22:$B$29,MATCH($A183,Inputs!$A$22:$A$29,0)),""))</f>
        <v/>
      </c>
      <c r="E183" s="10">
        <f>IF($A183="","",IF($C183="","",IF($D183="","",IF($F183="Lower",IF($D183&lt;=$C183*0.95,"Ahead",IF($D183&lt;=$C183*1.05,"On track","Behind")),IF($D183&gt;=$C183*1.05,"Ahead",IF($D183&gt;=$C183*0.95,"On track","Behind"))))))</f>
        <v/>
      </c>
      <c r="F183" s="7" t="n"/>
    </row>
    <row r="184">
      <c r="A184" s="7" t="n"/>
      <c r="B184" s="7" t="n"/>
      <c r="C184" s="13" t="n"/>
      <c r="D184" s="14">
        <f>IF($A184="","",IFERROR(INDEX(Inputs!$B$22:$B$29,MATCH($A184,Inputs!$A$22:$A$29,0)),""))</f>
        <v/>
      </c>
      <c r="E184" s="10">
        <f>IF($A184="","",IF($C184="","",IF($D184="","",IF($F184="Lower",IF($D184&lt;=$C184*0.95,"Ahead",IF($D184&lt;=$C184*1.05,"On track","Behind")),IF($D184&gt;=$C184*1.05,"Ahead",IF($D184&gt;=$C184*0.95,"On track","Behind"))))))</f>
        <v/>
      </c>
      <c r="F184" s="7" t="n"/>
    </row>
    <row r="185">
      <c r="A185" s="7" t="n"/>
      <c r="B185" s="7" t="n"/>
      <c r="C185" s="13" t="n"/>
      <c r="D185" s="14">
        <f>IF($A185="","",IFERROR(INDEX(Inputs!$B$22:$B$29,MATCH($A185,Inputs!$A$22:$A$29,0)),""))</f>
        <v/>
      </c>
      <c r="E185" s="10">
        <f>IF($A185="","",IF($C185="","",IF($D185="","",IF($F185="Lower",IF($D185&lt;=$C185*0.95,"Ahead",IF($D185&lt;=$C185*1.05,"On track","Behind")),IF($D185&gt;=$C185*1.05,"Ahead",IF($D185&gt;=$C185*0.95,"On track","Behind"))))))</f>
        <v/>
      </c>
      <c r="F185" s="7" t="n"/>
    </row>
    <row r="186">
      <c r="A186" s="7" t="n"/>
      <c r="B186" s="7" t="n"/>
      <c r="C186" s="13" t="n"/>
      <c r="D186" s="14">
        <f>IF($A186="","",IFERROR(INDEX(Inputs!$B$22:$B$29,MATCH($A186,Inputs!$A$22:$A$29,0)),""))</f>
        <v/>
      </c>
      <c r="E186" s="10">
        <f>IF($A186="","",IF($C186="","",IF($D186="","",IF($F186="Lower",IF($D186&lt;=$C186*0.95,"Ahead",IF($D186&lt;=$C186*1.05,"On track","Behind")),IF($D186&gt;=$C186*1.05,"Ahead",IF($D186&gt;=$C186*0.95,"On track","Behind"))))))</f>
        <v/>
      </c>
      <c r="F186" s="7" t="n"/>
    </row>
    <row r="187">
      <c r="A187" s="7" t="n"/>
      <c r="B187" s="7" t="n"/>
      <c r="C187" s="13" t="n"/>
      <c r="D187" s="14">
        <f>IF($A187="","",IFERROR(INDEX(Inputs!$B$22:$B$29,MATCH($A187,Inputs!$A$22:$A$29,0)),""))</f>
        <v/>
      </c>
      <c r="E187" s="10">
        <f>IF($A187="","",IF($C187="","",IF($D187="","",IF($F187="Lower",IF($D187&lt;=$C187*0.95,"Ahead",IF($D187&lt;=$C187*1.05,"On track","Behind")),IF($D187&gt;=$C187*1.05,"Ahead",IF($D187&gt;=$C187*0.95,"On track","Behind"))))))</f>
        <v/>
      </c>
      <c r="F187" s="7" t="n"/>
    </row>
    <row r="188">
      <c r="A188" s="7" t="n"/>
      <c r="B188" s="7" t="n"/>
      <c r="C188" s="13" t="n"/>
      <c r="D188" s="14">
        <f>IF($A188="","",IFERROR(INDEX(Inputs!$B$22:$B$29,MATCH($A188,Inputs!$A$22:$A$29,0)),""))</f>
        <v/>
      </c>
      <c r="E188" s="10">
        <f>IF($A188="","",IF($C188="","",IF($D188="","",IF($F188="Lower",IF($D188&lt;=$C188*0.95,"Ahead",IF($D188&lt;=$C188*1.05,"On track","Behind")),IF($D188&gt;=$C188*1.05,"Ahead",IF($D188&gt;=$C188*0.95,"On track","Behind"))))))</f>
        <v/>
      </c>
      <c r="F188" s="7" t="n"/>
    </row>
    <row r="189">
      <c r="A189" s="7" t="n"/>
      <c r="B189" s="7" t="n"/>
      <c r="C189" s="13" t="n"/>
      <c r="D189" s="14">
        <f>IF($A189="","",IFERROR(INDEX(Inputs!$B$22:$B$29,MATCH($A189,Inputs!$A$22:$A$29,0)),""))</f>
        <v/>
      </c>
      <c r="E189" s="10">
        <f>IF($A189="","",IF($C189="","",IF($D189="","",IF($F189="Lower",IF($D189&lt;=$C189*0.95,"Ahead",IF($D189&lt;=$C189*1.05,"On track","Behind")),IF($D189&gt;=$C189*1.05,"Ahead",IF($D189&gt;=$C189*0.95,"On track","Behind"))))))</f>
        <v/>
      </c>
      <c r="F189" s="7" t="n"/>
    </row>
    <row r="190">
      <c r="A190" s="7" t="n"/>
      <c r="B190" s="7" t="n"/>
      <c r="C190" s="13" t="n"/>
      <c r="D190" s="14">
        <f>IF($A190="","",IFERROR(INDEX(Inputs!$B$22:$B$29,MATCH($A190,Inputs!$A$22:$A$29,0)),""))</f>
        <v/>
      </c>
      <c r="E190" s="10">
        <f>IF($A190="","",IF($C190="","",IF($D190="","",IF($F190="Lower",IF($D190&lt;=$C190*0.95,"Ahead",IF($D190&lt;=$C190*1.05,"On track","Behind")),IF($D190&gt;=$C190*1.05,"Ahead",IF($D190&gt;=$C190*0.95,"On track","Behind"))))))</f>
        <v/>
      </c>
      <c r="F190" s="7" t="n"/>
    </row>
    <row r="191">
      <c r="A191" s="7" t="n"/>
      <c r="B191" s="7" t="n"/>
      <c r="C191" s="13" t="n"/>
      <c r="D191" s="14">
        <f>IF($A191="","",IFERROR(INDEX(Inputs!$B$22:$B$29,MATCH($A191,Inputs!$A$22:$A$29,0)),""))</f>
        <v/>
      </c>
      <c r="E191" s="10">
        <f>IF($A191="","",IF($C191="","",IF($D191="","",IF($F191="Lower",IF($D191&lt;=$C191*0.95,"Ahead",IF($D191&lt;=$C191*1.05,"On track","Behind")),IF($D191&gt;=$C191*1.05,"Ahead",IF($D191&gt;=$C191*0.95,"On track","Behind"))))))</f>
        <v/>
      </c>
      <c r="F191" s="7" t="n"/>
    </row>
    <row r="192">
      <c r="A192" s="7" t="n"/>
      <c r="B192" s="7" t="n"/>
      <c r="C192" s="13" t="n"/>
      <c r="D192" s="14">
        <f>IF($A192="","",IFERROR(INDEX(Inputs!$B$22:$B$29,MATCH($A192,Inputs!$A$22:$A$29,0)),""))</f>
        <v/>
      </c>
      <c r="E192" s="10">
        <f>IF($A192="","",IF($C192="","",IF($D192="","",IF($F192="Lower",IF($D192&lt;=$C192*0.95,"Ahead",IF($D192&lt;=$C192*1.05,"On track","Behind")),IF($D192&gt;=$C192*1.05,"Ahead",IF($D192&gt;=$C192*0.95,"On track","Behind"))))))</f>
        <v/>
      </c>
      <c r="F192" s="7" t="n"/>
    </row>
    <row r="193">
      <c r="A193" s="7" t="n"/>
      <c r="B193" s="7" t="n"/>
      <c r="C193" s="13" t="n"/>
      <c r="D193" s="14">
        <f>IF($A193="","",IFERROR(INDEX(Inputs!$B$22:$B$29,MATCH($A193,Inputs!$A$22:$A$29,0)),""))</f>
        <v/>
      </c>
      <c r="E193" s="10">
        <f>IF($A193="","",IF($C193="","",IF($D193="","",IF($F193="Lower",IF($D193&lt;=$C193*0.95,"Ahead",IF($D193&lt;=$C193*1.05,"On track","Behind")),IF($D193&gt;=$C193*1.05,"Ahead",IF($D193&gt;=$C193*0.95,"On track","Behind"))))))</f>
        <v/>
      </c>
      <c r="F193" s="7" t="n"/>
    </row>
    <row r="194">
      <c r="A194" s="7" t="n"/>
      <c r="B194" s="7" t="n"/>
      <c r="C194" s="13" t="n"/>
      <c r="D194" s="14">
        <f>IF($A194="","",IFERROR(INDEX(Inputs!$B$22:$B$29,MATCH($A194,Inputs!$A$22:$A$29,0)),""))</f>
        <v/>
      </c>
      <c r="E194" s="10">
        <f>IF($A194="","",IF($C194="","",IF($D194="","",IF($F194="Lower",IF($D194&lt;=$C194*0.95,"Ahead",IF($D194&lt;=$C194*1.05,"On track","Behind")),IF($D194&gt;=$C194*1.05,"Ahead",IF($D194&gt;=$C194*0.95,"On track","Behind"))))))</f>
        <v/>
      </c>
      <c r="F194" s="7" t="n"/>
    </row>
    <row r="195">
      <c r="A195" s="7" t="n"/>
      <c r="B195" s="7" t="n"/>
      <c r="C195" s="13" t="n"/>
      <c r="D195" s="14">
        <f>IF($A195="","",IFERROR(INDEX(Inputs!$B$22:$B$29,MATCH($A195,Inputs!$A$22:$A$29,0)),""))</f>
        <v/>
      </c>
      <c r="E195" s="10">
        <f>IF($A195="","",IF($C195="","",IF($D195="","",IF($F195="Lower",IF($D195&lt;=$C195*0.95,"Ahead",IF($D195&lt;=$C195*1.05,"On track","Behind")),IF($D195&gt;=$C195*1.05,"Ahead",IF($D195&gt;=$C195*0.95,"On track","Behind"))))))</f>
        <v/>
      </c>
      <c r="F195" s="7" t="n"/>
    </row>
    <row r="196">
      <c r="A196" s="7" t="n"/>
      <c r="B196" s="7" t="n"/>
      <c r="C196" s="13" t="n"/>
      <c r="D196" s="14">
        <f>IF($A196="","",IFERROR(INDEX(Inputs!$B$22:$B$29,MATCH($A196,Inputs!$A$22:$A$29,0)),""))</f>
        <v/>
      </c>
      <c r="E196" s="10">
        <f>IF($A196="","",IF($C196="","",IF($D196="","",IF($F196="Lower",IF($D196&lt;=$C196*0.95,"Ahead",IF($D196&lt;=$C196*1.05,"On track","Behind")),IF($D196&gt;=$C196*1.05,"Ahead",IF($D196&gt;=$C196*0.95,"On track","Behind"))))))</f>
        <v/>
      </c>
      <c r="F196" s="7" t="n"/>
    </row>
    <row r="197">
      <c r="A197" s="7" t="n"/>
      <c r="B197" s="7" t="n"/>
      <c r="C197" s="13" t="n"/>
      <c r="D197" s="14">
        <f>IF($A197="","",IFERROR(INDEX(Inputs!$B$22:$B$29,MATCH($A197,Inputs!$A$22:$A$29,0)),""))</f>
        <v/>
      </c>
      <c r="E197" s="10">
        <f>IF($A197="","",IF($C197="","",IF($D197="","",IF($F197="Lower",IF($D197&lt;=$C197*0.95,"Ahead",IF($D197&lt;=$C197*1.05,"On track","Behind")),IF($D197&gt;=$C197*1.05,"Ahead",IF($D197&gt;=$C197*0.95,"On track","Behind"))))))</f>
        <v/>
      </c>
      <c r="F197" s="7" t="n"/>
    </row>
    <row r="198">
      <c r="A198" s="7" t="n"/>
      <c r="B198" s="7" t="n"/>
      <c r="C198" s="13" t="n"/>
      <c r="D198" s="14">
        <f>IF($A198="","",IFERROR(INDEX(Inputs!$B$22:$B$29,MATCH($A198,Inputs!$A$22:$A$29,0)),""))</f>
        <v/>
      </c>
      <c r="E198" s="10">
        <f>IF($A198="","",IF($C198="","",IF($D198="","",IF($F198="Lower",IF($D198&lt;=$C198*0.95,"Ahead",IF($D198&lt;=$C198*1.05,"On track","Behind")),IF($D198&gt;=$C198*1.05,"Ahead",IF($D198&gt;=$C198*0.95,"On track","Behind"))))))</f>
        <v/>
      </c>
      <c r="F198" s="7" t="n"/>
    </row>
    <row r="199">
      <c r="A199" s="7" t="n"/>
      <c r="B199" s="7" t="n"/>
      <c r="C199" s="13" t="n"/>
      <c r="D199" s="14">
        <f>IF($A199="","",IFERROR(INDEX(Inputs!$B$22:$B$29,MATCH($A199,Inputs!$A$22:$A$29,0)),""))</f>
        <v/>
      </c>
      <c r="E199" s="10">
        <f>IF($A199="","",IF($C199="","",IF($D199="","",IF($F199="Lower",IF($D199&lt;=$C199*0.95,"Ahead",IF($D199&lt;=$C199*1.05,"On track","Behind")),IF($D199&gt;=$C199*1.05,"Ahead",IF($D199&gt;=$C199*0.95,"On track","Behind"))))))</f>
        <v/>
      </c>
      <c r="F199" s="7" t="n"/>
    </row>
    <row r="200">
      <c r="A200" s="7" t="n"/>
      <c r="B200" s="7" t="n"/>
      <c r="C200" s="13" t="n"/>
      <c r="D200" s="14">
        <f>IF($A200="","",IFERROR(INDEX(Inputs!$B$22:$B$29,MATCH($A200,Inputs!$A$22:$A$29,0)),""))</f>
        <v/>
      </c>
      <c r="E200" s="10">
        <f>IF($A200="","",IF($C200="","",IF($D200="","",IF($F200="Lower",IF($D200&lt;=$C200*0.95,"Ahead",IF($D200&lt;=$C200*1.05,"On track","Behind")),IF($D200&gt;=$C200*1.05,"Ahead",IF($D200&gt;=$C200*0.95,"On track","Behind"))))))</f>
        <v/>
      </c>
      <c r="F200" s="7" t="n"/>
    </row>
    <row r="201">
      <c r="A201" s="7" t="n"/>
      <c r="B201" s="7" t="n"/>
      <c r="C201" s="13" t="n"/>
      <c r="D201" s="14">
        <f>IF($A201="","",IFERROR(INDEX(Inputs!$B$22:$B$29,MATCH($A201,Inputs!$A$22:$A$29,0)),""))</f>
        <v/>
      </c>
      <c r="E201" s="10">
        <f>IF($A201="","",IF($C201="","",IF($D201="","",IF($F201="Lower",IF($D201&lt;=$C201*0.95,"Ahead",IF($D201&lt;=$C201*1.05,"On track","Behind")),IF($D201&gt;=$C201*1.05,"Ahead",IF($D201&gt;=$C201*0.95,"On track","Behind"))))))</f>
        <v/>
      </c>
      <c r="F201" s="7" t="n"/>
    </row>
    <row r="202">
      <c r="A202" s="7" t="n"/>
      <c r="B202" s="7" t="n"/>
      <c r="C202" s="13" t="n"/>
      <c r="D202" s="14">
        <f>IF($A202="","",IFERROR(INDEX(Inputs!$B$22:$B$29,MATCH($A202,Inputs!$A$22:$A$29,0)),""))</f>
        <v/>
      </c>
      <c r="E202" s="10">
        <f>IF($A202="","",IF($C202="","",IF($D202="","",IF($F202="Lower",IF($D202&lt;=$C202*0.95,"Ahead",IF($D202&lt;=$C202*1.05,"On track","Behind")),IF($D202&gt;=$C202*1.05,"Ahead",IF($D202&gt;=$C202*0.95,"On track","Behind"))))))</f>
        <v/>
      </c>
      <c r="F202" s="7" t="n"/>
    </row>
    <row r="203">
      <c r="A203" s="7" t="n"/>
      <c r="B203" s="7" t="n"/>
      <c r="C203" s="13" t="n"/>
      <c r="D203" s="14">
        <f>IF($A203="","",IFERROR(INDEX(Inputs!$B$22:$B$29,MATCH($A203,Inputs!$A$22:$A$29,0)),""))</f>
        <v/>
      </c>
      <c r="E203" s="10">
        <f>IF($A203="","",IF($C203="","",IF($D203="","",IF($F203="Lower",IF($D203&lt;=$C203*0.95,"Ahead",IF($D203&lt;=$C203*1.05,"On track","Behind")),IF($D203&gt;=$C203*1.05,"Ahead",IF($D203&gt;=$C203*0.95,"On track","Behind"))))))</f>
        <v/>
      </c>
      <c r="F203" s="7" t="n"/>
    </row>
    <row r="204">
      <c r="A204" s="7" t="n"/>
      <c r="B204" s="7" t="n"/>
      <c r="C204" s="13" t="n"/>
      <c r="D204" s="14">
        <f>IF($A204="","",IFERROR(INDEX(Inputs!$B$22:$B$29,MATCH($A204,Inputs!$A$22:$A$29,0)),""))</f>
        <v/>
      </c>
      <c r="E204" s="10">
        <f>IF($A204="","",IF($C204="","",IF($D204="","",IF($F204="Lower",IF($D204&lt;=$C204*0.95,"Ahead",IF($D204&lt;=$C204*1.05,"On track","Behind")),IF($D204&gt;=$C204*1.05,"Ahead",IF($D204&gt;=$C204*0.95,"On track","Behind"))))))</f>
        <v/>
      </c>
      <c r="F204" s="7" t="n"/>
    </row>
  </sheetData>
  <dataValidations count="1">
    <dataValidation sqref="F5:F204" showDropDown="0" showInputMessage="0" showErrorMessage="1" allowBlank="1" errorTitle="Higher or Lower" error="It tells the status band which direction counts as an improvement." type="list" errorStyle="warning">
      <formula1>"Higher,Lower"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9"/>
  <sheetViews>
    <sheetView workbookViewId="0">
      <pane ySplit="4" topLeftCell="A5" activePane="bottomLeft" state="frozen"/>
      <selection pane="bottomLeft" activeCell="A1" sqref="A1"/>
    </sheetView>
  </sheetViews>
  <sheetFormatPr baseColWidth="8" defaultRowHeight="15"/>
  <cols>
    <col width="40" customWidth="1" min="1" max="1"/>
    <col width="18" customWidth="1" min="2" max="2"/>
    <col width="62" customWidth="1" min="3" max="3"/>
  </cols>
  <sheetData>
    <row r="1">
      <c r="A1" s="1" t="inlineStr">
        <is>
          <t>Inputs — the raw figures every KPI is derived from</t>
        </is>
      </c>
    </row>
    <row r="2">
      <c r="A2" s="2" t="inlineStr">
        <is>
          <t>Type into the yellow cells only. The derived block below is what the KPI sheet reads.</t>
        </is>
      </c>
    </row>
    <row r="4">
      <c r="A4" s="6" t="inlineStr">
        <is>
          <t>Input</t>
        </is>
      </c>
      <c r="B4" s="6" t="inlineStr">
        <is>
          <t>Value</t>
        </is>
      </c>
      <c r="C4" s="6" t="inlineStr">
        <is>
          <t>Where it comes from in your accounting system</t>
        </is>
      </c>
    </row>
    <row r="5">
      <c r="A5" s="11" t="inlineStr">
        <is>
          <t>Period label</t>
        </is>
      </c>
      <c r="B5" s="7" t="inlineStr">
        <is>
          <t>2026-07</t>
        </is>
      </c>
      <c r="C5" s="2" t="inlineStr">
        <is>
          <t>Label only. The month or quarter this snapshot covers.</t>
        </is>
      </c>
    </row>
    <row r="6">
      <c r="A6" s="11" t="inlineStr">
        <is>
          <t>Days in period</t>
        </is>
      </c>
      <c r="B6" s="15" t="n">
        <v>30</v>
      </c>
      <c r="C6" s="2" t="inlineStr">
        <is>
          <t>30 or 31 for a month, 91 for a quarter, 365 for a year. DSO uses it.</t>
        </is>
      </c>
    </row>
    <row r="7">
      <c r="A7" s="11" t="inlineStr">
        <is>
          <t>Revenue (net of tax)</t>
        </is>
      </c>
      <c r="B7" s="16" t="n">
        <v>1250000</v>
      </c>
      <c r="C7" s="2" t="inlineStr">
        <is>
          <t>P&amp;L: net revenue for the period.</t>
        </is>
      </c>
    </row>
    <row r="8">
      <c r="A8" s="11" t="inlineStr">
        <is>
          <t>Direct delivery cost (excl. contractors)</t>
        </is>
      </c>
      <c r="B8" s="16" t="n">
        <v>475000</v>
      </c>
      <c r="C8" s="2" t="inlineStr">
        <is>
          <t>P&amp;L: cost of sales — delivery staff, hosting, licences.</t>
        </is>
      </c>
    </row>
    <row r="9">
      <c r="A9" s="11" t="inlineStr">
        <is>
          <t>Contractor cost</t>
        </is>
      </c>
      <c r="B9" s="16" t="n">
        <v>100000</v>
      </c>
      <c r="C9" s="2" t="inlineStr">
        <is>
          <t>P&amp;L: external contractors doing client work.</t>
        </is>
      </c>
    </row>
    <row r="10">
      <c r="A10" s="11" t="inlineStr">
        <is>
          <t>Include contractor cost in COGS?</t>
        </is>
      </c>
      <c r="B10" s="7" t="inlineStr">
        <is>
          <t>Yes</t>
        </is>
      </c>
      <c r="C10" s="2" t="inlineStr">
        <is>
          <t>The whole argument in one cell. Yes = 54% gross margin, No = 62%. Decide once, write it here.</t>
        </is>
      </c>
    </row>
    <row r="11">
      <c r="A11" s="11" t="inlineStr">
        <is>
          <t>COGS (used by every margin)</t>
        </is>
      </c>
      <c r="B11" s="17">
        <f>IF($B$10="Yes",$B$8+$B$9,$B$8)</f>
        <v/>
      </c>
      <c r="C11" s="2" t="inlineStr">
        <is>
          <t>Calculated from the two lines above and the answer to the question.</t>
        </is>
      </c>
    </row>
    <row r="12">
      <c r="A12" s="11" t="inlineStr">
        <is>
          <t>Operating expenses</t>
        </is>
      </c>
      <c r="B12" s="16" t="n">
        <v>420000</v>
      </c>
      <c r="C12" s="2" t="inlineStr">
        <is>
          <t>P&amp;L: everything below gross profit.</t>
        </is>
      </c>
    </row>
    <row r="13">
      <c r="A13" s="11" t="inlineStr">
        <is>
          <t>Accounts receivable</t>
        </is>
      </c>
      <c r="B13" s="16" t="n">
        <v>2125000</v>
      </c>
      <c r="C13" s="2" t="inlineStr">
        <is>
          <t>Balance sheet: trade debtors at period end.</t>
        </is>
      </c>
    </row>
    <row r="14">
      <c r="A14" s="11" t="inlineStr">
        <is>
          <t>Current assets</t>
        </is>
      </c>
      <c r="B14" s="16" t="n">
        <v>2730000</v>
      </c>
      <c r="C14" s="2" t="inlineStr">
        <is>
          <t>Balance sheet: total current assets.</t>
        </is>
      </c>
    </row>
    <row r="15">
      <c r="A15" s="11" t="inlineStr">
        <is>
          <t>Current liabilities</t>
        </is>
      </c>
      <c r="B15" s="16" t="n">
        <v>1500000</v>
      </c>
      <c r="C15" s="2" t="inlineStr">
        <is>
          <t>Balance sheet: total current liabilities.</t>
        </is>
      </c>
    </row>
    <row r="16">
      <c r="A16" s="11" t="inlineStr">
        <is>
          <t>Cash and equivalents</t>
        </is>
      </c>
      <c r="B16" s="16" t="n">
        <v>2541000</v>
      </c>
      <c r="C16" s="2" t="inlineStr">
        <is>
          <t>Balance sheet: cash at period end.</t>
        </is>
      </c>
    </row>
    <row r="17">
      <c r="A17" s="11" t="inlineStr">
        <is>
          <t>Net burn for the period</t>
        </is>
      </c>
      <c r="B17" s="16" t="n">
        <v>508200</v>
      </c>
      <c r="C17" s="2" t="inlineStr">
        <is>
          <t>Cash flow: opening cash less closing cash, financing excluded.</t>
        </is>
      </c>
    </row>
    <row r="18">
      <c r="A18" s="11" t="inlineStr">
        <is>
          <t>Net new ARR for the period</t>
        </is>
      </c>
      <c r="B18" s="16" t="n">
        <v>420000</v>
      </c>
      <c r="C18" s="2" t="inlineStr">
        <is>
          <t>New + expansion - churn - contraction ARR.</t>
        </is>
      </c>
    </row>
    <row r="21">
      <c r="A21" s="6" t="inlineStr">
        <is>
          <t>Derived KPI value</t>
        </is>
      </c>
      <c r="B21" s="6" t="inlineStr">
        <is>
          <t>Value</t>
        </is>
      </c>
      <c r="C21" s="6" t="inlineStr">
        <is>
          <t>How it is calculated</t>
        </is>
      </c>
    </row>
    <row r="22">
      <c r="A22" s="11" t="inlineStr">
        <is>
          <t>Gross margin %</t>
        </is>
      </c>
      <c r="B22" s="18">
        <f>IF(Revenue=0,"",(Revenue-COGS)/Revenue)</f>
        <v/>
      </c>
      <c r="C22" s="2" t="inlineStr">
        <is>
          <t>Named cells, not positional refs: inserting a row above cannot silently repoint it.</t>
        </is>
      </c>
    </row>
    <row r="23">
      <c r="A23" s="11" t="inlineStr">
        <is>
          <t>Operating margin %</t>
        </is>
      </c>
      <c r="B23" s="18">
        <f>IF(Revenue=0,"",(Revenue-COGS-OpEx)/Revenue)</f>
        <v/>
      </c>
      <c r="C23" s="2" t="inlineStr">
        <is>
          <t>Gross profit less operating expenses, over revenue.</t>
        </is>
      </c>
    </row>
    <row r="24">
      <c r="A24" s="11" t="inlineStr">
        <is>
          <t>Current ratio</t>
        </is>
      </c>
      <c r="B24" s="19">
        <f>IFERROR(CurrentAssets/CurrentLiabilities,0)</f>
        <v/>
      </c>
      <c r="C24" s="2" t="inlineStr">
        <is>
          <t>Liquidity. Below 1.0 means short-term obligations exceed short-term assets.</t>
        </is>
      </c>
    </row>
    <row r="25">
      <c r="A25" s="11" t="inlineStr">
        <is>
          <t>DSO (days)</t>
        </is>
      </c>
      <c r="B25" s="19">
        <f>IFERROR(AR/Revenue*DaysInPeriod,0)</f>
        <v/>
      </c>
      <c r="C25" s="2" t="inlineStr">
        <is>
          <t>Days sales outstanding. Period length is an input, not a hard-coded 365, so monthly and quarterly views stay consistent.</t>
        </is>
      </c>
    </row>
    <row r="26">
      <c r="A26" s="11" t="inlineStr">
        <is>
          <t>Burn multiple</t>
        </is>
      </c>
      <c r="B26" s="19">
        <f>IFERROR(NetBurn/NetNewARR,0)</f>
        <v/>
      </c>
      <c r="C26" s="2" t="inlineStr">
        <is>
          <t>Cash burned per dollar of new ARR. Lower is better.</t>
        </is>
      </c>
    </row>
    <row r="27">
      <c r="A27" s="11" t="inlineStr">
        <is>
          <t>Runway (months)</t>
        </is>
      </c>
      <c r="B27" s="19">
        <f>IFERROR(Cash/NetBurn,0)</f>
        <v/>
      </c>
      <c r="C27" s="2" t="inlineStr">
        <is>
          <t>Cash divided by the same net burn figure used above.</t>
        </is>
      </c>
    </row>
    <row r="28">
      <c r="A28" s="11" t="inlineStr">
        <is>
          <t>Working capital</t>
        </is>
      </c>
      <c r="B28" s="20">
        <f>CurrentAssets-CurrentLiabilities</f>
        <v/>
      </c>
      <c r="C28" s="2" t="inlineStr">
        <is>
          <t>Current assets less current liabilities, in currency.</t>
        </is>
      </c>
    </row>
    <row r="29">
      <c r="A29" s="11" t="inlineStr">
        <is>
          <t>Revenue per day</t>
        </is>
      </c>
      <c r="B29" s="20">
        <f>IFERROR(Revenue/DaysInPeriod,0)</f>
        <v/>
      </c>
      <c r="C29" s="2" t="inlineStr">
        <is>
          <t>The denominator behind DSO, shown so it can be sanity-checked.</t>
        </is>
      </c>
    </row>
  </sheetData>
  <dataValidations count="1">
    <dataValidation sqref="B10" showDropDown="0" showInputMessage="0" showErrorMessage="0" allowBlank="0"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1"/>
  <sheetViews>
    <sheetView workbookViewId="0">
      <pane ySplit="4" topLeftCell="A5" activePane="bottomLeft" state="frozen"/>
      <selection pane="bottomLeft" activeCell="A1" sqref="A1"/>
    </sheetView>
  </sheetViews>
  <sheetFormatPr baseColWidth="8" defaultRowHeight="15"/>
  <cols>
    <col width="26" customWidth="1" min="1" max="1"/>
    <col width="16" customWidth="1" min="2" max="2"/>
    <col width="16" customWidth="1" min="3" max="3"/>
    <col width="16" customWidth="1" min="4" max="4"/>
    <col width="15" customWidth="1" min="5" max="5"/>
    <col width="16" customWidth="1" min="6" max="6"/>
    <col width="15" customWidth="1" min="7" max="7"/>
    <col width="15" customWidth="1" min="8" max="8"/>
  </cols>
  <sheetData>
    <row r="1">
      <c r="A1" s="1" t="inlineStr">
        <is>
          <t>Trend — twelve months of history, oldest month first</t>
        </is>
      </c>
    </row>
    <row r="2">
      <c r="A2" s="2" t="inlineStr">
        <is>
          <t>Fill from row 5 down without gaps. The compound growth block below reads every filled month.</t>
        </is>
      </c>
    </row>
    <row r="4">
      <c r="A4" s="6" t="inlineStr">
        <is>
          <t>Month</t>
        </is>
      </c>
      <c r="B4" s="6" t="inlineStr">
        <is>
          <t>Revenue</t>
        </is>
      </c>
      <c r="C4" s="6" t="inlineStr">
        <is>
          <t>COGS</t>
        </is>
      </c>
      <c r="D4" s="6" t="inlineStr">
        <is>
          <t>Gross profit</t>
        </is>
      </c>
      <c r="E4" s="6" t="inlineStr">
        <is>
          <t>Gross margin %</t>
        </is>
      </c>
      <c r="F4" s="6" t="inlineStr">
        <is>
          <t>Cash</t>
        </is>
      </c>
      <c r="G4" s="6" t="inlineStr">
        <is>
          <t>Net burn</t>
        </is>
      </c>
      <c r="H4" s="6" t="inlineStr">
        <is>
          <t>Revenue MoM %</t>
        </is>
      </c>
    </row>
    <row r="5">
      <c r="A5" s="21" t="n">
        <v>46204</v>
      </c>
      <c r="B5" s="16" t="n">
        <v>1250000</v>
      </c>
      <c r="C5" s="16" t="n">
        <v>575000</v>
      </c>
      <c r="D5" s="22">
        <f>IF($A5="","",$B5-$C5)</f>
        <v/>
      </c>
      <c r="E5" s="9">
        <f>IF($A5="","",IFERROR(($B5-$C5)/$B5,0))</f>
        <v/>
      </c>
      <c r="F5" s="16" t="n">
        <v>2541000</v>
      </c>
      <c r="G5" s="16" t="n">
        <v>508200</v>
      </c>
      <c r="H5" s="9" t="n"/>
    </row>
    <row r="6">
      <c r="A6" s="21" t="n"/>
      <c r="B6" s="16" t="n"/>
      <c r="C6" s="16" t="n"/>
      <c r="D6" s="22">
        <f>IF($A6="","",$B6-$C6)</f>
        <v/>
      </c>
      <c r="E6" s="9">
        <f>IF($A6="","",IFERROR(($B6-$C6)/$B6,0))</f>
        <v/>
      </c>
      <c r="F6" s="16" t="n"/>
      <c r="G6" s="16" t="n"/>
      <c r="H6" s="9">
        <f>IF($A6="","",IFERROR($B6/$B5-1,0))</f>
        <v/>
      </c>
    </row>
    <row r="7">
      <c r="A7" s="21" t="n"/>
      <c r="B7" s="16" t="n"/>
      <c r="C7" s="16" t="n"/>
      <c r="D7" s="22">
        <f>IF($A7="","",$B7-$C7)</f>
        <v/>
      </c>
      <c r="E7" s="9">
        <f>IF($A7="","",IFERROR(($B7-$C7)/$B7,0))</f>
        <v/>
      </c>
      <c r="F7" s="16" t="n"/>
      <c r="G7" s="16" t="n"/>
      <c r="H7" s="9">
        <f>IF($A7="","",IFERROR($B7/$B6-1,0))</f>
        <v/>
      </c>
    </row>
    <row r="8">
      <c r="A8" s="21" t="n"/>
      <c r="B8" s="16" t="n"/>
      <c r="C8" s="16" t="n"/>
      <c r="D8" s="22">
        <f>IF($A8="","",$B8-$C8)</f>
        <v/>
      </c>
      <c r="E8" s="9">
        <f>IF($A8="","",IFERROR(($B8-$C8)/$B8,0))</f>
        <v/>
      </c>
      <c r="F8" s="16" t="n"/>
      <c r="G8" s="16" t="n"/>
      <c r="H8" s="9">
        <f>IF($A8="","",IFERROR($B8/$B7-1,0))</f>
        <v/>
      </c>
    </row>
    <row r="9">
      <c r="A9" s="21" t="n"/>
      <c r="B9" s="16" t="n"/>
      <c r="C9" s="16" t="n"/>
      <c r="D9" s="22">
        <f>IF($A9="","",$B9-$C9)</f>
        <v/>
      </c>
      <c r="E9" s="9">
        <f>IF($A9="","",IFERROR(($B9-$C9)/$B9,0))</f>
        <v/>
      </c>
      <c r="F9" s="16" t="n"/>
      <c r="G9" s="16" t="n"/>
      <c r="H9" s="9">
        <f>IF($A9="","",IFERROR($B9/$B8-1,0))</f>
        <v/>
      </c>
    </row>
    <row r="10">
      <c r="A10" s="21" t="n"/>
      <c r="B10" s="16" t="n"/>
      <c r="C10" s="16" t="n"/>
      <c r="D10" s="22">
        <f>IF($A10="","",$B10-$C10)</f>
        <v/>
      </c>
      <c r="E10" s="9">
        <f>IF($A10="","",IFERROR(($B10-$C10)/$B10,0))</f>
        <v/>
      </c>
      <c r="F10" s="16" t="n"/>
      <c r="G10" s="16" t="n"/>
      <c r="H10" s="9">
        <f>IF($A10="","",IFERROR($B10/$B9-1,0))</f>
        <v/>
      </c>
    </row>
    <row r="11">
      <c r="A11" s="21" t="n"/>
      <c r="B11" s="16" t="n"/>
      <c r="C11" s="16" t="n"/>
      <c r="D11" s="22">
        <f>IF($A11="","",$B11-$C11)</f>
        <v/>
      </c>
      <c r="E11" s="9">
        <f>IF($A11="","",IFERROR(($B11-$C11)/$B11,0))</f>
        <v/>
      </c>
      <c r="F11" s="16" t="n"/>
      <c r="G11" s="16" t="n"/>
      <c r="H11" s="9">
        <f>IF($A11="","",IFERROR($B11/$B10-1,0))</f>
        <v/>
      </c>
    </row>
    <row r="12">
      <c r="A12" s="21" t="n"/>
      <c r="B12" s="16" t="n"/>
      <c r="C12" s="16" t="n"/>
      <c r="D12" s="22">
        <f>IF($A12="","",$B12-$C12)</f>
        <v/>
      </c>
      <c r="E12" s="9">
        <f>IF($A12="","",IFERROR(($B12-$C12)/$B12,0))</f>
        <v/>
      </c>
      <c r="F12" s="16" t="n"/>
      <c r="G12" s="16" t="n"/>
      <c r="H12" s="9">
        <f>IF($A12="","",IFERROR($B12/$B11-1,0))</f>
        <v/>
      </c>
    </row>
    <row r="13">
      <c r="A13" s="21" t="n"/>
      <c r="B13" s="16" t="n"/>
      <c r="C13" s="16" t="n"/>
      <c r="D13" s="22">
        <f>IF($A13="","",$B13-$C13)</f>
        <v/>
      </c>
      <c r="E13" s="9">
        <f>IF($A13="","",IFERROR(($B13-$C13)/$B13,0))</f>
        <v/>
      </c>
      <c r="F13" s="16" t="n"/>
      <c r="G13" s="16" t="n"/>
      <c r="H13" s="9">
        <f>IF($A13="","",IFERROR($B13/$B12-1,0))</f>
        <v/>
      </c>
    </row>
    <row r="14">
      <c r="A14" s="21" t="n"/>
      <c r="B14" s="16" t="n"/>
      <c r="C14" s="16" t="n"/>
      <c r="D14" s="22">
        <f>IF($A14="","",$B14-$C14)</f>
        <v/>
      </c>
      <c r="E14" s="9">
        <f>IF($A14="","",IFERROR(($B14-$C14)/$B14,0))</f>
        <v/>
      </c>
      <c r="F14" s="16" t="n"/>
      <c r="G14" s="16" t="n"/>
      <c r="H14" s="9">
        <f>IF($A14="","",IFERROR($B14/$B13-1,0))</f>
        <v/>
      </c>
    </row>
    <row r="15">
      <c r="A15" s="21" t="n"/>
      <c r="B15" s="16" t="n"/>
      <c r="C15" s="16" t="n"/>
      <c r="D15" s="22">
        <f>IF($A15="","",$B15-$C15)</f>
        <v/>
      </c>
      <c r="E15" s="9">
        <f>IF($A15="","",IFERROR(($B15-$C15)/$B15,0))</f>
        <v/>
      </c>
      <c r="F15" s="16" t="n"/>
      <c r="G15" s="16" t="n"/>
      <c r="H15" s="9">
        <f>IF($A15="","",IFERROR($B15/$B14-1,0))</f>
        <v/>
      </c>
    </row>
    <row r="16">
      <c r="A16" s="21" t="n"/>
      <c r="B16" s="16" t="n"/>
      <c r="C16" s="16" t="n"/>
      <c r="D16" s="22">
        <f>IF($A16="","",$B16-$C16)</f>
        <v/>
      </c>
      <c r="E16" s="9">
        <f>IF($A16="","",IFERROR(($B16-$C16)/$B16,0))</f>
        <v/>
      </c>
      <c r="F16" s="16" t="n"/>
      <c r="G16" s="16" t="n"/>
      <c r="H16" s="9">
        <f>IF($A16="","",IFERROR($B16/$B15-1,0))</f>
        <v/>
      </c>
    </row>
    <row r="17">
      <c r="A17" s="21" t="n"/>
      <c r="B17" s="16" t="n"/>
      <c r="C17" s="16" t="n"/>
      <c r="D17" s="22">
        <f>IF($A17="","",$B17-$C17)</f>
        <v/>
      </c>
      <c r="E17" s="9">
        <f>IF($A17="","",IFERROR(($B17-$C17)/$B17,0))</f>
        <v/>
      </c>
      <c r="F17" s="16" t="n"/>
      <c r="G17" s="16" t="n"/>
      <c r="H17" s="9">
        <f>IF($A17="","",IFERROR($B17/$B16-1,0))</f>
        <v/>
      </c>
    </row>
    <row r="18">
      <c r="A18" s="21" t="n"/>
      <c r="B18" s="16" t="n"/>
      <c r="C18" s="16" t="n"/>
      <c r="D18" s="22">
        <f>IF($A18="","",$B18-$C18)</f>
        <v/>
      </c>
      <c r="E18" s="9">
        <f>IF($A18="","",IFERROR(($B18-$C18)/$B18,0))</f>
        <v/>
      </c>
      <c r="F18" s="16" t="n"/>
      <c r="G18" s="16" t="n"/>
      <c r="H18" s="9">
        <f>IF($A18="","",IFERROR($B18/$B17-1,0))</f>
        <v/>
      </c>
    </row>
    <row r="19">
      <c r="A19" s="21" t="n"/>
      <c r="B19" s="16" t="n"/>
      <c r="C19" s="16" t="n"/>
      <c r="D19" s="22">
        <f>IF($A19="","",$B19-$C19)</f>
        <v/>
      </c>
      <c r="E19" s="9">
        <f>IF($A19="","",IFERROR(($B19-$C19)/$B19,0))</f>
        <v/>
      </c>
      <c r="F19" s="16" t="n"/>
      <c r="G19" s="16" t="n"/>
      <c r="H19" s="9">
        <f>IF($A19="","",IFERROR($B19/$B18-1,0))</f>
        <v/>
      </c>
    </row>
    <row r="20">
      <c r="A20" s="21" t="n"/>
      <c r="B20" s="16" t="n"/>
      <c r="C20" s="16" t="n"/>
      <c r="D20" s="22">
        <f>IF($A20="","",$B20-$C20)</f>
        <v/>
      </c>
      <c r="E20" s="9">
        <f>IF($A20="","",IFERROR(($B20-$C20)/$B20,0))</f>
        <v/>
      </c>
      <c r="F20" s="16" t="n"/>
      <c r="G20" s="16" t="n"/>
      <c r="H20" s="9">
        <f>IF($A20="","",IFERROR($B20/$B19-1,0))</f>
        <v/>
      </c>
    </row>
    <row r="21">
      <c r="A21" s="21" t="n"/>
      <c r="B21" s="16" t="n"/>
      <c r="C21" s="16" t="n"/>
      <c r="D21" s="22">
        <f>IF($A21="","",$B21-$C21)</f>
        <v/>
      </c>
      <c r="E21" s="9">
        <f>IF($A21="","",IFERROR(($B21-$C21)/$B21,0))</f>
        <v/>
      </c>
      <c r="F21" s="16" t="n"/>
      <c r="G21" s="16" t="n"/>
      <c r="H21" s="9">
        <f>IF($A21="","",IFERROR($B21/$B20-1,0))</f>
        <v/>
      </c>
    </row>
    <row r="22">
      <c r="A22" s="21" t="n"/>
      <c r="B22" s="16" t="n"/>
      <c r="C22" s="16" t="n"/>
      <c r="D22" s="22">
        <f>IF($A22="","",$B22-$C22)</f>
        <v/>
      </c>
      <c r="E22" s="9">
        <f>IF($A22="","",IFERROR(($B22-$C22)/$B22,0))</f>
        <v/>
      </c>
      <c r="F22" s="16" t="n"/>
      <c r="G22" s="16" t="n"/>
      <c r="H22" s="9">
        <f>IF($A22="","",IFERROR($B22/$B21-1,0))</f>
        <v/>
      </c>
    </row>
    <row r="23">
      <c r="A23" s="21" t="n"/>
      <c r="B23" s="16" t="n"/>
      <c r="C23" s="16" t="n"/>
      <c r="D23" s="22">
        <f>IF($A23="","",$B23-$C23)</f>
        <v/>
      </c>
      <c r="E23" s="9">
        <f>IF($A23="","",IFERROR(($B23-$C23)/$B23,0))</f>
        <v/>
      </c>
      <c r="F23" s="16" t="n"/>
      <c r="G23" s="16" t="n"/>
      <c r="H23" s="9">
        <f>IF($A23="","",IFERROR($B23/$B22-1,0))</f>
        <v/>
      </c>
    </row>
    <row r="24">
      <c r="A24" s="21" t="n"/>
      <c r="B24" s="16" t="n"/>
      <c r="C24" s="16" t="n"/>
      <c r="D24" s="22">
        <f>IF($A24="","",$B24-$C24)</f>
        <v/>
      </c>
      <c r="E24" s="9">
        <f>IF($A24="","",IFERROR(($B24-$C24)/$B24,0))</f>
        <v/>
      </c>
      <c r="F24" s="16" t="n"/>
      <c r="G24" s="16" t="n"/>
      <c r="H24" s="9">
        <f>IF($A24="","",IFERROR($B24/$B23-1,0))</f>
        <v/>
      </c>
    </row>
    <row r="25">
      <c r="A25" s="21" t="n"/>
      <c r="B25" s="16" t="n"/>
      <c r="C25" s="16" t="n"/>
      <c r="D25" s="22">
        <f>IF($A25="","",$B25-$C25)</f>
        <v/>
      </c>
      <c r="E25" s="9">
        <f>IF($A25="","",IFERROR(($B25-$C25)/$B25,0))</f>
        <v/>
      </c>
      <c r="F25" s="16" t="n"/>
      <c r="G25" s="16" t="n"/>
      <c r="H25" s="9">
        <f>IF($A25="","",IFERROR($B25/$B24-1,0))</f>
        <v/>
      </c>
    </row>
    <row r="26">
      <c r="A26" s="21" t="n"/>
      <c r="B26" s="16" t="n"/>
      <c r="C26" s="16" t="n"/>
      <c r="D26" s="22">
        <f>IF($A26="","",$B26-$C26)</f>
        <v/>
      </c>
      <c r="E26" s="9">
        <f>IF($A26="","",IFERROR(($B26-$C26)/$B26,0))</f>
        <v/>
      </c>
      <c r="F26" s="16" t="n"/>
      <c r="G26" s="16" t="n"/>
      <c r="H26" s="9">
        <f>IF($A26="","",IFERROR($B26/$B25-1,0))</f>
        <v/>
      </c>
    </row>
    <row r="27">
      <c r="A27" s="21" t="n"/>
      <c r="B27" s="16" t="n"/>
      <c r="C27" s="16" t="n"/>
      <c r="D27" s="22">
        <f>IF($A27="","",$B27-$C27)</f>
        <v/>
      </c>
      <c r="E27" s="9">
        <f>IF($A27="","",IFERROR(($B27-$C27)/$B27,0))</f>
        <v/>
      </c>
      <c r="F27" s="16" t="n"/>
      <c r="G27" s="16" t="n"/>
      <c r="H27" s="9">
        <f>IF($A27="","",IFERROR($B27/$B26-1,0))</f>
        <v/>
      </c>
    </row>
    <row r="28">
      <c r="A28" s="21" t="n"/>
      <c r="B28" s="16" t="n"/>
      <c r="C28" s="16" t="n"/>
      <c r="D28" s="22">
        <f>IF($A28="","",$B28-$C28)</f>
        <v/>
      </c>
      <c r="E28" s="9">
        <f>IF($A28="","",IFERROR(($B28-$C28)/$B28,0))</f>
        <v/>
      </c>
      <c r="F28" s="16" t="n"/>
      <c r="G28" s="16" t="n"/>
      <c r="H28" s="9">
        <f>IF($A28="","",IFERROR($B28/$B27-1,0))</f>
        <v/>
      </c>
    </row>
    <row r="29">
      <c r="A29" s="21" t="n"/>
      <c r="B29" s="16" t="n"/>
      <c r="C29" s="16" t="n"/>
      <c r="D29" s="22">
        <f>IF($A29="","",$B29-$C29)</f>
        <v/>
      </c>
      <c r="E29" s="9">
        <f>IF($A29="","",IFERROR(($B29-$C29)/$B29,0))</f>
        <v/>
      </c>
      <c r="F29" s="16" t="n"/>
      <c r="G29" s="16" t="n"/>
      <c r="H29" s="9">
        <f>IF($A29="","",IFERROR($B29/$B28-1,0))</f>
        <v/>
      </c>
    </row>
    <row r="30">
      <c r="A30" s="21" t="n"/>
      <c r="B30" s="16" t="n"/>
      <c r="C30" s="16" t="n"/>
      <c r="D30" s="22">
        <f>IF($A30="","",$B30-$C30)</f>
        <v/>
      </c>
      <c r="E30" s="9">
        <f>IF($A30="","",IFERROR(($B30-$C30)/$B30,0))</f>
        <v/>
      </c>
      <c r="F30" s="16" t="n"/>
      <c r="G30" s="16" t="n"/>
      <c r="H30" s="9">
        <f>IF($A30="","",IFERROR($B30/$B29-1,0))</f>
        <v/>
      </c>
    </row>
    <row r="31">
      <c r="A31" s="21" t="n"/>
      <c r="B31" s="16" t="n"/>
      <c r="C31" s="16" t="n"/>
      <c r="D31" s="22">
        <f>IF($A31="","",$B31-$C31)</f>
        <v/>
      </c>
      <c r="E31" s="9">
        <f>IF($A31="","",IFERROR(($B31-$C31)/$B31,0))</f>
        <v/>
      </c>
      <c r="F31" s="16" t="n"/>
      <c r="G31" s="16" t="n"/>
      <c r="H31" s="9">
        <f>IF($A31="","",IFERROR($B31/$B30-1,0))</f>
        <v/>
      </c>
    </row>
    <row r="32">
      <c r="A32" s="21" t="n"/>
      <c r="B32" s="16" t="n"/>
      <c r="C32" s="16" t="n"/>
      <c r="D32" s="22">
        <f>IF($A32="","",$B32-$C32)</f>
        <v/>
      </c>
      <c r="E32" s="9">
        <f>IF($A32="","",IFERROR(($B32-$C32)/$B32,0))</f>
        <v/>
      </c>
      <c r="F32" s="16" t="n"/>
      <c r="G32" s="16" t="n"/>
      <c r="H32" s="9">
        <f>IF($A32="","",IFERROR($B32/$B31-1,0))</f>
        <v/>
      </c>
    </row>
    <row r="33">
      <c r="A33" s="21" t="n"/>
      <c r="B33" s="16" t="n"/>
      <c r="C33" s="16" t="n"/>
      <c r="D33" s="22">
        <f>IF($A33="","",$B33-$C33)</f>
        <v/>
      </c>
      <c r="E33" s="9">
        <f>IF($A33="","",IFERROR(($B33-$C33)/$B33,0))</f>
        <v/>
      </c>
      <c r="F33" s="16" t="n"/>
      <c r="G33" s="16" t="n"/>
      <c r="H33" s="9">
        <f>IF($A33="","",IFERROR($B33/$B32-1,0))</f>
        <v/>
      </c>
    </row>
    <row r="34">
      <c r="A34" s="21" t="n"/>
      <c r="B34" s="16" t="n"/>
      <c r="C34" s="16" t="n"/>
      <c r="D34" s="22">
        <f>IF($A34="","",$B34-$C34)</f>
        <v/>
      </c>
      <c r="E34" s="9">
        <f>IF($A34="","",IFERROR(($B34-$C34)/$B34,0))</f>
        <v/>
      </c>
      <c r="F34" s="16" t="n"/>
      <c r="G34" s="16" t="n"/>
      <c r="H34" s="9">
        <f>IF($A34="","",IFERROR($B34/$B33-1,0))</f>
        <v/>
      </c>
    </row>
    <row r="35">
      <c r="A35" s="21" t="n"/>
      <c r="B35" s="16" t="n"/>
      <c r="C35" s="16" t="n"/>
      <c r="D35" s="22">
        <f>IF($A35="","",$B35-$C35)</f>
        <v/>
      </c>
      <c r="E35" s="9">
        <f>IF($A35="","",IFERROR(($B35-$C35)/$B35,0))</f>
        <v/>
      </c>
      <c r="F35" s="16" t="n"/>
      <c r="G35" s="16" t="n"/>
      <c r="H35" s="9">
        <f>IF($A35="","",IFERROR($B35/$B34-1,0))</f>
        <v/>
      </c>
    </row>
    <row r="36">
      <c r="A36" s="21" t="n"/>
      <c r="B36" s="16" t="n"/>
      <c r="C36" s="16" t="n"/>
      <c r="D36" s="22">
        <f>IF($A36="","",$B36-$C36)</f>
        <v/>
      </c>
      <c r="E36" s="9">
        <f>IF($A36="","",IFERROR(($B36-$C36)/$B36,0))</f>
        <v/>
      </c>
      <c r="F36" s="16" t="n"/>
      <c r="G36" s="16" t="n"/>
      <c r="H36" s="9">
        <f>IF($A36="","",IFERROR($B36/$B35-1,0))</f>
        <v/>
      </c>
    </row>
    <row r="37">
      <c r="A37" s="21" t="n"/>
      <c r="B37" s="16" t="n"/>
      <c r="C37" s="16" t="n"/>
      <c r="D37" s="22">
        <f>IF($A37="","",$B37-$C37)</f>
        <v/>
      </c>
      <c r="E37" s="9">
        <f>IF($A37="","",IFERROR(($B37-$C37)/$B37,0))</f>
        <v/>
      </c>
      <c r="F37" s="16" t="n"/>
      <c r="G37" s="16" t="n"/>
      <c r="H37" s="9">
        <f>IF($A37="","",IFERROR($B37/$B36-1,0))</f>
        <v/>
      </c>
    </row>
    <row r="38">
      <c r="A38" s="21" t="n"/>
      <c r="B38" s="16" t="n"/>
      <c r="C38" s="16" t="n"/>
      <c r="D38" s="22">
        <f>IF($A38="","",$B38-$C38)</f>
        <v/>
      </c>
      <c r="E38" s="9">
        <f>IF($A38="","",IFERROR(($B38-$C38)/$B38,0))</f>
        <v/>
      </c>
      <c r="F38" s="16" t="n"/>
      <c r="G38" s="16" t="n"/>
      <c r="H38" s="9">
        <f>IF($A38="","",IFERROR($B38/$B37-1,0))</f>
        <v/>
      </c>
    </row>
    <row r="39">
      <c r="A39" s="21" t="n"/>
      <c r="B39" s="16" t="n"/>
      <c r="C39" s="16" t="n"/>
      <c r="D39" s="22">
        <f>IF($A39="","",$B39-$C39)</f>
        <v/>
      </c>
      <c r="E39" s="9">
        <f>IF($A39="","",IFERROR(($B39-$C39)/$B39,0))</f>
        <v/>
      </c>
      <c r="F39" s="16" t="n"/>
      <c r="G39" s="16" t="n"/>
      <c r="H39" s="9">
        <f>IF($A39="","",IFERROR($B39/$B38-1,0))</f>
        <v/>
      </c>
    </row>
    <row r="40">
      <c r="A40" s="21" t="n"/>
      <c r="B40" s="16" t="n"/>
      <c r="C40" s="16" t="n"/>
      <c r="D40" s="22">
        <f>IF($A40="","",$B40-$C40)</f>
        <v/>
      </c>
      <c r="E40" s="9">
        <f>IF($A40="","",IFERROR(($B40-$C40)/$B40,0))</f>
        <v/>
      </c>
      <c r="F40" s="16" t="n"/>
      <c r="G40" s="16" t="n"/>
      <c r="H40" s="9">
        <f>IF($A40="","",IFERROR($B40/$B39-1,0))</f>
        <v/>
      </c>
    </row>
    <row r="43">
      <c r="A43" s="6" t="inlineStr">
        <is>
          <t>Compound growth</t>
        </is>
      </c>
      <c r="B43" s="6" t="inlineStr">
        <is>
          <t>Revenue</t>
        </is>
      </c>
      <c r="C43" s="6" t="inlineStr">
        <is>
          <t>Gross profit</t>
        </is>
      </c>
      <c r="D43" s="6" t="inlineStr">
        <is>
          <t>Cash</t>
        </is>
      </c>
    </row>
    <row r="44">
      <c r="A44" s="11" t="inlineStr">
        <is>
          <t>Months filled</t>
        </is>
      </c>
      <c r="B44" s="12">
        <f>COUNT($B$5:$B$40)</f>
        <v/>
      </c>
      <c r="C44" s="12">
        <f>COUNT($D$5:$D$40)</f>
        <v/>
      </c>
      <c r="D44" s="12">
        <f>COUNT($F$5:$F$40)</f>
        <v/>
      </c>
    </row>
    <row r="45">
      <c r="A45" s="11" t="inlineStr">
        <is>
          <t>First month value</t>
        </is>
      </c>
      <c r="B45" s="22">
        <f>IF(B$44=0,"",INDEX($B$5:$B$40,1))</f>
        <v/>
      </c>
      <c r="C45" s="22">
        <f>IF(C$44=0,"",INDEX($D$5:$D$40,1))</f>
        <v/>
      </c>
      <c r="D45" s="22">
        <f>IF(D$44=0,"",INDEX($F$5:$F$40,1))</f>
        <v/>
      </c>
    </row>
    <row r="46">
      <c r="A46" s="11" t="inlineStr">
        <is>
          <t>Latest month value</t>
        </is>
      </c>
      <c r="B46" s="22">
        <f>IF(B$44=0,"",INDEX($B$5:$B$40,B$44))</f>
        <v/>
      </c>
      <c r="C46" s="22">
        <f>IF(C$44=0,"",INDEX($D$5:$D$40,C$44))</f>
        <v/>
      </c>
      <c r="D46" s="22">
        <f>IF(D$44=0,"",INDEX($F$5:$F$40,D$44))</f>
        <v/>
      </c>
    </row>
    <row r="47">
      <c r="A47" s="11" t="inlineStr">
        <is>
          <t>Periods elapsed</t>
        </is>
      </c>
      <c r="B47" s="12">
        <f>MAX(B$44-1,0)</f>
        <v/>
      </c>
      <c r="C47" s="12">
        <f>MAX(C$44-1,0)</f>
        <v/>
      </c>
      <c r="D47" s="12">
        <f>MAX(D$44-1,0)</f>
        <v/>
      </c>
    </row>
    <row r="48">
      <c r="A48" s="11" t="inlineStr">
        <is>
          <t>Compound monthly growth</t>
        </is>
      </c>
      <c r="B48" s="18">
        <f>IFERROR((B$46/B$45)^(1/B$47)-1,0)</f>
        <v/>
      </c>
      <c r="C48" s="18">
        <f>IFERROR((C$46/C$45)^(1/C$47)-1,0)</f>
        <v/>
      </c>
      <c r="D48" s="18">
        <f>IFERROR((D$46/D$45)^(1/D$47)-1,0)</f>
        <v/>
      </c>
    </row>
    <row r="49">
      <c r="A49" s="11" t="inlineStr">
        <is>
          <t>Annualised from that rate</t>
        </is>
      </c>
      <c r="B49" s="18">
        <f>IFERROR((1+B$48)^12-1,0)</f>
        <v/>
      </c>
      <c r="C49" s="18">
        <f>IFERROR((1+C$48)^12-1,0)</f>
        <v/>
      </c>
      <c r="D49" s="18">
        <f>IFERROR((1+D$48)^12-1,0)</f>
        <v/>
      </c>
    </row>
    <row r="51">
      <c r="A51" s="2" t="inlineStr">
        <is>
          <t>Compound growth, not the average of the monthly rates: +50% then -50% is a 25% loss, but averages to zero.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6" customWidth="1" min="1" max="1"/>
    <col width="18" customWidth="1" min="2" max="2"/>
    <col width="3" customWidth="1" min="3" max="3"/>
    <col width="22" customWidth="1" min="4" max="4"/>
    <col width="12" customWidth="1" min="5" max="5"/>
  </cols>
  <sheetData>
    <row r="1">
      <c r="A1" s="1" t="inlineStr">
        <is>
          <t>Chart — the board-pack view</t>
        </is>
      </c>
    </row>
    <row r="2">
      <c r="A2" s="2" t="inlineStr">
        <is>
          <t>Everything here is read from Trend and KPIs. Nothing is typed on this sheet.</t>
        </is>
      </c>
    </row>
    <row r="4">
      <c r="A4" s="3" t="inlineStr">
        <is>
          <t>Trend</t>
        </is>
      </c>
      <c r="D4" s="3" t="inlineStr">
        <is>
          <t>KPI status</t>
        </is>
      </c>
    </row>
    <row r="5">
      <c r="A5" s="11" t="inlineStr">
        <is>
          <t>Latest month in Trend</t>
        </is>
      </c>
      <c r="B5" s="23">
        <f>IF(Trend!$B$44=0,"",INDEX(Trend!$A$5:$A$40,Trend!$B$44))</f>
        <v/>
      </c>
      <c r="D5" s="11" t="inlineStr">
        <is>
          <t>Ahead</t>
        </is>
      </c>
      <c r="E5" s="12">
        <f>COUNTIF(KPIs!$E$5:$E$204,"Ahead")</f>
        <v/>
      </c>
    </row>
    <row r="6">
      <c r="A6" s="11" t="inlineStr">
        <is>
          <t>Revenue, latest month</t>
        </is>
      </c>
      <c r="B6" s="20">
        <f>Trend!$B$46</f>
        <v/>
      </c>
      <c r="D6" s="11" t="inlineStr">
        <is>
          <t>On track</t>
        </is>
      </c>
      <c r="E6" s="12">
        <f>COUNTIF(KPIs!$E$5:$E$204,"On track")</f>
        <v/>
      </c>
    </row>
    <row r="7">
      <c r="A7" s="11" t="inlineStr">
        <is>
          <t>Gross profit, latest month</t>
        </is>
      </c>
      <c r="B7" s="20">
        <f>Trend!$C$46</f>
        <v/>
      </c>
      <c r="D7" s="11" t="inlineStr">
        <is>
          <t>Behind</t>
        </is>
      </c>
      <c r="E7" s="12">
        <f>COUNTIF(KPIs!$E$5:$E$204,"Behind")</f>
        <v/>
      </c>
    </row>
    <row r="8">
      <c r="A8" s="11" t="inlineStr">
        <is>
          <t>Gross margin, latest month</t>
        </is>
      </c>
      <c r="B8" s="18">
        <f>IFERROR(Trend!$C$46/Trend!$B$46,0)</f>
        <v/>
      </c>
    </row>
    <row r="9">
      <c r="A9" s="11" t="inlineStr">
        <is>
          <t>Compound monthly revenue growth</t>
        </is>
      </c>
      <c r="B9" s="18">
        <f>Trend!$B$48</f>
        <v/>
      </c>
      <c r="D9" s="11" t="inlineStr">
        <is>
          <t>KPIs defined</t>
        </is>
      </c>
      <c r="E9" s="12">
        <f>COUNTA(KPIs!$A$5:$A$204)</f>
        <v/>
      </c>
    </row>
    <row r="10">
      <c r="A10" s="11" t="inlineStr">
        <is>
          <t>Annualised revenue growth</t>
        </is>
      </c>
      <c r="B10" s="18">
        <f>Trend!$B$49</f>
        <v/>
      </c>
    </row>
    <row r="11">
      <c r="A11" s="11" t="inlineStr">
        <is>
          <t>Best month, revenue</t>
        </is>
      </c>
      <c r="B11" s="20">
        <f>IF(Trend!$B$44=0,"",MAX(Trend!$B$5:$B$40))</f>
        <v/>
      </c>
      <c r="D11" s="11" t="inlineStr">
        <is>
          <t>Gross margin, this period</t>
        </is>
      </c>
      <c r="E11" s="18">
        <f>Inputs!$B$22</f>
        <v/>
      </c>
    </row>
    <row r="12">
      <c r="A12" s="11" t="inlineStr">
        <is>
          <t>Weakest month, revenue</t>
        </is>
      </c>
      <c r="B12" s="20">
        <f>IF(Trend!$B$44=0,"",MIN(Trend!$B$5:$B$40))</f>
        <v/>
      </c>
      <c r="D12" s="11" t="inlineStr">
        <is>
          <t>Runway (months)</t>
        </is>
      </c>
      <c r="E12" s="19">
        <f>Inputs!$B$27</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2026-09-12T17:56:42Z</dcterms:created>
  <dcterms:modified xsi:type="dcterms:W3CDTF">2026-09-12T17:56:42Z</dcterms:modified>
</cp:coreProperties>
</file>