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drawings/drawing1.xml" ContentType="application/vnd.openxmlformats-officedocument.drawing+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ME" sheetId="1" state="visible" r:id="rId1"/>
    <sheet name="Cards" sheetId="2" state="visible" r:id="rId2"/>
    <sheet name="Board" sheetId="3" state="visible" r:id="rId3"/>
    <sheet name="Done" sheetId="4" state="visible" r:id="rId4"/>
    <sheet name="Metrics" sheetId="5" state="visible" r:id="rId5"/>
  </sheets>
  <definedNames/>
  <calcPr calcId="124519" fullCalcOnLoad="1"/>
</workbook>
</file>

<file path=xl/styles.xml><?xml version="1.0" encoding="utf-8"?>
<styleSheet xmlns="http://schemas.openxmlformats.org/spreadsheetml/2006/main">
  <numFmts count="1">
    <numFmt numFmtId="164" formatCode="yyyy-mm-dd"/>
  </numFmts>
  <fonts count="9">
    <font>
      <name val="Calibri"/>
      <family val="2"/>
      <color theme="1"/>
      <sz val="11"/>
      <scheme val="minor"/>
    </font>
    <font>
      <name val="Arial"/>
      <b val="1"/>
      <sz val="14"/>
    </font>
    <font>
      <name val="Arial"/>
      <i val="1"/>
      <color rgb="00595959"/>
      <sz val="9"/>
    </font>
    <font>
      <name val="Arial"/>
      <b val="1"/>
      <sz val="10"/>
    </font>
    <font>
      <name val="Arial"/>
      <color rgb="000000FF"/>
      <sz val="10"/>
    </font>
    <font>
      <name val="Arial"/>
      <b val="1"/>
      <color rgb="00FFFFFF"/>
      <sz val="10"/>
    </font>
    <font>
      <name val="Arial"/>
      <sz val="10"/>
    </font>
    <font>
      <name val="Arial"/>
      <b val="1"/>
      <color rgb="000000FF"/>
      <sz val="11"/>
    </font>
    <font>
      <name val="Arial"/>
      <b val="1"/>
      <color rgb="000000FF"/>
      <sz val="10"/>
    </font>
  </fonts>
  <fills count="5">
    <fill>
      <patternFill/>
    </fill>
    <fill>
      <patternFill patternType="gray125"/>
    </fill>
    <fill>
      <patternFill patternType="solid">
        <fgColor rgb="00FFF2CC"/>
      </patternFill>
    </fill>
    <fill>
      <patternFill patternType="solid">
        <fgColor rgb="00217346"/>
      </patternFill>
    </fill>
    <fill>
      <patternFill patternType="solid">
        <fgColor rgb="00F2F2F2"/>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21">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6" fillId="0" borderId="0" applyAlignment="1" pivotButton="0" quotePrefix="0" xfId="0">
      <alignment vertical="top" wrapText="1"/>
    </xf>
    <xf numFmtId="0" fontId="8" fillId="2" borderId="0" pivotButton="0" quotePrefix="0" xfId="0"/>
    <xf numFmtId="164" fontId="4" fillId="2" borderId="1" pivotButton="0" quotePrefix="0" xfId="0"/>
    <xf numFmtId="3" fontId="4" fillId="2" borderId="1" pivotButton="0" quotePrefix="0" xfId="0"/>
    <xf numFmtId="0" fontId="5" fillId="3" borderId="1" applyAlignment="1" pivotButton="0" quotePrefix="0" xfId="0">
      <alignment horizontal="center" vertical="center" wrapText="1"/>
    </xf>
    <xf numFmtId="0" fontId="4" fillId="2" borderId="1" pivotButton="0" quotePrefix="0" xfId="0"/>
    <xf numFmtId="3" fontId="3" fillId="0" borderId="1" pivotButton="0" quotePrefix="0" xfId="0"/>
    <xf numFmtId="0" fontId="3" fillId="0" borderId="1" pivotButton="0" quotePrefix="0" xfId="0"/>
    <xf numFmtId="3" fontId="6" fillId="0" borderId="1" pivotButton="0" quotePrefix="0" xfId="0"/>
    <xf numFmtId="4" fontId="6" fillId="0" borderId="1" pivotButton="0" quotePrefix="0" xfId="0"/>
    <xf numFmtId="0" fontId="6" fillId="0" borderId="1" pivotButton="0" quotePrefix="0" xfId="0"/>
    <xf numFmtId="3" fontId="6" fillId="4" borderId="1" pivotButton="0" quotePrefix="0" xfId="0"/>
    <xf numFmtId="0" fontId="6" fillId="4" borderId="1" pivotButton="0" quotePrefix="0" xfId="0"/>
    <xf numFmtId="0" fontId="7" fillId="2" borderId="1" pivotButton="0" quotePrefix="0" xfId="0"/>
    <xf numFmtId="4" fontId="3" fillId="0" borderId="1" pivotButton="0" quotePrefix="0" xfId="0"/>
    <xf numFmtId="164" fontId="6" fillId="0" borderId="1" pivotButton="0" quotePrefix="0" xfId="0"/>
    <xf numFmtId="0" fontId="6" fillId="0" borderId="0" pivotButton="0" quotePrefix="0" xfId="0"/>
  </cellXfs>
  <cellStyles count="1">
    <cellStyle name="Normal" xfId="0" builtinId="0" hidden="0"/>
  </cellStyles>
  <dxfs count="4">
    <dxf>
      <font>
        <name val="Arial"/>
        <b val="1"/>
        <color rgb="009C0006"/>
        <sz val="10"/>
      </font>
      <fill>
        <patternFill patternType="solid">
          <fgColor rgb="00FFC7CE"/>
        </patternFill>
      </fill>
    </dxf>
    <dxf>
      <font>
        <name val="Arial"/>
        <b val="1"/>
        <color rgb="009C0006"/>
        <sz val="10"/>
      </font>
    </dxf>
    <dxf>
      <font>
        <name val="Arial"/>
        <b val="1"/>
        <color rgb="00BF8F00"/>
        <sz val="10"/>
      </font>
    </dxf>
    <dxf>
      <fill>
        <patternFill patternType="solid">
          <fgColor rgb="00FFC7C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charts/chart1.xml><?xml version="1.0" encoding="utf-8"?>
<chartSpace xmlns:a="http://schemas.openxmlformats.org/drawingml/2006/main" xmlns="http://schemas.openxmlformats.org/drawingml/2006/chart">
  <chart>
    <title>
      <tx>
        <rich>
          <a:bodyPr/>
          <a:p>
            <a:pPr>
              <a:defRPr/>
            </a:pPr>
            <a:r>
              <a:t>Cards finished per week</a:t>
            </a:r>
          </a:p>
        </rich>
      </tx>
    </title>
    <plotArea>
      <barChart>
        <barDir val="col"/>
        <grouping val="clustered"/>
        <ser>
          <idx val="0"/>
          <order val="0"/>
          <tx>
            <strRef>
              <f>'Metrics'!B38</f>
            </strRef>
          </tx>
          <spPr>
            <a:ln>
              <a:prstDash val="solid"/>
            </a:ln>
          </spPr>
          <cat>
            <numRef>
              <f>'Metrics'!$A$39:$A$54</f>
            </numRef>
          </cat>
          <val>
            <numRef>
              <f>'Metrics'!$B$39:$B$54</f>
            </numRef>
          </val>
        </ser>
        <gapWidth val="150"/>
        <axId val="10"/>
        <axId val="100"/>
      </barChart>
      <catAx>
        <axId val="10"/>
        <scaling>
          <orientation val="minMax"/>
        </scaling>
        <axPos val="l"/>
        <majorTickMark val="none"/>
        <minorTickMark val="none"/>
        <crossAx val="100"/>
        <lblOffset val="100"/>
      </catAx>
      <valAx>
        <axId val="100"/>
        <scaling>
          <orientation val="minMax"/>
        </scaling>
        <axPos val="l"/>
        <majorGridlines/>
        <title>
          <tx>
            <rich>
              <a:bodyPr/>
              <a:p>
                <a:pPr>
                  <a:defRPr/>
                </a:pPr>
                <a:r>
                  <a:t>Cards</a:t>
                </a:r>
              </a:p>
            </rich>
          </tx>
        </title>
        <majorTickMark val="none"/>
        <minorTickMark val="none"/>
        <crossAx val="10"/>
      </valAx>
    </plotArea>
    <legend>
      <legendPos val="r"/>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 /></Relationships>
</file>

<file path=xl/drawings/drawing1.xml><?xml version="1.0" encoding="utf-8"?>
<wsDr xmlns:a="http://schemas.openxmlformats.org/drawingml/2006/main" xmlns:c="http://schemas.openxmlformats.org/drawingml/2006/chart" xmlns:r="http://schemas.openxmlformats.org/officeDocument/2006/relationships" xmlns="http://schemas.openxmlformats.org/drawingml/2006/spreadsheetDrawing">
  <oneCellAnchor>
    <from>
      <col>5</col>
      <colOff>0</colOff>
      <row>37</row>
      <rowOff>0</rowOff>
    </from>
    <ext cx="6480000" cy="2880000"/>
    <graphicFrame>
      <nvGraphicFramePr>
        <cNvPr id="1" name="Chart 1"/>
        <cNvGraphicFramePr/>
      </nvGraphicFramePr>
      <xfrm/>
      <a:graphic>
        <a:graphicData uri="http://schemas.openxmlformats.org/drawingml/2006/chart">
          <c:chart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5.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1:A38"/>
  <sheetViews>
    <sheetView workbookViewId="0">
      <selection activeCell="A1" sqref="A1"/>
    </sheetView>
  </sheetViews>
  <sheetFormatPr baseColWidth="8" defaultRowHeight="15"/>
  <cols>
    <col width="104" customWidth="1" min="1" max="1"/>
  </cols>
  <sheetData>
    <row r="1">
      <c r="A1" s="1" t="inlineStr">
        <is>
          <t>Kanban Board for Task Management</t>
        </is>
      </c>
    </row>
    <row r="2">
      <c r="A2" s="2" t="inlineStr">
        <is>
          <t>Free template from spreadsheet.partners — free for commercial use, no attribution needed.</t>
        </is>
      </c>
    </row>
    <row r="4">
      <c r="A4" s="3" t="inlineStr">
        <is>
          <t>What this workbook is for</t>
        </is>
      </c>
    </row>
    <row r="5">
      <c r="A5" s="4" t="inlineStr">
        <is>
          <t>Running a board that can answer questions a whiteboard cannot: how long cards sit, in which column they sit, how much each person has on, and how long the queue will take to clear. If you only want to see the work, a dedicated kanban tool is a better board. The case for a spreadsheet is that the history stays in a form you can do arithmetic on.</t>
        </is>
      </c>
    </row>
    <row r="7">
      <c r="A7" s="3" t="inlineStr">
        <is>
          <t>How to move a card</t>
        </is>
      </c>
    </row>
    <row r="8">
      <c r="A8" s="4" t="inlineStr">
        <is>
          <t>Change the Column in C and the Entered date in D at the same time. D is the day the card entered the column it is in now, not the day it was created — that is column I. Getting this wrong is the one way to make the whole file lie, because every age and every ageing flag reads column D. Change them on the Cards tab: the Board tab is a view and typing over a formula there breaks the cell.</t>
        </is>
      </c>
    </row>
    <row r="10">
      <c r="A10" s="3" t="inlineStr">
        <is>
          <t>When a card is finished</t>
        </is>
      </c>
    </row>
    <row r="11">
      <c r="A11" s="4" t="inlineStr">
        <is>
          <t>Cut the row out of Cards and put it on the Done tab with its four dates — created, started, entered review, done. The archive is where cycle time comes from, and cycle time is what makes a forecast possible. Cards left sitting in a Done column on the board inflate every average on the file.</t>
        </is>
      </c>
    </row>
    <row r="13">
      <c r="A13" s="3" t="inlineStr">
        <is>
          <t>WIP limits</t>
        </is>
      </c>
    </row>
    <row r="14">
      <c r="A14" s="4" t="inlineStr">
        <is>
          <t>G3 on the Cards tab is the limit per person for work in progress. Start at one or two and lower it if throughput does not fall. High WIP feels productive and lengthens cycle time for everything, including the item you switched to. The ⚠ in column F fires when somebody is over; it is the mechanism that makes this a kanban board rather than a to-do list with columns.</t>
        </is>
      </c>
    </row>
    <row r="16">
      <c r="A16" s="3" t="inlineStr">
        <is>
          <t>Cycle time, lead time and age</t>
        </is>
      </c>
    </row>
    <row r="17">
      <c r="A17" s="4" t="inlineStr">
        <is>
          <t>Cycle time runs from entering In progress to Done: it is what the team controls. Lead time runs from creation to Done: it is what the requester feels. Age is how long the card has been in its current column right now. Backlog age is real but not actionable — a card can sit in the backlog for a year without anything being wrong.</t>
        </is>
      </c>
    </row>
    <row r="19">
      <c r="A19" s="3" t="inlineStr">
        <is>
          <t>Reading the stage block on Metrics</t>
        </is>
      </c>
    </row>
    <row r="20">
      <c r="A20" s="4" t="inlineStr">
        <is>
          <t>Average days in progress against average days in review is the first thing to look at. A team with a healthy-looking board and a two-week delivery time found 1.2 days in progress and 6.8 in review, because review was one person's part-time responsibility. A second reviewer more than halved end-to-end time without changing how any of the work was done. Nothing on a physical board would have shown that.</t>
        </is>
      </c>
    </row>
    <row r="22">
      <c r="A22" s="3" t="inlineStr">
        <is>
          <t>The 'as at' date</t>
        </is>
      </c>
    </row>
    <row r="23">
      <c r="A23" s="4" t="inlineStr">
        <is>
          <t>C3 on the Cards tab says =TODAY(), so ages are live. It is the one yellow cell in the file with a formula in it, and it is meant to be typed over: put 2026-07-14 in it and the board reads as it stood on that day, which is how you check whether last month's ageing problem is actually better.</t>
        </is>
      </c>
    </row>
    <row r="25">
      <c r="A25" s="3" t="inlineStr">
        <is>
          <t>Renaming the columns</t>
        </is>
      </c>
    </row>
    <row r="26">
      <c r="A26" s="4" t="inlineStr">
        <is>
          <t>Type the new names in row 3 of the Board tab, then update the drop-down on Cards column C (Data, then Data validation) to match. The five supplied are Backlog, Ready, In progress, Review and Done. Two formulas mention 'In progress' by name — the WIP flag on Cards and the in-progress counts on Metrics — so if you rename that one, change those too.</t>
        </is>
      </c>
    </row>
    <row r="28">
      <c r="A28" s="3" t="inlineStr">
        <is>
          <t>The rows already in the file</t>
        </is>
      </c>
    </row>
    <row r="29">
      <c r="A29" s="4" t="inlineStr">
        <is>
          <t>Nine cards and five finished ones from July 2026, which are the page's own example plus the two that put A. Duval over the WIP limit. Measured against today they are all months old, so put 2026-07-14 in C3 to see the board as the example describes it, then delete the rows and type your own over them.</t>
        </is>
      </c>
    </row>
    <row r="31">
      <c r="A31" s="3" t="inlineStr">
        <is>
          <t>Which cells you type</t>
        </is>
      </c>
    </row>
    <row r="32">
      <c r="A32" s="4" t="inlineStr">
        <is>
          <t>Cards: A, B, C, D, G, H, I, J, K and P, plus C3 and G3. Board: the column names in row 3. Done: A to G and M. Metrics: the owner names and the first week date. Everything else is calculated, and the two grey columns at the right of Cards are the lookup key the Board is built on.</t>
        </is>
      </c>
    </row>
    <row r="34">
      <c r="A34" s="3" t="inlineStr">
        <is>
          <t>Ranges</t>
        </is>
      </c>
    </row>
    <row r="35">
      <c r="A35" s="4" t="inlineStr">
        <is>
          <t>Cards and Done each hold 200 rows, the Board shows 25 cards per column and the weekly block covers 16 weeks. Work inside those ranges rather than below them. A board with more than 125 cards on it is not short of rows; it is short of a WIP limit.</t>
        </is>
      </c>
    </row>
    <row r="38">
      <c r="A38" s="5" t="inlineStr">
        <is>
          <t>Blue text on a yellow fill = type here. Black = calculated, leave alone.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R204"/>
  <sheetViews>
    <sheetView workbookViewId="0">
      <pane ySplit="4" topLeftCell="A5" activePane="bottomLeft" state="frozen"/>
      <selection pane="bottomLeft" activeCell="A1" sqref="A1"/>
    </sheetView>
  </sheetViews>
  <sheetFormatPr baseColWidth="8" defaultRowHeight="15"/>
  <cols>
    <col width="30" customWidth="1" min="1" max="1"/>
    <col width="14" customWidth="1" min="2" max="2"/>
    <col width="13" customWidth="1" min="3" max="3"/>
    <col width="11" customWidth="1" min="4" max="4"/>
    <col width="8" customWidth="1" min="5" max="5"/>
    <col width="8" customWidth="1" min="6" max="6"/>
    <col width="11" customWidth="1" min="7" max="7"/>
    <col width="10" customWidth="1" min="8" max="8"/>
    <col width="11" customWidth="1" min="9" max="9"/>
    <col width="11" customWidth="1" min="10" max="10"/>
    <col width="11" customWidth="1" min="11" max="11"/>
    <col width="9" customWidth="1" min="12" max="12"/>
    <col width="12" customWidth="1" min="13" max="13"/>
    <col width="11" customWidth="1" min="14" max="14"/>
    <col width="30" customWidth="1" min="15" max="15"/>
    <col width="30" customWidth="1" min="16" max="16"/>
    <col width="6" customWidth="1" min="17" max="17"/>
    <col width="18" customWidth="1" min="18" max="18"/>
  </cols>
  <sheetData>
    <row r="1">
      <c r="A1" s="1" t="inlineStr">
        <is>
          <t>Cards</t>
        </is>
      </c>
    </row>
    <row r="2">
      <c r="A2" s="2" t="inlineStr">
        <is>
          <t>One row per card in play. Moving a card means changing the Column AND the Entered date — that pair is the only reason this beats a whiteboard.</t>
        </is>
      </c>
    </row>
    <row r="3">
      <c r="A3" s="3" t="inlineStr">
        <is>
          <t>As at</t>
        </is>
      </c>
      <c r="C3" s="6">
        <f>TODAY()</f>
        <v/>
      </c>
      <c r="E3" s="3" t="inlineStr">
        <is>
          <t>WIP limit per person</t>
        </is>
      </c>
      <c r="G3" s="7" t="n">
        <v>2</v>
      </c>
      <c r="I3" s="2" t="inlineStr">
        <is>
          <t>Ages are measured against C3. It says =TODAY(); type a date over it to see the board as it stood that day.</t>
        </is>
      </c>
    </row>
    <row r="4">
      <c r="A4" s="8" t="inlineStr">
        <is>
          <t>Card</t>
        </is>
      </c>
      <c r="B4" s="8" t="inlineStr">
        <is>
          <t>Owner</t>
        </is>
      </c>
      <c r="C4" s="8" t="inlineStr">
        <is>
          <t>Column</t>
        </is>
      </c>
      <c r="D4" s="8" t="inlineStr">
        <is>
          <t>Entered</t>
        </is>
      </c>
      <c r="E4" s="8" t="inlineStr">
        <is>
          <t>Age (d)</t>
        </is>
      </c>
      <c r="F4" s="8" t="inlineStr">
        <is>
          <t>WIP flag</t>
        </is>
      </c>
      <c r="G4" s="8" t="inlineStr">
        <is>
          <t>Type</t>
        </is>
      </c>
      <c r="H4" s="8" t="inlineStr">
        <is>
          <t>Priority</t>
        </is>
      </c>
      <c r="I4" s="8" t="inlineStr">
        <is>
          <t>Created</t>
        </is>
      </c>
      <c r="J4" s="8" t="inlineStr">
        <is>
          <t>Started</t>
        </is>
      </c>
      <c r="K4" s="8" t="inlineStr">
        <is>
          <t>Due</t>
        </is>
      </c>
      <c r="L4" s="8" t="inlineStr">
        <is>
          <t>Days to due</t>
        </is>
      </c>
      <c r="M4" s="8" t="inlineStr">
        <is>
          <t>Owner's cards here</t>
        </is>
      </c>
      <c r="N4" s="8" t="inlineStr">
        <is>
          <t>Usual cycle (d)</t>
        </is>
      </c>
      <c r="O4" s="8" t="inlineStr">
        <is>
          <t>Ageing</t>
        </is>
      </c>
      <c r="P4" s="8" t="inlineStr">
        <is>
          <t>Notes</t>
        </is>
      </c>
      <c r="Q4" s="8" t="inlineStr">
        <is>
          <t>Slot</t>
        </is>
      </c>
      <c r="R4" s="8" t="inlineStr">
        <is>
          <t>Board key</t>
        </is>
      </c>
    </row>
    <row r="5">
      <c r="A5" s="9" t="inlineStr">
        <is>
          <t>Rework checkout</t>
        </is>
      </c>
      <c r="B5" s="9" t="inlineStr">
        <is>
          <t>A. Duval</t>
        </is>
      </c>
      <c r="C5" s="9" t="inlineStr">
        <is>
          <t>In progress</t>
        </is>
      </c>
      <c r="D5" s="6" t="n">
        <v>46205</v>
      </c>
      <c r="E5" s="10">
        <f>IF($A5="","",IF($D5="","",Cards!$C$3-$D5))</f>
        <v/>
      </c>
      <c r="F5" s="11">
        <f>IF($A5="","",IF(AND($C5="In progress",COUNTIFS(Cards!$C$5:$C$204,"In progress",Cards!$B$5:$B$204,$B5)&gt;Cards!$G$3),"⚠",""))</f>
        <v/>
      </c>
      <c r="G5" s="9" t="inlineStr">
        <is>
          <t>Feature</t>
        </is>
      </c>
      <c r="H5" s="9" t="inlineStr">
        <is>
          <t>High</t>
        </is>
      </c>
      <c r="I5" s="6" t="n">
        <v>46197</v>
      </c>
      <c r="J5" s="6" t="n">
        <v>46205</v>
      </c>
      <c r="K5" s="6" t="n">
        <v>46220</v>
      </c>
      <c r="L5" s="12">
        <f>IF($A5="","",IF($K5="","",$K5-Cards!$C$3))</f>
        <v/>
      </c>
      <c r="M5" s="12">
        <f>IF($A5="","",COUNTIFS(Cards!$C$5:$C$204,$C5,Cards!$B$5:$B$204,$B5))</f>
        <v/>
      </c>
      <c r="N5" s="13">
        <f>IF($A5="","",IFERROR(AVERAGEIFS(Done!$H$5:$H$204,Done!$C$5:$C$204,$G5),""))</f>
        <v/>
      </c>
      <c r="O5" s="14">
        <f>IF($A5="","",IF($C5="Done","",IF($E5="","",IF(AND(ISNUMBER($N5),$N5&gt;0,$E5&gt;2*$N5),"Sitting longer than twice the usual cycle for a "&amp;$G5,IF($E5&gt;14,"Sitting more than 14 days","")))))</f>
        <v/>
      </c>
      <c r="P5" s="9" t="n"/>
      <c r="Q5" s="15">
        <f>IF($A5="","",COUNTIFS($C$5:$C5,$C5))</f>
        <v/>
      </c>
      <c r="R5" s="16">
        <f>IF($A5="","",$C5&amp;"|"&amp;$Q5)</f>
        <v/>
      </c>
    </row>
    <row r="6">
      <c r="A6" s="9" t="inlineStr">
        <is>
          <t>Add SSO</t>
        </is>
      </c>
      <c r="B6" s="9" t="inlineStr">
        <is>
          <t>K. Owens</t>
        </is>
      </c>
      <c r="C6" s="9" t="inlineStr">
        <is>
          <t>In progress</t>
        </is>
      </c>
      <c r="D6" s="6" t="n">
        <v>46214</v>
      </c>
      <c r="E6" s="10">
        <f>IF($A6="","",IF($D6="","",Cards!$C$3-$D6))</f>
        <v/>
      </c>
      <c r="F6" s="11">
        <f>IF($A6="","",IF(AND($C6="In progress",COUNTIFS(Cards!$C$5:$C$204,"In progress",Cards!$B$5:$B$204,$B6)&gt;Cards!$G$3),"⚠",""))</f>
        <v/>
      </c>
      <c r="G6" s="9" t="inlineStr">
        <is>
          <t>Feature</t>
        </is>
      </c>
      <c r="H6" s="9" t="inlineStr">
        <is>
          <t>Medium</t>
        </is>
      </c>
      <c r="I6" s="6" t="n">
        <v>46203</v>
      </c>
      <c r="J6" s="6" t="n">
        <v>46214</v>
      </c>
      <c r="K6" s="6" t="n">
        <v>46234</v>
      </c>
      <c r="L6" s="12">
        <f>IF($A6="","",IF($K6="","",$K6-Cards!$C$3))</f>
        <v/>
      </c>
      <c r="M6" s="12">
        <f>IF($A6="","",COUNTIFS(Cards!$C$5:$C$204,$C6,Cards!$B$5:$B$204,$B6))</f>
        <v/>
      </c>
      <c r="N6" s="13">
        <f>IF($A6="","",IFERROR(AVERAGEIFS(Done!$H$5:$H$204,Done!$C$5:$C$204,$G6),""))</f>
        <v/>
      </c>
      <c r="O6" s="14">
        <f>IF($A6="","",IF($C6="Done","",IF($E6="","",IF(AND(ISNUMBER($N6),$N6&gt;0,$E6&gt;2*$N6),"Sitting longer than twice the usual cycle for a "&amp;$G6,IF($E6&gt;14,"Sitting more than 14 days","")))))</f>
        <v/>
      </c>
      <c r="P6" s="9" t="n"/>
      <c r="Q6" s="15">
        <f>IF($A6="","",COUNTIFS($C$5:$C6,$C6))</f>
        <v/>
      </c>
      <c r="R6" s="16">
        <f>IF($A6="","",$C6&amp;"|"&amp;$Q6)</f>
        <v/>
      </c>
    </row>
    <row r="7">
      <c r="A7" s="9" t="inlineStr">
        <is>
          <t>Fix invoice PDF</t>
        </is>
      </c>
      <c r="B7" s="9" t="inlineStr">
        <is>
          <t>M. Ferrer</t>
        </is>
      </c>
      <c r="C7" s="9" t="inlineStr">
        <is>
          <t>Review</t>
        </is>
      </c>
      <c r="D7" s="6" t="n">
        <v>46216</v>
      </c>
      <c r="E7" s="10">
        <f>IF($A7="","",IF($D7="","",Cards!$C$3-$D7))</f>
        <v/>
      </c>
      <c r="F7" s="11">
        <f>IF($A7="","",IF(AND($C7="In progress",COUNTIFS(Cards!$C$5:$C$204,"In progress",Cards!$B$5:$B$204,$B7)&gt;Cards!$G$3),"⚠",""))</f>
        <v/>
      </c>
      <c r="G7" s="9" t="inlineStr">
        <is>
          <t>Bug</t>
        </is>
      </c>
      <c r="H7" s="9" t="inlineStr">
        <is>
          <t>High</t>
        </is>
      </c>
      <c r="I7" s="6" t="n">
        <v>46209</v>
      </c>
      <c r="J7" s="6" t="n">
        <v>46212</v>
      </c>
      <c r="K7" s="6" t="n">
        <v>46218</v>
      </c>
      <c r="L7" s="12">
        <f>IF($A7="","",IF($K7="","",$K7-Cards!$C$3))</f>
        <v/>
      </c>
      <c r="M7" s="12">
        <f>IF($A7="","",COUNTIFS(Cards!$C$5:$C$204,$C7,Cards!$B$5:$B$204,$B7))</f>
        <v/>
      </c>
      <c r="N7" s="13">
        <f>IF($A7="","",IFERROR(AVERAGEIFS(Done!$H$5:$H$204,Done!$C$5:$C$204,$G7),""))</f>
        <v/>
      </c>
      <c r="O7" s="14">
        <f>IF($A7="","",IF($C7="Done","",IF($E7="","",IF(AND(ISNUMBER($N7),$N7&gt;0,$E7&gt;2*$N7),"Sitting longer than twice the usual cycle for a "&amp;$G7,IF($E7&gt;14,"Sitting more than 14 days","")))))</f>
        <v/>
      </c>
      <c r="P7" s="9" t="n"/>
      <c r="Q7" s="15">
        <f>IF($A7="","",COUNTIFS($C$5:$C7,$C7))</f>
        <v/>
      </c>
      <c r="R7" s="16">
        <f>IF($A7="","",$C7&amp;"|"&amp;$Q7)</f>
        <v/>
      </c>
    </row>
    <row r="8">
      <c r="A8" s="9" t="inlineStr">
        <is>
          <t>Update docs</t>
        </is>
      </c>
      <c r="B8" s="9" t="inlineStr">
        <is>
          <t>S. Novak</t>
        </is>
      </c>
      <c r="C8" s="9" t="inlineStr">
        <is>
          <t>Backlog</t>
        </is>
      </c>
      <c r="D8" s="6" t="n">
        <v>46193</v>
      </c>
      <c r="E8" s="10">
        <f>IF($A8="","",IF($D8="","",Cards!$C$3-$D8))</f>
        <v/>
      </c>
      <c r="F8" s="11">
        <f>IF($A8="","",IF(AND($C8="In progress",COUNTIFS(Cards!$C$5:$C$204,"In progress",Cards!$B$5:$B$204,$B8)&gt;Cards!$G$3),"⚠",""))</f>
        <v/>
      </c>
      <c r="G8" s="9" t="inlineStr">
        <is>
          <t>Chore</t>
        </is>
      </c>
      <c r="H8" s="9" t="inlineStr">
        <is>
          <t>Low</t>
        </is>
      </c>
      <c r="I8" s="6" t="n">
        <v>46193</v>
      </c>
      <c r="J8" s="6" t="n"/>
      <c r="K8" s="6" t="n"/>
      <c r="L8" s="12">
        <f>IF($A8="","",IF($K8="","",$K8-Cards!$C$3))</f>
        <v/>
      </c>
      <c r="M8" s="12">
        <f>IF($A8="","",COUNTIFS(Cards!$C$5:$C$204,$C8,Cards!$B$5:$B$204,$B8))</f>
        <v/>
      </c>
      <c r="N8" s="13">
        <f>IF($A8="","",IFERROR(AVERAGEIFS(Done!$H$5:$H$204,Done!$C$5:$C$204,$G8),""))</f>
        <v/>
      </c>
      <c r="O8" s="14">
        <f>IF($A8="","",IF($C8="Done","",IF($E8="","",IF(AND(ISNUMBER($N8),$N8&gt;0,$E8&gt;2*$N8),"Sitting longer than twice the usual cycle for a "&amp;$G8,IF($E8&gt;14,"Sitting more than 14 days","")))))</f>
        <v/>
      </c>
      <c r="P8" s="9" t="n"/>
      <c r="Q8" s="15">
        <f>IF($A8="","",COUNTIFS($C$5:$C8,$C8))</f>
        <v/>
      </c>
      <c r="R8" s="16">
        <f>IF($A8="","",$C8&amp;"|"&amp;$Q8)</f>
        <v/>
      </c>
    </row>
    <row r="9">
      <c r="A9" s="9" t="inlineStr">
        <is>
          <t>Tidy webhook logs</t>
        </is>
      </c>
      <c r="B9" s="9" t="inlineStr">
        <is>
          <t>A. Duval</t>
        </is>
      </c>
      <c r="C9" s="9" t="inlineStr">
        <is>
          <t>In progress</t>
        </is>
      </c>
      <c r="D9" s="6" t="n">
        <v>46212</v>
      </c>
      <c r="E9" s="10">
        <f>IF($A9="","",IF($D9="","",Cards!$C$3-$D9))</f>
        <v/>
      </c>
      <c r="F9" s="11">
        <f>IF($A9="","",IF(AND($C9="In progress",COUNTIFS(Cards!$C$5:$C$204,"In progress",Cards!$B$5:$B$204,$B9)&gt;Cards!$G$3),"⚠",""))</f>
        <v/>
      </c>
      <c r="G9" s="9" t="inlineStr">
        <is>
          <t>Debt</t>
        </is>
      </c>
      <c r="H9" s="9" t="inlineStr">
        <is>
          <t>Low</t>
        </is>
      </c>
      <c r="I9" s="6" t="n">
        <v>46204</v>
      </c>
      <c r="J9" s="6" t="n">
        <v>46212</v>
      </c>
      <c r="K9" s="6" t="n"/>
      <c r="L9" s="12">
        <f>IF($A9="","",IF($K9="","",$K9-Cards!$C$3))</f>
        <v/>
      </c>
      <c r="M9" s="12">
        <f>IF($A9="","",COUNTIFS(Cards!$C$5:$C$204,$C9,Cards!$B$5:$B$204,$B9))</f>
        <v/>
      </c>
      <c r="N9" s="13">
        <f>IF($A9="","",IFERROR(AVERAGEIFS(Done!$H$5:$H$204,Done!$C$5:$C$204,$G9),""))</f>
        <v/>
      </c>
      <c r="O9" s="14">
        <f>IF($A9="","",IF($C9="Done","",IF($E9="","",IF(AND(ISNUMBER($N9),$N9&gt;0,$E9&gt;2*$N9),"Sitting longer than twice the usual cycle for a "&amp;$G9,IF($E9&gt;14,"Sitting more than 14 days","")))))</f>
        <v/>
      </c>
      <c r="P9" s="9" t="n"/>
      <c r="Q9" s="15">
        <f>IF($A9="","",COUNTIFS($C$5:$C9,$C9))</f>
        <v/>
      </c>
      <c r="R9" s="16">
        <f>IF($A9="","",$C9&amp;"|"&amp;$Q9)</f>
        <v/>
      </c>
    </row>
    <row r="10">
      <c r="A10" s="9" t="inlineStr">
        <is>
          <t>Refund edge case</t>
        </is>
      </c>
      <c r="B10" s="9" t="inlineStr">
        <is>
          <t>A. Duval</t>
        </is>
      </c>
      <c r="C10" s="9" t="inlineStr">
        <is>
          <t>In progress</t>
        </is>
      </c>
      <c r="D10" s="6" t="n">
        <v>46216</v>
      </c>
      <c r="E10" s="10">
        <f>IF($A10="","",IF($D10="","",Cards!$C$3-$D10))</f>
        <v/>
      </c>
      <c r="F10" s="11">
        <f>IF($A10="","",IF(AND($C10="In progress",COUNTIFS(Cards!$C$5:$C$204,"In progress",Cards!$B$5:$B$204,$B10)&gt;Cards!$G$3),"⚠",""))</f>
        <v/>
      </c>
      <c r="G10" s="9" t="inlineStr">
        <is>
          <t>Bug</t>
        </is>
      </c>
      <c r="H10" s="9" t="inlineStr">
        <is>
          <t>High</t>
        </is>
      </c>
      <c r="I10" s="6" t="n">
        <v>46216</v>
      </c>
      <c r="J10" s="6" t="n">
        <v>46216</v>
      </c>
      <c r="K10" s="6" t="n">
        <v>46219</v>
      </c>
      <c r="L10" s="12">
        <f>IF($A10="","",IF($K10="","",$K10-Cards!$C$3))</f>
        <v/>
      </c>
      <c r="M10" s="12">
        <f>IF($A10="","",COUNTIFS(Cards!$C$5:$C$204,$C10,Cards!$B$5:$B$204,$B10))</f>
        <v/>
      </c>
      <c r="N10" s="13">
        <f>IF($A10="","",IFERROR(AVERAGEIFS(Done!$H$5:$H$204,Done!$C$5:$C$204,$G10),""))</f>
        <v/>
      </c>
      <c r="O10" s="14">
        <f>IF($A10="","",IF($C10="Done","",IF($E10="","",IF(AND(ISNUMBER($N10),$N10&gt;0,$E10&gt;2*$N10),"Sitting longer than twice the usual cycle for a "&amp;$G10,IF($E10&gt;14,"Sitting more than 14 days","")))))</f>
        <v/>
      </c>
      <c r="P10" s="9" t="n"/>
      <c r="Q10" s="15">
        <f>IF($A10="","",COUNTIFS($C$5:$C10,$C10))</f>
        <v/>
      </c>
      <c r="R10" s="16">
        <f>IF($A10="","",$C10&amp;"|"&amp;$Q10)</f>
        <v/>
      </c>
    </row>
    <row r="11">
      <c r="A11" s="9" t="inlineStr">
        <is>
          <t>Carrier rate card</t>
        </is>
      </c>
      <c r="B11" s="9" t="inlineStr">
        <is>
          <t>M. Ferrer</t>
        </is>
      </c>
      <c r="C11" s="9" t="inlineStr">
        <is>
          <t>Ready</t>
        </is>
      </c>
      <c r="D11" s="6" t="n">
        <v>46213</v>
      </c>
      <c r="E11" s="10">
        <f>IF($A11="","",IF($D11="","",Cards!$C$3-$D11))</f>
        <v/>
      </c>
      <c r="F11" s="11">
        <f>IF($A11="","",IF(AND($C11="In progress",COUNTIFS(Cards!$C$5:$C$204,"In progress",Cards!$B$5:$B$204,$B11)&gt;Cards!$G$3),"⚠",""))</f>
        <v/>
      </c>
      <c r="G11" s="9" t="inlineStr">
        <is>
          <t>Feature</t>
        </is>
      </c>
      <c r="H11" s="9" t="inlineStr">
        <is>
          <t>Medium</t>
        </is>
      </c>
      <c r="I11" s="6" t="n">
        <v>46205</v>
      </c>
      <c r="J11" s="6" t="n"/>
      <c r="K11" s="6" t="n">
        <v>46241</v>
      </c>
      <c r="L11" s="12">
        <f>IF($A11="","",IF($K11="","",$K11-Cards!$C$3))</f>
        <v/>
      </c>
      <c r="M11" s="12">
        <f>IF($A11="","",COUNTIFS(Cards!$C$5:$C$204,$C11,Cards!$B$5:$B$204,$B11))</f>
        <v/>
      </c>
      <c r="N11" s="13">
        <f>IF($A11="","",IFERROR(AVERAGEIFS(Done!$H$5:$H$204,Done!$C$5:$C$204,$G11),""))</f>
        <v/>
      </c>
      <c r="O11" s="14">
        <f>IF($A11="","",IF($C11="Done","",IF($E11="","",IF(AND(ISNUMBER($N11),$N11&gt;0,$E11&gt;2*$N11),"Sitting longer than twice the usual cycle for a "&amp;$G11,IF($E11&gt;14,"Sitting more than 14 days","")))))</f>
        <v/>
      </c>
      <c r="P11" s="9" t="n"/>
      <c r="Q11" s="15">
        <f>IF($A11="","",COUNTIFS($C$5:$C11,$C11))</f>
        <v/>
      </c>
      <c r="R11" s="16">
        <f>IF($A11="","",$C11&amp;"|"&amp;$Q11)</f>
        <v/>
      </c>
    </row>
    <row r="12">
      <c r="A12" s="9" t="inlineStr">
        <is>
          <t>Search relevance</t>
        </is>
      </c>
      <c r="B12" s="9" t="inlineStr">
        <is>
          <t>K. Owens</t>
        </is>
      </c>
      <c r="C12" s="9" t="inlineStr">
        <is>
          <t>Backlog</t>
        </is>
      </c>
      <c r="D12" s="6" t="n">
        <v>46202</v>
      </c>
      <c r="E12" s="10">
        <f>IF($A12="","",IF($D12="","",Cards!$C$3-$D12))</f>
        <v/>
      </c>
      <c r="F12" s="11">
        <f>IF($A12="","",IF(AND($C12="In progress",COUNTIFS(Cards!$C$5:$C$204,"In progress",Cards!$B$5:$B$204,$B12)&gt;Cards!$G$3),"⚠",""))</f>
        <v/>
      </c>
      <c r="G12" s="9" t="inlineStr">
        <is>
          <t>Feature</t>
        </is>
      </c>
      <c r="H12" s="9" t="inlineStr">
        <is>
          <t>Medium</t>
        </is>
      </c>
      <c r="I12" s="6" t="n">
        <v>46202</v>
      </c>
      <c r="J12" s="6" t="n"/>
      <c r="K12" s="6" t="n"/>
      <c r="L12" s="12">
        <f>IF($A12="","",IF($K12="","",$K12-Cards!$C$3))</f>
        <v/>
      </c>
      <c r="M12" s="12">
        <f>IF($A12="","",COUNTIFS(Cards!$C$5:$C$204,$C12,Cards!$B$5:$B$204,$B12))</f>
        <v/>
      </c>
      <c r="N12" s="13">
        <f>IF($A12="","",IFERROR(AVERAGEIFS(Done!$H$5:$H$204,Done!$C$5:$C$204,$G12),""))</f>
        <v/>
      </c>
      <c r="O12" s="14">
        <f>IF($A12="","",IF($C12="Done","",IF($E12="","",IF(AND(ISNUMBER($N12),$N12&gt;0,$E12&gt;2*$N12),"Sitting longer than twice the usual cycle for a "&amp;$G12,IF($E12&gt;14,"Sitting more than 14 days","")))))</f>
        <v/>
      </c>
      <c r="P12" s="9" t="n"/>
      <c r="Q12" s="15">
        <f>IF($A12="","",COUNTIFS($C$5:$C12,$C12))</f>
        <v/>
      </c>
      <c r="R12" s="16">
        <f>IF($A12="","",$C12&amp;"|"&amp;$Q12)</f>
        <v/>
      </c>
    </row>
    <row r="13">
      <c r="A13" s="9" t="inlineStr">
        <is>
          <t>Nightly job alert</t>
        </is>
      </c>
      <c r="B13" s="9" t="inlineStr">
        <is>
          <t>S. Novak</t>
        </is>
      </c>
      <c r="C13" s="9" t="inlineStr">
        <is>
          <t>Review</t>
        </is>
      </c>
      <c r="D13" s="6" t="n">
        <v>46211</v>
      </c>
      <c r="E13" s="10">
        <f>IF($A13="","",IF($D13="","",Cards!$C$3-$D13))</f>
        <v/>
      </c>
      <c r="F13" s="11">
        <f>IF($A13="","",IF(AND($C13="In progress",COUNTIFS(Cards!$C$5:$C$204,"In progress",Cards!$B$5:$B$204,$B13)&gt;Cards!$G$3),"⚠",""))</f>
        <v/>
      </c>
      <c r="G13" s="9" t="inlineStr">
        <is>
          <t>Support</t>
        </is>
      </c>
      <c r="H13" s="9" t="inlineStr">
        <is>
          <t>High</t>
        </is>
      </c>
      <c r="I13" s="6" t="n">
        <v>46204</v>
      </c>
      <c r="J13" s="6" t="n">
        <v>46206</v>
      </c>
      <c r="K13" s="6" t="n">
        <v>46213</v>
      </c>
      <c r="L13" s="12">
        <f>IF($A13="","",IF($K13="","",$K13-Cards!$C$3))</f>
        <v/>
      </c>
      <c r="M13" s="12">
        <f>IF($A13="","",COUNTIFS(Cards!$C$5:$C$204,$C13,Cards!$B$5:$B$204,$B13))</f>
        <v/>
      </c>
      <c r="N13" s="13">
        <f>IF($A13="","",IFERROR(AVERAGEIFS(Done!$H$5:$H$204,Done!$C$5:$C$204,$G13),""))</f>
        <v/>
      </c>
      <c r="O13" s="14">
        <f>IF($A13="","",IF($C13="Done","",IF($E13="","",IF(AND(ISNUMBER($N13),$N13&gt;0,$E13&gt;2*$N13),"Sitting longer than twice the usual cycle for a "&amp;$G13,IF($E13&gt;14,"Sitting more than 14 days","")))))</f>
        <v/>
      </c>
      <c r="P13" s="9" t="n"/>
      <c r="Q13" s="15">
        <f>IF($A13="","",COUNTIFS($C$5:$C13,$C13))</f>
        <v/>
      </c>
      <c r="R13" s="16">
        <f>IF($A13="","",$C13&amp;"|"&amp;$Q13)</f>
        <v/>
      </c>
    </row>
    <row r="14">
      <c r="A14" s="9" t="n"/>
      <c r="B14" s="9" t="n"/>
      <c r="C14" s="9" t="n"/>
      <c r="D14" s="6" t="n"/>
      <c r="E14" s="10">
        <f>IF($A14="","",IF($D14="","",Cards!$C$3-$D14))</f>
        <v/>
      </c>
      <c r="F14" s="11">
        <f>IF($A14="","",IF(AND($C14="In progress",COUNTIFS(Cards!$C$5:$C$204,"In progress",Cards!$B$5:$B$204,$B14)&gt;Cards!$G$3),"⚠",""))</f>
        <v/>
      </c>
      <c r="G14" s="9" t="n"/>
      <c r="H14" s="9" t="n"/>
      <c r="I14" s="6" t="n"/>
      <c r="J14" s="6" t="n"/>
      <c r="K14" s="6" t="n"/>
      <c r="L14" s="12">
        <f>IF($A14="","",IF($K14="","",$K14-Cards!$C$3))</f>
        <v/>
      </c>
      <c r="M14" s="12">
        <f>IF($A14="","",COUNTIFS(Cards!$C$5:$C$204,$C14,Cards!$B$5:$B$204,$B14))</f>
        <v/>
      </c>
      <c r="N14" s="13">
        <f>IF($A14="","",IFERROR(AVERAGEIFS(Done!$H$5:$H$204,Done!$C$5:$C$204,$G14),""))</f>
        <v/>
      </c>
      <c r="O14" s="14">
        <f>IF($A14="","",IF($C14="Done","",IF($E14="","",IF(AND(ISNUMBER($N14),$N14&gt;0,$E14&gt;2*$N14),"Sitting longer than twice the usual cycle for a "&amp;$G14,IF($E14&gt;14,"Sitting more than 14 days","")))))</f>
        <v/>
      </c>
      <c r="P14" s="9" t="n"/>
      <c r="Q14" s="15">
        <f>IF($A14="","",COUNTIFS($C$5:$C14,$C14))</f>
        <v/>
      </c>
      <c r="R14" s="16">
        <f>IF($A14="","",$C14&amp;"|"&amp;$Q14)</f>
        <v/>
      </c>
    </row>
    <row r="15">
      <c r="A15" s="9" t="n"/>
      <c r="B15" s="9" t="n"/>
      <c r="C15" s="9" t="n"/>
      <c r="D15" s="6" t="n"/>
      <c r="E15" s="10">
        <f>IF($A15="","",IF($D15="","",Cards!$C$3-$D15))</f>
        <v/>
      </c>
      <c r="F15" s="11">
        <f>IF($A15="","",IF(AND($C15="In progress",COUNTIFS(Cards!$C$5:$C$204,"In progress",Cards!$B$5:$B$204,$B15)&gt;Cards!$G$3),"⚠",""))</f>
        <v/>
      </c>
      <c r="G15" s="9" t="n"/>
      <c r="H15" s="9" t="n"/>
      <c r="I15" s="6" t="n"/>
      <c r="J15" s="6" t="n"/>
      <c r="K15" s="6" t="n"/>
      <c r="L15" s="12">
        <f>IF($A15="","",IF($K15="","",$K15-Cards!$C$3))</f>
        <v/>
      </c>
      <c r="M15" s="12">
        <f>IF($A15="","",COUNTIFS(Cards!$C$5:$C$204,$C15,Cards!$B$5:$B$204,$B15))</f>
        <v/>
      </c>
      <c r="N15" s="13">
        <f>IF($A15="","",IFERROR(AVERAGEIFS(Done!$H$5:$H$204,Done!$C$5:$C$204,$G15),""))</f>
        <v/>
      </c>
      <c r="O15" s="14">
        <f>IF($A15="","",IF($C15="Done","",IF($E15="","",IF(AND(ISNUMBER($N15),$N15&gt;0,$E15&gt;2*$N15),"Sitting longer than twice the usual cycle for a "&amp;$G15,IF($E15&gt;14,"Sitting more than 14 days","")))))</f>
        <v/>
      </c>
      <c r="P15" s="9" t="n"/>
      <c r="Q15" s="15">
        <f>IF($A15="","",COUNTIFS($C$5:$C15,$C15))</f>
        <v/>
      </c>
      <c r="R15" s="16">
        <f>IF($A15="","",$C15&amp;"|"&amp;$Q15)</f>
        <v/>
      </c>
    </row>
    <row r="16">
      <c r="A16" s="9" t="n"/>
      <c r="B16" s="9" t="n"/>
      <c r="C16" s="9" t="n"/>
      <c r="D16" s="6" t="n"/>
      <c r="E16" s="10">
        <f>IF($A16="","",IF($D16="","",Cards!$C$3-$D16))</f>
        <v/>
      </c>
      <c r="F16" s="11">
        <f>IF($A16="","",IF(AND($C16="In progress",COUNTIFS(Cards!$C$5:$C$204,"In progress",Cards!$B$5:$B$204,$B16)&gt;Cards!$G$3),"⚠",""))</f>
        <v/>
      </c>
      <c r="G16" s="9" t="n"/>
      <c r="H16" s="9" t="n"/>
      <c r="I16" s="6" t="n"/>
      <c r="J16" s="6" t="n"/>
      <c r="K16" s="6" t="n"/>
      <c r="L16" s="12">
        <f>IF($A16="","",IF($K16="","",$K16-Cards!$C$3))</f>
        <v/>
      </c>
      <c r="M16" s="12">
        <f>IF($A16="","",COUNTIFS(Cards!$C$5:$C$204,$C16,Cards!$B$5:$B$204,$B16))</f>
        <v/>
      </c>
      <c r="N16" s="13">
        <f>IF($A16="","",IFERROR(AVERAGEIFS(Done!$H$5:$H$204,Done!$C$5:$C$204,$G16),""))</f>
        <v/>
      </c>
      <c r="O16" s="14">
        <f>IF($A16="","",IF($C16="Done","",IF($E16="","",IF(AND(ISNUMBER($N16),$N16&gt;0,$E16&gt;2*$N16),"Sitting longer than twice the usual cycle for a "&amp;$G16,IF($E16&gt;14,"Sitting more than 14 days","")))))</f>
        <v/>
      </c>
      <c r="P16" s="9" t="n"/>
      <c r="Q16" s="15">
        <f>IF($A16="","",COUNTIFS($C$5:$C16,$C16))</f>
        <v/>
      </c>
      <c r="R16" s="16">
        <f>IF($A16="","",$C16&amp;"|"&amp;$Q16)</f>
        <v/>
      </c>
    </row>
    <row r="17">
      <c r="A17" s="9" t="n"/>
      <c r="B17" s="9" t="n"/>
      <c r="C17" s="9" t="n"/>
      <c r="D17" s="6" t="n"/>
      <c r="E17" s="10">
        <f>IF($A17="","",IF($D17="","",Cards!$C$3-$D17))</f>
        <v/>
      </c>
      <c r="F17" s="11">
        <f>IF($A17="","",IF(AND($C17="In progress",COUNTIFS(Cards!$C$5:$C$204,"In progress",Cards!$B$5:$B$204,$B17)&gt;Cards!$G$3),"⚠",""))</f>
        <v/>
      </c>
      <c r="G17" s="9" t="n"/>
      <c r="H17" s="9" t="n"/>
      <c r="I17" s="6" t="n"/>
      <c r="J17" s="6" t="n"/>
      <c r="K17" s="6" t="n"/>
      <c r="L17" s="12">
        <f>IF($A17="","",IF($K17="","",$K17-Cards!$C$3))</f>
        <v/>
      </c>
      <c r="M17" s="12">
        <f>IF($A17="","",COUNTIFS(Cards!$C$5:$C$204,$C17,Cards!$B$5:$B$204,$B17))</f>
        <v/>
      </c>
      <c r="N17" s="13">
        <f>IF($A17="","",IFERROR(AVERAGEIFS(Done!$H$5:$H$204,Done!$C$5:$C$204,$G17),""))</f>
        <v/>
      </c>
      <c r="O17" s="14">
        <f>IF($A17="","",IF($C17="Done","",IF($E17="","",IF(AND(ISNUMBER($N17),$N17&gt;0,$E17&gt;2*$N17),"Sitting longer than twice the usual cycle for a "&amp;$G17,IF($E17&gt;14,"Sitting more than 14 days","")))))</f>
        <v/>
      </c>
      <c r="P17" s="9" t="n"/>
      <c r="Q17" s="15">
        <f>IF($A17="","",COUNTIFS($C$5:$C17,$C17))</f>
        <v/>
      </c>
      <c r="R17" s="16">
        <f>IF($A17="","",$C17&amp;"|"&amp;$Q17)</f>
        <v/>
      </c>
    </row>
    <row r="18">
      <c r="A18" s="9" t="n"/>
      <c r="B18" s="9" t="n"/>
      <c r="C18" s="9" t="n"/>
      <c r="D18" s="6" t="n"/>
      <c r="E18" s="10">
        <f>IF($A18="","",IF($D18="","",Cards!$C$3-$D18))</f>
        <v/>
      </c>
      <c r="F18" s="11">
        <f>IF($A18="","",IF(AND($C18="In progress",COUNTIFS(Cards!$C$5:$C$204,"In progress",Cards!$B$5:$B$204,$B18)&gt;Cards!$G$3),"⚠",""))</f>
        <v/>
      </c>
      <c r="G18" s="9" t="n"/>
      <c r="H18" s="9" t="n"/>
      <c r="I18" s="6" t="n"/>
      <c r="J18" s="6" t="n"/>
      <c r="K18" s="6" t="n"/>
      <c r="L18" s="12">
        <f>IF($A18="","",IF($K18="","",$K18-Cards!$C$3))</f>
        <v/>
      </c>
      <c r="M18" s="12">
        <f>IF($A18="","",COUNTIFS(Cards!$C$5:$C$204,$C18,Cards!$B$5:$B$204,$B18))</f>
        <v/>
      </c>
      <c r="N18" s="13">
        <f>IF($A18="","",IFERROR(AVERAGEIFS(Done!$H$5:$H$204,Done!$C$5:$C$204,$G18),""))</f>
        <v/>
      </c>
      <c r="O18" s="14">
        <f>IF($A18="","",IF($C18="Done","",IF($E18="","",IF(AND(ISNUMBER($N18),$N18&gt;0,$E18&gt;2*$N18),"Sitting longer than twice the usual cycle for a "&amp;$G18,IF($E18&gt;14,"Sitting more than 14 days","")))))</f>
        <v/>
      </c>
      <c r="P18" s="9" t="n"/>
      <c r="Q18" s="15">
        <f>IF($A18="","",COUNTIFS($C$5:$C18,$C18))</f>
        <v/>
      </c>
      <c r="R18" s="16">
        <f>IF($A18="","",$C18&amp;"|"&amp;$Q18)</f>
        <v/>
      </c>
    </row>
    <row r="19">
      <c r="A19" s="9" t="n"/>
      <c r="B19" s="9" t="n"/>
      <c r="C19" s="9" t="n"/>
      <c r="D19" s="6" t="n"/>
      <c r="E19" s="10">
        <f>IF($A19="","",IF($D19="","",Cards!$C$3-$D19))</f>
        <v/>
      </c>
      <c r="F19" s="11">
        <f>IF($A19="","",IF(AND($C19="In progress",COUNTIFS(Cards!$C$5:$C$204,"In progress",Cards!$B$5:$B$204,$B19)&gt;Cards!$G$3),"⚠",""))</f>
        <v/>
      </c>
      <c r="G19" s="9" t="n"/>
      <c r="H19" s="9" t="n"/>
      <c r="I19" s="6" t="n"/>
      <c r="J19" s="6" t="n"/>
      <c r="K19" s="6" t="n"/>
      <c r="L19" s="12">
        <f>IF($A19="","",IF($K19="","",$K19-Cards!$C$3))</f>
        <v/>
      </c>
      <c r="M19" s="12">
        <f>IF($A19="","",COUNTIFS(Cards!$C$5:$C$204,$C19,Cards!$B$5:$B$204,$B19))</f>
        <v/>
      </c>
      <c r="N19" s="13">
        <f>IF($A19="","",IFERROR(AVERAGEIFS(Done!$H$5:$H$204,Done!$C$5:$C$204,$G19),""))</f>
        <v/>
      </c>
      <c r="O19" s="14">
        <f>IF($A19="","",IF($C19="Done","",IF($E19="","",IF(AND(ISNUMBER($N19),$N19&gt;0,$E19&gt;2*$N19),"Sitting longer than twice the usual cycle for a "&amp;$G19,IF($E19&gt;14,"Sitting more than 14 days","")))))</f>
        <v/>
      </c>
      <c r="P19" s="9" t="n"/>
      <c r="Q19" s="15">
        <f>IF($A19="","",COUNTIFS($C$5:$C19,$C19))</f>
        <v/>
      </c>
      <c r="R19" s="16">
        <f>IF($A19="","",$C19&amp;"|"&amp;$Q19)</f>
        <v/>
      </c>
    </row>
    <row r="20">
      <c r="A20" s="9" t="n"/>
      <c r="B20" s="9" t="n"/>
      <c r="C20" s="9" t="n"/>
      <c r="D20" s="6" t="n"/>
      <c r="E20" s="10">
        <f>IF($A20="","",IF($D20="","",Cards!$C$3-$D20))</f>
        <v/>
      </c>
      <c r="F20" s="11">
        <f>IF($A20="","",IF(AND($C20="In progress",COUNTIFS(Cards!$C$5:$C$204,"In progress",Cards!$B$5:$B$204,$B20)&gt;Cards!$G$3),"⚠",""))</f>
        <v/>
      </c>
      <c r="G20" s="9" t="n"/>
      <c r="H20" s="9" t="n"/>
      <c r="I20" s="6" t="n"/>
      <c r="J20" s="6" t="n"/>
      <c r="K20" s="6" t="n"/>
      <c r="L20" s="12">
        <f>IF($A20="","",IF($K20="","",$K20-Cards!$C$3))</f>
        <v/>
      </c>
      <c r="M20" s="12">
        <f>IF($A20="","",COUNTIFS(Cards!$C$5:$C$204,$C20,Cards!$B$5:$B$204,$B20))</f>
        <v/>
      </c>
      <c r="N20" s="13">
        <f>IF($A20="","",IFERROR(AVERAGEIFS(Done!$H$5:$H$204,Done!$C$5:$C$204,$G20),""))</f>
        <v/>
      </c>
      <c r="O20" s="14">
        <f>IF($A20="","",IF($C20="Done","",IF($E20="","",IF(AND(ISNUMBER($N20),$N20&gt;0,$E20&gt;2*$N20),"Sitting longer than twice the usual cycle for a "&amp;$G20,IF($E20&gt;14,"Sitting more than 14 days","")))))</f>
        <v/>
      </c>
      <c r="P20" s="9" t="n"/>
      <c r="Q20" s="15">
        <f>IF($A20="","",COUNTIFS($C$5:$C20,$C20))</f>
        <v/>
      </c>
      <c r="R20" s="16">
        <f>IF($A20="","",$C20&amp;"|"&amp;$Q20)</f>
        <v/>
      </c>
    </row>
    <row r="21">
      <c r="A21" s="9" t="n"/>
      <c r="B21" s="9" t="n"/>
      <c r="C21" s="9" t="n"/>
      <c r="D21" s="6" t="n"/>
      <c r="E21" s="10">
        <f>IF($A21="","",IF($D21="","",Cards!$C$3-$D21))</f>
        <v/>
      </c>
      <c r="F21" s="11">
        <f>IF($A21="","",IF(AND($C21="In progress",COUNTIFS(Cards!$C$5:$C$204,"In progress",Cards!$B$5:$B$204,$B21)&gt;Cards!$G$3),"⚠",""))</f>
        <v/>
      </c>
      <c r="G21" s="9" t="n"/>
      <c r="H21" s="9" t="n"/>
      <c r="I21" s="6" t="n"/>
      <c r="J21" s="6" t="n"/>
      <c r="K21" s="6" t="n"/>
      <c r="L21" s="12">
        <f>IF($A21="","",IF($K21="","",$K21-Cards!$C$3))</f>
        <v/>
      </c>
      <c r="M21" s="12">
        <f>IF($A21="","",COUNTIFS(Cards!$C$5:$C$204,$C21,Cards!$B$5:$B$204,$B21))</f>
        <v/>
      </c>
      <c r="N21" s="13">
        <f>IF($A21="","",IFERROR(AVERAGEIFS(Done!$H$5:$H$204,Done!$C$5:$C$204,$G21),""))</f>
        <v/>
      </c>
      <c r="O21" s="14">
        <f>IF($A21="","",IF($C21="Done","",IF($E21="","",IF(AND(ISNUMBER($N21),$N21&gt;0,$E21&gt;2*$N21),"Sitting longer than twice the usual cycle for a "&amp;$G21,IF($E21&gt;14,"Sitting more than 14 days","")))))</f>
        <v/>
      </c>
      <c r="P21" s="9" t="n"/>
      <c r="Q21" s="15">
        <f>IF($A21="","",COUNTIFS($C$5:$C21,$C21))</f>
        <v/>
      </c>
      <c r="R21" s="16">
        <f>IF($A21="","",$C21&amp;"|"&amp;$Q21)</f>
        <v/>
      </c>
    </row>
    <row r="22">
      <c r="A22" s="9" t="n"/>
      <c r="B22" s="9" t="n"/>
      <c r="C22" s="9" t="n"/>
      <c r="D22" s="6" t="n"/>
      <c r="E22" s="10">
        <f>IF($A22="","",IF($D22="","",Cards!$C$3-$D22))</f>
        <v/>
      </c>
      <c r="F22" s="11">
        <f>IF($A22="","",IF(AND($C22="In progress",COUNTIFS(Cards!$C$5:$C$204,"In progress",Cards!$B$5:$B$204,$B22)&gt;Cards!$G$3),"⚠",""))</f>
        <v/>
      </c>
      <c r="G22" s="9" t="n"/>
      <c r="H22" s="9" t="n"/>
      <c r="I22" s="6" t="n"/>
      <c r="J22" s="6" t="n"/>
      <c r="K22" s="6" t="n"/>
      <c r="L22" s="12">
        <f>IF($A22="","",IF($K22="","",$K22-Cards!$C$3))</f>
        <v/>
      </c>
      <c r="M22" s="12">
        <f>IF($A22="","",COUNTIFS(Cards!$C$5:$C$204,$C22,Cards!$B$5:$B$204,$B22))</f>
        <v/>
      </c>
      <c r="N22" s="13">
        <f>IF($A22="","",IFERROR(AVERAGEIFS(Done!$H$5:$H$204,Done!$C$5:$C$204,$G22),""))</f>
        <v/>
      </c>
      <c r="O22" s="14">
        <f>IF($A22="","",IF($C22="Done","",IF($E22="","",IF(AND(ISNUMBER($N22),$N22&gt;0,$E22&gt;2*$N22),"Sitting longer than twice the usual cycle for a "&amp;$G22,IF($E22&gt;14,"Sitting more than 14 days","")))))</f>
        <v/>
      </c>
      <c r="P22" s="9" t="n"/>
      <c r="Q22" s="15">
        <f>IF($A22="","",COUNTIFS($C$5:$C22,$C22))</f>
        <v/>
      </c>
      <c r="R22" s="16">
        <f>IF($A22="","",$C22&amp;"|"&amp;$Q22)</f>
        <v/>
      </c>
    </row>
    <row r="23">
      <c r="A23" s="9" t="n"/>
      <c r="B23" s="9" t="n"/>
      <c r="C23" s="9" t="n"/>
      <c r="D23" s="6" t="n"/>
      <c r="E23" s="10">
        <f>IF($A23="","",IF($D23="","",Cards!$C$3-$D23))</f>
        <v/>
      </c>
      <c r="F23" s="11">
        <f>IF($A23="","",IF(AND($C23="In progress",COUNTIFS(Cards!$C$5:$C$204,"In progress",Cards!$B$5:$B$204,$B23)&gt;Cards!$G$3),"⚠",""))</f>
        <v/>
      </c>
      <c r="G23" s="9" t="n"/>
      <c r="H23" s="9" t="n"/>
      <c r="I23" s="6" t="n"/>
      <c r="J23" s="6" t="n"/>
      <c r="K23" s="6" t="n"/>
      <c r="L23" s="12">
        <f>IF($A23="","",IF($K23="","",$K23-Cards!$C$3))</f>
        <v/>
      </c>
      <c r="M23" s="12">
        <f>IF($A23="","",COUNTIFS(Cards!$C$5:$C$204,$C23,Cards!$B$5:$B$204,$B23))</f>
        <v/>
      </c>
      <c r="N23" s="13">
        <f>IF($A23="","",IFERROR(AVERAGEIFS(Done!$H$5:$H$204,Done!$C$5:$C$204,$G23),""))</f>
        <v/>
      </c>
      <c r="O23" s="14">
        <f>IF($A23="","",IF($C23="Done","",IF($E23="","",IF(AND(ISNUMBER($N23),$N23&gt;0,$E23&gt;2*$N23),"Sitting longer than twice the usual cycle for a "&amp;$G23,IF($E23&gt;14,"Sitting more than 14 days","")))))</f>
        <v/>
      </c>
      <c r="P23" s="9" t="n"/>
      <c r="Q23" s="15">
        <f>IF($A23="","",COUNTIFS($C$5:$C23,$C23))</f>
        <v/>
      </c>
      <c r="R23" s="16">
        <f>IF($A23="","",$C23&amp;"|"&amp;$Q23)</f>
        <v/>
      </c>
    </row>
    <row r="24">
      <c r="A24" s="9" t="n"/>
      <c r="B24" s="9" t="n"/>
      <c r="C24" s="9" t="n"/>
      <c r="D24" s="6" t="n"/>
      <c r="E24" s="10">
        <f>IF($A24="","",IF($D24="","",Cards!$C$3-$D24))</f>
        <v/>
      </c>
      <c r="F24" s="11">
        <f>IF($A24="","",IF(AND($C24="In progress",COUNTIFS(Cards!$C$5:$C$204,"In progress",Cards!$B$5:$B$204,$B24)&gt;Cards!$G$3),"⚠",""))</f>
        <v/>
      </c>
      <c r="G24" s="9" t="n"/>
      <c r="H24" s="9" t="n"/>
      <c r="I24" s="6" t="n"/>
      <c r="J24" s="6" t="n"/>
      <c r="K24" s="6" t="n"/>
      <c r="L24" s="12">
        <f>IF($A24="","",IF($K24="","",$K24-Cards!$C$3))</f>
        <v/>
      </c>
      <c r="M24" s="12">
        <f>IF($A24="","",COUNTIFS(Cards!$C$5:$C$204,$C24,Cards!$B$5:$B$204,$B24))</f>
        <v/>
      </c>
      <c r="N24" s="13">
        <f>IF($A24="","",IFERROR(AVERAGEIFS(Done!$H$5:$H$204,Done!$C$5:$C$204,$G24),""))</f>
        <v/>
      </c>
      <c r="O24" s="14">
        <f>IF($A24="","",IF($C24="Done","",IF($E24="","",IF(AND(ISNUMBER($N24),$N24&gt;0,$E24&gt;2*$N24),"Sitting longer than twice the usual cycle for a "&amp;$G24,IF($E24&gt;14,"Sitting more than 14 days","")))))</f>
        <v/>
      </c>
      <c r="P24" s="9" t="n"/>
      <c r="Q24" s="15">
        <f>IF($A24="","",COUNTIFS($C$5:$C24,$C24))</f>
        <v/>
      </c>
      <c r="R24" s="16">
        <f>IF($A24="","",$C24&amp;"|"&amp;$Q24)</f>
        <v/>
      </c>
    </row>
    <row r="25">
      <c r="A25" s="9" t="n"/>
      <c r="B25" s="9" t="n"/>
      <c r="C25" s="9" t="n"/>
      <c r="D25" s="6" t="n"/>
      <c r="E25" s="10">
        <f>IF($A25="","",IF($D25="","",Cards!$C$3-$D25))</f>
        <v/>
      </c>
      <c r="F25" s="11">
        <f>IF($A25="","",IF(AND($C25="In progress",COUNTIFS(Cards!$C$5:$C$204,"In progress",Cards!$B$5:$B$204,$B25)&gt;Cards!$G$3),"⚠",""))</f>
        <v/>
      </c>
      <c r="G25" s="9" t="n"/>
      <c r="H25" s="9" t="n"/>
      <c r="I25" s="6" t="n"/>
      <c r="J25" s="6" t="n"/>
      <c r="K25" s="6" t="n"/>
      <c r="L25" s="12">
        <f>IF($A25="","",IF($K25="","",$K25-Cards!$C$3))</f>
        <v/>
      </c>
      <c r="M25" s="12">
        <f>IF($A25="","",COUNTIFS(Cards!$C$5:$C$204,$C25,Cards!$B$5:$B$204,$B25))</f>
        <v/>
      </c>
      <c r="N25" s="13">
        <f>IF($A25="","",IFERROR(AVERAGEIFS(Done!$H$5:$H$204,Done!$C$5:$C$204,$G25),""))</f>
        <v/>
      </c>
      <c r="O25" s="14">
        <f>IF($A25="","",IF($C25="Done","",IF($E25="","",IF(AND(ISNUMBER($N25),$N25&gt;0,$E25&gt;2*$N25),"Sitting longer than twice the usual cycle for a "&amp;$G25,IF($E25&gt;14,"Sitting more than 14 days","")))))</f>
        <v/>
      </c>
      <c r="P25" s="9" t="n"/>
      <c r="Q25" s="15">
        <f>IF($A25="","",COUNTIFS($C$5:$C25,$C25))</f>
        <v/>
      </c>
      <c r="R25" s="16">
        <f>IF($A25="","",$C25&amp;"|"&amp;$Q25)</f>
        <v/>
      </c>
    </row>
    <row r="26">
      <c r="A26" s="9" t="n"/>
      <c r="B26" s="9" t="n"/>
      <c r="C26" s="9" t="n"/>
      <c r="D26" s="6" t="n"/>
      <c r="E26" s="10">
        <f>IF($A26="","",IF($D26="","",Cards!$C$3-$D26))</f>
        <v/>
      </c>
      <c r="F26" s="11">
        <f>IF($A26="","",IF(AND($C26="In progress",COUNTIFS(Cards!$C$5:$C$204,"In progress",Cards!$B$5:$B$204,$B26)&gt;Cards!$G$3),"⚠",""))</f>
        <v/>
      </c>
      <c r="G26" s="9" t="n"/>
      <c r="H26" s="9" t="n"/>
      <c r="I26" s="6" t="n"/>
      <c r="J26" s="6" t="n"/>
      <c r="K26" s="6" t="n"/>
      <c r="L26" s="12">
        <f>IF($A26="","",IF($K26="","",$K26-Cards!$C$3))</f>
        <v/>
      </c>
      <c r="M26" s="12">
        <f>IF($A26="","",COUNTIFS(Cards!$C$5:$C$204,$C26,Cards!$B$5:$B$204,$B26))</f>
        <v/>
      </c>
      <c r="N26" s="13">
        <f>IF($A26="","",IFERROR(AVERAGEIFS(Done!$H$5:$H$204,Done!$C$5:$C$204,$G26),""))</f>
        <v/>
      </c>
      <c r="O26" s="14">
        <f>IF($A26="","",IF($C26="Done","",IF($E26="","",IF(AND(ISNUMBER($N26),$N26&gt;0,$E26&gt;2*$N26),"Sitting longer than twice the usual cycle for a "&amp;$G26,IF($E26&gt;14,"Sitting more than 14 days","")))))</f>
        <v/>
      </c>
      <c r="P26" s="9" t="n"/>
      <c r="Q26" s="15">
        <f>IF($A26="","",COUNTIFS($C$5:$C26,$C26))</f>
        <v/>
      </c>
      <c r="R26" s="16">
        <f>IF($A26="","",$C26&amp;"|"&amp;$Q26)</f>
        <v/>
      </c>
    </row>
    <row r="27">
      <c r="A27" s="9" t="n"/>
      <c r="B27" s="9" t="n"/>
      <c r="C27" s="9" t="n"/>
      <c r="D27" s="6" t="n"/>
      <c r="E27" s="10">
        <f>IF($A27="","",IF($D27="","",Cards!$C$3-$D27))</f>
        <v/>
      </c>
      <c r="F27" s="11">
        <f>IF($A27="","",IF(AND($C27="In progress",COUNTIFS(Cards!$C$5:$C$204,"In progress",Cards!$B$5:$B$204,$B27)&gt;Cards!$G$3),"⚠",""))</f>
        <v/>
      </c>
      <c r="G27" s="9" t="n"/>
      <c r="H27" s="9" t="n"/>
      <c r="I27" s="6" t="n"/>
      <c r="J27" s="6" t="n"/>
      <c r="K27" s="6" t="n"/>
      <c r="L27" s="12">
        <f>IF($A27="","",IF($K27="","",$K27-Cards!$C$3))</f>
        <v/>
      </c>
      <c r="M27" s="12">
        <f>IF($A27="","",COUNTIFS(Cards!$C$5:$C$204,$C27,Cards!$B$5:$B$204,$B27))</f>
        <v/>
      </c>
      <c r="N27" s="13">
        <f>IF($A27="","",IFERROR(AVERAGEIFS(Done!$H$5:$H$204,Done!$C$5:$C$204,$G27),""))</f>
        <v/>
      </c>
      <c r="O27" s="14">
        <f>IF($A27="","",IF($C27="Done","",IF($E27="","",IF(AND(ISNUMBER($N27),$N27&gt;0,$E27&gt;2*$N27),"Sitting longer than twice the usual cycle for a "&amp;$G27,IF($E27&gt;14,"Sitting more than 14 days","")))))</f>
        <v/>
      </c>
      <c r="P27" s="9" t="n"/>
      <c r="Q27" s="15">
        <f>IF($A27="","",COUNTIFS($C$5:$C27,$C27))</f>
        <v/>
      </c>
      <c r="R27" s="16">
        <f>IF($A27="","",$C27&amp;"|"&amp;$Q27)</f>
        <v/>
      </c>
    </row>
    <row r="28">
      <c r="A28" s="9" t="n"/>
      <c r="B28" s="9" t="n"/>
      <c r="C28" s="9" t="n"/>
      <c r="D28" s="6" t="n"/>
      <c r="E28" s="10">
        <f>IF($A28="","",IF($D28="","",Cards!$C$3-$D28))</f>
        <v/>
      </c>
      <c r="F28" s="11">
        <f>IF($A28="","",IF(AND($C28="In progress",COUNTIFS(Cards!$C$5:$C$204,"In progress",Cards!$B$5:$B$204,$B28)&gt;Cards!$G$3),"⚠",""))</f>
        <v/>
      </c>
      <c r="G28" s="9" t="n"/>
      <c r="H28" s="9" t="n"/>
      <c r="I28" s="6" t="n"/>
      <c r="J28" s="6" t="n"/>
      <c r="K28" s="6" t="n"/>
      <c r="L28" s="12">
        <f>IF($A28="","",IF($K28="","",$K28-Cards!$C$3))</f>
        <v/>
      </c>
      <c r="M28" s="12">
        <f>IF($A28="","",COUNTIFS(Cards!$C$5:$C$204,$C28,Cards!$B$5:$B$204,$B28))</f>
        <v/>
      </c>
      <c r="N28" s="13">
        <f>IF($A28="","",IFERROR(AVERAGEIFS(Done!$H$5:$H$204,Done!$C$5:$C$204,$G28),""))</f>
        <v/>
      </c>
      <c r="O28" s="14">
        <f>IF($A28="","",IF($C28="Done","",IF($E28="","",IF(AND(ISNUMBER($N28),$N28&gt;0,$E28&gt;2*$N28),"Sitting longer than twice the usual cycle for a "&amp;$G28,IF($E28&gt;14,"Sitting more than 14 days","")))))</f>
        <v/>
      </c>
      <c r="P28" s="9" t="n"/>
      <c r="Q28" s="15">
        <f>IF($A28="","",COUNTIFS($C$5:$C28,$C28))</f>
        <v/>
      </c>
      <c r="R28" s="16">
        <f>IF($A28="","",$C28&amp;"|"&amp;$Q28)</f>
        <v/>
      </c>
    </row>
    <row r="29">
      <c r="A29" s="9" t="n"/>
      <c r="B29" s="9" t="n"/>
      <c r="C29" s="9" t="n"/>
      <c r="D29" s="6" t="n"/>
      <c r="E29" s="10">
        <f>IF($A29="","",IF($D29="","",Cards!$C$3-$D29))</f>
        <v/>
      </c>
      <c r="F29" s="11">
        <f>IF($A29="","",IF(AND($C29="In progress",COUNTIFS(Cards!$C$5:$C$204,"In progress",Cards!$B$5:$B$204,$B29)&gt;Cards!$G$3),"⚠",""))</f>
        <v/>
      </c>
      <c r="G29" s="9" t="n"/>
      <c r="H29" s="9" t="n"/>
      <c r="I29" s="6" t="n"/>
      <c r="J29" s="6" t="n"/>
      <c r="K29" s="6" t="n"/>
      <c r="L29" s="12">
        <f>IF($A29="","",IF($K29="","",$K29-Cards!$C$3))</f>
        <v/>
      </c>
      <c r="M29" s="12">
        <f>IF($A29="","",COUNTIFS(Cards!$C$5:$C$204,$C29,Cards!$B$5:$B$204,$B29))</f>
        <v/>
      </c>
      <c r="N29" s="13">
        <f>IF($A29="","",IFERROR(AVERAGEIFS(Done!$H$5:$H$204,Done!$C$5:$C$204,$G29),""))</f>
        <v/>
      </c>
      <c r="O29" s="14">
        <f>IF($A29="","",IF($C29="Done","",IF($E29="","",IF(AND(ISNUMBER($N29),$N29&gt;0,$E29&gt;2*$N29),"Sitting longer than twice the usual cycle for a "&amp;$G29,IF($E29&gt;14,"Sitting more than 14 days","")))))</f>
        <v/>
      </c>
      <c r="P29" s="9" t="n"/>
      <c r="Q29" s="15">
        <f>IF($A29="","",COUNTIFS($C$5:$C29,$C29))</f>
        <v/>
      </c>
      <c r="R29" s="16">
        <f>IF($A29="","",$C29&amp;"|"&amp;$Q29)</f>
        <v/>
      </c>
    </row>
    <row r="30">
      <c r="A30" s="9" t="n"/>
      <c r="B30" s="9" t="n"/>
      <c r="C30" s="9" t="n"/>
      <c r="D30" s="6" t="n"/>
      <c r="E30" s="10">
        <f>IF($A30="","",IF($D30="","",Cards!$C$3-$D30))</f>
        <v/>
      </c>
      <c r="F30" s="11">
        <f>IF($A30="","",IF(AND($C30="In progress",COUNTIFS(Cards!$C$5:$C$204,"In progress",Cards!$B$5:$B$204,$B30)&gt;Cards!$G$3),"⚠",""))</f>
        <v/>
      </c>
      <c r="G30" s="9" t="n"/>
      <c r="H30" s="9" t="n"/>
      <c r="I30" s="6" t="n"/>
      <c r="J30" s="6" t="n"/>
      <c r="K30" s="6" t="n"/>
      <c r="L30" s="12">
        <f>IF($A30="","",IF($K30="","",$K30-Cards!$C$3))</f>
        <v/>
      </c>
      <c r="M30" s="12">
        <f>IF($A30="","",COUNTIFS(Cards!$C$5:$C$204,$C30,Cards!$B$5:$B$204,$B30))</f>
        <v/>
      </c>
      <c r="N30" s="13">
        <f>IF($A30="","",IFERROR(AVERAGEIFS(Done!$H$5:$H$204,Done!$C$5:$C$204,$G30),""))</f>
        <v/>
      </c>
      <c r="O30" s="14">
        <f>IF($A30="","",IF($C30="Done","",IF($E30="","",IF(AND(ISNUMBER($N30),$N30&gt;0,$E30&gt;2*$N30),"Sitting longer than twice the usual cycle for a "&amp;$G30,IF($E30&gt;14,"Sitting more than 14 days","")))))</f>
        <v/>
      </c>
      <c r="P30" s="9" t="n"/>
      <c r="Q30" s="15">
        <f>IF($A30="","",COUNTIFS($C$5:$C30,$C30))</f>
        <v/>
      </c>
      <c r="R30" s="16">
        <f>IF($A30="","",$C30&amp;"|"&amp;$Q30)</f>
        <v/>
      </c>
    </row>
    <row r="31">
      <c r="A31" s="9" t="n"/>
      <c r="B31" s="9" t="n"/>
      <c r="C31" s="9" t="n"/>
      <c r="D31" s="6" t="n"/>
      <c r="E31" s="10">
        <f>IF($A31="","",IF($D31="","",Cards!$C$3-$D31))</f>
        <v/>
      </c>
      <c r="F31" s="11">
        <f>IF($A31="","",IF(AND($C31="In progress",COUNTIFS(Cards!$C$5:$C$204,"In progress",Cards!$B$5:$B$204,$B31)&gt;Cards!$G$3),"⚠",""))</f>
        <v/>
      </c>
      <c r="G31" s="9" t="n"/>
      <c r="H31" s="9" t="n"/>
      <c r="I31" s="6" t="n"/>
      <c r="J31" s="6" t="n"/>
      <c r="K31" s="6" t="n"/>
      <c r="L31" s="12">
        <f>IF($A31="","",IF($K31="","",$K31-Cards!$C$3))</f>
        <v/>
      </c>
      <c r="M31" s="12">
        <f>IF($A31="","",COUNTIFS(Cards!$C$5:$C$204,$C31,Cards!$B$5:$B$204,$B31))</f>
        <v/>
      </c>
      <c r="N31" s="13">
        <f>IF($A31="","",IFERROR(AVERAGEIFS(Done!$H$5:$H$204,Done!$C$5:$C$204,$G31),""))</f>
        <v/>
      </c>
      <c r="O31" s="14">
        <f>IF($A31="","",IF($C31="Done","",IF($E31="","",IF(AND(ISNUMBER($N31),$N31&gt;0,$E31&gt;2*$N31),"Sitting longer than twice the usual cycle for a "&amp;$G31,IF($E31&gt;14,"Sitting more than 14 days","")))))</f>
        <v/>
      </c>
      <c r="P31" s="9" t="n"/>
      <c r="Q31" s="15">
        <f>IF($A31="","",COUNTIFS($C$5:$C31,$C31))</f>
        <v/>
      </c>
      <c r="R31" s="16">
        <f>IF($A31="","",$C31&amp;"|"&amp;$Q31)</f>
        <v/>
      </c>
    </row>
    <row r="32">
      <c r="A32" s="9" t="n"/>
      <c r="B32" s="9" t="n"/>
      <c r="C32" s="9" t="n"/>
      <c r="D32" s="6" t="n"/>
      <c r="E32" s="10">
        <f>IF($A32="","",IF($D32="","",Cards!$C$3-$D32))</f>
        <v/>
      </c>
      <c r="F32" s="11">
        <f>IF($A32="","",IF(AND($C32="In progress",COUNTIFS(Cards!$C$5:$C$204,"In progress",Cards!$B$5:$B$204,$B32)&gt;Cards!$G$3),"⚠",""))</f>
        <v/>
      </c>
      <c r="G32" s="9" t="n"/>
      <c r="H32" s="9" t="n"/>
      <c r="I32" s="6" t="n"/>
      <c r="J32" s="6" t="n"/>
      <c r="K32" s="6" t="n"/>
      <c r="L32" s="12">
        <f>IF($A32="","",IF($K32="","",$K32-Cards!$C$3))</f>
        <v/>
      </c>
      <c r="M32" s="12">
        <f>IF($A32="","",COUNTIFS(Cards!$C$5:$C$204,$C32,Cards!$B$5:$B$204,$B32))</f>
        <v/>
      </c>
      <c r="N32" s="13">
        <f>IF($A32="","",IFERROR(AVERAGEIFS(Done!$H$5:$H$204,Done!$C$5:$C$204,$G32),""))</f>
        <v/>
      </c>
      <c r="O32" s="14">
        <f>IF($A32="","",IF($C32="Done","",IF($E32="","",IF(AND(ISNUMBER($N32),$N32&gt;0,$E32&gt;2*$N32),"Sitting longer than twice the usual cycle for a "&amp;$G32,IF($E32&gt;14,"Sitting more than 14 days","")))))</f>
        <v/>
      </c>
      <c r="P32" s="9" t="n"/>
      <c r="Q32" s="15">
        <f>IF($A32="","",COUNTIFS($C$5:$C32,$C32))</f>
        <v/>
      </c>
      <c r="R32" s="16">
        <f>IF($A32="","",$C32&amp;"|"&amp;$Q32)</f>
        <v/>
      </c>
    </row>
    <row r="33">
      <c r="A33" s="9" t="n"/>
      <c r="B33" s="9" t="n"/>
      <c r="C33" s="9" t="n"/>
      <c r="D33" s="6" t="n"/>
      <c r="E33" s="10">
        <f>IF($A33="","",IF($D33="","",Cards!$C$3-$D33))</f>
        <v/>
      </c>
      <c r="F33" s="11">
        <f>IF($A33="","",IF(AND($C33="In progress",COUNTIFS(Cards!$C$5:$C$204,"In progress",Cards!$B$5:$B$204,$B33)&gt;Cards!$G$3),"⚠",""))</f>
        <v/>
      </c>
      <c r="G33" s="9" t="n"/>
      <c r="H33" s="9" t="n"/>
      <c r="I33" s="6" t="n"/>
      <c r="J33" s="6" t="n"/>
      <c r="K33" s="6" t="n"/>
      <c r="L33" s="12">
        <f>IF($A33="","",IF($K33="","",$K33-Cards!$C$3))</f>
        <v/>
      </c>
      <c r="M33" s="12">
        <f>IF($A33="","",COUNTIFS(Cards!$C$5:$C$204,$C33,Cards!$B$5:$B$204,$B33))</f>
        <v/>
      </c>
      <c r="N33" s="13">
        <f>IF($A33="","",IFERROR(AVERAGEIFS(Done!$H$5:$H$204,Done!$C$5:$C$204,$G33),""))</f>
        <v/>
      </c>
      <c r="O33" s="14">
        <f>IF($A33="","",IF($C33="Done","",IF($E33="","",IF(AND(ISNUMBER($N33),$N33&gt;0,$E33&gt;2*$N33),"Sitting longer than twice the usual cycle for a "&amp;$G33,IF($E33&gt;14,"Sitting more than 14 days","")))))</f>
        <v/>
      </c>
      <c r="P33" s="9" t="n"/>
      <c r="Q33" s="15">
        <f>IF($A33="","",COUNTIFS($C$5:$C33,$C33))</f>
        <v/>
      </c>
      <c r="R33" s="16">
        <f>IF($A33="","",$C33&amp;"|"&amp;$Q33)</f>
        <v/>
      </c>
    </row>
    <row r="34">
      <c r="A34" s="9" t="n"/>
      <c r="B34" s="9" t="n"/>
      <c r="C34" s="9" t="n"/>
      <c r="D34" s="6" t="n"/>
      <c r="E34" s="10">
        <f>IF($A34="","",IF($D34="","",Cards!$C$3-$D34))</f>
        <v/>
      </c>
      <c r="F34" s="11">
        <f>IF($A34="","",IF(AND($C34="In progress",COUNTIFS(Cards!$C$5:$C$204,"In progress",Cards!$B$5:$B$204,$B34)&gt;Cards!$G$3),"⚠",""))</f>
        <v/>
      </c>
      <c r="G34" s="9" t="n"/>
      <c r="H34" s="9" t="n"/>
      <c r="I34" s="6" t="n"/>
      <c r="J34" s="6" t="n"/>
      <c r="K34" s="6" t="n"/>
      <c r="L34" s="12">
        <f>IF($A34="","",IF($K34="","",$K34-Cards!$C$3))</f>
        <v/>
      </c>
      <c r="M34" s="12">
        <f>IF($A34="","",COUNTIFS(Cards!$C$5:$C$204,$C34,Cards!$B$5:$B$204,$B34))</f>
        <v/>
      </c>
      <c r="N34" s="13">
        <f>IF($A34="","",IFERROR(AVERAGEIFS(Done!$H$5:$H$204,Done!$C$5:$C$204,$G34),""))</f>
        <v/>
      </c>
      <c r="O34" s="14">
        <f>IF($A34="","",IF($C34="Done","",IF($E34="","",IF(AND(ISNUMBER($N34),$N34&gt;0,$E34&gt;2*$N34),"Sitting longer than twice the usual cycle for a "&amp;$G34,IF($E34&gt;14,"Sitting more than 14 days","")))))</f>
        <v/>
      </c>
      <c r="P34" s="9" t="n"/>
      <c r="Q34" s="15">
        <f>IF($A34="","",COUNTIFS($C$5:$C34,$C34))</f>
        <v/>
      </c>
      <c r="R34" s="16">
        <f>IF($A34="","",$C34&amp;"|"&amp;$Q34)</f>
        <v/>
      </c>
    </row>
    <row r="35">
      <c r="A35" s="9" t="n"/>
      <c r="B35" s="9" t="n"/>
      <c r="C35" s="9" t="n"/>
      <c r="D35" s="6" t="n"/>
      <c r="E35" s="10">
        <f>IF($A35="","",IF($D35="","",Cards!$C$3-$D35))</f>
        <v/>
      </c>
      <c r="F35" s="11">
        <f>IF($A35="","",IF(AND($C35="In progress",COUNTIFS(Cards!$C$5:$C$204,"In progress",Cards!$B$5:$B$204,$B35)&gt;Cards!$G$3),"⚠",""))</f>
        <v/>
      </c>
      <c r="G35" s="9" t="n"/>
      <c r="H35" s="9" t="n"/>
      <c r="I35" s="6" t="n"/>
      <c r="J35" s="6" t="n"/>
      <c r="K35" s="6" t="n"/>
      <c r="L35" s="12">
        <f>IF($A35="","",IF($K35="","",$K35-Cards!$C$3))</f>
        <v/>
      </c>
      <c r="M35" s="12">
        <f>IF($A35="","",COUNTIFS(Cards!$C$5:$C$204,$C35,Cards!$B$5:$B$204,$B35))</f>
        <v/>
      </c>
      <c r="N35" s="13">
        <f>IF($A35="","",IFERROR(AVERAGEIFS(Done!$H$5:$H$204,Done!$C$5:$C$204,$G35),""))</f>
        <v/>
      </c>
      <c r="O35" s="14">
        <f>IF($A35="","",IF($C35="Done","",IF($E35="","",IF(AND(ISNUMBER($N35),$N35&gt;0,$E35&gt;2*$N35),"Sitting longer than twice the usual cycle for a "&amp;$G35,IF($E35&gt;14,"Sitting more than 14 days","")))))</f>
        <v/>
      </c>
      <c r="P35" s="9" t="n"/>
      <c r="Q35" s="15">
        <f>IF($A35="","",COUNTIFS($C$5:$C35,$C35))</f>
        <v/>
      </c>
      <c r="R35" s="16">
        <f>IF($A35="","",$C35&amp;"|"&amp;$Q35)</f>
        <v/>
      </c>
    </row>
    <row r="36">
      <c r="A36" s="9" t="n"/>
      <c r="B36" s="9" t="n"/>
      <c r="C36" s="9" t="n"/>
      <c r="D36" s="6" t="n"/>
      <c r="E36" s="10">
        <f>IF($A36="","",IF($D36="","",Cards!$C$3-$D36))</f>
        <v/>
      </c>
      <c r="F36" s="11">
        <f>IF($A36="","",IF(AND($C36="In progress",COUNTIFS(Cards!$C$5:$C$204,"In progress",Cards!$B$5:$B$204,$B36)&gt;Cards!$G$3),"⚠",""))</f>
        <v/>
      </c>
      <c r="G36" s="9" t="n"/>
      <c r="H36" s="9" t="n"/>
      <c r="I36" s="6" t="n"/>
      <c r="J36" s="6" t="n"/>
      <c r="K36" s="6" t="n"/>
      <c r="L36" s="12">
        <f>IF($A36="","",IF($K36="","",$K36-Cards!$C$3))</f>
        <v/>
      </c>
      <c r="M36" s="12">
        <f>IF($A36="","",COUNTIFS(Cards!$C$5:$C$204,$C36,Cards!$B$5:$B$204,$B36))</f>
        <v/>
      </c>
      <c r="N36" s="13">
        <f>IF($A36="","",IFERROR(AVERAGEIFS(Done!$H$5:$H$204,Done!$C$5:$C$204,$G36),""))</f>
        <v/>
      </c>
      <c r="O36" s="14">
        <f>IF($A36="","",IF($C36="Done","",IF($E36="","",IF(AND(ISNUMBER($N36),$N36&gt;0,$E36&gt;2*$N36),"Sitting longer than twice the usual cycle for a "&amp;$G36,IF($E36&gt;14,"Sitting more than 14 days","")))))</f>
        <v/>
      </c>
      <c r="P36" s="9" t="n"/>
      <c r="Q36" s="15">
        <f>IF($A36="","",COUNTIFS($C$5:$C36,$C36))</f>
        <v/>
      </c>
      <c r="R36" s="16">
        <f>IF($A36="","",$C36&amp;"|"&amp;$Q36)</f>
        <v/>
      </c>
    </row>
    <row r="37">
      <c r="A37" s="9" t="n"/>
      <c r="B37" s="9" t="n"/>
      <c r="C37" s="9" t="n"/>
      <c r="D37" s="6" t="n"/>
      <c r="E37" s="10">
        <f>IF($A37="","",IF($D37="","",Cards!$C$3-$D37))</f>
        <v/>
      </c>
      <c r="F37" s="11">
        <f>IF($A37="","",IF(AND($C37="In progress",COUNTIFS(Cards!$C$5:$C$204,"In progress",Cards!$B$5:$B$204,$B37)&gt;Cards!$G$3),"⚠",""))</f>
        <v/>
      </c>
      <c r="G37" s="9" t="n"/>
      <c r="H37" s="9" t="n"/>
      <c r="I37" s="6" t="n"/>
      <c r="J37" s="6" t="n"/>
      <c r="K37" s="6" t="n"/>
      <c r="L37" s="12">
        <f>IF($A37="","",IF($K37="","",$K37-Cards!$C$3))</f>
        <v/>
      </c>
      <c r="M37" s="12">
        <f>IF($A37="","",COUNTIFS(Cards!$C$5:$C$204,$C37,Cards!$B$5:$B$204,$B37))</f>
        <v/>
      </c>
      <c r="N37" s="13">
        <f>IF($A37="","",IFERROR(AVERAGEIFS(Done!$H$5:$H$204,Done!$C$5:$C$204,$G37),""))</f>
        <v/>
      </c>
      <c r="O37" s="14">
        <f>IF($A37="","",IF($C37="Done","",IF($E37="","",IF(AND(ISNUMBER($N37),$N37&gt;0,$E37&gt;2*$N37),"Sitting longer than twice the usual cycle for a "&amp;$G37,IF($E37&gt;14,"Sitting more than 14 days","")))))</f>
        <v/>
      </c>
      <c r="P37" s="9" t="n"/>
      <c r="Q37" s="15">
        <f>IF($A37="","",COUNTIFS($C$5:$C37,$C37))</f>
        <v/>
      </c>
      <c r="R37" s="16">
        <f>IF($A37="","",$C37&amp;"|"&amp;$Q37)</f>
        <v/>
      </c>
    </row>
    <row r="38">
      <c r="A38" s="9" t="n"/>
      <c r="B38" s="9" t="n"/>
      <c r="C38" s="9" t="n"/>
      <c r="D38" s="6" t="n"/>
      <c r="E38" s="10">
        <f>IF($A38="","",IF($D38="","",Cards!$C$3-$D38))</f>
        <v/>
      </c>
      <c r="F38" s="11">
        <f>IF($A38="","",IF(AND($C38="In progress",COUNTIFS(Cards!$C$5:$C$204,"In progress",Cards!$B$5:$B$204,$B38)&gt;Cards!$G$3),"⚠",""))</f>
        <v/>
      </c>
      <c r="G38" s="9" t="n"/>
      <c r="H38" s="9" t="n"/>
      <c r="I38" s="6" t="n"/>
      <c r="J38" s="6" t="n"/>
      <c r="K38" s="6" t="n"/>
      <c r="L38" s="12">
        <f>IF($A38="","",IF($K38="","",$K38-Cards!$C$3))</f>
        <v/>
      </c>
      <c r="M38" s="12">
        <f>IF($A38="","",COUNTIFS(Cards!$C$5:$C$204,$C38,Cards!$B$5:$B$204,$B38))</f>
        <v/>
      </c>
      <c r="N38" s="13">
        <f>IF($A38="","",IFERROR(AVERAGEIFS(Done!$H$5:$H$204,Done!$C$5:$C$204,$G38),""))</f>
        <v/>
      </c>
      <c r="O38" s="14">
        <f>IF($A38="","",IF($C38="Done","",IF($E38="","",IF(AND(ISNUMBER($N38),$N38&gt;0,$E38&gt;2*$N38),"Sitting longer than twice the usual cycle for a "&amp;$G38,IF($E38&gt;14,"Sitting more than 14 days","")))))</f>
        <v/>
      </c>
      <c r="P38" s="9" t="n"/>
      <c r="Q38" s="15">
        <f>IF($A38="","",COUNTIFS($C$5:$C38,$C38))</f>
        <v/>
      </c>
      <c r="R38" s="16">
        <f>IF($A38="","",$C38&amp;"|"&amp;$Q38)</f>
        <v/>
      </c>
    </row>
    <row r="39">
      <c r="A39" s="9" t="n"/>
      <c r="B39" s="9" t="n"/>
      <c r="C39" s="9" t="n"/>
      <c r="D39" s="6" t="n"/>
      <c r="E39" s="10">
        <f>IF($A39="","",IF($D39="","",Cards!$C$3-$D39))</f>
        <v/>
      </c>
      <c r="F39" s="11">
        <f>IF($A39="","",IF(AND($C39="In progress",COUNTIFS(Cards!$C$5:$C$204,"In progress",Cards!$B$5:$B$204,$B39)&gt;Cards!$G$3),"⚠",""))</f>
        <v/>
      </c>
      <c r="G39" s="9" t="n"/>
      <c r="H39" s="9" t="n"/>
      <c r="I39" s="6" t="n"/>
      <c r="J39" s="6" t="n"/>
      <c r="K39" s="6" t="n"/>
      <c r="L39" s="12">
        <f>IF($A39="","",IF($K39="","",$K39-Cards!$C$3))</f>
        <v/>
      </c>
      <c r="M39" s="12">
        <f>IF($A39="","",COUNTIFS(Cards!$C$5:$C$204,$C39,Cards!$B$5:$B$204,$B39))</f>
        <v/>
      </c>
      <c r="N39" s="13">
        <f>IF($A39="","",IFERROR(AVERAGEIFS(Done!$H$5:$H$204,Done!$C$5:$C$204,$G39),""))</f>
        <v/>
      </c>
      <c r="O39" s="14">
        <f>IF($A39="","",IF($C39="Done","",IF($E39="","",IF(AND(ISNUMBER($N39),$N39&gt;0,$E39&gt;2*$N39),"Sitting longer than twice the usual cycle for a "&amp;$G39,IF($E39&gt;14,"Sitting more than 14 days","")))))</f>
        <v/>
      </c>
      <c r="P39" s="9" t="n"/>
      <c r="Q39" s="15">
        <f>IF($A39="","",COUNTIFS($C$5:$C39,$C39))</f>
        <v/>
      </c>
      <c r="R39" s="16">
        <f>IF($A39="","",$C39&amp;"|"&amp;$Q39)</f>
        <v/>
      </c>
    </row>
    <row r="40">
      <c r="A40" s="9" t="n"/>
      <c r="B40" s="9" t="n"/>
      <c r="C40" s="9" t="n"/>
      <c r="D40" s="6" t="n"/>
      <c r="E40" s="10">
        <f>IF($A40="","",IF($D40="","",Cards!$C$3-$D40))</f>
        <v/>
      </c>
      <c r="F40" s="11">
        <f>IF($A40="","",IF(AND($C40="In progress",COUNTIFS(Cards!$C$5:$C$204,"In progress",Cards!$B$5:$B$204,$B40)&gt;Cards!$G$3),"⚠",""))</f>
        <v/>
      </c>
      <c r="G40" s="9" t="n"/>
      <c r="H40" s="9" t="n"/>
      <c r="I40" s="6" t="n"/>
      <c r="J40" s="6" t="n"/>
      <c r="K40" s="6" t="n"/>
      <c r="L40" s="12">
        <f>IF($A40="","",IF($K40="","",$K40-Cards!$C$3))</f>
        <v/>
      </c>
      <c r="M40" s="12">
        <f>IF($A40="","",COUNTIFS(Cards!$C$5:$C$204,$C40,Cards!$B$5:$B$204,$B40))</f>
        <v/>
      </c>
      <c r="N40" s="13">
        <f>IF($A40="","",IFERROR(AVERAGEIFS(Done!$H$5:$H$204,Done!$C$5:$C$204,$G40),""))</f>
        <v/>
      </c>
      <c r="O40" s="14">
        <f>IF($A40="","",IF($C40="Done","",IF($E40="","",IF(AND(ISNUMBER($N40),$N40&gt;0,$E40&gt;2*$N40),"Sitting longer than twice the usual cycle for a "&amp;$G40,IF($E40&gt;14,"Sitting more than 14 days","")))))</f>
        <v/>
      </c>
      <c r="P40" s="9" t="n"/>
      <c r="Q40" s="15">
        <f>IF($A40="","",COUNTIFS($C$5:$C40,$C40))</f>
        <v/>
      </c>
      <c r="R40" s="16">
        <f>IF($A40="","",$C40&amp;"|"&amp;$Q40)</f>
        <v/>
      </c>
    </row>
    <row r="41">
      <c r="A41" s="9" t="n"/>
      <c r="B41" s="9" t="n"/>
      <c r="C41" s="9" t="n"/>
      <c r="D41" s="6" t="n"/>
      <c r="E41" s="10">
        <f>IF($A41="","",IF($D41="","",Cards!$C$3-$D41))</f>
        <v/>
      </c>
      <c r="F41" s="11">
        <f>IF($A41="","",IF(AND($C41="In progress",COUNTIFS(Cards!$C$5:$C$204,"In progress",Cards!$B$5:$B$204,$B41)&gt;Cards!$G$3),"⚠",""))</f>
        <v/>
      </c>
      <c r="G41" s="9" t="n"/>
      <c r="H41" s="9" t="n"/>
      <c r="I41" s="6" t="n"/>
      <c r="J41" s="6" t="n"/>
      <c r="K41" s="6" t="n"/>
      <c r="L41" s="12">
        <f>IF($A41="","",IF($K41="","",$K41-Cards!$C$3))</f>
        <v/>
      </c>
      <c r="M41" s="12">
        <f>IF($A41="","",COUNTIFS(Cards!$C$5:$C$204,$C41,Cards!$B$5:$B$204,$B41))</f>
        <v/>
      </c>
      <c r="N41" s="13">
        <f>IF($A41="","",IFERROR(AVERAGEIFS(Done!$H$5:$H$204,Done!$C$5:$C$204,$G41),""))</f>
        <v/>
      </c>
      <c r="O41" s="14">
        <f>IF($A41="","",IF($C41="Done","",IF($E41="","",IF(AND(ISNUMBER($N41),$N41&gt;0,$E41&gt;2*$N41),"Sitting longer than twice the usual cycle for a "&amp;$G41,IF($E41&gt;14,"Sitting more than 14 days","")))))</f>
        <v/>
      </c>
      <c r="P41" s="9" t="n"/>
      <c r="Q41" s="15">
        <f>IF($A41="","",COUNTIFS($C$5:$C41,$C41))</f>
        <v/>
      </c>
      <c r="R41" s="16">
        <f>IF($A41="","",$C41&amp;"|"&amp;$Q41)</f>
        <v/>
      </c>
    </row>
    <row r="42">
      <c r="A42" s="9" t="n"/>
      <c r="B42" s="9" t="n"/>
      <c r="C42" s="9" t="n"/>
      <c r="D42" s="6" t="n"/>
      <c r="E42" s="10">
        <f>IF($A42="","",IF($D42="","",Cards!$C$3-$D42))</f>
        <v/>
      </c>
      <c r="F42" s="11">
        <f>IF($A42="","",IF(AND($C42="In progress",COUNTIFS(Cards!$C$5:$C$204,"In progress",Cards!$B$5:$B$204,$B42)&gt;Cards!$G$3),"⚠",""))</f>
        <v/>
      </c>
      <c r="G42" s="9" t="n"/>
      <c r="H42" s="9" t="n"/>
      <c r="I42" s="6" t="n"/>
      <c r="J42" s="6" t="n"/>
      <c r="K42" s="6" t="n"/>
      <c r="L42" s="12">
        <f>IF($A42="","",IF($K42="","",$K42-Cards!$C$3))</f>
        <v/>
      </c>
      <c r="M42" s="12">
        <f>IF($A42="","",COUNTIFS(Cards!$C$5:$C$204,$C42,Cards!$B$5:$B$204,$B42))</f>
        <v/>
      </c>
      <c r="N42" s="13">
        <f>IF($A42="","",IFERROR(AVERAGEIFS(Done!$H$5:$H$204,Done!$C$5:$C$204,$G42),""))</f>
        <v/>
      </c>
      <c r="O42" s="14">
        <f>IF($A42="","",IF($C42="Done","",IF($E42="","",IF(AND(ISNUMBER($N42),$N42&gt;0,$E42&gt;2*$N42),"Sitting longer than twice the usual cycle for a "&amp;$G42,IF($E42&gt;14,"Sitting more than 14 days","")))))</f>
        <v/>
      </c>
      <c r="P42" s="9" t="n"/>
      <c r="Q42" s="15">
        <f>IF($A42="","",COUNTIFS($C$5:$C42,$C42))</f>
        <v/>
      </c>
      <c r="R42" s="16">
        <f>IF($A42="","",$C42&amp;"|"&amp;$Q42)</f>
        <v/>
      </c>
    </row>
    <row r="43">
      <c r="A43" s="9" t="n"/>
      <c r="B43" s="9" t="n"/>
      <c r="C43" s="9" t="n"/>
      <c r="D43" s="6" t="n"/>
      <c r="E43" s="10">
        <f>IF($A43="","",IF($D43="","",Cards!$C$3-$D43))</f>
        <v/>
      </c>
      <c r="F43" s="11">
        <f>IF($A43="","",IF(AND($C43="In progress",COUNTIFS(Cards!$C$5:$C$204,"In progress",Cards!$B$5:$B$204,$B43)&gt;Cards!$G$3),"⚠",""))</f>
        <v/>
      </c>
      <c r="G43" s="9" t="n"/>
      <c r="H43" s="9" t="n"/>
      <c r="I43" s="6" t="n"/>
      <c r="J43" s="6" t="n"/>
      <c r="K43" s="6" t="n"/>
      <c r="L43" s="12">
        <f>IF($A43="","",IF($K43="","",$K43-Cards!$C$3))</f>
        <v/>
      </c>
      <c r="M43" s="12">
        <f>IF($A43="","",COUNTIFS(Cards!$C$5:$C$204,$C43,Cards!$B$5:$B$204,$B43))</f>
        <v/>
      </c>
      <c r="N43" s="13">
        <f>IF($A43="","",IFERROR(AVERAGEIFS(Done!$H$5:$H$204,Done!$C$5:$C$204,$G43),""))</f>
        <v/>
      </c>
      <c r="O43" s="14">
        <f>IF($A43="","",IF($C43="Done","",IF($E43="","",IF(AND(ISNUMBER($N43),$N43&gt;0,$E43&gt;2*$N43),"Sitting longer than twice the usual cycle for a "&amp;$G43,IF($E43&gt;14,"Sitting more than 14 days","")))))</f>
        <v/>
      </c>
      <c r="P43" s="9" t="n"/>
      <c r="Q43" s="15">
        <f>IF($A43="","",COUNTIFS($C$5:$C43,$C43))</f>
        <v/>
      </c>
      <c r="R43" s="16">
        <f>IF($A43="","",$C43&amp;"|"&amp;$Q43)</f>
        <v/>
      </c>
    </row>
    <row r="44">
      <c r="A44" s="9" t="n"/>
      <c r="B44" s="9" t="n"/>
      <c r="C44" s="9" t="n"/>
      <c r="D44" s="6" t="n"/>
      <c r="E44" s="10">
        <f>IF($A44="","",IF($D44="","",Cards!$C$3-$D44))</f>
        <v/>
      </c>
      <c r="F44" s="11">
        <f>IF($A44="","",IF(AND($C44="In progress",COUNTIFS(Cards!$C$5:$C$204,"In progress",Cards!$B$5:$B$204,$B44)&gt;Cards!$G$3),"⚠",""))</f>
        <v/>
      </c>
      <c r="G44" s="9" t="n"/>
      <c r="H44" s="9" t="n"/>
      <c r="I44" s="6" t="n"/>
      <c r="J44" s="6" t="n"/>
      <c r="K44" s="6" t="n"/>
      <c r="L44" s="12">
        <f>IF($A44="","",IF($K44="","",$K44-Cards!$C$3))</f>
        <v/>
      </c>
      <c r="M44" s="12">
        <f>IF($A44="","",COUNTIFS(Cards!$C$5:$C$204,$C44,Cards!$B$5:$B$204,$B44))</f>
        <v/>
      </c>
      <c r="N44" s="13">
        <f>IF($A44="","",IFERROR(AVERAGEIFS(Done!$H$5:$H$204,Done!$C$5:$C$204,$G44),""))</f>
        <v/>
      </c>
      <c r="O44" s="14">
        <f>IF($A44="","",IF($C44="Done","",IF($E44="","",IF(AND(ISNUMBER($N44),$N44&gt;0,$E44&gt;2*$N44),"Sitting longer than twice the usual cycle for a "&amp;$G44,IF($E44&gt;14,"Sitting more than 14 days","")))))</f>
        <v/>
      </c>
      <c r="P44" s="9" t="n"/>
      <c r="Q44" s="15">
        <f>IF($A44="","",COUNTIFS($C$5:$C44,$C44))</f>
        <v/>
      </c>
      <c r="R44" s="16">
        <f>IF($A44="","",$C44&amp;"|"&amp;$Q44)</f>
        <v/>
      </c>
    </row>
    <row r="45">
      <c r="A45" s="9" t="n"/>
      <c r="B45" s="9" t="n"/>
      <c r="C45" s="9" t="n"/>
      <c r="D45" s="6" t="n"/>
      <c r="E45" s="10">
        <f>IF($A45="","",IF($D45="","",Cards!$C$3-$D45))</f>
        <v/>
      </c>
      <c r="F45" s="11">
        <f>IF($A45="","",IF(AND($C45="In progress",COUNTIFS(Cards!$C$5:$C$204,"In progress",Cards!$B$5:$B$204,$B45)&gt;Cards!$G$3),"⚠",""))</f>
        <v/>
      </c>
      <c r="G45" s="9" t="n"/>
      <c r="H45" s="9" t="n"/>
      <c r="I45" s="6" t="n"/>
      <c r="J45" s="6" t="n"/>
      <c r="K45" s="6" t="n"/>
      <c r="L45" s="12">
        <f>IF($A45="","",IF($K45="","",$K45-Cards!$C$3))</f>
        <v/>
      </c>
      <c r="M45" s="12">
        <f>IF($A45="","",COUNTIFS(Cards!$C$5:$C$204,$C45,Cards!$B$5:$B$204,$B45))</f>
        <v/>
      </c>
      <c r="N45" s="13">
        <f>IF($A45="","",IFERROR(AVERAGEIFS(Done!$H$5:$H$204,Done!$C$5:$C$204,$G45),""))</f>
        <v/>
      </c>
      <c r="O45" s="14">
        <f>IF($A45="","",IF($C45="Done","",IF($E45="","",IF(AND(ISNUMBER($N45),$N45&gt;0,$E45&gt;2*$N45),"Sitting longer than twice the usual cycle for a "&amp;$G45,IF($E45&gt;14,"Sitting more than 14 days","")))))</f>
        <v/>
      </c>
      <c r="P45" s="9" t="n"/>
      <c r="Q45" s="15">
        <f>IF($A45="","",COUNTIFS($C$5:$C45,$C45))</f>
        <v/>
      </c>
      <c r="R45" s="16">
        <f>IF($A45="","",$C45&amp;"|"&amp;$Q45)</f>
        <v/>
      </c>
    </row>
    <row r="46">
      <c r="A46" s="9" t="n"/>
      <c r="B46" s="9" t="n"/>
      <c r="C46" s="9" t="n"/>
      <c r="D46" s="6" t="n"/>
      <c r="E46" s="10">
        <f>IF($A46="","",IF($D46="","",Cards!$C$3-$D46))</f>
        <v/>
      </c>
      <c r="F46" s="11">
        <f>IF($A46="","",IF(AND($C46="In progress",COUNTIFS(Cards!$C$5:$C$204,"In progress",Cards!$B$5:$B$204,$B46)&gt;Cards!$G$3),"⚠",""))</f>
        <v/>
      </c>
      <c r="G46" s="9" t="n"/>
      <c r="H46" s="9" t="n"/>
      <c r="I46" s="6" t="n"/>
      <c r="J46" s="6" t="n"/>
      <c r="K46" s="6" t="n"/>
      <c r="L46" s="12">
        <f>IF($A46="","",IF($K46="","",$K46-Cards!$C$3))</f>
        <v/>
      </c>
      <c r="M46" s="12">
        <f>IF($A46="","",COUNTIFS(Cards!$C$5:$C$204,$C46,Cards!$B$5:$B$204,$B46))</f>
        <v/>
      </c>
      <c r="N46" s="13">
        <f>IF($A46="","",IFERROR(AVERAGEIFS(Done!$H$5:$H$204,Done!$C$5:$C$204,$G46),""))</f>
        <v/>
      </c>
      <c r="O46" s="14">
        <f>IF($A46="","",IF($C46="Done","",IF($E46="","",IF(AND(ISNUMBER($N46),$N46&gt;0,$E46&gt;2*$N46),"Sitting longer than twice the usual cycle for a "&amp;$G46,IF($E46&gt;14,"Sitting more than 14 days","")))))</f>
        <v/>
      </c>
      <c r="P46" s="9" t="n"/>
      <c r="Q46" s="15">
        <f>IF($A46="","",COUNTIFS($C$5:$C46,$C46))</f>
        <v/>
      </c>
      <c r="R46" s="16">
        <f>IF($A46="","",$C46&amp;"|"&amp;$Q46)</f>
        <v/>
      </c>
    </row>
    <row r="47">
      <c r="A47" s="9" t="n"/>
      <c r="B47" s="9" t="n"/>
      <c r="C47" s="9" t="n"/>
      <c r="D47" s="6" t="n"/>
      <c r="E47" s="10">
        <f>IF($A47="","",IF($D47="","",Cards!$C$3-$D47))</f>
        <v/>
      </c>
      <c r="F47" s="11">
        <f>IF($A47="","",IF(AND($C47="In progress",COUNTIFS(Cards!$C$5:$C$204,"In progress",Cards!$B$5:$B$204,$B47)&gt;Cards!$G$3),"⚠",""))</f>
        <v/>
      </c>
      <c r="G47" s="9" t="n"/>
      <c r="H47" s="9" t="n"/>
      <c r="I47" s="6" t="n"/>
      <c r="J47" s="6" t="n"/>
      <c r="K47" s="6" t="n"/>
      <c r="L47" s="12">
        <f>IF($A47="","",IF($K47="","",$K47-Cards!$C$3))</f>
        <v/>
      </c>
      <c r="M47" s="12">
        <f>IF($A47="","",COUNTIFS(Cards!$C$5:$C$204,$C47,Cards!$B$5:$B$204,$B47))</f>
        <v/>
      </c>
      <c r="N47" s="13">
        <f>IF($A47="","",IFERROR(AVERAGEIFS(Done!$H$5:$H$204,Done!$C$5:$C$204,$G47),""))</f>
        <v/>
      </c>
      <c r="O47" s="14">
        <f>IF($A47="","",IF($C47="Done","",IF($E47="","",IF(AND(ISNUMBER($N47),$N47&gt;0,$E47&gt;2*$N47),"Sitting longer than twice the usual cycle for a "&amp;$G47,IF($E47&gt;14,"Sitting more than 14 days","")))))</f>
        <v/>
      </c>
      <c r="P47" s="9" t="n"/>
      <c r="Q47" s="15">
        <f>IF($A47="","",COUNTIFS($C$5:$C47,$C47))</f>
        <v/>
      </c>
      <c r="R47" s="16">
        <f>IF($A47="","",$C47&amp;"|"&amp;$Q47)</f>
        <v/>
      </c>
    </row>
    <row r="48">
      <c r="A48" s="9" t="n"/>
      <c r="B48" s="9" t="n"/>
      <c r="C48" s="9" t="n"/>
      <c r="D48" s="6" t="n"/>
      <c r="E48" s="10">
        <f>IF($A48="","",IF($D48="","",Cards!$C$3-$D48))</f>
        <v/>
      </c>
      <c r="F48" s="11">
        <f>IF($A48="","",IF(AND($C48="In progress",COUNTIFS(Cards!$C$5:$C$204,"In progress",Cards!$B$5:$B$204,$B48)&gt;Cards!$G$3),"⚠",""))</f>
        <v/>
      </c>
      <c r="G48" s="9" t="n"/>
      <c r="H48" s="9" t="n"/>
      <c r="I48" s="6" t="n"/>
      <c r="J48" s="6" t="n"/>
      <c r="K48" s="6" t="n"/>
      <c r="L48" s="12">
        <f>IF($A48="","",IF($K48="","",$K48-Cards!$C$3))</f>
        <v/>
      </c>
      <c r="M48" s="12">
        <f>IF($A48="","",COUNTIFS(Cards!$C$5:$C$204,$C48,Cards!$B$5:$B$204,$B48))</f>
        <v/>
      </c>
      <c r="N48" s="13">
        <f>IF($A48="","",IFERROR(AVERAGEIFS(Done!$H$5:$H$204,Done!$C$5:$C$204,$G48),""))</f>
        <v/>
      </c>
      <c r="O48" s="14">
        <f>IF($A48="","",IF($C48="Done","",IF($E48="","",IF(AND(ISNUMBER($N48),$N48&gt;0,$E48&gt;2*$N48),"Sitting longer than twice the usual cycle for a "&amp;$G48,IF($E48&gt;14,"Sitting more than 14 days","")))))</f>
        <v/>
      </c>
      <c r="P48" s="9" t="n"/>
      <c r="Q48" s="15">
        <f>IF($A48="","",COUNTIFS($C$5:$C48,$C48))</f>
        <v/>
      </c>
      <c r="R48" s="16">
        <f>IF($A48="","",$C48&amp;"|"&amp;$Q48)</f>
        <v/>
      </c>
    </row>
    <row r="49">
      <c r="A49" s="9" t="n"/>
      <c r="B49" s="9" t="n"/>
      <c r="C49" s="9" t="n"/>
      <c r="D49" s="6" t="n"/>
      <c r="E49" s="10">
        <f>IF($A49="","",IF($D49="","",Cards!$C$3-$D49))</f>
        <v/>
      </c>
      <c r="F49" s="11">
        <f>IF($A49="","",IF(AND($C49="In progress",COUNTIFS(Cards!$C$5:$C$204,"In progress",Cards!$B$5:$B$204,$B49)&gt;Cards!$G$3),"⚠",""))</f>
        <v/>
      </c>
      <c r="G49" s="9" t="n"/>
      <c r="H49" s="9" t="n"/>
      <c r="I49" s="6" t="n"/>
      <c r="J49" s="6" t="n"/>
      <c r="K49" s="6" t="n"/>
      <c r="L49" s="12">
        <f>IF($A49="","",IF($K49="","",$K49-Cards!$C$3))</f>
        <v/>
      </c>
      <c r="M49" s="12">
        <f>IF($A49="","",COUNTIFS(Cards!$C$5:$C$204,$C49,Cards!$B$5:$B$204,$B49))</f>
        <v/>
      </c>
      <c r="N49" s="13">
        <f>IF($A49="","",IFERROR(AVERAGEIFS(Done!$H$5:$H$204,Done!$C$5:$C$204,$G49),""))</f>
        <v/>
      </c>
      <c r="O49" s="14">
        <f>IF($A49="","",IF($C49="Done","",IF($E49="","",IF(AND(ISNUMBER($N49),$N49&gt;0,$E49&gt;2*$N49),"Sitting longer than twice the usual cycle for a "&amp;$G49,IF($E49&gt;14,"Sitting more than 14 days","")))))</f>
        <v/>
      </c>
      <c r="P49" s="9" t="n"/>
      <c r="Q49" s="15">
        <f>IF($A49="","",COUNTIFS($C$5:$C49,$C49))</f>
        <v/>
      </c>
      <c r="R49" s="16">
        <f>IF($A49="","",$C49&amp;"|"&amp;$Q49)</f>
        <v/>
      </c>
    </row>
    <row r="50">
      <c r="A50" s="9" t="n"/>
      <c r="B50" s="9" t="n"/>
      <c r="C50" s="9" t="n"/>
      <c r="D50" s="6" t="n"/>
      <c r="E50" s="10">
        <f>IF($A50="","",IF($D50="","",Cards!$C$3-$D50))</f>
        <v/>
      </c>
      <c r="F50" s="11">
        <f>IF($A50="","",IF(AND($C50="In progress",COUNTIFS(Cards!$C$5:$C$204,"In progress",Cards!$B$5:$B$204,$B50)&gt;Cards!$G$3),"⚠",""))</f>
        <v/>
      </c>
      <c r="G50" s="9" t="n"/>
      <c r="H50" s="9" t="n"/>
      <c r="I50" s="6" t="n"/>
      <c r="J50" s="6" t="n"/>
      <c r="K50" s="6" t="n"/>
      <c r="L50" s="12">
        <f>IF($A50="","",IF($K50="","",$K50-Cards!$C$3))</f>
        <v/>
      </c>
      <c r="M50" s="12">
        <f>IF($A50="","",COUNTIFS(Cards!$C$5:$C$204,$C50,Cards!$B$5:$B$204,$B50))</f>
        <v/>
      </c>
      <c r="N50" s="13">
        <f>IF($A50="","",IFERROR(AVERAGEIFS(Done!$H$5:$H$204,Done!$C$5:$C$204,$G50),""))</f>
        <v/>
      </c>
      <c r="O50" s="14">
        <f>IF($A50="","",IF($C50="Done","",IF($E50="","",IF(AND(ISNUMBER($N50),$N50&gt;0,$E50&gt;2*$N50),"Sitting longer than twice the usual cycle for a "&amp;$G50,IF($E50&gt;14,"Sitting more than 14 days","")))))</f>
        <v/>
      </c>
      <c r="P50" s="9" t="n"/>
      <c r="Q50" s="15">
        <f>IF($A50="","",COUNTIFS($C$5:$C50,$C50))</f>
        <v/>
      </c>
      <c r="R50" s="16">
        <f>IF($A50="","",$C50&amp;"|"&amp;$Q50)</f>
        <v/>
      </c>
    </row>
    <row r="51">
      <c r="A51" s="9" t="n"/>
      <c r="B51" s="9" t="n"/>
      <c r="C51" s="9" t="n"/>
      <c r="D51" s="6" t="n"/>
      <c r="E51" s="10">
        <f>IF($A51="","",IF($D51="","",Cards!$C$3-$D51))</f>
        <v/>
      </c>
      <c r="F51" s="11">
        <f>IF($A51="","",IF(AND($C51="In progress",COUNTIFS(Cards!$C$5:$C$204,"In progress",Cards!$B$5:$B$204,$B51)&gt;Cards!$G$3),"⚠",""))</f>
        <v/>
      </c>
      <c r="G51" s="9" t="n"/>
      <c r="H51" s="9" t="n"/>
      <c r="I51" s="6" t="n"/>
      <c r="J51" s="6" t="n"/>
      <c r="K51" s="6" t="n"/>
      <c r="L51" s="12">
        <f>IF($A51="","",IF($K51="","",$K51-Cards!$C$3))</f>
        <v/>
      </c>
      <c r="M51" s="12">
        <f>IF($A51="","",COUNTIFS(Cards!$C$5:$C$204,$C51,Cards!$B$5:$B$204,$B51))</f>
        <v/>
      </c>
      <c r="N51" s="13">
        <f>IF($A51="","",IFERROR(AVERAGEIFS(Done!$H$5:$H$204,Done!$C$5:$C$204,$G51),""))</f>
        <v/>
      </c>
      <c r="O51" s="14">
        <f>IF($A51="","",IF($C51="Done","",IF($E51="","",IF(AND(ISNUMBER($N51),$N51&gt;0,$E51&gt;2*$N51),"Sitting longer than twice the usual cycle for a "&amp;$G51,IF($E51&gt;14,"Sitting more than 14 days","")))))</f>
        <v/>
      </c>
      <c r="P51" s="9" t="n"/>
      <c r="Q51" s="15">
        <f>IF($A51="","",COUNTIFS($C$5:$C51,$C51))</f>
        <v/>
      </c>
      <c r="R51" s="16">
        <f>IF($A51="","",$C51&amp;"|"&amp;$Q51)</f>
        <v/>
      </c>
    </row>
    <row r="52">
      <c r="A52" s="9" t="n"/>
      <c r="B52" s="9" t="n"/>
      <c r="C52" s="9" t="n"/>
      <c r="D52" s="6" t="n"/>
      <c r="E52" s="10">
        <f>IF($A52="","",IF($D52="","",Cards!$C$3-$D52))</f>
        <v/>
      </c>
      <c r="F52" s="11">
        <f>IF($A52="","",IF(AND($C52="In progress",COUNTIFS(Cards!$C$5:$C$204,"In progress",Cards!$B$5:$B$204,$B52)&gt;Cards!$G$3),"⚠",""))</f>
        <v/>
      </c>
      <c r="G52" s="9" t="n"/>
      <c r="H52" s="9" t="n"/>
      <c r="I52" s="6" t="n"/>
      <c r="J52" s="6" t="n"/>
      <c r="K52" s="6" t="n"/>
      <c r="L52" s="12">
        <f>IF($A52="","",IF($K52="","",$K52-Cards!$C$3))</f>
        <v/>
      </c>
      <c r="M52" s="12">
        <f>IF($A52="","",COUNTIFS(Cards!$C$5:$C$204,$C52,Cards!$B$5:$B$204,$B52))</f>
        <v/>
      </c>
      <c r="N52" s="13">
        <f>IF($A52="","",IFERROR(AVERAGEIFS(Done!$H$5:$H$204,Done!$C$5:$C$204,$G52),""))</f>
        <v/>
      </c>
      <c r="O52" s="14">
        <f>IF($A52="","",IF($C52="Done","",IF($E52="","",IF(AND(ISNUMBER($N52),$N52&gt;0,$E52&gt;2*$N52),"Sitting longer than twice the usual cycle for a "&amp;$G52,IF($E52&gt;14,"Sitting more than 14 days","")))))</f>
        <v/>
      </c>
      <c r="P52" s="9" t="n"/>
      <c r="Q52" s="15">
        <f>IF($A52="","",COUNTIFS($C$5:$C52,$C52))</f>
        <v/>
      </c>
      <c r="R52" s="16">
        <f>IF($A52="","",$C52&amp;"|"&amp;$Q52)</f>
        <v/>
      </c>
    </row>
    <row r="53">
      <c r="A53" s="9" t="n"/>
      <c r="B53" s="9" t="n"/>
      <c r="C53" s="9" t="n"/>
      <c r="D53" s="6" t="n"/>
      <c r="E53" s="10">
        <f>IF($A53="","",IF($D53="","",Cards!$C$3-$D53))</f>
        <v/>
      </c>
      <c r="F53" s="11">
        <f>IF($A53="","",IF(AND($C53="In progress",COUNTIFS(Cards!$C$5:$C$204,"In progress",Cards!$B$5:$B$204,$B53)&gt;Cards!$G$3),"⚠",""))</f>
        <v/>
      </c>
      <c r="G53" s="9" t="n"/>
      <c r="H53" s="9" t="n"/>
      <c r="I53" s="6" t="n"/>
      <c r="J53" s="6" t="n"/>
      <c r="K53" s="6" t="n"/>
      <c r="L53" s="12">
        <f>IF($A53="","",IF($K53="","",$K53-Cards!$C$3))</f>
        <v/>
      </c>
      <c r="M53" s="12">
        <f>IF($A53="","",COUNTIFS(Cards!$C$5:$C$204,$C53,Cards!$B$5:$B$204,$B53))</f>
        <v/>
      </c>
      <c r="N53" s="13">
        <f>IF($A53="","",IFERROR(AVERAGEIFS(Done!$H$5:$H$204,Done!$C$5:$C$204,$G53),""))</f>
        <v/>
      </c>
      <c r="O53" s="14">
        <f>IF($A53="","",IF($C53="Done","",IF($E53="","",IF(AND(ISNUMBER($N53),$N53&gt;0,$E53&gt;2*$N53),"Sitting longer than twice the usual cycle for a "&amp;$G53,IF($E53&gt;14,"Sitting more than 14 days","")))))</f>
        <v/>
      </c>
      <c r="P53" s="9" t="n"/>
      <c r="Q53" s="15">
        <f>IF($A53="","",COUNTIFS($C$5:$C53,$C53))</f>
        <v/>
      </c>
      <c r="R53" s="16">
        <f>IF($A53="","",$C53&amp;"|"&amp;$Q53)</f>
        <v/>
      </c>
    </row>
    <row r="54">
      <c r="A54" s="9" t="n"/>
      <c r="B54" s="9" t="n"/>
      <c r="C54" s="9" t="n"/>
      <c r="D54" s="6" t="n"/>
      <c r="E54" s="10">
        <f>IF($A54="","",IF($D54="","",Cards!$C$3-$D54))</f>
        <v/>
      </c>
      <c r="F54" s="11">
        <f>IF($A54="","",IF(AND($C54="In progress",COUNTIFS(Cards!$C$5:$C$204,"In progress",Cards!$B$5:$B$204,$B54)&gt;Cards!$G$3),"⚠",""))</f>
        <v/>
      </c>
      <c r="G54" s="9" t="n"/>
      <c r="H54" s="9" t="n"/>
      <c r="I54" s="6" t="n"/>
      <c r="J54" s="6" t="n"/>
      <c r="K54" s="6" t="n"/>
      <c r="L54" s="12">
        <f>IF($A54="","",IF($K54="","",$K54-Cards!$C$3))</f>
        <v/>
      </c>
      <c r="M54" s="12">
        <f>IF($A54="","",COUNTIFS(Cards!$C$5:$C$204,$C54,Cards!$B$5:$B$204,$B54))</f>
        <v/>
      </c>
      <c r="N54" s="13">
        <f>IF($A54="","",IFERROR(AVERAGEIFS(Done!$H$5:$H$204,Done!$C$5:$C$204,$G54),""))</f>
        <v/>
      </c>
      <c r="O54" s="14">
        <f>IF($A54="","",IF($C54="Done","",IF($E54="","",IF(AND(ISNUMBER($N54),$N54&gt;0,$E54&gt;2*$N54),"Sitting longer than twice the usual cycle for a "&amp;$G54,IF($E54&gt;14,"Sitting more than 14 days","")))))</f>
        <v/>
      </c>
      <c r="P54" s="9" t="n"/>
      <c r="Q54" s="15">
        <f>IF($A54="","",COUNTIFS($C$5:$C54,$C54))</f>
        <v/>
      </c>
      <c r="R54" s="16">
        <f>IF($A54="","",$C54&amp;"|"&amp;$Q54)</f>
        <v/>
      </c>
    </row>
    <row r="55">
      <c r="A55" s="9" t="n"/>
      <c r="B55" s="9" t="n"/>
      <c r="C55" s="9" t="n"/>
      <c r="D55" s="6" t="n"/>
      <c r="E55" s="10">
        <f>IF($A55="","",IF($D55="","",Cards!$C$3-$D55))</f>
        <v/>
      </c>
      <c r="F55" s="11">
        <f>IF($A55="","",IF(AND($C55="In progress",COUNTIFS(Cards!$C$5:$C$204,"In progress",Cards!$B$5:$B$204,$B55)&gt;Cards!$G$3),"⚠",""))</f>
        <v/>
      </c>
      <c r="G55" s="9" t="n"/>
      <c r="H55" s="9" t="n"/>
      <c r="I55" s="6" t="n"/>
      <c r="J55" s="6" t="n"/>
      <c r="K55" s="6" t="n"/>
      <c r="L55" s="12">
        <f>IF($A55="","",IF($K55="","",$K55-Cards!$C$3))</f>
        <v/>
      </c>
      <c r="M55" s="12">
        <f>IF($A55="","",COUNTIFS(Cards!$C$5:$C$204,$C55,Cards!$B$5:$B$204,$B55))</f>
        <v/>
      </c>
      <c r="N55" s="13">
        <f>IF($A55="","",IFERROR(AVERAGEIFS(Done!$H$5:$H$204,Done!$C$5:$C$204,$G55),""))</f>
        <v/>
      </c>
      <c r="O55" s="14">
        <f>IF($A55="","",IF($C55="Done","",IF($E55="","",IF(AND(ISNUMBER($N55),$N55&gt;0,$E55&gt;2*$N55),"Sitting longer than twice the usual cycle for a "&amp;$G55,IF($E55&gt;14,"Sitting more than 14 days","")))))</f>
        <v/>
      </c>
      <c r="P55" s="9" t="n"/>
      <c r="Q55" s="15">
        <f>IF($A55="","",COUNTIFS($C$5:$C55,$C55))</f>
        <v/>
      </c>
      <c r="R55" s="16">
        <f>IF($A55="","",$C55&amp;"|"&amp;$Q55)</f>
        <v/>
      </c>
    </row>
    <row r="56">
      <c r="A56" s="9" t="n"/>
      <c r="B56" s="9" t="n"/>
      <c r="C56" s="9" t="n"/>
      <c r="D56" s="6" t="n"/>
      <c r="E56" s="10">
        <f>IF($A56="","",IF($D56="","",Cards!$C$3-$D56))</f>
        <v/>
      </c>
      <c r="F56" s="11">
        <f>IF($A56="","",IF(AND($C56="In progress",COUNTIFS(Cards!$C$5:$C$204,"In progress",Cards!$B$5:$B$204,$B56)&gt;Cards!$G$3),"⚠",""))</f>
        <v/>
      </c>
      <c r="G56" s="9" t="n"/>
      <c r="H56" s="9" t="n"/>
      <c r="I56" s="6" t="n"/>
      <c r="J56" s="6" t="n"/>
      <c r="K56" s="6" t="n"/>
      <c r="L56" s="12">
        <f>IF($A56="","",IF($K56="","",$K56-Cards!$C$3))</f>
        <v/>
      </c>
      <c r="M56" s="12">
        <f>IF($A56="","",COUNTIFS(Cards!$C$5:$C$204,$C56,Cards!$B$5:$B$204,$B56))</f>
        <v/>
      </c>
      <c r="N56" s="13">
        <f>IF($A56="","",IFERROR(AVERAGEIFS(Done!$H$5:$H$204,Done!$C$5:$C$204,$G56),""))</f>
        <v/>
      </c>
      <c r="O56" s="14">
        <f>IF($A56="","",IF($C56="Done","",IF($E56="","",IF(AND(ISNUMBER($N56),$N56&gt;0,$E56&gt;2*$N56),"Sitting longer than twice the usual cycle for a "&amp;$G56,IF($E56&gt;14,"Sitting more than 14 days","")))))</f>
        <v/>
      </c>
      <c r="P56" s="9" t="n"/>
      <c r="Q56" s="15">
        <f>IF($A56="","",COUNTIFS($C$5:$C56,$C56))</f>
        <v/>
      </c>
      <c r="R56" s="16">
        <f>IF($A56="","",$C56&amp;"|"&amp;$Q56)</f>
        <v/>
      </c>
    </row>
    <row r="57">
      <c r="A57" s="9" t="n"/>
      <c r="B57" s="9" t="n"/>
      <c r="C57" s="9" t="n"/>
      <c r="D57" s="6" t="n"/>
      <c r="E57" s="10">
        <f>IF($A57="","",IF($D57="","",Cards!$C$3-$D57))</f>
        <v/>
      </c>
      <c r="F57" s="11">
        <f>IF($A57="","",IF(AND($C57="In progress",COUNTIFS(Cards!$C$5:$C$204,"In progress",Cards!$B$5:$B$204,$B57)&gt;Cards!$G$3),"⚠",""))</f>
        <v/>
      </c>
      <c r="G57" s="9" t="n"/>
      <c r="H57" s="9" t="n"/>
      <c r="I57" s="6" t="n"/>
      <c r="J57" s="6" t="n"/>
      <c r="K57" s="6" t="n"/>
      <c r="L57" s="12">
        <f>IF($A57="","",IF($K57="","",$K57-Cards!$C$3))</f>
        <v/>
      </c>
      <c r="M57" s="12">
        <f>IF($A57="","",COUNTIFS(Cards!$C$5:$C$204,$C57,Cards!$B$5:$B$204,$B57))</f>
        <v/>
      </c>
      <c r="N57" s="13">
        <f>IF($A57="","",IFERROR(AVERAGEIFS(Done!$H$5:$H$204,Done!$C$5:$C$204,$G57),""))</f>
        <v/>
      </c>
      <c r="O57" s="14">
        <f>IF($A57="","",IF($C57="Done","",IF($E57="","",IF(AND(ISNUMBER($N57),$N57&gt;0,$E57&gt;2*$N57),"Sitting longer than twice the usual cycle for a "&amp;$G57,IF($E57&gt;14,"Sitting more than 14 days","")))))</f>
        <v/>
      </c>
      <c r="P57" s="9" t="n"/>
      <c r="Q57" s="15">
        <f>IF($A57="","",COUNTIFS($C$5:$C57,$C57))</f>
        <v/>
      </c>
      <c r="R57" s="16">
        <f>IF($A57="","",$C57&amp;"|"&amp;$Q57)</f>
        <v/>
      </c>
    </row>
    <row r="58">
      <c r="A58" s="9" t="n"/>
      <c r="B58" s="9" t="n"/>
      <c r="C58" s="9" t="n"/>
      <c r="D58" s="6" t="n"/>
      <c r="E58" s="10">
        <f>IF($A58="","",IF($D58="","",Cards!$C$3-$D58))</f>
        <v/>
      </c>
      <c r="F58" s="11">
        <f>IF($A58="","",IF(AND($C58="In progress",COUNTIFS(Cards!$C$5:$C$204,"In progress",Cards!$B$5:$B$204,$B58)&gt;Cards!$G$3),"⚠",""))</f>
        <v/>
      </c>
      <c r="G58" s="9" t="n"/>
      <c r="H58" s="9" t="n"/>
      <c r="I58" s="6" t="n"/>
      <c r="J58" s="6" t="n"/>
      <c r="K58" s="6" t="n"/>
      <c r="L58" s="12">
        <f>IF($A58="","",IF($K58="","",$K58-Cards!$C$3))</f>
        <v/>
      </c>
      <c r="M58" s="12">
        <f>IF($A58="","",COUNTIFS(Cards!$C$5:$C$204,$C58,Cards!$B$5:$B$204,$B58))</f>
        <v/>
      </c>
      <c r="N58" s="13">
        <f>IF($A58="","",IFERROR(AVERAGEIFS(Done!$H$5:$H$204,Done!$C$5:$C$204,$G58),""))</f>
        <v/>
      </c>
      <c r="O58" s="14">
        <f>IF($A58="","",IF($C58="Done","",IF($E58="","",IF(AND(ISNUMBER($N58),$N58&gt;0,$E58&gt;2*$N58),"Sitting longer than twice the usual cycle for a "&amp;$G58,IF($E58&gt;14,"Sitting more than 14 days","")))))</f>
        <v/>
      </c>
      <c r="P58" s="9" t="n"/>
      <c r="Q58" s="15">
        <f>IF($A58="","",COUNTIFS($C$5:$C58,$C58))</f>
        <v/>
      </c>
      <c r="R58" s="16">
        <f>IF($A58="","",$C58&amp;"|"&amp;$Q58)</f>
        <v/>
      </c>
    </row>
    <row r="59">
      <c r="A59" s="9" t="n"/>
      <c r="B59" s="9" t="n"/>
      <c r="C59" s="9" t="n"/>
      <c r="D59" s="6" t="n"/>
      <c r="E59" s="10">
        <f>IF($A59="","",IF($D59="","",Cards!$C$3-$D59))</f>
        <v/>
      </c>
      <c r="F59" s="11">
        <f>IF($A59="","",IF(AND($C59="In progress",COUNTIFS(Cards!$C$5:$C$204,"In progress",Cards!$B$5:$B$204,$B59)&gt;Cards!$G$3),"⚠",""))</f>
        <v/>
      </c>
      <c r="G59" s="9" t="n"/>
      <c r="H59" s="9" t="n"/>
      <c r="I59" s="6" t="n"/>
      <c r="J59" s="6" t="n"/>
      <c r="K59" s="6" t="n"/>
      <c r="L59" s="12">
        <f>IF($A59="","",IF($K59="","",$K59-Cards!$C$3))</f>
        <v/>
      </c>
      <c r="M59" s="12">
        <f>IF($A59="","",COUNTIFS(Cards!$C$5:$C$204,$C59,Cards!$B$5:$B$204,$B59))</f>
        <v/>
      </c>
      <c r="N59" s="13">
        <f>IF($A59="","",IFERROR(AVERAGEIFS(Done!$H$5:$H$204,Done!$C$5:$C$204,$G59),""))</f>
        <v/>
      </c>
      <c r="O59" s="14">
        <f>IF($A59="","",IF($C59="Done","",IF($E59="","",IF(AND(ISNUMBER($N59),$N59&gt;0,$E59&gt;2*$N59),"Sitting longer than twice the usual cycle for a "&amp;$G59,IF($E59&gt;14,"Sitting more than 14 days","")))))</f>
        <v/>
      </c>
      <c r="P59" s="9" t="n"/>
      <c r="Q59" s="15">
        <f>IF($A59="","",COUNTIFS($C$5:$C59,$C59))</f>
        <v/>
      </c>
      <c r="R59" s="16">
        <f>IF($A59="","",$C59&amp;"|"&amp;$Q59)</f>
        <v/>
      </c>
    </row>
    <row r="60">
      <c r="A60" s="9" t="n"/>
      <c r="B60" s="9" t="n"/>
      <c r="C60" s="9" t="n"/>
      <c r="D60" s="6" t="n"/>
      <c r="E60" s="10">
        <f>IF($A60="","",IF($D60="","",Cards!$C$3-$D60))</f>
        <v/>
      </c>
      <c r="F60" s="11">
        <f>IF($A60="","",IF(AND($C60="In progress",COUNTIFS(Cards!$C$5:$C$204,"In progress",Cards!$B$5:$B$204,$B60)&gt;Cards!$G$3),"⚠",""))</f>
        <v/>
      </c>
      <c r="G60" s="9" t="n"/>
      <c r="H60" s="9" t="n"/>
      <c r="I60" s="6" t="n"/>
      <c r="J60" s="6" t="n"/>
      <c r="K60" s="6" t="n"/>
      <c r="L60" s="12">
        <f>IF($A60="","",IF($K60="","",$K60-Cards!$C$3))</f>
        <v/>
      </c>
      <c r="M60" s="12">
        <f>IF($A60="","",COUNTIFS(Cards!$C$5:$C$204,$C60,Cards!$B$5:$B$204,$B60))</f>
        <v/>
      </c>
      <c r="N60" s="13">
        <f>IF($A60="","",IFERROR(AVERAGEIFS(Done!$H$5:$H$204,Done!$C$5:$C$204,$G60),""))</f>
        <v/>
      </c>
      <c r="O60" s="14">
        <f>IF($A60="","",IF($C60="Done","",IF($E60="","",IF(AND(ISNUMBER($N60),$N60&gt;0,$E60&gt;2*$N60),"Sitting longer than twice the usual cycle for a "&amp;$G60,IF($E60&gt;14,"Sitting more than 14 days","")))))</f>
        <v/>
      </c>
      <c r="P60" s="9" t="n"/>
      <c r="Q60" s="15">
        <f>IF($A60="","",COUNTIFS($C$5:$C60,$C60))</f>
        <v/>
      </c>
      <c r="R60" s="16">
        <f>IF($A60="","",$C60&amp;"|"&amp;$Q60)</f>
        <v/>
      </c>
    </row>
    <row r="61">
      <c r="A61" s="9" t="n"/>
      <c r="B61" s="9" t="n"/>
      <c r="C61" s="9" t="n"/>
      <c r="D61" s="6" t="n"/>
      <c r="E61" s="10">
        <f>IF($A61="","",IF($D61="","",Cards!$C$3-$D61))</f>
        <v/>
      </c>
      <c r="F61" s="11">
        <f>IF($A61="","",IF(AND($C61="In progress",COUNTIFS(Cards!$C$5:$C$204,"In progress",Cards!$B$5:$B$204,$B61)&gt;Cards!$G$3),"⚠",""))</f>
        <v/>
      </c>
      <c r="G61" s="9" t="n"/>
      <c r="H61" s="9" t="n"/>
      <c r="I61" s="6" t="n"/>
      <c r="J61" s="6" t="n"/>
      <c r="K61" s="6" t="n"/>
      <c r="L61" s="12">
        <f>IF($A61="","",IF($K61="","",$K61-Cards!$C$3))</f>
        <v/>
      </c>
      <c r="M61" s="12">
        <f>IF($A61="","",COUNTIFS(Cards!$C$5:$C$204,$C61,Cards!$B$5:$B$204,$B61))</f>
        <v/>
      </c>
      <c r="N61" s="13">
        <f>IF($A61="","",IFERROR(AVERAGEIFS(Done!$H$5:$H$204,Done!$C$5:$C$204,$G61),""))</f>
        <v/>
      </c>
      <c r="O61" s="14">
        <f>IF($A61="","",IF($C61="Done","",IF($E61="","",IF(AND(ISNUMBER($N61),$N61&gt;0,$E61&gt;2*$N61),"Sitting longer than twice the usual cycle for a "&amp;$G61,IF($E61&gt;14,"Sitting more than 14 days","")))))</f>
        <v/>
      </c>
      <c r="P61" s="9" t="n"/>
      <c r="Q61" s="15">
        <f>IF($A61="","",COUNTIFS($C$5:$C61,$C61))</f>
        <v/>
      </c>
      <c r="R61" s="16">
        <f>IF($A61="","",$C61&amp;"|"&amp;$Q61)</f>
        <v/>
      </c>
    </row>
    <row r="62">
      <c r="A62" s="9" t="n"/>
      <c r="B62" s="9" t="n"/>
      <c r="C62" s="9" t="n"/>
      <c r="D62" s="6" t="n"/>
      <c r="E62" s="10">
        <f>IF($A62="","",IF($D62="","",Cards!$C$3-$D62))</f>
        <v/>
      </c>
      <c r="F62" s="11">
        <f>IF($A62="","",IF(AND($C62="In progress",COUNTIFS(Cards!$C$5:$C$204,"In progress",Cards!$B$5:$B$204,$B62)&gt;Cards!$G$3),"⚠",""))</f>
        <v/>
      </c>
      <c r="G62" s="9" t="n"/>
      <c r="H62" s="9" t="n"/>
      <c r="I62" s="6" t="n"/>
      <c r="J62" s="6" t="n"/>
      <c r="K62" s="6" t="n"/>
      <c r="L62" s="12">
        <f>IF($A62="","",IF($K62="","",$K62-Cards!$C$3))</f>
        <v/>
      </c>
      <c r="M62" s="12">
        <f>IF($A62="","",COUNTIFS(Cards!$C$5:$C$204,$C62,Cards!$B$5:$B$204,$B62))</f>
        <v/>
      </c>
      <c r="N62" s="13">
        <f>IF($A62="","",IFERROR(AVERAGEIFS(Done!$H$5:$H$204,Done!$C$5:$C$204,$G62),""))</f>
        <v/>
      </c>
      <c r="O62" s="14">
        <f>IF($A62="","",IF($C62="Done","",IF($E62="","",IF(AND(ISNUMBER($N62),$N62&gt;0,$E62&gt;2*$N62),"Sitting longer than twice the usual cycle for a "&amp;$G62,IF($E62&gt;14,"Sitting more than 14 days","")))))</f>
        <v/>
      </c>
      <c r="P62" s="9" t="n"/>
      <c r="Q62" s="15">
        <f>IF($A62="","",COUNTIFS($C$5:$C62,$C62))</f>
        <v/>
      </c>
      <c r="R62" s="16">
        <f>IF($A62="","",$C62&amp;"|"&amp;$Q62)</f>
        <v/>
      </c>
    </row>
    <row r="63">
      <c r="A63" s="9" t="n"/>
      <c r="B63" s="9" t="n"/>
      <c r="C63" s="9" t="n"/>
      <c r="D63" s="6" t="n"/>
      <c r="E63" s="10">
        <f>IF($A63="","",IF($D63="","",Cards!$C$3-$D63))</f>
        <v/>
      </c>
      <c r="F63" s="11">
        <f>IF($A63="","",IF(AND($C63="In progress",COUNTIFS(Cards!$C$5:$C$204,"In progress",Cards!$B$5:$B$204,$B63)&gt;Cards!$G$3),"⚠",""))</f>
        <v/>
      </c>
      <c r="G63" s="9" t="n"/>
      <c r="H63" s="9" t="n"/>
      <c r="I63" s="6" t="n"/>
      <c r="J63" s="6" t="n"/>
      <c r="K63" s="6" t="n"/>
      <c r="L63" s="12">
        <f>IF($A63="","",IF($K63="","",$K63-Cards!$C$3))</f>
        <v/>
      </c>
      <c r="M63" s="12">
        <f>IF($A63="","",COUNTIFS(Cards!$C$5:$C$204,$C63,Cards!$B$5:$B$204,$B63))</f>
        <v/>
      </c>
      <c r="N63" s="13">
        <f>IF($A63="","",IFERROR(AVERAGEIFS(Done!$H$5:$H$204,Done!$C$5:$C$204,$G63),""))</f>
        <v/>
      </c>
      <c r="O63" s="14">
        <f>IF($A63="","",IF($C63="Done","",IF($E63="","",IF(AND(ISNUMBER($N63),$N63&gt;0,$E63&gt;2*$N63),"Sitting longer than twice the usual cycle for a "&amp;$G63,IF($E63&gt;14,"Sitting more than 14 days","")))))</f>
        <v/>
      </c>
      <c r="P63" s="9" t="n"/>
      <c r="Q63" s="15">
        <f>IF($A63="","",COUNTIFS($C$5:$C63,$C63))</f>
        <v/>
      </c>
      <c r="R63" s="16">
        <f>IF($A63="","",$C63&amp;"|"&amp;$Q63)</f>
        <v/>
      </c>
    </row>
    <row r="64">
      <c r="A64" s="9" t="n"/>
      <c r="B64" s="9" t="n"/>
      <c r="C64" s="9" t="n"/>
      <c r="D64" s="6" t="n"/>
      <c r="E64" s="10">
        <f>IF($A64="","",IF($D64="","",Cards!$C$3-$D64))</f>
        <v/>
      </c>
      <c r="F64" s="11">
        <f>IF($A64="","",IF(AND($C64="In progress",COUNTIFS(Cards!$C$5:$C$204,"In progress",Cards!$B$5:$B$204,$B64)&gt;Cards!$G$3),"⚠",""))</f>
        <v/>
      </c>
      <c r="G64" s="9" t="n"/>
      <c r="H64" s="9" t="n"/>
      <c r="I64" s="6" t="n"/>
      <c r="J64" s="6" t="n"/>
      <c r="K64" s="6" t="n"/>
      <c r="L64" s="12">
        <f>IF($A64="","",IF($K64="","",$K64-Cards!$C$3))</f>
        <v/>
      </c>
      <c r="M64" s="12">
        <f>IF($A64="","",COUNTIFS(Cards!$C$5:$C$204,$C64,Cards!$B$5:$B$204,$B64))</f>
        <v/>
      </c>
      <c r="N64" s="13">
        <f>IF($A64="","",IFERROR(AVERAGEIFS(Done!$H$5:$H$204,Done!$C$5:$C$204,$G64),""))</f>
        <v/>
      </c>
      <c r="O64" s="14">
        <f>IF($A64="","",IF($C64="Done","",IF($E64="","",IF(AND(ISNUMBER($N64),$N64&gt;0,$E64&gt;2*$N64),"Sitting longer than twice the usual cycle for a "&amp;$G64,IF($E64&gt;14,"Sitting more than 14 days","")))))</f>
        <v/>
      </c>
      <c r="P64" s="9" t="n"/>
      <c r="Q64" s="15">
        <f>IF($A64="","",COUNTIFS($C$5:$C64,$C64))</f>
        <v/>
      </c>
      <c r="R64" s="16">
        <f>IF($A64="","",$C64&amp;"|"&amp;$Q64)</f>
        <v/>
      </c>
    </row>
    <row r="65">
      <c r="A65" s="9" t="n"/>
      <c r="B65" s="9" t="n"/>
      <c r="C65" s="9" t="n"/>
      <c r="D65" s="6" t="n"/>
      <c r="E65" s="10">
        <f>IF($A65="","",IF($D65="","",Cards!$C$3-$D65))</f>
        <v/>
      </c>
      <c r="F65" s="11">
        <f>IF($A65="","",IF(AND($C65="In progress",COUNTIFS(Cards!$C$5:$C$204,"In progress",Cards!$B$5:$B$204,$B65)&gt;Cards!$G$3),"⚠",""))</f>
        <v/>
      </c>
      <c r="G65" s="9" t="n"/>
      <c r="H65" s="9" t="n"/>
      <c r="I65" s="6" t="n"/>
      <c r="J65" s="6" t="n"/>
      <c r="K65" s="6" t="n"/>
      <c r="L65" s="12">
        <f>IF($A65="","",IF($K65="","",$K65-Cards!$C$3))</f>
        <v/>
      </c>
      <c r="M65" s="12">
        <f>IF($A65="","",COUNTIFS(Cards!$C$5:$C$204,$C65,Cards!$B$5:$B$204,$B65))</f>
        <v/>
      </c>
      <c r="N65" s="13">
        <f>IF($A65="","",IFERROR(AVERAGEIFS(Done!$H$5:$H$204,Done!$C$5:$C$204,$G65),""))</f>
        <v/>
      </c>
      <c r="O65" s="14">
        <f>IF($A65="","",IF($C65="Done","",IF($E65="","",IF(AND(ISNUMBER($N65),$N65&gt;0,$E65&gt;2*$N65),"Sitting longer than twice the usual cycle for a "&amp;$G65,IF($E65&gt;14,"Sitting more than 14 days","")))))</f>
        <v/>
      </c>
      <c r="P65" s="9" t="n"/>
      <c r="Q65" s="15">
        <f>IF($A65="","",COUNTIFS($C$5:$C65,$C65))</f>
        <v/>
      </c>
      <c r="R65" s="16">
        <f>IF($A65="","",$C65&amp;"|"&amp;$Q65)</f>
        <v/>
      </c>
    </row>
    <row r="66">
      <c r="A66" s="9" t="n"/>
      <c r="B66" s="9" t="n"/>
      <c r="C66" s="9" t="n"/>
      <c r="D66" s="6" t="n"/>
      <c r="E66" s="10">
        <f>IF($A66="","",IF($D66="","",Cards!$C$3-$D66))</f>
        <v/>
      </c>
      <c r="F66" s="11">
        <f>IF($A66="","",IF(AND($C66="In progress",COUNTIFS(Cards!$C$5:$C$204,"In progress",Cards!$B$5:$B$204,$B66)&gt;Cards!$G$3),"⚠",""))</f>
        <v/>
      </c>
      <c r="G66" s="9" t="n"/>
      <c r="H66" s="9" t="n"/>
      <c r="I66" s="6" t="n"/>
      <c r="J66" s="6" t="n"/>
      <c r="K66" s="6" t="n"/>
      <c r="L66" s="12">
        <f>IF($A66="","",IF($K66="","",$K66-Cards!$C$3))</f>
        <v/>
      </c>
      <c r="M66" s="12">
        <f>IF($A66="","",COUNTIFS(Cards!$C$5:$C$204,$C66,Cards!$B$5:$B$204,$B66))</f>
        <v/>
      </c>
      <c r="N66" s="13">
        <f>IF($A66="","",IFERROR(AVERAGEIFS(Done!$H$5:$H$204,Done!$C$5:$C$204,$G66),""))</f>
        <v/>
      </c>
      <c r="O66" s="14">
        <f>IF($A66="","",IF($C66="Done","",IF($E66="","",IF(AND(ISNUMBER($N66),$N66&gt;0,$E66&gt;2*$N66),"Sitting longer than twice the usual cycle for a "&amp;$G66,IF($E66&gt;14,"Sitting more than 14 days","")))))</f>
        <v/>
      </c>
      <c r="P66" s="9" t="n"/>
      <c r="Q66" s="15">
        <f>IF($A66="","",COUNTIFS($C$5:$C66,$C66))</f>
        <v/>
      </c>
      <c r="R66" s="16">
        <f>IF($A66="","",$C66&amp;"|"&amp;$Q66)</f>
        <v/>
      </c>
    </row>
    <row r="67">
      <c r="A67" s="9" t="n"/>
      <c r="B67" s="9" t="n"/>
      <c r="C67" s="9" t="n"/>
      <c r="D67" s="6" t="n"/>
      <c r="E67" s="10">
        <f>IF($A67="","",IF($D67="","",Cards!$C$3-$D67))</f>
        <v/>
      </c>
      <c r="F67" s="11">
        <f>IF($A67="","",IF(AND($C67="In progress",COUNTIFS(Cards!$C$5:$C$204,"In progress",Cards!$B$5:$B$204,$B67)&gt;Cards!$G$3),"⚠",""))</f>
        <v/>
      </c>
      <c r="G67" s="9" t="n"/>
      <c r="H67" s="9" t="n"/>
      <c r="I67" s="6" t="n"/>
      <c r="J67" s="6" t="n"/>
      <c r="K67" s="6" t="n"/>
      <c r="L67" s="12">
        <f>IF($A67="","",IF($K67="","",$K67-Cards!$C$3))</f>
        <v/>
      </c>
      <c r="M67" s="12">
        <f>IF($A67="","",COUNTIFS(Cards!$C$5:$C$204,$C67,Cards!$B$5:$B$204,$B67))</f>
        <v/>
      </c>
      <c r="N67" s="13">
        <f>IF($A67="","",IFERROR(AVERAGEIFS(Done!$H$5:$H$204,Done!$C$5:$C$204,$G67),""))</f>
        <v/>
      </c>
      <c r="O67" s="14">
        <f>IF($A67="","",IF($C67="Done","",IF($E67="","",IF(AND(ISNUMBER($N67),$N67&gt;0,$E67&gt;2*$N67),"Sitting longer than twice the usual cycle for a "&amp;$G67,IF($E67&gt;14,"Sitting more than 14 days","")))))</f>
        <v/>
      </c>
      <c r="P67" s="9" t="n"/>
      <c r="Q67" s="15">
        <f>IF($A67="","",COUNTIFS($C$5:$C67,$C67))</f>
        <v/>
      </c>
      <c r="R67" s="16">
        <f>IF($A67="","",$C67&amp;"|"&amp;$Q67)</f>
        <v/>
      </c>
    </row>
    <row r="68">
      <c r="A68" s="9" t="n"/>
      <c r="B68" s="9" t="n"/>
      <c r="C68" s="9" t="n"/>
      <c r="D68" s="6" t="n"/>
      <c r="E68" s="10">
        <f>IF($A68="","",IF($D68="","",Cards!$C$3-$D68))</f>
        <v/>
      </c>
      <c r="F68" s="11">
        <f>IF($A68="","",IF(AND($C68="In progress",COUNTIFS(Cards!$C$5:$C$204,"In progress",Cards!$B$5:$B$204,$B68)&gt;Cards!$G$3),"⚠",""))</f>
        <v/>
      </c>
      <c r="G68" s="9" t="n"/>
      <c r="H68" s="9" t="n"/>
      <c r="I68" s="6" t="n"/>
      <c r="J68" s="6" t="n"/>
      <c r="K68" s="6" t="n"/>
      <c r="L68" s="12">
        <f>IF($A68="","",IF($K68="","",$K68-Cards!$C$3))</f>
        <v/>
      </c>
      <c r="M68" s="12">
        <f>IF($A68="","",COUNTIFS(Cards!$C$5:$C$204,$C68,Cards!$B$5:$B$204,$B68))</f>
        <v/>
      </c>
      <c r="N68" s="13">
        <f>IF($A68="","",IFERROR(AVERAGEIFS(Done!$H$5:$H$204,Done!$C$5:$C$204,$G68),""))</f>
        <v/>
      </c>
      <c r="O68" s="14">
        <f>IF($A68="","",IF($C68="Done","",IF($E68="","",IF(AND(ISNUMBER($N68),$N68&gt;0,$E68&gt;2*$N68),"Sitting longer than twice the usual cycle for a "&amp;$G68,IF($E68&gt;14,"Sitting more than 14 days","")))))</f>
        <v/>
      </c>
      <c r="P68" s="9" t="n"/>
      <c r="Q68" s="15">
        <f>IF($A68="","",COUNTIFS($C$5:$C68,$C68))</f>
        <v/>
      </c>
      <c r="R68" s="16">
        <f>IF($A68="","",$C68&amp;"|"&amp;$Q68)</f>
        <v/>
      </c>
    </row>
    <row r="69">
      <c r="A69" s="9" t="n"/>
      <c r="B69" s="9" t="n"/>
      <c r="C69" s="9" t="n"/>
      <c r="D69" s="6" t="n"/>
      <c r="E69" s="10">
        <f>IF($A69="","",IF($D69="","",Cards!$C$3-$D69))</f>
        <v/>
      </c>
      <c r="F69" s="11">
        <f>IF($A69="","",IF(AND($C69="In progress",COUNTIFS(Cards!$C$5:$C$204,"In progress",Cards!$B$5:$B$204,$B69)&gt;Cards!$G$3),"⚠",""))</f>
        <v/>
      </c>
      <c r="G69" s="9" t="n"/>
      <c r="H69" s="9" t="n"/>
      <c r="I69" s="6" t="n"/>
      <c r="J69" s="6" t="n"/>
      <c r="K69" s="6" t="n"/>
      <c r="L69" s="12">
        <f>IF($A69="","",IF($K69="","",$K69-Cards!$C$3))</f>
        <v/>
      </c>
      <c r="M69" s="12">
        <f>IF($A69="","",COUNTIFS(Cards!$C$5:$C$204,$C69,Cards!$B$5:$B$204,$B69))</f>
        <v/>
      </c>
      <c r="N69" s="13">
        <f>IF($A69="","",IFERROR(AVERAGEIFS(Done!$H$5:$H$204,Done!$C$5:$C$204,$G69),""))</f>
        <v/>
      </c>
      <c r="O69" s="14">
        <f>IF($A69="","",IF($C69="Done","",IF($E69="","",IF(AND(ISNUMBER($N69),$N69&gt;0,$E69&gt;2*$N69),"Sitting longer than twice the usual cycle for a "&amp;$G69,IF($E69&gt;14,"Sitting more than 14 days","")))))</f>
        <v/>
      </c>
      <c r="P69" s="9" t="n"/>
      <c r="Q69" s="15">
        <f>IF($A69="","",COUNTIFS($C$5:$C69,$C69))</f>
        <v/>
      </c>
      <c r="R69" s="16">
        <f>IF($A69="","",$C69&amp;"|"&amp;$Q69)</f>
        <v/>
      </c>
    </row>
    <row r="70">
      <c r="A70" s="9" t="n"/>
      <c r="B70" s="9" t="n"/>
      <c r="C70" s="9" t="n"/>
      <c r="D70" s="6" t="n"/>
      <c r="E70" s="10">
        <f>IF($A70="","",IF($D70="","",Cards!$C$3-$D70))</f>
        <v/>
      </c>
      <c r="F70" s="11">
        <f>IF($A70="","",IF(AND($C70="In progress",COUNTIFS(Cards!$C$5:$C$204,"In progress",Cards!$B$5:$B$204,$B70)&gt;Cards!$G$3),"⚠",""))</f>
        <v/>
      </c>
      <c r="G70" s="9" t="n"/>
      <c r="H70" s="9" t="n"/>
      <c r="I70" s="6" t="n"/>
      <c r="J70" s="6" t="n"/>
      <c r="K70" s="6" t="n"/>
      <c r="L70" s="12">
        <f>IF($A70="","",IF($K70="","",$K70-Cards!$C$3))</f>
        <v/>
      </c>
      <c r="M70" s="12">
        <f>IF($A70="","",COUNTIFS(Cards!$C$5:$C$204,$C70,Cards!$B$5:$B$204,$B70))</f>
        <v/>
      </c>
      <c r="N70" s="13">
        <f>IF($A70="","",IFERROR(AVERAGEIFS(Done!$H$5:$H$204,Done!$C$5:$C$204,$G70),""))</f>
        <v/>
      </c>
      <c r="O70" s="14">
        <f>IF($A70="","",IF($C70="Done","",IF($E70="","",IF(AND(ISNUMBER($N70),$N70&gt;0,$E70&gt;2*$N70),"Sitting longer than twice the usual cycle for a "&amp;$G70,IF($E70&gt;14,"Sitting more than 14 days","")))))</f>
        <v/>
      </c>
      <c r="P70" s="9" t="n"/>
      <c r="Q70" s="15">
        <f>IF($A70="","",COUNTIFS($C$5:$C70,$C70))</f>
        <v/>
      </c>
      <c r="R70" s="16">
        <f>IF($A70="","",$C70&amp;"|"&amp;$Q70)</f>
        <v/>
      </c>
    </row>
    <row r="71">
      <c r="A71" s="9" t="n"/>
      <c r="B71" s="9" t="n"/>
      <c r="C71" s="9" t="n"/>
      <c r="D71" s="6" t="n"/>
      <c r="E71" s="10">
        <f>IF($A71="","",IF($D71="","",Cards!$C$3-$D71))</f>
        <v/>
      </c>
      <c r="F71" s="11">
        <f>IF($A71="","",IF(AND($C71="In progress",COUNTIFS(Cards!$C$5:$C$204,"In progress",Cards!$B$5:$B$204,$B71)&gt;Cards!$G$3),"⚠",""))</f>
        <v/>
      </c>
      <c r="G71" s="9" t="n"/>
      <c r="H71" s="9" t="n"/>
      <c r="I71" s="6" t="n"/>
      <c r="J71" s="6" t="n"/>
      <c r="K71" s="6" t="n"/>
      <c r="L71" s="12">
        <f>IF($A71="","",IF($K71="","",$K71-Cards!$C$3))</f>
        <v/>
      </c>
      <c r="M71" s="12">
        <f>IF($A71="","",COUNTIFS(Cards!$C$5:$C$204,$C71,Cards!$B$5:$B$204,$B71))</f>
        <v/>
      </c>
      <c r="N71" s="13">
        <f>IF($A71="","",IFERROR(AVERAGEIFS(Done!$H$5:$H$204,Done!$C$5:$C$204,$G71),""))</f>
        <v/>
      </c>
      <c r="O71" s="14">
        <f>IF($A71="","",IF($C71="Done","",IF($E71="","",IF(AND(ISNUMBER($N71),$N71&gt;0,$E71&gt;2*$N71),"Sitting longer than twice the usual cycle for a "&amp;$G71,IF($E71&gt;14,"Sitting more than 14 days","")))))</f>
        <v/>
      </c>
      <c r="P71" s="9" t="n"/>
      <c r="Q71" s="15">
        <f>IF($A71="","",COUNTIFS($C$5:$C71,$C71))</f>
        <v/>
      </c>
      <c r="R71" s="16">
        <f>IF($A71="","",$C71&amp;"|"&amp;$Q71)</f>
        <v/>
      </c>
    </row>
    <row r="72">
      <c r="A72" s="9" t="n"/>
      <c r="B72" s="9" t="n"/>
      <c r="C72" s="9" t="n"/>
      <c r="D72" s="6" t="n"/>
      <c r="E72" s="10">
        <f>IF($A72="","",IF($D72="","",Cards!$C$3-$D72))</f>
        <v/>
      </c>
      <c r="F72" s="11">
        <f>IF($A72="","",IF(AND($C72="In progress",COUNTIFS(Cards!$C$5:$C$204,"In progress",Cards!$B$5:$B$204,$B72)&gt;Cards!$G$3),"⚠",""))</f>
        <v/>
      </c>
      <c r="G72" s="9" t="n"/>
      <c r="H72" s="9" t="n"/>
      <c r="I72" s="6" t="n"/>
      <c r="J72" s="6" t="n"/>
      <c r="K72" s="6" t="n"/>
      <c r="L72" s="12">
        <f>IF($A72="","",IF($K72="","",$K72-Cards!$C$3))</f>
        <v/>
      </c>
      <c r="M72" s="12">
        <f>IF($A72="","",COUNTIFS(Cards!$C$5:$C$204,$C72,Cards!$B$5:$B$204,$B72))</f>
        <v/>
      </c>
      <c r="N72" s="13">
        <f>IF($A72="","",IFERROR(AVERAGEIFS(Done!$H$5:$H$204,Done!$C$5:$C$204,$G72),""))</f>
        <v/>
      </c>
      <c r="O72" s="14">
        <f>IF($A72="","",IF($C72="Done","",IF($E72="","",IF(AND(ISNUMBER($N72),$N72&gt;0,$E72&gt;2*$N72),"Sitting longer than twice the usual cycle for a "&amp;$G72,IF($E72&gt;14,"Sitting more than 14 days","")))))</f>
        <v/>
      </c>
      <c r="P72" s="9" t="n"/>
      <c r="Q72" s="15">
        <f>IF($A72="","",COUNTIFS($C$5:$C72,$C72))</f>
        <v/>
      </c>
      <c r="R72" s="16">
        <f>IF($A72="","",$C72&amp;"|"&amp;$Q72)</f>
        <v/>
      </c>
    </row>
    <row r="73">
      <c r="A73" s="9" t="n"/>
      <c r="B73" s="9" t="n"/>
      <c r="C73" s="9" t="n"/>
      <c r="D73" s="6" t="n"/>
      <c r="E73" s="10">
        <f>IF($A73="","",IF($D73="","",Cards!$C$3-$D73))</f>
        <v/>
      </c>
      <c r="F73" s="11">
        <f>IF($A73="","",IF(AND($C73="In progress",COUNTIFS(Cards!$C$5:$C$204,"In progress",Cards!$B$5:$B$204,$B73)&gt;Cards!$G$3),"⚠",""))</f>
        <v/>
      </c>
      <c r="G73" s="9" t="n"/>
      <c r="H73" s="9" t="n"/>
      <c r="I73" s="6" t="n"/>
      <c r="J73" s="6" t="n"/>
      <c r="K73" s="6" t="n"/>
      <c r="L73" s="12">
        <f>IF($A73="","",IF($K73="","",$K73-Cards!$C$3))</f>
        <v/>
      </c>
      <c r="M73" s="12">
        <f>IF($A73="","",COUNTIFS(Cards!$C$5:$C$204,$C73,Cards!$B$5:$B$204,$B73))</f>
        <v/>
      </c>
      <c r="N73" s="13">
        <f>IF($A73="","",IFERROR(AVERAGEIFS(Done!$H$5:$H$204,Done!$C$5:$C$204,$G73),""))</f>
        <v/>
      </c>
      <c r="O73" s="14">
        <f>IF($A73="","",IF($C73="Done","",IF($E73="","",IF(AND(ISNUMBER($N73),$N73&gt;0,$E73&gt;2*$N73),"Sitting longer than twice the usual cycle for a "&amp;$G73,IF($E73&gt;14,"Sitting more than 14 days","")))))</f>
        <v/>
      </c>
      <c r="P73" s="9" t="n"/>
      <c r="Q73" s="15">
        <f>IF($A73="","",COUNTIFS($C$5:$C73,$C73))</f>
        <v/>
      </c>
      <c r="R73" s="16">
        <f>IF($A73="","",$C73&amp;"|"&amp;$Q73)</f>
        <v/>
      </c>
    </row>
    <row r="74">
      <c r="A74" s="9" t="n"/>
      <c r="B74" s="9" t="n"/>
      <c r="C74" s="9" t="n"/>
      <c r="D74" s="6" t="n"/>
      <c r="E74" s="10">
        <f>IF($A74="","",IF($D74="","",Cards!$C$3-$D74))</f>
        <v/>
      </c>
      <c r="F74" s="11">
        <f>IF($A74="","",IF(AND($C74="In progress",COUNTIFS(Cards!$C$5:$C$204,"In progress",Cards!$B$5:$B$204,$B74)&gt;Cards!$G$3),"⚠",""))</f>
        <v/>
      </c>
      <c r="G74" s="9" t="n"/>
      <c r="H74" s="9" t="n"/>
      <c r="I74" s="6" t="n"/>
      <c r="J74" s="6" t="n"/>
      <c r="K74" s="6" t="n"/>
      <c r="L74" s="12">
        <f>IF($A74="","",IF($K74="","",$K74-Cards!$C$3))</f>
        <v/>
      </c>
      <c r="M74" s="12">
        <f>IF($A74="","",COUNTIFS(Cards!$C$5:$C$204,$C74,Cards!$B$5:$B$204,$B74))</f>
        <v/>
      </c>
      <c r="N74" s="13">
        <f>IF($A74="","",IFERROR(AVERAGEIFS(Done!$H$5:$H$204,Done!$C$5:$C$204,$G74),""))</f>
        <v/>
      </c>
      <c r="O74" s="14">
        <f>IF($A74="","",IF($C74="Done","",IF($E74="","",IF(AND(ISNUMBER($N74),$N74&gt;0,$E74&gt;2*$N74),"Sitting longer than twice the usual cycle for a "&amp;$G74,IF($E74&gt;14,"Sitting more than 14 days","")))))</f>
        <v/>
      </c>
      <c r="P74" s="9" t="n"/>
      <c r="Q74" s="15">
        <f>IF($A74="","",COUNTIFS($C$5:$C74,$C74))</f>
        <v/>
      </c>
      <c r="R74" s="16">
        <f>IF($A74="","",$C74&amp;"|"&amp;$Q74)</f>
        <v/>
      </c>
    </row>
    <row r="75">
      <c r="A75" s="9" t="n"/>
      <c r="B75" s="9" t="n"/>
      <c r="C75" s="9" t="n"/>
      <c r="D75" s="6" t="n"/>
      <c r="E75" s="10">
        <f>IF($A75="","",IF($D75="","",Cards!$C$3-$D75))</f>
        <v/>
      </c>
      <c r="F75" s="11">
        <f>IF($A75="","",IF(AND($C75="In progress",COUNTIFS(Cards!$C$5:$C$204,"In progress",Cards!$B$5:$B$204,$B75)&gt;Cards!$G$3),"⚠",""))</f>
        <v/>
      </c>
      <c r="G75" s="9" t="n"/>
      <c r="H75" s="9" t="n"/>
      <c r="I75" s="6" t="n"/>
      <c r="J75" s="6" t="n"/>
      <c r="K75" s="6" t="n"/>
      <c r="L75" s="12">
        <f>IF($A75="","",IF($K75="","",$K75-Cards!$C$3))</f>
        <v/>
      </c>
      <c r="M75" s="12">
        <f>IF($A75="","",COUNTIFS(Cards!$C$5:$C$204,$C75,Cards!$B$5:$B$204,$B75))</f>
        <v/>
      </c>
      <c r="N75" s="13">
        <f>IF($A75="","",IFERROR(AVERAGEIFS(Done!$H$5:$H$204,Done!$C$5:$C$204,$G75),""))</f>
        <v/>
      </c>
      <c r="O75" s="14">
        <f>IF($A75="","",IF($C75="Done","",IF($E75="","",IF(AND(ISNUMBER($N75),$N75&gt;0,$E75&gt;2*$N75),"Sitting longer than twice the usual cycle for a "&amp;$G75,IF($E75&gt;14,"Sitting more than 14 days","")))))</f>
        <v/>
      </c>
      <c r="P75" s="9" t="n"/>
      <c r="Q75" s="15">
        <f>IF($A75="","",COUNTIFS($C$5:$C75,$C75))</f>
        <v/>
      </c>
      <c r="R75" s="16">
        <f>IF($A75="","",$C75&amp;"|"&amp;$Q75)</f>
        <v/>
      </c>
    </row>
    <row r="76">
      <c r="A76" s="9" t="n"/>
      <c r="B76" s="9" t="n"/>
      <c r="C76" s="9" t="n"/>
      <c r="D76" s="6" t="n"/>
      <c r="E76" s="10">
        <f>IF($A76="","",IF($D76="","",Cards!$C$3-$D76))</f>
        <v/>
      </c>
      <c r="F76" s="11">
        <f>IF($A76="","",IF(AND($C76="In progress",COUNTIFS(Cards!$C$5:$C$204,"In progress",Cards!$B$5:$B$204,$B76)&gt;Cards!$G$3),"⚠",""))</f>
        <v/>
      </c>
      <c r="G76" s="9" t="n"/>
      <c r="H76" s="9" t="n"/>
      <c r="I76" s="6" t="n"/>
      <c r="J76" s="6" t="n"/>
      <c r="K76" s="6" t="n"/>
      <c r="L76" s="12">
        <f>IF($A76="","",IF($K76="","",$K76-Cards!$C$3))</f>
        <v/>
      </c>
      <c r="M76" s="12">
        <f>IF($A76="","",COUNTIFS(Cards!$C$5:$C$204,$C76,Cards!$B$5:$B$204,$B76))</f>
        <v/>
      </c>
      <c r="N76" s="13">
        <f>IF($A76="","",IFERROR(AVERAGEIFS(Done!$H$5:$H$204,Done!$C$5:$C$204,$G76),""))</f>
        <v/>
      </c>
      <c r="O76" s="14">
        <f>IF($A76="","",IF($C76="Done","",IF($E76="","",IF(AND(ISNUMBER($N76),$N76&gt;0,$E76&gt;2*$N76),"Sitting longer than twice the usual cycle for a "&amp;$G76,IF($E76&gt;14,"Sitting more than 14 days","")))))</f>
        <v/>
      </c>
      <c r="P76" s="9" t="n"/>
      <c r="Q76" s="15">
        <f>IF($A76="","",COUNTIFS($C$5:$C76,$C76))</f>
        <v/>
      </c>
      <c r="R76" s="16">
        <f>IF($A76="","",$C76&amp;"|"&amp;$Q76)</f>
        <v/>
      </c>
    </row>
    <row r="77">
      <c r="A77" s="9" t="n"/>
      <c r="B77" s="9" t="n"/>
      <c r="C77" s="9" t="n"/>
      <c r="D77" s="6" t="n"/>
      <c r="E77" s="10">
        <f>IF($A77="","",IF($D77="","",Cards!$C$3-$D77))</f>
        <v/>
      </c>
      <c r="F77" s="11">
        <f>IF($A77="","",IF(AND($C77="In progress",COUNTIFS(Cards!$C$5:$C$204,"In progress",Cards!$B$5:$B$204,$B77)&gt;Cards!$G$3),"⚠",""))</f>
        <v/>
      </c>
      <c r="G77" s="9" t="n"/>
      <c r="H77" s="9" t="n"/>
      <c r="I77" s="6" t="n"/>
      <c r="J77" s="6" t="n"/>
      <c r="K77" s="6" t="n"/>
      <c r="L77" s="12">
        <f>IF($A77="","",IF($K77="","",$K77-Cards!$C$3))</f>
        <v/>
      </c>
      <c r="M77" s="12">
        <f>IF($A77="","",COUNTIFS(Cards!$C$5:$C$204,$C77,Cards!$B$5:$B$204,$B77))</f>
        <v/>
      </c>
      <c r="N77" s="13">
        <f>IF($A77="","",IFERROR(AVERAGEIFS(Done!$H$5:$H$204,Done!$C$5:$C$204,$G77),""))</f>
        <v/>
      </c>
      <c r="O77" s="14">
        <f>IF($A77="","",IF($C77="Done","",IF($E77="","",IF(AND(ISNUMBER($N77),$N77&gt;0,$E77&gt;2*$N77),"Sitting longer than twice the usual cycle for a "&amp;$G77,IF($E77&gt;14,"Sitting more than 14 days","")))))</f>
        <v/>
      </c>
      <c r="P77" s="9" t="n"/>
      <c r="Q77" s="15">
        <f>IF($A77="","",COUNTIFS($C$5:$C77,$C77))</f>
        <v/>
      </c>
      <c r="R77" s="16">
        <f>IF($A77="","",$C77&amp;"|"&amp;$Q77)</f>
        <v/>
      </c>
    </row>
    <row r="78">
      <c r="A78" s="9" t="n"/>
      <c r="B78" s="9" t="n"/>
      <c r="C78" s="9" t="n"/>
      <c r="D78" s="6" t="n"/>
      <c r="E78" s="10">
        <f>IF($A78="","",IF($D78="","",Cards!$C$3-$D78))</f>
        <v/>
      </c>
      <c r="F78" s="11">
        <f>IF($A78="","",IF(AND($C78="In progress",COUNTIFS(Cards!$C$5:$C$204,"In progress",Cards!$B$5:$B$204,$B78)&gt;Cards!$G$3),"⚠",""))</f>
        <v/>
      </c>
      <c r="G78" s="9" t="n"/>
      <c r="H78" s="9" t="n"/>
      <c r="I78" s="6" t="n"/>
      <c r="J78" s="6" t="n"/>
      <c r="K78" s="6" t="n"/>
      <c r="L78" s="12">
        <f>IF($A78="","",IF($K78="","",$K78-Cards!$C$3))</f>
        <v/>
      </c>
      <c r="M78" s="12">
        <f>IF($A78="","",COUNTIFS(Cards!$C$5:$C$204,$C78,Cards!$B$5:$B$204,$B78))</f>
        <v/>
      </c>
      <c r="N78" s="13">
        <f>IF($A78="","",IFERROR(AVERAGEIFS(Done!$H$5:$H$204,Done!$C$5:$C$204,$G78),""))</f>
        <v/>
      </c>
      <c r="O78" s="14">
        <f>IF($A78="","",IF($C78="Done","",IF($E78="","",IF(AND(ISNUMBER($N78),$N78&gt;0,$E78&gt;2*$N78),"Sitting longer than twice the usual cycle for a "&amp;$G78,IF($E78&gt;14,"Sitting more than 14 days","")))))</f>
        <v/>
      </c>
      <c r="P78" s="9" t="n"/>
      <c r="Q78" s="15">
        <f>IF($A78="","",COUNTIFS($C$5:$C78,$C78))</f>
        <v/>
      </c>
      <c r="R78" s="16">
        <f>IF($A78="","",$C78&amp;"|"&amp;$Q78)</f>
        <v/>
      </c>
    </row>
    <row r="79">
      <c r="A79" s="9" t="n"/>
      <c r="B79" s="9" t="n"/>
      <c r="C79" s="9" t="n"/>
      <c r="D79" s="6" t="n"/>
      <c r="E79" s="10">
        <f>IF($A79="","",IF($D79="","",Cards!$C$3-$D79))</f>
        <v/>
      </c>
      <c r="F79" s="11">
        <f>IF($A79="","",IF(AND($C79="In progress",COUNTIFS(Cards!$C$5:$C$204,"In progress",Cards!$B$5:$B$204,$B79)&gt;Cards!$G$3),"⚠",""))</f>
        <v/>
      </c>
      <c r="G79" s="9" t="n"/>
      <c r="H79" s="9" t="n"/>
      <c r="I79" s="6" t="n"/>
      <c r="J79" s="6" t="n"/>
      <c r="K79" s="6" t="n"/>
      <c r="L79" s="12">
        <f>IF($A79="","",IF($K79="","",$K79-Cards!$C$3))</f>
        <v/>
      </c>
      <c r="M79" s="12">
        <f>IF($A79="","",COUNTIFS(Cards!$C$5:$C$204,$C79,Cards!$B$5:$B$204,$B79))</f>
        <v/>
      </c>
      <c r="N79" s="13">
        <f>IF($A79="","",IFERROR(AVERAGEIFS(Done!$H$5:$H$204,Done!$C$5:$C$204,$G79),""))</f>
        <v/>
      </c>
      <c r="O79" s="14">
        <f>IF($A79="","",IF($C79="Done","",IF($E79="","",IF(AND(ISNUMBER($N79),$N79&gt;0,$E79&gt;2*$N79),"Sitting longer than twice the usual cycle for a "&amp;$G79,IF($E79&gt;14,"Sitting more than 14 days","")))))</f>
        <v/>
      </c>
      <c r="P79" s="9" t="n"/>
      <c r="Q79" s="15">
        <f>IF($A79="","",COUNTIFS($C$5:$C79,$C79))</f>
        <v/>
      </c>
      <c r="R79" s="16">
        <f>IF($A79="","",$C79&amp;"|"&amp;$Q79)</f>
        <v/>
      </c>
    </row>
    <row r="80">
      <c r="A80" s="9" t="n"/>
      <c r="B80" s="9" t="n"/>
      <c r="C80" s="9" t="n"/>
      <c r="D80" s="6" t="n"/>
      <c r="E80" s="10">
        <f>IF($A80="","",IF($D80="","",Cards!$C$3-$D80))</f>
        <v/>
      </c>
      <c r="F80" s="11">
        <f>IF($A80="","",IF(AND($C80="In progress",COUNTIFS(Cards!$C$5:$C$204,"In progress",Cards!$B$5:$B$204,$B80)&gt;Cards!$G$3),"⚠",""))</f>
        <v/>
      </c>
      <c r="G80" s="9" t="n"/>
      <c r="H80" s="9" t="n"/>
      <c r="I80" s="6" t="n"/>
      <c r="J80" s="6" t="n"/>
      <c r="K80" s="6" t="n"/>
      <c r="L80" s="12">
        <f>IF($A80="","",IF($K80="","",$K80-Cards!$C$3))</f>
        <v/>
      </c>
      <c r="M80" s="12">
        <f>IF($A80="","",COUNTIFS(Cards!$C$5:$C$204,$C80,Cards!$B$5:$B$204,$B80))</f>
        <v/>
      </c>
      <c r="N80" s="13">
        <f>IF($A80="","",IFERROR(AVERAGEIFS(Done!$H$5:$H$204,Done!$C$5:$C$204,$G80),""))</f>
        <v/>
      </c>
      <c r="O80" s="14">
        <f>IF($A80="","",IF($C80="Done","",IF($E80="","",IF(AND(ISNUMBER($N80),$N80&gt;0,$E80&gt;2*$N80),"Sitting longer than twice the usual cycle for a "&amp;$G80,IF($E80&gt;14,"Sitting more than 14 days","")))))</f>
        <v/>
      </c>
      <c r="P80" s="9" t="n"/>
      <c r="Q80" s="15">
        <f>IF($A80="","",COUNTIFS($C$5:$C80,$C80))</f>
        <v/>
      </c>
      <c r="R80" s="16">
        <f>IF($A80="","",$C80&amp;"|"&amp;$Q80)</f>
        <v/>
      </c>
    </row>
    <row r="81">
      <c r="A81" s="9" t="n"/>
      <c r="B81" s="9" t="n"/>
      <c r="C81" s="9" t="n"/>
      <c r="D81" s="6" t="n"/>
      <c r="E81" s="10">
        <f>IF($A81="","",IF($D81="","",Cards!$C$3-$D81))</f>
        <v/>
      </c>
      <c r="F81" s="11">
        <f>IF($A81="","",IF(AND($C81="In progress",COUNTIFS(Cards!$C$5:$C$204,"In progress",Cards!$B$5:$B$204,$B81)&gt;Cards!$G$3),"⚠",""))</f>
        <v/>
      </c>
      <c r="G81" s="9" t="n"/>
      <c r="H81" s="9" t="n"/>
      <c r="I81" s="6" t="n"/>
      <c r="J81" s="6" t="n"/>
      <c r="K81" s="6" t="n"/>
      <c r="L81" s="12">
        <f>IF($A81="","",IF($K81="","",$K81-Cards!$C$3))</f>
        <v/>
      </c>
      <c r="M81" s="12">
        <f>IF($A81="","",COUNTIFS(Cards!$C$5:$C$204,$C81,Cards!$B$5:$B$204,$B81))</f>
        <v/>
      </c>
      <c r="N81" s="13">
        <f>IF($A81="","",IFERROR(AVERAGEIFS(Done!$H$5:$H$204,Done!$C$5:$C$204,$G81),""))</f>
        <v/>
      </c>
      <c r="O81" s="14">
        <f>IF($A81="","",IF($C81="Done","",IF($E81="","",IF(AND(ISNUMBER($N81),$N81&gt;0,$E81&gt;2*$N81),"Sitting longer than twice the usual cycle for a "&amp;$G81,IF($E81&gt;14,"Sitting more than 14 days","")))))</f>
        <v/>
      </c>
      <c r="P81" s="9" t="n"/>
      <c r="Q81" s="15">
        <f>IF($A81="","",COUNTIFS($C$5:$C81,$C81))</f>
        <v/>
      </c>
      <c r="R81" s="16">
        <f>IF($A81="","",$C81&amp;"|"&amp;$Q81)</f>
        <v/>
      </c>
    </row>
    <row r="82">
      <c r="A82" s="9" t="n"/>
      <c r="B82" s="9" t="n"/>
      <c r="C82" s="9" t="n"/>
      <c r="D82" s="6" t="n"/>
      <c r="E82" s="10">
        <f>IF($A82="","",IF($D82="","",Cards!$C$3-$D82))</f>
        <v/>
      </c>
      <c r="F82" s="11">
        <f>IF($A82="","",IF(AND($C82="In progress",COUNTIFS(Cards!$C$5:$C$204,"In progress",Cards!$B$5:$B$204,$B82)&gt;Cards!$G$3),"⚠",""))</f>
        <v/>
      </c>
      <c r="G82" s="9" t="n"/>
      <c r="H82" s="9" t="n"/>
      <c r="I82" s="6" t="n"/>
      <c r="J82" s="6" t="n"/>
      <c r="K82" s="6" t="n"/>
      <c r="L82" s="12">
        <f>IF($A82="","",IF($K82="","",$K82-Cards!$C$3))</f>
        <v/>
      </c>
      <c r="M82" s="12">
        <f>IF($A82="","",COUNTIFS(Cards!$C$5:$C$204,$C82,Cards!$B$5:$B$204,$B82))</f>
        <v/>
      </c>
      <c r="N82" s="13">
        <f>IF($A82="","",IFERROR(AVERAGEIFS(Done!$H$5:$H$204,Done!$C$5:$C$204,$G82),""))</f>
        <v/>
      </c>
      <c r="O82" s="14">
        <f>IF($A82="","",IF($C82="Done","",IF($E82="","",IF(AND(ISNUMBER($N82),$N82&gt;0,$E82&gt;2*$N82),"Sitting longer than twice the usual cycle for a "&amp;$G82,IF($E82&gt;14,"Sitting more than 14 days","")))))</f>
        <v/>
      </c>
      <c r="P82" s="9" t="n"/>
      <c r="Q82" s="15">
        <f>IF($A82="","",COUNTIFS($C$5:$C82,$C82))</f>
        <v/>
      </c>
      <c r="R82" s="16">
        <f>IF($A82="","",$C82&amp;"|"&amp;$Q82)</f>
        <v/>
      </c>
    </row>
    <row r="83">
      <c r="A83" s="9" t="n"/>
      <c r="B83" s="9" t="n"/>
      <c r="C83" s="9" t="n"/>
      <c r="D83" s="6" t="n"/>
      <c r="E83" s="10">
        <f>IF($A83="","",IF($D83="","",Cards!$C$3-$D83))</f>
        <v/>
      </c>
      <c r="F83" s="11">
        <f>IF($A83="","",IF(AND($C83="In progress",COUNTIFS(Cards!$C$5:$C$204,"In progress",Cards!$B$5:$B$204,$B83)&gt;Cards!$G$3),"⚠",""))</f>
        <v/>
      </c>
      <c r="G83" s="9" t="n"/>
      <c r="H83" s="9" t="n"/>
      <c r="I83" s="6" t="n"/>
      <c r="J83" s="6" t="n"/>
      <c r="K83" s="6" t="n"/>
      <c r="L83" s="12">
        <f>IF($A83="","",IF($K83="","",$K83-Cards!$C$3))</f>
        <v/>
      </c>
      <c r="M83" s="12">
        <f>IF($A83="","",COUNTIFS(Cards!$C$5:$C$204,$C83,Cards!$B$5:$B$204,$B83))</f>
        <v/>
      </c>
      <c r="N83" s="13">
        <f>IF($A83="","",IFERROR(AVERAGEIFS(Done!$H$5:$H$204,Done!$C$5:$C$204,$G83),""))</f>
        <v/>
      </c>
      <c r="O83" s="14">
        <f>IF($A83="","",IF($C83="Done","",IF($E83="","",IF(AND(ISNUMBER($N83),$N83&gt;0,$E83&gt;2*$N83),"Sitting longer than twice the usual cycle for a "&amp;$G83,IF($E83&gt;14,"Sitting more than 14 days","")))))</f>
        <v/>
      </c>
      <c r="P83" s="9" t="n"/>
      <c r="Q83" s="15">
        <f>IF($A83="","",COUNTIFS($C$5:$C83,$C83))</f>
        <v/>
      </c>
      <c r="R83" s="16">
        <f>IF($A83="","",$C83&amp;"|"&amp;$Q83)</f>
        <v/>
      </c>
    </row>
    <row r="84">
      <c r="A84" s="9" t="n"/>
      <c r="B84" s="9" t="n"/>
      <c r="C84" s="9" t="n"/>
      <c r="D84" s="6" t="n"/>
      <c r="E84" s="10">
        <f>IF($A84="","",IF($D84="","",Cards!$C$3-$D84))</f>
        <v/>
      </c>
      <c r="F84" s="11">
        <f>IF($A84="","",IF(AND($C84="In progress",COUNTIFS(Cards!$C$5:$C$204,"In progress",Cards!$B$5:$B$204,$B84)&gt;Cards!$G$3),"⚠",""))</f>
        <v/>
      </c>
      <c r="G84" s="9" t="n"/>
      <c r="H84" s="9" t="n"/>
      <c r="I84" s="6" t="n"/>
      <c r="J84" s="6" t="n"/>
      <c r="K84" s="6" t="n"/>
      <c r="L84" s="12">
        <f>IF($A84="","",IF($K84="","",$K84-Cards!$C$3))</f>
        <v/>
      </c>
      <c r="M84" s="12">
        <f>IF($A84="","",COUNTIFS(Cards!$C$5:$C$204,$C84,Cards!$B$5:$B$204,$B84))</f>
        <v/>
      </c>
      <c r="N84" s="13">
        <f>IF($A84="","",IFERROR(AVERAGEIFS(Done!$H$5:$H$204,Done!$C$5:$C$204,$G84),""))</f>
        <v/>
      </c>
      <c r="O84" s="14">
        <f>IF($A84="","",IF($C84="Done","",IF($E84="","",IF(AND(ISNUMBER($N84),$N84&gt;0,$E84&gt;2*$N84),"Sitting longer than twice the usual cycle for a "&amp;$G84,IF($E84&gt;14,"Sitting more than 14 days","")))))</f>
        <v/>
      </c>
      <c r="P84" s="9" t="n"/>
      <c r="Q84" s="15">
        <f>IF($A84="","",COUNTIFS($C$5:$C84,$C84))</f>
        <v/>
      </c>
      <c r="R84" s="16">
        <f>IF($A84="","",$C84&amp;"|"&amp;$Q84)</f>
        <v/>
      </c>
    </row>
    <row r="85">
      <c r="A85" s="9" t="n"/>
      <c r="B85" s="9" t="n"/>
      <c r="C85" s="9" t="n"/>
      <c r="D85" s="6" t="n"/>
      <c r="E85" s="10">
        <f>IF($A85="","",IF($D85="","",Cards!$C$3-$D85))</f>
        <v/>
      </c>
      <c r="F85" s="11">
        <f>IF($A85="","",IF(AND($C85="In progress",COUNTIFS(Cards!$C$5:$C$204,"In progress",Cards!$B$5:$B$204,$B85)&gt;Cards!$G$3),"⚠",""))</f>
        <v/>
      </c>
      <c r="G85" s="9" t="n"/>
      <c r="H85" s="9" t="n"/>
      <c r="I85" s="6" t="n"/>
      <c r="J85" s="6" t="n"/>
      <c r="K85" s="6" t="n"/>
      <c r="L85" s="12">
        <f>IF($A85="","",IF($K85="","",$K85-Cards!$C$3))</f>
        <v/>
      </c>
      <c r="M85" s="12">
        <f>IF($A85="","",COUNTIFS(Cards!$C$5:$C$204,$C85,Cards!$B$5:$B$204,$B85))</f>
        <v/>
      </c>
      <c r="N85" s="13">
        <f>IF($A85="","",IFERROR(AVERAGEIFS(Done!$H$5:$H$204,Done!$C$5:$C$204,$G85),""))</f>
        <v/>
      </c>
      <c r="O85" s="14">
        <f>IF($A85="","",IF($C85="Done","",IF($E85="","",IF(AND(ISNUMBER($N85),$N85&gt;0,$E85&gt;2*$N85),"Sitting longer than twice the usual cycle for a "&amp;$G85,IF($E85&gt;14,"Sitting more than 14 days","")))))</f>
        <v/>
      </c>
      <c r="P85" s="9" t="n"/>
      <c r="Q85" s="15">
        <f>IF($A85="","",COUNTIFS($C$5:$C85,$C85))</f>
        <v/>
      </c>
      <c r="R85" s="16">
        <f>IF($A85="","",$C85&amp;"|"&amp;$Q85)</f>
        <v/>
      </c>
    </row>
    <row r="86">
      <c r="A86" s="9" t="n"/>
      <c r="B86" s="9" t="n"/>
      <c r="C86" s="9" t="n"/>
      <c r="D86" s="6" t="n"/>
      <c r="E86" s="10">
        <f>IF($A86="","",IF($D86="","",Cards!$C$3-$D86))</f>
        <v/>
      </c>
      <c r="F86" s="11">
        <f>IF($A86="","",IF(AND($C86="In progress",COUNTIFS(Cards!$C$5:$C$204,"In progress",Cards!$B$5:$B$204,$B86)&gt;Cards!$G$3),"⚠",""))</f>
        <v/>
      </c>
      <c r="G86" s="9" t="n"/>
      <c r="H86" s="9" t="n"/>
      <c r="I86" s="6" t="n"/>
      <c r="J86" s="6" t="n"/>
      <c r="K86" s="6" t="n"/>
      <c r="L86" s="12">
        <f>IF($A86="","",IF($K86="","",$K86-Cards!$C$3))</f>
        <v/>
      </c>
      <c r="M86" s="12">
        <f>IF($A86="","",COUNTIFS(Cards!$C$5:$C$204,$C86,Cards!$B$5:$B$204,$B86))</f>
        <v/>
      </c>
      <c r="N86" s="13">
        <f>IF($A86="","",IFERROR(AVERAGEIFS(Done!$H$5:$H$204,Done!$C$5:$C$204,$G86),""))</f>
        <v/>
      </c>
      <c r="O86" s="14">
        <f>IF($A86="","",IF($C86="Done","",IF($E86="","",IF(AND(ISNUMBER($N86),$N86&gt;0,$E86&gt;2*$N86),"Sitting longer than twice the usual cycle for a "&amp;$G86,IF($E86&gt;14,"Sitting more than 14 days","")))))</f>
        <v/>
      </c>
      <c r="P86" s="9" t="n"/>
      <c r="Q86" s="15">
        <f>IF($A86="","",COUNTIFS($C$5:$C86,$C86))</f>
        <v/>
      </c>
      <c r="R86" s="16">
        <f>IF($A86="","",$C86&amp;"|"&amp;$Q86)</f>
        <v/>
      </c>
    </row>
    <row r="87">
      <c r="A87" s="9" t="n"/>
      <c r="B87" s="9" t="n"/>
      <c r="C87" s="9" t="n"/>
      <c r="D87" s="6" t="n"/>
      <c r="E87" s="10">
        <f>IF($A87="","",IF($D87="","",Cards!$C$3-$D87))</f>
        <v/>
      </c>
      <c r="F87" s="11">
        <f>IF($A87="","",IF(AND($C87="In progress",COUNTIFS(Cards!$C$5:$C$204,"In progress",Cards!$B$5:$B$204,$B87)&gt;Cards!$G$3),"⚠",""))</f>
        <v/>
      </c>
      <c r="G87" s="9" t="n"/>
      <c r="H87" s="9" t="n"/>
      <c r="I87" s="6" t="n"/>
      <c r="J87" s="6" t="n"/>
      <c r="K87" s="6" t="n"/>
      <c r="L87" s="12">
        <f>IF($A87="","",IF($K87="","",$K87-Cards!$C$3))</f>
        <v/>
      </c>
      <c r="M87" s="12">
        <f>IF($A87="","",COUNTIFS(Cards!$C$5:$C$204,$C87,Cards!$B$5:$B$204,$B87))</f>
        <v/>
      </c>
      <c r="N87" s="13">
        <f>IF($A87="","",IFERROR(AVERAGEIFS(Done!$H$5:$H$204,Done!$C$5:$C$204,$G87),""))</f>
        <v/>
      </c>
      <c r="O87" s="14">
        <f>IF($A87="","",IF($C87="Done","",IF($E87="","",IF(AND(ISNUMBER($N87),$N87&gt;0,$E87&gt;2*$N87),"Sitting longer than twice the usual cycle for a "&amp;$G87,IF($E87&gt;14,"Sitting more than 14 days","")))))</f>
        <v/>
      </c>
      <c r="P87" s="9" t="n"/>
      <c r="Q87" s="15">
        <f>IF($A87="","",COUNTIFS($C$5:$C87,$C87))</f>
        <v/>
      </c>
      <c r="R87" s="16">
        <f>IF($A87="","",$C87&amp;"|"&amp;$Q87)</f>
        <v/>
      </c>
    </row>
    <row r="88">
      <c r="A88" s="9" t="n"/>
      <c r="B88" s="9" t="n"/>
      <c r="C88" s="9" t="n"/>
      <c r="D88" s="6" t="n"/>
      <c r="E88" s="10">
        <f>IF($A88="","",IF($D88="","",Cards!$C$3-$D88))</f>
        <v/>
      </c>
      <c r="F88" s="11">
        <f>IF($A88="","",IF(AND($C88="In progress",COUNTIFS(Cards!$C$5:$C$204,"In progress",Cards!$B$5:$B$204,$B88)&gt;Cards!$G$3),"⚠",""))</f>
        <v/>
      </c>
      <c r="G88" s="9" t="n"/>
      <c r="H88" s="9" t="n"/>
      <c r="I88" s="6" t="n"/>
      <c r="J88" s="6" t="n"/>
      <c r="K88" s="6" t="n"/>
      <c r="L88" s="12">
        <f>IF($A88="","",IF($K88="","",$K88-Cards!$C$3))</f>
        <v/>
      </c>
      <c r="M88" s="12">
        <f>IF($A88="","",COUNTIFS(Cards!$C$5:$C$204,$C88,Cards!$B$5:$B$204,$B88))</f>
        <v/>
      </c>
      <c r="N88" s="13">
        <f>IF($A88="","",IFERROR(AVERAGEIFS(Done!$H$5:$H$204,Done!$C$5:$C$204,$G88),""))</f>
        <v/>
      </c>
      <c r="O88" s="14">
        <f>IF($A88="","",IF($C88="Done","",IF($E88="","",IF(AND(ISNUMBER($N88),$N88&gt;0,$E88&gt;2*$N88),"Sitting longer than twice the usual cycle for a "&amp;$G88,IF($E88&gt;14,"Sitting more than 14 days","")))))</f>
        <v/>
      </c>
      <c r="P88" s="9" t="n"/>
      <c r="Q88" s="15">
        <f>IF($A88="","",COUNTIFS($C$5:$C88,$C88))</f>
        <v/>
      </c>
      <c r="R88" s="16">
        <f>IF($A88="","",$C88&amp;"|"&amp;$Q88)</f>
        <v/>
      </c>
    </row>
    <row r="89">
      <c r="A89" s="9" t="n"/>
      <c r="B89" s="9" t="n"/>
      <c r="C89" s="9" t="n"/>
      <c r="D89" s="6" t="n"/>
      <c r="E89" s="10">
        <f>IF($A89="","",IF($D89="","",Cards!$C$3-$D89))</f>
        <v/>
      </c>
      <c r="F89" s="11">
        <f>IF($A89="","",IF(AND($C89="In progress",COUNTIFS(Cards!$C$5:$C$204,"In progress",Cards!$B$5:$B$204,$B89)&gt;Cards!$G$3),"⚠",""))</f>
        <v/>
      </c>
      <c r="G89" s="9" t="n"/>
      <c r="H89" s="9" t="n"/>
      <c r="I89" s="6" t="n"/>
      <c r="J89" s="6" t="n"/>
      <c r="K89" s="6" t="n"/>
      <c r="L89" s="12">
        <f>IF($A89="","",IF($K89="","",$K89-Cards!$C$3))</f>
        <v/>
      </c>
      <c r="M89" s="12">
        <f>IF($A89="","",COUNTIFS(Cards!$C$5:$C$204,$C89,Cards!$B$5:$B$204,$B89))</f>
        <v/>
      </c>
      <c r="N89" s="13">
        <f>IF($A89="","",IFERROR(AVERAGEIFS(Done!$H$5:$H$204,Done!$C$5:$C$204,$G89),""))</f>
        <v/>
      </c>
      <c r="O89" s="14">
        <f>IF($A89="","",IF($C89="Done","",IF($E89="","",IF(AND(ISNUMBER($N89),$N89&gt;0,$E89&gt;2*$N89),"Sitting longer than twice the usual cycle for a "&amp;$G89,IF($E89&gt;14,"Sitting more than 14 days","")))))</f>
        <v/>
      </c>
      <c r="P89" s="9" t="n"/>
      <c r="Q89" s="15">
        <f>IF($A89="","",COUNTIFS($C$5:$C89,$C89))</f>
        <v/>
      </c>
      <c r="R89" s="16">
        <f>IF($A89="","",$C89&amp;"|"&amp;$Q89)</f>
        <v/>
      </c>
    </row>
    <row r="90">
      <c r="A90" s="9" t="n"/>
      <c r="B90" s="9" t="n"/>
      <c r="C90" s="9" t="n"/>
      <c r="D90" s="6" t="n"/>
      <c r="E90" s="10">
        <f>IF($A90="","",IF($D90="","",Cards!$C$3-$D90))</f>
        <v/>
      </c>
      <c r="F90" s="11">
        <f>IF($A90="","",IF(AND($C90="In progress",COUNTIFS(Cards!$C$5:$C$204,"In progress",Cards!$B$5:$B$204,$B90)&gt;Cards!$G$3),"⚠",""))</f>
        <v/>
      </c>
      <c r="G90" s="9" t="n"/>
      <c r="H90" s="9" t="n"/>
      <c r="I90" s="6" t="n"/>
      <c r="J90" s="6" t="n"/>
      <c r="K90" s="6" t="n"/>
      <c r="L90" s="12">
        <f>IF($A90="","",IF($K90="","",$K90-Cards!$C$3))</f>
        <v/>
      </c>
      <c r="M90" s="12">
        <f>IF($A90="","",COUNTIFS(Cards!$C$5:$C$204,$C90,Cards!$B$5:$B$204,$B90))</f>
        <v/>
      </c>
      <c r="N90" s="13">
        <f>IF($A90="","",IFERROR(AVERAGEIFS(Done!$H$5:$H$204,Done!$C$5:$C$204,$G90),""))</f>
        <v/>
      </c>
      <c r="O90" s="14">
        <f>IF($A90="","",IF($C90="Done","",IF($E90="","",IF(AND(ISNUMBER($N90),$N90&gt;0,$E90&gt;2*$N90),"Sitting longer than twice the usual cycle for a "&amp;$G90,IF($E90&gt;14,"Sitting more than 14 days","")))))</f>
        <v/>
      </c>
      <c r="P90" s="9" t="n"/>
      <c r="Q90" s="15">
        <f>IF($A90="","",COUNTIFS($C$5:$C90,$C90))</f>
        <v/>
      </c>
      <c r="R90" s="16">
        <f>IF($A90="","",$C90&amp;"|"&amp;$Q90)</f>
        <v/>
      </c>
    </row>
    <row r="91">
      <c r="A91" s="9" t="n"/>
      <c r="B91" s="9" t="n"/>
      <c r="C91" s="9" t="n"/>
      <c r="D91" s="6" t="n"/>
      <c r="E91" s="10">
        <f>IF($A91="","",IF($D91="","",Cards!$C$3-$D91))</f>
        <v/>
      </c>
      <c r="F91" s="11">
        <f>IF($A91="","",IF(AND($C91="In progress",COUNTIFS(Cards!$C$5:$C$204,"In progress",Cards!$B$5:$B$204,$B91)&gt;Cards!$G$3),"⚠",""))</f>
        <v/>
      </c>
      <c r="G91" s="9" t="n"/>
      <c r="H91" s="9" t="n"/>
      <c r="I91" s="6" t="n"/>
      <c r="J91" s="6" t="n"/>
      <c r="K91" s="6" t="n"/>
      <c r="L91" s="12">
        <f>IF($A91="","",IF($K91="","",$K91-Cards!$C$3))</f>
        <v/>
      </c>
      <c r="M91" s="12">
        <f>IF($A91="","",COUNTIFS(Cards!$C$5:$C$204,$C91,Cards!$B$5:$B$204,$B91))</f>
        <v/>
      </c>
      <c r="N91" s="13">
        <f>IF($A91="","",IFERROR(AVERAGEIFS(Done!$H$5:$H$204,Done!$C$5:$C$204,$G91),""))</f>
        <v/>
      </c>
      <c r="O91" s="14">
        <f>IF($A91="","",IF($C91="Done","",IF($E91="","",IF(AND(ISNUMBER($N91),$N91&gt;0,$E91&gt;2*$N91),"Sitting longer than twice the usual cycle for a "&amp;$G91,IF($E91&gt;14,"Sitting more than 14 days","")))))</f>
        <v/>
      </c>
      <c r="P91" s="9" t="n"/>
      <c r="Q91" s="15">
        <f>IF($A91="","",COUNTIFS($C$5:$C91,$C91))</f>
        <v/>
      </c>
      <c r="R91" s="16">
        <f>IF($A91="","",$C91&amp;"|"&amp;$Q91)</f>
        <v/>
      </c>
    </row>
    <row r="92">
      <c r="A92" s="9" t="n"/>
      <c r="B92" s="9" t="n"/>
      <c r="C92" s="9" t="n"/>
      <c r="D92" s="6" t="n"/>
      <c r="E92" s="10">
        <f>IF($A92="","",IF($D92="","",Cards!$C$3-$D92))</f>
        <v/>
      </c>
      <c r="F92" s="11">
        <f>IF($A92="","",IF(AND($C92="In progress",COUNTIFS(Cards!$C$5:$C$204,"In progress",Cards!$B$5:$B$204,$B92)&gt;Cards!$G$3),"⚠",""))</f>
        <v/>
      </c>
      <c r="G92" s="9" t="n"/>
      <c r="H92" s="9" t="n"/>
      <c r="I92" s="6" t="n"/>
      <c r="J92" s="6" t="n"/>
      <c r="K92" s="6" t="n"/>
      <c r="L92" s="12">
        <f>IF($A92="","",IF($K92="","",$K92-Cards!$C$3))</f>
        <v/>
      </c>
      <c r="M92" s="12">
        <f>IF($A92="","",COUNTIFS(Cards!$C$5:$C$204,$C92,Cards!$B$5:$B$204,$B92))</f>
        <v/>
      </c>
      <c r="N92" s="13">
        <f>IF($A92="","",IFERROR(AVERAGEIFS(Done!$H$5:$H$204,Done!$C$5:$C$204,$G92),""))</f>
        <v/>
      </c>
      <c r="O92" s="14">
        <f>IF($A92="","",IF($C92="Done","",IF($E92="","",IF(AND(ISNUMBER($N92),$N92&gt;0,$E92&gt;2*$N92),"Sitting longer than twice the usual cycle for a "&amp;$G92,IF($E92&gt;14,"Sitting more than 14 days","")))))</f>
        <v/>
      </c>
      <c r="P92" s="9" t="n"/>
      <c r="Q92" s="15">
        <f>IF($A92="","",COUNTIFS($C$5:$C92,$C92))</f>
        <v/>
      </c>
      <c r="R92" s="16">
        <f>IF($A92="","",$C92&amp;"|"&amp;$Q92)</f>
        <v/>
      </c>
    </row>
    <row r="93">
      <c r="A93" s="9" t="n"/>
      <c r="B93" s="9" t="n"/>
      <c r="C93" s="9" t="n"/>
      <c r="D93" s="6" t="n"/>
      <c r="E93" s="10">
        <f>IF($A93="","",IF($D93="","",Cards!$C$3-$D93))</f>
        <v/>
      </c>
      <c r="F93" s="11">
        <f>IF($A93="","",IF(AND($C93="In progress",COUNTIFS(Cards!$C$5:$C$204,"In progress",Cards!$B$5:$B$204,$B93)&gt;Cards!$G$3),"⚠",""))</f>
        <v/>
      </c>
      <c r="G93" s="9" t="n"/>
      <c r="H93" s="9" t="n"/>
      <c r="I93" s="6" t="n"/>
      <c r="J93" s="6" t="n"/>
      <c r="K93" s="6" t="n"/>
      <c r="L93" s="12">
        <f>IF($A93="","",IF($K93="","",$K93-Cards!$C$3))</f>
        <v/>
      </c>
      <c r="M93" s="12">
        <f>IF($A93="","",COUNTIFS(Cards!$C$5:$C$204,$C93,Cards!$B$5:$B$204,$B93))</f>
        <v/>
      </c>
      <c r="N93" s="13">
        <f>IF($A93="","",IFERROR(AVERAGEIFS(Done!$H$5:$H$204,Done!$C$5:$C$204,$G93),""))</f>
        <v/>
      </c>
      <c r="O93" s="14">
        <f>IF($A93="","",IF($C93="Done","",IF($E93="","",IF(AND(ISNUMBER($N93),$N93&gt;0,$E93&gt;2*$N93),"Sitting longer than twice the usual cycle for a "&amp;$G93,IF($E93&gt;14,"Sitting more than 14 days","")))))</f>
        <v/>
      </c>
      <c r="P93" s="9" t="n"/>
      <c r="Q93" s="15">
        <f>IF($A93="","",COUNTIFS($C$5:$C93,$C93))</f>
        <v/>
      </c>
      <c r="R93" s="16">
        <f>IF($A93="","",$C93&amp;"|"&amp;$Q93)</f>
        <v/>
      </c>
    </row>
    <row r="94">
      <c r="A94" s="9" t="n"/>
      <c r="B94" s="9" t="n"/>
      <c r="C94" s="9" t="n"/>
      <c r="D94" s="6" t="n"/>
      <c r="E94" s="10">
        <f>IF($A94="","",IF($D94="","",Cards!$C$3-$D94))</f>
        <v/>
      </c>
      <c r="F94" s="11">
        <f>IF($A94="","",IF(AND($C94="In progress",COUNTIFS(Cards!$C$5:$C$204,"In progress",Cards!$B$5:$B$204,$B94)&gt;Cards!$G$3),"⚠",""))</f>
        <v/>
      </c>
      <c r="G94" s="9" t="n"/>
      <c r="H94" s="9" t="n"/>
      <c r="I94" s="6" t="n"/>
      <c r="J94" s="6" t="n"/>
      <c r="K94" s="6" t="n"/>
      <c r="L94" s="12">
        <f>IF($A94="","",IF($K94="","",$K94-Cards!$C$3))</f>
        <v/>
      </c>
      <c r="M94" s="12">
        <f>IF($A94="","",COUNTIFS(Cards!$C$5:$C$204,$C94,Cards!$B$5:$B$204,$B94))</f>
        <v/>
      </c>
      <c r="N94" s="13">
        <f>IF($A94="","",IFERROR(AVERAGEIFS(Done!$H$5:$H$204,Done!$C$5:$C$204,$G94),""))</f>
        <v/>
      </c>
      <c r="O94" s="14">
        <f>IF($A94="","",IF($C94="Done","",IF($E94="","",IF(AND(ISNUMBER($N94),$N94&gt;0,$E94&gt;2*$N94),"Sitting longer than twice the usual cycle for a "&amp;$G94,IF($E94&gt;14,"Sitting more than 14 days","")))))</f>
        <v/>
      </c>
      <c r="P94" s="9" t="n"/>
      <c r="Q94" s="15">
        <f>IF($A94="","",COUNTIFS($C$5:$C94,$C94))</f>
        <v/>
      </c>
      <c r="R94" s="16">
        <f>IF($A94="","",$C94&amp;"|"&amp;$Q94)</f>
        <v/>
      </c>
    </row>
    <row r="95">
      <c r="A95" s="9" t="n"/>
      <c r="B95" s="9" t="n"/>
      <c r="C95" s="9" t="n"/>
      <c r="D95" s="6" t="n"/>
      <c r="E95" s="10">
        <f>IF($A95="","",IF($D95="","",Cards!$C$3-$D95))</f>
        <v/>
      </c>
      <c r="F95" s="11">
        <f>IF($A95="","",IF(AND($C95="In progress",COUNTIFS(Cards!$C$5:$C$204,"In progress",Cards!$B$5:$B$204,$B95)&gt;Cards!$G$3),"⚠",""))</f>
        <v/>
      </c>
      <c r="G95" s="9" t="n"/>
      <c r="H95" s="9" t="n"/>
      <c r="I95" s="6" t="n"/>
      <c r="J95" s="6" t="n"/>
      <c r="K95" s="6" t="n"/>
      <c r="L95" s="12">
        <f>IF($A95="","",IF($K95="","",$K95-Cards!$C$3))</f>
        <v/>
      </c>
      <c r="M95" s="12">
        <f>IF($A95="","",COUNTIFS(Cards!$C$5:$C$204,$C95,Cards!$B$5:$B$204,$B95))</f>
        <v/>
      </c>
      <c r="N95" s="13">
        <f>IF($A95="","",IFERROR(AVERAGEIFS(Done!$H$5:$H$204,Done!$C$5:$C$204,$G95),""))</f>
        <v/>
      </c>
      <c r="O95" s="14">
        <f>IF($A95="","",IF($C95="Done","",IF($E95="","",IF(AND(ISNUMBER($N95),$N95&gt;0,$E95&gt;2*$N95),"Sitting longer than twice the usual cycle for a "&amp;$G95,IF($E95&gt;14,"Sitting more than 14 days","")))))</f>
        <v/>
      </c>
      <c r="P95" s="9" t="n"/>
      <c r="Q95" s="15">
        <f>IF($A95="","",COUNTIFS($C$5:$C95,$C95))</f>
        <v/>
      </c>
      <c r="R95" s="16">
        <f>IF($A95="","",$C95&amp;"|"&amp;$Q95)</f>
        <v/>
      </c>
    </row>
    <row r="96">
      <c r="A96" s="9" t="n"/>
      <c r="B96" s="9" t="n"/>
      <c r="C96" s="9" t="n"/>
      <c r="D96" s="6" t="n"/>
      <c r="E96" s="10">
        <f>IF($A96="","",IF($D96="","",Cards!$C$3-$D96))</f>
        <v/>
      </c>
      <c r="F96" s="11">
        <f>IF($A96="","",IF(AND($C96="In progress",COUNTIFS(Cards!$C$5:$C$204,"In progress",Cards!$B$5:$B$204,$B96)&gt;Cards!$G$3),"⚠",""))</f>
        <v/>
      </c>
      <c r="G96" s="9" t="n"/>
      <c r="H96" s="9" t="n"/>
      <c r="I96" s="6" t="n"/>
      <c r="J96" s="6" t="n"/>
      <c r="K96" s="6" t="n"/>
      <c r="L96" s="12">
        <f>IF($A96="","",IF($K96="","",$K96-Cards!$C$3))</f>
        <v/>
      </c>
      <c r="M96" s="12">
        <f>IF($A96="","",COUNTIFS(Cards!$C$5:$C$204,$C96,Cards!$B$5:$B$204,$B96))</f>
        <v/>
      </c>
      <c r="N96" s="13">
        <f>IF($A96="","",IFERROR(AVERAGEIFS(Done!$H$5:$H$204,Done!$C$5:$C$204,$G96),""))</f>
        <v/>
      </c>
      <c r="O96" s="14">
        <f>IF($A96="","",IF($C96="Done","",IF($E96="","",IF(AND(ISNUMBER($N96),$N96&gt;0,$E96&gt;2*$N96),"Sitting longer than twice the usual cycle for a "&amp;$G96,IF($E96&gt;14,"Sitting more than 14 days","")))))</f>
        <v/>
      </c>
      <c r="P96" s="9" t="n"/>
      <c r="Q96" s="15">
        <f>IF($A96="","",COUNTIFS($C$5:$C96,$C96))</f>
        <v/>
      </c>
      <c r="R96" s="16">
        <f>IF($A96="","",$C96&amp;"|"&amp;$Q96)</f>
        <v/>
      </c>
    </row>
    <row r="97">
      <c r="A97" s="9" t="n"/>
      <c r="B97" s="9" t="n"/>
      <c r="C97" s="9" t="n"/>
      <c r="D97" s="6" t="n"/>
      <c r="E97" s="10">
        <f>IF($A97="","",IF($D97="","",Cards!$C$3-$D97))</f>
        <v/>
      </c>
      <c r="F97" s="11">
        <f>IF($A97="","",IF(AND($C97="In progress",COUNTIFS(Cards!$C$5:$C$204,"In progress",Cards!$B$5:$B$204,$B97)&gt;Cards!$G$3),"⚠",""))</f>
        <v/>
      </c>
      <c r="G97" s="9" t="n"/>
      <c r="H97" s="9" t="n"/>
      <c r="I97" s="6" t="n"/>
      <c r="J97" s="6" t="n"/>
      <c r="K97" s="6" t="n"/>
      <c r="L97" s="12">
        <f>IF($A97="","",IF($K97="","",$K97-Cards!$C$3))</f>
        <v/>
      </c>
      <c r="M97" s="12">
        <f>IF($A97="","",COUNTIFS(Cards!$C$5:$C$204,$C97,Cards!$B$5:$B$204,$B97))</f>
        <v/>
      </c>
      <c r="N97" s="13">
        <f>IF($A97="","",IFERROR(AVERAGEIFS(Done!$H$5:$H$204,Done!$C$5:$C$204,$G97),""))</f>
        <v/>
      </c>
      <c r="O97" s="14">
        <f>IF($A97="","",IF($C97="Done","",IF($E97="","",IF(AND(ISNUMBER($N97),$N97&gt;0,$E97&gt;2*$N97),"Sitting longer than twice the usual cycle for a "&amp;$G97,IF($E97&gt;14,"Sitting more than 14 days","")))))</f>
        <v/>
      </c>
      <c r="P97" s="9" t="n"/>
      <c r="Q97" s="15">
        <f>IF($A97="","",COUNTIFS($C$5:$C97,$C97))</f>
        <v/>
      </c>
      <c r="R97" s="16">
        <f>IF($A97="","",$C97&amp;"|"&amp;$Q97)</f>
        <v/>
      </c>
    </row>
    <row r="98">
      <c r="A98" s="9" t="n"/>
      <c r="B98" s="9" t="n"/>
      <c r="C98" s="9" t="n"/>
      <c r="D98" s="6" t="n"/>
      <c r="E98" s="10">
        <f>IF($A98="","",IF($D98="","",Cards!$C$3-$D98))</f>
        <v/>
      </c>
      <c r="F98" s="11">
        <f>IF($A98="","",IF(AND($C98="In progress",COUNTIFS(Cards!$C$5:$C$204,"In progress",Cards!$B$5:$B$204,$B98)&gt;Cards!$G$3),"⚠",""))</f>
        <v/>
      </c>
      <c r="G98" s="9" t="n"/>
      <c r="H98" s="9" t="n"/>
      <c r="I98" s="6" t="n"/>
      <c r="J98" s="6" t="n"/>
      <c r="K98" s="6" t="n"/>
      <c r="L98" s="12">
        <f>IF($A98="","",IF($K98="","",$K98-Cards!$C$3))</f>
        <v/>
      </c>
      <c r="M98" s="12">
        <f>IF($A98="","",COUNTIFS(Cards!$C$5:$C$204,$C98,Cards!$B$5:$B$204,$B98))</f>
        <v/>
      </c>
      <c r="N98" s="13">
        <f>IF($A98="","",IFERROR(AVERAGEIFS(Done!$H$5:$H$204,Done!$C$5:$C$204,$G98),""))</f>
        <v/>
      </c>
      <c r="O98" s="14">
        <f>IF($A98="","",IF($C98="Done","",IF($E98="","",IF(AND(ISNUMBER($N98),$N98&gt;0,$E98&gt;2*$N98),"Sitting longer than twice the usual cycle for a "&amp;$G98,IF($E98&gt;14,"Sitting more than 14 days","")))))</f>
        <v/>
      </c>
      <c r="P98" s="9" t="n"/>
      <c r="Q98" s="15">
        <f>IF($A98="","",COUNTIFS($C$5:$C98,$C98))</f>
        <v/>
      </c>
      <c r="R98" s="16">
        <f>IF($A98="","",$C98&amp;"|"&amp;$Q98)</f>
        <v/>
      </c>
    </row>
    <row r="99">
      <c r="A99" s="9" t="n"/>
      <c r="B99" s="9" t="n"/>
      <c r="C99" s="9" t="n"/>
      <c r="D99" s="6" t="n"/>
      <c r="E99" s="10">
        <f>IF($A99="","",IF($D99="","",Cards!$C$3-$D99))</f>
        <v/>
      </c>
      <c r="F99" s="11">
        <f>IF($A99="","",IF(AND($C99="In progress",COUNTIFS(Cards!$C$5:$C$204,"In progress",Cards!$B$5:$B$204,$B99)&gt;Cards!$G$3),"⚠",""))</f>
        <v/>
      </c>
      <c r="G99" s="9" t="n"/>
      <c r="H99" s="9" t="n"/>
      <c r="I99" s="6" t="n"/>
      <c r="J99" s="6" t="n"/>
      <c r="K99" s="6" t="n"/>
      <c r="L99" s="12">
        <f>IF($A99="","",IF($K99="","",$K99-Cards!$C$3))</f>
        <v/>
      </c>
      <c r="M99" s="12">
        <f>IF($A99="","",COUNTIFS(Cards!$C$5:$C$204,$C99,Cards!$B$5:$B$204,$B99))</f>
        <v/>
      </c>
      <c r="N99" s="13">
        <f>IF($A99="","",IFERROR(AVERAGEIFS(Done!$H$5:$H$204,Done!$C$5:$C$204,$G99),""))</f>
        <v/>
      </c>
      <c r="O99" s="14">
        <f>IF($A99="","",IF($C99="Done","",IF($E99="","",IF(AND(ISNUMBER($N99),$N99&gt;0,$E99&gt;2*$N99),"Sitting longer than twice the usual cycle for a "&amp;$G99,IF($E99&gt;14,"Sitting more than 14 days","")))))</f>
        <v/>
      </c>
      <c r="P99" s="9" t="n"/>
      <c r="Q99" s="15">
        <f>IF($A99="","",COUNTIFS($C$5:$C99,$C99))</f>
        <v/>
      </c>
      <c r="R99" s="16">
        <f>IF($A99="","",$C99&amp;"|"&amp;$Q99)</f>
        <v/>
      </c>
    </row>
    <row r="100">
      <c r="A100" s="9" t="n"/>
      <c r="B100" s="9" t="n"/>
      <c r="C100" s="9" t="n"/>
      <c r="D100" s="6" t="n"/>
      <c r="E100" s="10">
        <f>IF($A100="","",IF($D100="","",Cards!$C$3-$D100))</f>
        <v/>
      </c>
      <c r="F100" s="11">
        <f>IF($A100="","",IF(AND($C100="In progress",COUNTIFS(Cards!$C$5:$C$204,"In progress",Cards!$B$5:$B$204,$B100)&gt;Cards!$G$3),"⚠",""))</f>
        <v/>
      </c>
      <c r="G100" s="9" t="n"/>
      <c r="H100" s="9" t="n"/>
      <c r="I100" s="6" t="n"/>
      <c r="J100" s="6" t="n"/>
      <c r="K100" s="6" t="n"/>
      <c r="L100" s="12">
        <f>IF($A100="","",IF($K100="","",$K100-Cards!$C$3))</f>
        <v/>
      </c>
      <c r="M100" s="12">
        <f>IF($A100="","",COUNTIFS(Cards!$C$5:$C$204,$C100,Cards!$B$5:$B$204,$B100))</f>
        <v/>
      </c>
      <c r="N100" s="13">
        <f>IF($A100="","",IFERROR(AVERAGEIFS(Done!$H$5:$H$204,Done!$C$5:$C$204,$G100),""))</f>
        <v/>
      </c>
      <c r="O100" s="14">
        <f>IF($A100="","",IF($C100="Done","",IF($E100="","",IF(AND(ISNUMBER($N100),$N100&gt;0,$E100&gt;2*$N100),"Sitting longer than twice the usual cycle for a "&amp;$G100,IF($E100&gt;14,"Sitting more than 14 days","")))))</f>
        <v/>
      </c>
      <c r="P100" s="9" t="n"/>
      <c r="Q100" s="15">
        <f>IF($A100="","",COUNTIFS($C$5:$C100,$C100))</f>
        <v/>
      </c>
      <c r="R100" s="16">
        <f>IF($A100="","",$C100&amp;"|"&amp;$Q100)</f>
        <v/>
      </c>
    </row>
    <row r="101">
      <c r="A101" s="9" t="n"/>
      <c r="B101" s="9" t="n"/>
      <c r="C101" s="9" t="n"/>
      <c r="D101" s="6" t="n"/>
      <c r="E101" s="10">
        <f>IF($A101="","",IF($D101="","",Cards!$C$3-$D101))</f>
        <v/>
      </c>
      <c r="F101" s="11">
        <f>IF($A101="","",IF(AND($C101="In progress",COUNTIFS(Cards!$C$5:$C$204,"In progress",Cards!$B$5:$B$204,$B101)&gt;Cards!$G$3),"⚠",""))</f>
        <v/>
      </c>
      <c r="G101" s="9" t="n"/>
      <c r="H101" s="9" t="n"/>
      <c r="I101" s="6" t="n"/>
      <c r="J101" s="6" t="n"/>
      <c r="K101" s="6" t="n"/>
      <c r="L101" s="12">
        <f>IF($A101="","",IF($K101="","",$K101-Cards!$C$3))</f>
        <v/>
      </c>
      <c r="M101" s="12">
        <f>IF($A101="","",COUNTIFS(Cards!$C$5:$C$204,$C101,Cards!$B$5:$B$204,$B101))</f>
        <v/>
      </c>
      <c r="N101" s="13">
        <f>IF($A101="","",IFERROR(AVERAGEIFS(Done!$H$5:$H$204,Done!$C$5:$C$204,$G101),""))</f>
        <v/>
      </c>
      <c r="O101" s="14">
        <f>IF($A101="","",IF($C101="Done","",IF($E101="","",IF(AND(ISNUMBER($N101),$N101&gt;0,$E101&gt;2*$N101),"Sitting longer than twice the usual cycle for a "&amp;$G101,IF($E101&gt;14,"Sitting more than 14 days","")))))</f>
        <v/>
      </c>
      <c r="P101" s="9" t="n"/>
      <c r="Q101" s="15">
        <f>IF($A101="","",COUNTIFS($C$5:$C101,$C101))</f>
        <v/>
      </c>
      <c r="R101" s="16">
        <f>IF($A101="","",$C101&amp;"|"&amp;$Q101)</f>
        <v/>
      </c>
    </row>
    <row r="102">
      <c r="A102" s="9" t="n"/>
      <c r="B102" s="9" t="n"/>
      <c r="C102" s="9" t="n"/>
      <c r="D102" s="6" t="n"/>
      <c r="E102" s="10">
        <f>IF($A102="","",IF($D102="","",Cards!$C$3-$D102))</f>
        <v/>
      </c>
      <c r="F102" s="11">
        <f>IF($A102="","",IF(AND($C102="In progress",COUNTIFS(Cards!$C$5:$C$204,"In progress",Cards!$B$5:$B$204,$B102)&gt;Cards!$G$3),"⚠",""))</f>
        <v/>
      </c>
      <c r="G102" s="9" t="n"/>
      <c r="H102" s="9" t="n"/>
      <c r="I102" s="6" t="n"/>
      <c r="J102" s="6" t="n"/>
      <c r="K102" s="6" t="n"/>
      <c r="L102" s="12">
        <f>IF($A102="","",IF($K102="","",$K102-Cards!$C$3))</f>
        <v/>
      </c>
      <c r="M102" s="12">
        <f>IF($A102="","",COUNTIFS(Cards!$C$5:$C$204,$C102,Cards!$B$5:$B$204,$B102))</f>
        <v/>
      </c>
      <c r="N102" s="13">
        <f>IF($A102="","",IFERROR(AVERAGEIFS(Done!$H$5:$H$204,Done!$C$5:$C$204,$G102),""))</f>
        <v/>
      </c>
      <c r="O102" s="14">
        <f>IF($A102="","",IF($C102="Done","",IF($E102="","",IF(AND(ISNUMBER($N102),$N102&gt;0,$E102&gt;2*$N102),"Sitting longer than twice the usual cycle for a "&amp;$G102,IF($E102&gt;14,"Sitting more than 14 days","")))))</f>
        <v/>
      </c>
      <c r="P102" s="9" t="n"/>
      <c r="Q102" s="15">
        <f>IF($A102="","",COUNTIFS($C$5:$C102,$C102))</f>
        <v/>
      </c>
      <c r="R102" s="16">
        <f>IF($A102="","",$C102&amp;"|"&amp;$Q102)</f>
        <v/>
      </c>
    </row>
    <row r="103">
      <c r="A103" s="9" t="n"/>
      <c r="B103" s="9" t="n"/>
      <c r="C103" s="9" t="n"/>
      <c r="D103" s="6" t="n"/>
      <c r="E103" s="10">
        <f>IF($A103="","",IF($D103="","",Cards!$C$3-$D103))</f>
        <v/>
      </c>
      <c r="F103" s="11">
        <f>IF($A103="","",IF(AND($C103="In progress",COUNTIFS(Cards!$C$5:$C$204,"In progress",Cards!$B$5:$B$204,$B103)&gt;Cards!$G$3),"⚠",""))</f>
        <v/>
      </c>
      <c r="G103" s="9" t="n"/>
      <c r="H103" s="9" t="n"/>
      <c r="I103" s="6" t="n"/>
      <c r="J103" s="6" t="n"/>
      <c r="K103" s="6" t="n"/>
      <c r="L103" s="12">
        <f>IF($A103="","",IF($K103="","",$K103-Cards!$C$3))</f>
        <v/>
      </c>
      <c r="M103" s="12">
        <f>IF($A103="","",COUNTIFS(Cards!$C$5:$C$204,$C103,Cards!$B$5:$B$204,$B103))</f>
        <v/>
      </c>
      <c r="N103" s="13">
        <f>IF($A103="","",IFERROR(AVERAGEIFS(Done!$H$5:$H$204,Done!$C$5:$C$204,$G103),""))</f>
        <v/>
      </c>
      <c r="O103" s="14">
        <f>IF($A103="","",IF($C103="Done","",IF($E103="","",IF(AND(ISNUMBER($N103),$N103&gt;0,$E103&gt;2*$N103),"Sitting longer than twice the usual cycle for a "&amp;$G103,IF($E103&gt;14,"Sitting more than 14 days","")))))</f>
        <v/>
      </c>
      <c r="P103" s="9" t="n"/>
      <c r="Q103" s="15">
        <f>IF($A103="","",COUNTIFS($C$5:$C103,$C103))</f>
        <v/>
      </c>
      <c r="R103" s="16">
        <f>IF($A103="","",$C103&amp;"|"&amp;$Q103)</f>
        <v/>
      </c>
    </row>
    <row r="104">
      <c r="A104" s="9" t="n"/>
      <c r="B104" s="9" t="n"/>
      <c r="C104" s="9" t="n"/>
      <c r="D104" s="6" t="n"/>
      <c r="E104" s="10">
        <f>IF($A104="","",IF($D104="","",Cards!$C$3-$D104))</f>
        <v/>
      </c>
      <c r="F104" s="11">
        <f>IF($A104="","",IF(AND($C104="In progress",COUNTIFS(Cards!$C$5:$C$204,"In progress",Cards!$B$5:$B$204,$B104)&gt;Cards!$G$3),"⚠",""))</f>
        <v/>
      </c>
      <c r="G104" s="9" t="n"/>
      <c r="H104" s="9" t="n"/>
      <c r="I104" s="6" t="n"/>
      <c r="J104" s="6" t="n"/>
      <c r="K104" s="6" t="n"/>
      <c r="L104" s="12">
        <f>IF($A104="","",IF($K104="","",$K104-Cards!$C$3))</f>
        <v/>
      </c>
      <c r="M104" s="12">
        <f>IF($A104="","",COUNTIFS(Cards!$C$5:$C$204,$C104,Cards!$B$5:$B$204,$B104))</f>
        <v/>
      </c>
      <c r="N104" s="13">
        <f>IF($A104="","",IFERROR(AVERAGEIFS(Done!$H$5:$H$204,Done!$C$5:$C$204,$G104),""))</f>
        <v/>
      </c>
      <c r="O104" s="14">
        <f>IF($A104="","",IF($C104="Done","",IF($E104="","",IF(AND(ISNUMBER($N104),$N104&gt;0,$E104&gt;2*$N104),"Sitting longer than twice the usual cycle for a "&amp;$G104,IF($E104&gt;14,"Sitting more than 14 days","")))))</f>
        <v/>
      </c>
      <c r="P104" s="9" t="n"/>
      <c r="Q104" s="15">
        <f>IF($A104="","",COUNTIFS($C$5:$C104,$C104))</f>
        <v/>
      </c>
      <c r="R104" s="16">
        <f>IF($A104="","",$C104&amp;"|"&amp;$Q104)</f>
        <v/>
      </c>
    </row>
    <row r="105">
      <c r="A105" s="9" t="n"/>
      <c r="B105" s="9" t="n"/>
      <c r="C105" s="9" t="n"/>
      <c r="D105" s="6" t="n"/>
      <c r="E105" s="10">
        <f>IF($A105="","",IF($D105="","",Cards!$C$3-$D105))</f>
        <v/>
      </c>
      <c r="F105" s="11">
        <f>IF($A105="","",IF(AND($C105="In progress",COUNTIFS(Cards!$C$5:$C$204,"In progress",Cards!$B$5:$B$204,$B105)&gt;Cards!$G$3),"⚠",""))</f>
        <v/>
      </c>
      <c r="G105" s="9" t="n"/>
      <c r="H105" s="9" t="n"/>
      <c r="I105" s="6" t="n"/>
      <c r="J105" s="6" t="n"/>
      <c r="K105" s="6" t="n"/>
      <c r="L105" s="12">
        <f>IF($A105="","",IF($K105="","",$K105-Cards!$C$3))</f>
        <v/>
      </c>
      <c r="M105" s="12">
        <f>IF($A105="","",COUNTIFS(Cards!$C$5:$C$204,$C105,Cards!$B$5:$B$204,$B105))</f>
        <v/>
      </c>
      <c r="N105" s="13">
        <f>IF($A105="","",IFERROR(AVERAGEIFS(Done!$H$5:$H$204,Done!$C$5:$C$204,$G105),""))</f>
        <v/>
      </c>
      <c r="O105" s="14">
        <f>IF($A105="","",IF($C105="Done","",IF($E105="","",IF(AND(ISNUMBER($N105),$N105&gt;0,$E105&gt;2*$N105),"Sitting longer than twice the usual cycle for a "&amp;$G105,IF($E105&gt;14,"Sitting more than 14 days","")))))</f>
        <v/>
      </c>
      <c r="P105" s="9" t="n"/>
      <c r="Q105" s="15">
        <f>IF($A105="","",COUNTIFS($C$5:$C105,$C105))</f>
        <v/>
      </c>
      <c r="R105" s="16">
        <f>IF($A105="","",$C105&amp;"|"&amp;$Q105)</f>
        <v/>
      </c>
    </row>
    <row r="106">
      <c r="A106" s="9" t="n"/>
      <c r="B106" s="9" t="n"/>
      <c r="C106" s="9" t="n"/>
      <c r="D106" s="6" t="n"/>
      <c r="E106" s="10">
        <f>IF($A106="","",IF($D106="","",Cards!$C$3-$D106))</f>
        <v/>
      </c>
      <c r="F106" s="11">
        <f>IF($A106="","",IF(AND($C106="In progress",COUNTIFS(Cards!$C$5:$C$204,"In progress",Cards!$B$5:$B$204,$B106)&gt;Cards!$G$3),"⚠",""))</f>
        <v/>
      </c>
      <c r="G106" s="9" t="n"/>
      <c r="H106" s="9" t="n"/>
      <c r="I106" s="6" t="n"/>
      <c r="J106" s="6" t="n"/>
      <c r="K106" s="6" t="n"/>
      <c r="L106" s="12">
        <f>IF($A106="","",IF($K106="","",$K106-Cards!$C$3))</f>
        <v/>
      </c>
      <c r="M106" s="12">
        <f>IF($A106="","",COUNTIFS(Cards!$C$5:$C$204,$C106,Cards!$B$5:$B$204,$B106))</f>
        <v/>
      </c>
      <c r="N106" s="13">
        <f>IF($A106="","",IFERROR(AVERAGEIFS(Done!$H$5:$H$204,Done!$C$5:$C$204,$G106),""))</f>
        <v/>
      </c>
      <c r="O106" s="14">
        <f>IF($A106="","",IF($C106="Done","",IF($E106="","",IF(AND(ISNUMBER($N106),$N106&gt;0,$E106&gt;2*$N106),"Sitting longer than twice the usual cycle for a "&amp;$G106,IF($E106&gt;14,"Sitting more than 14 days","")))))</f>
        <v/>
      </c>
      <c r="P106" s="9" t="n"/>
      <c r="Q106" s="15">
        <f>IF($A106="","",COUNTIFS($C$5:$C106,$C106))</f>
        <v/>
      </c>
      <c r="R106" s="16">
        <f>IF($A106="","",$C106&amp;"|"&amp;$Q106)</f>
        <v/>
      </c>
    </row>
    <row r="107">
      <c r="A107" s="9" t="n"/>
      <c r="B107" s="9" t="n"/>
      <c r="C107" s="9" t="n"/>
      <c r="D107" s="6" t="n"/>
      <c r="E107" s="10">
        <f>IF($A107="","",IF($D107="","",Cards!$C$3-$D107))</f>
        <v/>
      </c>
      <c r="F107" s="11">
        <f>IF($A107="","",IF(AND($C107="In progress",COUNTIFS(Cards!$C$5:$C$204,"In progress",Cards!$B$5:$B$204,$B107)&gt;Cards!$G$3),"⚠",""))</f>
        <v/>
      </c>
      <c r="G107" s="9" t="n"/>
      <c r="H107" s="9" t="n"/>
      <c r="I107" s="6" t="n"/>
      <c r="J107" s="6" t="n"/>
      <c r="K107" s="6" t="n"/>
      <c r="L107" s="12">
        <f>IF($A107="","",IF($K107="","",$K107-Cards!$C$3))</f>
        <v/>
      </c>
      <c r="M107" s="12">
        <f>IF($A107="","",COUNTIFS(Cards!$C$5:$C$204,$C107,Cards!$B$5:$B$204,$B107))</f>
        <v/>
      </c>
      <c r="N107" s="13">
        <f>IF($A107="","",IFERROR(AVERAGEIFS(Done!$H$5:$H$204,Done!$C$5:$C$204,$G107),""))</f>
        <v/>
      </c>
      <c r="O107" s="14">
        <f>IF($A107="","",IF($C107="Done","",IF($E107="","",IF(AND(ISNUMBER($N107),$N107&gt;0,$E107&gt;2*$N107),"Sitting longer than twice the usual cycle for a "&amp;$G107,IF($E107&gt;14,"Sitting more than 14 days","")))))</f>
        <v/>
      </c>
      <c r="P107" s="9" t="n"/>
      <c r="Q107" s="15">
        <f>IF($A107="","",COUNTIFS($C$5:$C107,$C107))</f>
        <v/>
      </c>
      <c r="R107" s="16">
        <f>IF($A107="","",$C107&amp;"|"&amp;$Q107)</f>
        <v/>
      </c>
    </row>
    <row r="108">
      <c r="A108" s="9" t="n"/>
      <c r="B108" s="9" t="n"/>
      <c r="C108" s="9" t="n"/>
      <c r="D108" s="6" t="n"/>
      <c r="E108" s="10">
        <f>IF($A108="","",IF($D108="","",Cards!$C$3-$D108))</f>
        <v/>
      </c>
      <c r="F108" s="11">
        <f>IF($A108="","",IF(AND($C108="In progress",COUNTIFS(Cards!$C$5:$C$204,"In progress",Cards!$B$5:$B$204,$B108)&gt;Cards!$G$3),"⚠",""))</f>
        <v/>
      </c>
      <c r="G108" s="9" t="n"/>
      <c r="H108" s="9" t="n"/>
      <c r="I108" s="6" t="n"/>
      <c r="J108" s="6" t="n"/>
      <c r="K108" s="6" t="n"/>
      <c r="L108" s="12">
        <f>IF($A108="","",IF($K108="","",$K108-Cards!$C$3))</f>
        <v/>
      </c>
      <c r="M108" s="12">
        <f>IF($A108="","",COUNTIFS(Cards!$C$5:$C$204,$C108,Cards!$B$5:$B$204,$B108))</f>
        <v/>
      </c>
      <c r="N108" s="13">
        <f>IF($A108="","",IFERROR(AVERAGEIFS(Done!$H$5:$H$204,Done!$C$5:$C$204,$G108),""))</f>
        <v/>
      </c>
      <c r="O108" s="14">
        <f>IF($A108="","",IF($C108="Done","",IF($E108="","",IF(AND(ISNUMBER($N108),$N108&gt;0,$E108&gt;2*$N108),"Sitting longer than twice the usual cycle for a "&amp;$G108,IF($E108&gt;14,"Sitting more than 14 days","")))))</f>
        <v/>
      </c>
      <c r="P108" s="9" t="n"/>
      <c r="Q108" s="15">
        <f>IF($A108="","",COUNTIFS($C$5:$C108,$C108))</f>
        <v/>
      </c>
      <c r="R108" s="16">
        <f>IF($A108="","",$C108&amp;"|"&amp;$Q108)</f>
        <v/>
      </c>
    </row>
    <row r="109">
      <c r="A109" s="9" t="n"/>
      <c r="B109" s="9" t="n"/>
      <c r="C109" s="9" t="n"/>
      <c r="D109" s="6" t="n"/>
      <c r="E109" s="10">
        <f>IF($A109="","",IF($D109="","",Cards!$C$3-$D109))</f>
        <v/>
      </c>
      <c r="F109" s="11">
        <f>IF($A109="","",IF(AND($C109="In progress",COUNTIFS(Cards!$C$5:$C$204,"In progress",Cards!$B$5:$B$204,$B109)&gt;Cards!$G$3),"⚠",""))</f>
        <v/>
      </c>
      <c r="G109" s="9" t="n"/>
      <c r="H109" s="9" t="n"/>
      <c r="I109" s="6" t="n"/>
      <c r="J109" s="6" t="n"/>
      <c r="K109" s="6" t="n"/>
      <c r="L109" s="12">
        <f>IF($A109="","",IF($K109="","",$K109-Cards!$C$3))</f>
        <v/>
      </c>
      <c r="M109" s="12">
        <f>IF($A109="","",COUNTIFS(Cards!$C$5:$C$204,$C109,Cards!$B$5:$B$204,$B109))</f>
        <v/>
      </c>
      <c r="N109" s="13">
        <f>IF($A109="","",IFERROR(AVERAGEIFS(Done!$H$5:$H$204,Done!$C$5:$C$204,$G109),""))</f>
        <v/>
      </c>
      <c r="O109" s="14">
        <f>IF($A109="","",IF($C109="Done","",IF($E109="","",IF(AND(ISNUMBER($N109),$N109&gt;0,$E109&gt;2*$N109),"Sitting longer than twice the usual cycle for a "&amp;$G109,IF($E109&gt;14,"Sitting more than 14 days","")))))</f>
        <v/>
      </c>
      <c r="P109" s="9" t="n"/>
      <c r="Q109" s="15">
        <f>IF($A109="","",COUNTIFS($C$5:$C109,$C109))</f>
        <v/>
      </c>
      <c r="R109" s="16">
        <f>IF($A109="","",$C109&amp;"|"&amp;$Q109)</f>
        <v/>
      </c>
    </row>
    <row r="110">
      <c r="A110" s="9" t="n"/>
      <c r="B110" s="9" t="n"/>
      <c r="C110" s="9" t="n"/>
      <c r="D110" s="6" t="n"/>
      <c r="E110" s="10">
        <f>IF($A110="","",IF($D110="","",Cards!$C$3-$D110))</f>
        <v/>
      </c>
      <c r="F110" s="11">
        <f>IF($A110="","",IF(AND($C110="In progress",COUNTIFS(Cards!$C$5:$C$204,"In progress",Cards!$B$5:$B$204,$B110)&gt;Cards!$G$3),"⚠",""))</f>
        <v/>
      </c>
      <c r="G110" s="9" t="n"/>
      <c r="H110" s="9" t="n"/>
      <c r="I110" s="6" t="n"/>
      <c r="J110" s="6" t="n"/>
      <c r="K110" s="6" t="n"/>
      <c r="L110" s="12">
        <f>IF($A110="","",IF($K110="","",$K110-Cards!$C$3))</f>
        <v/>
      </c>
      <c r="M110" s="12">
        <f>IF($A110="","",COUNTIFS(Cards!$C$5:$C$204,$C110,Cards!$B$5:$B$204,$B110))</f>
        <v/>
      </c>
      <c r="N110" s="13">
        <f>IF($A110="","",IFERROR(AVERAGEIFS(Done!$H$5:$H$204,Done!$C$5:$C$204,$G110),""))</f>
        <v/>
      </c>
      <c r="O110" s="14">
        <f>IF($A110="","",IF($C110="Done","",IF($E110="","",IF(AND(ISNUMBER($N110),$N110&gt;0,$E110&gt;2*$N110),"Sitting longer than twice the usual cycle for a "&amp;$G110,IF($E110&gt;14,"Sitting more than 14 days","")))))</f>
        <v/>
      </c>
      <c r="P110" s="9" t="n"/>
      <c r="Q110" s="15">
        <f>IF($A110="","",COUNTIFS($C$5:$C110,$C110))</f>
        <v/>
      </c>
      <c r="R110" s="16">
        <f>IF($A110="","",$C110&amp;"|"&amp;$Q110)</f>
        <v/>
      </c>
    </row>
    <row r="111">
      <c r="A111" s="9" t="n"/>
      <c r="B111" s="9" t="n"/>
      <c r="C111" s="9" t="n"/>
      <c r="D111" s="6" t="n"/>
      <c r="E111" s="10">
        <f>IF($A111="","",IF($D111="","",Cards!$C$3-$D111))</f>
        <v/>
      </c>
      <c r="F111" s="11">
        <f>IF($A111="","",IF(AND($C111="In progress",COUNTIFS(Cards!$C$5:$C$204,"In progress",Cards!$B$5:$B$204,$B111)&gt;Cards!$G$3),"⚠",""))</f>
        <v/>
      </c>
      <c r="G111" s="9" t="n"/>
      <c r="H111" s="9" t="n"/>
      <c r="I111" s="6" t="n"/>
      <c r="J111" s="6" t="n"/>
      <c r="K111" s="6" t="n"/>
      <c r="L111" s="12">
        <f>IF($A111="","",IF($K111="","",$K111-Cards!$C$3))</f>
        <v/>
      </c>
      <c r="M111" s="12">
        <f>IF($A111="","",COUNTIFS(Cards!$C$5:$C$204,$C111,Cards!$B$5:$B$204,$B111))</f>
        <v/>
      </c>
      <c r="N111" s="13">
        <f>IF($A111="","",IFERROR(AVERAGEIFS(Done!$H$5:$H$204,Done!$C$5:$C$204,$G111),""))</f>
        <v/>
      </c>
      <c r="O111" s="14">
        <f>IF($A111="","",IF($C111="Done","",IF($E111="","",IF(AND(ISNUMBER($N111),$N111&gt;0,$E111&gt;2*$N111),"Sitting longer than twice the usual cycle for a "&amp;$G111,IF($E111&gt;14,"Sitting more than 14 days","")))))</f>
        <v/>
      </c>
      <c r="P111" s="9" t="n"/>
      <c r="Q111" s="15">
        <f>IF($A111="","",COUNTIFS($C$5:$C111,$C111))</f>
        <v/>
      </c>
      <c r="R111" s="16">
        <f>IF($A111="","",$C111&amp;"|"&amp;$Q111)</f>
        <v/>
      </c>
    </row>
    <row r="112">
      <c r="A112" s="9" t="n"/>
      <c r="B112" s="9" t="n"/>
      <c r="C112" s="9" t="n"/>
      <c r="D112" s="6" t="n"/>
      <c r="E112" s="10">
        <f>IF($A112="","",IF($D112="","",Cards!$C$3-$D112))</f>
        <v/>
      </c>
      <c r="F112" s="11">
        <f>IF($A112="","",IF(AND($C112="In progress",COUNTIFS(Cards!$C$5:$C$204,"In progress",Cards!$B$5:$B$204,$B112)&gt;Cards!$G$3),"⚠",""))</f>
        <v/>
      </c>
      <c r="G112" s="9" t="n"/>
      <c r="H112" s="9" t="n"/>
      <c r="I112" s="6" t="n"/>
      <c r="J112" s="6" t="n"/>
      <c r="K112" s="6" t="n"/>
      <c r="L112" s="12">
        <f>IF($A112="","",IF($K112="","",$K112-Cards!$C$3))</f>
        <v/>
      </c>
      <c r="M112" s="12">
        <f>IF($A112="","",COUNTIFS(Cards!$C$5:$C$204,$C112,Cards!$B$5:$B$204,$B112))</f>
        <v/>
      </c>
      <c r="N112" s="13">
        <f>IF($A112="","",IFERROR(AVERAGEIFS(Done!$H$5:$H$204,Done!$C$5:$C$204,$G112),""))</f>
        <v/>
      </c>
      <c r="O112" s="14">
        <f>IF($A112="","",IF($C112="Done","",IF($E112="","",IF(AND(ISNUMBER($N112),$N112&gt;0,$E112&gt;2*$N112),"Sitting longer than twice the usual cycle for a "&amp;$G112,IF($E112&gt;14,"Sitting more than 14 days","")))))</f>
        <v/>
      </c>
      <c r="P112" s="9" t="n"/>
      <c r="Q112" s="15">
        <f>IF($A112="","",COUNTIFS($C$5:$C112,$C112))</f>
        <v/>
      </c>
      <c r="R112" s="16">
        <f>IF($A112="","",$C112&amp;"|"&amp;$Q112)</f>
        <v/>
      </c>
    </row>
    <row r="113">
      <c r="A113" s="9" t="n"/>
      <c r="B113" s="9" t="n"/>
      <c r="C113" s="9" t="n"/>
      <c r="D113" s="6" t="n"/>
      <c r="E113" s="10">
        <f>IF($A113="","",IF($D113="","",Cards!$C$3-$D113))</f>
        <v/>
      </c>
      <c r="F113" s="11">
        <f>IF($A113="","",IF(AND($C113="In progress",COUNTIFS(Cards!$C$5:$C$204,"In progress",Cards!$B$5:$B$204,$B113)&gt;Cards!$G$3),"⚠",""))</f>
        <v/>
      </c>
      <c r="G113" s="9" t="n"/>
      <c r="H113" s="9" t="n"/>
      <c r="I113" s="6" t="n"/>
      <c r="J113" s="6" t="n"/>
      <c r="K113" s="6" t="n"/>
      <c r="L113" s="12">
        <f>IF($A113="","",IF($K113="","",$K113-Cards!$C$3))</f>
        <v/>
      </c>
      <c r="M113" s="12">
        <f>IF($A113="","",COUNTIFS(Cards!$C$5:$C$204,$C113,Cards!$B$5:$B$204,$B113))</f>
        <v/>
      </c>
      <c r="N113" s="13">
        <f>IF($A113="","",IFERROR(AVERAGEIFS(Done!$H$5:$H$204,Done!$C$5:$C$204,$G113),""))</f>
        <v/>
      </c>
      <c r="O113" s="14">
        <f>IF($A113="","",IF($C113="Done","",IF($E113="","",IF(AND(ISNUMBER($N113),$N113&gt;0,$E113&gt;2*$N113),"Sitting longer than twice the usual cycle for a "&amp;$G113,IF($E113&gt;14,"Sitting more than 14 days","")))))</f>
        <v/>
      </c>
      <c r="P113" s="9" t="n"/>
      <c r="Q113" s="15">
        <f>IF($A113="","",COUNTIFS($C$5:$C113,$C113))</f>
        <v/>
      </c>
      <c r="R113" s="16">
        <f>IF($A113="","",$C113&amp;"|"&amp;$Q113)</f>
        <v/>
      </c>
    </row>
    <row r="114">
      <c r="A114" s="9" t="n"/>
      <c r="B114" s="9" t="n"/>
      <c r="C114" s="9" t="n"/>
      <c r="D114" s="6" t="n"/>
      <c r="E114" s="10">
        <f>IF($A114="","",IF($D114="","",Cards!$C$3-$D114))</f>
        <v/>
      </c>
      <c r="F114" s="11">
        <f>IF($A114="","",IF(AND($C114="In progress",COUNTIFS(Cards!$C$5:$C$204,"In progress",Cards!$B$5:$B$204,$B114)&gt;Cards!$G$3),"⚠",""))</f>
        <v/>
      </c>
      <c r="G114" s="9" t="n"/>
      <c r="H114" s="9" t="n"/>
      <c r="I114" s="6" t="n"/>
      <c r="J114" s="6" t="n"/>
      <c r="K114" s="6" t="n"/>
      <c r="L114" s="12">
        <f>IF($A114="","",IF($K114="","",$K114-Cards!$C$3))</f>
        <v/>
      </c>
      <c r="M114" s="12">
        <f>IF($A114="","",COUNTIFS(Cards!$C$5:$C$204,$C114,Cards!$B$5:$B$204,$B114))</f>
        <v/>
      </c>
      <c r="N114" s="13">
        <f>IF($A114="","",IFERROR(AVERAGEIFS(Done!$H$5:$H$204,Done!$C$5:$C$204,$G114),""))</f>
        <v/>
      </c>
      <c r="O114" s="14">
        <f>IF($A114="","",IF($C114="Done","",IF($E114="","",IF(AND(ISNUMBER($N114),$N114&gt;0,$E114&gt;2*$N114),"Sitting longer than twice the usual cycle for a "&amp;$G114,IF($E114&gt;14,"Sitting more than 14 days","")))))</f>
        <v/>
      </c>
      <c r="P114" s="9" t="n"/>
      <c r="Q114" s="15">
        <f>IF($A114="","",COUNTIFS($C$5:$C114,$C114))</f>
        <v/>
      </c>
      <c r="R114" s="16">
        <f>IF($A114="","",$C114&amp;"|"&amp;$Q114)</f>
        <v/>
      </c>
    </row>
    <row r="115">
      <c r="A115" s="9" t="n"/>
      <c r="B115" s="9" t="n"/>
      <c r="C115" s="9" t="n"/>
      <c r="D115" s="6" t="n"/>
      <c r="E115" s="10">
        <f>IF($A115="","",IF($D115="","",Cards!$C$3-$D115))</f>
        <v/>
      </c>
      <c r="F115" s="11">
        <f>IF($A115="","",IF(AND($C115="In progress",COUNTIFS(Cards!$C$5:$C$204,"In progress",Cards!$B$5:$B$204,$B115)&gt;Cards!$G$3),"⚠",""))</f>
        <v/>
      </c>
      <c r="G115" s="9" t="n"/>
      <c r="H115" s="9" t="n"/>
      <c r="I115" s="6" t="n"/>
      <c r="J115" s="6" t="n"/>
      <c r="K115" s="6" t="n"/>
      <c r="L115" s="12">
        <f>IF($A115="","",IF($K115="","",$K115-Cards!$C$3))</f>
        <v/>
      </c>
      <c r="M115" s="12">
        <f>IF($A115="","",COUNTIFS(Cards!$C$5:$C$204,$C115,Cards!$B$5:$B$204,$B115))</f>
        <v/>
      </c>
      <c r="N115" s="13">
        <f>IF($A115="","",IFERROR(AVERAGEIFS(Done!$H$5:$H$204,Done!$C$5:$C$204,$G115),""))</f>
        <v/>
      </c>
      <c r="O115" s="14">
        <f>IF($A115="","",IF($C115="Done","",IF($E115="","",IF(AND(ISNUMBER($N115),$N115&gt;0,$E115&gt;2*$N115),"Sitting longer than twice the usual cycle for a "&amp;$G115,IF($E115&gt;14,"Sitting more than 14 days","")))))</f>
        <v/>
      </c>
      <c r="P115" s="9" t="n"/>
      <c r="Q115" s="15">
        <f>IF($A115="","",COUNTIFS($C$5:$C115,$C115))</f>
        <v/>
      </c>
      <c r="R115" s="16">
        <f>IF($A115="","",$C115&amp;"|"&amp;$Q115)</f>
        <v/>
      </c>
    </row>
    <row r="116">
      <c r="A116" s="9" t="n"/>
      <c r="B116" s="9" t="n"/>
      <c r="C116" s="9" t="n"/>
      <c r="D116" s="6" t="n"/>
      <c r="E116" s="10">
        <f>IF($A116="","",IF($D116="","",Cards!$C$3-$D116))</f>
        <v/>
      </c>
      <c r="F116" s="11">
        <f>IF($A116="","",IF(AND($C116="In progress",COUNTIFS(Cards!$C$5:$C$204,"In progress",Cards!$B$5:$B$204,$B116)&gt;Cards!$G$3),"⚠",""))</f>
        <v/>
      </c>
      <c r="G116" s="9" t="n"/>
      <c r="H116" s="9" t="n"/>
      <c r="I116" s="6" t="n"/>
      <c r="J116" s="6" t="n"/>
      <c r="K116" s="6" t="n"/>
      <c r="L116" s="12">
        <f>IF($A116="","",IF($K116="","",$K116-Cards!$C$3))</f>
        <v/>
      </c>
      <c r="M116" s="12">
        <f>IF($A116="","",COUNTIFS(Cards!$C$5:$C$204,$C116,Cards!$B$5:$B$204,$B116))</f>
        <v/>
      </c>
      <c r="N116" s="13">
        <f>IF($A116="","",IFERROR(AVERAGEIFS(Done!$H$5:$H$204,Done!$C$5:$C$204,$G116),""))</f>
        <v/>
      </c>
      <c r="O116" s="14">
        <f>IF($A116="","",IF($C116="Done","",IF($E116="","",IF(AND(ISNUMBER($N116),$N116&gt;0,$E116&gt;2*$N116),"Sitting longer than twice the usual cycle for a "&amp;$G116,IF($E116&gt;14,"Sitting more than 14 days","")))))</f>
        <v/>
      </c>
      <c r="P116" s="9" t="n"/>
      <c r="Q116" s="15">
        <f>IF($A116="","",COUNTIFS($C$5:$C116,$C116))</f>
        <v/>
      </c>
      <c r="R116" s="16">
        <f>IF($A116="","",$C116&amp;"|"&amp;$Q116)</f>
        <v/>
      </c>
    </row>
    <row r="117">
      <c r="A117" s="9" t="n"/>
      <c r="B117" s="9" t="n"/>
      <c r="C117" s="9" t="n"/>
      <c r="D117" s="6" t="n"/>
      <c r="E117" s="10">
        <f>IF($A117="","",IF($D117="","",Cards!$C$3-$D117))</f>
        <v/>
      </c>
      <c r="F117" s="11">
        <f>IF($A117="","",IF(AND($C117="In progress",COUNTIFS(Cards!$C$5:$C$204,"In progress",Cards!$B$5:$B$204,$B117)&gt;Cards!$G$3),"⚠",""))</f>
        <v/>
      </c>
      <c r="G117" s="9" t="n"/>
      <c r="H117" s="9" t="n"/>
      <c r="I117" s="6" t="n"/>
      <c r="J117" s="6" t="n"/>
      <c r="K117" s="6" t="n"/>
      <c r="L117" s="12">
        <f>IF($A117="","",IF($K117="","",$K117-Cards!$C$3))</f>
        <v/>
      </c>
      <c r="M117" s="12">
        <f>IF($A117="","",COUNTIFS(Cards!$C$5:$C$204,$C117,Cards!$B$5:$B$204,$B117))</f>
        <v/>
      </c>
      <c r="N117" s="13">
        <f>IF($A117="","",IFERROR(AVERAGEIFS(Done!$H$5:$H$204,Done!$C$5:$C$204,$G117),""))</f>
        <v/>
      </c>
      <c r="O117" s="14">
        <f>IF($A117="","",IF($C117="Done","",IF($E117="","",IF(AND(ISNUMBER($N117),$N117&gt;0,$E117&gt;2*$N117),"Sitting longer than twice the usual cycle for a "&amp;$G117,IF($E117&gt;14,"Sitting more than 14 days","")))))</f>
        <v/>
      </c>
      <c r="P117" s="9" t="n"/>
      <c r="Q117" s="15">
        <f>IF($A117="","",COUNTIFS($C$5:$C117,$C117))</f>
        <v/>
      </c>
      <c r="R117" s="16">
        <f>IF($A117="","",$C117&amp;"|"&amp;$Q117)</f>
        <v/>
      </c>
    </row>
    <row r="118">
      <c r="A118" s="9" t="n"/>
      <c r="B118" s="9" t="n"/>
      <c r="C118" s="9" t="n"/>
      <c r="D118" s="6" t="n"/>
      <c r="E118" s="10">
        <f>IF($A118="","",IF($D118="","",Cards!$C$3-$D118))</f>
        <v/>
      </c>
      <c r="F118" s="11">
        <f>IF($A118="","",IF(AND($C118="In progress",COUNTIFS(Cards!$C$5:$C$204,"In progress",Cards!$B$5:$B$204,$B118)&gt;Cards!$G$3),"⚠",""))</f>
        <v/>
      </c>
      <c r="G118" s="9" t="n"/>
      <c r="H118" s="9" t="n"/>
      <c r="I118" s="6" t="n"/>
      <c r="J118" s="6" t="n"/>
      <c r="K118" s="6" t="n"/>
      <c r="L118" s="12">
        <f>IF($A118="","",IF($K118="","",$K118-Cards!$C$3))</f>
        <v/>
      </c>
      <c r="M118" s="12">
        <f>IF($A118="","",COUNTIFS(Cards!$C$5:$C$204,$C118,Cards!$B$5:$B$204,$B118))</f>
        <v/>
      </c>
      <c r="N118" s="13">
        <f>IF($A118="","",IFERROR(AVERAGEIFS(Done!$H$5:$H$204,Done!$C$5:$C$204,$G118),""))</f>
        <v/>
      </c>
      <c r="O118" s="14">
        <f>IF($A118="","",IF($C118="Done","",IF($E118="","",IF(AND(ISNUMBER($N118),$N118&gt;0,$E118&gt;2*$N118),"Sitting longer than twice the usual cycle for a "&amp;$G118,IF($E118&gt;14,"Sitting more than 14 days","")))))</f>
        <v/>
      </c>
      <c r="P118" s="9" t="n"/>
      <c r="Q118" s="15">
        <f>IF($A118="","",COUNTIFS($C$5:$C118,$C118))</f>
        <v/>
      </c>
      <c r="R118" s="16">
        <f>IF($A118="","",$C118&amp;"|"&amp;$Q118)</f>
        <v/>
      </c>
    </row>
    <row r="119">
      <c r="A119" s="9" t="n"/>
      <c r="B119" s="9" t="n"/>
      <c r="C119" s="9" t="n"/>
      <c r="D119" s="6" t="n"/>
      <c r="E119" s="10">
        <f>IF($A119="","",IF($D119="","",Cards!$C$3-$D119))</f>
        <v/>
      </c>
      <c r="F119" s="11">
        <f>IF($A119="","",IF(AND($C119="In progress",COUNTIFS(Cards!$C$5:$C$204,"In progress",Cards!$B$5:$B$204,$B119)&gt;Cards!$G$3),"⚠",""))</f>
        <v/>
      </c>
      <c r="G119" s="9" t="n"/>
      <c r="H119" s="9" t="n"/>
      <c r="I119" s="6" t="n"/>
      <c r="J119" s="6" t="n"/>
      <c r="K119" s="6" t="n"/>
      <c r="L119" s="12">
        <f>IF($A119="","",IF($K119="","",$K119-Cards!$C$3))</f>
        <v/>
      </c>
      <c r="M119" s="12">
        <f>IF($A119="","",COUNTIFS(Cards!$C$5:$C$204,$C119,Cards!$B$5:$B$204,$B119))</f>
        <v/>
      </c>
      <c r="N119" s="13">
        <f>IF($A119="","",IFERROR(AVERAGEIFS(Done!$H$5:$H$204,Done!$C$5:$C$204,$G119),""))</f>
        <v/>
      </c>
      <c r="O119" s="14">
        <f>IF($A119="","",IF($C119="Done","",IF($E119="","",IF(AND(ISNUMBER($N119),$N119&gt;0,$E119&gt;2*$N119),"Sitting longer than twice the usual cycle for a "&amp;$G119,IF($E119&gt;14,"Sitting more than 14 days","")))))</f>
        <v/>
      </c>
      <c r="P119" s="9" t="n"/>
      <c r="Q119" s="15">
        <f>IF($A119="","",COUNTIFS($C$5:$C119,$C119))</f>
        <v/>
      </c>
      <c r="R119" s="16">
        <f>IF($A119="","",$C119&amp;"|"&amp;$Q119)</f>
        <v/>
      </c>
    </row>
    <row r="120">
      <c r="A120" s="9" t="n"/>
      <c r="B120" s="9" t="n"/>
      <c r="C120" s="9" t="n"/>
      <c r="D120" s="6" t="n"/>
      <c r="E120" s="10">
        <f>IF($A120="","",IF($D120="","",Cards!$C$3-$D120))</f>
        <v/>
      </c>
      <c r="F120" s="11">
        <f>IF($A120="","",IF(AND($C120="In progress",COUNTIFS(Cards!$C$5:$C$204,"In progress",Cards!$B$5:$B$204,$B120)&gt;Cards!$G$3),"⚠",""))</f>
        <v/>
      </c>
      <c r="G120" s="9" t="n"/>
      <c r="H120" s="9" t="n"/>
      <c r="I120" s="6" t="n"/>
      <c r="J120" s="6" t="n"/>
      <c r="K120" s="6" t="n"/>
      <c r="L120" s="12">
        <f>IF($A120="","",IF($K120="","",$K120-Cards!$C$3))</f>
        <v/>
      </c>
      <c r="M120" s="12">
        <f>IF($A120="","",COUNTIFS(Cards!$C$5:$C$204,$C120,Cards!$B$5:$B$204,$B120))</f>
        <v/>
      </c>
      <c r="N120" s="13">
        <f>IF($A120="","",IFERROR(AVERAGEIFS(Done!$H$5:$H$204,Done!$C$5:$C$204,$G120),""))</f>
        <v/>
      </c>
      <c r="O120" s="14">
        <f>IF($A120="","",IF($C120="Done","",IF($E120="","",IF(AND(ISNUMBER($N120),$N120&gt;0,$E120&gt;2*$N120),"Sitting longer than twice the usual cycle for a "&amp;$G120,IF($E120&gt;14,"Sitting more than 14 days","")))))</f>
        <v/>
      </c>
      <c r="P120" s="9" t="n"/>
      <c r="Q120" s="15">
        <f>IF($A120="","",COUNTIFS($C$5:$C120,$C120))</f>
        <v/>
      </c>
      <c r="R120" s="16">
        <f>IF($A120="","",$C120&amp;"|"&amp;$Q120)</f>
        <v/>
      </c>
    </row>
    <row r="121">
      <c r="A121" s="9" t="n"/>
      <c r="B121" s="9" t="n"/>
      <c r="C121" s="9" t="n"/>
      <c r="D121" s="6" t="n"/>
      <c r="E121" s="10">
        <f>IF($A121="","",IF($D121="","",Cards!$C$3-$D121))</f>
        <v/>
      </c>
      <c r="F121" s="11">
        <f>IF($A121="","",IF(AND($C121="In progress",COUNTIFS(Cards!$C$5:$C$204,"In progress",Cards!$B$5:$B$204,$B121)&gt;Cards!$G$3),"⚠",""))</f>
        <v/>
      </c>
      <c r="G121" s="9" t="n"/>
      <c r="H121" s="9" t="n"/>
      <c r="I121" s="6" t="n"/>
      <c r="J121" s="6" t="n"/>
      <c r="K121" s="6" t="n"/>
      <c r="L121" s="12">
        <f>IF($A121="","",IF($K121="","",$K121-Cards!$C$3))</f>
        <v/>
      </c>
      <c r="M121" s="12">
        <f>IF($A121="","",COUNTIFS(Cards!$C$5:$C$204,$C121,Cards!$B$5:$B$204,$B121))</f>
        <v/>
      </c>
      <c r="N121" s="13">
        <f>IF($A121="","",IFERROR(AVERAGEIFS(Done!$H$5:$H$204,Done!$C$5:$C$204,$G121),""))</f>
        <v/>
      </c>
      <c r="O121" s="14">
        <f>IF($A121="","",IF($C121="Done","",IF($E121="","",IF(AND(ISNUMBER($N121),$N121&gt;0,$E121&gt;2*$N121),"Sitting longer than twice the usual cycle for a "&amp;$G121,IF($E121&gt;14,"Sitting more than 14 days","")))))</f>
        <v/>
      </c>
      <c r="P121" s="9" t="n"/>
      <c r="Q121" s="15">
        <f>IF($A121="","",COUNTIFS($C$5:$C121,$C121))</f>
        <v/>
      </c>
      <c r="R121" s="16">
        <f>IF($A121="","",$C121&amp;"|"&amp;$Q121)</f>
        <v/>
      </c>
    </row>
    <row r="122">
      <c r="A122" s="9" t="n"/>
      <c r="B122" s="9" t="n"/>
      <c r="C122" s="9" t="n"/>
      <c r="D122" s="6" t="n"/>
      <c r="E122" s="10">
        <f>IF($A122="","",IF($D122="","",Cards!$C$3-$D122))</f>
        <v/>
      </c>
      <c r="F122" s="11">
        <f>IF($A122="","",IF(AND($C122="In progress",COUNTIFS(Cards!$C$5:$C$204,"In progress",Cards!$B$5:$B$204,$B122)&gt;Cards!$G$3),"⚠",""))</f>
        <v/>
      </c>
      <c r="G122" s="9" t="n"/>
      <c r="H122" s="9" t="n"/>
      <c r="I122" s="6" t="n"/>
      <c r="J122" s="6" t="n"/>
      <c r="K122" s="6" t="n"/>
      <c r="L122" s="12">
        <f>IF($A122="","",IF($K122="","",$K122-Cards!$C$3))</f>
        <v/>
      </c>
      <c r="M122" s="12">
        <f>IF($A122="","",COUNTIFS(Cards!$C$5:$C$204,$C122,Cards!$B$5:$B$204,$B122))</f>
        <v/>
      </c>
      <c r="N122" s="13">
        <f>IF($A122="","",IFERROR(AVERAGEIFS(Done!$H$5:$H$204,Done!$C$5:$C$204,$G122),""))</f>
        <v/>
      </c>
      <c r="O122" s="14">
        <f>IF($A122="","",IF($C122="Done","",IF($E122="","",IF(AND(ISNUMBER($N122),$N122&gt;0,$E122&gt;2*$N122),"Sitting longer than twice the usual cycle for a "&amp;$G122,IF($E122&gt;14,"Sitting more than 14 days","")))))</f>
        <v/>
      </c>
      <c r="P122" s="9" t="n"/>
      <c r="Q122" s="15">
        <f>IF($A122="","",COUNTIFS($C$5:$C122,$C122))</f>
        <v/>
      </c>
      <c r="R122" s="16">
        <f>IF($A122="","",$C122&amp;"|"&amp;$Q122)</f>
        <v/>
      </c>
    </row>
    <row r="123">
      <c r="A123" s="9" t="n"/>
      <c r="B123" s="9" t="n"/>
      <c r="C123" s="9" t="n"/>
      <c r="D123" s="6" t="n"/>
      <c r="E123" s="10">
        <f>IF($A123="","",IF($D123="","",Cards!$C$3-$D123))</f>
        <v/>
      </c>
      <c r="F123" s="11">
        <f>IF($A123="","",IF(AND($C123="In progress",COUNTIFS(Cards!$C$5:$C$204,"In progress",Cards!$B$5:$B$204,$B123)&gt;Cards!$G$3),"⚠",""))</f>
        <v/>
      </c>
      <c r="G123" s="9" t="n"/>
      <c r="H123" s="9" t="n"/>
      <c r="I123" s="6" t="n"/>
      <c r="J123" s="6" t="n"/>
      <c r="K123" s="6" t="n"/>
      <c r="L123" s="12">
        <f>IF($A123="","",IF($K123="","",$K123-Cards!$C$3))</f>
        <v/>
      </c>
      <c r="M123" s="12">
        <f>IF($A123="","",COUNTIFS(Cards!$C$5:$C$204,$C123,Cards!$B$5:$B$204,$B123))</f>
        <v/>
      </c>
      <c r="N123" s="13">
        <f>IF($A123="","",IFERROR(AVERAGEIFS(Done!$H$5:$H$204,Done!$C$5:$C$204,$G123),""))</f>
        <v/>
      </c>
      <c r="O123" s="14">
        <f>IF($A123="","",IF($C123="Done","",IF($E123="","",IF(AND(ISNUMBER($N123),$N123&gt;0,$E123&gt;2*$N123),"Sitting longer than twice the usual cycle for a "&amp;$G123,IF($E123&gt;14,"Sitting more than 14 days","")))))</f>
        <v/>
      </c>
      <c r="P123" s="9" t="n"/>
      <c r="Q123" s="15">
        <f>IF($A123="","",COUNTIFS($C$5:$C123,$C123))</f>
        <v/>
      </c>
      <c r="R123" s="16">
        <f>IF($A123="","",$C123&amp;"|"&amp;$Q123)</f>
        <v/>
      </c>
    </row>
    <row r="124">
      <c r="A124" s="9" t="n"/>
      <c r="B124" s="9" t="n"/>
      <c r="C124" s="9" t="n"/>
      <c r="D124" s="6" t="n"/>
      <c r="E124" s="10">
        <f>IF($A124="","",IF($D124="","",Cards!$C$3-$D124))</f>
        <v/>
      </c>
      <c r="F124" s="11">
        <f>IF($A124="","",IF(AND($C124="In progress",COUNTIFS(Cards!$C$5:$C$204,"In progress",Cards!$B$5:$B$204,$B124)&gt;Cards!$G$3),"⚠",""))</f>
        <v/>
      </c>
      <c r="G124" s="9" t="n"/>
      <c r="H124" s="9" t="n"/>
      <c r="I124" s="6" t="n"/>
      <c r="J124" s="6" t="n"/>
      <c r="K124" s="6" t="n"/>
      <c r="L124" s="12">
        <f>IF($A124="","",IF($K124="","",$K124-Cards!$C$3))</f>
        <v/>
      </c>
      <c r="M124" s="12">
        <f>IF($A124="","",COUNTIFS(Cards!$C$5:$C$204,$C124,Cards!$B$5:$B$204,$B124))</f>
        <v/>
      </c>
      <c r="N124" s="13">
        <f>IF($A124="","",IFERROR(AVERAGEIFS(Done!$H$5:$H$204,Done!$C$5:$C$204,$G124),""))</f>
        <v/>
      </c>
      <c r="O124" s="14">
        <f>IF($A124="","",IF($C124="Done","",IF($E124="","",IF(AND(ISNUMBER($N124),$N124&gt;0,$E124&gt;2*$N124),"Sitting longer than twice the usual cycle for a "&amp;$G124,IF($E124&gt;14,"Sitting more than 14 days","")))))</f>
        <v/>
      </c>
      <c r="P124" s="9" t="n"/>
      <c r="Q124" s="15">
        <f>IF($A124="","",COUNTIFS($C$5:$C124,$C124))</f>
        <v/>
      </c>
      <c r="R124" s="16">
        <f>IF($A124="","",$C124&amp;"|"&amp;$Q124)</f>
        <v/>
      </c>
    </row>
    <row r="125">
      <c r="A125" s="9" t="n"/>
      <c r="B125" s="9" t="n"/>
      <c r="C125" s="9" t="n"/>
      <c r="D125" s="6" t="n"/>
      <c r="E125" s="10">
        <f>IF($A125="","",IF($D125="","",Cards!$C$3-$D125))</f>
        <v/>
      </c>
      <c r="F125" s="11">
        <f>IF($A125="","",IF(AND($C125="In progress",COUNTIFS(Cards!$C$5:$C$204,"In progress",Cards!$B$5:$B$204,$B125)&gt;Cards!$G$3),"⚠",""))</f>
        <v/>
      </c>
      <c r="G125" s="9" t="n"/>
      <c r="H125" s="9" t="n"/>
      <c r="I125" s="6" t="n"/>
      <c r="J125" s="6" t="n"/>
      <c r="K125" s="6" t="n"/>
      <c r="L125" s="12">
        <f>IF($A125="","",IF($K125="","",$K125-Cards!$C$3))</f>
        <v/>
      </c>
      <c r="M125" s="12">
        <f>IF($A125="","",COUNTIFS(Cards!$C$5:$C$204,$C125,Cards!$B$5:$B$204,$B125))</f>
        <v/>
      </c>
      <c r="N125" s="13">
        <f>IF($A125="","",IFERROR(AVERAGEIFS(Done!$H$5:$H$204,Done!$C$5:$C$204,$G125),""))</f>
        <v/>
      </c>
      <c r="O125" s="14">
        <f>IF($A125="","",IF($C125="Done","",IF($E125="","",IF(AND(ISNUMBER($N125),$N125&gt;0,$E125&gt;2*$N125),"Sitting longer than twice the usual cycle for a "&amp;$G125,IF($E125&gt;14,"Sitting more than 14 days","")))))</f>
        <v/>
      </c>
      <c r="P125" s="9" t="n"/>
      <c r="Q125" s="15">
        <f>IF($A125="","",COUNTIFS($C$5:$C125,$C125))</f>
        <v/>
      </c>
      <c r="R125" s="16">
        <f>IF($A125="","",$C125&amp;"|"&amp;$Q125)</f>
        <v/>
      </c>
    </row>
    <row r="126">
      <c r="A126" s="9" t="n"/>
      <c r="B126" s="9" t="n"/>
      <c r="C126" s="9" t="n"/>
      <c r="D126" s="6" t="n"/>
      <c r="E126" s="10">
        <f>IF($A126="","",IF($D126="","",Cards!$C$3-$D126))</f>
        <v/>
      </c>
      <c r="F126" s="11">
        <f>IF($A126="","",IF(AND($C126="In progress",COUNTIFS(Cards!$C$5:$C$204,"In progress",Cards!$B$5:$B$204,$B126)&gt;Cards!$G$3),"⚠",""))</f>
        <v/>
      </c>
      <c r="G126" s="9" t="n"/>
      <c r="H126" s="9" t="n"/>
      <c r="I126" s="6" t="n"/>
      <c r="J126" s="6" t="n"/>
      <c r="K126" s="6" t="n"/>
      <c r="L126" s="12">
        <f>IF($A126="","",IF($K126="","",$K126-Cards!$C$3))</f>
        <v/>
      </c>
      <c r="M126" s="12">
        <f>IF($A126="","",COUNTIFS(Cards!$C$5:$C$204,$C126,Cards!$B$5:$B$204,$B126))</f>
        <v/>
      </c>
      <c r="N126" s="13">
        <f>IF($A126="","",IFERROR(AVERAGEIFS(Done!$H$5:$H$204,Done!$C$5:$C$204,$G126),""))</f>
        <v/>
      </c>
      <c r="O126" s="14">
        <f>IF($A126="","",IF($C126="Done","",IF($E126="","",IF(AND(ISNUMBER($N126),$N126&gt;0,$E126&gt;2*$N126),"Sitting longer than twice the usual cycle for a "&amp;$G126,IF($E126&gt;14,"Sitting more than 14 days","")))))</f>
        <v/>
      </c>
      <c r="P126" s="9" t="n"/>
      <c r="Q126" s="15">
        <f>IF($A126="","",COUNTIFS($C$5:$C126,$C126))</f>
        <v/>
      </c>
      <c r="R126" s="16">
        <f>IF($A126="","",$C126&amp;"|"&amp;$Q126)</f>
        <v/>
      </c>
    </row>
    <row r="127">
      <c r="A127" s="9" t="n"/>
      <c r="B127" s="9" t="n"/>
      <c r="C127" s="9" t="n"/>
      <c r="D127" s="6" t="n"/>
      <c r="E127" s="10">
        <f>IF($A127="","",IF($D127="","",Cards!$C$3-$D127))</f>
        <v/>
      </c>
      <c r="F127" s="11">
        <f>IF($A127="","",IF(AND($C127="In progress",COUNTIFS(Cards!$C$5:$C$204,"In progress",Cards!$B$5:$B$204,$B127)&gt;Cards!$G$3),"⚠",""))</f>
        <v/>
      </c>
      <c r="G127" s="9" t="n"/>
      <c r="H127" s="9" t="n"/>
      <c r="I127" s="6" t="n"/>
      <c r="J127" s="6" t="n"/>
      <c r="K127" s="6" t="n"/>
      <c r="L127" s="12">
        <f>IF($A127="","",IF($K127="","",$K127-Cards!$C$3))</f>
        <v/>
      </c>
      <c r="M127" s="12">
        <f>IF($A127="","",COUNTIFS(Cards!$C$5:$C$204,$C127,Cards!$B$5:$B$204,$B127))</f>
        <v/>
      </c>
      <c r="N127" s="13">
        <f>IF($A127="","",IFERROR(AVERAGEIFS(Done!$H$5:$H$204,Done!$C$5:$C$204,$G127),""))</f>
        <v/>
      </c>
      <c r="O127" s="14">
        <f>IF($A127="","",IF($C127="Done","",IF($E127="","",IF(AND(ISNUMBER($N127),$N127&gt;0,$E127&gt;2*$N127),"Sitting longer than twice the usual cycle for a "&amp;$G127,IF($E127&gt;14,"Sitting more than 14 days","")))))</f>
        <v/>
      </c>
      <c r="P127" s="9" t="n"/>
      <c r="Q127" s="15">
        <f>IF($A127="","",COUNTIFS($C$5:$C127,$C127))</f>
        <v/>
      </c>
      <c r="R127" s="16">
        <f>IF($A127="","",$C127&amp;"|"&amp;$Q127)</f>
        <v/>
      </c>
    </row>
    <row r="128">
      <c r="A128" s="9" t="n"/>
      <c r="B128" s="9" t="n"/>
      <c r="C128" s="9" t="n"/>
      <c r="D128" s="6" t="n"/>
      <c r="E128" s="10">
        <f>IF($A128="","",IF($D128="","",Cards!$C$3-$D128))</f>
        <v/>
      </c>
      <c r="F128" s="11">
        <f>IF($A128="","",IF(AND($C128="In progress",COUNTIFS(Cards!$C$5:$C$204,"In progress",Cards!$B$5:$B$204,$B128)&gt;Cards!$G$3),"⚠",""))</f>
        <v/>
      </c>
      <c r="G128" s="9" t="n"/>
      <c r="H128" s="9" t="n"/>
      <c r="I128" s="6" t="n"/>
      <c r="J128" s="6" t="n"/>
      <c r="K128" s="6" t="n"/>
      <c r="L128" s="12">
        <f>IF($A128="","",IF($K128="","",$K128-Cards!$C$3))</f>
        <v/>
      </c>
      <c r="M128" s="12">
        <f>IF($A128="","",COUNTIFS(Cards!$C$5:$C$204,$C128,Cards!$B$5:$B$204,$B128))</f>
        <v/>
      </c>
      <c r="N128" s="13">
        <f>IF($A128="","",IFERROR(AVERAGEIFS(Done!$H$5:$H$204,Done!$C$5:$C$204,$G128),""))</f>
        <v/>
      </c>
      <c r="O128" s="14">
        <f>IF($A128="","",IF($C128="Done","",IF($E128="","",IF(AND(ISNUMBER($N128),$N128&gt;0,$E128&gt;2*$N128),"Sitting longer than twice the usual cycle for a "&amp;$G128,IF($E128&gt;14,"Sitting more than 14 days","")))))</f>
        <v/>
      </c>
      <c r="P128" s="9" t="n"/>
      <c r="Q128" s="15">
        <f>IF($A128="","",COUNTIFS($C$5:$C128,$C128))</f>
        <v/>
      </c>
      <c r="R128" s="16">
        <f>IF($A128="","",$C128&amp;"|"&amp;$Q128)</f>
        <v/>
      </c>
    </row>
    <row r="129">
      <c r="A129" s="9" t="n"/>
      <c r="B129" s="9" t="n"/>
      <c r="C129" s="9" t="n"/>
      <c r="D129" s="6" t="n"/>
      <c r="E129" s="10">
        <f>IF($A129="","",IF($D129="","",Cards!$C$3-$D129))</f>
        <v/>
      </c>
      <c r="F129" s="11">
        <f>IF($A129="","",IF(AND($C129="In progress",COUNTIFS(Cards!$C$5:$C$204,"In progress",Cards!$B$5:$B$204,$B129)&gt;Cards!$G$3),"⚠",""))</f>
        <v/>
      </c>
      <c r="G129" s="9" t="n"/>
      <c r="H129" s="9" t="n"/>
      <c r="I129" s="6" t="n"/>
      <c r="J129" s="6" t="n"/>
      <c r="K129" s="6" t="n"/>
      <c r="L129" s="12">
        <f>IF($A129="","",IF($K129="","",$K129-Cards!$C$3))</f>
        <v/>
      </c>
      <c r="M129" s="12">
        <f>IF($A129="","",COUNTIFS(Cards!$C$5:$C$204,$C129,Cards!$B$5:$B$204,$B129))</f>
        <v/>
      </c>
      <c r="N129" s="13">
        <f>IF($A129="","",IFERROR(AVERAGEIFS(Done!$H$5:$H$204,Done!$C$5:$C$204,$G129),""))</f>
        <v/>
      </c>
      <c r="O129" s="14">
        <f>IF($A129="","",IF($C129="Done","",IF($E129="","",IF(AND(ISNUMBER($N129),$N129&gt;0,$E129&gt;2*$N129),"Sitting longer than twice the usual cycle for a "&amp;$G129,IF($E129&gt;14,"Sitting more than 14 days","")))))</f>
        <v/>
      </c>
      <c r="P129" s="9" t="n"/>
      <c r="Q129" s="15">
        <f>IF($A129="","",COUNTIFS($C$5:$C129,$C129))</f>
        <v/>
      </c>
      <c r="R129" s="16">
        <f>IF($A129="","",$C129&amp;"|"&amp;$Q129)</f>
        <v/>
      </c>
    </row>
    <row r="130">
      <c r="A130" s="9" t="n"/>
      <c r="B130" s="9" t="n"/>
      <c r="C130" s="9" t="n"/>
      <c r="D130" s="6" t="n"/>
      <c r="E130" s="10">
        <f>IF($A130="","",IF($D130="","",Cards!$C$3-$D130))</f>
        <v/>
      </c>
      <c r="F130" s="11">
        <f>IF($A130="","",IF(AND($C130="In progress",COUNTIFS(Cards!$C$5:$C$204,"In progress",Cards!$B$5:$B$204,$B130)&gt;Cards!$G$3),"⚠",""))</f>
        <v/>
      </c>
      <c r="G130" s="9" t="n"/>
      <c r="H130" s="9" t="n"/>
      <c r="I130" s="6" t="n"/>
      <c r="J130" s="6" t="n"/>
      <c r="K130" s="6" t="n"/>
      <c r="L130" s="12">
        <f>IF($A130="","",IF($K130="","",$K130-Cards!$C$3))</f>
        <v/>
      </c>
      <c r="M130" s="12">
        <f>IF($A130="","",COUNTIFS(Cards!$C$5:$C$204,$C130,Cards!$B$5:$B$204,$B130))</f>
        <v/>
      </c>
      <c r="N130" s="13">
        <f>IF($A130="","",IFERROR(AVERAGEIFS(Done!$H$5:$H$204,Done!$C$5:$C$204,$G130),""))</f>
        <v/>
      </c>
      <c r="O130" s="14">
        <f>IF($A130="","",IF($C130="Done","",IF($E130="","",IF(AND(ISNUMBER($N130),$N130&gt;0,$E130&gt;2*$N130),"Sitting longer than twice the usual cycle for a "&amp;$G130,IF($E130&gt;14,"Sitting more than 14 days","")))))</f>
        <v/>
      </c>
      <c r="P130" s="9" t="n"/>
      <c r="Q130" s="15">
        <f>IF($A130="","",COUNTIFS($C$5:$C130,$C130))</f>
        <v/>
      </c>
      <c r="R130" s="16">
        <f>IF($A130="","",$C130&amp;"|"&amp;$Q130)</f>
        <v/>
      </c>
    </row>
    <row r="131">
      <c r="A131" s="9" t="n"/>
      <c r="B131" s="9" t="n"/>
      <c r="C131" s="9" t="n"/>
      <c r="D131" s="6" t="n"/>
      <c r="E131" s="10">
        <f>IF($A131="","",IF($D131="","",Cards!$C$3-$D131))</f>
        <v/>
      </c>
      <c r="F131" s="11">
        <f>IF($A131="","",IF(AND($C131="In progress",COUNTIFS(Cards!$C$5:$C$204,"In progress",Cards!$B$5:$B$204,$B131)&gt;Cards!$G$3),"⚠",""))</f>
        <v/>
      </c>
      <c r="G131" s="9" t="n"/>
      <c r="H131" s="9" t="n"/>
      <c r="I131" s="6" t="n"/>
      <c r="J131" s="6" t="n"/>
      <c r="K131" s="6" t="n"/>
      <c r="L131" s="12">
        <f>IF($A131="","",IF($K131="","",$K131-Cards!$C$3))</f>
        <v/>
      </c>
      <c r="M131" s="12">
        <f>IF($A131="","",COUNTIFS(Cards!$C$5:$C$204,$C131,Cards!$B$5:$B$204,$B131))</f>
        <v/>
      </c>
      <c r="N131" s="13">
        <f>IF($A131="","",IFERROR(AVERAGEIFS(Done!$H$5:$H$204,Done!$C$5:$C$204,$G131),""))</f>
        <v/>
      </c>
      <c r="O131" s="14">
        <f>IF($A131="","",IF($C131="Done","",IF($E131="","",IF(AND(ISNUMBER($N131),$N131&gt;0,$E131&gt;2*$N131),"Sitting longer than twice the usual cycle for a "&amp;$G131,IF($E131&gt;14,"Sitting more than 14 days","")))))</f>
        <v/>
      </c>
      <c r="P131" s="9" t="n"/>
      <c r="Q131" s="15">
        <f>IF($A131="","",COUNTIFS($C$5:$C131,$C131))</f>
        <v/>
      </c>
      <c r="R131" s="16">
        <f>IF($A131="","",$C131&amp;"|"&amp;$Q131)</f>
        <v/>
      </c>
    </row>
    <row r="132">
      <c r="A132" s="9" t="n"/>
      <c r="B132" s="9" t="n"/>
      <c r="C132" s="9" t="n"/>
      <c r="D132" s="6" t="n"/>
      <c r="E132" s="10">
        <f>IF($A132="","",IF($D132="","",Cards!$C$3-$D132))</f>
        <v/>
      </c>
      <c r="F132" s="11">
        <f>IF($A132="","",IF(AND($C132="In progress",COUNTIFS(Cards!$C$5:$C$204,"In progress",Cards!$B$5:$B$204,$B132)&gt;Cards!$G$3),"⚠",""))</f>
        <v/>
      </c>
      <c r="G132" s="9" t="n"/>
      <c r="H132" s="9" t="n"/>
      <c r="I132" s="6" t="n"/>
      <c r="J132" s="6" t="n"/>
      <c r="K132" s="6" t="n"/>
      <c r="L132" s="12">
        <f>IF($A132="","",IF($K132="","",$K132-Cards!$C$3))</f>
        <v/>
      </c>
      <c r="M132" s="12">
        <f>IF($A132="","",COUNTIFS(Cards!$C$5:$C$204,$C132,Cards!$B$5:$B$204,$B132))</f>
        <v/>
      </c>
      <c r="N132" s="13">
        <f>IF($A132="","",IFERROR(AVERAGEIFS(Done!$H$5:$H$204,Done!$C$5:$C$204,$G132),""))</f>
        <v/>
      </c>
      <c r="O132" s="14">
        <f>IF($A132="","",IF($C132="Done","",IF($E132="","",IF(AND(ISNUMBER($N132),$N132&gt;0,$E132&gt;2*$N132),"Sitting longer than twice the usual cycle for a "&amp;$G132,IF($E132&gt;14,"Sitting more than 14 days","")))))</f>
        <v/>
      </c>
      <c r="P132" s="9" t="n"/>
      <c r="Q132" s="15">
        <f>IF($A132="","",COUNTIFS($C$5:$C132,$C132))</f>
        <v/>
      </c>
      <c r="R132" s="16">
        <f>IF($A132="","",$C132&amp;"|"&amp;$Q132)</f>
        <v/>
      </c>
    </row>
    <row r="133">
      <c r="A133" s="9" t="n"/>
      <c r="B133" s="9" t="n"/>
      <c r="C133" s="9" t="n"/>
      <c r="D133" s="6" t="n"/>
      <c r="E133" s="10">
        <f>IF($A133="","",IF($D133="","",Cards!$C$3-$D133))</f>
        <v/>
      </c>
      <c r="F133" s="11">
        <f>IF($A133="","",IF(AND($C133="In progress",COUNTIFS(Cards!$C$5:$C$204,"In progress",Cards!$B$5:$B$204,$B133)&gt;Cards!$G$3),"⚠",""))</f>
        <v/>
      </c>
      <c r="G133" s="9" t="n"/>
      <c r="H133" s="9" t="n"/>
      <c r="I133" s="6" t="n"/>
      <c r="J133" s="6" t="n"/>
      <c r="K133" s="6" t="n"/>
      <c r="L133" s="12">
        <f>IF($A133="","",IF($K133="","",$K133-Cards!$C$3))</f>
        <v/>
      </c>
      <c r="M133" s="12">
        <f>IF($A133="","",COUNTIFS(Cards!$C$5:$C$204,$C133,Cards!$B$5:$B$204,$B133))</f>
        <v/>
      </c>
      <c r="N133" s="13">
        <f>IF($A133="","",IFERROR(AVERAGEIFS(Done!$H$5:$H$204,Done!$C$5:$C$204,$G133),""))</f>
        <v/>
      </c>
      <c r="O133" s="14">
        <f>IF($A133="","",IF($C133="Done","",IF($E133="","",IF(AND(ISNUMBER($N133),$N133&gt;0,$E133&gt;2*$N133),"Sitting longer than twice the usual cycle for a "&amp;$G133,IF($E133&gt;14,"Sitting more than 14 days","")))))</f>
        <v/>
      </c>
      <c r="P133" s="9" t="n"/>
      <c r="Q133" s="15">
        <f>IF($A133="","",COUNTIFS($C$5:$C133,$C133))</f>
        <v/>
      </c>
      <c r="R133" s="16">
        <f>IF($A133="","",$C133&amp;"|"&amp;$Q133)</f>
        <v/>
      </c>
    </row>
    <row r="134">
      <c r="A134" s="9" t="n"/>
      <c r="B134" s="9" t="n"/>
      <c r="C134" s="9" t="n"/>
      <c r="D134" s="6" t="n"/>
      <c r="E134" s="10">
        <f>IF($A134="","",IF($D134="","",Cards!$C$3-$D134))</f>
        <v/>
      </c>
      <c r="F134" s="11">
        <f>IF($A134="","",IF(AND($C134="In progress",COUNTIFS(Cards!$C$5:$C$204,"In progress",Cards!$B$5:$B$204,$B134)&gt;Cards!$G$3),"⚠",""))</f>
        <v/>
      </c>
      <c r="G134" s="9" t="n"/>
      <c r="H134" s="9" t="n"/>
      <c r="I134" s="6" t="n"/>
      <c r="J134" s="6" t="n"/>
      <c r="K134" s="6" t="n"/>
      <c r="L134" s="12">
        <f>IF($A134="","",IF($K134="","",$K134-Cards!$C$3))</f>
        <v/>
      </c>
      <c r="M134" s="12">
        <f>IF($A134="","",COUNTIFS(Cards!$C$5:$C$204,$C134,Cards!$B$5:$B$204,$B134))</f>
        <v/>
      </c>
      <c r="N134" s="13">
        <f>IF($A134="","",IFERROR(AVERAGEIFS(Done!$H$5:$H$204,Done!$C$5:$C$204,$G134),""))</f>
        <v/>
      </c>
      <c r="O134" s="14">
        <f>IF($A134="","",IF($C134="Done","",IF($E134="","",IF(AND(ISNUMBER($N134),$N134&gt;0,$E134&gt;2*$N134),"Sitting longer than twice the usual cycle for a "&amp;$G134,IF($E134&gt;14,"Sitting more than 14 days","")))))</f>
        <v/>
      </c>
      <c r="P134" s="9" t="n"/>
      <c r="Q134" s="15">
        <f>IF($A134="","",COUNTIFS($C$5:$C134,$C134))</f>
        <v/>
      </c>
      <c r="R134" s="16">
        <f>IF($A134="","",$C134&amp;"|"&amp;$Q134)</f>
        <v/>
      </c>
    </row>
    <row r="135">
      <c r="A135" s="9" t="n"/>
      <c r="B135" s="9" t="n"/>
      <c r="C135" s="9" t="n"/>
      <c r="D135" s="6" t="n"/>
      <c r="E135" s="10">
        <f>IF($A135="","",IF($D135="","",Cards!$C$3-$D135))</f>
        <v/>
      </c>
      <c r="F135" s="11">
        <f>IF($A135="","",IF(AND($C135="In progress",COUNTIFS(Cards!$C$5:$C$204,"In progress",Cards!$B$5:$B$204,$B135)&gt;Cards!$G$3),"⚠",""))</f>
        <v/>
      </c>
      <c r="G135" s="9" t="n"/>
      <c r="H135" s="9" t="n"/>
      <c r="I135" s="6" t="n"/>
      <c r="J135" s="6" t="n"/>
      <c r="K135" s="6" t="n"/>
      <c r="L135" s="12">
        <f>IF($A135="","",IF($K135="","",$K135-Cards!$C$3))</f>
        <v/>
      </c>
      <c r="M135" s="12">
        <f>IF($A135="","",COUNTIFS(Cards!$C$5:$C$204,$C135,Cards!$B$5:$B$204,$B135))</f>
        <v/>
      </c>
      <c r="N135" s="13">
        <f>IF($A135="","",IFERROR(AVERAGEIFS(Done!$H$5:$H$204,Done!$C$5:$C$204,$G135),""))</f>
        <v/>
      </c>
      <c r="O135" s="14">
        <f>IF($A135="","",IF($C135="Done","",IF($E135="","",IF(AND(ISNUMBER($N135),$N135&gt;0,$E135&gt;2*$N135),"Sitting longer than twice the usual cycle for a "&amp;$G135,IF($E135&gt;14,"Sitting more than 14 days","")))))</f>
        <v/>
      </c>
      <c r="P135" s="9" t="n"/>
      <c r="Q135" s="15">
        <f>IF($A135="","",COUNTIFS($C$5:$C135,$C135))</f>
        <v/>
      </c>
      <c r="R135" s="16">
        <f>IF($A135="","",$C135&amp;"|"&amp;$Q135)</f>
        <v/>
      </c>
    </row>
    <row r="136">
      <c r="A136" s="9" t="n"/>
      <c r="B136" s="9" t="n"/>
      <c r="C136" s="9" t="n"/>
      <c r="D136" s="6" t="n"/>
      <c r="E136" s="10">
        <f>IF($A136="","",IF($D136="","",Cards!$C$3-$D136))</f>
        <v/>
      </c>
      <c r="F136" s="11">
        <f>IF($A136="","",IF(AND($C136="In progress",COUNTIFS(Cards!$C$5:$C$204,"In progress",Cards!$B$5:$B$204,$B136)&gt;Cards!$G$3),"⚠",""))</f>
        <v/>
      </c>
      <c r="G136" s="9" t="n"/>
      <c r="H136" s="9" t="n"/>
      <c r="I136" s="6" t="n"/>
      <c r="J136" s="6" t="n"/>
      <c r="K136" s="6" t="n"/>
      <c r="L136" s="12">
        <f>IF($A136="","",IF($K136="","",$K136-Cards!$C$3))</f>
        <v/>
      </c>
      <c r="M136" s="12">
        <f>IF($A136="","",COUNTIFS(Cards!$C$5:$C$204,$C136,Cards!$B$5:$B$204,$B136))</f>
        <v/>
      </c>
      <c r="N136" s="13">
        <f>IF($A136="","",IFERROR(AVERAGEIFS(Done!$H$5:$H$204,Done!$C$5:$C$204,$G136),""))</f>
        <v/>
      </c>
      <c r="O136" s="14">
        <f>IF($A136="","",IF($C136="Done","",IF($E136="","",IF(AND(ISNUMBER($N136),$N136&gt;0,$E136&gt;2*$N136),"Sitting longer than twice the usual cycle for a "&amp;$G136,IF($E136&gt;14,"Sitting more than 14 days","")))))</f>
        <v/>
      </c>
      <c r="P136" s="9" t="n"/>
      <c r="Q136" s="15">
        <f>IF($A136="","",COUNTIFS($C$5:$C136,$C136))</f>
        <v/>
      </c>
      <c r="R136" s="16">
        <f>IF($A136="","",$C136&amp;"|"&amp;$Q136)</f>
        <v/>
      </c>
    </row>
    <row r="137">
      <c r="A137" s="9" t="n"/>
      <c r="B137" s="9" t="n"/>
      <c r="C137" s="9" t="n"/>
      <c r="D137" s="6" t="n"/>
      <c r="E137" s="10">
        <f>IF($A137="","",IF($D137="","",Cards!$C$3-$D137))</f>
        <v/>
      </c>
      <c r="F137" s="11">
        <f>IF($A137="","",IF(AND($C137="In progress",COUNTIFS(Cards!$C$5:$C$204,"In progress",Cards!$B$5:$B$204,$B137)&gt;Cards!$G$3),"⚠",""))</f>
        <v/>
      </c>
      <c r="G137" s="9" t="n"/>
      <c r="H137" s="9" t="n"/>
      <c r="I137" s="6" t="n"/>
      <c r="J137" s="6" t="n"/>
      <c r="K137" s="6" t="n"/>
      <c r="L137" s="12">
        <f>IF($A137="","",IF($K137="","",$K137-Cards!$C$3))</f>
        <v/>
      </c>
      <c r="M137" s="12">
        <f>IF($A137="","",COUNTIFS(Cards!$C$5:$C$204,$C137,Cards!$B$5:$B$204,$B137))</f>
        <v/>
      </c>
      <c r="N137" s="13">
        <f>IF($A137="","",IFERROR(AVERAGEIFS(Done!$H$5:$H$204,Done!$C$5:$C$204,$G137),""))</f>
        <v/>
      </c>
      <c r="O137" s="14">
        <f>IF($A137="","",IF($C137="Done","",IF($E137="","",IF(AND(ISNUMBER($N137),$N137&gt;0,$E137&gt;2*$N137),"Sitting longer than twice the usual cycle for a "&amp;$G137,IF($E137&gt;14,"Sitting more than 14 days","")))))</f>
        <v/>
      </c>
      <c r="P137" s="9" t="n"/>
      <c r="Q137" s="15">
        <f>IF($A137="","",COUNTIFS($C$5:$C137,$C137))</f>
        <v/>
      </c>
      <c r="R137" s="16">
        <f>IF($A137="","",$C137&amp;"|"&amp;$Q137)</f>
        <v/>
      </c>
    </row>
    <row r="138">
      <c r="A138" s="9" t="n"/>
      <c r="B138" s="9" t="n"/>
      <c r="C138" s="9" t="n"/>
      <c r="D138" s="6" t="n"/>
      <c r="E138" s="10">
        <f>IF($A138="","",IF($D138="","",Cards!$C$3-$D138))</f>
        <v/>
      </c>
      <c r="F138" s="11">
        <f>IF($A138="","",IF(AND($C138="In progress",COUNTIFS(Cards!$C$5:$C$204,"In progress",Cards!$B$5:$B$204,$B138)&gt;Cards!$G$3),"⚠",""))</f>
        <v/>
      </c>
      <c r="G138" s="9" t="n"/>
      <c r="H138" s="9" t="n"/>
      <c r="I138" s="6" t="n"/>
      <c r="J138" s="6" t="n"/>
      <c r="K138" s="6" t="n"/>
      <c r="L138" s="12">
        <f>IF($A138="","",IF($K138="","",$K138-Cards!$C$3))</f>
        <v/>
      </c>
      <c r="M138" s="12">
        <f>IF($A138="","",COUNTIFS(Cards!$C$5:$C$204,$C138,Cards!$B$5:$B$204,$B138))</f>
        <v/>
      </c>
      <c r="N138" s="13">
        <f>IF($A138="","",IFERROR(AVERAGEIFS(Done!$H$5:$H$204,Done!$C$5:$C$204,$G138),""))</f>
        <v/>
      </c>
      <c r="O138" s="14">
        <f>IF($A138="","",IF($C138="Done","",IF($E138="","",IF(AND(ISNUMBER($N138),$N138&gt;0,$E138&gt;2*$N138),"Sitting longer than twice the usual cycle for a "&amp;$G138,IF($E138&gt;14,"Sitting more than 14 days","")))))</f>
        <v/>
      </c>
      <c r="P138" s="9" t="n"/>
      <c r="Q138" s="15">
        <f>IF($A138="","",COUNTIFS($C$5:$C138,$C138))</f>
        <v/>
      </c>
      <c r="R138" s="16">
        <f>IF($A138="","",$C138&amp;"|"&amp;$Q138)</f>
        <v/>
      </c>
    </row>
    <row r="139">
      <c r="A139" s="9" t="n"/>
      <c r="B139" s="9" t="n"/>
      <c r="C139" s="9" t="n"/>
      <c r="D139" s="6" t="n"/>
      <c r="E139" s="10">
        <f>IF($A139="","",IF($D139="","",Cards!$C$3-$D139))</f>
        <v/>
      </c>
      <c r="F139" s="11">
        <f>IF($A139="","",IF(AND($C139="In progress",COUNTIFS(Cards!$C$5:$C$204,"In progress",Cards!$B$5:$B$204,$B139)&gt;Cards!$G$3),"⚠",""))</f>
        <v/>
      </c>
      <c r="G139" s="9" t="n"/>
      <c r="H139" s="9" t="n"/>
      <c r="I139" s="6" t="n"/>
      <c r="J139" s="6" t="n"/>
      <c r="K139" s="6" t="n"/>
      <c r="L139" s="12">
        <f>IF($A139="","",IF($K139="","",$K139-Cards!$C$3))</f>
        <v/>
      </c>
      <c r="M139" s="12">
        <f>IF($A139="","",COUNTIFS(Cards!$C$5:$C$204,$C139,Cards!$B$5:$B$204,$B139))</f>
        <v/>
      </c>
      <c r="N139" s="13">
        <f>IF($A139="","",IFERROR(AVERAGEIFS(Done!$H$5:$H$204,Done!$C$5:$C$204,$G139),""))</f>
        <v/>
      </c>
      <c r="O139" s="14">
        <f>IF($A139="","",IF($C139="Done","",IF($E139="","",IF(AND(ISNUMBER($N139),$N139&gt;0,$E139&gt;2*$N139),"Sitting longer than twice the usual cycle for a "&amp;$G139,IF($E139&gt;14,"Sitting more than 14 days","")))))</f>
        <v/>
      </c>
      <c r="P139" s="9" t="n"/>
      <c r="Q139" s="15">
        <f>IF($A139="","",COUNTIFS($C$5:$C139,$C139))</f>
        <v/>
      </c>
      <c r="R139" s="16">
        <f>IF($A139="","",$C139&amp;"|"&amp;$Q139)</f>
        <v/>
      </c>
    </row>
    <row r="140">
      <c r="A140" s="9" t="n"/>
      <c r="B140" s="9" t="n"/>
      <c r="C140" s="9" t="n"/>
      <c r="D140" s="6" t="n"/>
      <c r="E140" s="10">
        <f>IF($A140="","",IF($D140="","",Cards!$C$3-$D140))</f>
        <v/>
      </c>
      <c r="F140" s="11">
        <f>IF($A140="","",IF(AND($C140="In progress",COUNTIFS(Cards!$C$5:$C$204,"In progress",Cards!$B$5:$B$204,$B140)&gt;Cards!$G$3),"⚠",""))</f>
        <v/>
      </c>
      <c r="G140" s="9" t="n"/>
      <c r="H140" s="9" t="n"/>
      <c r="I140" s="6" t="n"/>
      <c r="J140" s="6" t="n"/>
      <c r="K140" s="6" t="n"/>
      <c r="L140" s="12">
        <f>IF($A140="","",IF($K140="","",$K140-Cards!$C$3))</f>
        <v/>
      </c>
      <c r="M140" s="12">
        <f>IF($A140="","",COUNTIFS(Cards!$C$5:$C$204,$C140,Cards!$B$5:$B$204,$B140))</f>
        <v/>
      </c>
      <c r="N140" s="13">
        <f>IF($A140="","",IFERROR(AVERAGEIFS(Done!$H$5:$H$204,Done!$C$5:$C$204,$G140),""))</f>
        <v/>
      </c>
      <c r="O140" s="14">
        <f>IF($A140="","",IF($C140="Done","",IF($E140="","",IF(AND(ISNUMBER($N140),$N140&gt;0,$E140&gt;2*$N140),"Sitting longer than twice the usual cycle for a "&amp;$G140,IF($E140&gt;14,"Sitting more than 14 days","")))))</f>
        <v/>
      </c>
      <c r="P140" s="9" t="n"/>
      <c r="Q140" s="15">
        <f>IF($A140="","",COUNTIFS($C$5:$C140,$C140))</f>
        <v/>
      </c>
      <c r="R140" s="16">
        <f>IF($A140="","",$C140&amp;"|"&amp;$Q140)</f>
        <v/>
      </c>
    </row>
    <row r="141">
      <c r="A141" s="9" t="n"/>
      <c r="B141" s="9" t="n"/>
      <c r="C141" s="9" t="n"/>
      <c r="D141" s="6" t="n"/>
      <c r="E141" s="10">
        <f>IF($A141="","",IF($D141="","",Cards!$C$3-$D141))</f>
        <v/>
      </c>
      <c r="F141" s="11">
        <f>IF($A141="","",IF(AND($C141="In progress",COUNTIFS(Cards!$C$5:$C$204,"In progress",Cards!$B$5:$B$204,$B141)&gt;Cards!$G$3),"⚠",""))</f>
        <v/>
      </c>
      <c r="G141" s="9" t="n"/>
      <c r="H141" s="9" t="n"/>
      <c r="I141" s="6" t="n"/>
      <c r="J141" s="6" t="n"/>
      <c r="K141" s="6" t="n"/>
      <c r="L141" s="12">
        <f>IF($A141="","",IF($K141="","",$K141-Cards!$C$3))</f>
        <v/>
      </c>
      <c r="M141" s="12">
        <f>IF($A141="","",COUNTIFS(Cards!$C$5:$C$204,$C141,Cards!$B$5:$B$204,$B141))</f>
        <v/>
      </c>
      <c r="N141" s="13">
        <f>IF($A141="","",IFERROR(AVERAGEIFS(Done!$H$5:$H$204,Done!$C$5:$C$204,$G141),""))</f>
        <v/>
      </c>
      <c r="O141" s="14">
        <f>IF($A141="","",IF($C141="Done","",IF($E141="","",IF(AND(ISNUMBER($N141),$N141&gt;0,$E141&gt;2*$N141),"Sitting longer than twice the usual cycle for a "&amp;$G141,IF($E141&gt;14,"Sitting more than 14 days","")))))</f>
        <v/>
      </c>
      <c r="P141" s="9" t="n"/>
      <c r="Q141" s="15">
        <f>IF($A141="","",COUNTIFS($C$5:$C141,$C141))</f>
        <v/>
      </c>
      <c r="R141" s="16">
        <f>IF($A141="","",$C141&amp;"|"&amp;$Q141)</f>
        <v/>
      </c>
    </row>
    <row r="142">
      <c r="A142" s="9" t="n"/>
      <c r="B142" s="9" t="n"/>
      <c r="C142" s="9" t="n"/>
      <c r="D142" s="6" t="n"/>
      <c r="E142" s="10">
        <f>IF($A142="","",IF($D142="","",Cards!$C$3-$D142))</f>
        <v/>
      </c>
      <c r="F142" s="11">
        <f>IF($A142="","",IF(AND($C142="In progress",COUNTIFS(Cards!$C$5:$C$204,"In progress",Cards!$B$5:$B$204,$B142)&gt;Cards!$G$3),"⚠",""))</f>
        <v/>
      </c>
      <c r="G142" s="9" t="n"/>
      <c r="H142" s="9" t="n"/>
      <c r="I142" s="6" t="n"/>
      <c r="J142" s="6" t="n"/>
      <c r="K142" s="6" t="n"/>
      <c r="L142" s="12">
        <f>IF($A142="","",IF($K142="","",$K142-Cards!$C$3))</f>
        <v/>
      </c>
      <c r="M142" s="12">
        <f>IF($A142="","",COUNTIFS(Cards!$C$5:$C$204,$C142,Cards!$B$5:$B$204,$B142))</f>
        <v/>
      </c>
      <c r="N142" s="13">
        <f>IF($A142="","",IFERROR(AVERAGEIFS(Done!$H$5:$H$204,Done!$C$5:$C$204,$G142),""))</f>
        <v/>
      </c>
      <c r="O142" s="14">
        <f>IF($A142="","",IF($C142="Done","",IF($E142="","",IF(AND(ISNUMBER($N142),$N142&gt;0,$E142&gt;2*$N142),"Sitting longer than twice the usual cycle for a "&amp;$G142,IF($E142&gt;14,"Sitting more than 14 days","")))))</f>
        <v/>
      </c>
      <c r="P142" s="9" t="n"/>
      <c r="Q142" s="15">
        <f>IF($A142="","",COUNTIFS($C$5:$C142,$C142))</f>
        <v/>
      </c>
      <c r="R142" s="16">
        <f>IF($A142="","",$C142&amp;"|"&amp;$Q142)</f>
        <v/>
      </c>
    </row>
    <row r="143">
      <c r="A143" s="9" t="n"/>
      <c r="B143" s="9" t="n"/>
      <c r="C143" s="9" t="n"/>
      <c r="D143" s="6" t="n"/>
      <c r="E143" s="10">
        <f>IF($A143="","",IF($D143="","",Cards!$C$3-$D143))</f>
        <v/>
      </c>
      <c r="F143" s="11">
        <f>IF($A143="","",IF(AND($C143="In progress",COUNTIFS(Cards!$C$5:$C$204,"In progress",Cards!$B$5:$B$204,$B143)&gt;Cards!$G$3),"⚠",""))</f>
        <v/>
      </c>
      <c r="G143" s="9" t="n"/>
      <c r="H143" s="9" t="n"/>
      <c r="I143" s="6" t="n"/>
      <c r="J143" s="6" t="n"/>
      <c r="K143" s="6" t="n"/>
      <c r="L143" s="12">
        <f>IF($A143="","",IF($K143="","",$K143-Cards!$C$3))</f>
        <v/>
      </c>
      <c r="M143" s="12">
        <f>IF($A143="","",COUNTIFS(Cards!$C$5:$C$204,$C143,Cards!$B$5:$B$204,$B143))</f>
        <v/>
      </c>
      <c r="N143" s="13">
        <f>IF($A143="","",IFERROR(AVERAGEIFS(Done!$H$5:$H$204,Done!$C$5:$C$204,$G143),""))</f>
        <v/>
      </c>
      <c r="O143" s="14">
        <f>IF($A143="","",IF($C143="Done","",IF($E143="","",IF(AND(ISNUMBER($N143),$N143&gt;0,$E143&gt;2*$N143),"Sitting longer than twice the usual cycle for a "&amp;$G143,IF($E143&gt;14,"Sitting more than 14 days","")))))</f>
        <v/>
      </c>
      <c r="P143" s="9" t="n"/>
      <c r="Q143" s="15">
        <f>IF($A143="","",COUNTIFS($C$5:$C143,$C143))</f>
        <v/>
      </c>
      <c r="R143" s="16">
        <f>IF($A143="","",$C143&amp;"|"&amp;$Q143)</f>
        <v/>
      </c>
    </row>
    <row r="144">
      <c r="A144" s="9" t="n"/>
      <c r="B144" s="9" t="n"/>
      <c r="C144" s="9" t="n"/>
      <c r="D144" s="6" t="n"/>
      <c r="E144" s="10">
        <f>IF($A144="","",IF($D144="","",Cards!$C$3-$D144))</f>
        <v/>
      </c>
      <c r="F144" s="11">
        <f>IF($A144="","",IF(AND($C144="In progress",COUNTIFS(Cards!$C$5:$C$204,"In progress",Cards!$B$5:$B$204,$B144)&gt;Cards!$G$3),"⚠",""))</f>
        <v/>
      </c>
      <c r="G144" s="9" t="n"/>
      <c r="H144" s="9" t="n"/>
      <c r="I144" s="6" t="n"/>
      <c r="J144" s="6" t="n"/>
      <c r="K144" s="6" t="n"/>
      <c r="L144" s="12">
        <f>IF($A144="","",IF($K144="","",$K144-Cards!$C$3))</f>
        <v/>
      </c>
      <c r="M144" s="12">
        <f>IF($A144="","",COUNTIFS(Cards!$C$5:$C$204,$C144,Cards!$B$5:$B$204,$B144))</f>
        <v/>
      </c>
      <c r="N144" s="13">
        <f>IF($A144="","",IFERROR(AVERAGEIFS(Done!$H$5:$H$204,Done!$C$5:$C$204,$G144),""))</f>
        <v/>
      </c>
      <c r="O144" s="14">
        <f>IF($A144="","",IF($C144="Done","",IF($E144="","",IF(AND(ISNUMBER($N144),$N144&gt;0,$E144&gt;2*$N144),"Sitting longer than twice the usual cycle for a "&amp;$G144,IF($E144&gt;14,"Sitting more than 14 days","")))))</f>
        <v/>
      </c>
      <c r="P144" s="9" t="n"/>
      <c r="Q144" s="15">
        <f>IF($A144="","",COUNTIFS($C$5:$C144,$C144))</f>
        <v/>
      </c>
      <c r="R144" s="16">
        <f>IF($A144="","",$C144&amp;"|"&amp;$Q144)</f>
        <v/>
      </c>
    </row>
    <row r="145">
      <c r="A145" s="9" t="n"/>
      <c r="B145" s="9" t="n"/>
      <c r="C145" s="9" t="n"/>
      <c r="D145" s="6" t="n"/>
      <c r="E145" s="10">
        <f>IF($A145="","",IF($D145="","",Cards!$C$3-$D145))</f>
        <v/>
      </c>
      <c r="F145" s="11">
        <f>IF($A145="","",IF(AND($C145="In progress",COUNTIFS(Cards!$C$5:$C$204,"In progress",Cards!$B$5:$B$204,$B145)&gt;Cards!$G$3),"⚠",""))</f>
        <v/>
      </c>
      <c r="G145" s="9" t="n"/>
      <c r="H145" s="9" t="n"/>
      <c r="I145" s="6" t="n"/>
      <c r="J145" s="6" t="n"/>
      <c r="K145" s="6" t="n"/>
      <c r="L145" s="12">
        <f>IF($A145="","",IF($K145="","",$K145-Cards!$C$3))</f>
        <v/>
      </c>
      <c r="M145" s="12">
        <f>IF($A145="","",COUNTIFS(Cards!$C$5:$C$204,$C145,Cards!$B$5:$B$204,$B145))</f>
        <v/>
      </c>
      <c r="N145" s="13">
        <f>IF($A145="","",IFERROR(AVERAGEIFS(Done!$H$5:$H$204,Done!$C$5:$C$204,$G145),""))</f>
        <v/>
      </c>
      <c r="O145" s="14">
        <f>IF($A145="","",IF($C145="Done","",IF($E145="","",IF(AND(ISNUMBER($N145),$N145&gt;0,$E145&gt;2*$N145),"Sitting longer than twice the usual cycle for a "&amp;$G145,IF($E145&gt;14,"Sitting more than 14 days","")))))</f>
        <v/>
      </c>
      <c r="P145" s="9" t="n"/>
      <c r="Q145" s="15">
        <f>IF($A145="","",COUNTIFS($C$5:$C145,$C145))</f>
        <v/>
      </c>
      <c r="R145" s="16">
        <f>IF($A145="","",$C145&amp;"|"&amp;$Q145)</f>
        <v/>
      </c>
    </row>
    <row r="146">
      <c r="A146" s="9" t="n"/>
      <c r="B146" s="9" t="n"/>
      <c r="C146" s="9" t="n"/>
      <c r="D146" s="6" t="n"/>
      <c r="E146" s="10">
        <f>IF($A146="","",IF($D146="","",Cards!$C$3-$D146))</f>
        <v/>
      </c>
      <c r="F146" s="11">
        <f>IF($A146="","",IF(AND($C146="In progress",COUNTIFS(Cards!$C$5:$C$204,"In progress",Cards!$B$5:$B$204,$B146)&gt;Cards!$G$3),"⚠",""))</f>
        <v/>
      </c>
      <c r="G146" s="9" t="n"/>
      <c r="H146" s="9" t="n"/>
      <c r="I146" s="6" t="n"/>
      <c r="J146" s="6" t="n"/>
      <c r="K146" s="6" t="n"/>
      <c r="L146" s="12">
        <f>IF($A146="","",IF($K146="","",$K146-Cards!$C$3))</f>
        <v/>
      </c>
      <c r="M146" s="12">
        <f>IF($A146="","",COUNTIFS(Cards!$C$5:$C$204,$C146,Cards!$B$5:$B$204,$B146))</f>
        <v/>
      </c>
      <c r="N146" s="13">
        <f>IF($A146="","",IFERROR(AVERAGEIFS(Done!$H$5:$H$204,Done!$C$5:$C$204,$G146),""))</f>
        <v/>
      </c>
      <c r="O146" s="14">
        <f>IF($A146="","",IF($C146="Done","",IF($E146="","",IF(AND(ISNUMBER($N146),$N146&gt;0,$E146&gt;2*$N146),"Sitting longer than twice the usual cycle for a "&amp;$G146,IF($E146&gt;14,"Sitting more than 14 days","")))))</f>
        <v/>
      </c>
      <c r="P146" s="9" t="n"/>
      <c r="Q146" s="15">
        <f>IF($A146="","",COUNTIFS($C$5:$C146,$C146))</f>
        <v/>
      </c>
      <c r="R146" s="16">
        <f>IF($A146="","",$C146&amp;"|"&amp;$Q146)</f>
        <v/>
      </c>
    </row>
    <row r="147">
      <c r="A147" s="9" t="n"/>
      <c r="B147" s="9" t="n"/>
      <c r="C147" s="9" t="n"/>
      <c r="D147" s="6" t="n"/>
      <c r="E147" s="10">
        <f>IF($A147="","",IF($D147="","",Cards!$C$3-$D147))</f>
        <v/>
      </c>
      <c r="F147" s="11">
        <f>IF($A147="","",IF(AND($C147="In progress",COUNTIFS(Cards!$C$5:$C$204,"In progress",Cards!$B$5:$B$204,$B147)&gt;Cards!$G$3),"⚠",""))</f>
        <v/>
      </c>
      <c r="G147" s="9" t="n"/>
      <c r="H147" s="9" t="n"/>
      <c r="I147" s="6" t="n"/>
      <c r="J147" s="6" t="n"/>
      <c r="K147" s="6" t="n"/>
      <c r="L147" s="12">
        <f>IF($A147="","",IF($K147="","",$K147-Cards!$C$3))</f>
        <v/>
      </c>
      <c r="M147" s="12">
        <f>IF($A147="","",COUNTIFS(Cards!$C$5:$C$204,$C147,Cards!$B$5:$B$204,$B147))</f>
        <v/>
      </c>
      <c r="N147" s="13">
        <f>IF($A147="","",IFERROR(AVERAGEIFS(Done!$H$5:$H$204,Done!$C$5:$C$204,$G147),""))</f>
        <v/>
      </c>
      <c r="O147" s="14">
        <f>IF($A147="","",IF($C147="Done","",IF($E147="","",IF(AND(ISNUMBER($N147),$N147&gt;0,$E147&gt;2*$N147),"Sitting longer than twice the usual cycle for a "&amp;$G147,IF($E147&gt;14,"Sitting more than 14 days","")))))</f>
        <v/>
      </c>
      <c r="P147" s="9" t="n"/>
      <c r="Q147" s="15">
        <f>IF($A147="","",COUNTIFS($C$5:$C147,$C147))</f>
        <v/>
      </c>
      <c r="R147" s="16">
        <f>IF($A147="","",$C147&amp;"|"&amp;$Q147)</f>
        <v/>
      </c>
    </row>
    <row r="148">
      <c r="A148" s="9" t="n"/>
      <c r="B148" s="9" t="n"/>
      <c r="C148" s="9" t="n"/>
      <c r="D148" s="6" t="n"/>
      <c r="E148" s="10">
        <f>IF($A148="","",IF($D148="","",Cards!$C$3-$D148))</f>
        <v/>
      </c>
      <c r="F148" s="11">
        <f>IF($A148="","",IF(AND($C148="In progress",COUNTIFS(Cards!$C$5:$C$204,"In progress",Cards!$B$5:$B$204,$B148)&gt;Cards!$G$3),"⚠",""))</f>
        <v/>
      </c>
      <c r="G148" s="9" t="n"/>
      <c r="H148" s="9" t="n"/>
      <c r="I148" s="6" t="n"/>
      <c r="J148" s="6" t="n"/>
      <c r="K148" s="6" t="n"/>
      <c r="L148" s="12">
        <f>IF($A148="","",IF($K148="","",$K148-Cards!$C$3))</f>
        <v/>
      </c>
      <c r="M148" s="12">
        <f>IF($A148="","",COUNTIFS(Cards!$C$5:$C$204,$C148,Cards!$B$5:$B$204,$B148))</f>
        <v/>
      </c>
      <c r="N148" s="13">
        <f>IF($A148="","",IFERROR(AVERAGEIFS(Done!$H$5:$H$204,Done!$C$5:$C$204,$G148),""))</f>
        <v/>
      </c>
      <c r="O148" s="14">
        <f>IF($A148="","",IF($C148="Done","",IF($E148="","",IF(AND(ISNUMBER($N148),$N148&gt;0,$E148&gt;2*$N148),"Sitting longer than twice the usual cycle for a "&amp;$G148,IF($E148&gt;14,"Sitting more than 14 days","")))))</f>
        <v/>
      </c>
      <c r="P148" s="9" t="n"/>
      <c r="Q148" s="15">
        <f>IF($A148="","",COUNTIFS($C$5:$C148,$C148))</f>
        <v/>
      </c>
      <c r="R148" s="16">
        <f>IF($A148="","",$C148&amp;"|"&amp;$Q148)</f>
        <v/>
      </c>
    </row>
    <row r="149">
      <c r="A149" s="9" t="n"/>
      <c r="B149" s="9" t="n"/>
      <c r="C149" s="9" t="n"/>
      <c r="D149" s="6" t="n"/>
      <c r="E149" s="10">
        <f>IF($A149="","",IF($D149="","",Cards!$C$3-$D149))</f>
        <v/>
      </c>
      <c r="F149" s="11">
        <f>IF($A149="","",IF(AND($C149="In progress",COUNTIFS(Cards!$C$5:$C$204,"In progress",Cards!$B$5:$B$204,$B149)&gt;Cards!$G$3),"⚠",""))</f>
        <v/>
      </c>
      <c r="G149" s="9" t="n"/>
      <c r="H149" s="9" t="n"/>
      <c r="I149" s="6" t="n"/>
      <c r="J149" s="6" t="n"/>
      <c r="K149" s="6" t="n"/>
      <c r="L149" s="12">
        <f>IF($A149="","",IF($K149="","",$K149-Cards!$C$3))</f>
        <v/>
      </c>
      <c r="M149" s="12">
        <f>IF($A149="","",COUNTIFS(Cards!$C$5:$C$204,$C149,Cards!$B$5:$B$204,$B149))</f>
        <v/>
      </c>
      <c r="N149" s="13">
        <f>IF($A149="","",IFERROR(AVERAGEIFS(Done!$H$5:$H$204,Done!$C$5:$C$204,$G149),""))</f>
        <v/>
      </c>
      <c r="O149" s="14">
        <f>IF($A149="","",IF($C149="Done","",IF($E149="","",IF(AND(ISNUMBER($N149),$N149&gt;0,$E149&gt;2*$N149),"Sitting longer than twice the usual cycle for a "&amp;$G149,IF($E149&gt;14,"Sitting more than 14 days","")))))</f>
        <v/>
      </c>
      <c r="P149" s="9" t="n"/>
      <c r="Q149" s="15">
        <f>IF($A149="","",COUNTIFS($C$5:$C149,$C149))</f>
        <v/>
      </c>
      <c r="R149" s="16">
        <f>IF($A149="","",$C149&amp;"|"&amp;$Q149)</f>
        <v/>
      </c>
    </row>
    <row r="150">
      <c r="A150" s="9" t="n"/>
      <c r="B150" s="9" t="n"/>
      <c r="C150" s="9" t="n"/>
      <c r="D150" s="6" t="n"/>
      <c r="E150" s="10">
        <f>IF($A150="","",IF($D150="","",Cards!$C$3-$D150))</f>
        <v/>
      </c>
      <c r="F150" s="11">
        <f>IF($A150="","",IF(AND($C150="In progress",COUNTIFS(Cards!$C$5:$C$204,"In progress",Cards!$B$5:$B$204,$B150)&gt;Cards!$G$3),"⚠",""))</f>
        <v/>
      </c>
      <c r="G150" s="9" t="n"/>
      <c r="H150" s="9" t="n"/>
      <c r="I150" s="6" t="n"/>
      <c r="J150" s="6" t="n"/>
      <c r="K150" s="6" t="n"/>
      <c r="L150" s="12">
        <f>IF($A150="","",IF($K150="","",$K150-Cards!$C$3))</f>
        <v/>
      </c>
      <c r="M150" s="12">
        <f>IF($A150="","",COUNTIFS(Cards!$C$5:$C$204,$C150,Cards!$B$5:$B$204,$B150))</f>
        <v/>
      </c>
      <c r="N150" s="13">
        <f>IF($A150="","",IFERROR(AVERAGEIFS(Done!$H$5:$H$204,Done!$C$5:$C$204,$G150),""))</f>
        <v/>
      </c>
      <c r="O150" s="14">
        <f>IF($A150="","",IF($C150="Done","",IF($E150="","",IF(AND(ISNUMBER($N150),$N150&gt;0,$E150&gt;2*$N150),"Sitting longer than twice the usual cycle for a "&amp;$G150,IF($E150&gt;14,"Sitting more than 14 days","")))))</f>
        <v/>
      </c>
      <c r="P150" s="9" t="n"/>
      <c r="Q150" s="15">
        <f>IF($A150="","",COUNTIFS($C$5:$C150,$C150))</f>
        <v/>
      </c>
      <c r="R150" s="16">
        <f>IF($A150="","",$C150&amp;"|"&amp;$Q150)</f>
        <v/>
      </c>
    </row>
    <row r="151">
      <c r="A151" s="9" t="n"/>
      <c r="B151" s="9" t="n"/>
      <c r="C151" s="9" t="n"/>
      <c r="D151" s="6" t="n"/>
      <c r="E151" s="10">
        <f>IF($A151="","",IF($D151="","",Cards!$C$3-$D151))</f>
        <v/>
      </c>
      <c r="F151" s="11">
        <f>IF($A151="","",IF(AND($C151="In progress",COUNTIFS(Cards!$C$5:$C$204,"In progress",Cards!$B$5:$B$204,$B151)&gt;Cards!$G$3),"⚠",""))</f>
        <v/>
      </c>
      <c r="G151" s="9" t="n"/>
      <c r="H151" s="9" t="n"/>
      <c r="I151" s="6" t="n"/>
      <c r="J151" s="6" t="n"/>
      <c r="K151" s="6" t="n"/>
      <c r="L151" s="12">
        <f>IF($A151="","",IF($K151="","",$K151-Cards!$C$3))</f>
        <v/>
      </c>
      <c r="M151" s="12">
        <f>IF($A151="","",COUNTIFS(Cards!$C$5:$C$204,$C151,Cards!$B$5:$B$204,$B151))</f>
        <v/>
      </c>
      <c r="N151" s="13">
        <f>IF($A151="","",IFERROR(AVERAGEIFS(Done!$H$5:$H$204,Done!$C$5:$C$204,$G151),""))</f>
        <v/>
      </c>
      <c r="O151" s="14">
        <f>IF($A151="","",IF($C151="Done","",IF($E151="","",IF(AND(ISNUMBER($N151),$N151&gt;0,$E151&gt;2*$N151),"Sitting longer than twice the usual cycle for a "&amp;$G151,IF($E151&gt;14,"Sitting more than 14 days","")))))</f>
        <v/>
      </c>
      <c r="P151" s="9" t="n"/>
      <c r="Q151" s="15">
        <f>IF($A151="","",COUNTIFS($C$5:$C151,$C151))</f>
        <v/>
      </c>
      <c r="R151" s="16">
        <f>IF($A151="","",$C151&amp;"|"&amp;$Q151)</f>
        <v/>
      </c>
    </row>
    <row r="152">
      <c r="A152" s="9" t="n"/>
      <c r="B152" s="9" t="n"/>
      <c r="C152" s="9" t="n"/>
      <c r="D152" s="6" t="n"/>
      <c r="E152" s="10">
        <f>IF($A152="","",IF($D152="","",Cards!$C$3-$D152))</f>
        <v/>
      </c>
      <c r="F152" s="11">
        <f>IF($A152="","",IF(AND($C152="In progress",COUNTIFS(Cards!$C$5:$C$204,"In progress",Cards!$B$5:$B$204,$B152)&gt;Cards!$G$3),"⚠",""))</f>
        <v/>
      </c>
      <c r="G152" s="9" t="n"/>
      <c r="H152" s="9" t="n"/>
      <c r="I152" s="6" t="n"/>
      <c r="J152" s="6" t="n"/>
      <c r="K152" s="6" t="n"/>
      <c r="L152" s="12">
        <f>IF($A152="","",IF($K152="","",$K152-Cards!$C$3))</f>
        <v/>
      </c>
      <c r="M152" s="12">
        <f>IF($A152="","",COUNTIFS(Cards!$C$5:$C$204,$C152,Cards!$B$5:$B$204,$B152))</f>
        <v/>
      </c>
      <c r="N152" s="13">
        <f>IF($A152="","",IFERROR(AVERAGEIFS(Done!$H$5:$H$204,Done!$C$5:$C$204,$G152),""))</f>
        <v/>
      </c>
      <c r="O152" s="14">
        <f>IF($A152="","",IF($C152="Done","",IF($E152="","",IF(AND(ISNUMBER($N152),$N152&gt;0,$E152&gt;2*$N152),"Sitting longer than twice the usual cycle for a "&amp;$G152,IF($E152&gt;14,"Sitting more than 14 days","")))))</f>
        <v/>
      </c>
      <c r="P152" s="9" t="n"/>
      <c r="Q152" s="15">
        <f>IF($A152="","",COUNTIFS($C$5:$C152,$C152))</f>
        <v/>
      </c>
      <c r="R152" s="16">
        <f>IF($A152="","",$C152&amp;"|"&amp;$Q152)</f>
        <v/>
      </c>
    </row>
    <row r="153">
      <c r="A153" s="9" t="n"/>
      <c r="B153" s="9" t="n"/>
      <c r="C153" s="9" t="n"/>
      <c r="D153" s="6" t="n"/>
      <c r="E153" s="10">
        <f>IF($A153="","",IF($D153="","",Cards!$C$3-$D153))</f>
        <v/>
      </c>
      <c r="F153" s="11">
        <f>IF($A153="","",IF(AND($C153="In progress",COUNTIFS(Cards!$C$5:$C$204,"In progress",Cards!$B$5:$B$204,$B153)&gt;Cards!$G$3),"⚠",""))</f>
        <v/>
      </c>
      <c r="G153" s="9" t="n"/>
      <c r="H153" s="9" t="n"/>
      <c r="I153" s="6" t="n"/>
      <c r="J153" s="6" t="n"/>
      <c r="K153" s="6" t="n"/>
      <c r="L153" s="12">
        <f>IF($A153="","",IF($K153="","",$K153-Cards!$C$3))</f>
        <v/>
      </c>
      <c r="M153" s="12">
        <f>IF($A153="","",COUNTIFS(Cards!$C$5:$C$204,$C153,Cards!$B$5:$B$204,$B153))</f>
        <v/>
      </c>
      <c r="N153" s="13">
        <f>IF($A153="","",IFERROR(AVERAGEIFS(Done!$H$5:$H$204,Done!$C$5:$C$204,$G153),""))</f>
        <v/>
      </c>
      <c r="O153" s="14">
        <f>IF($A153="","",IF($C153="Done","",IF($E153="","",IF(AND(ISNUMBER($N153),$N153&gt;0,$E153&gt;2*$N153),"Sitting longer than twice the usual cycle for a "&amp;$G153,IF($E153&gt;14,"Sitting more than 14 days","")))))</f>
        <v/>
      </c>
      <c r="P153" s="9" t="n"/>
      <c r="Q153" s="15">
        <f>IF($A153="","",COUNTIFS($C$5:$C153,$C153))</f>
        <v/>
      </c>
      <c r="R153" s="16">
        <f>IF($A153="","",$C153&amp;"|"&amp;$Q153)</f>
        <v/>
      </c>
    </row>
    <row r="154">
      <c r="A154" s="9" t="n"/>
      <c r="B154" s="9" t="n"/>
      <c r="C154" s="9" t="n"/>
      <c r="D154" s="6" t="n"/>
      <c r="E154" s="10">
        <f>IF($A154="","",IF($D154="","",Cards!$C$3-$D154))</f>
        <v/>
      </c>
      <c r="F154" s="11">
        <f>IF($A154="","",IF(AND($C154="In progress",COUNTIFS(Cards!$C$5:$C$204,"In progress",Cards!$B$5:$B$204,$B154)&gt;Cards!$G$3),"⚠",""))</f>
        <v/>
      </c>
      <c r="G154" s="9" t="n"/>
      <c r="H154" s="9" t="n"/>
      <c r="I154" s="6" t="n"/>
      <c r="J154" s="6" t="n"/>
      <c r="K154" s="6" t="n"/>
      <c r="L154" s="12">
        <f>IF($A154="","",IF($K154="","",$K154-Cards!$C$3))</f>
        <v/>
      </c>
      <c r="M154" s="12">
        <f>IF($A154="","",COUNTIFS(Cards!$C$5:$C$204,$C154,Cards!$B$5:$B$204,$B154))</f>
        <v/>
      </c>
      <c r="N154" s="13">
        <f>IF($A154="","",IFERROR(AVERAGEIFS(Done!$H$5:$H$204,Done!$C$5:$C$204,$G154),""))</f>
        <v/>
      </c>
      <c r="O154" s="14">
        <f>IF($A154="","",IF($C154="Done","",IF($E154="","",IF(AND(ISNUMBER($N154),$N154&gt;0,$E154&gt;2*$N154),"Sitting longer than twice the usual cycle for a "&amp;$G154,IF($E154&gt;14,"Sitting more than 14 days","")))))</f>
        <v/>
      </c>
      <c r="P154" s="9" t="n"/>
      <c r="Q154" s="15">
        <f>IF($A154="","",COUNTIFS($C$5:$C154,$C154))</f>
        <v/>
      </c>
      <c r="R154" s="16">
        <f>IF($A154="","",$C154&amp;"|"&amp;$Q154)</f>
        <v/>
      </c>
    </row>
    <row r="155">
      <c r="A155" s="9" t="n"/>
      <c r="B155" s="9" t="n"/>
      <c r="C155" s="9" t="n"/>
      <c r="D155" s="6" t="n"/>
      <c r="E155" s="10">
        <f>IF($A155="","",IF($D155="","",Cards!$C$3-$D155))</f>
        <v/>
      </c>
      <c r="F155" s="11">
        <f>IF($A155="","",IF(AND($C155="In progress",COUNTIFS(Cards!$C$5:$C$204,"In progress",Cards!$B$5:$B$204,$B155)&gt;Cards!$G$3),"⚠",""))</f>
        <v/>
      </c>
      <c r="G155" s="9" t="n"/>
      <c r="H155" s="9" t="n"/>
      <c r="I155" s="6" t="n"/>
      <c r="J155" s="6" t="n"/>
      <c r="K155" s="6" t="n"/>
      <c r="L155" s="12">
        <f>IF($A155="","",IF($K155="","",$K155-Cards!$C$3))</f>
        <v/>
      </c>
      <c r="M155" s="12">
        <f>IF($A155="","",COUNTIFS(Cards!$C$5:$C$204,$C155,Cards!$B$5:$B$204,$B155))</f>
        <v/>
      </c>
      <c r="N155" s="13">
        <f>IF($A155="","",IFERROR(AVERAGEIFS(Done!$H$5:$H$204,Done!$C$5:$C$204,$G155),""))</f>
        <v/>
      </c>
      <c r="O155" s="14">
        <f>IF($A155="","",IF($C155="Done","",IF($E155="","",IF(AND(ISNUMBER($N155),$N155&gt;0,$E155&gt;2*$N155),"Sitting longer than twice the usual cycle for a "&amp;$G155,IF($E155&gt;14,"Sitting more than 14 days","")))))</f>
        <v/>
      </c>
      <c r="P155" s="9" t="n"/>
      <c r="Q155" s="15">
        <f>IF($A155="","",COUNTIFS($C$5:$C155,$C155))</f>
        <v/>
      </c>
      <c r="R155" s="16">
        <f>IF($A155="","",$C155&amp;"|"&amp;$Q155)</f>
        <v/>
      </c>
    </row>
    <row r="156">
      <c r="A156" s="9" t="n"/>
      <c r="B156" s="9" t="n"/>
      <c r="C156" s="9" t="n"/>
      <c r="D156" s="6" t="n"/>
      <c r="E156" s="10">
        <f>IF($A156="","",IF($D156="","",Cards!$C$3-$D156))</f>
        <v/>
      </c>
      <c r="F156" s="11">
        <f>IF($A156="","",IF(AND($C156="In progress",COUNTIFS(Cards!$C$5:$C$204,"In progress",Cards!$B$5:$B$204,$B156)&gt;Cards!$G$3),"⚠",""))</f>
        <v/>
      </c>
      <c r="G156" s="9" t="n"/>
      <c r="H156" s="9" t="n"/>
      <c r="I156" s="6" t="n"/>
      <c r="J156" s="6" t="n"/>
      <c r="K156" s="6" t="n"/>
      <c r="L156" s="12">
        <f>IF($A156="","",IF($K156="","",$K156-Cards!$C$3))</f>
        <v/>
      </c>
      <c r="M156" s="12">
        <f>IF($A156="","",COUNTIFS(Cards!$C$5:$C$204,$C156,Cards!$B$5:$B$204,$B156))</f>
        <v/>
      </c>
      <c r="N156" s="13">
        <f>IF($A156="","",IFERROR(AVERAGEIFS(Done!$H$5:$H$204,Done!$C$5:$C$204,$G156),""))</f>
        <v/>
      </c>
      <c r="O156" s="14">
        <f>IF($A156="","",IF($C156="Done","",IF($E156="","",IF(AND(ISNUMBER($N156),$N156&gt;0,$E156&gt;2*$N156),"Sitting longer than twice the usual cycle for a "&amp;$G156,IF($E156&gt;14,"Sitting more than 14 days","")))))</f>
        <v/>
      </c>
      <c r="P156" s="9" t="n"/>
      <c r="Q156" s="15">
        <f>IF($A156="","",COUNTIFS($C$5:$C156,$C156))</f>
        <v/>
      </c>
      <c r="R156" s="16">
        <f>IF($A156="","",$C156&amp;"|"&amp;$Q156)</f>
        <v/>
      </c>
    </row>
    <row r="157">
      <c r="A157" s="9" t="n"/>
      <c r="B157" s="9" t="n"/>
      <c r="C157" s="9" t="n"/>
      <c r="D157" s="6" t="n"/>
      <c r="E157" s="10">
        <f>IF($A157="","",IF($D157="","",Cards!$C$3-$D157))</f>
        <v/>
      </c>
      <c r="F157" s="11">
        <f>IF($A157="","",IF(AND($C157="In progress",COUNTIFS(Cards!$C$5:$C$204,"In progress",Cards!$B$5:$B$204,$B157)&gt;Cards!$G$3),"⚠",""))</f>
        <v/>
      </c>
      <c r="G157" s="9" t="n"/>
      <c r="H157" s="9" t="n"/>
      <c r="I157" s="6" t="n"/>
      <c r="J157" s="6" t="n"/>
      <c r="K157" s="6" t="n"/>
      <c r="L157" s="12">
        <f>IF($A157="","",IF($K157="","",$K157-Cards!$C$3))</f>
        <v/>
      </c>
      <c r="M157" s="12">
        <f>IF($A157="","",COUNTIFS(Cards!$C$5:$C$204,$C157,Cards!$B$5:$B$204,$B157))</f>
        <v/>
      </c>
      <c r="N157" s="13">
        <f>IF($A157="","",IFERROR(AVERAGEIFS(Done!$H$5:$H$204,Done!$C$5:$C$204,$G157),""))</f>
        <v/>
      </c>
      <c r="O157" s="14">
        <f>IF($A157="","",IF($C157="Done","",IF($E157="","",IF(AND(ISNUMBER($N157),$N157&gt;0,$E157&gt;2*$N157),"Sitting longer than twice the usual cycle for a "&amp;$G157,IF($E157&gt;14,"Sitting more than 14 days","")))))</f>
        <v/>
      </c>
      <c r="P157" s="9" t="n"/>
      <c r="Q157" s="15">
        <f>IF($A157="","",COUNTIFS($C$5:$C157,$C157))</f>
        <v/>
      </c>
      <c r="R157" s="16">
        <f>IF($A157="","",$C157&amp;"|"&amp;$Q157)</f>
        <v/>
      </c>
    </row>
    <row r="158">
      <c r="A158" s="9" t="n"/>
      <c r="B158" s="9" t="n"/>
      <c r="C158" s="9" t="n"/>
      <c r="D158" s="6" t="n"/>
      <c r="E158" s="10">
        <f>IF($A158="","",IF($D158="","",Cards!$C$3-$D158))</f>
        <v/>
      </c>
      <c r="F158" s="11">
        <f>IF($A158="","",IF(AND($C158="In progress",COUNTIFS(Cards!$C$5:$C$204,"In progress",Cards!$B$5:$B$204,$B158)&gt;Cards!$G$3),"⚠",""))</f>
        <v/>
      </c>
      <c r="G158" s="9" t="n"/>
      <c r="H158" s="9" t="n"/>
      <c r="I158" s="6" t="n"/>
      <c r="J158" s="6" t="n"/>
      <c r="K158" s="6" t="n"/>
      <c r="L158" s="12">
        <f>IF($A158="","",IF($K158="","",$K158-Cards!$C$3))</f>
        <v/>
      </c>
      <c r="M158" s="12">
        <f>IF($A158="","",COUNTIFS(Cards!$C$5:$C$204,$C158,Cards!$B$5:$B$204,$B158))</f>
        <v/>
      </c>
      <c r="N158" s="13">
        <f>IF($A158="","",IFERROR(AVERAGEIFS(Done!$H$5:$H$204,Done!$C$5:$C$204,$G158),""))</f>
        <v/>
      </c>
      <c r="O158" s="14">
        <f>IF($A158="","",IF($C158="Done","",IF($E158="","",IF(AND(ISNUMBER($N158),$N158&gt;0,$E158&gt;2*$N158),"Sitting longer than twice the usual cycle for a "&amp;$G158,IF($E158&gt;14,"Sitting more than 14 days","")))))</f>
        <v/>
      </c>
      <c r="P158" s="9" t="n"/>
      <c r="Q158" s="15">
        <f>IF($A158="","",COUNTIFS($C$5:$C158,$C158))</f>
        <v/>
      </c>
      <c r="R158" s="16">
        <f>IF($A158="","",$C158&amp;"|"&amp;$Q158)</f>
        <v/>
      </c>
    </row>
    <row r="159">
      <c r="A159" s="9" t="n"/>
      <c r="B159" s="9" t="n"/>
      <c r="C159" s="9" t="n"/>
      <c r="D159" s="6" t="n"/>
      <c r="E159" s="10">
        <f>IF($A159="","",IF($D159="","",Cards!$C$3-$D159))</f>
        <v/>
      </c>
      <c r="F159" s="11">
        <f>IF($A159="","",IF(AND($C159="In progress",COUNTIFS(Cards!$C$5:$C$204,"In progress",Cards!$B$5:$B$204,$B159)&gt;Cards!$G$3),"⚠",""))</f>
        <v/>
      </c>
      <c r="G159" s="9" t="n"/>
      <c r="H159" s="9" t="n"/>
      <c r="I159" s="6" t="n"/>
      <c r="J159" s="6" t="n"/>
      <c r="K159" s="6" t="n"/>
      <c r="L159" s="12">
        <f>IF($A159="","",IF($K159="","",$K159-Cards!$C$3))</f>
        <v/>
      </c>
      <c r="M159" s="12">
        <f>IF($A159="","",COUNTIFS(Cards!$C$5:$C$204,$C159,Cards!$B$5:$B$204,$B159))</f>
        <v/>
      </c>
      <c r="N159" s="13">
        <f>IF($A159="","",IFERROR(AVERAGEIFS(Done!$H$5:$H$204,Done!$C$5:$C$204,$G159),""))</f>
        <v/>
      </c>
      <c r="O159" s="14">
        <f>IF($A159="","",IF($C159="Done","",IF($E159="","",IF(AND(ISNUMBER($N159),$N159&gt;0,$E159&gt;2*$N159),"Sitting longer than twice the usual cycle for a "&amp;$G159,IF($E159&gt;14,"Sitting more than 14 days","")))))</f>
        <v/>
      </c>
      <c r="P159" s="9" t="n"/>
      <c r="Q159" s="15">
        <f>IF($A159="","",COUNTIFS($C$5:$C159,$C159))</f>
        <v/>
      </c>
      <c r="R159" s="16">
        <f>IF($A159="","",$C159&amp;"|"&amp;$Q159)</f>
        <v/>
      </c>
    </row>
    <row r="160">
      <c r="A160" s="9" t="n"/>
      <c r="B160" s="9" t="n"/>
      <c r="C160" s="9" t="n"/>
      <c r="D160" s="6" t="n"/>
      <c r="E160" s="10">
        <f>IF($A160="","",IF($D160="","",Cards!$C$3-$D160))</f>
        <v/>
      </c>
      <c r="F160" s="11">
        <f>IF($A160="","",IF(AND($C160="In progress",COUNTIFS(Cards!$C$5:$C$204,"In progress",Cards!$B$5:$B$204,$B160)&gt;Cards!$G$3),"⚠",""))</f>
        <v/>
      </c>
      <c r="G160" s="9" t="n"/>
      <c r="H160" s="9" t="n"/>
      <c r="I160" s="6" t="n"/>
      <c r="J160" s="6" t="n"/>
      <c r="K160" s="6" t="n"/>
      <c r="L160" s="12">
        <f>IF($A160="","",IF($K160="","",$K160-Cards!$C$3))</f>
        <v/>
      </c>
      <c r="M160" s="12">
        <f>IF($A160="","",COUNTIFS(Cards!$C$5:$C$204,$C160,Cards!$B$5:$B$204,$B160))</f>
        <v/>
      </c>
      <c r="N160" s="13">
        <f>IF($A160="","",IFERROR(AVERAGEIFS(Done!$H$5:$H$204,Done!$C$5:$C$204,$G160),""))</f>
        <v/>
      </c>
      <c r="O160" s="14">
        <f>IF($A160="","",IF($C160="Done","",IF($E160="","",IF(AND(ISNUMBER($N160),$N160&gt;0,$E160&gt;2*$N160),"Sitting longer than twice the usual cycle for a "&amp;$G160,IF($E160&gt;14,"Sitting more than 14 days","")))))</f>
        <v/>
      </c>
      <c r="P160" s="9" t="n"/>
      <c r="Q160" s="15">
        <f>IF($A160="","",COUNTIFS($C$5:$C160,$C160))</f>
        <v/>
      </c>
      <c r="R160" s="16">
        <f>IF($A160="","",$C160&amp;"|"&amp;$Q160)</f>
        <v/>
      </c>
    </row>
    <row r="161">
      <c r="A161" s="9" t="n"/>
      <c r="B161" s="9" t="n"/>
      <c r="C161" s="9" t="n"/>
      <c r="D161" s="6" t="n"/>
      <c r="E161" s="10">
        <f>IF($A161="","",IF($D161="","",Cards!$C$3-$D161))</f>
        <v/>
      </c>
      <c r="F161" s="11">
        <f>IF($A161="","",IF(AND($C161="In progress",COUNTIFS(Cards!$C$5:$C$204,"In progress",Cards!$B$5:$B$204,$B161)&gt;Cards!$G$3),"⚠",""))</f>
        <v/>
      </c>
      <c r="G161" s="9" t="n"/>
      <c r="H161" s="9" t="n"/>
      <c r="I161" s="6" t="n"/>
      <c r="J161" s="6" t="n"/>
      <c r="K161" s="6" t="n"/>
      <c r="L161" s="12">
        <f>IF($A161="","",IF($K161="","",$K161-Cards!$C$3))</f>
        <v/>
      </c>
      <c r="M161" s="12">
        <f>IF($A161="","",COUNTIFS(Cards!$C$5:$C$204,$C161,Cards!$B$5:$B$204,$B161))</f>
        <v/>
      </c>
      <c r="N161" s="13">
        <f>IF($A161="","",IFERROR(AVERAGEIFS(Done!$H$5:$H$204,Done!$C$5:$C$204,$G161),""))</f>
        <v/>
      </c>
      <c r="O161" s="14">
        <f>IF($A161="","",IF($C161="Done","",IF($E161="","",IF(AND(ISNUMBER($N161),$N161&gt;0,$E161&gt;2*$N161),"Sitting longer than twice the usual cycle for a "&amp;$G161,IF($E161&gt;14,"Sitting more than 14 days","")))))</f>
        <v/>
      </c>
      <c r="P161" s="9" t="n"/>
      <c r="Q161" s="15">
        <f>IF($A161="","",COUNTIFS($C$5:$C161,$C161))</f>
        <v/>
      </c>
      <c r="R161" s="16">
        <f>IF($A161="","",$C161&amp;"|"&amp;$Q161)</f>
        <v/>
      </c>
    </row>
    <row r="162">
      <c r="A162" s="9" t="n"/>
      <c r="B162" s="9" t="n"/>
      <c r="C162" s="9" t="n"/>
      <c r="D162" s="6" t="n"/>
      <c r="E162" s="10">
        <f>IF($A162="","",IF($D162="","",Cards!$C$3-$D162))</f>
        <v/>
      </c>
      <c r="F162" s="11">
        <f>IF($A162="","",IF(AND($C162="In progress",COUNTIFS(Cards!$C$5:$C$204,"In progress",Cards!$B$5:$B$204,$B162)&gt;Cards!$G$3),"⚠",""))</f>
        <v/>
      </c>
      <c r="G162" s="9" t="n"/>
      <c r="H162" s="9" t="n"/>
      <c r="I162" s="6" t="n"/>
      <c r="J162" s="6" t="n"/>
      <c r="K162" s="6" t="n"/>
      <c r="L162" s="12">
        <f>IF($A162="","",IF($K162="","",$K162-Cards!$C$3))</f>
        <v/>
      </c>
      <c r="M162" s="12">
        <f>IF($A162="","",COUNTIFS(Cards!$C$5:$C$204,$C162,Cards!$B$5:$B$204,$B162))</f>
        <v/>
      </c>
      <c r="N162" s="13">
        <f>IF($A162="","",IFERROR(AVERAGEIFS(Done!$H$5:$H$204,Done!$C$5:$C$204,$G162),""))</f>
        <v/>
      </c>
      <c r="O162" s="14">
        <f>IF($A162="","",IF($C162="Done","",IF($E162="","",IF(AND(ISNUMBER($N162),$N162&gt;0,$E162&gt;2*$N162),"Sitting longer than twice the usual cycle for a "&amp;$G162,IF($E162&gt;14,"Sitting more than 14 days","")))))</f>
        <v/>
      </c>
      <c r="P162" s="9" t="n"/>
      <c r="Q162" s="15">
        <f>IF($A162="","",COUNTIFS($C$5:$C162,$C162))</f>
        <v/>
      </c>
      <c r="R162" s="16">
        <f>IF($A162="","",$C162&amp;"|"&amp;$Q162)</f>
        <v/>
      </c>
    </row>
    <row r="163">
      <c r="A163" s="9" t="n"/>
      <c r="B163" s="9" t="n"/>
      <c r="C163" s="9" t="n"/>
      <c r="D163" s="6" t="n"/>
      <c r="E163" s="10">
        <f>IF($A163="","",IF($D163="","",Cards!$C$3-$D163))</f>
        <v/>
      </c>
      <c r="F163" s="11">
        <f>IF($A163="","",IF(AND($C163="In progress",COUNTIFS(Cards!$C$5:$C$204,"In progress",Cards!$B$5:$B$204,$B163)&gt;Cards!$G$3),"⚠",""))</f>
        <v/>
      </c>
      <c r="G163" s="9" t="n"/>
      <c r="H163" s="9" t="n"/>
      <c r="I163" s="6" t="n"/>
      <c r="J163" s="6" t="n"/>
      <c r="K163" s="6" t="n"/>
      <c r="L163" s="12">
        <f>IF($A163="","",IF($K163="","",$K163-Cards!$C$3))</f>
        <v/>
      </c>
      <c r="M163" s="12">
        <f>IF($A163="","",COUNTIFS(Cards!$C$5:$C$204,$C163,Cards!$B$5:$B$204,$B163))</f>
        <v/>
      </c>
      <c r="N163" s="13">
        <f>IF($A163="","",IFERROR(AVERAGEIFS(Done!$H$5:$H$204,Done!$C$5:$C$204,$G163),""))</f>
        <v/>
      </c>
      <c r="O163" s="14">
        <f>IF($A163="","",IF($C163="Done","",IF($E163="","",IF(AND(ISNUMBER($N163),$N163&gt;0,$E163&gt;2*$N163),"Sitting longer than twice the usual cycle for a "&amp;$G163,IF($E163&gt;14,"Sitting more than 14 days","")))))</f>
        <v/>
      </c>
      <c r="P163" s="9" t="n"/>
      <c r="Q163" s="15">
        <f>IF($A163="","",COUNTIFS($C$5:$C163,$C163))</f>
        <v/>
      </c>
      <c r="R163" s="16">
        <f>IF($A163="","",$C163&amp;"|"&amp;$Q163)</f>
        <v/>
      </c>
    </row>
    <row r="164">
      <c r="A164" s="9" t="n"/>
      <c r="B164" s="9" t="n"/>
      <c r="C164" s="9" t="n"/>
      <c r="D164" s="6" t="n"/>
      <c r="E164" s="10">
        <f>IF($A164="","",IF($D164="","",Cards!$C$3-$D164))</f>
        <v/>
      </c>
      <c r="F164" s="11">
        <f>IF($A164="","",IF(AND($C164="In progress",COUNTIFS(Cards!$C$5:$C$204,"In progress",Cards!$B$5:$B$204,$B164)&gt;Cards!$G$3),"⚠",""))</f>
        <v/>
      </c>
      <c r="G164" s="9" t="n"/>
      <c r="H164" s="9" t="n"/>
      <c r="I164" s="6" t="n"/>
      <c r="J164" s="6" t="n"/>
      <c r="K164" s="6" t="n"/>
      <c r="L164" s="12">
        <f>IF($A164="","",IF($K164="","",$K164-Cards!$C$3))</f>
        <v/>
      </c>
      <c r="M164" s="12">
        <f>IF($A164="","",COUNTIFS(Cards!$C$5:$C$204,$C164,Cards!$B$5:$B$204,$B164))</f>
        <v/>
      </c>
      <c r="N164" s="13">
        <f>IF($A164="","",IFERROR(AVERAGEIFS(Done!$H$5:$H$204,Done!$C$5:$C$204,$G164),""))</f>
        <v/>
      </c>
      <c r="O164" s="14">
        <f>IF($A164="","",IF($C164="Done","",IF($E164="","",IF(AND(ISNUMBER($N164),$N164&gt;0,$E164&gt;2*$N164),"Sitting longer than twice the usual cycle for a "&amp;$G164,IF($E164&gt;14,"Sitting more than 14 days","")))))</f>
        <v/>
      </c>
      <c r="P164" s="9" t="n"/>
      <c r="Q164" s="15">
        <f>IF($A164="","",COUNTIFS($C$5:$C164,$C164))</f>
        <v/>
      </c>
      <c r="R164" s="16">
        <f>IF($A164="","",$C164&amp;"|"&amp;$Q164)</f>
        <v/>
      </c>
    </row>
    <row r="165">
      <c r="A165" s="9" t="n"/>
      <c r="B165" s="9" t="n"/>
      <c r="C165" s="9" t="n"/>
      <c r="D165" s="6" t="n"/>
      <c r="E165" s="10">
        <f>IF($A165="","",IF($D165="","",Cards!$C$3-$D165))</f>
        <v/>
      </c>
      <c r="F165" s="11">
        <f>IF($A165="","",IF(AND($C165="In progress",COUNTIFS(Cards!$C$5:$C$204,"In progress",Cards!$B$5:$B$204,$B165)&gt;Cards!$G$3),"⚠",""))</f>
        <v/>
      </c>
      <c r="G165" s="9" t="n"/>
      <c r="H165" s="9" t="n"/>
      <c r="I165" s="6" t="n"/>
      <c r="J165" s="6" t="n"/>
      <c r="K165" s="6" t="n"/>
      <c r="L165" s="12">
        <f>IF($A165="","",IF($K165="","",$K165-Cards!$C$3))</f>
        <v/>
      </c>
      <c r="M165" s="12">
        <f>IF($A165="","",COUNTIFS(Cards!$C$5:$C$204,$C165,Cards!$B$5:$B$204,$B165))</f>
        <v/>
      </c>
      <c r="N165" s="13">
        <f>IF($A165="","",IFERROR(AVERAGEIFS(Done!$H$5:$H$204,Done!$C$5:$C$204,$G165),""))</f>
        <v/>
      </c>
      <c r="O165" s="14">
        <f>IF($A165="","",IF($C165="Done","",IF($E165="","",IF(AND(ISNUMBER($N165),$N165&gt;0,$E165&gt;2*$N165),"Sitting longer than twice the usual cycle for a "&amp;$G165,IF($E165&gt;14,"Sitting more than 14 days","")))))</f>
        <v/>
      </c>
      <c r="P165" s="9" t="n"/>
      <c r="Q165" s="15">
        <f>IF($A165="","",COUNTIFS($C$5:$C165,$C165))</f>
        <v/>
      </c>
      <c r="R165" s="16">
        <f>IF($A165="","",$C165&amp;"|"&amp;$Q165)</f>
        <v/>
      </c>
    </row>
    <row r="166">
      <c r="A166" s="9" t="n"/>
      <c r="B166" s="9" t="n"/>
      <c r="C166" s="9" t="n"/>
      <c r="D166" s="6" t="n"/>
      <c r="E166" s="10">
        <f>IF($A166="","",IF($D166="","",Cards!$C$3-$D166))</f>
        <v/>
      </c>
      <c r="F166" s="11">
        <f>IF($A166="","",IF(AND($C166="In progress",COUNTIFS(Cards!$C$5:$C$204,"In progress",Cards!$B$5:$B$204,$B166)&gt;Cards!$G$3),"⚠",""))</f>
        <v/>
      </c>
      <c r="G166" s="9" t="n"/>
      <c r="H166" s="9" t="n"/>
      <c r="I166" s="6" t="n"/>
      <c r="J166" s="6" t="n"/>
      <c r="K166" s="6" t="n"/>
      <c r="L166" s="12">
        <f>IF($A166="","",IF($K166="","",$K166-Cards!$C$3))</f>
        <v/>
      </c>
      <c r="M166" s="12">
        <f>IF($A166="","",COUNTIFS(Cards!$C$5:$C$204,$C166,Cards!$B$5:$B$204,$B166))</f>
        <v/>
      </c>
      <c r="N166" s="13">
        <f>IF($A166="","",IFERROR(AVERAGEIFS(Done!$H$5:$H$204,Done!$C$5:$C$204,$G166),""))</f>
        <v/>
      </c>
      <c r="O166" s="14">
        <f>IF($A166="","",IF($C166="Done","",IF($E166="","",IF(AND(ISNUMBER($N166),$N166&gt;0,$E166&gt;2*$N166),"Sitting longer than twice the usual cycle for a "&amp;$G166,IF($E166&gt;14,"Sitting more than 14 days","")))))</f>
        <v/>
      </c>
      <c r="P166" s="9" t="n"/>
      <c r="Q166" s="15">
        <f>IF($A166="","",COUNTIFS($C$5:$C166,$C166))</f>
        <v/>
      </c>
      <c r="R166" s="16">
        <f>IF($A166="","",$C166&amp;"|"&amp;$Q166)</f>
        <v/>
      </c>
    </row>
    <row r="167">
      <c r="A167" s="9" t="n"/>
      <c r="B167" s="9" t="n"/>
      <c r="C167" s="9" t="n"/>
      <c r="D167" s="6" t="n"/>
      <c r="E167" s="10">
        <f>IF($A167="","",IF($D167="","",Cards!$C$3-$D167))</f>
        <v/>
      </c>
      <c r="F167" s="11">
        <f>IF($A167="","",IF(AND($C167="In progress",COUNTIFS(Cards!$C$5:$C$204,"In progress",Cards!$B$5:$B$204,$B167)&gt;Cards!$G$3),"⚠",""))</f>
        <v/>
      </c>
      <c r="G167" s="9" t="n"/>
      <c r="H167" s="9" t="n"/>
      <c r="I167" s="6" t="n"/>
      <c r="J167" s="6" t="n"/>
      <c r="K167" s="6" t="n"/>
      <c r="L167" s="12">
        <f>IF($A167="","",IF($K167="","",$K167-Cards!$C$3))</f>
        <v/>
      </c>
      <c r="M167" s="12">
        <f>IF($A167="","",COUNTIFS(Cards!$C$5:$C$204,$C167,Cards!$B$5:$B$204,$B167))</f>
        <v/>
      </c>
      <c r="N167" s="13">
        <f>IF($A167="","",IFERROR(AVERAGEIFS(Done!$H$5:$H$204,Done!$C$5:$C$204,$G167),""))</f>
        <v/>
      </c>
      <c r="O167" s="14">
        <f>IF($A167="","",IF($C167="Done","",IF($E167="","",IF(AND(ISNUMBER($N167),$N167&gt;0,$E167&gt;2*$N167),"Sitting longer than twice the usual cycle for a "&amp;$G167,IF($E167&gt;14,"Sitting more than 14 days","")))))</f>
        <v/>
      </c>
      <c r="P167" s="9" t="n"/>
      <c r="Q167" s="15">
        <f>IF($A167="","",COUNTIFS($C$5:$C167,$C167))</f>
        <v/>
      </c>
      <c r="R167" s="16">
        <f>IF($A167="","",$C167&amp;"|"&amp;$Q167)</f>
        <v/>
      </c>
    </row>
    <row r="168">
      <c r="A168" s="9" t="n"/>
      <c r="B168" s="9" t="n"/>
      <c r="C168" s="9" t="n"/>
      <c r="D168" s="6" t="n"/>
      <c r="E168" s="10">
        <f>IF($A168="","",IF($D168="","",Cards!$C$3-$D168))</f>
        <v/>
      </c>
      <c r="F168" s="11">
        <f>IF($A168="","",IF(AND($C168="In progress",COUNTIFS(Cards!$C$5:$C$204,"In progress",Cards!$B$5:$B$204,$B168)&gt;Cards!$G$3),"⚠",""))</f>
        <v/>
      </c>
      <c r="G168" s="9" t="n"/>
      <c r="H168" s="9" t="n"/>
      <c r="I168" s="6" t="n"/>
      <c r="J168" s="6" t="n"/>
      <c r="K168" s="6" t="n"/>
      <c r="L168" s="12">
        <f>IF($A168="","",IF($K168="","",$K168-Cards!$C$3))</f>
        <v/>
      </c>
      <c r="M168" s="12">
        <f>IF($A168="","",COUNTIFS(Cards!$C$5:$C$204,$C168,Cards!$B$5:$B$204,$B168))</f>
        <v/>
      </c>
      <c r="N168" s="13">
        <f>IF($A168="","",IFERROR(AVERAGEIFS(Done!$H$5:$H$204,Done!$C$5:$C$204,$G168),""))</f>
        <v/>
      </c>
      <c r="O168" s="14">
        <f>IF($A168="","",IF($C168="Done","",IF($E168="","",IF(AND(ISNUMBER($N168),$N168&gt;0,$E168&gt;2*$N168),"Sitting longer than twice the usual cycle for a "&amp;$G168,IF($E168&gt;14,"Sitting more than 14 days","")))))</f>
        <v/>
      </c>
      <c r="P168" s="9" t="n"/>
      <c r="Q168" s="15">
        <f>IF($A168="","",COUNTIFS($C$5:$C168,$C168))</f>
        <v/>
      </c>
      <c r="R168" s="16">
        <f>IF($A168="","",$C168&amp;"|"&amp;$Q168)</f>
        <v/>
      </c>
    </row>
    <row r="169">
      <c r="A169" s="9" t="n"/>
      <c r="B169" s="9" t="n"/>
      <c r="C169" s="9" t="n"/>
      <c r="D169" s="6" t="n"/>
      <c r="E169" s="10">
        <f>IF($A169="","",IF($D169="","",Cards!$C$3-$D169))</f>
        <v/>
      </c>
      <c r="F169" s="11">
        <f>IF($A169="","",IF(AND($C169="In progress",COUNTIFS(Cards!$C$5:$C$204,"In progress",Cards!$B$5:$B$204,$B169)&gt;Cards!$G$3),"⚠",""))</f>
        <v/>
      </c>
      <c r="G169" s="9" t="n"/>
      <c r="H169" s="9" t="n"/>
      <c r="I169" s="6" t="n"/>
      <c r="J169" s="6" t="n"/>
      <c r="K169" s="6" t="n"/>
      <c r="L169" s="12">
        <f>IF($A169="","",IF($K169="","",$K169-Cards!$C$3))</f>
        <v/>
      </c>
      <c r="M169" s="12">
        <f>IF($A169="","",COUNTIFS(Cards!$C$5:$C$204,$C169,Cards!$B$5:$B$204,$B169))</f>
        <v/>
      </c>
      <c r="N169" s="13">
        <f>IF($A169="","",IFERROR(AVERAGEIFS(Done!$H$5:$H$204,Done!$C$5:$C$204,$G169),""))</f>
        <v/>
      </c>
      <c r="O169" s="14">
        <f>IF($A169="","",IF($C169="Done","",IF($E169="","",IF(AND(ISNUMBER($N169),$N169&gt;0,$E169&gt;2*$N169),"Sitting longer than twice the usual cycle for a "&amp;$G169,IF($E169&gt;14,"Sitting more than 14 days","")))))</f>
        <v/>
      </c>
      <c r="P169" s="9" t="n"/>
      <c r="Q169" s="15">
        <f>IF($A169="","",COUNTIFS($C$5:$C169,$C169))</f>
        <v/>
      </c>
      <c r="R169" s="16">
        <f>IF($A169="","",$C169&amp;"|"&amp;$Q169)</f>
        <v/>
      </c>
    </row>
    <row r="170">
      <c r="A170" s="9" t="n"/>
      <c r="B170" s="9" t="n"/>
      <c r="C170" s="9" t="n"/>
      <c r="D170" s="6" t="n"/>
      <c r="E170" s="10">
        <f>IF($A170="","",IF($D170="","",Cards!$C$3-$D170))</f>
        <v/>
      </c>
      <c r="F170" s="11">
        <f>IF($A170="","",IF(AND($C170="In progress",COUNTIFS(Cards!$C$5:$C$204,"In progress",Cards!$B$5:$B$204,$B170)&gt;Cards!$G$3),"⚠",""))</f>
        <v/>
      </c>
      <c r="G170" s="9" t="n"/>
      <c r="H170" s="9" t="n"/>
      <c r="I170" s="6" t="n"/>
      <c r="J170" s="6" t="n"/>
      <c r="K170" s="6" t="n"/>
      <c r="L170" s="12">
        <f>IF($A170="","",IF($K170="","",$K170-Cards!$C$3))</f>
        <v/>
      </c>
      <c r="M170" s="12">
        <f>IF($A170="","",COUNTIFS(Cards!$C$5:$C$204,$C170,Cards!$B$5:$B$204,$B170))</f>
        <v/>
      </c>
      <c r="N170" s="13">
        <f>IF($A170="","",IFERROR(AVERAGEIFS(Done!$H$5:$H$204,Done!$C$5:$C$204,$G170),""))</f>
        <v/>
      </c>
      <c r="O170" s="14">
        <f>IF($A170="","",IF($C170="Done","",IF($E170="","",IF(AND(ISNUMBER($N170),$N170&gt;0,$E170&gt;2*$N170),"Sitting longer than twice the usual cycle for a "&amp;$G170,IF($E170&gt;14,"Sitting more than 14 days","")))))</f>
        <v/>
      </c>
      <c r="P170" s="9" t="n"/>
      <c r="Q170" s="15">
        <f>IF($A170="","",COUNTIFS($C$5:$C170,$C170))</f>
        <v/>
      </c>
      <c r="R170" s="16">
        <f>IF($A170="","",$C170&amp;"|"&amp;$Q170)</f>
        <v/>
      </c>
    </row>
    <row r="171">
      <c r="A171" s="9" t="n"/>
      <c r="B171" s="9" t="n"/>
      <c r="C171" s="9" t="n"/>
      <c r="D171" s="6" t="n"/>
      <c r="E171" s="10">
        <f>IF($A171="","",IF($D171="","",Cards!$C$3-$D171))</f>
        <v/>
      </c>
      <c r="F171" s="11">
        <f>IF($A171="","",IF(AND($C171="In progress",COUNTIFS(Cards!$C$5:$C$204,"In progress",Cards!$B$5:$B$204,$B171)&gt;Cards!$G$3),"⚠",""))</f>
        <v/>
      </c>
      <c r="G171" s="9" t="n"/>
      <c r="H171" s="9" t="n"/>
      <c r="I171" s="6" t="n"/>
      <c r="J171" s="6" t="n"/>
      <c r="K171" s="6" t="n"/>
      <c r="L171" s="12">
        <f>IF($A171="","",IF($K171="","",$K171-Cards!$C$3))</f>
        <v/>
      </c>
      <c r="M171" s="12">
        <f>IF($A171="","",COUNTIFS(Cards!$C$5:$C$204,$C171,Cards!$B$5:$B$204,$B171))</f>
        <v/>
      </c>
      <c r="N171" s="13">
        <f>IF($A171="","",IFERROR(AVERAGEIFS(Done!$H$5:$H$204,Done!$C$5:$C$204,$G171),""))</f>
        <v/>
      </c>
      <c r="O171" s="14">
        <f>IF($A171="","",IF($C171="Done","",IF($E171="","",IF(AND(ISNUMBER($N171),$N171&gt;0,$E171&gt;2*$N171),"Sitting longer than twice the usual cycle for a "&amp;$G171,IF($E171&gt;14,"Sitting more than 14 days","")))))</f>
        <v/>
      </c>
      <c r="P171" s="9" t="n"/>
      <c r="Q171" s="15">
        <f>IF($A171="","",COUNTIFS($C$5:$C171,$C171))</f>
        <v/>
      </c>
      <c r="R171" s="16">
        <f>IF($A171="","",$C171&amp;"|"&amp;$Q171)</f>
        <v/>
      </c>
    </row>
    <row r="172">
      <c r="A172" s="9" t="n"/>
      <c r="B172" s="9" t="n"/>
      <c r="C172" s="9" t="n"/>
      <c r="D172" s="6" t="n"/>
      <c r="E172" s="10">
        <f>IF($A172="","",IF($D172="","",Cards!$C$3-$D172))</f>
        <v/>
      </c>
      <c r="F172" s="11">
        <f>IF($A172="","",IF(AND($C172="In progress",COUNTIFS(Cards!$C$5:$C$204,"In progress",Cards!$B$5:$B$204,$B172)&gt;Cards!$G$3),"⚠",""))</f>
        <v/>
      </c>
      <c r="G172" s="9" t="n"/>
      <c r="H172" s="9" t="n"/>
      <c r="I172" s="6" t="n"/>
      <c r="J172" s="6" t="n"/>
      <c r="K172" s="6" t="n"/>
      <c r="L172" s="12">
        <f>IF($A172="","",IF($K172="","",$K172-Cards!$C$3))</f>
        <v/>
      </c>
      <c r="M172" s="12">
        <f>IF($A172="","",COUNTIFS(Cards!$C$5:$C$204,$C172,Cards!$B$5:$B$204,$B172))</f>
        <v/>
      </c>
      <c r="N172" s="13">
        <f>IF($A172="","",IFERROR(AVERAGEIFS(Done!$H$5:$H$204,Done!$C$5:$C$204,$G172),""))</f>
        <v/>
      </c>
      <c r="O172" s="14">
        <f>IF($A172="","",IF($C172="Done","",IF($E172="","",IF(AND(ISNUMBER($N172),$N172&gt;0,$E172&gt;2*$N172),"Sitting longer than twice the usual cycle for a "&amp;$G172,IF($E172&gt;14,"Sitting more than 14 days","")))))</f>
        <v/>
      </c>
      <c r="P172" s="9" t="n"/>
      <c r="Q172" s="15">
        <f>IF($A172="","",COUNTIFS($C$5:$C172,$C172))</f>
        <v/>
      </c>
      <c r="R172" s="16">
        <f>IF($A172="","",$C172&amp;"|"&amp;$Q172)</f>
        <v/>
      </c>
    </row>
    <row r="173">
      <c r="A173" s="9" t="n"/>
      <c r="B173" s="9" t="n"/>
      <c r="C173" s="9" t="n"/>
      <c r="D173" s="6" t="n"/>
      <c r="E173" s="10">
        <f>IF($A173="","",IF($D173="","",Cards!$C$3-$D173))</f>
        <v/>
      </c>
      <c r="F173" s="11">
        <f>IF($A173="","",IF(AND($C173="In progress",COUNTIFS(Cards!$C$5:$C$204,"In progress",Cards!$B$5:$B$204,$B173)&gt;Cards!$G$3),"⚠",""))</f>
        <v/>
      </c>
      <c r="G173" s="9" t="n"/>
      <c r="H173" s="9" t="n"/>
      <c r="I173" s="6" t="n"/>
      <c r="J173" s="6" t="n"/>
      <c r="K173" s="6" t="n"/>
      <c r="L173" s="12">
        <f>IF($A173="","",IF($K173="","",$K173-Cards!$C$3))</f>
        <v/>
      </c>
      <c r="M173" s="12">
        <f>IF($A173="","",COUNTIFS(Cards!$C$5:$C$204,$C173,Cards!$B$5:$B$204,$B173))</f>
        <v/>
      </c>
      <c r="N173" s="13">
        <f>IF($A173="","",IFERROR(AVERAGEIFS(Done!$H$5:$H$204,Done!$C$5:$C$204,$G173),""))</f>
        <v/>
      </c>
      <c r="O173" s="14">
        <f>IF($A173="","",IF($C173="Done","",IF($E173="","",IF(AND(ISNUMBER($N173),$N173&gt;0,$E173&gt;2*$N173),"Sitting longer than twice the usual cycle for a "&amp;$G173,IF($E173&gt;14,"Sitting more than 14 days","")))))</f>
        <v/>
      </c>
      <c r="P173" s="9" t="n"/>
      <c r="Q173" s="15">
        <f>IF($A173="","",COUNTIFS($C$5:$C173,$C173))</f>
        <v/>
      </c>
      <c r="R173" s="16">
        <f>IF($A173="","",$C173&amp;"|"&amp;$Q173)</f>
        <v/>
      </c>
    </row>
    <row r="174">
      <c r="A174" s="9" t="n"/>
      <c r="B174" s="9" t="n"/>
      <c r="C174" s="9" t="n"/>
      <c r="D174" s="6" t="n"/>
      <c r="E174" s="10">
        <f>IF($A174="","",IF($D174="","",Cards!$C$3-$D174))</f>
        <v/>
      </c>
      <c r="F174" s="11">
        <f>IF($A174="","",IF(AND($C174="In progress",COUNTIFS(Cards!$C$5:$C$204,"In progress",Cards!$B$5:$B$204,$B174)&gt;Cards!$G$3),"⚠",""))</f>
        <v/>
      </c>
      <c r="G174" s="9" t="n"/>
      <c r="H174" s="9" t="n"/>
      <c r="I174" s="6" t="n"/>
      <c r="J174" s="6" t="n"/>
      <c r="K174" s="6" t="n"/>
      <c r="L174" s="12">
        <f>IF($A174="","",IF($K174="","",$K174-Cards!$C$3))</f>
        <v/>
      </c>
      <c r="M174" s="12">
        <f>IF($A174="","",COUNTIFS(Cards!$C$5:$C$204,$C174,Cards!$B$5:$B$204,$B174))</f>
        <v/>
      </c>
      <c r="N174" s="13">
        <f>IF($A174="","",IFERROR(AVERAGEIFS(Done!$H$5:$H$204,Done!$C$5:$C$204,$G174),""))</f>
        <v/>
      </c>
      <c r="O174" s="14">
        <f>IF($A174="","",IF($C174="Done","",IF($E174="","",IF(AND(ISNUMBER($N174),$N174&gt;0,$E174&gt;2*$N174),"Sitting longer than twice the usual cycle for a "&amp;$G174,IF($E174&gt;14,"Sitting more than 14 days","")))))</f>
        <v/>
      </c>
      <c r="P174" s="9" t="n"/>
      <c r="Q174" s="15">
        <f>IF($A174="","",COUNTIFS($C$5:$C174,$C174))</f>
        <v/>
      </c>
      <c r="R174" s="16">
        <f>IF($A174="","",$C174&amp;"|"&amp;$Q174)</f>
        <v/>
      </c>
    </row>
    <row r="175">
      <c r="A175" s="9" t="n"/>
      <c r="B175" s="9" t="n"/>
      <c r="C175" s="9" t="n"/>
      <c r="D175" s="6" t="n"/>
      <c r="E175" s="10">
        <f>IF($A175="","",IF($D175="","",Cards!$C$3-$D175))</f>
        <v/>
      </c>
      <c r="F175" s="11">
        <f>IF($A175="","",IF(AND($C175="In progress",COUNTIFS(Cards!$C$5:$C$204,"In progress",Cards!$B$5:$B$204,$B175)&gt;Cards!$G$3),"⚠",""))</f>
        <v/>
      </c>
      <c r="G175" s="9" t="n"/>
      <c r="H175" s="9" t="n"/>
      <c r="I175" s="6" t="n"/>
      <c r="J175" s="6" t="n"/>
      <c r="K175" s="6" t="n"/>
      <c r="L175" s="12">
        <f>IF($A175="","",IF($K175="","",$K175-Cards!$C$3))</f>
        <v/>
      </c>
      <c r="M175" s="12">
        <f>IF($A175="","",COUNTIFS(Cards!$C$5:$C$204,$C175,Cards!$B$5:$B$204,$B175))</f>
        <v/>
      </c>
      <c r="N175" s="13">
        <f>IF($A175="","",IFERROR(AVERAGEIFS(Done!$H$5:$H$204,Done!$C$5:$C$204,$G175),""))</f>
        <v/>
      </c>
      <c r="O175" s="14">
        <f>IF($A175="","",IF($C175="Done","",IF($E175="","",IF(AND(ISNUMBER($N175),$N175&gt;0,$E175&gt;2*$N175),"Sitting longer than twice the usual cycle for a "&amp;$G175,IF($E175&gt;14,"Sitting more than 14 days","")))))</f>
        <v/>
      </c>
      <c r="P175" s="9" t="n"/>
      <c r="Q175" s="15">
        <f>IF($A175="","",COUNTIFS($C$5:$C175,$C175))</f>
        <v/>
      </c>
      <c r="R175" s="16">
        <f>IF($A175="","",$C175&amp;"|"&amp;$Q175)</f>
        <v/>
      </c>
    </row>
    <row r="176">
      <c r="A176" s="9" t="n"/>
      <c r="B176" s="9" t="n"/>
      <c r="C176" s="9" t="n"/>
      <c r="D176" s="6" t="n"/>
      <c r="E176" s="10">
        <f>IF($A176="","",IF($D176="","",Cards!$C$3-$D176))</f>
        <v/>
      </c>
      <c r="F176" s="11">
        <f>IF($A176="","",IF(AND($C176="In progress",COUNTIFS(Cards!$C$5:$C$204,"In progress",Cards!$B$5:$B$204,$B176)&gt;Cards!$G$3),"⚠",""))</f>
        <v/>
      </c>
      <c r="G176" s="9" t="n"/>
      <c r="H176" s="9" t="n"/>
      <c r="I176" s="6" t="n"/>
      <c r="J176" s="6" t="n"/>
      <c r="K176" s="6" t="n"/>
      <c r="L176" s="12">
        <f>IF($A176="","",IF($K176="","",$K176-Cards!$C$3))</f>
        <v/>
      </c>
      <c r="M176" s="12">
        <f>IF($A176="","",COUNTIFS(Cards!$C$5:$C$204,$C176,Cards!$B$5:$B$204,$B176))</f>
        <v/>
      </c>
      <c r="N176" s="13">
        <f>IF($A176="","",IFERROR(AVERAGEIFS(Done!$H$5:$H$204,Done!$C$5:$C$204,$G176),""))</f>
        <v/>
      </c>
      <c r="O176" s="14">
        <f>IF($A176="","",IF($C176="Done","",IF($E176="","",IF(AND(ISNUMBER($N176),$N176&gt;0,$E176&gt;2*$N176),"Sitting longer than twice the usual cycle for a "&amp;$G176,IF($E176&gt;14,"Sitting more than 14 days","")))))</f>
        <v/>
      </c>
      <c r="P176" s="9" t="n"/>
      <c r="Q176" s="15">
        <f>IF($A176="","",COUNTIFS($C$5:$C176,$C176))</f>
        <v/>
      </c>
      <c r="R176" s="16">
        <f>IF($A176="","",$C176&amp;"|"&amp;$Q176)</f>
        <v/>
      </c>
    </row>
    <row r="177">
      <c r="A177" s="9" t="n"/>
      <c r="B177" s="9" t="n"/>
      <c r="C177" s="9" t="n"/>
      <c r="D177" s="6" t="n"/>
      <c r="E177" s="10">
        <f>IF($A177="","",IF($D177="","",Cards!$C$3-$D177))</f>
        <v/>
      </c>
      <c r="F177" s="11">
        <f>IF($A177="","",IF(AND($C177="In progress",COUNTIFS(Cards!$C$5:$C$204,"In progress",Cards!$B$5:$B$204,$B177)&gt;Cards!$G$3),"⚠",""))</f>
        <v/>
      </c>
      <c r="G177" s="9" t="n"/>
      <c r="H177" s="9" t="n"/>
      <c r="I177" s="6" t="n"/>
      <c r="J177" s="6" t="n"/>
      <c r="K177" s="6" t="n"/>
      <c r="L177" s="12">
        <f>IF($A177="","",IF($K177="","",$K177-Cards!$C$3))</f>
        <v/>
      </c>
      <c r="M177" s="12">
        <f>IF($A177="","",COUNTIFS(Cards!$C$5:$C$204,$C177,Cards!$B$5:$B$204,$B177))</f>
        <v/>
      </c>
      <c r="N177" s="13">
        <f>IF($A177="","",IFERROR(AVERAGEIFS(Done!$H$5:$H$204,Done!$C$5:$C$204,$G177),""))</f>
        <v/>
      </c>
      <c r="O177" s="14">
        <f>IF($A177="","",IF($C177="Done","",IF($E177="","",IF(AND(ISNUMBER($N177),$N177&gt;0,$E177&gt;2*$N177),"Sitting longer than twice the usual cycle for a "&amp;$G177,IF($E177&gt;14,"Sitting more than 14 days","")))))</f>
        <v/>
      </c>
      <c r="P177" s="9" t="n"/>
      <c r="Q177" s="15">
        <f>IF($A177="","",COUNTIFS($C$5:$C177,$C177))</f>
        <v/>
      </c>
      <c r="R177" s="16">
        <f>IF($A177="","",$C177&amp;"|"&amp;$Q177)</f>
        <v/>
      </c>
    </row>
    <row r="178">
      <c r="A178" s="9" t="n"/>
      <c r="B178" s="9" t="n"/>
      <c r="C178" s="9" t="n"/>
      <c r="D178" s="6" t="n"/>
      <c r="E178" s="10">
        <f>IF($A178="","",IF($D178="","",Cards!$C$3-$D178))</f>
        <v/>
      </c>
      <c r="F178" s="11">
        <f>IF($A178="","",IF(AND($C178="In progress",COUNTIFS(Cards!$C$5:$C$204,"In progress",Cards!$B$5:$B$204,$B178)&gt;Cards!$G$3),"⚠",""))</f>
        <v/>
      </c>
      <c r="G178" s="9" t="n"/>
      <c r="H178" s="9" t="n"/>
      <c r="I178" s="6" t="n"/>
      <c r="J178" s="6" t="n"/>
      <c r="K178" s="6" t="n"/>
      <c r="L178" s="12">
        <f>IF($A178="","",IF($K178="","",$K178-Cards!$C$3))</f>
        <v/>
      </c>
      <c r="M178" s="12">
        <f>IF($A178="","",COUNTIFS(Cards!$C$5:$C$204,$C178,Cards!$B$5:$B$204,$B178))</f>
        <v/>
      </c>
      <c r="N178" s="13">
        <f>IF($A178="","",IFERROR(AVERAGEIFS(Done!$H$5:$H$204,Done!$C$5:$C$204,$G178),""))</f>
        <v/>
      </c>
      <c r="O178" s="14">
        <f>IF($A178="","",IF($C178="Done","",IF($E178="","",IF(AND(ISNUMBER($N178),$N178&gt;0,$E178&gt;2*$N178),"Sitting longer than twice the usual cycle for a "&amp;$G178,IF($E178&gt;14,"Sitting more than 14 days","")))))</f>
        <v/>
      </c>
      <c r="P178" s="9" t="n"/>
      <c r="Q178" s="15">
        <f>IF($A178="","",COUNTIFS($C$5:$C178,$C178))</f>
        <v/>
      </c>
      <c r="R178" s="16">
        <f>IF($A178="","",$C178&amp;"|"&amp;$Q178)</f>
        <v/>
      </c>
    </row>
    <row r="179">
      <c r="A179" s="9" t="n"/>
      <c r="B179" s="9" t="n"/>
      <c r="C179" s="9" t="n"/>
      <c r="D179" s="6" t="n"/>
      <c r="E179" s="10">
        <f>IF($A179="","",IF($D179="","",Cards!$C$3-$D179))</f>
        <v/>
      </c>
      <c r="F179" s="11">
        <f>IF($A179="","",IF(AND($C179="In progress",COUNTIFS(Cards!$C$5:$C$204,"In progress",Cards!$B$5:$B$204,$B179)&gt;Cards!$G$3),"⚠",""))</f>
        <v/>
      </c>
      <c r="G179" s="9" t="n"/>
      <c r="H179" s="9" t="n"/>
      <c r="I179" s="6" t="n"/>
      <c r="J179" s="6" t="n"/>
      <c r="K179" s="6" t="n"/>
      <c r="L179" s="12">
        <f>IF($A179="","",IF($K179="","",$K179-Cards!$C$3))</f>
        <v/>
      </c>
      <c r="M179" s="12">
        <f>IF($A179="","",COUNTIFS(Cards!$C$5:$C$204,$C179,Cards!$B$5:$B$204,$B179))</f>
        <v/>
      </c>
      <c r="N179" s="13">
        <f>IF($A179="","",IFERROR(AVERAGEIFS(Done!$H$5:$H$204,Done!$C$5:$C$204,$G179),""))</f>
        <v/>
      </c>
      <c r="O179" s="14">
        <f>IF($A179="","",IF($C179="Done","",IF($E179="","",IF(AND(ISNUMBER($N179),$N179&gt;0,$E179&gt;2*$N179),"Sitting longer than twice the usual cycle for a "&amp;$G179,IF($E179&gt;14,"Sitting more than 14 days","")))))</f>
        <v/>
      </c>
      <c r="P179" s="9" t="n"/>
      <c r="Q179" s="15">
        <f>IF($A179="","",COUNTIFS($C$5:$C179,$C179))</f>
        <v/>
      </c>
      <c r="R179" s="16">
        <f>IF($A179="","",$C179&amp;"|"&amp;$Q179)</f>
        <v/>
      </c>
    </row>
    <row r="180">
      <c r="A180" s="9" t="n"/>
      <c r="B180" s="9" t="n"/>
      <c r="C180" s="9" t="n"/>
      <c r="D180" s="6" t="n"/>
      <c r="E180" s="10">
        <f>IF($A180="","",IF($D180="","",Cards!$C$3-$D180))</f>
        <v/>
      </c>
      <c r="F180" s="11">
        <f>IF($A180="","",IF(AND($C180="In progress",COUNTIFS(Cards!$C$5:$C$204,"In progress",Cards!$B$5:$B$204,$B180)&gt;Cards!$G$3),"⚠",""))</f>
        <v/>
      </c>
      <c r="G180" s="9" t="n"/>
      <c r="H180" s="9" t="n"/>
      <c r="I180" s="6" t="n"/>
      <c r="J180" s="6" t="n"/>
      <c r="K180" s="6" t="n"/>
      <c r="L180" s="12">
        <f>IF($A180="","",IF($K180="","",$K180-Cards!$C$3))</f>
        <v/>
      </c>
      <c r="M180" s="12">
        <f>IF($A180="","",COUNTIFS(Cards!$C$5:$C$204,$C180,Cards!$B$5:$B$204,$B180))</f>
        <v/>
      </c>
      <c r="N180" s="13">
        <f>IF($A180="","",IFERROR(AVERAGEIFS(Done!$H$5:$H$204,Done!$C$5:$C$204,$G180),""))</f>
        <v/>
      </c>
      <c r="O180" s="14">
        <f>IF($A180="","",IF($C180="Done","",IF($E180="","",IF(AND(ISNUMBER($N180),$N180&gt;0,$E180&gt;2*$N180),"Sitting longer than twice the usual cycle for a "&amp;$G180,IF($E180&gt;14,"Sitting more than 14 days","")))))</f>
        <v/>
      </c>
      <c r="P180" s="9" t="n"/>
      <c r="Q180" s="15">
        <f>IF($A180="","",COUNTIFS($C$5:$C180,$C180))</f>
        <v/>
      </c>
      <c r="R180" s="16">
        <f>IF($A180="","",$C180&amp;"|"&amp;$Q180)</f>
        <v/>
      </c>
    </row>
    <row r="181">
      <c r="A181" s="9" t="n"/>
      <c r="B181" s="9" t="n"/>
      <c r="C181" s="9" t="n"/>
      <c r="D181" s="6" t="n"/>
      <c r="E181" s="10">
        <f>IF($A181="","",IF($D181="","",Cards!$C$3-$D181))</f>
        <v/>
      </c>
      <c r="F181" s="11">
        <f>IF($A181="","",IF(AND($C181="In progress",COUNTIFS(Cards!$C$5:$C$204,"In progress",Cards!$B$5:$B$204,$B181)&gt;Cards!$G$3),"⚠",""))</f>
        <v/>
      </c>
      <c r="G181" s="9" t="n"/>
      <c r="H181" s="9" t="n"/>
      <c r="I181" s="6" t="n"/>
      <c r="J181" s="6" t="n"/>
      <c r="K181" s="6" t="n"/>
      <c r="L181" s="12">
        <f>IF($A181="","",IF($K181="","",$K181-Cards!$C$3))</f>
        <v/>
      </c>
      <c r="M181" s="12">
        <f>IF($A181="","",COUNTIFS(Cards!$C$5:$C$204,$C181,Cards!$B$5:$B$204,$B181))</f>
        <v/>
      </c>
      <c r="N181" s="13">
        <f>IF($A181="","",IFERROR(AVERAGEIFS(Done!$H$5:$H$204,Done!$C$5:$C$204,$G181),""))</f>
        <v/>
      </c>
      <c r="O181" s="14">
        <f>IF($A181="","",IF($C181="Done","",IF($E181="","",IF(AND(ISNUMBER($N181),$N181&gt;0,$E181&gt;2*$N181),"Sitting longer than twice the usual cycle for a "&amp;$G181,IF($E181&gt;14,"Sitting more than 14 days","")))))</f>
        <v/>
      </c>
      <c r="P181" s="9" t="n"/>
      <c r="Q181" s="15">
        <f>IF($A181="","",COUNTIFS($C$5:$C181,$C181))</f>
        <v/>
      </c>
      <c r="R181" s="16">
        <f>IF($A181="","",$C181&amp;"|"&amp;$Q181)</f>
        <v/>
      </c>
    </row>
    <row r="182">
      <c r="A182" s="9" t="n"/>
      <c r="B182" s="9" t="n"/>
      <c r="C182" s="9" t="n"/>
      <c r="D182" s="6" t="n"/>
      <c r="E182" s="10">
        <f>IF($A182="","",IF($D182="","",Cards!$C$3-$D182))</f>
        <v/>
      </c>
      <c r="F182" s="11">
        <f>IF($A182="","",IF(AND($C182="In progress",COUNTIFS(Cards!$C$5:$C$204,"In progress",Cards!$B$5:$B$204,$B182)&gt;Cards!$G$3),"⚠",""))</f>
        <v/>
      </c>
      <c r="G182" s="9" t="n"/>
      <c r="H182" s="9" t="n"/>
      <c r="I182" s="6" t="n"/>
      <c r="J182" s="6" t="n"/>
      <c r="K182" s="6" t="n"/>
      <c r="L182" s="12">
        <f>IF($A182="","",IF($K182="","",$K182-Cards!$C$3))</f>
        <v/>
      </c>
      <c r="M182" s="12">
        <f>IF($A182="","",COUNTIFS(Cards!$C$5:$C$204,$C182,Cards!$B$5:$B$204,$B182))</f>
        <v/>
      </c>
      <c r="N182" s="13">
        <f>IF($A182="","",IFERROR(AVERAGEIFS(Done!$H$5:$H$204,Done!$C$5:$C$204,$G182),""))</f>
        <v/>
      </c>
      <c r="O182" s="14">
        <f>IF($A182="","",IF($C182="Done","",IF($E182="","",IF(AND(ISNUMBER($N182),$N182&gt;0,$E182&gt;2*$N182),"Sitting longer than twice the usual cycle for a "&amp;$G182,IF($E182&gt;14,"Sitting more than 14 days","")))))</f>
        <v/>
      </c>
      <c r="P182" s="9" t="n"/>
      <c r="Q182" s="15">
        <f>IF($A182="","",COUNTIFS($C$5:$C182,$C182))</f>
        <v/>
      </c>
      <c r="R182" s="16">
        <f>IF($A182="","",$C182&amp;"|"&amp;$Q182)</f>
        <v/>
      </c>
    </row>
    <row r="183">
      <c r="A183" s="9" t="n"/>
      <c r="B183" s="9" t="n"/>
      <c r="C183" s="9" t="n"/>
      <c r="D183" s="6" t="n"/>
      <c r="E183" s="10">
        <f>IF($A183="","",IF($D183="","",Cards!$C$3-$D183))</f>
        <v/>
      </c>
      <c r="F183" s="11">
        <f>IF($A183="","",IF(AND($C183="In progress",COUNTIFS(Cards!$C$5:$C$204,"In progress",Cards!$B$5:$B$204,$B183)&gt;Cards!$G$3),"⚠",""))</f>
        <v/>
      </c>
      <c r="G183" s="9" t="n"/>
      <c r="H183" s="9" t="n"/>
      <c r="I183" s="6" t="n"/>
      <c r="J183" s="6" t="n"/>
      <c r="K183" s="6" t="n"/>
      <c r="L183" s="12">
        <f>IF($A183="","",IF($K183="","",$K183-Cards!$C$3))</f>
        <v/>
      </c>
      <c r="M183" s="12">
        <f>IF($A183="","",COUNTIFS(Cards!$C$5:$C$204,$C183,Cards!$B$5:$B$204,$B183))</f>
        <v/>
      </c>
      <c r="N183" s="13">
        <f>IF($A183="","",IFERROR(AVERAGEIFS(Done!$H$5:$H$204,Done!$C$5:$C$204,$G183),""))</f>
        <v/>
      </c>
      <c r="O183" s="14">
        <f>IF($A183="","",IF($C183="Done","",IF($E183="","",IF(AND(ISNUMBER($N183),$N183&gt;0,$E183&gt;2*$N183),"Sitting longer than twice the usual cycle for a "&amp;$G183,IF($E183&gt;14,"Sitting more than 14 days","")))))</f>
        <v/>
      </c>
      <c r="P183" s="9" t="n"/>
      <c r="Q183" s="15">
        <f>IF($A183="","",COUNTIFS($C$5:$C183,$C183))</f>
        <v/>
      </c>
      <c r="R183" s="16">
        <f>IF($A183="","",$C183&amp;"|"&amp;$Q183)</f>
        <v/>
      </c>
    </row>
    <row r="184">
      <c r="A184" s="9" t="n"/>
      <c r="B184" s="9" t="n"/>
      <c r="C184" s="9" t="n"/>
      <c r="D184" s="6" t="n"/>
      <c r="E184" s="10">
        <f>IF($A184="","",IF($D184="","",Cards!$C$3-$D184))</f>
        <v/>
      </c>
      <c r="F184" s="11">
        <f>IF($A184="","",IF(AND($C184="In progress",COUNTIFS(Cards!$C$5:$C$204,"In progress",Cards!$B$5:$B$204,$B184)&gt;Cards!$G$3),"⚠",""))</f>
        <v/>
      </c>
      <c r="G184" s="9" t="n"/>
      <c r="H184" s="9" t="n"/>
      <c r="I184" s="6" t="n"/>
      <c r="J184" s="6" t="n"/>
      <c r="K184" s="6" t="n"/>
      <c r="L184" s="12">
        <f>IF($A184="","",IF($K184="","",$K184-Cards!$C$3))</f>
        <v/>
      </c>
      <c r="M184" s="12">
        <f>IF($A184="","",COUNTIFS(Cards!$C$5:$C$204,$C184,Cards!$B$5:$B$204,$B184))</f>
        <v/>
      </c>
      <c r="N184" s="13">
        <f>IF($A184="","",IFERROR(AVERAGEIFS(Done!$H$5:$H$204,Done!$C$5:$C$204,$G184),""))</f>
        <v/>
      </c>
      <c r="O184" s="14">
        <f>IF($A184="","",IF($C184="Done","",IF($E184="","",IF(AND(ISNUMBER($N184),$N184&gt;0,$E184&gt;2*$N184),"Sitting longer than twice the usual cycle for a "&amp;$G184,IF($E184&gt;14,"Sitting more than 14 days","")))))</f>
        <v/>
      </c>
      <c r="P184" s="9" t="n"/>
      <c r="Q184" s="15">
        <f>IF($A184="","",COUNTIFS($C$5:$C184,$C184))</f>
        <v/>
      </c>
      <c r="R184" s="16">
        <f>IF($A184="","",$C184&amp;"|"&amp;$Q184)</f>
        <v/>
      </c>
    </row>
    <row r="185">
      <c r="A185" s="9" t="n"/>
      <c r="B185" s="9" t="n"/>
      <c r="C185" s="9" t="n"/>
      <c r="D185" s="6" t="n"/>
      <c r="E185" s="10">
        <f>IF($A185="","",IF($D185="","",Cards!$C$3-$D185))</f>
        <v/>
      </c>
      <c r="F185" s="11">
        <f>IF($A185="","",IF(AND($C185="In progress",COUNTIFS(Cards!$C$5:$C$204,"In progress",Cards!$B$5:$B$204,$B185)&gt;Cards!$G$3),"⚠",""))</f>
        <v/>
      </c>
      <c r="G185" s="9" t="n"/>
      <c r="H185" s="9" t="n"/>
      <c r="I185" s="6" t="n"/>
      <c r="J185" s="6" t="n"/>
      <c r="K185" s="6" t="n"/>
      <c r="L185" s="12">
        <f>IF($A185="","",IF($K185="","",$K185-Cards!$C$3))</f>
        <v/>
      </c>
      <c r="M185" s="12">
        <f>IF($A185="","",COUNTIFS(Cards!$C$5:$C$204,$C185,Cards!$B$5:$B$204,$B185))</f>
        <v/>
      </c>
      <c r="N185" s="13">
        <f>IF($A185="","",IFERROR(AVERAGEIFS(Done!$H$5:$H$204,Done!$C$5:$C$204,$G185),""))</f>
        <v/>
      </c>
      <c r="O185" s="14">
        <f>IF($A185="","",IF($C185="Done","",IF($E185="","",IF(AND(ISNUMBER($N185),$N185&gt;0,$E185&gt;2*$N185),"Sitting longer than twice the usual cycle for a "&amp;$G185,IF($E185&gt;14,"Sitting more than 14 days","")))))</f>
        <v/>
      </c>
      <c r="P185" s="9" t="n"/>
      <c r="Q185" s="15">
        <f>IF($A185="","",COUNTIFS($C$5:$C185,$C185))</f>
        <v/>
      </c>
      <c r="R185" s="16">
        <f>IF($A185="","",$C185&amp;"|"&amp;$Q185)</f>
        <v/>
      </c>
    </row>
    <row r="186">
      <c r="A186" s="9" t="n"/>
      <c r="B186" s="9" t="n"/>
      <c r="C186" s="9" t="n"/>
      <c r="D186" s="6" t="n"/>
      <c r="E186" s="10">
        <f>IF($A186="","",IF($D186="","",Cards!$C$3-$D186))</f>
        <v/>
      </c>
      <c r="F186" s="11">
        <f>IF($A186="","",IF(AND($C186="In progress",COUNTIFS(Cards!$C$5:$C$204,"In progress",Cards!$B$5:$B$204,$B186)&gt;Cards!$G$3),"⚠",""))</f>
        <v/>
      </c>
      <c r="G186" s="9" t="n"/>
      <c r="H186" s="9" t="n"/>
      <c r="I186" s="6" t="n"/>
      <c r="J186" s="6" t="n"/>
      <c r="K186" s="6" t="n"/>
      <c r="L186" s="12">
        <f>IF($A186="","",IF($K186="","",$K186-Cards!$C$3))</f>
        <v/>
      </c>
      <c r="M186" s="12">
        <f>IF($A186="","",COUNTIFS(Cards!$C$5:$C$204,$C186,Cards!$B$5:$B$204,$B186))</f>
        <v/>
      </c>
      <c r="N186" s="13">
        <f>IF($A186="","",IFERROR(AVERAGEIFS(Done!$H$5:$H$204,Done!$C$5:$C$204,$G186),""))</f>
        <v/>
      </c>
      <c r="O186" s="14">
        <f>IF($A186="","",IF($C186="Done","",IF($E186="","",IF(AND(ISNUMBER($N186),$N186&gt;0,$E186&gt;2*$N186),"Sitting longer than twice the usual cycle for a "&amp;$G186,IF($E186&gt;14,"Sitting more than 14 days","")))))</f>
        <v/>
      </c>
      <c r="P186" s="9" t="n"/>
      <c r="Q186" s="15">
        <f>IF($A186="","",COUNTIFS($C$5:$C186,$C186))</f>
        <v/>
      </c>
      <c r="R186" s="16">
        <f>IF($A186="","",$C186&amp;"|"&amp;$Q186)</f>
        <v/>
      </c>
    </row>
    <row r="187">
      <c r="A187" s="9" t="n"/>
      <c r="B187" s="9" t="n"/>
      <c r="C187" s="9" t="n"/>
      <c r="D187" s="6" t="n"/>
      <c r="E187" s="10">
        <f>IF($A187="","",IF($D187="","",Cards!$C$3-$D187))</f>
        <v/>
      </c>
      <c r="F187" s="11">
        <f>IF($A187="","",IF(AND($C187="In progress",COUNTIFS(Cards!$C$5:$C$204,"In progress",Cards!$B$5:$B$204,$B187)&gt;Cards!$G$3),"⚠",""))</f>
        <v/>
      </c>
      <c r="G187" s="9" t="n"/>
      <c r="H187" s="9" t="n"/>
      <c r="I187" s="6" t="n"/>
      <c r="J187" s="6" t="n"/>
      <c r="K187" s="6" t="n"/>
      <c r="L187" s="12">
        <f>IF($A187="","",IF($K187="","",$K187-Cards!$C$3))</f>
        <v/>
      </c>
      <c r="M187" s="12">
        <f>IF($A187="","",COUNTIFS(Cards!$C$5:$C$204,$C187,Cards!$B$5:$B$204,$B187))</f>
        <v/>
      </c>
      <c r="N187" s="13">
        <f>IF($A187="","",IFERROR(AVERAGEIFS(Done!$H$5:$H$204,Done!$C$5:$C$204,$G187),""))</f>
        <v/>
      </c>
      <c r="O187" s="14">
        <f>IF($A187="","",IF($C187="Done","",IF($E187="","",IF(AND(ISNUMBER($N187),$N187&gt;0,$E187&gt;2*$N187),"Sitting longer than twice the usual cycle for a "&amp;$G187,IF($E187&gt;14,"Sitting more than 14 days","")))))</f>
        <v/>
      </c>
      <c r="P187" s="9" t="n"/>
      <c r="Q187" s="15">
        <f>IF($A187="","",COUNTIFS($C$5:$C187,$C187))</f>
        <v/>
      </c>
      <c r="R187" s="16">
        <f>IF($A187="","",$C187&amp;"|"&amp;$Q187)</f>
        <v/>
      </c>
    </row>
    <row r="188">
      <c r="A188" s="9" t="n"/>
      <c r="B188" s="9" t="n"/>
      <c r="C188" s="9" t="n"/>
      <c r="D188" s="6" t="n"/>
      <c r="E188" s="10">
        <f>IF($A188="","",IF($D188="","",Cards!$C$3-$D188))</f>
        <v/>
      </c>
      <c r="F188" s="11">
        <f>IF($A188="","",IF(AND($C188="In progress",COUNTIFS(Cards!$C$5:$C$204,"In progress",Cards!$B$5:$B$204,$B188)&gt;Cards!$G$3),"⚠",""))</f>
        <v/>
      </c>
      <c r="G188" s="9" t="n"/>
      <c r="H188" s="9" t="n"/>
      <c r="I188" s="6" t="n"/>
      <c r="J188" s="6" t="n"/>
      <c r="K188" s="6" t="n"/>
      <c r="L188" s="12">
        <f>IF($A188="","",IF($K188="","",$K188-Cards!$C$3))</f>
        <v/>
      </c>
      <c r="M188" s="12">
        <f>IF($A188="","",COUNTIFS(Cards!$C$5:$C$204,$C188,Cards!$B$5:$B$204,$B188))</f>
        <v/>
      </c>
      <c r="N188" s="13">
        <f>IF($A188="","",IFERROR(AVERAGEIFS(Done!$H$5:$H$204,Done!$C$5:$C$204,$G188),""))</f>
        <v/>
      </c>
      <c r="O188" s="14">
        <f>IF($A188="","",IF($C188="Done","",IF($E188="","",IF(AND(ISNUMBER($N188),$N188&gt;0,$E188&gt;2*$N188),"Sitting longer than twice the usual cycle for a "&amp;$G188,IF($E188&gt;14,"Sitting more than 14 days","")))))</f>
        <v/>
      </c>
      <c r="P188" s="9" t="n"/>
      <c r="Q188" s="15">
        <f>IF($A188="","",COUNTIFS($C$5:$C188,$C188))</f>
        <v/>
      </c>
      <c r="R188" s="16">
        <f>IF($A188="","",$C188&amp;"|"&amp;$Q188)</f>
        <v/>
      </c>
    </row>
    <row r="189">
      <c r="A189" s="9" t="n"/>
      <c r="B189" s="9" t="n"/>
      <c r="C189" s="9" t="n"/>
      <c r="D189" s="6" t="n"/>
      <c r="E189" s="10">
        <f>IF($A189="","",IF($D189="","",Cards!$C$3-$D189))</f>
        <v/>
      </c>
      <c r="F189" s="11">
        <f>IF($A189="","",IF(AND($C189="In progress",COUNTIFS(Cards!$C$5:$C$204,"In progress",Cards!$B$5:$B$204,$B189)&gt;Cards!$G$3),"⚠",""))</f>
        <v/>
      </c>
      <c r="G189" s="9" t="n"/>
      <c r="H189" s="9" t="n"/>
      <c r="I189" s="6" t="n"/>
      <c r="J189" s="6" t="n"/>
      <c r="K189" s="6" t="n"/>
      <c r="L189" s="12">
        <f>IF($A189="","",IF($K189="","",$K189-Cards!$C$3))</f>
        <v/>
      </c>
      <c r="M189" s="12">
        <f>IF($A189="","",COUNTIFS(Cards!$C$5:$C$204,$C189,Cards!$B$5:$B$204,$B189))</f>
        <v/>
      </c>
      <c r="N189" s="13">
        <f>IF($A189="","",IFERROR(AVERAGEIFS(Done!$H$5:$H$204,Done!$C$5:$C$204,$G189),""))</f>
        <v/>
      </c>
      <c r="O189" s="14">
        <f>IF($A189="","",IF($C189="Done","",IF($E189="","",IF(AND(ISNUMBER($N189),$N189&gt;0,$E189&gt;2*$N189),"Sitting longer than twice the usual cycle for a "&amp;$G189,IF($E189&gt;14,"Sitting more than 14 days","")))))</f>
        <v/>
      </c>
      <c r="P189" s="9" t="n"/>
      <c r="Q189" s="15">
        <f>IF($A189="","",COUNTIFS($C$5:$C189,$C189))</f>
        <v/>
      </c>
      <c r="R189" s="16">
        <f>IF($A189="","",$C189&amp;"|"&amp;$Q189)</f>
        <v/>
      </c>
    </row>
    <row r="190">
      <c r="A190" s="9" t="n"/>
      <c r="B190" s="9" t="n"/>
      <c r="C190" s="9" t="n"/>
      <c r="D190" s="6" t="n"/>
      <c r="E190" s="10">
        <f>IF($A190="","",IF($D190="","",Cards!$C$3-$D190))</f>
        <v/>
      </c>
      <c r="F190" s="11">
        <f>IF($A190="","",IF(AND($C190="In progress",COUNTIFS(Cards!$C$5:$C$204,"In progress",Cards!$B$5:$B$204,$B190)&gt;Cards!$G$3),"⚠",""))</f>
        <v/>
      </c>
      <c r="G190" s="9" t="n"/>
      <c r="H190" s="9" t="n"/>
      <c r="I190" s="6" t="n"/>
      <c r="J190" s="6" t="n"/>
      <c r="K190" s="6" t="n"/>
      <c r="L190" s="12">
        <f>IF($A190="","",IF($K190="","",$K190-Cards!$C$3))</f>
        <v/>
      </c>
      <c r="M190" s="12">
        <f>IF($A190="","",COUNTIFS(Cards!$C$5:$C$204,$C190,Cards!$B$5:$B$204,$B190))</f>
        <v/>
      </c>
      <c r="N190" s="13">
        <f>IF($A190="","",IFERROR(AVERAGEIFS(Done!$H$5:$H$204,Done!$C$5:$C$204,$G190),""))</f>
        <v/>
      </c>
      <c r="O190" s="14">
        <f>IF($A190="","",IF($C190="Done","",IF($E190="","",IF(AND(ISNUMBER($N190),$N190&gt;0,$E190&gt;2*$N190),"Sitting longer than twice the usual cycle for a "&amp;$G190,IF($E190&gt;14,"Sitting more than 14 days","")))))</f>
        <v/>
      </c>
      <c r="P190" s="9" t="n"/>
      <c r="Q190" s="15">
        <f>IF($A190="","",COUNTIFS($C$5:$C190,$C190))</f>
        <v/>
      </c>
      <c r="R190" s="16">
        <f>IF($A190="","",$C190&amp;"|"&amp;$Q190)</f>
        <v/>
      </c>
    </row>
    <row r="191">
      <c r="A191" s="9" t="n"/>
      <c r="B191" s="9" t="n"/>
      <c r="C191" s="9" t="n"/>
      <c r="D191" s="6" t="n"/>
      <c r="E191" s="10">
        <f>IF($A191="","",IF($D191="","",Cards!$C$3-$D191))</f>
        <v/>
      </c>
      <c r="F191" s="11">
        <f>IF($A191="","",IF(AND($C191="In progress",COUNTIFS(Cards!$C$5:$C$204,"In progress",Cards!$B$5:$B$204,$B191)&gt;Cards!$G$3),"⚠",""))</f>
        <v/>
      </c>
      <c r="G191" s="9" t="n"/>
      <c r="H191" s="9" t="n"/>
      <c r="I191" s="6" t="n"/>
      <c r="J191" s="6" t="n"/>
      <c r="K191" s="6" t="n"/>
      <c r="L191" s="12">
        <f>IF($A191="","",IF($K191="","",$K191-Cards!$C$3))</f>
        <v/>
      </c>
      <c r="M191" s="12">
        <f>IF($A191="","",COUNTIFS(Cards!$C$5:$C$204,$C191,Cards!$B$5:$B$204,$B191))</f>
        <v/>
      </c>
      <c r="N191" s="13">
        <f>IF($A191="","",IFERROR(AVERAGEIFS(Done!$H$5:$H$204,Done!$C$5:$C$204,$G191),""))</f>
        <v/>
      </c>
      <c r="O191" s="14">
        <f>IF($A191="","",IF($C191="Done","",IF($E191="","",IF(AND(ISNUMBER($N191),$N191&gt;0,$E191&gt;2*$N191),"Sitting longer than twice the usual cycle for a "&amp;$G191,IF($E191&gt;14,"Sitting more than 14 days","")))))</f>
        <v/>
      </c>
      <c r="P191" s="9" t="n"/>
      <c r="Q191" s="15">
        <f>IF($A191="","",COUNTIFS($C$5:$C191,$C191))</f>
        <v/>
      </c>
      <c r="R191" s="16">
        <f>IF($A191="","",$C191&amp;"|"&amp;$Q191)</f>
        <v/>
      </c>
    </row>
    <row r="192">
      <c r="A192" s="9" t="n"/>
      <c r="B192" s="9" t="n"/>
      <c r="C192" s="9" t="n"/>
      <c r="D192" s="6" t="n"/>
      <c r="E192" s="10">
        <f>IF($A192="","",IF($D192="","",Cards!$C$3-$D192))</f>
        <v/>
      </c>
      <c r="F192" s="11">
        <f>IF($A192="","",IF(AND($C192="In progress",COUNTIFS(Cards!$C$5:$C$204,"In progress",Cards!$B$5:$B$204,$B192)&gt;Cards!$G$3),"⚠",""))</f>
        <v/>
      </c>
      <c r="G192" s="9" t="n"/>
      <c r="H192" s="9" t="n"/>
      <c r="I192" s="6" t="n"/>
      <c r="J192" s="6" t="n"/>
      <c r="K192" s="6" t="n"/>
      <c r="L192" s="12">
        <f>IF($A192="","",IF($K192="","",$K192-Cards!$C$3))</f>
        <v/>
      </c>
      <c r="M192" s="12">
        <f>IF($A192="","",COUNTIFS(Cards!$C$5:$C$204,$C192,Cards!$B$5:$B$204,$B192))</f>
        <v/>
      </c>
      <c r="N192" s="13">
        <f>IF($A192="","",IFERROR(AVERAGEIFS(Done!$H$5:$H$204,Done!$C$5:$C$204,$G192),""))</f>
        <v/>
      </c>
      <c r="O192" s="14">
        <f>IF($A192="","",IF($C192="Done","",IF($E192="","",IF(AND(ISNUMBER($N192),$N192&gt;0,$E192&gt;2*$N192),"Sitting longer than twice the usual cycle for a "&amp;$G192,IF($E192&gt;14,"Sitting more than 14 days","")))))</f>
        <v/>
      </c>
      <c r="P192" s="9" t="n"/>
      <c r="Q192" s="15">
        <f>IF($A192="","",COUNTIFS($C$5:$C192,$C192))</f>
        <v/>
      </c>
      <c r="R192" s="16">
        <f>IF($A192="","",$C192&amp;"|"&amp;$Q192)</f>
        <v/>
      </c>
    </row>
    <row r="193">
      <c r="A193" s="9" t="n"/>
      <c r="B193" s="9" t="n"/>
      <c r="C193" s="9" t="n"/>
      <c r="D193" s="6" t="n"/>
      <c r="E193" s="10">
        <f>IF($A193="","",IF($D193="","",Cards!$C$3-$D193))</f>
        <v/>
      </c>
      <c r="F193" s="11">
        <f>IF($A193="","",IF(AND($C193="In progress",COUNTIFS(Cards!$C$5:$C$204,"In progress",Cards!$B$5:$B$204,$B193)&gt;Cards!$G$3),"⚠",""))</f>
        <v/>
      </c>
      <c r="G193" s="9" t="n"/>
      <c r="H193" s="9" t="n"/>
      <c r="I193" s="6" t="n"/>
      <c r="J193" s="6" t="n"/>
      <c r="K193" s="6" t="n"/>
      <c r="L193" s="12">
        <f>IF($A193="","",IF($K193="","",$K193-Cards!$C$3))</f>
        <v/>
      </c>
      <c r="M193" s="12">
        <f>IF($A193="","",COUNTIFS(Cards!$C$5:$C$204,$C193,Cards!$B$5:$B$204,$B193))</f>
        <v/>
      </c>
      <c r="N193" s="13">
        <f>IF($A193="","",IFERROR(AVERAGEIFS(Done!$H$5:$H$204,Done!$C$5:$C$204,$G193),""))</f>
        <v/>
      </c>
      <c r="O193" s="14">
        <f>IF($A193="","",IF($C193="Done","",IF($E193="","",IF(AND(ISNUMBER($N193),$N193&gt;0,$E193&gt;2*$N193),"Sitting longer than twice the usual cycle for a "&amp;$G193,IF($E193&gt;14,"Sitting more than 14 days","")))))</f>
        <v/>
      </c>
      <c r="P193" s="9" t="n"/>
      <c r="Q193" s="15">
        <f>IF($A193="","",COUNTIFS($C$5:$C193,$C193))</f>
        <v/>
      </c>
      <c r="R193" s="16">
        <f>IF($A193="","",$C193&amp;"|"&amp;$Q193)</f>
        <v/>
      </c>
    </row>
    <row r="194">
      <c r="A194" s="9" t="n"/>
      <c r="B194" s="9" t="n"/>
      <c r="C194" s="9" t="n"/>
      <c r="D194" s="6" t="n"/>
      <c r="E194" s="10">
        <f>IF($A194="","",IF($D194="","",Cards!$C$3-$D194))</f>
        <v/>
      </c>
      <c r="F194" s="11">
        <f>IF($A194="","",IF(AND($C194="In progress",COUNTIFS(Cards!$C$5:$C$204,"In progress",Cards!$B$5:$B$204,$B194)&gt;Cards!$G$3),"⚠",""))</f>
        <v/>
      </c>
      <c r="G194" s="9" t="n"/>
      <c r="H194" s="9" t="n"/>
      <c r="I194" s="6" t="n"/>
      <c r="J194" s="6" t="n"/>
      <c r="K194" s="6" t="n"/>
      <c r="L194" s="12">
        <f>IF($A194="","",IF($K194="","",$K194-Cards!$C$3))</f>
        <v/>
      </c>
      <c r="M194" s="12">
        <f>IF($A194="","",COUNTIFS(Cards!$C$5:$C$204,$C194,Cards!$B$5:$B$204,$B194))</f>
        <v/>
      </c>
      <c r="N194" s="13">
        <f>IF($A194="","",IFERROR(AVERAGEIFS(Done!$H$5:$H$204,Done!$C$5:$C$204,$G194),""))</f>
        <v/>
      </c>
      <c r="O194" s="14">
        <f>IF($A194="","",IF($C194="Done","",IF($E194="","",IF(AND(ISNUMBER($N194),$N194&gt;0,$E194&gt;2*$N194),"Sitting longer than twice the usual cycle for a "&amp;$G194,IF($E194&gt;14,"Sitting more than 14 days","")))))</f>
        <v/>
      </c>
      <c r="P194" s="9" t="n"/>
      <c r="Q194" s="15">
        <f>IF($A194="","",COUNTIFS($C$5:$C194,$C194))</f>
        <v/>
      </c>
      <c r="R194" s="16">
        <f>IF($A194="","",$C194&amp;"|"&amp;$Q194)</f>
        <v/>
      </c>
    </row>
    <row r="195">
      <c r="A195" s="9" t="n"/>
      <c r="B195" s="9" t="n"/>
      <c r="C195" s="9" t="n"/>
      <c r="D195" s="6" t="n"/>
      <c r="E195" s="10">
        <f>IF($A195="","",IF($D195="","",Cards!$C$3-$D195))</f>
        <v/>
      </c>
      <c r="F195" s="11">
        <f>IF($A195="","",IF(AND($C195="In progress",COUNTIFS(Cards!$C$5:$C$204,"In progress",Cards!$B$5:$B$204,$B195)&gt;Cards!$G$3),"⚠",""))</f>
        <v/>
      </c>
      <c r="G195" s="9" t="n"/>
      <c r="H195" s="9" t="n"/>
      <c r="I195" s="6" t="n"/>
      <c r="J195" s="6" t="n"/>
      <c r="K195" s="6" t="n"/>
      <c r="L195" s="12">
        <f>IF($A195="","",IF($K195="","",$K195-Cards!$C$3))</f>
        <v/>
      </c>
      <c r="M195" s="12">
        <f>IF($A195="","",COUNTIFS(Cards!$C$5:$C$204,$C195,Cards!$B$5:$B$204,$B195))</f>
        <v/>
      </c>
      <c r="N195" s="13">
        <f>IF($A195="","",IFERROR(AVERAGEIFS(Done!$H$5:$H$204,Done!$C$5:$C$204,$G195),""))</f>
        <v/>
      </c>
      <c r="O195" s="14">
        <f>IF($A195="","",IF($C195="Done","",IF($E195="","",IF(AND(ISNUMBER($N195),$N195&gt;0,$E195&gt;2*$N195),"Sitting longer than twice the usual cycle for a "&amp;$G195,IF($E195&gt;14,"Sitting more than 14 days","")))))</f>
        <v/>
      </c>
      <c r="P195" s="9" t="n"/>
      <c r="Q195" s="15">
        <f>IF($A195="","",COUNTIFS($C$5:$C195,$C195))</f>
        <v/>
      </c>
      <c r="R195" s="16">
        <f>IF($A195="","",$C195&amp;"|"&amp;$Q195)</f>
        <v/>
      </c>
    </row>
    <row r="196">
      <c r="A196" s="9" t="n"/>
      <c r="B196" s="9" t="n"/>
      <c r="C196" s="9" t="n"/>
      <c r="D196" s="6" t="n"/>
      <c r="E196" s="10">
        <f>IF($A196="","",IF($D196="","",Cards!$C$3-$D196))</f>
        <v/>
      </c>
      <c r="F196" s="11">
        <f>IF($A196="","",IF(AND($C196="In progress",COUNTIFS(Cards!$C$5:$C$204,"In progress",Cards!$B$5:$B$204,$B196)&gt;Cards!$G$3),"⚠",""))</f>
        <v/>
      </c>
      <c r="G196" s="9" t="n"/>
      <c r="H196" s="9" t="n"/>
      <c r="I196" s="6" t="n"/>
      <c r="J196" s="6" t="n"/>
      <c r="K196" s="6" t="n"/>
      <c r="L196" s="12">
        <f>IF($A196="","",IF($K196="","",$K196-Cards!$C$3))</f>
        <v/>
      </c>
      <c r="M196" s="12">
        <f>IF($A196="","",COUNTIFS(Cards!$C$5:$C$204,$C196,Cards!$B$5:$B$204,$B196))</f>
        <v/>
      </c>
      <c r="N196" s="13">
        <f>IF($A196="","",IFERROR(AVERAGEIFS(Done!$H$5:$H$204,Done!$C$5:$C$204,$G196),""))</f>
        <v/>
      </c>
      <c r="O196" s="14">
        <f>IF($A196="","",IF($C196="Done","",IF($E196="","",IF(AND(ISNUMBER($N196),$N196&gt;0,$E196&gt;2*$N196),"Sitting longer than twice the usual cycle for a "&amp;$G196,IF($E196&gt;14,"Sitting more than 14 days","")))))</f>
        <v/>
      </c>
      <c r="P196" s="9" t="n"/>
      <c r="Q196" s="15">
        <f>IF($A196="","",COUNTIFS($C$5:$C196,$C196))</f>
        <v/>
      </c>
      <c r="R196" s="16">
        <f>IF($A196="","",$C196&amp;"|"&amp;$Q196)</f>
        <v/>
      </c>
    </row>
    <row r="197">
      <c r="A197" s="9" t="n"/>
      <c r="B197" s="9" t="n"/>
      <c r="C197" s="9" t="n"/>
      <c r="D197" s="6" t="n"/>
      <c r="E197" s="10">
        <f>IF($A197="","",IF($D197="","",Cards!$C$3-$D197))</f>
        <v/>
      </c>
      <c r="F197" s="11">
        <f>IF($A197="","",IF(AND($C197="In progress",COUNTIFS(Cards!$C$5:$C$204,"In progress",Cards!$B$5:$B$204,$B197)&gt;Cards!$G$3),"⚠",""))</f>
        <v/>
      </c>
      <c r="G197" s="9" t="n"/>
      <c r="H197" s="9" t="n"/>
      <c r="I197" s="6" t="n"/>
      <c r="J197" s="6" t="n"/>
      <c r="K197" s="6" t="n"/>
      <c r="L197" s="12">
        <f>IF($A197="","",IF($K197="","",$K197-Cards!$C$3))</f>
        <v/>
      </c>
      <c r="M197" s="12">
        <f>IF($A197="","",COUNTIFS(Cards!$C$5:$C$204,$C197,Cards!$B$5:$B$204,$B197))</f>
        <v/>
      </c>
      <c r="N197" s="13">
        <f>IF($A197="","",IFERROR(AVERAGEIFS(Done!$H$5:$H$204,Done!$C$5:$C$204,$G197),""))</f>
        <v/>
      </c>
      <c r="O197" s="14">
        <f>IF($A197="","",IF($C197="Done","",IF($E197="","",IF(AND(ISNUMBER($N197),$N197&gt;0,$E197&gt;2*$N197),"Sitting longer than twice the usual cycle for a "&amp;$G197,IF($E197&gt;14,"Sitting more than 14 days","")))))</f>
        <v/>
      </c>
      <c r="P197" s="9" t="n"/>
      <c r="Q197" s="15">
        <f>IF($A197="","",COUNTIFS($C$5:$C197,$C197))</f>
        <v/>
      </c>
      <c r="R197" s="16">
        <f>IF($A197="","",$C197&amp;"|"&amp;$Q197)</f>
        <v/>
      </c>
    </row>
    <row r="198">
      <c r="A198" s="9" t="n"/>
      <c r="B198" s="9" t="n"/>
      <c r="C198" s="9" t="n"/>
      <c r="D198" s="6" t="n"/>
      <c r="E198" s="10">
        <f>IF($A198="","",IF($D198="","",Cards!$C$3-$D198))</f>
        <v/>
      </c>
      <c r="F198" s="11">
        <f>IF($A198="","",IF(AND($C198="In progress",COUNTIFS(Cards!$C$5:$C$204,"In progress",Cards!$B$5:$B$204,$B198)&gt;Cards!$G$3),"⚠",""))</f>
        <v/>
      </c>
      <c r="G198" s="9" t="n"/>
      <c r="H198" s="9" t="n"/>
      <c r="I198" s="6" t="n"/>
      <c r="J198" s="6" t="n"/>
      <c r="K198" s="6" t="n"/>
      <c r="L198" s="12">
        <f>IF($A198="","",IF($K198="","",$K198-Cards!$C$3))</f>
        <v/>
      </c>
      <c r="M198" s="12">
        <f>IF($A198="","",COUNTIFS(Cards!$C$5:$C$204,$C198,Cards!$B$5:$B$204,$B198))</f>
        <v/>
      </c>
      <c r="N198" s="13">
        <f>IF($A198="","",IFERROR(AVERAGEIFS(Done!$H$5:$H$204,Done!$C$5:$C$204,$G198),""))</f>
        <v/>
      </c>
      <c r="O198" s="14">
        <f>IF($A198="","",IF($C198="Done","",IF($E198="","",IF(AND(ISNUMBER($N198),$N198&gt;0,$E198&gt;2*$N198),"Sitting longer than twice the usual cycle for a "&amp;$G198,IF($E198&gt;14,"Sitting more than 14 days","")))))</f>
        <v/>
      </c>
      <c r="P198" s="9" t="n"/>
      <c r="Q198" s="15">
        <f>IF($A198="","",COUNTIFS($C$5:$C198,$C198))</f>
        <v/>
      </c>
      <c r="R198" s="16">
        <f>IF($A198="","",$C198&amp;"|"&amp;$Q198)</f>
        <v/>
      </c>
    </row>
    <row r="199">
      <c r="A199" s="9" t="n"/>
      <c r="B199" s="9" t="n"/>
      <c r="C199" s="9" t="n"/>
      <c r="D199" s="6" t="n"/>
      <c r="E199" s="10">
        <f>IF($A199="","",IF($D199="","",Cards!$C$3-$D199))</f>
        <v/>
      </c>
      <c r="F199" s="11">
        <f>IF($A199="","",IF(AND($C199="In progress",COUNTIFS(Cards!$C$5:$C$204,"In progress",Cards!$B$5:$B$204,$B199)&gt;Cards!$G$3),"⚠",""))</f>
        <v/>
      </c>
      <c r="G199" s="9" t="n"/>
      <c r="H199" s="9" t="n"/>
      <c r="I199" s="6" t="n"/>
      <c r="J199" s="6" t="n"/>
      <c r="K199" s="6" t="n"/>
      <c r="L199" s="12">
        <f>IF($A199="","",IF($K199="","",$K199-Cards!$C$3))</f>
        <v/>
      </c>
      <c r="M199" s="12">
        <f>IF($A199="","",COUNTIFS(Cards!$C$5:$C$204,$C199,Cards!$B$5:$B$204,$B199))</f>
        <v/>
      </c>
      <c r="N199" s="13">
        <f>IF($A199="","",IFERROR(AVERAGEIFS(Done!$H$5:$H$204,Done!$C$5:$C$204,$G199),""))</f>
        <v/>
      </c>
      <c r="O199" s="14">
        <f>IF($A199="","",IF($C199="Done","",IF($E199="","",IF(AND(ISNUMBER($N199),$N199&gt;0,$E199&gt;2*$N199),"Sitting longer than twice the usual cycle for a "&amp;$G199,IF($E199&gt;14,"Sitting more than 14 days","")))))</f>
        <v/>
      </c>
      <c r="P199" s="9" t="n"/>
      <c r="Q199" s="15">
        <f>IF($A199="","",COUNTIFS($C$5:$C199,$C199))</f>
        <v/>
      </c>
      <c r="R199" s="16">
        <f>IF($A199="","",$C199&amp;"|"&amp;$Q199)</f>
        <v/>
      </c>
    </row>
    <row r="200">
      <c r="A200" s="9" t="n"/>
      <c r="B200" s="9" t="n"/>
      <c r="C200" s="9" t="n"/>
      <c r="D200" s="6" t="n"/>
      <c r="E200" s="10">
        <f>IF($A200="","",IF($D200="","",Cards!$C$3-$D200))</f>
        <v/>
      </c>
      <c r="F200" s="11">
        <f>IF($A200="","",IF(AND($C200="In progress",COUNTIFS(Cards!$C$5:$C$204,"In progress",Cards!$B$5:$B$204,$B200)&gt;Cards!$G$3),"⚠",""))</f>
        <v/>
      </c>
      <c r="G200" s="9" t="n"/>
      <c r="H200" s="9" t="n"/>
      <c r="I200" s="6" t="n"/>
      <c r="J200" s="6" t="n"/>
      <c r="K200" s="6" t="n"/>
      <c r="L200" s="12">
        <f>IF($A200="","",IF($K200="","",$K200-Cards!$C$3))</f>
        <v/>
      </c>
      <c r="M200" s="12">
        <f>IF($A200="","",COUNTIFS(Cards!$C$5:$C$204,$C200,Cards!$B$5:$B$204,$B200))</f>
        <v/>
      </c>
      <c r="N200" s="13">
        <f>IF($A200="","",IFERROR(AVERAGEIFS(Done!$H$5:$H$204,Done!$C$5:$C$204,$G200),""))</f>
        <v/>
      </c>
      <c r="O200" s="14">
        <f>IF($A200="","",IF($C200="Done","",IF($E200="","",IF(AND(ISNUMBER($N200),$N200&gt;0,$E200&gt;2*$N200),"Sitting longer than twice the usual cycle for a "&amp;$G200,IF($E200&gt;14,"Sitting more than 14 days","")))))</f>
        <v/>
      </c>
      <c r="P200" s="9" t="n"/>
      <c r="Q200" s="15">
        <f>IF($A200="","",COUNTIFS($C$5:$C200,$C200))</f>
        <v/>
      </c>
      <c r="R200" s="16">
        <f>IF($A200="","",$C200&amp;"|"&amp;$Q200)</f>
        <v/>
      </c>
    </row>
    <row r="201">
      <c r="A201" s="9" t="n"/>
      <c r="B201" s="9" t="n"/>
      <c r="C201" s="9" t="n"/>
      <c r="D201" s="6" t="n"/>
      <c r="E201" s="10">
        <f>IF($A201="","",IF($D201="","",Cards!$C$3-$D201))</f>
        <v/>
      </c>
      <c r="F201" s="11">
        <f>IF($A201="","",IF(AND($C201="In progress",COUNTIFS(Cards!$C$5:$C$204,"In progress",Cards!$B$5:$B$204,$B201)&gt;Cards!$G$3),"⚠",""))</f>
        <v/>
      </c>
      <c r="G201" s="9" t="n"/>
      <c r="H201" s="9" t="n"/>
      <c r="I201" s="6" t="n"/>
      <c r="J201" s="6" t="n"/>
      <c r="K201" s="6" t="n"/>
      <c r="L201" s="12">
        <f>IF($A201="","",IF($K201="","",$K201-Cards!$C$3))</f>
        <v/>
      </c>
      <c r="M201" s="12">
        <f>IF($A201="","",COUNTIFS(Cards!$C$5:$C$204,$C201,Cards!$B$5:$B$204,$B201))</f>
        <v/>
      </c>
      <c r="N201" s="13">
        <f>IF($A201="","",IFERROR(AVERAGEIFS(Done!$H$5:$H$204,Done!$C$5:$C$204,$G201),""))</f>
        <v/>
      </c>
      <c r="O201" s="14">
        <f>IF($A201="","",IF($C201="Done","",IF($E201="","",IF(AND(ISNUMBER($N201),$N201&gt;0,$E201&gt;2*$N201),"Sitting longer than twice the usual cycle for a "&amp;$G201,IF($E201&gt;14,"Sitting more than 14 days","")))))</f>
        <v/>
      </c>
      <c r="P201" s="9" t="n"/>
      <c r="Q201" s="15">
        <f>IF($A201="","",COUNTIFS($C$5:$C201,$C201))</f>
        <v/>
      </c>
      <c r="R201" s="16">
        <f>IF($A201="","",$C201&amp;"|"&amp;$Q201)</f>
        <v/>
      </c>
    </row>
    <row r="202">
      <c r="A202" s="9" t="n"/>
      <c r="B202" s="9" t="n"/>
      <c r="C202" s="9" t="n"/>
      <c r="D202" s="6" t="n"/>
      <c r="E202" s="10">
        <f>IF($A202="","",IF($D202="","",Cards!$C$3-$D202))</f>
        <v/>
      </c>
      <c r="F202" s="11">
        <f>IF($A202="","",IF(AND($C202="In progress",COUNTIFS(Cards!$C$5:$C$204,"In progress",Cards!$B$5:$B$204,$B202)&gt;Cards!$G$3),"⚠",""))</f>
        <v/>
      </c>
      <c r="G202" s="9" t="n"/>
      <c r="H202" s="9" t="n"/>
      <c r="I202" s="6" t="n"/>
      <c r="J202" s="6" t="n"/>
      <c r="K202" s="6" t="n"/>
      <c r="L202" s="12">
        <f>IF($A202="","",IF($K202="","",$K202-Cards!$C$3))</f>
        <v/>
      </c>
      <c r="M202" s="12">
        <f>IF($A202="","",COUNTIFS(Cards!$C$5:$C$204,$C202,Cards!$B$5:$B$204,$B202))</f>
        <v/>
      </c>
      <c r="N202" s="13">
        <f>IF($A202="","",IFERROR(AVERAGEIFS(Done!$H$5:$H$204,Done!$C$5:$C$204,$G202),""))</f>
        <v/>
      </c>
      <c r="O202" s="14">
        <f>IF($A202="","",IF($C202="Done","",IF($E202="","",IF(AND(ISNUMBER($N202),$N202&gt;0,$E202&gt;2*$N202),"Sitting longer than twice the usual cycle for a "&amp;$G202,IF($E202&gt;14,"Sitting more than 14 days","")))))</f>
        <v/>
      </c>
      <c r="P202" s="9" t="n"/>
      <c r="Q202" s="15">
        <f>IF($A202="","",COUNTIFS($C$5:$C202,$C202))</f>
        <v/>
      </c>
      <c r="R202" s="16">
        <f>IF($A202="","",$C202&amp;"|"&amp;$Q202)</f>
        <v/>
      </c>
    </row>
    <row r="203">
      <c r="A203" s="9" t="n"/>
      <c r="B203" s="9" t="n"/>
      <c r="C203" s="9" t="n"/>
      <c r="D203" s="6" t="n"/>
      <c r="E203" s="10">
        <f>IF($A203="","",IF($D203="","",Cards!$C$3-$D203))</f>
        <v/>
      </c>
      <c r="F203" s="11">
        <f>IF($A203="","",IF(AND($C203="In progress",COUNTIFS(Cards!$C$5:$C$204,"In progress",Cards!$B$5:$B$204,$B203)&gt;Cards!$G$3),"⚠",""))</f>
        <v/>
      </c>
      <c r="G203" s="9" t="n"/>
      <c r="H203" s="9" t="n"/>
      <c r="I203" s="6" t="n"/>
      <c r="J203" s="6" t="n"/>
      <c r="K203" s="6" t="n"/>
      <c r="L203" s="12">
        <f>IF($A203="","",IF($K203="","",$K203-Cards!$C$3))</f>
        <v/>
      </c>
      <c r="M203" s="12">
        <f>IF($A203="","",COUNTIFS(Cards!$C$5:$C$204,$C203,Cards!$B$5:$B$204,$B203))</f>
        <v/>
      </c>
      <c r="N203" s="13">
        <f>IF($A203="","",IFERROR(AVERAGEIFS(Done!$H$5:$H$204,Done!$C$5:$C$204,$G203),""))</f>
        <v/>
      </c>
      <c r="O203" s="14">
        <f>IF($A203="","",IF($C203="Done","",IF($E203="","",IF(AND(ISNUMBER($N203),$N203&gt;0,$E203&gt;2*$N203),"Sitting longer than twice the usual cycle for a "&amp;$G203,IF($E203&gt;14,"Sitting more than 14 days","")))))</f>
        <v/>
      </c>
      <c r="P203" s="9" t="n"/>
      <c r="Q203" s="15">
        <f>IF($A203="","",COUNTIFS($C$5:$C203,$C203))</f>
        <v/>
      </c>
      <c r="R203" s="16">
        <f>IF($A203="","",$C203&amp;"|"&amp;$Q203)</f>
        <v/>
      </c>
    </row>
    <row r="204">
      <c r="A204" s="9" t="n"/>
      <c r="B204" s="9" t="n"/>
      <c r="C204" s="9" t="n"/>
      <c r="D204" s="6" t="n"/>
      <c r="E204" s="10">
        <f>IF($A204="","",IF($D204="","",Cards!$C$3-$D204))</f>
        <v/>
      </c>
      <c r="F204" s="11">
        <f>IF($A204="","",IF(AND($C204="In progress",COUNTIFS(Cards!$C$5:$C$204,"In progress",Cards!$B$5:$B$204,$B204)&gt;Cards!$G$3),"⚠",""))</f>
        <v/>
      </c>
      <c r="G204" s="9" t="n"/>
      <c r="H204" s="9" t="n"/>
      <c r="I204" s="6" t="n"/>
      <c r="J204" s="6" t="n"/>
      <c r="K204" s="6" t="n"/>
      <c r="L204" s="12">
        <f>IF($A204="","",IF($K204="","",$K204-Cards!$C$3))</f>
        <v/>
      </c>
      <c r="M204" s="12">
        <f>IF($A204="","",COUNTIFS(Cards!$C$5:$C$204,$C204,Cards!$B$5:$B$204,$B204))</f>
        <v/>
      </c>
      <c r="N204" s="13">
        <f>IF($A204="","",IFERROR(AVERAGEIFS(Done!$H$5:$H$204,Done!$C$5:$C$204,$G204),""))</f>
        <v/>
      </c>
      <c r="O204" s="14">
        <f>IF($A204="","",IF($C204="Done","",IF($E204="","",IF(AND(ISNUMBER($N204),$N204&gt;0,$E204&gt;2*$N204),"Sitting longer than twice the usual cycle for a "&amp;$G204,IF($E204&gt;14,"Sitting more than 14 days","")))))</f>
        <v/>
      </c>
      <c r="P204" s="9" t="n"/>
      <c r="Q204" s="15">
        <f>IF($A204="","",COUNTIFS($C$5:$C204,$C204))</f>
        <v/>
      </c>
      <c r="R204" s="16">
        <f>IF($A204="","",$C204&amp;"|"&amp;$Q204)</f>
        <v/>
      </c>
    </row>
  </sheetData>
  <conditionalFormatting sqref="F5:F204">
    <cfRule type="cellIs" priority="1" operator="equal" dxfId="0">
      <formula>"⚠"</formula>
    </cfRule>
  </conditionalFormatting>
  <conditionalFormatting sqref="E5:E204">
    <cfRule type="colorScale" priority="2">
      <colorScale>
        <cfvo type="num" val="0"/>
        <cfvo type="num" val="7"/>
        <cfvo type="num" val="21"/>
        <color rgb="00C6EFCE"/>
        <color rgb="00FFEB9C"/>
        <color rgb="00FFC7CE"/>
      </colorScale>
    </cfRule>
  </conditionalFormatting>
  <conditionalFormatting sqref="L5:L204">
    <cfRule type="cellIs" priority="3" operator="lessThan" dxfId="1">
      <formula>0</formula>
    </cfRule>
  </conditionalFormatting>
  <conditionalFormatting sqref="O5:O204">
    <cfRule type="cellIs" priority="4" operator="notEqual" dxfId="2">
      <formula>""</formula>
    </cfRule>
  </conditionalFormatting>
  <dataValidations count="3">
    <dataValidation sqref="C5:C204" showDropDown="0" showInputMessage="0" showErrorMessage="0" allowBlank="1" promptTitle="Column" prompt="Change this and the Entered date together, or the age measures the wrong thing. Rename the columns here and on the Board tab if your board is different." type="list">
      <formula1>"Backlog,Ready,In progress,Review,Done"</formula1>
    </dataValidation>
    <dataValidation sqref="G5:G204" showDropDown="0" showInputMessage="0" showErrorMessage="0" allowBlank="1" promptTitle="Work type" prompt="Cycle time is forecast by type, so keep the list short and stable." type="list">
      <formula1>"Feature,Bug,Chore,Support,Debt"</formula1>
    </dataValidation>
    <dataValidation sqref="H5:H204" showDropDown="0" showInputMessage="0" showErrorMessage="0" allowBlank="1" type="list">
      <formula1>"High,Medium,Low"</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P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9" customWidth="1" min="2" max="2"/>
    <col width="15" customWidth="1" min="3" max="3"/>
    <col width="11" customWidth="1" min="4" max="4"/>
    <col width="13" customWidth="1" min="5" max="5"/>
    <col width="12" customWidth="1" min="6" max="6"/>
    <col width="6" customWidth="1" min="7" max="7"/>
    <col width="26" customWidth="1" min="8" max="8"/>
    <col width="12" customWidth="1" min="9" max="9"/>
    <col width="6" customWidth="1" min="10" max="10"/>
    <col width="26" customWidth="1" min="11" max="11"/>
    <col width="12" customWidth="1" min="12" max="12"/>
    <col width="6" customWidth="1" min="13" max="13"/>
    <col width="26" customWidth="1" min="14" max="14"/>
    <col width="12" customWidth="1" min="15" max="15"/>
    <col width="6" customWidth="1" min="16" max="16"/>
  </cols>
  <sheetData>
    <row r="1">
      <c r="A1" s="1" t="inlineStr">
        <is>
          <t>Board</t>
        </is>
      </c>
    </row>
    <row r="2">
      <c r="A2" s="2" t="inlineStr">
        <is>
          <t>The board, as a view. Every cell is a lookup into the Cards tab — a card is moved there, never here. Rename a column in row 3 and it renames on Cards too.</t>
        </is>
      </c>
    </row>
    <row r="3">
      <c r="B3" s="17" t="inlineStr">
        <is>
          <t>Backlog</t>
        </is>
      </c>
      <c r="C3" s="10">
        <f>IF(B$3="","",COUNTIFS(Cards!$C$5:$C$204,B$3))</f>
        <v/>
      </c>
      <c r="E3" s="17" t="inlineStr">
        <is>
          <t>Ready</t>
        </is>
      </c>
      <c r="F3" s="10">
        <f>IF(E$3="","",COUNTIFS(Cards!$C$5:$C$204,E$3))</f>
        <v/>
      </c>
      <c r="H3" s="17" t="inlineStr">
        <is>
          <t>In progress</t>
        </is>
      </c>
      <c r="I3" s="10">
        <f>IF(H$3="","",COUNTIFS(Cards!$C$5:$C$204,H$3))</f>
        <v/>
      </c>
      <c r="K3" s="17" t="inlineStr">
        <is>
          <t>Review</t>
        </is>
      </c>
      <c r="L3" s="10">
        <f>IF(K$3="","",COUNTIFS(Cards!$C$5:$C$204,K$3))</f>
        <v/>
      </c>
      <c r="N3" s="17" t="inlineStr">
        <is>
          <t>Done</t>
        </is>
      </c>
      <c r="O3" s="10">
        <f>IF(N$3="","",COUNTIFS(Cards!$C$5:$C$204,N$3))</f>
        <v/>
      </c>
    </row>
    <row r="4">
      <c r="A4" s="8" t="inlineStr">
        <is>
          <t>#</t>
        </is>
      </c>
      <c r="B4" s="8" t="inlineStr">
        <is>
          <t>Card</t>
        </is>
      </c>
      <c r="C4" s="8" t="inlineStr">
        <is>
          <t>Who</t>
        </is>
      </c>
      <c r="D4" s="8" t="inlineStr">
        <is>
          <t>Age</t>
        </is>
      </c>
      <c r="E4" s="8" t="inlineStr">
        <is>
          <t>Card</t>
        </is>
      </c>
      <c r="F4" s="8" t="inlineStr">
        <is>
          <t>Who</t>
        </is>
      </c>
      <c r="G4" s="8" t="inlineStr">
        <is>
          <t>Age</t>
        </is>
      </c>
      <c r="H4" s="8" t="inlineStr">
        <is>
          <t>Card</t>
        </is>
      </c>
      <c r="I4" s="8" t="inlineStr">
        <is>
          <t>Who</t>
        </is>
      </c>
      <c r="J4" s="8" t="inlineStr">
        <is>
          <t>Age</t>
        </is>
      </c>
      <c r="K4" s="8" t="inlineStr">
        <is>
          <t>Card</t>
        </is>
      </c>
      <c r="L4" s="8" t="inlineStr">
        <is>
          <t>Who</t>
        </is>
      </c>
      <c r="M4" s="8" t="inlineStr">
        <is>
          <t>Age</t>
        </is>
      </c>
      <c r="N4" s="8" t="inlineStr">
        <is>
          <t>Card</t>
        </is>
      </c>
      <c r="O4" s="8" t="inlineStr">
        <is>
          <t>Who</t>
        </is>
      </c>
      <c r="P4" s="8" t="inlineStr">
        <is>
          <t>Age</t>
        </is>
      </c>
    </row>
    <row r="5">
      <c r="A5" s="15">
        <f>ROW()-4</f>
        <v/>
      </c>
      <c r="B5" s="14">
        <f>IFERROR(INDEX(Cards!$A$5:$A$204,MATCH(B$3&amp;"|"&amp;$A5,Cards!$R$5:$R$204,0)),"")</f>
        <v/>
      </c>
      <c r="C5" s="14">
        <f>IF(B5="","",IFERROR(INDEX(Cards!$B$5:$B$204,MATCH(B$3&amp;"|"&amp;$A5,Cards!$R$5:$R$204,0)),""))</f>
        <v/>
      </c>
      <c r="D5" s="12">
        <f>IF(B5="","",IFERROR(INDEX(Cards!$E$5:$E$204,MATCH(B$3&amp;"|"&amp;$A5,Cards!$R$5:$R$204,0)),""))</f>
        <v/>
      </c>
      <c r="E5" s="14">
        <f>IFERROR(INDEX(Cards!$A$5:$A$204,MATCH(E$3&amp;"|"&amp;$A5,Cards!$R$5:$R$204,0)),"")</f>
        <v/>
      </c>
      <c r="F5" s="14">
        <f>IF(E5="","",IFERROR(INDEX(Cards!$B$5:$B$204,MATCH(E$3&amp;"|"&amp;$A5,Cards!$R$5:$R$204,0)),""))</f>
        <v/>
      </c>
      <c r="G5" s="12">
        <f>IF(E5="","",IFERROR(INDEX(Cards!$E$5:$E$204,MATCH(E$3&amp;"|"&amp;$A5,Cards!$R$5:$R$204,0)),""))</f>
        <v/>
      </c>
      <c r="H5" s="14">
        <f>IFERROR(INDEX(Cards!$A$5:$A$204,MATCH(H$3&amp;"|"&amp;$A5,Cards!$R$5:$R$204,0)),"")</f>
        <v/>
      </c>
      <c r="I5" s="14">
        <f>IF(H5="","",IFERROR(INDEX(Cards!$B$5:$B$204,MATCH(H$3&amp;"|"&amp;$A5,Cards!$R$5:$R$204,0)),""))</f>
        <v/>
      </c>
      <c r="J5" s="12">
        <f>IF(H5="","",IFERROR(INDEX(Cards!$E$5:$E$204,MATCH(H$3&amp;"|"&amp;$A5,Cards!$R$5:$R$204,0)),""))</f>
        <v/>
      </c>
      <c r="K5" s="14">
        <f>IFERROR(INDEX(Cards!$A$5:$A$204,MATCH(K$3&amp;"|"&amp;$A5,Cards!$R$5:$R$204,0)),"")</f>
        <v/>
      </c>
      <c r="L5" s="14">
        <f>IF(K5="","",IFERROR(INDEX(Cards!$B$5:$B$204,MATCH(K$3&amp;"|"&amp;$A5,Cards!$R$5:$R$204,0)),""))</f>
        <v/>
      </c>
      <c r="M5" s="12">
        <f>IF(K5="","",IFERROR(INDEX(Cards!$E$5:$E$204,MATCH(K$3&amp;"|"&amp;$A5,Cards!$R$5:$R$204,0)),""))</f>
        <v/>
      </c>
      <c r="N5" s="14">
        <f>IFERROR(INDEX(Cards!$A$5:$A$204,MATCH(N$3&amp;"|"&amp;$A5,Cards!$R$5:$R$204,0)),"")</f>
        <v/>
      </c>
      <c r="O5" s="14">
        <f>IF(N5="","",IFERROR(INDEX(Cards!$B$5:$B$204,MATCH(N$3&amp;"|"&amp;$A5,Cards!$R$5:$R$204,0)),""))</f>
        <v/>
      </c>
      <c r="P5" s="12">
        <f>IF(N5="","",IFERROR(INDEX(Cards!$E$5:$E$204,MATCH(N$3&amp;"|"&amp;$A5,Cards!$R$5:$R$204,0)),""))</f>
        <v/>
      </c>
    </row>
    <row r="6">
      <c r="A6" s="15">
        <f>ROW()-4</f>
        <v/>
      </c>
      <c r="B6" s="14">
        <f>IFERROR(INDEX(Cards!$A$5:$A$204,MATCH(B$3&amp;"|"&amp;$A6,Cards!$R$5:$R$204,0)),"")</f>
        <v/>
      </c>
      <c r="C6" s="14">
        <f>IF(B6="","",IFERROR(INDEX(Cards!$B$5:$B$204,MATCH(B$3&amp;"|"&amp;$A6,Cards!$R$5:$R$204,0)),""))</f>
        <v/>
      </c>
      <c r="D6" s="12">
        <f>IF(B6="","",IFERROR(INDEX(Cards!$E$5:$E$204,MATCH(B$3&amp;"|"&amp;$A6,Cards!$R$5:$R$204,0)),""))</f>
        <v/>
      </c>
      <c r="E6" s="14">
        <f>IFERROR(INDEX(Cards!$A$5:$A$204,MATCH(E$3&amp;"|"&amp;$A6,Cards!$R$5:$R$204,0)),"")</f>
        <v/>
      </c>
      <c r="F6" s="14">
        <f>IF(E6="","",IFERROR(INDEX(Cards!$B$5:$B$204,MATCH(E$3&amp;"|"&amp;$A6,Cards!$R$5:$R$204,0)),""))</f>
        <v/>
      </c>
      <c r="G6" s="12">
        <f>IF(E6="","",IFERROR(INDEX(Cards!$E$5:$E$204,MATCH(E$3&amp;"|"&amp;$A6,Cards!$R$5:$R$204,0)),""))</f>
        <v/>
      </c>
      <c r="H6" s="14">
        <f>IFERROR(INDEX(Cards!$A$5:$A$204,MATCH(H$3&amp;"|"&amp;$A6,Cards!$R$5:$R$204,0)),"")</f>
        <v/>
      </c>
      <c r="I6" s="14">
        <f>IF(H6="","",IFERROR(INDEX(Cards!$B$5:$B$204,MATCH(H$3&amp;"|"&amp;$A6,Cards!$R$5:$R$204,0)),""))</f>
        <v/>
      </c>
      <c r="J6" s="12">
        <f>IF(H6="","",IFERROR(INDEX(Cards!$E$5:$E$204,MATCH(H$3&amp;"|"&amp;$A6,Cards!$R$5:$R$204,0)),""))</f>
        <v/>
      </c>
      <c r="K6" s="14">
        <f>IFERROR(INDEX(Cards!$A$5:$A$204,MATCH(K$3&amp;"|"&amp;$A6,Cards!$R$5:$R$204,0)),"")</f>
        <v/>
      </c>
      <c r="L6" s="14">
        <f>IF(K6="","",IFERROR(INDEX(Cards!$B$5:$B$204,MATCH(K$3&amp;"|"&amp;$A6,Cards!$R$5:$R$204,0)),""))</f>
        <v/>
      </c>
      <c r="M6" s="12">
        <f>IF(K6="","",IFERROR(INDEX(Cards!$E$5:$E$204,MATCH(K$3&amp;"|"&amp;$A6,Cards!$R$5:$R$204,0)),""))</f>
        <v/>
      </c>
      <c r="N6" s="14">
        <f>IFERROR(INDEX(Cards!$A$5:$A$204,MATCH(N$3&amp;"|"&amp;$A6,Cards!$R$5:$R$204,0)),"")</f>
        <v/>
      </c>
      <c r="O6" s="14">
        <f>IF(N6="","",IFERROR(INDEX(Cards!$B$5:$B$204,MATCH(N$3&amp;"|"&amp;$A6,Cards!$R$5:$R$204,0)),""))</f>
        <v/>
      </c>
      <c r="P6" s="12">
        <f>IF(N6="","",IFERROR(INDEX(Cards!$E$5:$E$204,MATCH(N$3&amp;"|"&amp;$A6,Cards!$R$5:$R$204,0)),""))</f>
        <v/>
      </c>
    </row>
    <row r="7">
      <c r="A7" s="15">
        <f>ROW()-4</f>
        <v/>
      </c>
      <c r="B7" s="14">
        <f>IFERROR(INDEX(Cards!$A$5:$A$204,MATCH(B$3&amp;"|"&amp;$A7,Cards!$R$5:$R$204,0)),"")</f>
        <v/>
      </c>
      <c r="C7" s="14">
        <f>IF(B7="","",IFERROR(INDEX(Cards!$B$5:$B$204,MATCH(B$3&amp;"|"&amp;$A7,Cards!$R$5:$R$204,0)),""))</f>
        <v/>
      </c>
      <c r="D7" s="12">
        <f>IF(B7="","",IFERROR(INDEX(Cards!$E$5:$E$204,MATCH(B$3&amp;"|"&amp;$A7,Cards!$R$5:$R$204,0)),""))</f>
        <v/>
      </c>
      <c r="E7" s="14">
        <f>IFERROR(INDEX(Cards!$A$5:$A$204,MATCH(E$3&amp;"|"&amp;$A7,Cards!$R$5:$R$204,0)),"")</f>
        <v/>
      </c>
      <c r="F7" s="14">
        <f>IF(E7="","",IFERROR(INDEX(Cards!$B$5:$B$204,MATCH(E$3&amp;"|"&amp;$A7,Cards!$R$5:$R$204,0)),""))</f>
        <v/>
      </c>
      <c r="G7" s="12">
        <f>IF(E7="","",IFERROR(INDEX(Cards!$E$5:$E$204,MATCH(E$3&amp;"|"&amp;$A7,Cards!$R$5:$R$204,0)),""))</f>
        <v/>
      </c>
      <c r="H7" s="14">
        <f>IFERROR(INDEX(Cards!$A$5:$A$204,MATCH(H$3&amp;"|"&amp;$A7,Cards!$R$5:$R$204,0)),"")</f>
        <v/>
      </c>
      <c r="I7" s="14">
        <f>IF(H7="","",IFERROR(INDEX(Cards!$B$5:$B$204,MATCH(H$3&amp;"|"&amp;$A7,Cards!$R$5:$R$204,0)),""))</f>
        <v/>
      </c>
      <c r="J7" s="12">
        <f>IF(H7="","",IFERROR(INDEX(Cards!$E$5:$E$204,MATCH(H$3&amp;"|"&amp;$A7,Cards!$R$5:$R$204,0)),""))</f>
        <v/>
      </c>
      <c r="K7" s="14">
        <f>IFERROR(INDEX(Cards!$A$5:$A$204,MATCH(K$3&amp;"|"&amp;$A7,Cards!$R$5:$R$204,0)),"")</f>
        <v/>
      </c>
      <c r="L7" s="14">
        <f>IF(K7="","",IFERROR(INDEX(Cards!$B$5:$B$204,MATCH(K$3&amp;"|"&amp;$A7,Cards!$R$5:$R$204,0)),""))</f>
        <v/>
      </c>
      <c r="M7" s="12">
        <f>IF(K7="","",IFERROR(INDEX(Cards!$E$5:$E$204,MATCH(K$3&amp;"|"&amp;$A7,Cards!$R$5:$R$204,0)),""))</f>
        <v/>
      </c>
      <c r="N7" s="14">
        <f>IFERROR(INDEX(Cards!$A$5:$A$204,MATCH(N$3&amp;"|"&amp;$A7,Cards!$R$5:$R$204,0)),"")</f>
        <v/>
      </c>
      <c r="O7" s="14">
        <f>IF(N7="","",IFERROR(INDEX(Cards!$B$5:$B$204,MATCH(N$3&amp;"|"&amp;$A7,Cards!$R$5:$R$204,0)),""))</f>
        <v/>
      </c>
      <c r="P7" s="12">
        <f>IF(N7="","",IFERROR(INDEX(Cards!$E$5:$E$204,MATCH(N$3&amp;"|"&amp;$A7,Cards!$R$5:$R$204,0)),""))</f>
        <v/>
      </c>
    </row>
    <row r="8">
      <c r="A8" s="15">
        <f>ROW()-4</f>
        <v/>
      </c>
      <c r="B8" s="14">
        <f>IFERROR(INDEX(Cards!$A$5:$A$204,MATCH(B$3&amp;"|"&amp;$A8,Cards!$R$5:$R$204,0)),"")</f>
        <v/>
      </c>
      <c r="C8" s="14">
        <f>IF(B8="","",IFERROR(INDEX(Cards!$B$5:$B$204,MATCH(B$3&amp;"|"&amp;$A8,Cards!$R$5:$R$204,0)),""))</f>
        <v/>
      </c>
      <c r="D8" s="12">
        <f>IF(B8="","",IFERROR(INDEX(Cards!$E$5:$E$204,MATCH(B$3&amp;"|"&amp;$A8,Cards!$R$5:$R$204,0)),""))</f>
        <v/>
      </c>
      <c r="E8" s="14">
        <f>IFERROR(INDEX(Cards!$A$5:$A$204,MATCH(E$3&amp;"|"&amp;$A8,Cards!$R$5:$R$204,0)),"")</f>
        <v/>
      </c>
      <c r="F8" s="14">
        <f>IF(E8="","",IFERROR(INDEX(Cards!$B$5:$B$204,MATCH(E$3&amp;"|"&amp;$A8,Cards!$R$5:$R$204,0)),""))</f>
        <v/>
      </c>
      <c r="G8" s="12">
        <f>IF(E8="","",IFERROR(INDEX(Cards!$E$5:$E$204,MATCH(E$3&amp;"|"&amp;$A8,Cards!$R$5:$R$204,0)),""))</f>
        <v/>
      </c>
      <c r="H8" s="14">
        <f>IFERROR(INDEX(Cards!$A$5:$A$204,MATCH(H$3&amp;"|"&amp;$A8,Cards!$R$5:$R$204,0)),"")</f>
        <v/>
      </c>
      <c r="I8" s="14">
        <f>IF(H8="","",IFERROR(INDEX(Cards!$B$5:$B$204,MATCH(H$3&amp;"|"&amp;$A8,Cards!$R$5:$R$204,0)),""))</f>
        <v/>
      </c>
      <c r="J8" s="12">
        <f>IF(H8="","",IFERROR(INDEX(Cards!$E$5:$E$204,MATCH(H$3&amp;"|"&amp;$A8,Cards!$R$5:$R$204,0)),""))</f>
        <v/>
      </c>
      <c r="K8" s="14">
        <f>IFERROR(INDEX(Cards!$A$5:$A$204,MATCH(K$3&amp;"|"&amp;$A8,Cards!$R$5:$R$204,0)),"")</f>
        <v/>
      </c>
      <c r="L8" s="14">
        <f>IF(K8="","",IFERROR(INDEX(Cards!$B$5:$B$204,MATCH(K$3&amp;"|"&amp;$A8,Cards!$R$5:$R$204,0)),""))</f>
        <v/>
      </c>
      <c r="M8" s="12">
        <f>IF(K8="","",IFERROR(INDEX(Cards!$E$5:$E$204,MATCH(K$3&amp;"|"&amp;$A8,Cards!$R$5:$R$204,0)),""))</f>
        <v/>
      </c>
      <c r="N8" s="14">
        <f>IFERROR(INDEX(Cards!$A$5:$A$204,MATCH(N$3&amp;"|"&amp;$A8,Cards!$R$5:$R$204,0)),"")</f>
        <v/>
      </c>
      <c r="O8" s="14">
        <f>IF(N8="","",IFERROR(INDEX(Cards!$B$5:$B$204,MATCH(N$3&amp;"|"&amp;$A8,Cards!$R$5:$R$204,0)),""))</f>
        <v/>
      </c>
      <c r="P8" s="12">
        <f>IF(N8="","",IFERROR(INDEX(Cards!$E$5:$E$204,MATCH(N$3&amp;"|"&amp;$A8,Cards!$R$5:$R$204,0)),""))</f>
        <v/>
      </c>
    </row>
    <row r="9">
      <c r="A9" s="15">
        <f>ROW()-4</f>
        <v/>
      </c>
      <c r="B9" s="14">
        <f>IFERROR(INDEX(Cards!$A$5:$A$204,MATCH(B$3&amp;"|"&amp;$A9,Cards!$R$5:$R$204,0)),"")</f>
        <v/>
      </c>
      <c r="C9" s="14">
        <f>IF(B9="","",IFERROR(INDEX(Cards!$B$5:$B$204,MATCH(B$3&amp;"|"&amp;$A9,Cards!$R$5:$R$204,0)),""))</f>
        <v/>
      </c>
      <c r="D9" s="12">
        <f>IF(B9="","",IFERROR(INDEX(Cards!$E$5:$E$204,MATCH(B$3&amp;"|"&amp;$A9,Cards!$R$5:$R$204,0)),""))</f>
        <v/>
      </c>
      <c r="E9" s="14">
        <f>IFERROR(INDEX(Cards!$A$5:$A$204,MATCH(E$3&amp;"|"&amp;$A9,Cards!$R$5:$R$204,0)),"")</f>
        <v/>
      </c>
      <c r="F9" s="14">
        <f>IF(E9="","",IFERROR(INDEX(Cards!$B$5:$B$204,MATCH(E$3&amp;"|"&amp;$A9,Cards!$R$5:$R$204,0)),""))</f>
        <v/>
      </c>
      <c r="G9" s="12">
        <f>IF(E9="","",IFERROR(INDEX(Cards!$E$5:$E$204,MATCH(E$3&amp;"|"&amp;$A9,Cards!$R$5:$R$204,0)),""))</f>
        <v/>
      </c>
      <c r="H9" s="14">
        <f>IFERROR(INDEX(Cards!$A$5:$A$204,MATCH(H$3&amp;"|"&amp;$A9,Cards!$R$5:$R$204,0)),"")</f>
        <v/>
      </c>
      <c r="I9" s="14">
        <f>IF(H9="","",IFERROR(INDEX(Cards!$B$5:$B$204,MATCH(H$3&amp;"|"&amp;$A9,Cards!$R$5:$R$204,0)),""))</f>
        <v/>
      </c>
      <c r="J9" s="12">
        <f>IF(H9="","",IFERROR(INDEX(Cards!$E$5:$E$204,MATCH(H$3&amp;"|"&amp;$A9,Cards!$R$5:$R$204,0)),""))</f>
        <v/>
      </c>
      <c r="K9" s="14">
        <f>IFERROR(INDEX(Cards!$A$5:$A$204,MATCH(K$3&amp;"|"&amp;$A9,Cards!$R$5:$R$204,0)),"")</f>
        <v/>
      </c>
      <c r="L9" s="14">
        <f>IF(K9="","",IFERROR(INDEX(Cards!$B$5:$B$204,MATCH(K$3&amp;"|"&amp;$A9,Cards!$R$5:$R$204,0)),""))</f>
        <v/>
      </c>
      <c r="M9" s="12">
        <f>IF(K9="","",IFERROR(INDEX(Cards!$E$5:$E$204,MATCH(K$3&amp;"|"&amp;$A9,Cards!$R$5:$R$204,0)),""))</f>
        <v/>
      </c>
      <c r="N9" s="14">
        <f>IFERROR(INDEX(Cards!$A$5:$A$204,MATCH(N$3&amp;"|"&amp;$A9,Cards!$R$5:$R$204,0)),"")</f>
        <v/>
      </c>
      <c r="O9" s="14">
        <f>IF(N9="","",IFERROR(INDEX(Cards!$B$5:$B$204,MATCH(N$3&amp;"|"&amp;$A9,Cards!$R$5:$R$204,0)),""))</f>
        <v/>
      </c>
      <c r="P9" s="12">
        <f>IF(N9="","",IFERROR(INDEX(Cards!$E$5:$E$204,MATCH(N$3&amp;"|"&amp;$A9,Cards!$R$5:$R$204,0)),""))</f>
        <v/>
      </c>
    </row>
    <row r="10">
      <c r="A10" s="15">
        <f>ROW()-4</f>
        <v/>
      </c>
      <c r="B10" s="14">
        <f>IFERROR(INDEX(Cards!$A$5:$A$204,MATCH(B$3&amp;"|"&amp;$A10,Cards!$R$5:$R$204,0)),"")</f>
        <v/>
      </c>
      <c r="C10" s="14">
        <f>IF(B10="","",IFERROR(INDEX(Cards!$B$5:$B$204,MATCH(B$3&amp;"|"&amp;$A10,Cards!$R$5:$R$204,0)),""))</f>
        <v/>
      </c>
      <c r="D10" s="12">
        <f>IF(B10="","",IFERROR(INDEX(Cards!$E$5:$E$204,MATCH(B$3&amp;"|"&amp;$A10,Cards!$R$5:$R$204,0)),""))</f>
        <v/>
      </c>
      <c r="E10" s="14">
        <f>IFERROR(INDEX(Cards!$A$5:$A$204,MATCH(E$3&amp;"|"&amp;$A10,Cards!$R$5:$R$204,0)),"")</f>
        <v/>
      </c>
      <c r="F10" s="14">
        <f>IF(E10="","",IFERROR(INDEX(Cards!$B$5:$B$204,MATCH(E$3&amp;"|"&amp;$A10,Cards!$R$5:$R$204,0)),""))</f>
        <v/>
      </c>
      <c r="G10" s="12">
        <f>IF(E10="","",IFERROR(INDEX(Cards!$E$5:$E$204,MATCH(E$3&amp;"|"&amp;$A10,Cards!$R$5:$R$204,0)),""))</f>
        <v/>
      </c>
      <c r="H10" s="14">
        <f>IFERROR(INDEX(Cards!$A$5:$A$204,MATCH(H$3&amp;"|"&amp;$A10,Cards!$R$5:$R$204,0)),"")</f>
        <v/>
      </c>
      <c r="I10" s="14">
        <f>IF(H10="","",IFERROR(INDEX(Cards!$B$5:$B$204,MATCH(H$3&amp;"|"&amp;$A10,Cards!$R$5:$R$204,0)),""))</f>
        <v/>
      </c>
      <c r="J10" s="12">
        <f>IF(H10="","",IFERROR(INDEX(Cards!$E$5:$E$204,MATCH(H$3&amp;"|"&amp;$A10,Cards!$R$5:$R$204,0)),""))</f>
        <v/>
      </c>
      <c r="K10" s="14">
        <f>IFERROR(INDEX(Cards!$A$5:$A$204,MATCH(K$3&amp;"|"&amp;$A10,Cards!$R$5:$R$204,0)),"")</f>
        <v/>
      </c>
      <c r="L10" s="14">
        <f>IF(K10="","",IFERROR(INDEX(Cards!$B$5:$B$204,MATCH(K$3&amp;"|"&amp;$A10,Cards!$R$5:$R$204,0)),""))</f>
        <v/>
      </c>
      <c r="M10" s="12">
        <f>IF(K10="","",IFERROR(INDEX(Cards!$E$5:$E$204,MATCH(K$3&amp;"|"&amp;$A10,Cards!$R$5:$R$204,0)),""))</f>
        <v/>
      </c>
      <c r="N10" s="14">
        <f>IFERROR(INDEX(Cards!$A$5:$A$204,MATCH(N$3&amp;"|"&amp;$A10,Cards!$R$5:$R$204,0)),"")</f>
        <v/>
      </c>
      <c r="O10" s="14">
        <f>IF(N10="","",IFERROR(INDEX(Cards!$B$5:$B$204,MATCH(N$3&amp;"|"&amp;$A10,Cards!$R$5:$R$204,0)),""))</f>
        <v/>
      </c>
      <c r="P10" s="12">
        <f>IF(N10="","",IFERROR(INDEX(Cards!$E$5:$E$204,MATCH(N$3&amp;"|"&amp;$A10,Cards!$R$5:$R$204,0)),""))</f>
        <v/>
      </c>
    </row>
    <row r="11">
      <c r="A11" s="15">
        <f>ROW()-4</f>
        <v/>
      </c>
      <c r="B11" s="14">
        <f>IFERROR(INDEX(Cards!$A$5:$A$204,MATCH(B$3&amp;"|"&amp;$A11,Cards!$R$5:$R$204,0)),"")</f>
        <v/>
      </c>
      <c r="C11" s="14">
        <f>IF(B11="","",IFERROR(INDEX(Cards!$B$5:$B$204,MATCH(B$3&amp;"|"&amp;$A11,Cards!$R$5:$R$204,0)),""))</f>
        <v/>
      </c>
      <c r="D11" s="12">
        <f>IF(B11="","",IFERROR(INDEX(Cards!$E$5:$E$204,MATCH(B$3&amp;"|"&amp;$A11,Cards!$R$5:$R$204,0)),""))</f>
        <v/>
      </c>
      <c r="E11" s="14">
        <f>IFERROR(INDEX(Cards!$A$5:$A$204,MATCH(E$3&amp;"|"&amp;$A11,Cards!$R$5:$R$204,0)),"")</f>
        <v/>
      </c>
      <c r="F11" s="14">
        <f>IF(E11="","",IFERROR(INDEX(Cards!$B$5:$B$204,MATCH(E$3&amp;"|"&amp;$A11,Cards!$R$5:$R$204,0)),""))</f>
        <v/>
      </c>
      <c r="G11" s="12">
        <f>IF(E11="","",IFERROR(INDEX(Cards!$E$5:$E$204,MATCH(E$3&amp;"|"&amp;$A11,Cards!$R$5:$R$204,0)),""))</f>
        <v/>
      </c>
      <c r="H11" s="14">
        <f>IFERROR(INDEX(Cards!$A$5:$A$204,MATCH(H$3&amp;"|"&amp;$A11,Cards!$R$5:$R$204,0)),"")</f>
        <v/>
      </c>
      <c r="I11" s="14">
        <f>IF(H11="","",IFERROR(INDEX(Cards!$B$5:$B$204,MATCH(H$3&amp;"|"&amp;$A11,Cards!$R$5:$R$204,0)),""))</f>
        <v/>
      </c>
      <c r="J11" s="12">
        <f>IF(H11="","",IFERROR(INDEX(Cards!$E$5:$E$204,MATCH(H$3&amp;"|"&amp;$A11,Cards!$R$5:$R$204,0)),""))</f>
        <v/>
      </c>
      <c r="K11" s="14">
        <f>IFERROR(INDEX(Cards!$A$5:$A$204,MATCH(K$3&amp;"|"&amp;$A11,Cards!$R$5:$R$204,0)),"")</f>
        <v/>
      </c>
      <c r="L11" s="14">
        <f>IF(K11="","",IFERROR(INDEX(Cards!$B$5:$B$204,MATCH(K$3&amp;"|"&amp;$A11,Cards!$R$5:$R$204,0)),""))</f>
        <v/>
      </c>
      <c r="M11" s="12">
        <f>IF(K11="","",IFERROR(INDEX(Cards!$E$5:$E$204,MATCH(K$3&amp;"|"&amp;$A11,Cards!$R$5:$R$204,0)),""))</f>
        <v/>
      </c>
      <c r="N11" s="14">
        <f>IFERROR(INDEX(Cards!$A$5:$A$204,MATCH(N$3&amp;"|"&amp;$A11,Cards!$R$5:$R$204,0)),"")</f>
        <v/>
      </c>
      <c r="O11" s="14">
        <f>IF(N11="","",IFERROR(INDEX(Cards!$B$5:$B$204,MATCH(N$3&amp;"|"&amp;$A11,Cards!$R$5:$R$204,0)),""))</f>
        <v/>
      </c>
      <c r="P11" s="12">
        <f>IF(N11="","",IFERROR(INDEX(Cards!$E$5:$E$204,MATCH(N$3&amp;"|"&amp;$A11,Cards!$R$5:$R$204,0)),""))</f>
        <v/>
      </c>
    </row>
    <row r="12">
      <c r="A12" s="15">
        <f>ROW()-4</f>
        <v/>
      </c>
      <c r="B12" s="14">
        <f>IFERROR(INDEX(Cards!$A$5:$A$204,MATCH(B$3&amp;"|"&amp;$A12,Cards!$R$5:$R$204,0)),"")</f>
        <v/>
      </c>
      <c r="C12" s="14">
        <f>IF(B12="","",IFERROR(INDEX(Cards!$B$5:$B$204,MATCH(B$3&amp;"|"&amp;$A12,Cards!$R$5:$R$204,0)),""))</f>
        <v/>
      </c>
      <c r="D12" s="12">
        <f>IF(B12="","",IFERROR(INDEX(Cards!$E$5:$E$204,MATCH(B$3&amp;"|"&amp;$A12,Cards!$R$5:$R$204,0)),""))</f>
        <v/>
      </c>
      <c r="E12" s="14">
        <f>IFERROR(INDEX(Cards!$A$5:$A$204,MATCH(E$3&amp;"|"&amp;$A12,Cards!$R$5:$R$204,0)),"")</f>
        <v/>
      </c>
      <c r="F12" s="14">
        <f>IF(E12="","",IFERROR(INDEX(Cards!$B$5:$B$204,MATCH(E$3&amp;"|"&amp;$A12,Cards!$R$5:$R$204,0)),""))</f>
        <v/>
      </c>
      <c r="G12" s="12">
        <f>IF(E12="","",IFERROR(INDEX(Cards!$E$5:$E$204,MATCH(E$3&amp;"|"&amp;$A12,Cards!$R$5:$R$204,0)),""))</f>
        <v/>
      </c>
      <c r="H12" s="14">
        <f>IFERROR(INDEX(Cards!$A$5:$A$204,MATCH(H$3&amp;"|"&amp;$A12,Cards!$R$5:$R$204,0)),"")</f>
        <v/>
      </c>
      <c r="I12" s="14">
        <f>IF(H12="","",IFERROR(INDEX(Cards!$B$5:$B$204,MATCH(H$3&amp;"|"&amp;$A12,Cards!$R$5:$R$204,0)),""))</f>
        <v/>
      </c>
      <c r="J12" s="12">
        <f>IF(H12="","",IFERROR(INDEX(Cards!$E$5:$E$204,MATCH(H$3&amp;"|"&amp;$A12,Cards!$R$5:$R$204,0)),""))</f>
        <v/>
      </c>
      <c r="K12" s="14">
        <f>IFERROR(INDEX(Cards!$A$5:$A$204,MATCH(K$3&amp;"|"&amp;$A12,Cards!$R$5:$R$204,0)),"")</f>
        <v/>
      </c>
      <c r="L12" s="14">
        <f>IF(K12="","",IFERROR(INDEX(Cards!$B$5:$B$204,MATCH(K$3&amp;"|"&amp;$A12,Cards!$R$5:$R$204,0)),""))</f>
        <v/>
      </c>
      <c r="M12" s="12">
        <f>IF(K12="","",IFERROR(INDEX(Cards!$E$5:$E$204,MATCH(K$3&amp;"|"&amp;$A12,Cards!$R$5:$R$204,0)),""))</f>
        <v/>
      </c>
      <c r="N12" s="14">
        <f>IFERROR(INDEX(Cards!$A$5:$A$204,MATCH(N$3&amp;"|"&amp;$A12,Cards!$R$5:$R$204,0)),"")</f>
        <v/>
      </c>
      <c r="O12" s="14">
        <f>IF(N12="","",IFERROR(INDEX(Cards!$B$5:$B$204,MATCH(N$3&amp;"|"&amp;$A12,Cards!$R$5:$R$204,0)),""))</f>
        <v/>
      </c>
      <c r="P12" s="12">
        <f>IF(N12="","",IFERROR(INDEX(Cards!$E$5:$E$204,MATCH(N$3&amp;"|"&amp;$A12,Cards!$R$5:$R$204,0)),""))</f>
        <v/>
      </c>
    </row>
    <row r="13">
      <c r="A13" s="15">
        <f>ROW()-4</f>
        <v/>
      </c>
      <c r="B13" s="14">
        <f>IFERROR(INDEX(Cards!$A$5:$A$204,MATCH(B$3&amp;"|"&amp;$A13,Cards!$R$5:$R$204,0)),"")</f>
        <v/>
      </c>
      <c r="C13" s="14">
        <f>IF(B13="","",IFERROR(INDEX(Cards!$B$5:$B$204,MATCH(B$3&amp;"|"&amp;$A13,Cards!$R$5:$R$204,0)),""))</f>
        <v/>
      </c>
      <c r="D13" s="12">
        <f>IF(B13="","",IFERROR(INDEX(Cards!$E$5:$E$204,MATCH(B$3&amp;"|"&amp;$A13,Cards!$R$5:$R$204,0)),""))</f>
        <v/>
      </c>
      <c r="E13" s="14">
        <f>IFERROR(INDEX(Cards!$A$5:$A$204,MATCH(E$3&amp;"|"&amp;$A13,Cards!$R$5:$R$204,0)),"")</f>
        <v/>
      </c>
      <c r="F13" s="14">
        <f>IF(E13="","",IFERROR(INDEX(Cards!$B$5:$B$204,MATCH(E$3&amp;"|"&amp;$A13,Cards!$R$5:$R$204,0)),""))</f>
        <v/>
      </c>
      <c r="G13" s="12">
        <f>IF(E13="","",IFERROR(INDEX(Cards!$E$5:$E$204,MATCH(E$3&amp;"|"&amp;$A13,Cards!$R$5:$R$204,0)),""))</f>
        <v/>
      </c>
      <c r="H13" s="14">
        <f>IFERROR(INDEX(Cards!$A$5:$A$204,MATCH(H$3&amp;"|"&amp;$A13,Cards!$R$5:$R$204,0)),"")</f>
        <v/>
      </c>
      <c r="I13" s="14">
        <f>IF(H13="","",IFERROR(INDEX(Cards!$B$5:$B$204,MATCH(H$3&amp;"|"&amp;$A13,Cards!$R$5:$R$204,0)),""))</f>
        <v/>
      </c>
      <c r="J13" s="12">
        <f>IF(H13="","",IFERROR(INDEX(Cards!$E$5:$E$204,MATCH(H$3&amp;"|"&amp;$A13,Cards!$R$5:$R$204,0)),""))</f>
        <v/>
      </c>
      <c r="K13" s="14">
        <f>IFERROR(INDEX(Cards!$A$5:$A$204,MATCH(K$3&amp;"|"&amp;$A13,Cards!$R$5:$R$204,0)),"")</f>
        <v/>
      </c>
      <c r="L13" s="14">
        <f>IF(K13="","",IFERROR(INDEX(Cards!$B$5:$B$204,MATCH(K$3&amp;"|"&amp;$A13,Cards!$R$5:$R$204,0)),""))</f>
        <v/>
      </c>
      <c r="M13" s="12">
        <f>IF(K13="","",IFERROR(INDEX(Cards!$E$5:$E$204,MATCH(K$3&amp;"|"&amp;$A13,Cards!$R$5:$R$204,0)),""))</f>
        <v/>
      </c>
      <c r="N13" s="14">
        <f>IFERROR(INDEX(Cards!$A$5:$A$204,MATCH(N$3&amp;"|"&amp;$A13,Cards!$R$5:$R$204,0)),"")</f>
        <v/>
      </c>
      <c r="O13" s="14">
        <f>IF(N13="","",IFERROR(INDEX(Cards!$B$5:$B$204,MATCH(N$3&amp;"|"&amp;$A13,Cards!$R$5:$R$204,0)),""))</f>
        <v/>
      </c>
      <c r="P13" s="12">
        <f>IF(N13="","",IFERROR(INDEX(Cards!$E$5:$E$204,MATCH(N$3&amp;"|"&amp;$A13,Cards!$R$5:$R$204,0)),""))</f>
        <v/>
      </c>
    </row>
    <row r="14">
      <c r="A14" s="15">
        <f>ROW()-4</f>
        <v/>
      </c>
      <c r="B14" s="14">
        <f>IFERROR(INDEX(Cards!$A$5:$A$204,MATCH(B$3&amp;"|"&amp;$A14,Cards!$R$5:$R$204,0)),"")</f>
        <v/>
      </c>
      <c r="C14" s="14">
        <f>IF(B14="","",IFERROR(INDEX(Cards!$B$5:$B$204,MATCH(B$3&amp;"|"&amp;$A14,Cards!$R$5:$R$204,0)),""))</f>
        <v/>
      </c>
      <c r="D14" s="12">
        <f>IF(B14="","",IFERROR(INDEX(Cards!$E$5:$E$204,MATCH(B$3&amp;"|"&amp;$A14,Cards!$R$5:$R$204,0)),""))</f>
        <v/>
      </c>
      <c r="E14" s="14">
        <f>IFERROR(INDEX(Cards!$A$5:$A$204,MATCH(E$3&amp;"|"&amp;$A14,Cards!$R$5:$R$204,0)),"")</f>
        <v/>
      </c>
      <c r="F14" s="14">
        <f>IF(E14="","",IFERROR(INDEX(Cards!$B$5:$B$204,MATCH(E$3&amp;"|"&amp;$A14,Cards!$R$5:$R$204,0)),""))</f>
        <v/>
      </c>
      <c r="G14" s="12">
        <f>IF(E14="","",IFERROR(INDEX(Cards!$E$5:$E$204,MATCH(E$3&amp;"|"&amp;$A14,Cards!$R$5:$R$204,0)),""))</f>
        <v/>
      </c>
      <c r="H14" s="14">
        <f>IFERROR(INDEX(Cards!$A$5:$A$204,MATCH(H$3&amp;"|"&amp;$A14,Cards!$R$5:$R$204,0)),"")</f>
        <v/>
      </c>
      <c r="I14" s="14">
        <f>IF(H14="","",IFERROR(INDEX(Cards!$B$5:$B$204,MATCH(H$3&amp;"|"&amp;$A14,Cards!$R$5:$R$204,0)),""))</f>
        <v/>
      </c>
      <c r="J14" s="12">
        <f>IF(H14="","",IFERROR(INDEX(Cards!$E$5:$E$204,MATCH(H$3&amp;"|"&amp;$A14,Cards!$R$5:$R$204,0)),""))</f>
        <v/>
      </c>
      <c r="K14" s="14">
        <f>IFERROR(INDEX(Cards!$A$5:$A$204,MATCH(K$3&amp;"|"&amp;$A14,Cards!$R$5:$R$204,0)),"")</f>
        <v/>
      </c>
      <c r="L14" s="14">
        <f>IF(K14="","",IFERROR(INDEX(Cards!$B$5:$B$204,MATCH(K$3&amp;"|"&amp;$A14,Cards!$R$5:$R$204,0)),""))</f>
        <v/>
      </c>
      <c r="M14" s="12">
        <f>IF(K14="","",IFERROR(INDEX(Cards!$E$5:$E$204,MATCH(K$3&amp;"|"&amp;$A14,Cards!$R$5:$R$204,0)),""))</f>
        <v/>
      </c>
      <c r="N14" s="14">
        <f>IFERROR(INDEX(Cards!$A$5:$A$204,MATCH(N$3&amp;"|"&amp;$A14,Cards!$R$5:$R$204,0)),"")</f>
        <v/>
      </c>
      <c r="O14" s="14">
        <f>IF(N14="","",IFERROR(INDEX(Cards!$B$5:$B$204,MATCH(N$3&amp;"|"&amp;$A14,Cards!$R$5:$R$204,0)),""))</f>
        <v/>
      </c>
      <c r="P14" s="12">
        <f>IF(N14="","",IFERROR(INDEX(Cards!$E$5:$E$204,MATCH(N$3&amp;"|"&amp;$A14,Cards!$R$5:$R$204,0)),""))</f>
        <v/>
      </c>
    </row>
    <row r="15">
      <c r="A15" s="15">
        <f>ROW()-4</f>
        <v/>
      </c>
      <c r="B15" s="14">
        <f>IFERROR(INDEX(Cards!$A$5:$A$204,MATCH(B$3&amp;"|"&amp;$A15,Cards!$R$5:$R$204,0)),"")</f>
        <v/>
      </c>
      <c r="C15" s="14">
        <f>IF(B15="","",IFERROR(INDEX(Cards!$B$5:$B$204,MATCH(B$3&amp;"|"&amp;$A15,Cards!$R$5:$R$204,0)),""))</f>
        <v/>
      </c>
      <c r="D15" s="12">
        <f>IF(B15="","",IFERROR(INDEX(Cards!$E$5:$E$204,MATCH(B$3&amp;"|"&amp;$A15,Cards!$R$5:$R$204,0)),""))</f>
        <v/>
      </c>
      <c r="E15" s="14">
        <f>IFERROR(INDEX(Cards!$A$5:$A$204,MATCH(E$3&amp;"|"&amp;$A15,Cards!$R$5:$R$204,0)),"")</f>
        <v/>
      </c>
      <c r="F15" s="14">
        <f>IF(E15="","",IFERROR(INDEX(Cards!$B$5:$B$204,MATCH(E$3&amp;"|"&amp;$A15,Cards!$R$5:$R$204,0)),""))</f>
        <v/>
      </c>
      <c r="G15" s="12">
        <f>IF(E15="","",IFERROR(INDEX(Cards!$E$5:$E$204,MATCH(E$3&amp;"|"&amp;$A15,Cards!$R$5:$R$204,0)),""))</f>
        <v/>
      </c>
      <c r="H15" s="14">
        <f>IFERROR(INDEX(Cards!$A$5:$A$204,MATCH(H$3&amp;"|"&amp;$A15,Cards!$R$5:$R$204,0)),"")</f>
        <v/>
      </c>
      <c r="I15" s="14">
        <f>IF(H15="","",IFERROR(INDEX(Cards!$B$5:$B$204,MATCH(H$3&amp;"|"&amp;$A15,Cards!$R$5:$R$204,0)),""))</f>
        <v/>
      </c>
      <c r="J15" s="12">
        <f>IF(H15="","",IFERROR(INDEX(Cards!$E$5:$E$204,MATCH(H$3&amp;"|"&amp;$A15,Cards!$R$5:$R$204,0)),""))</f>
        <v/>
      </c>
      <c r="K15" s="14">
        <f>IFERROR(INDEX(Cards!$A$5:$A$204,MATCH(K$3&amp;"|"&amp;$A15,Cards!$R$5:$R$204,0)),"")</f>
        <v/>
      </c>
      <c r="L15" s="14">
        <f>IF(K15="","",IFERROR(INDEX(Cards!$B$5:$B$204,MATCH(K$3&amp;"|"&amp;$A15,Cards!$R$5:$R$204,0)),""))</f>
        <v/>
      </c>
      <c r="M15" s="12">
        <f>IF(K15="","",IFERROR(INDEX(Cards!$E$5:$E$204,MATCH(K$3&amp;"|"&amp;$A15,Cards!$R$5:$R$204,0)),""))</f>
        <v/>
      </c>
      <c r="N15" s="14">
        <f>IFERROR(INDEX(Cards!$A$5:$A$204,MATCH(N$3&amp;"|"&amp;$A15,Cards!$R$5:$R$204,0)),"")</f>
        <v/>
      </c>
      <c r="O15" s="14">
        <f>IF(N15="","",IFERROR(INDEX(Cards!$B$5:$B$204,MATCH(N$3&amp;"|"&amp;$A15,Cards!$R$5:$R$204,0)),""))</f>
        <v/>
      </c>
      <c r="P15" s="12">
        <f>IF(N15="","",IFERROR(INDEX(Cards!$E$5:$E$204,MATCH(N$3&amp;"|"&amp;$A15,Cards!$R$5:$R$204,0)),""))</f>
        <v/>
      </c>
    </row>
    <row r="16">
      <c r="A16" s="15">
        <f>ROW()-4</f>
        <v/>
      </c>
      <c r="B16" s="14">
        <f>IFERROR(INDEX(Cards!$A$5:$A$204,MATCH(B$3&amp;"|"&amp;$A16,Cards!$R$5:$R$204,0)),"")</f>
        <v/>
      </c>
      <c r="C16" s="14">
        <f>IF(B16="","",IFERROR(INDEX(Cards!$B$5:$B$204,MATCH(B$3&amp;"|"&amp;$A16,Cards!$R$5:$R$204,0)),""))</f>
        <v/>
      </c>
      <c r="D16" s="12">
        <f>IF(B16="","",IFERROR(INDEX(Cards!$E$5:$E$204,MATCH(B$3&amp;"|"&amp;$A16,Cards!$R$5:$R$204,0)),""))</f>
        <v/>
      </c>
      <c r="E16" s="14">
        <f>IFERROR(INDEX(Cards!$A$5:$A$204,MATCH(E$3&amp;"|"&amp;$A16,Cards!$R$5:$R$204,0)),"")</f>
        <v/>
      </c>
      <c r="F16" s="14">
        <f>IF(E16="","",IFERROR(INDEX(Cards!$B$5:$B$204,MATCH(E$3&amp;"|"&amp;$A16,Cards!$R$5:$R$204,0)),""))</f>
        <v/>
      </c>
      <c r="G16" s="12">
        <f>IF(E16="","",IFERROR(INDEX(Cards!$E$5:$E$204,MATCH(E$3&amp;"|"&amp;$A16,Cards!$R$5:$R$204,0)),""))</f>
        <v/>
      </c>
      <c r="H16" s="14">
        <f>IFERROR(INDEX(Cards!$A$5:$A$204,MATCH(H$3&amp;"|"&amp;$A16,Cards!$R$5:$R$204,0)),"")</f>
        <v/>
      </c>
      <c r="I16" s="14">
        <f>IF(H16="","",IFERROR(INDEX(Cards!$B$5:$B$204,MATCH(H$3&amp;"|"&amp;$A16,Cards!$R$5:$R$204,0)),""))</f>
        <v/>
      </c>
      <c r="J16" s="12">
        <f>IF(H16="","",IFERROR(INDEX(Cards!$E$5:$E$204,MATCH(H$3&amp;"|"&amp;$A16,Cards!$R$5:$R$204,0)),""))</f>
        <v/>
      </c>
      <c r="K16" s="14">
        <f>IFERROR(INDEX(Cards!$A$5:$A$204,MATCH(K$3&amp;"|"&amp;$A16,Cards!$R$5:$R$204,0)),"")</f>
        <v/>
      </c>
      <c r="L16" s="14">
        <f>IF(K16="","",IFERROR(INDEX(Cards!$B$5:$B$204,MATCH(K$3&amp;"|"&amp;$A16,Cards!$R$5:$R$204,0)),""))</f>
        <v/>
      </c>
      <c r="M16" s="12">
        <f>IF(K16="","",IFERROR(INDEX(Cards!$E$5:$E$204,MATCH(K$3&amp;"|"&amp;$A16,Cards!$R$5:$R$204,0)),""))</f>
        <v/>
      </c>
      <c r="N16" s="14">
        <f>IFERROR(INDEX(Cards!$A$5:$A$204,MATCH(N$3&amp;"|"&amp;$A16,Cards!$R$5:$R$204,0)),"")</f>
        <v/>
      </c>
      <c r="O16" s="14">
        <f>IF(N16="","",IFERROR(INDEX(Cards!$B$5:$B$204,MATCH(N$3&amp;"|"&amp;$A16,Cards!$R$5:$R$204,0)),""))</f>
        <v/>
      </c>
      <c r="P16" s="12">
        <f>IF(N16="","",IFERROR(INDEX(Cards!$E$5:$E$204,MATCH(N$3&amp;"|"&amp;$A16,Cards!$R$5:$R$204,0)),""))</f>
        <v/>
      </c>
    </row>
    <row r="17">
      <c r="A17" s="15">
        <f>ROW()-4</f>
        <v/>
      </c>
      <c r="B17" s="14">
        <f>IFERROR(INDEX(Cards!$A$5:$A$204,MATCH(B$3&amp;"|"&amp;$A17,Cards!$R$5:$R$204,0)),"")</f>
        <v/>
      </c>
      <c r="C17" s="14">
        <f>IF(B17="","",IFERROR(INDEX(Cards!$B$5:$B$204,MATCH(B$3&amp;"|"&amp;$A17,Cards!$R$5:$R$204,0)),""))</f>
        <v/>
      </c>
      <c r="D17" s="12">
        <f>IF(B17="","",IFERROR(INDEX(Cards!$E$5:$E$204,MATCH(B$3&amp;"|"&amp;$A17,Cards!$R$5:$R$204,0)),""))</f>
        <v/>
      </c>
      <c r="E17" s="14">
        <f>IFERROR(INDEX(Cards!$A$5:$A$204,MATCH(E$3&amp;"|"&amp;$A17,Cards!$R$5:$R$204,0)),"")</f>
        <v/>
      </c>
      <c r="F17" s="14">
        <f>IF(E17="","",IFERROR(INDEX(Cards!$B$5:$B$204,MATCH(E$3&amp;"|"&amp;$A17,Cards!$R$5:$R$204,0)),""))</f>
        <v/>
      </c>
      <c r="G17" s="12">
        <f>IF(E17="","",IFERROR(INDEX(Cards!$E$5:$E$204,MATCH(E$3&amp;"|"&amp;$A17,Cards!$R$5:$R$204,0)),""))</f>
        <v/>
      </c>
      <c r="H17" s="14">
        <f>IFERROR(INDEX(Cards!$A$5:$A$204,MATCH(H$3&amp;"|"&amp;$A17,Cards!$R$5:$R$204,0)),"")</f>
        <v/>
      </c>
      <c r="I17" s="14">
        <f>IF(H17="","",IFERROR(INDEX(Cards!$B$5:$B$204,MATCH(H$3&amp;"|"&amp;$A17,Cards!$R$5:$R$204,0)),""))</f>
        <v/>
      </c>
      <c r="J17" s="12">
        <f>IF(H17="","",IFERROR(INDEX(Cards!$E$5:$E$204,MATCH(H$3&amp;"|"&amp;$A17,Cards!$R$5:$R$204,0)),""))</f>
        <v/>
      </c>
      <c r="K17" s="14">
        <f>IFERROR(INDEX(Cards!$A$5:$A$204,MATCH(K$3&amp;"|"&amp;$A17,Cards!$R$5:$R$204,0)),"")</f>
        <v/>
      </c>
      <c r="L17" s="14">
        <f>IF(K17="","",IFERROR(INDEX(Cards!$B$5:$B$204,MATCH(K$3&amp;"|"&amp;$A17,Cards!$R$5:$R$204,0)),""))</f>
        <v/>
      </c>
      <c r="M17" s="12">
        <f>IF(K17="","",IFERROR(INDEX(Cards!$E$5:$E$204,MATCH(K$3&amp;"|"&amp;$A17,Cards!$R$5:$R$204,0)),""))</f>
        <v/>
      </c>
      <c r="N17" s="14">
        <f>IFERROR(INDEX(Cards!$A$5:$A$204,MATCH(N$3&amp;"|"&amp;$A17,Cards!$R$5:$R$204,0)),"")</f>
        <v/>
      </c>
      <c r="O17" s="14">
        <f>IF(N17="","",IFERROR(INDEX(Cards!$B$5:$B$204,MATCH(N$3&amp;"|"&amp;$A17,Cards!$R$5:$R$204,0)),""))</f>
        <v/>
      </c>
      <c r="P17" s="12">
        <f>IF(N17="","",IFERROR(INDEX(Cards!$E$5:$E$204,MATCH(N$3&amp;"|"&amp;$A17,Cards!$R$5:$R$204,0)),""))</f>
        <v/>
      </c>
    </row>
    <row r="18">
      <c r="A18" s="15">
        <f>ROW()-4</f>
        <v/>
      </c>
      <c r="B18" s="14">
        <f>IFERROR(INDEX(Cards!$A$5:$A$204,MATCH(B$3&amp;"|"&amp;$A18,Cards!$R$5:$R$204,0)),"")</f>
        <v/>
      </c>
      <c r="C18" s="14">
        <f>IF(B18="","",IFERROR(INDEX(Cards!$B$5:$B$204,MATCH(B$3&amp;"|"&amp;$A18,Cards!$R$5:$R$204,0)),""))</f>
        <v/>
      </c>
      <c r="D18" s="12">
        <f>IF(B18="","",IFERROR(INDEX(Cards!$E$5:$E$204,MATCH(B$3&amp;"|"&amp;$A18,Cards!$R$5:$R$204,0)),""))</f>
        <v/>
      </c>
      <c r="E18" s="14">
        <f>IFERROR(INDEX(Cards!$A$5:$A$204,MATCH(E$3&amp;"|"&amp;$A18,Cards!$R$5:$R$204,0)),"")</f>
        <v/>
      </c>
      <c r="F18" s="14">
        <f>IF(E18="","",IFERROR(INDEX(Cards!$B$5:$B$204,MATCH(E$3&amp;"|"&amp;$A18,Cards!$R$5:$R$204,0)),""))</f>
        <v/>
      </c>
      <c r="G18" s="12">
        <f>IF(E18="","",IFERROR(INDEX(Cards!$E$5:$E$204,MATCH(E$3&amp;"|"&amp;$A18,Cards!$R$5:$R$204,0)),""))</f>
        <v/>
      </c>
      <c r="H18" s="14">
        <f>IFERROR(INDEX(Cards!$A$5:$A$204,MATCH(H$3&amp;"|"&amp;$A18,Cards!$R$5:$R$204,0)),"")</f>
        <v/>
      </c>
      <c r="I18" s="14">
        <f>IF(H18="","",IFERROR(INDEX(Cards!$B$5:$B$204,MATCH(H$3&amp;"|"&amp;$A18,Cards!$R$5:$R$204,0)),""))</f>
        <v/>
      </c>
      <c r="J18" s="12">
        <f>IF(H18="","",IFERROR(INDEX(Cards!$E$5:$E$204,MATCH(H$3&amp;"|"&amp;$A18,Cards!$R$5:$R$204,0)),""))</f>
        <v/>
      </c>
      <c r="K18" s="14">
        <f>IFERROR(INDEX(Cards!$A$5:$A$204,MATCH(K$3&amp;"|"&amp;$A18,Cards!$R$5:$R$204,0)),"")</f>
        <v/>
      </c>
      <c r="L18" s="14">
        <f>IF(K18="","",IFERROR(INDEX(Cards!$B$5:$B$204,MATCH(K$3&amp;"|"&amp;$A18,Cards!$R$5:$R$204,0)),""))</f>
        <v/>
      </c>
      <c r="M18" s="12">
        <f>IF(K18="","",IFERROR(INDEX(Cards!$E$5:$E$204,MATCH(K$3&amp;"|"&amp;$A18,Cards!$R$5:$R$204,0)),""))</f>
        <v/>
      </c>
      <c r="N18" s="14">
        <f>IFERROR(INDEX(Cards!$A$5:$A$204,MATCH(N$3&amp;"|"&amp;$A18,Cards!$R$5:$R$204,0)),"")</f>
        <v/>
      </c>
      <c r="O18" s="14">
        <f>IF(N18="","",IFERROR(INDEX(Cards!$B$5:$B$204,MATCH(N$3&amp;"|"&amp;$A18,Cards!$R$5:$R$204,0)),""))</f>
        <v/>
      </c>
      <c r="P18" s="12">
        <f>IF(N18="","",IFERROR(INDEX(Cards!$E$5:$E$204,MATCH(N$3&amp;"|"&amp;$A18,Cards!$R$5:$R$204,0)),""))</f>
        <v/>
      </c>
    </row>
    <row r="19">
      <c r="A19" s="15">
        <f>ROW()-4</f>
        <v/>
      </c>
      <c r="B19" s="14">
        <f>IFERROR(INDEX(Cards!$A$5:$A$204,MATCH(B$3&amp;"|"&amp;$A19,Cards!$R$5:$R$204,0)),"")</f>
        <v/>
      </c>
      <c r="C19" s="14">
        <f>IF(B19="","",IFERROR(INDEX(Cards!$B$5:$B$204,MATCH(B$3&amp;"|"&amp;$A19,Cards!$R$5:$R$204,0)),""))</f>
        <v/>
      </c>
      <c r="D19" s="12">
        <f>IF(B19="","",IFERROR(INDEX(Cards!$E$5:$E$204,MATCH(B$3&amp;"|"&amp;$A19,Cards!$R$5:$R$204,0)),""))</f>
        <v/>
      </c>
      <c r="E19" s="14">
        <f>IFERROR(INDEX(Cards!$A$5:$A$204,MATCH(E$3&amp;"|"&amp;$A19,Cards!$R$5:$R$204,0)),"")</f>
        <v/>
      </c>
      <c r="F19" s="14">
        <f>IF(E19="","",IFERROR(INDEX(Cards!$B$5:$B$204,MATCH(E$3&amp;"|"&amp;$A19,Cards!$R$5:$R$204,0)),""))</f>
        <v/>
      </c>
      <c r="G19" s="12">
        <f>IF(E19="","",IFERROR(INDEX(Cards!$E$5:$E$204,MATCH(E$3&amp;"|"&amp;$A19,Cards!$R$5:$R$204,0)),""))</f>
        <v/>
      </c>
      <c r="H19" s="14">
        <f>IFERROR(INDEX(Cards!$A$5:$A$204,MATCH(H$3&amp;"|"&amp;$A19,Cards!$R$5:$R$204,0)),"")</f>
        <v/>
      </c>
      <c r="I19" s="14">
        <f>IF(H19="","",IFERROR(INDEX(Cards!$B$5:$B$204,MATCH(H$3&amp;"|"&amp;$A19,Cards!$R$5:$R$204,0)),""))</f>
        <v/>
      </c>
      <c r="J19" s="12">
        <f>IF(H19="","",IFERROR(INDEX(Cards!$E$5:$E$204,MATCH(H$3&amp;"|"&amp;$A19,Cards!$R$5:$R$204,0)),""))</f>
        <v/>
      </c>
      <c r="K19" s="14">
        <f>IFERROR(INDEX(Cards!$A$5:$A$204,MATCH(K$3&amp;"|"&amp;$A19,Cards!$R$5:$R$204,0)),"")</f>
        <v/>
      </c>
      <c r="L19" s="14">
        <f>IF(K19="","",IFERROR(INDEX(Cards!$B$5:$B$204,MATCH(K$3&amp;"|"&amp;$A19,Cards!$R$5:$R$204,0)),""))</f>
        <v/>
      </c>
      <c r="M19" s="12">
        <f>IF(K19="","",IFERROR(INDEX(Cards!$E$5:$E$204,MATCH(K$3&amp;"|"&amp;$A19,Cards!$R$5:$R$204,0)),""))</f>
        <v/>
      </c>
      <c r="N19" s="14">
        <f>IFERROR(INDEX(Cards!$A$5:$A$204,MATCH(N$3&amp;"|"&amp;$A19,Cards!$R$5:$R$204,0)),"")</f>
        <v/>
      </c>
      <c r="O19" s="14">
        <f>IF(N19="","",IFERROR(INDEX(Cards!$B$5:$B$204,MATCH(N$3&amp;"|"&amp;$A19,Cards!$R$5:$R$204,0)),""))</f>
        <v/>
      </c>
      <c r="P19" s="12">
        <f>IF(N19="","",IFERROR(INDEX(Cards!$E$5:$E$204,MATCH(N$3&amp;"|"&amp;$A19,Cards!$R$5:$R$204,0)),""))</f>
        <v/>
      </c>
    </row>
    <row r="20">
      <c r="A20" s="15">
        <f>ROW()-4</f>
        <v/>
      </c>
      <c r="B20" s="14">
        <f>IFERROR(INDEX(Cards!$A$5:$A$204,MATCH(B$3&amp;"|"&amp;$A20,Cards!$R$5:$R$204,0)),"")</f>
        <v/>
      </c>
      <c r="C20" s="14">
        <f>IF(B20="","",IFERROR(INDEX(Cards!$B$5:$B$204,MATCH(B$3&amp;"|"&amp;$A20,Cards!$R$5:$R$204,0)),""))</f>
        <v/>
      </c>
      <c r="D20" s="12">
        <f>IF(B20="","",IFERROR(INDEX(Cards!$E$5:$E$204,MATCH(B$3&amp;"|"&amp;$A20,Cards!$R$5:$R$204,0)),""))</f>
        <v/>
      </c>
      <c r="E20" s="14">
        <f>IFERROR(INDEX(Cards!$A$5:$A$204,MATCH(E$3&amp;"|"&amp;$A20,Cards!$R$5:$R$204,0)),"")</f>
        <v/>
      </c>
      <c r="F20" s="14">
        <f>IF(E20="","",IFERROR(INDEX(Cards!$B$5:$B$204,MATCH(E$3&amp;"|"&amp;$A20,Cards!$R$5:$R$204,0)),""))</f>
        <v/>
      </c>
      <c r="G20" s="12">
        <f>IF(E20="","",IFERROR(INDEX(Cards!$E$5:$E$204,MATCH(E$3&amp;"|"&amp;$A20,Cards!$R$5:$R$204,0)),""))</f>
        <v/>
      </c>
      <c r="H20" s="14">
        <f>IFERROR(INDEX(Cards!$A$5:$A$204,MATCH(H$3&amp;"|"&amp;$A20,Cards!$R$5:$R$204,0)),"")</f>
        <v/>
      </c>
      <c r="I20" s="14">
        <f>IF(H20="","",IFERROR(INDEX(Cards!$B$5:$B$204,MATCH(H$3&amp;"|"&amp;$A20,Cards!$R$5:$R$204,0)),""))</f>
        <v/>
      </c>
      <c r="J20" s="12">
        <f>IF(H20="","",IFERROR(INDEX(Cards!$E$5:$E$204,MATCH(H$3&amp;"|"&amp;$A20,Cards!$R$5:$R$204,0)),""))</f>
        <v/>
      </c>
      <c r="K20" s="14">
        <f>IFERROR(INDEX(Cards!$A$5:$A$204,MATCH(K$3&amp;"|"&amp;$A20,Cards!$R$5:$R$204,0)),"")</f>
        <v/>
      </c>
      <c r="L20" s="14">
        <f>IF(K20="","",IFERROR(INDEX(Cards!$B$5:$B$204,MATCH(K$3&amp;"|"&amp;$A20,Cards!$R$5:$R$204,0)),""))</f>
        <v/>
      </c>
      <c r="M20" s="12">
        <f>IF(K20="","",IFERROR(INDEX(Cards!$E$5:$E$204,MATCH(K$3&amp;"|"&amp;$A20,Cards!$R$5:$R$204,0)),""))</f>
        <v/>
      </c>
      <c r="N20" s="14">
        <f>IFERROR(INDEX(Cards!$A$5:$A$204,MATCH(N$3&amp;"|"&amp;$A20,Cards!$R$5:$R$204,0)),"")</f>
        <v/>
      </c>
      <c r="O20" s="14">
        <f>IF(N20="","",IFERROR(INDEX(Cards!$B$5:$B$204,MATCH(N$3&amp;"|"&amp;$A20,Cards!$R$5:$R$204,0)),""))</f>
        <v/>
      </c>
      <c r="P20" s="12">
        <f>IF(N20="","",IFERROR(INDEX(Cards!$E$5:$E$204,MATCH(N$3&amp;"|"&amp;$A20,Cards!$R$5:$R$204,0)),""))</f>
        <v/>
      </c>
    </row>
    <row r="21">
      <c r="A21" s="15">
        <f>ROW()-4</f>
        <v/>
      </c>
      <c r="B21" s="14">
        <f>IFERROR(INDEX(Cards!$A$5:$A$204,MATCH(B$3&amp;"|"&amp;$A21,Cards!$R$5:$R$204,0)),"")</f>
        <v/>
      </c>
      <c r="C21" s="14">
        <f>IF(B21="","",IFERROR(INDEX(Cards!$B$5:$B$204,MATCH(B$3&amp;"|"&amp;$A21,Cards!$R$5:$R$204,0)),""))</f>
        <v/>
      </c>
      <c r="D21" s="12">
        <f>IF(B21="","",IFERROR(INDEX(Cards!$E$5:$E$204,MATCH(B$3&amp;"|"&amp;$A21,Cards!$R$5:$R$204,0)),""))</f>
        <v/>
      </c>
      <c r="E21" s="14">
        <f>IFERROR(INDEX(Cards!$A$5:$A$204,MATCH(E$3&amp;"|"&amp;$A21,Cards!$R$5:$R$204,0)),"")</f>
        <v/>
      </c>
      <c r="F21" s="14">
        <f>IF(E21="","",IFERROR(INDEX(Cards!$B$5:$B$204,MATCH(E$3&amp;"|"&amp;$A21,Cards!$R$5:$R$204,0)),""))</f>
        <v/>
      </c>
      <c r="G21" s="12">
        <f>IF(E21="","",IFERROR(INDEX(Cards!$E$5:$E$204,MATCH(E$3&amp;"|"&amp;$A21,Cards!$R$5:$R$204,0)),""))</f>
        <v/>
      </c>
      <c r="H21" s="14">
        <f>IFERROR(INDEX(Cards!$A$5:$A$204,MATCH(H$3&amp;"|"&amp;$A21,Cards!$R$5:$R$204,0)),"")</f>
        <v/>
      </c>
      <c r="I21" s="14">
        <f>IF(H21="","",IFERROR(INDEX(Cards!$B$5:$B$204,MATCH(H$3&amp;"|"&amp;$A21,Cards!$R$5:$R$204,0)),""))</f>
        <v/>
      </c>
      <c r="J21" s="12">
        <f>IF(H21="","",IFERROR(INDEX(Cards!$E$5:$E$204,MATCH(H$3&amp;"|"&amp;$A21,Cards!$R$5:$R$204,0)),""))</f>
        <v/>
      </c>
      <c r="K21" s="14">
        <f>IFERROR(INDEX(Cards!$A$5:$A$204,MATCH(K$3&amp;"|"&amp;$A21,Cards!$R$5:$R$204,0)),"")</f>
        <v/>
      </c>
      <c r="L21" s="14">
        <f>IF(K21="","",IFERROR(INDEX(Cards!$B$5:$B$204,MATCH(K$3&amp;"|"&amp;$A21,Cards!$R$5:$R$204,0)),""))</f>
        <v/>
      </c>
      <c r="M21" s="12">
        <f>IF(K21="","",IFERROR(INDEX(Cards!$E$5:$E$204,MATCH(K$3&amp;"|"&amp;$A21,Cards!$R$5:$R$204,0)),""))</f>
        <v/>
      </c>
      <c r="N21" s="14">
        <f>IFERROR(INDEX(Cards!$A$5:$A$204,MATCH(N$3&amp;"|"&amp;$A21,Cards!$R$5:$R$204,0)),"")</f>
        <v/>
      </c>
      <c r="O21" s="14">
        <f>IF(N21="","",IFERROR(INDEX(Cards!$B$5:$B$204,MATCH(N$3&amp;"|"&amp;$A21,Cards!$R$5:$R$204,0)),""))</f>
        <v/>
      </c>
      <c r="P21" s="12">
        <f>IF(N21="","",IFERROR(INDEX(Cards!$E$5:$E$204,MATCH(N$3&amp;"|"&amp;$A21,Cards!$R$5:$R$204,0)),""))</f>
        <v/>
      </c>
    </row>
    <row r="22">
      <c r="A22" s="15">
        <f>ROW()-4</f>
        <v/>
      </c>
      <c r="B22" s="14">
        <f>IFERROR(INDEX(Cards!$A$5:$A$204,MATCH(B$3&amp;"|"&amp;$A22,Cards!$R$5:$R$204,0)),"")</f>
        <v/>
      </c>
      <c r="C22" s="14">
        <f>IF(B22="","",IFERROR(INDEX(Cards!$B$5:$B$204,MATCH(B$3&amp;"|"&amp;$A22,Cards!$R$5:$R$204,0)),""))</f>
        <v/>
      </c>
      <c r="D22" s="12">
        <f>IF(B22="","",IFERROR(INDEX(Cards!$E$5:$E$204,MATCH(B$3&amp;"|"&amp;$A22,Cards!$R$5:$R$204,0)),""))</f>
        <v/>
      </c>
      <c r="E22" s="14">
        <f>IFERROR(INDEX(Cards!$A$5:$A$204,MATCH(E$3&amp;"|"&amp;$A22,Cards!$R$5:$R$204,0)),"")</f>
        <v/>
      </c>
      <c r="F22" s="14">
        <f>IF(E22="","",IFERROR(INDEX(Cards!$B$5:$B$204,MATCH(E$3&amp;"|"&amp;$A22,Cards!$R$5:$R$204,0)),""))</f>
        <v/>
      </c>
      <c r="G22" s="12">
        <f>IF(E22="","",IFERROR(INDEX(Cards!$E$5:$E$204,MATCH(E$3&amp;"|"&amp;$A22,Cards!$R$5:$R$204,0)),""))</f>
        <v/>
      </c>
      <c r="H22" s="14">
        <f>IFERROR(INDEX(Cards!$A$5:$A$204,MATCH(H$3&amp;"|"&amp;$A22,Cards!$R$5:$R$204,0)),"")</f>
        <v/>
      </c>
      <c r="I22" s="14">
        <f>IF(H22="","",IFERROR(INDEX(Cards!$B$5:$B$204,MATCH(H$3&amp;"|"&amp;$A22,Cards!$R$5:$R$204,0)),""))</f>
        <v/>
      </c>
      <c r="J22" s="12">
        <f>IF(H22="","",IFERROR(INDEX(Cards!$E$5:$E$204,MATCH(H$3&amp;"|"&amp;$A22,Cards!$R$5:$R$204,0)),""))</f>
        <v/>
      </c>
      <c r="K22" s="14">
        <f>IFERROR(INDEX(Cards!$A$5:$A$204,MATCH(K$3&amp;"|"&amp;$A22,Cards!$R$5:$R$204,0)),"")</f>
        <v/>
      </c>
      <c r="L22" s="14">
        <f>IF(K22="","",IFERROR(INDEX(Cards!$B$5:$B$204,MATCH(K$3&amp;"|"&amp;$A22,Cards!$R$5:$R$204,0)),""))</f>
        <v/>
      </c>
      <c r="M22" s="12">
        <f>IF(K22="","",IFERROR(INDEX(Cards!$E$5:$E$204,MATCH(K$3&amp;"|"&amp;$A22,Cards!$R$5:$R$204,0)),""))</f>
        <v/>
      </c>
      <c r="N22" s="14">
        <f>IFERROR(INDEX(Cards!$A$5:$A$204,MATCH(N$3&amp;"|"&amp;$A22,Cards!$R$5:$R$204,0)),"")</f>
        <v/>
      </c>
      <c r="O22" s="14">
        <f>IF(N22="","",IFERROR(INDEX(Cards!$B$5:$B$204,MATCH(N$3&amp;"|"&amp;$A22,Cards!$R$5:$R$204,0)),""))</f>
        <v/>
      </c>
      <c r="P22" s="12">
        <f>IF(N22="","",IFERROR(INDEX(Cards!$E$5:$E$204,MATCH(N$3&amp;"|"&amp;$A22,Cards!$R$5:$R$204,0)),""))</f>
        <v/>
      </c>
    </row>
    <row r="23">
      <c r="A23" s="15">
        <f>ROW()-4</f>
        <v/>
      </c>
      <c r="B23" s="14">
        <f>IFERROR(INDEX(Cards!$A$5:$A$204,MATCH(B$3&amp;"|"&amp;$A23,Cards!$R$5:$R$204,0)),"")</f>
        <v/>
      </c>
      <c r="C23" s="14">
        <f>IF(B23="","",IFERROR(INDEX(Cards!$B$5:$B$204,MATCH(B$3&amp;"|"&amp;$A23,Cards!$R$5:$R$204,0)),""))</f>
        <v/>
      </c>
      <c r="D23" s="12">
        <f>IF(B23="","",IFERROR(INDEX(Cards!$E$5:$E$204,MATCH(B$3&amp;"|"&amp;$A23,Cards!$R$5:$R$204,0)),""))</f>
        <v/>
      </c>
      <c r="E23" s="14">
        <f>IFERROR(INDEX(Cards!$A$5:$A$204,MATCH(E$3&amp;"|"&amp;$A23,Cards!$R$5:$R$204,0)),"")</f>
        <v/>
      </c>
      <c r="F23" s="14">
        <f>IF(E23="","",IFERROR(INDEX(Cards!$B$5:$B$204,MATCH(E$3&amp;"|"&amp;$A23,Cards!$R$5:$R$204,0)),""))</f>
        <v/>
      </c>
      <c r="G23" s="12">
        <f>IF(E23="","",IFERROR(INDEX(Cards!$E$5:$E$204,MATCH(E$3&amp;"|"&amp;$A23,Cards!$R$5:$R$204,0)),""))</f>
        <v/>
      </c>
      <c r="H23" s="14">
        <f>IFERROR(INDEX(Cards!$A$5:$A$204,MATCH(H$3&amp;"|"&amp;$A23,Cards!$R$5:$R$204,0)),"")</f>
        <v/>
      </c>
      <c r="I23" s="14">
        <f>IF(H23="","",IFERROR(INDEX(Cards!$B$5:$B$204,MATCH(H$3&amp;"|"&amp;$A23,Cards!$R$5:$R$204,0)),""))</f>
        <v/>
      </c>
      <c r="J23" s="12">
        <f>IF(H23="","",IFERROR(INDEX(Cards!$E$5:$E$204,MATCH(H$3&amp;"|"&amp;$A23,Cards!$R$5:$R$204,0)),""))</f>
        <v/>
      </c>
      <c r="K23" s="14">
        <f>IFERROR(INDEX(Cards!$A$5:$A$204,MATCH(K$3&amp;"|"&amp;$A23,Cards!$R$5:$R$204,0)),"")</f>
        <v/>
      </c>
      <c r="L23" s="14">
        <f>IF(K23="","",IFERROR(INDEX(Cards!$B$5:$B$204,MATCH(K$3&amp;"|"&amp;$A23,Cards!$R$5:$R$204,0)),""))</f>
        <v/>
      </c>
      <c r="M23" s="12">
        <f>IF(K23="","",IFERROR(INDEX(Cards!$E$5:$E$204,MATCH(K$3&amp;"|"&amp;$A23,Cards!$R$5:$R$204,0)),""))</f>
        <v/>
      </c>
      <c r="N23" s="14">
        <f>IFERROR(INDEX(Cards!$A$5:$A$204,MATCH(N$3&amp;"|"&amp;$A23,Cards!$R$5:$R$204,0)),"")</f>
        <v/>
      </c>
      <c r="O23" s="14">
        <f>IF(N23="","",IFERROR(INDEX(Cards!$B$5:$B$204,MATCH(N$3&amp;"|"&amp;$A23,Cards!$R$5:$R$204,0)),""))</f>
        <v/>
      </c>
      <c r="P23" s="12">
        <f>IF(N23="","",IFERROR(INDEX(Cards!$E$5:$E$204,MATCH(N$3&amp;"|"&amp;$A23,Cards!$R$5:$R$204,0)),""))</f>
        <v/>
      </c>
    </row>
    <row r="24">
      <c r="A24" s="15">
        <f>ROW()-4</f>
        <v/>
      </c>
      <c r="B24" s="14">
        <f>IFERROR(INDEX(Cards!$A$5:$A$204,MATCH(B$3&amp;"|"&amp;$A24,Cards!$R$5:$R$204,0)),"")</f>
        <v/>
      </c>
      <c r="C24" s="14">
        <f>IF(B24="","",IFERROR(INDEX(Cards!$B$5:$B$204,MATCH(B$3&amp;"|"&amp;$A24,Cards!$R$5:$R$204,0)),""))</f>
        <v/>
      </c>
      <c r="D24" s="12">
        <f>IF(B24="","",IFERROR(INDEX(Cards!$E$5:$E$204,MATCH(B$3&amp;"|"&amp;$A24,Cards!$R$5:$R$204,0)),""))</f>
        <v/>
      </c>
      <c r="E24" s="14">
        <f>IFERROR(INDEX(Cards!$A$5:$A$204,MATCH(E$3&amp;"|"&amp;$A24,Cards!$R$5:$R$204,0)),"")</f>
        <v/>
      </c>
      <c r="F24" s="14">
        <f>IF(E24="","",IFERROR(INDEX(Cards!$B$5:$B$204,MATCH(E$3&amp;"|"&amp;$A24,Cards!$R$5:$R$204,0)),""))</f>
        <v/>
      </c>
      <c r="G24" s="12">
        <f>IF(E24="","",IFERROR(INDEX(Cards!$E$5:$E$204,MATCH(E$3&amp;"|"&amp;$A24,Cards!$R$5:$R$204,0)),""))</f>
        <v/>
      </c>
      <c r="H24" s="14">
        <f>IFERROR(INDEX(Cards!$A$5:$A$204,MATCH(H$3&amp;"|"&amp;$A24,Cards!$R$5:$R$204,0)),"")</f>
        <v/>
      </c>
      <c r="I24" s="14">
        <f>IF(H24="","",IFERROR(INDEX(Cards!$B$5:$B$204,MATCH(H$3&amp;"|"&amp;$A24,Cards!$R$5:$R$204,0)),""))</f>
        <v/>
      </c>
      <c r="J24" s="12">
        <f>IF(H24="","",IFERROR(INDEX(Cards!$E$5:$E$204,MATCH(H$3&amp;"|"&amp;$A24,Cards!$R$5:$R$204,0)),""))</f>
        <v/>
      </c>
      <c r="K24" s="14">
        <f>IFERROR(INDEX(Cards!$A$5:$A$204,MATCH(K$3&amp;"|"&amp;$A24,Cards!$R$5:$R$204,0)),"")</f>
        <v/>
      </c>
      <c r="L24" s="14">
        <f>IF(K24="","",IFERROR(INDEX(Cards!$B$5:$B$204,MATCH(K$3&amp;"|"&amp;$A24,Cards!$R$5:$R$204,0)),""))</f>
        <v/>
      </c>
      <c r="M24" s="12">
        <f>IF(K24="","",IFERROR(INDEX(Cards!$E$5:$E$204,MATCH(K$3&amp;"|"&amp;$A24,Cards!$R$5:$R$204,0)),""))</f>
        <v/>
      </c>
      <c r="N24" s="14">
        <f>IFERROR(INDEX(Cards!$A$5:$A$204,MATCH(N$3&amp;"|"&amp;$A24,Cards!$R$5:$R$204,0)),"")</f>
        <v/>
      </c>
      <c r="O24" s="14">
        <f>IF(N24="","",IFERROR(INDEX(Cards!$B$5:$B$204,MATCH(N$3&amp;"|"&amp;$A24,Cards!$R$5:$R$204,0)),""))</f>
        <v/>
      </c>
      <c r="P24" s="12">
        <f>IF(N24="","",IFERROR(INDEX(Cards!$E$5:$E$204,MATCH(N$3&amp;"|"&amp;$A24,Cards!$R$5:$R$204,0)),""))</f>
        <v/>
      </c>
    </row>
    <row r="25">
      <c r="A25" s="15">
        <f>ROW()-4</f>
        <v/>
      </c>
      <c r="B25" s="14">
        <f>IFERROR(INDEX(Cards!$A$5:$A$204,MATCH(B$3&amp;"|"&amp;$A25,Cards!$R$5:$R$204,0)),"")</f>
        <v/>
      </c>
      <c r="C25" s="14">
        <f>IF(B25="","",IFERROR(INDEX(Cards!$B$5:$B$204,MATCH(B$3&amp;"|"&amp;$A25,Cards!$R$5:$R$204,0)),""))</f>
        <v/>
      </c>
      <c r="D25" s="12">
        <f>IF(B25="","",IFERROR(INDEX(Cards!$E$5:$E$204,MATCH(B$3&amp;"|"&amp;$A25,Cards!$R$5:$R$204,0)),""))</f>
        <v/>
      </c>
      <c r="E25" s="14">
        <f>IFERROR(INDEX(Cards!$A$5:$A$204,MATCH(E$3&amp;"|"&amp;$A25,Cards!$R$5:$R$204,0)),"")</f>
        <v/>
      </c>
      <c r="F25" s="14">
        <f>IF(E25="","",IFERROR(INDEX(Cards!$B$5:$B$204,MATCH(E$3&amp;"|"&amp;$A25,Cards!$R$5:$R$204,0)),""))</f>
        <v/>
      </c>
      <c r="G25" s="12">
        <f>IF(E25="","",IFERROR(INDEX(Cards!$E$5:$E$204,MATCH(E$3&amp;"|"&amp;$A25,Cards!$R$5:$R$204,0)),""))</f>
        <v/>
      </c>
      <c r="H25" s="14">
        <f>IFERROR(INDEX(Cards!$A$5:$A$204,MATCH(H$3&amp;"|"&amp;$A25,Cards!$R$5:$R$204,0)),"")</f>
        <v/>
      </c>
      <c r="I25" s="14">
        <f>IF(H25="","",IFERROR(INDEX(Cards!$B$5:$B$204,MATCH(H$3&amp;"|"&amp;$A25,Cards!$R$5:$R$204,0)),""))</f>
        <v/>
      </c>
      <c r="J25" s="12">
        <f>IF(H25="","",IFERROR(INDEX(Cards!$E$5:$E$204,MATCH(H$3&amp;"|"&amp;$A25,Cards!$R$5:$R$204,0)),""))</f>
        <v/>
      </c>
      <c r="K25" s="14">
        <f>IFERROR(INDEX(Cards!$A$5:$A$204,MATCH(K$3&amp;"|"&amp;$A25,Cards!$R$5:$R$204,0)),"")</f>
        <v/>
      </c>
      <c r="L25" s="14">
        <f>IF(K25="","",IFERROR(INDEX(Cards!$B$5:$B$204,MATCH(K$3&amp;"|"&amp;$A25,Cards!$R$5:$R$204,0)),""))</f>
        <v/>
      </c>
      <c r="M25" s="12">
        <f>IF(K25="","",IFERROR(INDEX(Cards!$E$5:$E$204,MATCH(K$3&amp;"|"&amp;$A25,Cards!$R$5:$R$204,0)),""))</f>
        <v/>
      </c>
      <c r="N25" s="14">
        <f>IFERROR(INDEX(Cards!$A$5:$A$204,MATCH(N$3&amp;"|"&amp;$A25,Cards!$R$5:$R$204,0)),"")</f>
        <v/>
      </c>
      <c r="O25" s="14">
        <f>IF(N25="","",IFERROR(INDEX(Cards!$B$5:$B$204,MATCH(N$3&amp;"|"&amp;$A25,Cards!$R$5:$R$204,0)),""))</f>
        <v/>
      </c>
      <c r="P25" s="12">
        <f>IF(N25="","",IFERROR(INDEX(Cards!$E$5:$E$204,MATCH(N$3&amp;"|"&amp;$A25,Cards!$R$5:$R$204,0)),""))</f>
        <v/>
      </c>
    </row>
    <row r="26">
      <c r="A26" s="15">
        <f>ROW()-4</f>
        <v/>
      </c>
      <c r="B26" s="14">
        <f>IFERROR(INDEX(Cards!$A$5:$A$204,MATCH(B$3&amp;"|"&amp;$A26,Cards!$R$5:$R$204,0)),"")</f>
        <v/>
      </c>
      <c r="C26" s="14">
        <f>IF(B26="","",IFERROR(INDEX(Cards!$B$5:$B$204,MATCH(B$3&amp;"|"&amp;$A26,Cards!$R$5:$R$204,0)),""))</f>
        <v/>
      </c>
      <c r="D26" s="12">
        <f>IF(B26="","",IFERROR(INDEX(Cards!$E$5:$E$204,MATCH(B$3&amp;"|"&amp;$A26,Cards!$R$5:$R$204,0)),""))</f>
        <v/>
      </c>
      <c r="E26" s="14">
        <f>IFERROR(INDEX(Cards!$A$5:$A$204,MATCH(E$3&amp;"|"&amp;$A26,Cards!$R$5:$R$204,0)),"")</f>
        <v/>
      </c>
      <c r="F26" s="14">
        <f>IF(E26="","",IFERROR(INDEX(Cards!$B$5:$B$204,MATCH(E$3&amp;"|"&amp;$A26,Cards!$R$5:$R$204,0)),""))</f>
        <v/>
      </c>
      <c r="G26" s="12">
        <f>IF(E26="","",IFERROR(INDEX(Cards!$E$5:$E$204,MATCH(E$3&amp;"|"&amp;$A26,Cards!$R$5:$R$204,0)),""))</f>
        <v/>
      </c>
      <c r="H26" s="14">
        <f>IFERROR(INDEX(Cards!$A$5:$A$204,MATCH(H$3&amp;"|"&amp;$A26,Cards!$R$5:$R$204,0)),"")</f>
        <v/>
      </c>
      <c r="I26" s="14">
        <f>IF(H26="","",IFERROR(INDEX(Cards!$B$5:$B$204,MATCH(H$3&amp;"|"&amp;$A26,Cards!$R$5:$R$204,0)),""))</f>
        <v/>
      </c>
      <c r="J26" s="12">
        <f>IF(H26="","",IFERROR(INDEX(Cards!$E$5:$E$204,MATCH(H$3&amp;"|"&amp;$A26,Cards!$R$5:$R$204,0)),""))</f>
        <v/>
      </c>
      <c r="K26" s="14">
        <f>IFERROR(INDEX(Cards!$A$5:$A$204,MATCH(K$3&amp;"|"&amp;$A26,Cards!$R$5:$R$204,0)),"")</f>
        <v/>
      </c>
      <c r="L26" s="14">
        <f>IF(K26="","",IFERROR(INDEX(Cards!$B$5:$B$204,MATCH(K$3&amp;"|"&amp;$A26,Cards!$R$5:$R$204,0)),""))</f>
        <v/>
      </c>
      <c r="M26" s="12">
        <f>IF(K26="","",IFERROR(INDEX(Cards!$E$5:$E$204,MATCH(K$3&amp;"|"&amp;$A26,Cards!$R$5:$R$204,0)),""))</f>
        <v/>
      </c>
      <c r="N26" s="14">
        <f>IFERROR(INDEX(Cards!$A$5:$A$204,MATCH(N$3&amp;"|"&amp;$A26,Cards!$R$5:$R$204,0)),"")</f>
        <v/>
      </c>
      <c r="O26" s="14">
        <f>IF(N26="","",IFERROR(INDEX(Cards!$B$5:$B$204,MATCH(N$3&amp;"|"&amp;$A26,Cards!$R$5:$R$204,0)),""))</f>
        <v/>
      </c>
      <c r="P26" s="12">
        <f>IF(N26="","",IFERROR(INDEX(Cards!$E$5:$E$204,MATCH(N$3&amp;"|"&amp;$A26,Cards!$R$5:$R$204,0)),""))</f>
        <v/>
      </c>
    </row>
    <row r="27">
      <c r="A27" s="15">
        <f>ROW()-4</f>
        <v/>
      </c>
      <c r="B27" s="14">
        <f>IFERROR(INDEX(Cards!$A$5:$A$204,MATCH(B$3&amp;"|"&amp;$A27,Cards!$R$5:$R$204,0)),"")</f>
        <v/>
      </c>
      <c r="C27" s="14">
        <f>IF(B27="","",IFERROR(INDEX(Cards!$B$5:$B$204,MATCH(B$3&amp;"|"&amp;$A27,Cards!$R$5:$R$204,0)),""))</f>
        <v/>
      </c>
      <c r="D27" s="12">
        <f>IF(B27="","",IFERROR(INDEX(Cards!$E$5:$E$204,MATCH(B$3&amp;"|"&amp;$A27,Cards!$R$5:$R$204,0)),""))</f>
        <v/>
      </c>
      <c r="E27" s="14">
        <f>IFERROR(INDEX(Cards!$A$5:$A$204,MATCH(E$3&amp;"|"&amp;$A27,Cards!$R$5:$R$204,0)),"")</f>
        <v/>
      </c>
      <c r="F27" s="14">
        <f>IF(E27="","",IFERROR(INDEX(Cards!$B$5:$B$204,MATCH(E$3&amp;"|"&amp;$A27,Cards!$R$5:$R$204,0)),""))</f>
        <v/>
      </c>
      <c r="G27" s="12">
        <f>IF(E27="","",IFERROR(INDEX(Cards!$E$5:$E$204,MATCH(E$3&amp;"|"&amp;$A27,Cards!$R$5:$R$204,0)),""))</f>
        <v/>
      </c>
      <c r="H27" s="14">
        <f>IFERROR(INDEX(Cards!$A$5:$A$204,MATCH(H$3&amp;"|"&amp;$A27,Cards!$R$5:$R$204,0)),"")</f>
        <v/>
      </c>
      <c r="I27" s="14">
        <f>IF(H27="","",IFERROR(INDEX(Cards!$B$5:$B$204,MATCH(H$3&amp;"|"&amp;$A27,Cards!$R$5:$R$204,0)),""))</f>
        <v/>
      </c>
      <c r="J27" s="12">
        <f>IF(H27="","",IFERROR(INDEX(Cards!$E$5:$E$204,MATCH(H$3&amp;"|"&amp;$A27,Cards!$R$5:$R$204,0)),""))</f>
        <v/>
      </c>
      <c r="K27" s="14">
        <f>IFERROR(INDEX(Cards!$A$5:$A$204,MATCH(K$3&amp;"|"&amp;$A27,Cards!$R$5:$R$204,0)),"")</f>
        <v/>
      </c>
      <c r="L27" s="14">
        <f>IF(K27="","",IFERROR(INDEX(Cards!$B$5:$B$204,MATCH(K$3&amp;"|"&amp;$A27,Cards!$R$5:$R$204,0)),""))</f>
        <v/>
      </c>
      <c r="M27" s="12">
        <f>IF(K27="","",IFERROR(INDEX(Cards!$E$5:$E$204,MATCH(K$3&amp;"|"&amp;$A27,Cards!$R$5:$R$204,0)),""))</f>
        <v/>
      </c>
      <c r="N27" s="14">
        <f>IFERROR(INDEX(Cards!$A$5:$A$204,MATCH(N$3&amp;"|"&amp;$A27,Cards!$R$5:$R$204,0)),"")</f>
        <v/>
      </c>
      <c r="O27" s="14">
        <f>IF(N27="","",IFERROR(INDEX(Cards!$B$5:$B$204,MATCH(N$3&amp;"|"&amp;$A27,Cards!$R$5:$R$204,0)),""))</f>
        <v/>
      </c>
      <c r="P27" s="12">
        <f>IF(N27="","",IFERROR(INDEX(Cards!$E$5:$E$204,MATCH(N$3&amp;"|"&amp;$A27,Cards!$R$5:$R$204,0)),""))</f>
        <v/>
      </c>
    </row>
    <row r="28">
      <c r="A28" s="15">
        <f>ROW()-4</f>
        <v/>
      </c>
      <c r="B28" s="14">
        <f>IFERROR(INDEX(Cards!$A$5:$A$204,MATCH(B$3&amp;"|"&amp;$A28,Cards!$R$5:$R$204,0)),"")</f>
        <v/>
      </c>
      <c r="C28" s="14">
        <f>IF(B28="","",IFERROR(INDEX(Cards!$B$5:$B$204,MATCH(B$3&amp;"|"&amp;$A28,Cards!$R$5:$R$204,0)),""))</f>
        <v/>
      </c>
      <c r="D28" s="12">
        <f>IF(B28="","",IFERROR(INDEX(Cards!$E$5:$E$204,MATCH(B$3&amp;"|"&amp;$A28,Cards!$R$5:$R$204,0)),""))</f>
        <v/>
      </c>
      <c r="E28" s="14">
        <f>IFERROR(INDEX(Cards!$A$5:$A$204,MATCH(E$3&amp;"|"&amp;$A28,Cards!$R$5:$R$204,0)),"")</f>
        <v/>
      </c>
      <c r="F28" s="14">
        <f>IF(E28="","",IFERROR(INDEX(Cards!$B$5:$B$204,MATCH(E$3&amp;"|"&amp;$A28,Cards!$R$5:$R$204,0)),""))</f>
        <v/>
      </c>
      <c r="G28" s="12">
        <f>IF(E28="","",IFERROR(INDEX(Cards!$E$5:$E$204,MATCH(E$3&amp;"|"&amp;$A28,Cards!$R$5:$R$204,0)),""))</f>
        <v/>
      </c>
      <c r="H28" s="14">
        <f>IFERROR(INDEX(Cards!$A$5:$A$204,MATCH(H$3&amp;"|"&amp;$A28,Cards!$R$5:$R$204,0)),"")</f>
        <v/>
      </c>
      <c r="I28" s="14">
        <f>IF(H28="","",IFERROR(INDEX(Cards!$B$5:$B$204,MATCH(H$3&amp;"|"&amp;$A28,Cards!$R$5:$R$204,0)),""))</f>
        <v/>
      </c>
      <c r="J28" s="12">
        <f>IF(H28="","",IFERROR(INDEX(Cards!$E$5:$E$204,MATCH(H$3&amp;"|"&amp;$A28,Cards!$R$5:$R$204,0)),""))</f>
        <v/>
      </c>
      <c r="K28" s="14">
        <f>IFERROR(INDEX(Cards!$A$5:$A$204,MATCH(K$3&amp;"|"&amp;$A28,Cards!$R$5:$R$204,0)),"")</f>
        <v/>
      </c>
      <c r="L28" s="14">
        <f>IF(K28="","",IFERROR(INDEX(Cards!$B$5:$B$204,MATCH(K$3&amp;"|"&amp;$A28,Cards!$R$5:$R$204,0)),""))</f>
        <v/>
      </c>
      <c r="M28" s="12">
        <f>IF(K28="","",IFERROR(INDEX(Cards!$E$5:$E$204,MATCH(K$3&amp;"|"&amp;$A28,Cards!$R$5:$R$204,0)),""))</f>
        <v/>
      </c>
      <c r="N28" s="14">
        <f>IFERROR(INDEX(Cards!$A$5:$A$204,MATCH(N$3&amp;"|"&amp;$A28,Cards!$R$5:$R$204,0)),"")</f>
        <v/>
      </c>
      <c r="O28" s="14">
        <f>IF(N28="","",IFERROR(INDEX(Cards!$B$5:$B$204,MATCH(N$3&amp;"|"&amp;$A28,Cards!$R$5:$R$204,0)),""))</f>
        <v/>
      </c>
      <c r="P28" s="12">
        <f>IF(N28="","",IFERROR(INDEX(Cards!$E$5:$E$204,MATCH(N$3&amp;"|"&amp;$A28,Cards!$R$5:$R$204,0)),""))</f>
        <v/>
      </c>
    </row>
    <row r="29">
      <c r="A29" s="15">
        <f>ROW()-4</f>
        <v/>
      </c>
      <c r="B29" s="14">
        <f>IFERROR(INDEX(Cards!$A$5:$A$204,MATCH(B$3&amp;"|"&amp;$A29,Cards!$R$5:$R$204,0)),"")</f>
        <v/>
      </c>
      <c r="C29" s="14">
        <f>IF(B29="","",IFERROR(INDEX(Cards!$B$5:$B$204,MATCH(B$3&amp;"|"&amp;$A29,Cards!$R$5:$R$204,0)),""))</f>
        <v/>
      </c>
      <c r="D29" s="12">
        <f>IF(B29="","",IFERROR(INDEX(Cards!$E$5:$E$204,MATCH(B$3&amp;"|"&amp;$A29,Cards!$R$5:$R$204,0)),""))</f>
        <v/>
      </c>
      <c r="E29" s="14">
        <f>IFERROR(INDEX(Cards!$A$5:$A$204,MATCH(E$3&amp;"|"&amp;$A29,Cards!$R$5:$R$204,0)),"")</f>
        <v/>
      </c>
      <c r="F29" s="14">
        <f>IF(E29="","",IFERROR(INDEX(Cards!$B$5:$B$204,MATCH(E$3&amp;"|"&amp;$A29,Cards!$R$5:$R$204,0)),""))</f>
        <v/>
      </c>
      <c r="G29" s="12">
        <f>IF(E29="","",IFERROR(INDEX(Cards!$E$5:$E$204,MATCH(E$3&amp;"|"&amp;$A29,Cards!$R$5:$R$204,0)),""))</f>
        <v/>
      </c>
      <c r="H29" s="14">
        <f>IFERROR(INDEX(Cards!$A$5:$A$204,MATCH(H$3&amp;"|"&amp;$A29,Cards!$R$5:$R$204,0)),"")</f>
        <v/>
      </c>
      <c r="I29" s="14">
        <f>IF(H29="","",IFERROR(INDEX(Cards!$B$5:$B$204,MATCH(H$3&amp;"|"&amp;$A29,Cards!$R$5:$R$204,0)),""))</f>
        <v/>
      </c>
      <c r="J29" s="12">
        <f>IF(H29="","",IFERROR(INDEX(Cards!$E$5:$E$204,MATCH(H$3&amp;"|"&amp;$A29,Cards!$R$5:$R$204,0)),""))</f>
        <v/>
      </c>
      <c r="K29" s="14">
        <f>IFERROR(INDEX(Cards!$A$5:$A$204,MATCH(K$3&amp;"|"&amp;$A29,Cards!$R$5:$R$204,0)),"")</f>
        <v/>
      </c>
      <c r="L29" s="14">
        <f>IF(K29="","",IFERROR(INDEX(Cards!$B$5:$B$204,MATCH(K$3&amp;"|"&amp;$A29,Cards!$R$5:$R$204,0)),""))</f>
        <v/>
      </c>
      <c r="M29" s="12">
        <f>IF(K29="","",IFERROR(INDEX(Cards!$E$5:$E$204,MATCH(K$3&amp;"|"&amp;$A29,Cards!$R$5:$R$204,0)),""))</f>
        <v/>
      </c>
      <c r="N29" s="14">
        <f>IFERROR(INDEX(Cards!$A$5:$A$204,MATCH(N$3&amp;"|"&amp;$A29,Cards!$R$5:$R$204,0)),"")</f>
        <v/>
      </c>
      <c r="O29" s="14">
        <f>IF(N29="","",IFERROR(INDEX(Cards!$B$5:$B$204,MATCH(N$3&amp;"|"&amp;$A29,Cards!$R$5:$R$204,0)),""))</f>
        <v/>
      </c>
      <c r="P29" s="12">
        <f>IF(N29="","",IFERROR(INDEX(Cards!$E$5:$E$204,MATCH(N$3&amp;"|"&amp;$A29,Cards!$R$5:$R$204,0)),""))</f>
        <v/>
      </c>
    </row>
    <row r="31">
      <c r="A31" s="2" t="inlineStr">
        <is>
          <t>Under each column: how many cards are in it. Red means a card in that row has been sitting more than 14 days.</t>
        </is>
      </c>
    </row>
    <row r="33">
      <c r="A33" s="3" t="inlineStr">
        <is>
          <t>Where the work is</t>
        </is>
      </c>
    </row>
    <row r="34">
      <c r="A34" s="8" t="inlineStr">
        <is>
          <t>Column</t>
        </is>
      </c>
      <c r="B34" s="8" t="inlineStr">
        <is>
          <t>Cards</t>
        </is>
      </c>
      <c r="C34" s="8" t="inlineStr">
        <is>
          <t>Average age (d)</t>
        </is>
      </c>
      <c r="D34" s="8" t="inlineStr">
        <is>
          <t>Oldest (d)</t>
        </is>
      </c>
      <c r="E34" s="8" t="inlineStr">
        <is>
          <t>Over 14 days</t>
        </is>
      </c>
    </row>
    <row r="35">
      <c r="A35" s="14">
        <f>IF(B$3="","",B$3)</f>
        <v/>
      </c>
      <c r="B35" s="12">
        <f>IF($A35="","",COUNTIFS(Cards!$C$5:$C$204,$A35))</f>
        <v/>
      </c>
      <c r="C35" s="18">
        <f>IF($A35="","",IFERROR(AVERAGEIFS(Cards!$E$5:$E$204,Cards!$C$5:$C$204,$A35),""))</f>
        <v/>
      </c>
      <c r="D35" s="12">
        <f>IF($A35="","",SUMPRODUCT(MAX((Cards!$C$5:$C$204=$A35)*(Cards!$D$5:$D$204&lt;&gt;"")*(Cards!$C$3-Cards!$D$5:$D$204))))</f>
        <v/>
      </c>
      <c r="E35" s="12">
        <f>IF($A35="","",COUNTIFS(Cards!$C$5:$C$204,$A35,Cards!$E$5:$E$204,"&gt;14"))</f>
        <v/>
      </c>
    </row>
    <row r="36">
      <c r="A36" s="14">
        <f>IF(E$3="","",E$3)</f>
        <v/>
      </c>
      <c r="B36" s="12">
        <f>IF($A36="","",COUNTIFS(Cards!$C$5:$C$204,$A36))</f>
        <v/>
      </c>
      <c r="C36" s="18">
        <f>IF($A36="","",IFERROR(AVERAGEIFS(Cards!$E$5:$E$204,Cards!$C$5:$C$204,$A36),""))</f>
        <v/>
      </c>
      <c r="D36" s="12">
        <f>IF($A36="","",SUMPRODUCT(MAX((Cards!$C$5:$C$204=$A36)*(Cards!$D$5:$D$204&lt;&gt;"")*(Cards!$C$3-Cards!$D$5:$D$204))))</f>
        <v/>
      </c>
      <c r="E36" s="12">
        <f>IF($A36="","",COUNTIFS(Cards!$C$5:$C$204,$A36,Cards!$E$5:$E$204,"&gt;14"))</f>
        <v/>
      </c>
    </row>
    <row r="37">
      <c r="A37" s="14">
        <f>IF(H$3="","",H$3)</f>
        <v/>
      </c>
      <c r="B37" s="12">
        <f>IF($A37="","",COUNTIFS(Cards!$C$5:$C$204,$A37))</f>
        <v/>
      </c>
      <c r="C37" s="18">
        <f>IF($A37="","",IFERROR(AVERAGEIFS(Cards!$E$5:$E$204,Cards!$C$5:$C$204,$A37),""))</f>
        <v/>
      </c>
      <c r="D37" s="12">
        <f>IF($A37="","",SUMPRODUCT(MAX((Cards!$C$5:$C$204=$A37)*(Cards!$D$5:$D$204&lt;&gt;"")*(Cards!$C$3-Cards!$D$5:$D$204))))</f>
        <v/>
      </c>
      <c r="E37" s="12">
        <f>IF($A37="","",COUNTIFS(Cards!$C$5:$C$204,$A37,Cards!$E$5:$E$204,"&gt;14"))</f>
        <v/>
      </c>
    </row>
    <row r="38">
      <c r="A38" s="14">
        <f>IF(K$3="","",K$3)</f>
        <v/>
      </c>
      <c r="B38" s="12">
        <f>IF($A38="","",COUNTIFS(Cards!$C$5:$C$204,$A38))</f>
        <v/>
      </c>
      <c r="C38" s="18">
        <f>IF($A38="","",IFERROR(AVERAGEIFS(Cards!$E$5:$E$204,Cards!$C$5:$C$204,$A38),""))</f>
        <v/>
      </c>
      <c r="D38" s="12">
        <f>IF($A38="","",SUMPRODUCT(MAX((Cards!$C$5:$C$204=$A38)*(Cards!$D$5:$D$204&lt;&gt;"")*(Cards!$C$3-Cards!$D$5:$D$204))))</f>
        <v/>
      </c>
      <c r="E38" s="12">
        <f>IF($A38="","",COUNTIFS(Cards!$C$5:$C$204,$A38,Cards!$E$5:$E$204,"&gt;14"))</f>
        <v/>
      </c>
    </row>
    <row r="39">
      <c r="A39" s="14">
        <f>IF(N$3="","",N$3)</f>
        <v/>
      </c>
      <c r="B39" s="12">
        <f>IF($A39="","",COUNTIFS(Cards!$C$5:$C$204,$A39))</f>
        <v/>
      </c>
      <c r="C39" s="18">
        <f>IF($A39="","",IFERROR(AVERAGEIFS(Cards!$E$5:$E$204,Cards!$C$5:$C$204,$A39),""))</f>
        <v/>
      </c>
      <c r="D39" s="12">
        <f>IF($A39="","",SUMPRODUCT(MAX((Cards!$C$5:$C$204=$A39)*(Cards!$D$5:$D$204&lt;&gt;"")*(Cards!$C$3-Cards!$D$5:$D$204))))</f>
        <v/>
      </c>
      <c r="E39" s="12">
        <f>IF($A39="","",COUNTIFS(Cards!$C$5:$C$204,$A39,Cards!$E$5:$E$204,"&gt;14"))</f>
        <v/>
      </c>
    </row>
  </sheetData>
  <conditionalFormatting sqref="B5:D29">
    <cfRule type="expression" priority="1" dxfId="3">
      <formula>AND(ISNUMBER($D5),$D5&gt;14)</formula>
    </cfRule>
  </conditionalFormatting>
  <conditionalFormatting sqref="E5:G29">
    <cfRule type="expression" priority="2" dxfId="3">
      <formula>AND(ISNUMBER($G5),$G5&gt;14)</formula>
    </cfRule>
  </conditionalFormatting>
  <conditionalFormatting sqref="H5:J29">
    <cfRule type="expression" priority="3" dxfId="3">
      <formula>AND(ISNUMBER($J5),$J5&gt;14)</formula>
    </cfRule>
  </conditionalFormatting>
  <conditionalFormatting sqref="K5:M29">
    <cfRule type="expression" priority="4" dxfId="3">
      <formula>AND(ISNUMBER($M5),$M5&gt;14)</formula>
    </cfRule>
  </conditionalFormatting>
  <conditionalFormatting sqref="N5:P29">
    <cfRule type="expression" priority="5" dxfId="3">
      <formula>AND(ISNUMBER($P5),$P5&gt;14)</formula>
    </cfRule>
  </conditionalFormatting>
  <pageMargins left="0.75" right="0.75" top="1" bottom="1" header="0.5" footer="0.5"/>
</worksheet>
</file>

<file path=xl/worksheets/sheet4.xml><?xml version="1.0" encoding="utf-8"?>
<worksheet xmlns="http://schemas.openxmlformats.org/spreadsheetml/2006/main">
  <sheetPr>
    <outlinePr summaryBelow="1" summaryRight="1"/>
    <pageSetUpPr/>
  </sheetPr>
  <dimension ref="A1:M206"/>
  <sheetViews>
    <sheetView workbookViewId="0">
      <pane ySplit="4" topLeftCell="A5" activePane="bottomLeft" state="frozen"/>
      <selection pane="bottomLeft" activeCell="A1" sqref="A1"/>
    </sheetView>
  </sheetViews>
  <sheetFormatPr baseColWidth="8" defaultRowHeight="15"/>
  <cols>
    <col width="30" customWidth="1" min="1" max="1"/>
    <col width="14" customWidth="1" min="2" max="2"/>
    <col width="11" customWidth="1" min="3" max="3"/>
    <col width="11" customWidth="1" min="4" max="4"/>
    <col width="11" customWidth="1" min="5" max="5"/>
    <col width="13" customWidth="1" min="6" max="6"/>
    <col width="11" customWidth="1" min="7" max="7"/>
    <col width="9" customWidth="1" min="8" max="8"/>
    <col width="9" customWidth="1" min="9" max="9"/>
    <col width="13" customWidth="1" min="10" max="10"/>
    <col width="12" customWidth="1" min="11" max="11"/>
    <col width="13" customWidth="1" min="12" max="12"/>
    <col width="34" customWidth="1" min="13" max="13"/>
  </cols>
  <sheetData>
    <row r="1">
      <c r="A1" s="1" t="inlineStr">
        <is>
          <t>Done</t>
        </is>
      </c>
    </row>
    <row r="2">
      <c r="A2" s="2" t="inlineStr">
        <is>
          <t>The archive. Cut a finished row out of Cards, paste the card name and owner here with its four dates, and the cycle time the rest of the file forecasts from is computed for you.</t>
        </is>
      </c>
    </row>
    <row r="4">
      <c r="A4" s="8" t="inlineStr">
        <is>
          <t>Card</t>
        </is>
      </c>
      <c r="B4" s="8" t="inlineStr">
        <is>
          <t>Owner</t>
        </is>
      </c>
      <c r="C4" s="8" t="inlineStr">
        <is>
          <t>Type</t>
        </is>
      </c>
      <c r="D4" s="8" t="inlineStr">
        <is>
          <t>Created</t>
        </is>
      </c>
      <c r="E4" s="8" t="inlineStr">
        <is>
          <t>Started</t>
        </is>
      </c>
      <c r="F4" s="8" t="inlineStr">
        <is>
          <t>Entered review</t>
        </is>
      </c>
      <c r="G4" s="8" t="inlineStr">
        <is>
          <t>Done</t>
        </is>
      </c>
      <c r="H4" s="8" t="inlineStr">
        <is>
          <t>Cycle (d)</t>
        </is>
      </c>
      <c r="I4" s="8" t="inlineStr">
        <is>
          <t>Lead (d)</t>
        </is>
      </c>
      <c r="J4" s="8" t="inlineStr">
        <is>
          <t>In progress (d)</t>
        </is>
      </c>
      <c r="K4" s="8" t="inlineStr">
        <is>
          <t>In review (d)</t>
        </is>
      </c>
      <c r="L4" s="8" t="inlineStr">
        <is>
          <t>Week starting</t>
        </is>
      </c>
      <c r="M4" s="8" t="inlineStr">
        <is>
          <t>Notes</t>
        </is>
      </c>
    </row>
    <row r="5">
      <c r="A5" s="9" t="inlineStr">
        <is>
          <t>Address validation</t>
        </is>
      </c>
      <c r="B5" s="9" t="inlineStr">
        <is>
          <t>A. Duval</t>
        </is>
      </c>
      <c r="C5" s="9" t="inlineStr">
        <is>
          <t>Feature</t>
        </is>
      </c>
      <c r="D5" s="6" t="n">
        <v>46181</v>
      </c>
      <c r="E5" s="6" t="n">
        <v>46188</v>
      </c>
      <c r="F5" s="6" t="n">
        <v>46189</v>
      </c>
      <c r="G5" s="6" t="n">
        <v>46196</v>
      </c>
      <c r="H5" s="10">
        <f>IF($A5="","",IF(OR($E5="",$G5=""),"",$G5-$E5))</f>
        <v/>
      </c>
      <c r="I5" s="12">
        <f>IF($A5="","",IF(OR($D5="",$G5=""),"",$G5-$D5))</f>
        <v/>
      </c>
      <c r="J5" s="12">
        <f>IF($A5="","",IF(OR($E5="",$F5=""),"",$F5-$E5))</f>
        <v/>
      </c>
      <c r="K5" s="12">
        <f>IF($A5="","",IF(OR($F5="",$G5=""),"",$G5-$F5))</f>
        <v/>
      </c>
      <c r="L5" s="19">
        <f>IF($A5="","",IF($G5="","",$G5-WEEKDAY($G5,2)+1))</f>
        <v/>
      </c>
      <c r="M5" s="9" t="n"/>
    </row>
    <row r="6">
      <c r="A6" s="9" t="inlineStr">
        <is>
          <t>Duplicate emails</t>
        </is>
      </c>
      <c r="B6" s="9" t="inlineStr">
        <is>
          <t>K. Owens</t>
        </is>
      </c>
      <c r="C6" s="9" t="inlineStr">
        <is>
          <t>Bug</t>
        </is>
      </c>
      <c r="D6" s="6" t="n">
        <v>46184</v>
      </c>
      <c r="E6" s="6" t="n">
        <v>46190</v>
      </c>
      <c r="F6" s="6" t="n">
        <v>46191</v>
      </c>
      <c r="G6" s="6" t="n">
        <v>46197</v>
      </c>
      <c r="H6" s="10">
        <f>IF($A6="","",IF(OR($E6="",$G6=""),"",$G6-$E6))</f>
        <v/>
      </c>
      <c r="I6" s="12">
        <f>IF($A6="","",IF(OR($D6="",$G6=""),"",$G6-$D6))</f>
        <v/>
      </c>
      <c r="J6" s="12">
        <f>IF($A6="","",IF(OR($E6="",$F6=""),"",$F6-$E6))</f>
        <v/>
      </c>
      <c r="K6" s="12">
        <f>IF($A6="","",IF(OR($F6="",$G6=""),"",$G6-$F6))</f>
        <v/>
      </c>
      <c r="L6" s="19">
        <f>IF($A6="","",IF($G6="","",$G6-WEEKDAY($G6,2)+1))</f>
        <v/>
      </c>
      <c r="M6" s="9" t="n"/>
    </row>
    <row r="7">
      <c r="A7" s="9" t="inlineStr">
        <is>
          <t>Bulk export</t>
        </is>
      </c>
      <c r="B7" s="9" t="inlineStr">
        <is>
          <t>S. Novak</t>
        </is>
      </c>
      <c r="C7" s="9" t="inlineStr">
        <is>
          <t>Feature</t>
        </is>
      </c>
      <c r="D7" s="6" t="n">
        <v>46182</v>
      </c>
      <c r="E7" s="6" t="n">
        <v>46195</v>
      </c>
      <c r="F7" s="6" t="n">
        <v>46197</v>
      </c>
      <c r="G7" s="6" t="n">
        <v>46205</v>
      </c>
      <c r="H7" s="10">
        <f>IF($A7="","",IF(OR($E7="",$G7=""),"",$G7-$E7))</f>
        <v/>
      </c>
      <c r="I7" s="12">
        <f>IF($A7="","",IF(OR($D7="",$G7=""),"",$G7-$D7))</f>
        <v/>
      </c>
      <c r="J7" s="12">
        <f>IF($A7="","",IF(OR($E7="",$F7=""),"",$F7-$E7))</f>
        <v/>
      </c>
      <c r="K7" s="12">
        <f>IF($A7="","",IF(OR($F7="",$G7=""),"",$G7-$F7))</f>
        <v/>
      </c>
      <c r="L7" s="19">
        <f>IF($A7="","",IF($G7="","",$G7-WEEKDAY($G7,2)+1))</f>
        <v/>
      </c>
      <c r="M7" s="9" t="n"/>
    </row>
    <row r="8">
      <c r="A8" s="9" t="inlineStr">
        <is>
          <t>VAT on invoices</t>
        </is>
      </c>
      <c r="B8" s="9" t="inlineStr">
        <is>
          <t>M. Ferrer</t>
        </is>
      </c>
      <c r="C8" s="9" t="inlineStr">
        <is>
          <t>Bug</t>
        </is>
      </c>
      <c r="D8" s="6" t="n">
        <v>46198</v>
      </c>
      <c r="E8" s="6" t="n">
        <v>46202</v>
      </c>
      <c r="F8" s="6" t="n">
        <v>46203</v>
      </c>
      <c r="G8" s="6" t="n">
        <v>46210</v>
      </c>
      <c r="H8" s="10">
        <f>IF($A8="","",IF(OR($E8="",$G8=""),"",$G8-$E8))</f>
        <v/>
      </c>
      <c r="I8" s="12">
        <f>IF($A8="","",IF(OR($D8="",$G8=""),"",$G8-$D8))</f>
        <v/>
      </c>
      <c r="J8" s="12">
        <f>IF($A8="","",IF(OR($E8="",$F8=""),"",$F8-$E8))</f>
        <v/>
      </c>
      <c r="K8" s="12">
        <f>IF($A8="","",IF(OR($F8="",$G8=""),"",$G8-$F8))</f>
        <v/>
      </c>
      <c r="L8" s="19">
        <f>IF($A8="","",IF($G8="","",$G8-WEEKDAY($G8,2)+1))</f>
        <v/>
      </c>
      <c r="M8" s="9" t="n"/>
    </row>
    <row r="9">
      <c r="A9" s="9" t="inlineStr">
        <is>
          <t>Archive old carts</t>
        </is>
      </c>
      <c r="B9" s="9" t="inlineStr">
        <is>
          <t>A. Duval</t>
        </is>
      </c>
      <c r="C9" s="9" t="inlineStr">
        <is>
          <t>Chore</t>
        </is>
      </c>
      <c r="D9" s="6" t="n">
        <v>46199</v>
      </c>
      <c r="E9" s="6" t="n">
        <v>46204</v>
      </c>
      <c r="F9" s="6" t="n">
        <v>46205</v>
      </c>
      <c r="G9" s="6" t="n">
        <v>46211</v>
      </c>
      <c r="H9" s="10">
        <f>IF($A9="","",IF(OR($E9="",$G9=""),"",$G9-$E9))</f>
        <v/>
      </c>
      <c r="I9" s="12">
        <f>IF($A9="","",IF(OR($D9="",$G9=""),"",$G9-$D9))</f>
        <v/>
      </c>
      <c r="J9" s="12">
        <f>IF($A9="","",IF(OR($E9="",$F9=""),"",$F9-$E9))</f>
        <v/>
      </c>
      <c r="K9" s="12">
        <f>IF($A9="","",IF(OR($F9="",$G9=""),"",$G9-$F9))</f>
        <v/>
      </c>
      <c r="L9" s="19">
        <f>IF($A9="","",IF($G9="","",$G9-WEEKDAY($G9,2)+1))</f>
        <v/>
      </c>
      <c r="M9" s="9" t="n"/>
    </row>
    <row r="10">
      <c r="A10" s="9" t="n"/>
      <c r="B10" s="9" t="n"/>
      <c r="C10" s="9" t="n"/>
      <c r="D10" s="6" t="n"/>
      <c r="E10" s="6" t="n"/>
      <c r="F10" s="6" t="n"/>
      <c r="G10" s="6" t="n"/>
      <c r="H10" s="10">
        <f>IF($A10="","",IF(OR($E10="",$G10=""),"",$G10-$E10))</f>
        <v/>
      </c>
      <c r="I10" s="12">
        <f>IF($A10="","",IF(OR($D10="",$G10=""),"",$G10-$D10))</f>
        <v/>
      </c>
      <c r="J10" s="12">
        <f>IF($A10="","",IF(OR($E10="",$F10=""),"",$F10-$E10))</f>
        <v/>
      </c>
      <c r="K10" s="12">
        <f>IF($A10="","",IF(OR($F10="",$G10=""),"",$G10-$F10))</f>
        <v/>
      </c>
      <c r="L10" s="19">
        <f>IF($A10="","",IF($G10="","",$G10-WEEKDAY($G10,2)+1))</f>
        <v/>
      </c>
      <c r="M10" s="9" t="n"/>
    </row>
    <row r="11">
      <c r="A11" s="9" t="n"/>
      <c r="B11" s="9" t="n"/>
      <c r="C11" s="9" t="n"/>
      <c r="D11" s="6" t="n"/>
      <c r="E11" s="6" t="n"/>
      <c r="F11" s="6" t="n"/>
      <c r="G11" s="6" t="n"/>
      <c r="H11" s="10">
        <f>IF($A11="","",IF(OR($E11="",$G11=""),"",$G11-$E11))</f>
        <v/>
      </c>
      <c r="I11" s="12">
        <f>IF($A11="","",IF(OR($D11="",$G11=""),"",$G11-$D11))</f>
        <v/>
      </c>
      <c r="J11" s="12">
        <f>IF($A11="","",IF(OR($E11="",$F11=""),"",$F11-$E11))</f>
        <v/>
      </c>
      <c r="K11" s="12">
        <f>IF($A11="","",IF(OR($F11="",$G11=""),"",$G11-$F11))</f>
        <v/>
      </c>
      <c r="L11" s="19">
        <f>IF($A11="","",IF($G11="","",$G11-WEEKDAY($G11,2)+1))</f>
        <v/>
      </c>
      <c r="M11" s="9" t="n"/>
    </row>
    <row r="12">
      <c r="A12" s="9" t="n"/>
      <c r="B12" s="9" t="n"/>
      <c r="C12" s="9" t="n"/>
      <c r="D12" s="6" t="n"/>
      <c r="E12" s="6" t="n"/>
      <c r="F12" s="6" t="n"/>
      <c r="G12" s="6" t="n"/>
      <c r="H12" s="10">
        <f>IF($A12="","",IF(OR($E12="",$G12=""),"",$G12-$E12))</f>
        <v/>
      </c>
      <c r="I12" s="12">
        <f>IF($A12="","",IF(OR($D12="",$G12=""),"",$G12-$D12))</f>
        <v/>
      </c>
      <c r="J12" s="12">
        <f>IF($A12="","",IF(OR($E12="",$F12=""),"",$F12-$E12))</f>
        <v/>
      </c>
      <c r="K12" s="12">
        <f>IF($A12="","",IF(OR($F12="",$G12=""),"",$G12-$F12))</f>
        <v/>
      </c>
      <c r="L12" s="19">
        <f>IF($A12="","",IF($G12="","",$G12-WEEKDAY($G12,2)+1))</f>
        <v/>
      </c>
      <c r="M12" s="9" t="n"/>
    </row>
    <row r="13">
      <c r="A13" s="9" t="n"/>
      <c r="B13" s="9" t="n"/>
      <c r="C13" s="9" t="n"/>
      <c r="D13" s="6" t="n"/>
      <c r="E13" s="6" t="n"/>
      <c r="F13" s="6" t="n"/>
      <c r="G13" s="6" t="n"/>
      <c r="H13" s="10">
        <f>IF($A13="","",IF(OR($E13="",$G13=""),"",$G13-$E13))</f>
        <v/>
      </c>
      <c r="I13" s="12">
        <f>IF($A13="","",IF(OR($D13="",$G13=""),"",$G13-$D13))</f>
        <v/>
      </c>
      <c r="J13" s="12">
        <f>IF($A13="","",IF(OR($E13="",$F13=""),"",$F13-$E13))</f>
        <v/>
      </c>
      <c r="K13" s="12">
        <f>IF($A13="","",IF(OR($F13="",$G13=""),"",$G13-$F13))</f>
        <v/>
      </c>
      <c r="L13" s="19">
        <f>IF($A13="","",IF($G13="","",$G13-WEEKDAY($G13,2)+1))</f>
        <v/>
      </c>
      <c r="M13" s="9" t="n"/>
    </row>
    <row r="14">
      <c r="A14" s="9" t="n"/>
      <c r="B14" s="9" t="n"/>
      <c r="C14" s="9" t="n"/>
      <c r="D14" s="6" t="n"/>
      <c r="E14" s="6" t="n"/>
      <c r="F14" s="6" t="n"/>
      <c r="G14" s="6" t="n"/>
      <c r="H14" s="10">
        <f>IF($A14="","",IF(OR($E14="",$G14=""),"",$G14-$E14))</f>
        <v/>
      </c>
      <c r="I14" s="12">
        <f>IF($A14="","",IF(OR($D14="",$G14=""),"",$G14-$D14))</f>
        <v/>
      </c>
      <c r="J14" s="12">
        <f>IF($A14="","",IF(OR($E14="",$F14=""),"",$F14-$E14))</f>
        <v/>
      </c>
      <c r="K14" s="12">
        <f>IF($A14="","",IF(OR($F14="",$G14=""),"",$G14-$F14))</f>
        <v/>
      </c>
      <c r="L14" s="19">
        <f>IF($A14="","",IF($G14="","",$G14-WEEKDAY($G14,2)+1))</f>
        <v/>
      </c>
      <c r="M14" s="9" t="n"/>
    </row>
    <row r="15">
      <c r="A15" s="9" t="n"/>
      <c r="B15" s="9" t="n"/>
      <c r="C15" s="9" t="n"/>
      <c r="D15" s="6" t="n"/>
      <c r="E15" s="6" t="n"/>
      <c r="F15" s="6" t="n"/>
      <c r="G15" s="6" t="n"/>
      <c r="H15" s="10">
        <f>IF($A15="","",IF(OR($E15="",$G15=""),"",$G15-$E15))</f>
        <v/>
      </c>
      <c r="I15" s="12">
        <f>IF($A15="","",IF(OR($D15="",$G15=""),"",$G15-$D15))</f>
        <v/>
      </c>
      <c r="J15" s="12">
        <f>IF($A15="","",IF(OR($E15="",$F15=""),"",$F15-$E15))</f>
        <v/>
      </c>
      <c r="K15" s="12">
        <f>IF($A15="","",IF(OR($F15="",$G15=""),"",$G15-$F15))</f>
        <v/>
      </c>
      <c r="L15" s="19">
        <f>IF($A15="","",IF($G15="","",$G15-WEEKDAY($G15,2)+1))</f>
        <v/>
      </c>
      <c r="M15" s="9" t="n"/>
    </row>
    <row r="16">
      <c r="A16" s="9" t="n"/>
      <c r="B16" s="9" t="n"/>
      <c r="C16" s="9" t="n"/>
      <c r="D16" s="6" t="n"/>
      <c r="E16" s="6" t="n"/>
      <c r="F16" s="6" t="n"/>
      <c r="G16" s="6" t="n"/>
      <c r="H16" s="10">
        <f>IF($A16="","",IF(OR($E16="",$G16=""),"",$G16-$E16))</f>
        <v/>
      </c>
      <c r="I16" s="12">
        <f>IF($A16="","",IF(OR($D16="",$G16=""),"",$G16-$D16))</f>
        <v/>
      </c>
      <c r="J16" s="12">
        <f>IF($A16="","",IF(OR($E16="",$F16=""),"",$F16-$E16))</f>
        <v/>
      </c>
      <c r="K16" s="12">
        <f>IF($A16="","",IF(OR($F16="",$G16=""),"",$G16-$F16))</f>
        <v/>
      </c>
      <c r="L16" s="19">
        <f>IF($A16="","",IF($G16="","",$G16-WEEKDAY($G16,2)+1))</f>
        <v/>
      </c>
      <c r="M16" s="9" t="n"/>
    </row>
    <row r="17">
      <c r="A17" s="9" t="n"/>
      <c r="B17" s="9" t="n"/>
      <c r="C17" s="9" t="n"/>
      <c r="D17" s="6" t="n"/>
      <c r="E17" s="6" t="n"/>
      <c r="F17" s="6" t="n"/>
      <c r="G17" s="6" t="n"/>
      <c r="H17" s="10">
        <f>IF($A17="","",IF(OR($E17="",$G17=""),"",$G17-$E17))</f>
        <v/>
      </c>
      <c r="I17" s="12">
        <f>IF($A17="","",IF(OR($D17="",$G17=""),"",$G17-$D17))</f>
        <v/>
      </c>
      <c r="J17" s="12">
        <f>IF($A17="","",IF(OR($E17="",$F17=""),"",$F17-$E17))</f>
        <v/>
      </c>
      <c r="K17" s="12">
        <f>IF($A17="","",IF(OR($F17="",$G17=""),"",$G17-$F17))</f>
        <v/>
      </c>
      <c r="L17" s="19">
        <f>IF($A17="","",IF($G17="","",$G17-WEEKDAY($G17,2)+1))</f>
        <v/>
      </c>
      <c r="M17" s="9" t="n"/>
    </row>
    <row r="18">
      <c r="A18" s="9" t="n"/>
      <c r="B18" s="9" t="n"/>
      <c r="C18" s="9" t="n"/>
      <c r="D18" s="6" t="n"/>
      <c r="E18" s="6" t="n"/>
      <c r="F18" s="6" t="n"/>
      <c r="G18" s="6" t="n"/>
      <c r="H18" s="10">
        <f>IF($A18="","",IF(OR($E18="",$G18=""),"",$G18-$E18))</f>
        <v/>
      </c>
      <c r="I18" s="12">
        <f>IF($A18="","",IF(OR($D18="",$G18=""),"",$G18-$D18))</f>
        <v/>
      </c>
      <c r="J18" s="12">
        <f>IF($A18="","",IF(OR($E18="",$F18=""),"",$F18-$E18))</f>
        <v/>
      </c>
      <c r="K18" s="12">
        <f>IF($A18="","",IF(OR($F18="",$G18=""),"",$G18-$F18))</f>
        <v/>
      </c>
      <c r="L18" s="19">
        <f>IF($A18="","",IF($G18="","",$G18-WEEKDAY($G18,2)+1))</f>
        <v/>
      </c>
      <c r="M18" s="9" t="n"/>
    </row>
    <row r="19">
      <c r="A19" s="9" t="n"/>
      <c r="B19" s="9" t="n"/>
      <c r="C19" s="9" t="n"/>
      <c r="D19" s="6" t="n"/>
      <c r="E19" s="6" t="n"/>
      <c r="F19" s="6" t="n"/>
      <c r="G19" s="6" t="n"/>
      <c r="H19" s="10">
        <f>IF($A19="","",IF(OR($E19="",$G19=""),"",$G19-$E19))</f>
        <v/>
      </c>
      <c r="I19" s="12">
        <f>IF($A19="","",IF(OR($D19="",$G19=""),"",$G19-$D19))</f>
        <v/>
      </c>
      <c r="J19" s="12">
        <f>IF($A19="","",IF(OR($E19="",$F19=""),"",$F19-$E19))</f>
        <v/>
      </c>
      <c r="K19" s="12">
        <f>IF($A19="","",IF(OR($F19="",$G19=""),"",$G19-$F19))</f>
        <v/>
      </c>
      <c r="L19" s="19">
        <f>IF($A19="","",IF($G19="","",$G19-WEEKDAY($G19,2)+1))</f>
        <v/>
      </c>
      <c r="M19" s="9" t="n"/>
    </row>
    <row r="20">
      <c r="A20" s="9" t="n"/>
      <c r="B20" s="9" t="n"/>
      <c r="C20" s="9" t="n"/>
      <c r="D20" s="6" t="n"/>
      <c r="E20" s="6" t="n"/>
      <c r="F20" s="6" t="n"/>
      <c r="G20" s="6" t="n"/>
      <c r="H20" s="10">
        <f>IF($A20="","",IF(OR($E20="",$G20=""),"",$G20-$E20))</f>
        <v/>
      </c>
      <c r="I20" s="12">
        <f>IF($A20="","",IF(OR($D20="",$G20=""),"",$G20-$D20))</f>
        <v/>
      </c>
      <c r="J20" s="12">
        <f>IF($A20="","",IF(OR($E20="",$F20=""),"",$F20-$E20))</f>
        <v/>
      </c>
      <c r="K20" s="12">
        <f>IF($A20="","",IF(OR($F20="",$G20=""),"",$G20-$F20))</f>
        <v/>
      </c>
      <c r="L20" s="19">
        <f>IF($A20="","",IF($G20="","",$G20-WEEKDAY($G20,2)+1))</f>
        <v/>
      </c>
      <c r="M20" s="9" t="n"/>
    </row>
    <row r="21">
      <c r="A21" s="9" t="n"/>
      <c r="B21" s="9" t="n"/>
      <c r="C21" s="9" t="n"/>
      <c r="D21" s="6" t="n"/>
      <c r="E21" s="6" t="n"/>
      <c r="F21" s="6" t="n"/>
      <c r="G21" s="6" t="n"/>
      <c r="H21" s="10">
        <f>IF($A21="","",IF(OR($E21="",$G21=""),"",$G21-$E21))</f>
        <v/>
      </c>
      <c r="I21" s="12">
        <f>IF($A21="","",IF(OR($D21="",$G21=""),"",$G21-$D21))</f>
        <v/>
      </c>
      <c r="J21" s="12">
        <f>IF($A21="","",IF(OR($E21="",$F21=""),"",$F21-$E21))</f>
        <v/>
      </c>
      <c r="K21" s="12">
        <f>IF($A21="","",IF(OR($F21="",$G21=""),"",$G21-$F21))</f>
        <v/>
      </c>
      <c r="L21" s="19">
        <f>IF($A21="","",IF($G21="","",$G21-WEEKDAY($G21,2)+1))</f>
        <v/>
      </c>
      <c r="M21" s="9" t="n"/>
    </row>
    <row r="22">
      <c r="A22" s="9" t="n"/>
      <c r="B22" s="9" t="n"/>
      <c r="C22" s="9" t="n"/>
      <c r="D22" s="6" t="n"/>
      <c r="E22" s="6" t="n"/>
      <c r="F22" s="6" t="n"/>
      <c r="G22" s="6" t="n"/>
      <c r="H22" s="10">
        <f>IF($A22="","",IF(OR($E22="",$G22=""),"",$G22-$E22))</f>
        <v/>
      </c>
      <c r="I22" s="12">
        <f>IF($A22="","",IF(OR($D22="",$G22=""),"",$G22-$D22))</f>
        <v/>
      </c>
      <c r="J22" s="12">
        <f>IF($A22="","",IF(OR($E22="",$F22=""),"",$F22-$E22))</f>
        <v/>
      </c>
      <c r="K22" s="12">
        <f>IF($A22="","",IF(OR($F22="",$G22=""),"",$G22-$F22))</f>
        <v/>
      </c>
      <c r="L22" s="19">
        <f>IF($A22="","",IF($G22="","",$G22-WEEKDAY($G22,2)+1))</f>
        <v/>
      </c>
      <c r="M22" s="9" t="n"/>
    </row>
    <row r="23">
      <c r="A23" s="9" t="n"/>
      <c r="B23" s="9" t="n"/>
      <c r="C23" s="9" t="n"/>
      <c r="D23" s="6" t="n"/>
      <c r="E23" s="6" t="n"/>
      <c r="F23" s="6" t="n"/>
      <c r="G23" s="6" t="n"/>
      <c r="H23" s="10">
        <f>IF($A23="","",IF(OR($E23="",$G23=""),"",$G23-$E23))</f>
        <v/>
      </c>
      <c r="I23" s="12">
        <f>IF($A23="","",IF(OR($D23="",$G23=""),"",$G23-$D23))</f>
        <v/>
      </c>
      <c r="J23" s="12">
        <f>IF($A23="","",IF(OR($E23="",$F23=""),"",$F23-$E23))</f>
        <v/>
      </c>
      <c r="K23" s="12">
        <f>IF($A23="","",IF(OR($F23="",$G23=""),"",$G23-$F23))</f>
        <v/>
      </c>
      <c r="L23" s="19">
        <f>IF($A23="","",IF($G23="","",$G23-WEEKDAY($G23,2)+1))</f>
        <v/>
      </c>
      <c r="M23" s="9" t="n"/>
    </row>
    <row r="24">
      <c r="A24" s="9" t="n"/>
      <c r="B24" s="9" t="n"/>
      <c r="C24" s="9" t="n"/>
      <c r="D24" s="6" t="n"/>
      <c r="E24" s="6" t="n"/>
      <c r="F24" s="6" t="n"/>
      <c r="G24" s="6" t="n"/>
      <c r="H24" s="10">
        <f>IF($A24="","",IF(OR($E24="",$G24=""),"",$G24-$E24))</f>
        <v/>
      </c>
      <c r="I24" s="12">
        <f>IF($A24="","",IF(OR($D24="",$G24=""),"",$G24-$D24))</f>
        <v/>
      </c>
      <c r="J24" s="12">
        <f>IF($A24="","",IF(OR($E24="",$F24=""),"",$F24-$E24))</f>
        <v/>
      </c>
      <c r="K24" s="12">
        <f>IF($A24="","",IF(OR($F24="",$G24=""),"",$G24-$F24))</f>
        <v/>
      </c>
      <c r="L24" s="19">
        <f>IF($A24="","",IF($G24="","",$G24-WEEKDAY($G24,2)+1))</f>
        <v/>
      </c>
      <c r="M24" s="9" t="n"/>
    </row>
    <row r="25">
      <c r="A25" s="9" t="n"/>
      <c r="B25" s="9" t="n"/>
      <c r="C25" s="9" t="n"/>
      <c r="D25" s="6" t="n"/>
      <c r="E25" s="6" t="n"/>
      <c r="F25" s="6" t="n"/>
      <c r="G25" s="6" t="n"/>
      <c r="H25" s="10">
        <f>IF($A25="","",IF(OR($E25="",$G25=""),"",$G25-$E25))</f>
        <v/>
      </c>
      <c r="I25" s="12">
        <f>IF($A25="","",IF(OR($D25="",$G25=""),"",$G25-$D25))</f>
        <v/>
      </c>
      <c r="J25" s="12">
        <f>IF($A25="","",IF(OR($E25="",$F25=""),"",$F25-$E25))</f>
        <v/>
      </c>
      <c r="K25" s="12">
        <f>IF($A25="","",IF(OR($F25="",$G25=""),"",$G25-$F25))</f>
        <v/>
      </c>
      <c r="L25" s="19">
        <f>IF($A25="","",IF($G25="","",$G25-WEEKDAY($G25,2)+1))</f>
        <v/>
      </c>
      <c r="M25" s="9" t="n"/>
    </row>
    <row r="26">
      <c r="A26" s="9" t="n"/>
      <c r="B26" s="9" t="n"/>
      <c r="C26" s="9" t="n"/>
      <c r="D26" s="6" t="n"/>
      <c r="E26" s="6" t="n"/>
      <c r="F26" s="6" t="n"/>
      <c r="G26" s="6" t="n"/>
      <c r="H26" s="10">
        <f>IF($A26="","",IF(OR($E26="",$G26=""),"",$G26-$E26))</f>
        <v/>
      </c>
      <c r="I26" s="12">
        <f>IF($A26="","",IF(OR($D26="",$G26=""),"",$G26-$D26))</f>
        <v/>
      </c>
      <c r="J26" s="12">
        <f>IF($A26="","",IF(OR($E26="",$F26=""),"",$F26-$E26))</f>
        <v/>
      </c>
      <c r="K26" s="12">
        <f>IF($A26="","",IF(OR($F26="",$G26=""),"",$G26-$F26))</f>
        <v/>
      </c>
      <c r="L26" s="19">
        <f>IF($A26="","",IF($G26="","",$G26-WEEKDAY($G26,2)+1))</f>
        <v/>
      </c>
      <c r="M26" s="9" t="n"/>
    </row>
    <row r="27">
      <c r="A27" s="9" t="n"/>
      <c r="B27" s="9" t="n"/>
      <c r="C27" s="9" t="n"/>
      <c r="D27" s="6" t="n"/>
      <c r="E27" s="6" t="n"/>
      <c r="F27" s="6" t="n"/>
      <c r="G27" s="6" t="n"/>
      <c r="H27" s="10">
        <f>IF($A27="","",IF(OR($E27="",$G27=""),"",$G27-$E27))</f>
        <v/>
      </c>
      <c r="I27" s="12">
        <f>IF($A27="","",IF(OR($D27="",$G27=""),"",$G27-$D27))</f>
        <v/>
      </c>
      <c r="J27" s="12">
        <f>IF($A27="","",IF(OR($E27="",$F27=""),"",$F27-$E27))</f>
        <v/>
      </c>
      <c r="K27" s="12">
        <f>IF($A27="","",IF(OR($F27="",$G27=""),"",$G27-$F27))</f>
        <v/>
      </c>
      <c r="L27" s="19">
        <f>IF($A27="","",IF($G27="","",$G27-WEEKDAY($G27,2)+1))</f>
        <v/>
      </c>
      <c r="M27" s="9" t="n"/>
    </row>
    <row r="28">
      <c r="A28" s="9" t="n"/>
      <c r="B28" s="9" t="n"/>
      <c r="C28" s="9" t="n"/>
      <c r="D28" s="6" t="n"/>
      <c r="E28" s="6" t="n"/>
      <c r="F28" s="6" t="n"/>
      <c r="G28" s="6" t="n"/>
      <c r="H28" s="10">
        <f>IF($A28="","",IF(OR($E28="",$G28=""),"",$G28-$E28))</f>
        <v/>
      </c>
      <c r="I28" s="12">
        <f>IF($A28="","",IF(OR($D28="",$G28=""),"",$G28-$D28))</f>
        <v/>
      </c>
      <c r="J28" s="12">
        <f>IF($A28="","",IF(OR($E28="",$F28=""),"",$F28-$E28))</f>
        <v/>
      </c>
      <c r="K28" s="12">
        <f>IF($A28="","",IF(OR($F28="",$G28=""),"",$G28-$F28))</f>
        <v/>
      </c>
      <c r="L28" s="19">
        <f>IF($A28="","",IF($G28="","",$G28-WEEKDAY($G28,2)+1))</f>
        <v/>
      </c>
      <c r="M28" s="9" t="n"/>
    </row>
    <row r="29">
      <c r="A29" s="9" t="n"/>
      <c r="B29" s="9" t="n"/>
      <c r="C29" s="9" t="n"/>
      <c r="D29" s="6" t="n"/>
      <c r="E29" s="6" t="n"/>
      <c r="F29" s="6" t="n"/>
      <c r="G29" s="6" t="n"/>
      <c r="H29" s="10">
        <f>IF($A29="","",IF(OR($E29="",$G29=""),"",$G29-$E29))</f>
        <v/>
      </c>
      <c r="I29" s="12">
        <f>IF($A29="","",IF(OR($D29="",$G29=""),"",$G29-$D29))</f>
        <v/>
      </c>
      <c r="J29" s="12">
        <f>IF($A29="","",IF(OR($E29="",$F29=""),"",$F29-$E29))</f>
        <v/>
      </c>
      <c r="K29" s="12">
        <f>IF($A29="","",IF(OR($F29="",$G29=""),"",$G29-$F29))</f>
        <v/>
      </c>
      <c r="L29" s="19">
        <f>IF($A29="","",IF($G29="","",$G29-WEEKDAY($G29,2)+1))</f>
        <v/>
      </c>
      <c r="M29" s="9" t="n"/>
    </row>
    <row r="30">
      <c r="A30" s="9" t="n"/>
      <c r="B30" s="9" t="n"/>
      <c r="C30" s="9" t="n"/>
      <c r="D30" s="6" t="n"/>
      <c r="E30" s="6" t="n"/>
      <c r="F30" s="6" t="n"/>
      <c r="G30" s="6" t="n"/>
      <c r="H30" s="10">
        <f>IF($A30="","",IF(OR($E30="",$G30=""),"",$G30-$E30))</f>
        <v/>
      </c>
      <c r="I30" s="12">
        <f>IF($A30="","",IF(OR($D30="",$G30=""),"",$G30-$D30))</f>
        <v/>
      </c>
      <c r="J30" s="12">
        <f>IF($A30="","",IF(OR($E30="",$F30=""),"",$F30-$E30))</f>
        <v/>
      </c>
      <c r="K30" s="12">
        <f>IF($A30="","",IF(OR($F30="",$G30=""),"",$G30-$F30))</f>
        <v/>
      </c>
      <c r="L30" s="19">
        <f>IF($A30="","",IF($G30="","",$G30-WEEKDAY($G30,2)+1))</f>
        <v/>
      </c>
      <c r="M30" s="9" t="n"/>
    </row>
    <row r="31">
      <c r="A31" s="9" t="n"/>
      <c r="B31" s="9" t="n"/>
      <c r="C31" s="9" t="n"/>
      <c r="D31" s="6" t="n"/>
      <c r="E31" s="6" t="n"/>
      <c r="F31" s="6" t="n"/>
      <c r="G31" s="6" t="n"/>
      <c r="H31" s="10">
        <f>IF($A31="","",IF(OR($E31="",$G31=""),"",$G31-$E31))</f>
        <v/>
      </c>
      <c r="I31" s="12">
        <f>IF($A31="","",IF(OR($D31="",$G31=""),"",$G31-$D31))</f>
        <v/>
      </c>
      <c r="J31" s="12">
        <f>IF($A31="","",IF(OR($E31="",$F31=""),"",$F31-$E31))</f>
        <v/>
      </c>
      <c r="K31" s="12">
        <f>IF($A31="","",IF(OR($F31="",$G31=""),"",$G31-$F31))</f>
        <v/>
      </c>
      <c r="L31" s="19">
        <f>IF($A31="","",IF($G31="","",$G31-WEEKDAY($G31,2)+1))</f>
        <v/>
      </c>
      <c r="M31" s="9" t="n"/>
    </row>
    <row r="32">
      <c r="A32" s="9" t="n"/>
      <c r="B32" s="9" t="n"/>
      <c r="C32" s="9" t="n"/>
      <c r="D32" s="6" t="n"/>
      <c r="E32" s="6" t="n"/>
      <c r="F32" s="6" t="n"/>
      <c r="G32" s="6" t="n"/>
      <c r="H32" s="10">
        <f>IF($A32="","",IF(OR($E32="",$G32=""),"",$G32-$E32))</f>
        <v/>
      </c>
      <c r="I32" s="12">
        <f>IF($A32="","",IF(OR($D32="",$G32=""),"",$G32-$D32))</f>
        <v/>
      </c>
      <c r="J32" s="12">
        <f>IF($A32="","",IF(OR($E32="",$F32=""),"",$F32-$E32))</f>
        <v/>
      </c>
      <c r="K32" s="12">
        <f>IF($A32="","",IF(OR($F32="",$G32=""),"",$G32-$F32))</f>
        <v/>
      </c>
      <c r="L32" s="19">
        <f>IF($A32="","",IF($G32="","",$G32-WEEKDAY($G32,2)+1))</f>
        <v/>
      </c>
      <c r="M32" s="9" t="n"/>
    </row>
    <row r="33">
      <c r="A33" s="9" t="n"/>
      <c r="B33" s="9" t="n"/>
      <c r="C33" s="9" t="n"/>
      <c r="D33" s="6" t="n"/>
      <c r="E33" s="6" t="n"/>
      <c r="F33" s="6" t="n"/>
      <c r="G33" s="6" t="n"/>
      <c r="H33" s="10">
        <f>IF($A33="","",IF(OR($E33="",$G33=""),"",$G33-$E33))</f>
        <v/>
      </c>
      <c r="I33" s="12">
        <f>IF($A33="","",IF(OR($D33="",$G33=""),"",$G33-$D33))</f>
        <v/>
      </c>
      <c r="J33" s="12">
        <f>IF($A33="","",IF(OR($E33="",$F33=""),"",$F33-$E33))</f>
        <v/>
      </c>
      <c r="K33" s="12">
        <f>IF($A33="","",IF(OR($F33="",$G33=""),"",$G33-$F33))</f>
        <v/>
      </c>
      <c r="L33" s="19">
        <f>IF($A33="","",IF($G33="","",$G33-WEEKDAY($G33,2)+1))</f>
        <v/>
      </c>
      <c r="M33" s="9" t="n"/>
    </row>
    <row r="34">
      <c r="A34" s="9" t="n"/>
      <c r="B34" s="9" t="n"/>
      <c r="C34" s="9" t="n"/>
      <c r="D34" s="6" t="n"/>
      <c r="E34" s="6" t="n"/>
      <c r="F34" s="6" t="n"/>
      <c r="G34" s="6" t="n"/>
      <c r="H34" s="10">
        <f>IF($A34="","",IF(OR($E34="",$G34=""),"",$G34-$E34))</f>
        <v/>
      </c>
      <c r="I34" s="12">
        <f>IF($A34="","",IF(OR($D34="",$G34=""),"",$G34-$D34))</f>
        <v/>
      </c>
      <c r="J34" s="12">
        <f>IF($A34="","",IF(OR($E34="",$F34=""),"",$F34-$E34))</f>
        <v/>
      </c>
      <c r="K34" s="12">
        <f>IF($A34="","",IF(OR($F34="",$G34=""),"",$G34-$F34))</f>
        <v/>
      </c>
      <c r="L34" s="19">
        <f>IF($A34="","",IF($G34="","",$G34-WEEKDAY($G34,2)+1))</f>
        <v/>
      </c>
      <c r="M34" s="9" t="n"/>
    </row>
    <row r="35">
      <c r="A35" s="9" t="n"/>
      <c r="B35" s="9" t="n"/>
      <c r="C35" s="9" t="n"/>
      <c r="D35" s="6" t="n"/>
      <c r="E35" s="6" t="n"/>
      <c r="F35" s="6" t="n"/>
      <c r="G35" s="6" t="n"/>
      <c r="H35" s="10">
        <f>IF($A35="","",IF(OR($E35="",$G35=""),"",$G35-$E35))</f>
        <v/>
      </c>
      <c r="I35" s="12">
        <f>IF($A35="","",IF(OR($D35="",$G35=""),"",$G35-$D35))</f>
        <v/>
      </c>
      <c r="J35" s="12">
        <f>IF($A35="","",IF(OR($E35="",$F35=""),"",$F35-$E35))</f>
        <v/>
      </c>
      <c r="K35" s="12">
        <f>IF($A35="","",IF(OR($F35="",$G35=""),"",$G35-$F35))</f>
        <v/>
      </c>
      <c r="L35" s="19">
        <f>IF($A35="","",IF($G35="","",$G35-WEEKDAY($G35,2)+1))</f>
        <v/>
      </c>
      <c r="M35" s="9" t="n"/>
    </row>
    <row r="36">
      <c r="A36" s="9" t="n"/>
      <c r="B36" s="9" t="n"/>
      <c r="C36" s="9" t="n"/>
      <c r="D36" s="6" t="n"/>
      <c r="E36" s="6" t="n"/>
      <c r="F36" s="6" t="n"/>
      <c r="G36" s="6" t="n"/>
      <c r="H36" s="10">
        <f>IF($A36="","",IF(OR($E36="",$G36=""),"",$G36-$E36))</f>
        <v/>
      </c>
      <c r="I36" s="12">
        <f>IF($A36="","",IF(OR($D36="",$G36=""),"",$G36-$D36))</f>
        <v/>
      </c>
      <c r="J36" s="12">
        <f>IF($A36="","",IF(OR($E36="",$F36=""),"",$F36-$E36))</f>
        <v/>
      </c>
      <c r="K36" s="12">
        <f>IF($A36="","",IF(OR($F36="",$G36=""),"",$G36-$F36))</f>
        <v/>
      </c>
      <c r="L36" s="19">
        <f>IF($A36="","",IF($G36="","",$G36-WEEKDAY($G36,2)+1))</f>
        <v/>
      </c>
      <c r="M36" s="9" t="n"/>
    </row>
    <row r="37">
      <c r="A37" s="9" t="n"/>
      <c r="B37" s="9" t="n"/>
      <c r="C37" s="9" t="n"/>
      <c r="D37" s="6" t="n"/>
      <c r="E37" s="6" t="n"/>
      <c r="F37" s="6" t="n"/>
      <c r="G37" s="6" t="n"/>
      <c r="H37" s="10">
        <f>IF($A37="","",IF(OR($E37="",$G37=""),"",$G37-$E37))</f>
        <v/>
      </c>
      <c r="I37" s="12">
        <f>IF($A37="","",IF(OR($D37="",$G37=""),"",$G37-$D37))</f>
        <v/>
      </c>
      <c r="J37" s="12">
        <f>IF($A37="","",IF(OR($E37="",$F37=""),"",$F37-$E37))</f>
        <v/>
      </c>
      <c r="K37" s="12">
        <f>IF($A37="","",IF(OR($F37="",$G37=""),"",$G37-$F37))</f>
        <v/>
      </c>
      <c r="L37" s="19">
        <f>IF($A37="","",IF($G37="","",$G37-WEEKDAY($G37,2)+1))</f>
        <v/>
      </c>
      <c r="M37" s="9" t="n"/>
    </row>
    <row r="38">
      <c r="A38" s="9" t="n"/>
      <c r="B38" s="9" t="n"/>
      <c r="C38" s="9" t="n"/>
      <c r="D38" s="6" t="n"/>
      <c r="E38" s="6" t="n"/>
      <c r="F38" s="6" t="n"/>
      <c r="G38" s="6" t="n"/>
      <c r="H38" s="10">
        <f>IF($A38="","",IF(OR($E38="",$G38=""),"",$G38-$E38))</f>
        <v/>
      </c>
      <c r="I38" s="12">
        <f>IF($A38="","",IF(OR($D38="",$G38=""),"",$G38-$D38))</f>
        <v/>
      </c>
      <c r="J38" s="12">
        <f>IF($A38="","",IF(OR($E38="",$F38=""),"",$F38-$E38))</f>
        <v/>
      </c>
      <c r="K38" s="12">
        <f>IF($A38="","",IF(OR($F38="",$G38=""),"",$G38-$F38))</f>
        <v/>
      </c>
      <c r="L38" s="19">
        <f>IF($A38="","",IF($G38="","",$G38-WEEKDAY($G38,2)+1))</f>
        <v/>
      </c>
      <c r="M38" s="9" t="n"/>
    </row>
    <row r="39">
      <c r="A39" s="9" t="n"/>
      <c r="B39" s="9" t="n"/>
      <c r="C39" s="9" t="n"/>
      <c r="D39" s="6" t="n"/>
      <c r="E39" s="6" t="n"/>
      <c r="F39" s="6" t="n"/>
      <c r="G39" s="6" t="n"/>
      <c r="H39" s="10">
        <f>IF($A39="","",IF(OR($E39="",$G39=""),"",$G39-$E39))</f>
        <v/>
      </c>
      <c r="I39" s="12">
        <f>IF($A39="","",IF(OR($D39="",$G39=""),"",$G39-$D39))</f>
        <v/>
      </c>
      <c r="J39" s="12">
        <f>IF($A39="","",IF(OR($E39="",$F39=""),"",$F39-$E39))</f>
        <v/>
      </c>
      <c r="K39" s="12">
        <f>IF($A39="","",IF(OR($F39="",$G39=""),"",$G39-$F39))</f>
        <v/>
      </c>
      <c r="L39" s="19">
        <f>IF($A39="","",IF($G39="","",$G39-WEEKDAY($G39,2)+1))</f>
        <v/>
      </c>
      <c r="M39" s="9" t="n"/>
    </row>
    <row r="40">
      <c r="A40" s="9" t="n"/>
      <c r="B40" s="9" t="n"/>
      <c r="C40" s="9" t="n"/>
      <c r="D40" s="6" t="n"/>
      <c r="E40" s="6" t="n"/>
      <c r="F40" s="6" t="n"/>
      <c r="G40" s="6" t="n"/>
      <c r="H40" s="10">
        <f>IF($A40="","",IF(OR($E40="",$G40=""),"",$G40-$E40))</f>
        <v/>
      </c>
      <c r="I40" s="12">
        <f>IF($A40="","",IF(OR($D40="",$G40=""),"",$G40-$D40))</f>
        <v/>
      </c>
      <c r="J40" s="12">
        <f>IF($A40="","",IF(OR($E40="",$F40=""),"",$F40-$E40))</f>
        <v/>
      </c>
      <c r="K40" s="12">
        <f>IF($A40="","",IF(OR($F40="",$G40=""),"",$G40-$F40))</f>
        <v/>
      </c>
      <c r="L40" s="19">
        <f>IF($A40="","",IF($G40="","",$G40-WEEKDAY($G40,2)+1))</f>
        <v/>
      </c>
      <c r="M40" s="9" t="n"/>
    </row>
    <row r="41">
      <c r="A41" s="9" t="n"/>
      <c r="B41" s="9" t="n"/>
      <c r="C41" s="9" t="n"/>
      <c r="D41" s="6" t="n"/>
      <c r="E41" s="6" t="n"/>
      <c r="F41" s="6" t="n"/>
      <c r="G41" s="6" t="n"/>
      <c r="H41" s="10">
        <f>IF($A41="","",IF(OR($E41="",$G41=""),"",$G41-$E41))</f>
        <v/>
      </c>
      <c r="I41" s="12">
        <f>IF($A41="","",IF(OR($D41="",$G41=""),"",$G41-$D41))</f>
        <v/>
      </c>
      <c r="J41" s="12">
        <f>IF($A41="","",IF(OR($E41="",$F41=""),"",$F41-$E41))</f>
        <v/>
      </c>
      <c r="K41" s="12">
        <f>IF($A41="","",IF(OR($F41="",$G41=""),"",$G41-$F41))</f>
        <v/>
      </c>
      <c r="L41" s="19">
        <f>IF($A41="","",IF($G41="","",$G41-WEEKDAY($G41,2)+1))</f>
        <v/>
      </c>
      <c r="M41" s="9" t="n"/>
    </row>
    <row r="42">
      <c r="A42" s="9" t="n"/>
      <c r="B42" s="9" t="n"/>
      <c r="C42" s="9" t="n"/>
      <c r="D42" s="6" t="n"/>
      <c r="E42" s="6" t="n"/>
      <c r="F42" s="6" t="n"/>
      <c r="G42" s="6" t="n"/>
      <c r="H42" s="10">
        <f>IF($A42="","",IF(OR($E42="",$G42=""),"",$G42-$E42))</f>
        <v/>
      </c>
      <c r="I42" s="12">
        <f>IF($A42="","",IF(OR($D42="",$G42=""),"",$G42-$D42))</f>
        <v/>
      </c>
      <c r="J42" s="12">
        <f>IF($A42="","",IF(OR($E42="",$F42=""),"",$F42-$E42))</f>
        <v/>
      </c>
      <c r="K42" s="12">
        <f>IF($A42="","",IF(OR($F42="",$G42=""),"",$G42-$F42))</f>
        <v/>
      </c>
      <c r="L42" s="19">
        <f>IF($A42="","",IF($G42="","",$G42-WEEKDAY($G42,2)+1))</f>
        <v/>
      </c>
      <c r="M42" s="9" t="n"/>
    </row>
    <row r="43">
      <c r="A43" s="9" t="n"/>
      <c r="B43" s="9" t="n"/>
      <c r="C43" s="9" t="n"/>
      <c r="D43" s="6" t="n"/>
      <c r="E43" s="6" t="n"/>
      <c r="F43" s="6" t="n"/>
      <c r="G43" s="6" t="n"/>
      <c r="H43" s="10">
        <f>IF($A43="","",IF(OR($E43="",$G43=""),"",$G43-$E43))</f>
        <v/>
      </c>
      <c r="I43" s="12">
        <f>IF($A43="","",IF(OR($D43="",$G43=""),"",$G43-$D43))</f>
        <v/>
      </c>
      <c r="J43" s="12">
        <f>IF($A43="","",IF(OR($E43="",$F43=""),"",$F43-$E43))</f>
        <v/>
      </c>
      <c r="K43" s="12">
        <f>IF($A43="","",IF(OR($F43="",$G43=""),"",$G43-$F43))</f>
        <v/>
      </c>
      <c r="L43" s="19">
        <f>IF($A43="","",IF($G43="","",$G43-WEEKDAY($G43,2)+1))</f>
        <v/>
      </c>
      <c r="M43" s="9" t="n"/>
    </row>
    <row r="44">
      <c r="A44" s="9" t="n"/>
      <c r="B44" s="9" t="n"/>
      <c r="C44" s="9" t="n"/>
      <c r="D44" s="6" t="n"/>
      <c r="E44" s="6" t="n"/>
      <c r="F44" s="6" t="n"/>
      <c r="G44" s="6" t="n"/>
      <c r="H44" s="10">
        <f>IF($A44="","",IF(OR($E44="",$G44=""),"",$G44-$E44))</f>
        <v/>
      </c>
      <c r="I44" s="12">
        <f>IF($A44="","",IF(OR($D44="",$G44=""),"",$G44-$D44))</f>
        <v/>
      </c>
      <c r="J44" s="12">
        <f>IF($A44="","",IF(OR($E44="",$F44=""),"",$F44-$E44))</f>
        <v/>
      </c>
      <c r="K44" s="12">
        <f>IF($A44="","",IF(OR($F44="",$G44=""),"",$G44-$F44))</f>
        <v/>
      </c>
      <c r="L44" s="19">
        <f>IF($A44="","",IF($G44="","",$G44-WEEKDAY($G44,2)+1))</f>
        <v/>
      </c>
      <c r="M44" s="9" t="n"/>
    </row>
    <row r="45">
      <c r="A45" s="9" t="n"/>
      <c r="B45" s="9" t="n"/>
      <c r="C45" s="9" t="n"/>
      <c r="D45" s="6" t="n"/>
      <c r="E45" s="6" t="n"/>
      <c r="F45" s="6" t="n"/>
      <c r="G45" s="6" t="n"/>
      <c r="H45" s="10">
        <f>IF($A45="","",IF(OR($E45="",$G45=""),"",$G45-$E45))</f>
        <v/>
      </c>
      <c r="I45" s="12">
        <f>IF($A45="","",IF(OR($D45="",$G45=""),"",$G45-$D45))</f>
        <v/>
      </c>
      <c r="J45" s="12">
        <f>IF($A45="","",IF(OR($E45="",$F45=""),"",$F45-$E45))</f>
        <v/>
      </c>
      <c r="K45" s="12">
        <f>IF($A45="","",IF(OR($F45="",$G45=""),"",$G45-$F45))</f>
        <v/>
      </c>
      <c r="L45" s="19">
        <f>IF($A45="","",IF($G45="","",$G45-WEEKDAY($G45,2)+1))</f>
        <v/>
      </c>
      <c r="M45" s="9" t="n"/>
    </row>
    <row r="46">
      <c r="A46" s="9" t="n"/>
      <c r="B46" s="9" t="n"/>
      <c r="C46" s="9" t="n"/>
      <c r="D46" s="6" t="n"/>
      <c r="E46" s="6" t="n"/>
      <c r="F46" s="6" t="n"/>
      <c r="G46" s="6" t="n"/>
      <c r="H46" s="10">
        <f>IF($A46="","",IF(OR($E46="",$G46=""),"",$G46-$E46))</f>
        <v/>
      </c>
      <c r="I46" s="12">
        <f>IF($A46="","",IF(OR($D46="",$G46=""),"",$G46-$D46))</f>
        <v/>
      </c>
      <c r="J46" s="12">
        <f>IF($A46="","",IF(OR($E46="",$F46=""),"",$F46-$E46))</f>
        <v/>
      </c>
      <c r="K46" s="12">
        <f>IF($A46="","",IF(OR($F46="",$G46=""),"",$G46-$F46))</f>
        <v/>
      </c>
      <c r="L46" s="19">
        <f>IF($A46="","",IF($G46="","",$G46-WEEKDAY($G46,2)+1))</f>
        <v/>
      </c>
      <c r="M46" s="9" t="n"/>
    </row>
    <row r="47">
      <c r="A47" s="9" t="n"/>
      <c r="B47" s="9" t="n"/>
      <c r="C47" s="9" t="n"/>
      <c r="D47" s="6" t="n"/>
      <c r="E47" s="6" t="n"/>
      <c r="F47" s="6" t="n"/>
      <c r="G47" s="6" t="n"/>
      <c r="H47" s="10">
        <f>IF($A47="","",IF(OR($E47="",$G47=""),"",$G47-$E47))</f>
        <v/>
      </c>
      <c r="I47" s="12">
        <f>IF($A47="","",IF(OR($D47="",$G47=""),"",$G47-$D47))</f>
        <v/>
      </c>
      <c r="J47" s="12">
        <f>IF($A47="","",IF(OR($E47="",$F47=""),"",$F47-$E47))</f>
        <v/>
      </c>
      <c r="K47" s="12">
        <f>IF($A47="","",IF(OR($F47="",$G47=""),"",$G47-$F47))</f>
        <v/>
      </c>
      <c r="L47" s="19">
        <f>IF($A47="","",IF($G47="","",$G47-WEEKDAY($G47,2)+1))</f>
        <v/>
      </c>
      <c r="M47" s="9" t="n"/>
    </row>
    <row r="48">
      <c r="A48" s="9" t="n"/>
      <c r="B48" s="9" t="n"/>
      <c r="C48" s="9" t="n"/>
      <c r="D48" s="6" t="n"/>
      <c r="E48" s="6" t="n"/>
      <c r="F48" s="6" t="n"/>
      <c r="G48" s="6" t="n"/>
      <c r="H48" s="10">
        <f>IF($A48="","",IF(OR($E48="",$G48=""),"",$G48-$E48))</f>
        <v/>
      </c>
      <c r="I48" s="12">
        <f>IF($A48="","",IF(OR($D48="",$G48=""),"",$G48-$D48))</f>
        <v/>
      </c>
      <c r="J48" s="12">
        <f>IF($A48="","",IF(OR($E48="",$F48=""),"",$F48-$E48))</f>
        <v/>
      </c>
      <c r="K48" s="12">
        <f>IF($A48="","",IF(OR($F48="",$G48=""),"",$G48-$F48))</f>
        <v/>
      </c>
      <c r="L48" s="19">
        <f>IF($A48="","",IF($G48="","",$G48-WEEKDAY($G48,2)+1))</f>
        <v/>
      </c>
      <c r="M48" s="9" t="n"/>
    </row>
    <row r="49">
      <c r="A49" s="9" t="n"/>
      <c r="B49" s="9" t="n"/>
      <c r="C49" s="9" t="n"/>
      <c r="D49" s="6" t="n"/>
      <c r="E49" s="6" t="n"/>
      <c r="F49" s="6" t="n"/>
      <c r="G49" s="6" t="n"/>
      <c r="H49" s="10">
        <f>IF($A49="","",IF(OR($E49="",$G49=""),"",$G49-$E49))</f>
        <v/>
      </c>
      <c r="I49" s="12">
        <f>IF($A49="","",IF(OR($D49="",$G49=""),"",$G49-$D49))</f>
        <v/>
      </c>
      <c r="J49" s="12">
        <f>IF($A49="","",IF(OR($E49="",$F49=""),"",$F49-$E49))</f>
        <v/>
      </c>
      <c r="K49" s="12">
        <f>IF($A49="","",IF(OR($F49="",$G49=""),"",$G49-$F49))</f>
        <v/>
      </c>
      <c r="L49" s="19">
        <f>IF($A49="","",IF($G49="","",$G49-WEEKDAY($G49,2)+1))</f>
        <v/>
      </c>
      <c r="M49" s="9" t="n"/>
    </row>
    <row r="50">
      <c r="A50" s="9" t="n"/>
      <c r="B50" s="9" t="n"/>
      <c r="C50" s="9" t="n"/>
      <c r="D50" s="6" t="n"/>
      <c r="E50" s="6" t="n"/>
      <c r="F50" s="6" t="n"/>
      <c r="G50" s="6" t="n"/>
      <c r="H50" s="10">
        <f>IF($A50="","",IF(OR($E50="",$G50=""),"",$G50-$E50))</f>
        <v/>
      </c>
      <c r="I50" s="12">
        <f>IF($A50="","",IF(OR($D50="",$G50=""),"",$G50-$D50))</f>
        <v/>
      </c>
      <c r="J50" s="12">
        <f>IF($A50="","",IF(OR($E50="",$F50=""),"",$F50-$E50))</f>
        <v/>
      </c>
      <c r="K50" s="12">
        <f>IF($A50="","",IF(OR($F50="",$G50=""),"",$G50-$F50))</f>
        <v/>
      </c>
      <c r="L50" s="19">
        <f>IF($A50="","",IF($G50="","",$G50-WEEKDAY($G50,2)+1))</f>
        <v/>
      </c>
      <c r="M50" s="9" t="n"/>
    </row>
    <row r="51">
      <c r="A51" s="9" t="n"/>
      <c r="B51" s="9" t="n"/>
      <c r="C51" s="9" t="n"/>
      <c r="D51" s="6" t="n"/>
      <c r="E51" s="6" t="n"/>
      <c r="F51" s="6" t="n"/>
      <c r="G51" s="6" t="n"/>
      <c r="H51" s="10">
        <f>IF($A51="","",IF(OR($E51="",$G51=""),"",$G51-$E51))</f>
        <v/>
      </c>
      <c r="I51" s="12">
        <f>IF($A51="","",IF(OR($D51="",$G51=""),"",$G51-$D51))</f>
        <v/>
      </c>
      <c r="J51" s="12">
        <f>IF($A51="","",IF(OR($E51="",$F51=""),"",$F51-$E51))</f>
        <v/>
      </c>
      <c r="K51" s="12">
        <f>IF($A51="","",IF(OR($F51="",$G51=""),"",$G51-$F51))</f>
        <v/>
      </c>
      <c r="L51" s="19">
        <f>IF($A51="","",IF($G51="","",$G51-WEEKDAY($G51,2)+1))</f>
        <v/>
      </c>
      <c r="M51" s="9" t="n"/>
    </row>
    <row r="52">
      <c r="A52" s="9" t="n"/>
      <c r="B52" s="9" t="n"/>
      <c r="C52" s="9" t="n"/>
      <c r="D52" s="6" t="n"/>
      <c r="E52" s="6" t="n"/>
      <c r="F52" s="6" t="n"/>
      <c r="G52" s="6" t="n"/>
      <c r="H52" s="10">
        <f>IF($A52="","",IF(OR($E52="",$G52=""),"",$G52-$E52))</f>
        <v/>
      </c>
      <c r="I52" s="12">
        <f>IF($A52="","",IF(OR($D52="",$G52=""),"",$G52-$D52))</f>
        <v/>
      </c>
      <c r="J52" s="12">
        <f>IF($A52="","",IF(OR($E52="",$F52=""),"",$F52-$E52))</f>
        <v/>
      </c>
      <c r="K52" s="12">
        <f>IF($A52="","",IF(OR($F52="",$G52=""),"",$G52-$F52))</f>
        <v/>
      </c>
      <c r="L52" s="19">
        <f>IF($A52="","",IF($G52="","",$G52-WEEKDAY($G52,2)+1))</f>
        <v/>
      </c>
      <c r="M52" s="9" t="n"/>
    </row>
    <row r="53">
      <c r="A53" s="9" t="n"/>
      <c r="B53" s="9" t="n"/>
      <c r="C53" s="9" t="n"/>
      <c r="D53" s="6" t="n"/>
      <c r="E53" s="6" t="n"/>
      <c r="F53" s="6" t="n"/>
      <c r="G53" s="6" t="n"/>
      <c r="H53" s="10">
        <f>IF($A53="","",IF(OR($E53="",$G53=""),"",$G53-$E53))</f>
        <v/>
      </c>
      <c r="I53" s="12">
        <f>IF($A53="","",IF(OR($D53="",$G53=""),"",$G53-$D53))</f>
        <v/>
      </c>
      <c r="J53" s="12">
        <f>IF($A53="","",IF(OR($E53="",$F53=""),"",$F53-$E53))</f>
        <v/>
      </c>
      <c r="K53" s="12">
        <f>IF($A53="","",IF(OR($F53="",$G53=""),"",$G53-$F53))</f>
        <v/>
      </c>
      <c r="L53" s="19">
        <f>IF($A53="","",IF($G53="","",$G53-WEEKDAY($G53,2)+1))</f>
        <v/>
      </c>
      <c r="M53" s="9" t="n"/>
    </row>
    <row r="54">
      <c r="A54" s="9" t="n"/>
      <c r="B54" s="9" t="n"/>
      <c r="C54" s="9" t="n"/>
      <c r="D54" s="6" t="n"/>
      <c r="E54" s="6" t="n"/>
      <c r="F54" s="6" t="n"/>
      <c r="G54" s="6" t="n"/>
      <c r="H54" s="10">
        <f>IF($A54="","",IF(OR($E54="",$G54=""),"",$G54-$E54))</f>
        <v/>
      </c>
      <c r="I54" s="12">
        <f>IF($A54="","",IF(OR($D54="",$G54=""),"",$G54-$D54))</f>
        <v/>
      </c>
      <c r="J54" s="12">
        <f>IF($A54="","",IF(OR($E54="",$F54=""),"",$F54-$E54))</f>
        <v/>
      </c>
      <c r="K54" s="12">
        <f>IF($A54="","",IF(OR($F54="",$G54=""),"",$G54-$F54))</f>
        <v/>
      </c>
      <c r="L54" s="19">
        <f>IF($A54="","",IF($G54="","",$G54-WEEKDAY($G54,2)+1))</f>
        <v/>
      </c>
      <c r="M54" s="9" t="n"/>
    </row>
    <row r="55">
      <c r="A55" s="9" t="n"/>
      <c r="B55" s="9" t="n"/>
      <c r="C55" s="9" t="n"/>
      <c r="D55" s="6" t="n"/>
      <c r="E55" s="6" t="n"/>
      <c r="F55" s="6" t="n"/>
      <c r="G55" s="6" t="n"/>
      <c r="H55" s="10">
        <f>IF($A55="","",IF(OR($E55="",$G55=""),"",$G55-$E55))</f>
        <v/>
      </c>
      <c r="I55" s="12">
        <f>IF($A55="","",IF(OR($D55="",$G55=""),"",$G55-$D55))</f>
        <v/>
      </c>
      <c r="J55" s="12">
        <f>IF($A55="","",IF(OR($E55="",$F55=""),"",$F55-$E55))</f>
        <v/>
      </c>
      <c r="K55" s="12">
        <f>IF($A55="","",IF(OR($F55="",$G55=""),"",$G55-$F55))</f>
        <v/>
      </c>
      <c r="L55" s="19">
        <f>IF($A55="","",IF($G55="","",$G55-WEEKDAY($G55,2)+1))</f>
        <v/>
      </c>
      <c r="M55" s="9" t="n"/>
    </row>
    <row r="56">
      <c r="A56" s="9" t="n"/>
      <c r="B56" s="9" t="n"/>
      <c r="C56" s="9" t="n"/>
      <c r="D56" s="6" t="n"/>
      <c r="E56" s="6" t="n"/>
      <c r="F56" s="6" t="n"/>
      <c r="G56" s="6" t="n"/>
      <c r="H56" s="10">
        <f>IF($A56="","",IF(OR($E56="",$G56=""),"",$G56-$E56))</f>
        <v/>
      </c>
      <c r="I56" s="12">
        <f>IF($A56="","",IF(OR($D56="",$G56=""),"",$G56-$D56))</f>
        <v/>
      </c>
      <c r="J56" s="12">
        <f>IF($A56="","",IF(OR($E56="",$F56=""),"",$F56-$E56))</f>
        <v/>
      </c>
      <c r="K56" s="12">
        <f>IF($A56="","",IF(OR($F56="",$G56=""),"",$G56-$F56))</f>
        <v/>
      </c>
      <c r="L56" s="19">
        <f>IF($A56="","",IF($G56="","",$G56-WEEKDAY($G56,2)+1))</f>
        <v/>
      </c>
      <c r="M56" s="9" t="n"/>
    </row>
    <row r="57">
      <c r="A57" s="9" t="n"/>
      <c r="B57" s="9" t="n"/>
      <c r="C57" s="9" t="n"/>
      <c r="D57" s="6" t="n"/>
      <c r="E57" s="6" t="n"/>
      <c r="F57" s="6" t="n"/>
      <c r="G57" s="6" t="n"/>
      <c r="H57" s="10">
        <f>IF($A57="","",IF(OR($E57="",$G57=""),"",$G57-$E57))</f>
        <v/>
      </c>
      <c r="I57" s="12">
        <f>IF($A57="","",IF(OR($D57="",$G57=""),"",$G57-$D57))</f>
        <v/>
      </c>
      <c r="J57" s="12">
        <f>IF($A57="","",IF(OR($E57="",$F57=""),"",$F57-$E57))</f>
        <v/>
      </c>
      <c r="K57" s="12">
        <f>IF($A57="","",IF(OR($F57="",$G57=""),"",$G57-$F57))</f>
        <v/>
      </c>
      <c r="L57" s="19">
        <f>IF($A57="","",IF($G57="","",$G57-WEEKDAY($G57,2)+1))</f>
        <v/>
      </c>
      <c r="M57" s="9" t="n"/>
    </row>
    <row r="58">
      <c r="A58" s="9" t="n"/>
      <c r="B58" s="9" t="n"/>
      <c r="C58" s="9" t="n"/>
      <c r="D58" s="6" t="n"/>
      <c r="E58" s="6" t="n"/>
      <c r="F58" s="6" t="n"/>
      <c r="G58" s="6" t="n"/>
      <c r="H58" s="10">
        <f>IF($A58="","",IF(OR($E58="",$G58=""),"",$G58-$E58))</f>
        <v/>
      </c>
      <c r="I58" s="12">
        <f>IF($A58="","",IF(OR($D58="",$G58=""),"",$G58-$D58))</f>
        <v/>
      </c>
      <c r="J58" s="12">
        <f>IF($A58="","",IF(OR($E58="",$F58=""),"",$F58-$E58))</f>
        <v/>
      </c>
      <c r="K58" s="12">
        <f>IF($A58="","",IF(OR($F58="",$G58=""),"",$G58-$F58))</f>
        <v/>
      </c>
      <c r="L58" s="19">
        <f>IF($A58="","",IF($G58="","",$G58-WEEKDAY($G58,2)+1))</f>
        <v/>
      </c>
      <c r="M58" s="9" t="n"/>
    </row>
    <row r="59">
      <c r="A59" s="9" t="n"/>
      <c r="B59" s="9" t="n"/>
      <c r="C59" s="9" t="n"/>
      <c r="D59" s="6" t="n"/>
      <c r="E59" s="6" t="n"/>
      <c r="F59" s="6" t="n"/>
      <c r="G59" s="6" t="n"/>
      <c r="H59" s="10">
        <f>IF($A59="","",IF(OR($E59="",$G59=""),"",$G59-$E59))</f>
        <v/>
      </c>
      <c r="I59" s="12">
        <f>IF($A59="","",IF(OR($D59="",$G59=""),"",$G59-$D59))</f>
        <v/>
      </c>
      <c r="J59" s="12">
        <f>IF($A59="","",IF(OR($E59="",$F59=""),"",$F59-$E59))</f>
        <v/>
      </c>
      <c r="K59" s="12">
        <f>IF($A59="","",IF(OR($F59="",$G59=""),"",$G59-$F59))</f>
        <v/>
      </c>
      <c r="L59" s="19">
        <f>IF($A59="","",IF($G59="","",$G59-WEEKDAY($G59,2)+1))</f>
        <v/>
      </c>
      <c r="M59" s="9" t="n"/>
    </row>
    <row r="60">
      <c r="A60" s="9" t="n"/>
      <c r="B60" s="9" t="n"/>
      <c r="C60" s="9" t="n"/>
      <c r="D60" s="6" t="n"/>
      <c r="E60" s="6" t="n"/>
      <c r="F60" s="6" t="n"/>
      <c r="G60" s="6" t="n"/>
      <c r="H60" s="10">
        <f>IF($A60="","",IF(OR($E60="",$G60=""),"",$G60-$E60))</f>
        <v/>
      </c>
      <c r="I60" s="12">
        <f>IF($A60="","",IF(OR($D60="",$G60=""),"",$G60-$D60))</f>
        <v/>
      </c>
      <c r="J60" s="12">
        <f>IF($A60="","",IF(OR($E60="",$F60=""),"",$F60-$E60))</f>
        <v/>
      </c>
      <c r="K60" s="12">
        <f>IF($A60="","",IF(OR($F60="",$G60=""),"",$G60-$F60))</f>
        <v/>
      </c>
      <c r="L60" s="19">
        <f>IF($A60="","",IF($G60="","",$G60-WEEKDAY($G60,2)+1))</f>
        <v/>
      </c>
      <c r="M60" s="9" t="n"/>
    </row>
    <row r="61">
      <c r="A61" s="9" t="n"/>
      <c r="B61" s="9" t="n"/>
      <c r="C61" s="9" t="n"/>
      <c r="D61" s="6" t="n"/>
      <c r="E61" s="6" t="n"/>
      <c r="F61" s="6" t="n"/>
      <c r="G61" s="6" t="n"/>
      <c r="H61" s="10">
        <f>IF($A61="","",IF(OR($E61="",$G61=""),"",$G61-$E61))</f>
        <v/>
      </c>
      <c r="I61" s="12">
        <f>IF($A61="","",IF(OR($D61="",$G61=""),"",$G61-$D61))</f>
        <v/>
      </c>
      <c r="J61" s="12">
        <f>IF($A61="","",IF(OR($E61="",$F61=""),"",$F61-$E61))</f>
        <v/>
      </c>
      <c r="K61" s="12">
        <f>IF($A61="","",IF(OR($F61="",$G61=""),"",$G61-$F61))</f>
        <v/>
      </c>
      <c r="L61" s="19">
        <f>IF($A61="","",IF($G61="","",$G61-WEEKDAY($G61,2)+1))</f>
        <v/>
      </c>
      <c r="M61" s="9" t="n"/>
    </row>
    <row r="62">
      <c r="A62" s="9" t="n"/>
      <c r="B62" s="9" t="n"/>
      <c r="C62" s="9" t="n"/>
      <c r="D62" s="6" t="n"/>
      <c r="E62" s="6" t="n"/>
      <c r="F62" s="6" t="n"/>
      <c r="G62" s="6" t="n"/>
      <c r="H62" s="10">
        <f>IF($A62="","",IF(OR($E62="",$G62=""),"",$G62-$E62))</f>
        <v/>
      </c>
      <c r="I62" s="12">
        <f>IF($A62="","",IF(OR($D62="",$G62=""),"",$G62-$D62))</f>
        <v/>
      </c>
      <c r="J62" s="12">
        <f>IF($A62="","",IF(OR($E62="",$F62=""),"",$F62-$E62))</f>
        <v/>
      </c>
      <c r="K62" s="12">
        <f>IF($A62="","",IF(OR($F62="",$G62=""),"",$G62-$F62))</f>
        <v/>
      </c>
      <c r="L62" s="19">
        <f>IF($A62="","",IF($G62="","",$G62-WEEKDAY($G62,2)+1))</f>
        <v/>
      </c>
      <c r="M62" s="9" t="n"/>
    </row>
    <row r="63">
      <c r="A63" s="9" t="n"/>
      <c r="B63" s="9" t="n"/>
      <c r="C63" s="9" t="n"/>
      <c r="D63" s="6" t="n"/>
      <c r="E63" s="6" t="n"/>
      <c r="F63" s="6" t="n"/>
      <c r="G63" s="6" t="n"/>
      <c r="H63" s="10">
        <f>IF($A63="","",IF(OR($E63="",$G63=""),"",$G63-$E63))</f>
        <v/>
      </c>
      <c r="I63" s="12">
        <f>IF($A63="","",IF(OR($D63="",$G63=""),"",$G63-$D63))</f>
        <v/>
      </c>
      <c r="J63" s="12">
        <f>IF($A63="","",IF(OR($E63="",$F63=""),"",$F63-$E63))</f>
        <v/>
      </c>
      <c r="K63" s="12">
        <f>IF($A63="","",IF(OR($F63="",$G63=""),"",$G63-$F63))</f>
        <v/>
      </c>
      <c r="L63" s="19">
        <f>IF($A63="","",IF($G63="","",$G63-WEEKDAY($G63,2)+1))</f>
        <v/>
      </c>
      <c r="M63" s="9" t="n"/>
    </row>
    <row r="64">
      <c r="A64" s="9" t="n"/>
      <c r="B64" s="9" t="n"/>
      <c r="C64" s="9" t="n"/>
      <c r="D64" s="6" t="n"/>
      <c r="E64" s="6" t="n"/>
      <c r="F64" s="6" t="n"/>
      <c r="G64" s="6" t="n"/>
      <c r="H64" s="10">
        <f>IF($A64="","",IF(OR($E64="",$G64=""),"",$G64-$E64))</f>
        <v/>
      </c>
      <c r="I64" s="12">
        <f>IF($A64="","",IF(OR($D64="",$G64=""),"",$G64-$D64))</f>
        <v/>
      </c>
      <c r="J64" s="12">
        <f>IF($A64="","",IF(OR($E64="",$F64=""),"",$F64-$E64))</f>
        <v/>
      </c>
      <c r="K64" s="12">
        <f>IF($A64="","",IF(OR($F64="",$G64=""),"",$G64-$F64))</f>
        <v/>
      </c>
      <c r="L64" s="19">
        <f>IF($A64="","",IF($G64="","",$G64-WEEKDAY($G64,2)+1))</f>
        <v/>
      </c>
      <c r="M64" s="9" t="n"/>
    </row>
    <row r="65">
      <c r="A65" s="9" t="n"/>
      <c r="B65" s="9" t="n"/>
      <c r="C65" s="9" t="n"/>
      <c r="D65" s="6" t="n"/>
      <c r="E65" s="6" t="n"/>
      <c r="F65" s="6" t="n"/>
      <c r="G65" s="6" t="n"/>
      <c r="H65" s="10">
        <f>IF($A65="","",IF(OR($E65="",$G65=""),"",$G65-$E65))</f>
        <v/>
      </c>
      <c r="I65" s="12">
        <f>IF($A65="","",IF(OR($D65="",$G65=""),"",$G65-$D65))</f>
        <v/>
      </c>
      <c r="J65" s="12">
        <f>IF($A65="","",IF(OR($E65="",$F65=""),"",$F65-$E65))</f>
        <v/>
      </c>
      <c r="K65" s="12">
        <f>IF($A65="","",IF(OR($F65="",$G65=""),"",$G65-$F65))</f>
        <v/>
      </c>
      <c r="L65" s="19">
        <f>IF($A65="","",IF($G65="","",$G65-WEEKDAY($G65,2)+1))</f>
        <v/>
      </c>
      <c r="M65" s="9" t="n"/>
    </row>
    <row r="66">
      <c r="A66" s="9" t="n"/>
      <c r="B66" s="9" t="n"/>
      <c r="C66" s="9" t="n"/>
      <c r="D66" s="6" t="n"/>
      <c r="E66" s="6" t="n"/>
      <c r="F66" s="6" t="n"/>
      <c r="G66" s="6" t="n"/>
      <c r="H66" s="10">
        <f>IF($A66="","",IF(OR($E66="",$G66=""),"",$G66-$E66))</f>
        <v/>
      </c>
      <c r="I66" s="12">
        <f>IF($A66="","",IF(OR($D66="",$G66=""),"",$G66-$D66))</f>
        <v/>
      </c>
      <c r="J66" s="12">
        <f>IF($A66="","",IF(OR($E66="",$F66=""),"",$F66-$E66))</f>
        <v/>
      </c>
      <c r="K66" s="12">
        <f>IF($A66="","",IF(OR($F66="",$G66=""),"",$G66-$F66))</f>
        <v/>
      </c>
      <c r="L66" s="19">
        <f>IF($A66="","",IF($G66="","",$G66-WEEKDAY($G66,2)+1))</f>
        <v/>
      </c>
      <c r="M66" s="9" t="n"/>
    </row>
    <row r="67">
      <c r="A67" s="9" t="n"/>
      <c r="B67" s="9" t="n"/>
      <c r="C67" s="9" t="n"/>
      <c r="D67" s="6" t="n"/>
      <c r="E67" s="6" t="n"/>
      <c r="F67" s="6" t="n"/>
      <c r="G67" s="6" t="n"/>
      <c r="H67" s="10">
        <f>IF($A67="","",IF(OR($E67="",$G67=""),"",$G67-$E67))</f>
        <v/>
      </c>
      <c r="I67" s="12">
        <f>IF($A67="","",IF(OR($D67="",$G67=""),"",$G67-$D67))</f>
        <v/>
      </c>
      <c r="J67" s="12">
        <f>IF($A67="","",IF(OR($E67="",$F67=""),"",$F67-$E67))</f>
        <v/>
      </c>
      <c r="K67" s="12">
        <f>IF($A67="","",IF(OR($F67="",$G67=""),"",$G67-$F67))</f>
        <v/>
      </c>
      <c r="L67" s="19">
        <f>IF($A67="","",IF($G67="","",$G67-WEEKDAY($G67,2)+1))</f>
        <v/>
      </c>
      <c r="M67" s="9" t="n"/>
    </row>
    <row r="68">
      <c r="A68" s="9" t="n"/>
      <c r="B68" s="9" t="n"/>
      <c r="C68" s="9" t="n"/>
      <c r="D68" s="6" t="n"/>
      <c r="E68" s="6" t="n"/>
      <c r="F68" s="6" t="n"/>
      <c r="G68" s="6" t="n"/>
      <c r="H68" s="10">
        <f>IF($A68="","",IF(OR($E68="",$G68=""),"",$G68-$E68))</f>
        <v/>
      </c>
      <c r="I68" s="12">
        <f>IF($A68="","",IF(OR($D68="",$G68=""),"",$G68-$D68))</f>
        <v/>
      </c>
      <c r="J68" s="12">
        <f>IF($A68="","",IF(OR($E68="",$F68=""),"",$F68-$E68))</f>
        <v/>
      </c>
      <c r="K68" s="12">
        <f>IF($A68="","",IF(OR($F68="",$G68=""),"",$G68-$F68))</f>
        <v/>
      </c>
      <c r="L68" s="19">
        <f>IF($A68="","",IF($G68="","",$G68-WEEKDAY($G68,2)+1))</f>
        <v/>
      </c>
      <c r="M68" s="9" t="n"/>
    </row>
    <row r="69">
      <c r="A69" s="9" t="n"/>
      <c r="B69" s="9" t="n"/>
      <c r="C69" s="9" t="n"/>
      <c r="D69" s="6" t="n"/>
      <c r="E69" s="6" t="n"/>
      <c r="F69" s="6" t="n"/>
      <c r="G69" s="6" t="n"/>
      <c r="H69" s="10">
        <f>IF($A69="","",IF(OR($E69="",$G69=""),"",$G69-$E69))</f>
        <v/>
      </c>
      <c r="I69" s="12">
        <f>IF($A69="","",IF(OR($D69="",$G69=""),"",$G69-$D69))</f>
        <v/>
      </c>
      <c r="J69" s="12">
        <f>IF($A69="","",IF(OR($E69="",$F69=""),"",$F69-$E69))</f>
        <v/>
      </c>
      <c r="K69" s="12">
        <f>IF($A69="","",IF(OR($F69="",$G69=""),"",$G69-$F69))</f>
        <v/>
      </c>
      <c r="L69" s="19">
        <f>IF($A69="","",IF($G69="","",$G69-WEEKDAY($G69,2)+1))</f>
        <v/>
      </c>
      <c r="M69" s="9" t="n"/>
    </row>
    <row r="70">
      <c r="A70" s="9" t="n"/>
      <c r="B70" s="9" t="n"/>
      <c r="C70" s="9" t="n"/>
      <c r="D70" s="6" t="n"/>
      <c r="E70" s="6" t="n"/>
      <c r="F70" s="6" t="n"/>
      <c r="G70" s="6" t="n"/>
      <c r="H70" s="10">
        <f>IF($A70="","",IF(OR($E70="",$G70=""),"",$G70-$E70))</f>
        <v/>
      </c>
      <c r="I70" s="12">
        <f>IF($A70="","",IF(OR($D70="",$G70=""),"",$G70-$D70))</f>
        <v/>
      </c>
      <c r="J70" s="12">
        <f>IF($A70="","",IF(OR($E70="",$F70=""),"",$F70-$E70))</f>
        <v/>
      </c>
      <c r="K70" s="12">
        <f>IF($A70="","",IF(OR($F70="",$G70=""),"",$G70-$F70))</f>
        <v/>
      </c>
      <c r="L70" s="19">
        <f>IF($A70="","",IF($G70="","",$G70-WEEKDAY($G70,2)+1))</f>
        <v/>
      </c>
      <c r="M70" s="9" t="n"/>
    </row>
    <row r="71">
      <c r="A71" s="9" t="n"/>
      <c r="B71" s="9" t="n"/>
      <c r="C71" s="9" t="n"/>
      <c r="D71" s="6" t="n"/>
      <c r="E71" s="6" t="n"/>
      <c r="F71" s="6" t="n"/>
      <c r="G71" s="6" t="n"/>
      <c r="H71" s="10">
        <f>IF($A71="","",IF(OR($E71="",$G71=""),"",$G71-$E71))</f>
        <v/>
      </c>
      <c r="I71" s="12">
        <f>IF($A71="","",IF(OR($D71="",$G71=""),"",$G71-$D71))</f>
        <v/>
      </c>
      <c r="J71" s="12">
        <f>IF($A71="","",IF(OR($E71="",$F71=""),"",$F71-$E71))</f>
        <v/>
      </c>
      <c r="K71" s="12">
        <f>IF($A71="","",IF(OR($F71="",$G71=""),"",$G71-$F71))</f>
        <v/>
      </c>
      <c r="L71" s="19">
        <f>IF($A71="","",IF($G71="","",$G71-WEEKDAY($G71,2)+1))</f>
        <v/>
      </c>
      <c r="M71" s="9" t="n"/>
    </row>
    <row r="72">
      <c r="A72" s="9" t="n"/>
      <c r="B72" s="9" t="n"/>
      <c r="C72" s="9" t="n"/>
      <c r="D72" s="6" t="n"/>
      <c r="E72" s="6" t="n"/>
      <c r="F72" s="6" t="n"/>
      <c r="G72" s="6" t="n"/>
      <c r="H72" s="10">
        <f>IF($A72="","",IF(OR($E72="",$G72=""),"",$G72-$E72))</f>
        <v/>
      </c>
      <c r="I72" s="12">
        <f>IF($A72="","",IF(OR($D72="",$G72=""),"",$G72-$D72))</f>
        <v/>
      </c>
      <c r="J72" s="12">
        <f>IF($A72="","",IF(OR($E72="",$F72=""),"",$F72-$E72))</f>
        <v/>
      </c>
      <c r="K72" s="12">
        <f>IF($A72="","",IF(OR($F72="",$G72=""),"",$G72-$F72))</f>
        <v/>
      </c>
      <c r="L72" s="19">
        <f>IF($A72="","",IF($G72="","",$G72-WEEKDAY($G72,2)+1))</f>
        <v/>
      </c>
      <c r="M72" s="9" t="n"/>
    </row>
    <row r="73">
      <c r="A73" s="9" t="n"/>
      <c r="B73" s="9" t="n"/>
      <c r="C73" s="9" t="n"/>
      <c r="D73" s="6" t="n"/>
      <c r="E73" s="6" t="n"/>
      <c r="F73" s="6" t="n"/>
      <c r="G73" s="6" t="n"/>
      <c r="H73" s="10">
        <f>IF($A73="","",IF(OR($E73="",$G73=""),"",$G73-$E73))</f>
        <v/>
      </c>
      <c r="I73" s="12">
        <f>IF($A73="","",IF(OR($D73="",$G73=""),"",$G73-$D73))</f>
        <v/>
      </c>
      <c r="J73" s="12">
        <f>IF($A73="","",IF(OR($E73="",$F73=""),"",$F73-$E73))</f>
        <v/>
      </c>
      <c r="K73" s="12">
        <f>IF($A73="","",IF(OR($F73="",$G73=""),"",$G73-$F73))</f>
        <v/>
      </c>
      <c r="L73" s="19">
        <f>IF($A73="","",IF($G73="","",$G73-WEEKDAY($G73,2)+1))</f>
        <v/>
      </c>
      <c r="M73" s="9" t="n"/>
    </row>
    <row r="74">
      <c r="A74" s="9" t="n"/>
      <c r="B74" s="9" t="n"/>
      <c r="C74" s="9" t="n"/>
      <c r="D74" s="6" t="n"/>
      <c r="E74" s="6" t="n"/>
      <c r="F74" s="6" t="n"/>
      <c r="G74" s="6" t="n"/>
      <c r="H74" s="10">
        <f>IF($A74="","",IF(OR($E74="",$G74=""),"",$G74-$E74))</f>
        <v/>
      </c>
      <c r="I74" s="12">
        <f>IF($A74="","",IF(OR($D74="",$G74=""),"",$G74-$D74))</f>
        <v/>
      </c>
      <c r="J74" s="12">
        <f>IF($A74="","",IF(OR($E74="",$F74=""),"",$F74-$E74))</f>
        <v/>
      </c>
      <c r="K74" s="12">
        <f>IF($A74="","",IF(OR($F74="",$G74=""),"",$G74-$F74))</f>
        <v/>
      </c>
      <c r="L74" s="19">
        <f>IF($A74="","",IF($G74="","",$G74-WEEKDAY($G74,2)+1))</f>
        <v/>
      </c>
      <c r="M74" s="9" t="n"/>
    </row>
    <row r="75">
      <c r="A75" s="9" t="n"/>
      <c r="B75" s="9" t="n"/>
      <c r="C75" s="9" t="n"/>
      <c r="D75" s="6" t="n"/>
      <c r="E75" s="6" t="n"/>
      <c r="F75" s="6" t="n"/>
      <c r="G75" s="6" t="n"/>
      <c r="H75" s="10">
        <f>IF($A75="","",IF(OR($E75="",$G75=""),"",$G75-$E75))</f>
        <v/>
      </c>
      <c r="I75" s="12">
        <f>IF($A75="","",IF(OR($D75="",$G75=""),"",$G75-$D75))</f>
        <v/>
      </c>
      <c r="J75" s="12">
        <f>IF($A75="","",IF(OR($E75="",$F75=""),"",$F75-$E75))</f>
        <v/>
      </c>
      <c r="K75" s="12">
        <f>IF($A75="","",IF(OR($F75="",$G75=""),"",$G75-$F75))</f>
        <v/>
      </c>
      <c r="L75" s="19">
        <f>IF($A75="","",IF($G75="","",$G75-WEEKDAY($G75,2)+1))</f>
        <v/>
      </c>
      <c r="M75" s="9" t="n"/>
    </row>
    <row r="76">
      <c r="A76" s="9" t="n"/>
      <c r="B76" s="9" t="n"/>
      <c r="C76" s="9" t="n"/>
      <c r="D76" s="6" t="n"/>
      <c r="E76" s="6" t="n"/>
      <c r="F76" s="6" t="n"/>
      <c r="G76" s="6" t="n"/>
      <c r="H76" s="10">
        <f>IF($A76="","",IF(OR($E76="",$G76=""),"",$G76-$E76))</f>
        <v/>
      </c>
      <c r="I76" s="12">
        <f>IF($A76="","",IF(OR($D76="",$G76=""),"",$G76-$D76))</f>
        <v/>
      </c>
      <c r="J76" s="12">
        <f>IF($A76="","",IF(OR($E76="",$F76=""),"",$F76-$E76))</f>
        <v/>
      </c>
      <c r="K76" s="12">
        <f>IF($A76="","",IF(OR($F76="",$G76=""),"",$G76-$F76))</f>
        <v/>
      </c>
      <c r="L76" s="19">
        <f>IF($A76="","",IF($G76="","",$G76-WEEKDAY($G76,2)+1))</f>
        <v/>
      </c>
      <c r="M76" s="9" t="n"/>
    </row>
    <row r="77">
      <c r="A77" s="9" t="n"/>
      <c r="B77" s="9" t="n"/>
      <c r="C77" s="9" t="n"/>
      <c r="D77" s="6" t="n"/>
      <c r="E77" s="6" t="n"/>
      <c r="F77" s="6" t="n"/>
      <c r="G77" s="6" t="n"/>
      <c r="H77" s="10">
        <f>IF($A77="","",IF(OR($E77="",$G77=""),"",$G77-$E77))</f>
        <v/>
      </c>
      <c r="I77" s="12">
        <f>IF($A77="","",IF(OR($D77="",$G77=""),"",$G77-$D77))</f>
        <v/>
      </c>
      <c r="J77" s="12">
        <f>IF($A77="","",IF(OR($E77="",$F77=""),"",$F77-$E77))</f>
        <v/>
      </c>
      <c r="K77" s="12">
        <f>IF($A77="","",IF(OR($F77="",$G77=""),"",$G77-$F77))</f>
        <v/>
      </c>
      <c r="L77" s="19">
        <f>IF($A77="","",IF($G77="","",$G77-WEEKDAY($G77,2)+1))</f>
        <v/>
      </c>
      <c r="M77" s="9" t="n"/>
    </row>
    <row r="78">
      <c r="A78" s="9" t="n"/>
      <c r="B78" s="9" t="n"/>
      <c r="C78" s="9" t="n"/>
      <c r="D78" s="6" t="n"/>
      <c r="E78" s="6" t="n"/>
      <c r="F78" s="6" t="n"/>
      <c r="G78" s="6" t="n"/>
      <c r="H78" s="10">
        <f>IF($A78="","",IF(OR($E78="",$G78=""),"",$G78-$E78))</f>
        <v/>
      </c>
      <c r="I78" s="12">
        <f>IF($A78="","",IF(OR($D78="",$G78=""),"",$G78-$D78))</f>
        <v/>
      </c>
      <c r="J78" s="12">
        <f>IF($A78="","",IF(OR($E78="",$F78=""),"",$F78-$E78))</f>
        <v/>
      </c>
      <c r="K78" s="12">
        <f>IF($A78="","",IF(OR($F78="",$G78=""),"",$G78-$F78))</f>
        <v/>
      </c>
      <c r="L78" s="19">
        <f>IF($A78="","",IF($G78="","",$G78-WEEKDAY($G78,2)+1))</f>
        <v/>
      </c>
      <c r="M78" s="9" t="n"/>
    </row>
    <row r="79">
      <c r="A79" s="9" t="n"/>
      <c r="B79" s="9" t="n"/>
      <c r="C79" s="9" t="n"/>
      <c r="D79" s="6" t="n"/>
      <c r="E79" s="6" t="n"/>
      <c r="F79" s="6" t="n"/>
      <c r="G79" s="6" t="n"/>
      <c r="H79" s="10">
        <f>IF($A79="","",IF(OR($E79="",$G79=""),"",$G79-$E79))</f>
        <v/>
      </c>
      <c r="I79" s="12">
        <f>IF($A79="","",IF(OR($D79="",$G79=""),"",$G79-$D79))</f>
        <v/>
      </c>
      <c r="J79" s="12">
        <f>IF($A79="","",IF(OR($E79="",$F79=""),"",$F79-$E79))</f>
        <v/>
      </c>
      <c r="K79" s="12">
        <f>IF($A79="","",IF(OR($F79="",$G79=""),"",$G79-$F79))</f>
        <v/>
      </c>
      <c r="L79" s="19">
        <f>IF($A79="","",IF($G79="","",$G79-WEEKDAY($G79,2)+1))</f>
        <v/>
      </c>
      <c r="M79" s="9" t="n"/>
    </row>
    <row r="80">
      <c r="A80" s="9" t="n"/>
      <c r="B80" s="9" t="n"/>
      <c r="C80" s="9" t="n"/>
      <c r="D80" s="6" t="n"/>
      <c r="E80" s="6" t="n"/>
      <c r="F80" s="6" t="n"/>
      <c r="G80" s="6" t="n"/>
      <c r="H80" s="10">
        <f>IF($A80="","",IF(OR($E80="",$G80=""),"",$G80-$E80))</f>
        <v/>
      </c>
      <c r="I80" s="12">
        <f>IF($A80="","",IF(OR($D80="",$G80=""),"",$G80-$D80))</f>
        <v/>
      </c>
      <c r="J80" s="12">
        <f>IF($A80="","",IF(OR($E80="",$F80=""),"",$F80-$E80))</f>
        <v/>
      </c>
      <c r="K80" s="12">
        <f>IF($A80="","",IF(OR($F80="",$G80=""),"",$G80-$F80))</f>
        <v/>
      </c>
      <c r="L80" s="19">
        <f>IF($A80="","",IF($G80="","",$G80-WEEKDAY($G80,2)+1))</f>
        <v/>
      </c>
      <c r="M80" s="9" t="n"/>
    </row>
    <row r="81">
      <c r="A81" s="9" t="n"/>
      <c r="B81" s="9" t="n"/>
      <c r="C81" s="9" t="n"/>
      <c r="D81" s="6" t="n"/>
      <c r="E81" s="6" t="n"/>
      <c r="F81" s="6" t="n"/>
      <c r="G81" s="6" t="n"/>
      <c r="H81" s="10">
        <f>IF($A81="","",IF(OR($E81="",$G81=""),"",$G81-$E81))</f>
        <v/>
      </c>
      <c r="I81" s="12">
        <f>IF($A81="","",IF(OR($D81="",$G81=""),"",$G81-$D81))</f>
        <v/>
      </c>
      <c r="J81" s="12">
        <f>IF($A81="","",IF(OR($E81="",$F81=""),"",$F81-$E81))</f>
        <v/>
      </c>
      <c r="K81" s="12">
        <f>IF($A81="","",IF(OR($F81="",$G81=""),"",$G81-$F81))</f>
        <v/>
      </c>
      <c r="L81" s="19">
        <f>IF($A81="","",IF($G81="","",$G81-WEEKDAY($G81,2)+1))</f>
        <v/>
      </c>
      <c r="M81" s="9" t="n"/>
    </row>
    <row r="82">
      <c r="A82" s="9" t="n"/>
      <c r="B82" s="9" t="n"/>
      <c r="C82" s="9" t="n"/>
      <c r="D82" s="6" t="n"/>
      <c r="E82" s="6" t="n"/>
      <c r="F82" s="6" t="n"/>
      <c r="G82" s="6" t="n"/>
      <c r="H82" s="10">
        <f>IF($A82="","",IF(OR($E82="",$G82=""),"",$G82-$E82))</f>
        <v/>
      </c>
      <c r="I82" s="12">
        <f>IF($A82="","",IF(OR($D82="",$G82=""),"",$G82-$D82))</f>
        <v/>
      </c>
      <c r="J82" s="12">
        <f>IF($A82="","",IF(OR($E82="",$F82=""),"",$F82-$E82))</f>
        <v/>
      </c>
      <c r="K82" s="12">
        <f>IF($A82="","",IF(OR($F82="",$G82=""),"",$G82-$F82))</f>
        <v/>
      </c>
      <c r="L82" s="19">
        <f>IF($A82="","",IF($G82="","",$G82-WEEKDAY($G82,2)+1))</f>
        <v/>
      </c>
      <c r="M82" s="9" t="n"/>
    </row>
    <row r="83">
      <c r="A83" s="9" t="n"/>
      <c r="B83" s="9" t="n"/>
      <c r="C83" s="9" t="n"/>
      <c r="D83" s="6" t="n"/>
      <c r="E83" s="6" t="n"/>
      <c r="F83" s="6" t="n"/>
      <c r="G83" s="6" t="n"/>
      <c r="H83" s="10">
        <f>IF($A83="","",IF(OR($E83="",$G83=""),"",$G83-$E83))</f>
        <v/>
      </c>
      <c r="I83" s="12">
        <f>IF($A83="","",IF(OR($D83="",$G83=""),"",$G83-$D83))</f>
        <v/>
      </c>
      <c r="J83" s="12">
        <f>IF($A83="","",IF(OR($E83="",$F83=""),"",$F83-$E83))</f>
        <v/>
      </c>
      <c r="K83" s="12">
        <f>IF($A83="","",IF(OR($F83="",$G83=""),"",$G83-$F83))</f>
        <v/>
      </c>
      <c r="L83" s="19">
        <f>IF($A83="","",IF($G83="","",$G83-WEEKDAY($G83,2)+1))</f>
        <v/>
      </c>
      <c r="M83" s="9" t="n"/>
    </row>
    <row r="84">
      <c r="A84" s="9" t="n"/>
      <c r="B84" s="9" t="n"/>
      <c r="C84" s="9" t="n"/>
      <c r="D84" s="6" t="n"/>
      <c r="E84" s="6" t="n"/>
      <c r="F84" s="6" t="n"/>
      <c r="G84" s="6" t="n"/>
      <c r="H84" s="10">
        <f>IF($A84="","",IF(OR($E84="",$G84=""),"",$G84-$E84))</f>
        <v/>
      </c>
      <c r="I84" s="12">
        <f>IF($A84="","",IF(OR($D84="",$G84=""),"",$G84-$D84))</f>
        <v/>
      </c>
      <c r="J84" s="12">
        <f>IF($A84="","",IF(OR($E84="",$F84=""),"",$F84-$E84))</f>
        <v/>
      </c>
      <c r="K84" s="12">
        <f>IF($A84="","",IF(OR($F84="",$G84=""),"",$G84-$F84))</f>
        <v/>
      </c>
      <c r="L84" s="19">
        <f>IF($A84="","",IF($G84="","",$G84-WEEKDAY($G84,2)+1))</f>
        <v/>
      </c>
      <c r="M84" s="9" t="n"/>
    </row>
    <row r="85">
      <c r="A85" s="9" t="n"/>
      <c r="B85" s="9" t="n"/>
      <c r="C85" s="9" t="n"/>
      <c r="D85" s="6" t="n"/>
      <c r="E85" s="6" t="n"/>
      <c r="F85" s="6" t="n"/>
      <c r="G85" s="6" t="n"/>
      <c r="H85" s="10">
        <f>IF($A85="","",IF(OR($E85="",$G85=""),"",$G85-$E85))</f>
        <v/>
      </c>
      <c r="I85" s="12">
        <f>IF($A85="","",IF(OR($D85="",$G85=""),"",$G85-$D85))</f>
        <v/>
      </c>
      <c r="J85" s="12">
        <f>IF($A85="","",IF(OR($E85="",$F85=""),"",$F85-$E85))</f>
        <v/>
      </c>
      <c r="K85" s="12">
        <f>IF($A85="","",IF(OR($F85="",$G85=""),"",$G85-$F85))</f>
        <v/>
      </c>
      <c r="L85" s="19">
        <f>IF($A85="","",IF($G85="","",$G85-WEEKDAY($G85,2)+1))</f>
        <v/>
      </c>
      <c r="M85" s="9" t="n"/>
    </row>
    <row r="86">
      <c r="A86" s="9" t="n"/>
      <c r="B86" s="9" t="n"/>
      <c r="C86" s="9" t="n"/>
      <c r="D86" s="6" t="n"/>
      <c r="E86" s="6" t="n"/>
      <c r="F86" s="6" t="n"/>
      <c r="G86" s="6" t="n"/>
      <c r="H86" s="10">
        <f>IF($A86="","",IF(OR($E86="",$G86=""),"",$G86-$E86))</f>
        <v/>
      </c>
      <c r="I86" s="12">
        <f>IF($A86="","",IF(OR($D86="",$G86=""),"",$G86-$D86))</f>
        <v/>
      </c>
      <c r="J86" s="12">
        <f>IF($A86="","",IF(OR($E86="",$F86=""),"",$F86-$E86))</f>
        <v/>
      </c>
      <c r="K86" s="12">
        <f>IF($A86="","",IF(OR($F86="",$G86=""),"",$G86-$F86))</f>
        <v/>
      </c>
      <c r="L86" s="19">
        <f>IF($A86="","",IF($G86="","",$G86-WEEKDAY($G86,2)+1))</f>
        <v/>
      </c>
      <c r="M86" s="9" t="n"/>
    </row>
    <row r="87">
      <c r="A87" s="9" t="n"/>
      <c r="B87" s="9" t="n"/>
      <c r="C87" s="9" t="n"/>
      <c r="D87" s="6" t="n"/>
      <c r="E87" s="6" t="n"/>
      <c r="F87" s="6" t="n"/>
      <c r="G87" s="6" t="n"/>
      <c r="H87" s="10">
        <f>IF($A87="","",IF(OR($E87="",$G87=""),"",$G87-$E87))</f>
        <v/>
      </c>
      <c r="I87" s="12">
        <f>IF($A87="","",IF(OR($D87="",$G87=""),"",$G87-$D87))</f>
        <v/>
      </c>
      <c r="J87" s="12">
        <f>IF($A87="","",IF(OR($E87="",$F87=""),"",$F87-$E87))</f>
        <v/>
      </c>
      <c r="K87" s="12">
        <f>IF($A87="","",IF(OR($F87="",$G87=""),"",$G87-$F87))</f>
        <v/>
      </c>
      <c r="L87" s="19">
        <f>IF($A87="","",IF($G87="","",$G87-WEEKDAY($G87,2)+1))</f>
        <v/>
      </c>
      <c r="M87" s="9" t="n"/>
    </row>
    <row r="88">
      <c r="A88" s="9" t="n"/>
      <c r="B88" s="9" t="n"/>
      <c r="C88" s="9" t="n"/>
      <c r="D88" s="6" t="n"/>
      <c r="E88" s="6" t="n"/>
      <c r="F88" s="6" t="n"/>
      <c r="G88" s="6" t="n"/>
      <c r="H88" s="10">
        <f>IF($A88="","",IF(OR($E88="",$G88=""),"",$G88-$E88))</f>
        <v/>
      </c>
      <c r="I88" s="12">
        <f>IF($A88="","",IF(OR($D88="",$G88=""),"",$G88-$D88))</f>
        <v/>
      </c>
      <c r="J88" s="12">
        <f>IF($A88="","",IF(OR($E88="",$F88=""),"",$F88-$E88))</f>
        <v/>
      </c>
      <c r="K88" s="12">
        <f>IF($A88="","",IF(OR($F88="",$G88=""),"",$G88-$F88))</f>
        <v/>
      </c>
      <c r="L88" s="19">
        <f>IF($A88="","",IF($G88="","",$G88-WEEKDAY($G88,2)+1))</f>
        <v/>
      </c>
      <c r="M88" s="9" t="n"/>
    </row>
    <row r="89">
      <c r="A89" s="9" t="n"/>
      <c r="B89" s="9" t="n"/>
      <c r="C89" s="9" t="n"/>
      <c r="D89" s="6" t="n"/>
      <c r="E89" s="6" t="n"/>
      <c r="F89" s="6" t="n"/>
      <c r="G89" s="6" t="n"/>
      <c r="H89" s="10">
        <f>IF($A89="","",IF(OR($E89="",$G89=""),"",$G89-$E89))</f>
        <v/>
      </c>
      <c r="I89" s="12">
        <f>IF($A89="","",IF(OR($D89="",$G89=""),"",$G89-$D89))</f>
        <v/>
      </c>
      <c r="J89" s="12">
        <f>IF($A89="","",IF(OR($E89="",$F89=""),"",$F89-$E89))</f>
        <v/>
      </c>
      <c r="K89" s="12">
        <f>IF($A89="","",IF(OR($F89="",$G89=""),"",$G89-$F89))</f>
        <v/>
      </c>
      <c r="L89" s="19">
        <f>IF($A89="","",IF($G89="","",$G89-WEEKDAY($G89,2)+1))</f>
        <v/>
      </c>
      <c r="M89" s="9" t="n"/>
    </row>
    <row r="90">
      <c r="A90" s="9" t="n"/>
      <c r="B90" s="9" t="n"/>
      <c r="C90" s="9" t="n"/>
      <c r="D90" s="6" t="n"/>
      <c r="E90" s="6" t="n"/>
      <c r="F90" s="6" t="n"/>
      <c r="G90" s="6" t="n"/>
      <c r="H90" s="10">
        <f>IF($A90="","",IF(OR($E90="",$G90=""),"",$G90-$E90))</f>
        <v/>
      </c>
      <c r="I90" s="12">
        <f>IF($A90="","",IF(OR($D90="",$G90=""),"",$G90-$D90))</f>
        <v/>
      </c>
      <c r="J90" s="12">
        <f>IF($A90="","",IF(OR($E90="",$F90=""),"",$F90-$E90))</f>
        <v/>
      </c>
      <c r="K90" s="12">
        <f>IF($A90="","",IF(OR($F90="",$G90=""),"",$G90-$F90))</f>
        <v/>
      </c>
      <c r="L90" s="19">
        <f>IF($A90="","",IF($G90="","",$G90-WEEKDAY($G90,2)+1))</f>
        <v/>
      </c>
      <c r="M90" s="9" t="n"/>
    </row>
    <row r="91">
      <c r="A91" s="9" t="n"/>
      <c r="B91" s="9" t="n"/>
      <c r="C91" s="9" t="n"/>
      <c r="D91" s="6" t="n"/>
      <c r="E91" s="6" t="n"/>
      <c r="F91" s="6" t="n"/>
      <c r="G91" s="6" t="n"/>
      <c r="H91" s="10">
        <f>IF($A91="","",IF(OR($E91="",$G91=""),"",$G91-$E91))</f>
        <v/>
      </c>
      <c r="I91" s="12">
        <f>IF($A91="","",IF(OR($D91="",$G91=""),"",$G91-$D91))</f>
        <v/>
      </c>
      <c r="J91" s="12">
        <f>IF($A91="","",IF(OR($E91="",$F91=""),"",$F91-$E91))</f>
        <v/>
      </c>
      <c r="K91" s="12">
        <f>IF($A91="","",IF(OR($F91="",$G91=""),"",$G91-$F91))</f>
        <v/>
      </c>
      <c r="L91" s="19">
        <f>IF($A91="","",IF($G91="","",$G91-WEEKDAY($G91,2)+1))</f>
        <v/>
      </c>
      <c r="M91" s="9" t="n"/>
    </row>
    <row r="92">
      <c r="A92" s="9" t="n"/>
      <c r="B92" s="9" t="n"/>
      <c r="C92" s="9" t="n"/>
      <c r="D92" s="6" t="n"/>
      <c r="E92" s="6" t="n"/>
      <c r="F92" s="6" t="n"/>
      <c r="G92" s="6" t="n"/>
      <c r="H92" s="10">
        <f>IF($A92="","",IF(OR($E92="",$G92=""),"",$G92-$E92))</f>
        <v/>
      </c>
      <c r="I92" s="12">
        <f>IF($A92="","",IF(OR($D92="",$G92=""),"",$G92-$D92))</f>
        <v/>
      </c>
      <c r="J92" s="12">
        <f>IF($A92="","",IF(OR($E92="",$F92=""),"",$F92-$E92))</f>
        <v/>
      </c>
      <c r="K92" s="12">
        <f>IF($A92="","",IF(OR($F92="",$G92=""),"",$G92-$F92))</f>
        <v/>
      </c>
      <c r="L92" s="19">
        <f>IF($A92="","",IF($G92="","",$G92-WEEKDAY($G92,2)+1))</f>
        <v/>
      </c>
      <c r="M92" s="9" t="n"/>
    </row>
    <row r="93">
      <c r="A93" s="9" t="n"/>
      <c r="B93" s="9" t="n"/>
      <c r="C93" s="9" t="n"/>
      <c r="D93" s="6" t="n"/>
      <c r="E93" s="6" t="n"/>
      <c r="F93" s="6" t="n"/>
      <c r="G93" s="6" t="n"/>
      <c r="H93" s="10">
        <f>IF($A93="","",IF(OR($E93="",$G93=""),"",$G93-$E93))</f>
        <v/>
      </c>
      <c r="I93" s="12">
        <f>IF($A93="","",IF(OR($D93="",$G93=""),"",$G93-$D93))</f>
        <v/>
      </c>
      <c r="J93" s="12">
        <f>IF($A93="","",IF(OR($E93="",$F93=""),"",$F93-$E93))</f>
        <v/>
      </c>
      <c r="K93" s="12">
        <f>IF($A93="","",IF(OR($F93="",$G93=""),"",$G93-$F93))</f>
        <v/>
      </c>
      <c r="L93" s="19">
        <f>IF($A93="","",IF($G93="","",$G93-WEEKDAY($G93,2)+1))</f>
        <v/>
      </c>
      <c r="M93" s="9" t="n"/>
    </row>
    <row r="94">
      <c r="A94" s="9" t="n"/>
      <c r="B94" s="9" t="n"/>
      <c r="C94" s="9" t="n"/>
      <c r="D94" s="6" t="n"/>
      <c r="E94" s="6" t="n"/>
      <c r="F94" s="6" t="n"/>
      <c r="G94" s="6" t="n"/>
      <c r="H94" s="10">
        <f>IF($A94="","",IF(OR($E94="",$G94=""),"",$G94-$E94))</f>
        <v/>
      </c>
      <c r="I94" s="12">
        <f>IF($A94="","",IF(OR($D94="",$G94=""),"",$G94-$D94))</f>
        <v/>
      </c>
      <c r="J94" s="12">
        <f>IF($A94="","",IF(OR($E94="",$F94=""),"",$F94-$E94))</f>
        <v/>
      </c>
      <c r="K94" s="12">
        <f>IF($A94="","",IF(OR($F94="",$G94=""),"",$G94-$F94))</f>
        <v/>
      </c>
      <c r="L94" s="19">
        <f>IF($A94="","",IF($G94="","",$G94-WEEKDAY($G94,2)+1))</f>
        <v/>
      </c>
      <c r="M94" s="9" t="n"/>
    </row>
    <row r="95">
      <c r="A95" s="9" t="n"/>
      <c r="B95" s="9" t="n"/>
      <c r="C95" s="9" t="n"/>
      <c r="D95" s="6" t="n"/>
      <c r="E95" s="6" t="n"/>
      <c r="F95" s="6" t="n"/>
      <c r="G95" s="6" t="n"/>
      <c r="H95" s="10">
        <f>IF($A95="","",IF(OR($E95="",$G95=""),"",$G95-$E95))</f>
        <v/>
      </c>
      <c r="I95" s="12">
        <f>IF($A95="","",IF(OR($D95="",$G95=""),"",$G95-$D95))</f>
        <v/>
      </c>
      <c r="J95" s="12">
        <f>IF($A95="","",IF(OR($E95="",$F95=""),"",$F95-$E95))</f>
        <v/>
      </c>
      <c r="K95" s="12">
        <f>IF($A95="","",IF(OR($F95="",$G95=""),"",$G95-$F95))</f>
        <v/>
      </c>
      <c r="L95" s="19">
        <f>IF($A95="","",IF($G95="","",$G95-WEEKDAY($G95,2)+1))</f>
        <v/>
      </c>
      <c r="M95" s="9" t="n"/>
    </row>
    <row r="96">
      <c r="A96" s="9" t="n"/>
      <c r="B96" s="9" t="n"/>
      <c r="C96" s="9" t="n"/>
      <c r="D96" s="6" t="n"/>
      <c r="E96" s="6" t="n"/>
      <c r="F96" s="6" t="n"/>
      <c r="G96" s="6" t="n"/>
      <c r="H96" s="10">
        <f>IF($A96="","",IF(OR($E96="",$G96=""),"",$G96-$E96))</f>
        <v/>
      </c>
      <c r="I96" s="12">
        <f>IF($A96="","",IF(OR($D96="",$G96=""),"",$G96-$D96))</f>
        <v/>
      </c>
      <c r="J96" s="12">
        <f>IF($A96="","",IF(OR($E96="",$F96=""),"",$F96-$E96))</f>
        <v/>
      </c>
      <c r="K96" s="12">
        <f>IF($A96="","",IF(OR($F96="",$G96=""),"",$G96-$F96))</f>
        <v/>
      </c>
      <c r="L96" s="19">
        <f>IF($A96="","",IF($G96="","",$G96-WEEKDAY($G96,2)+1))</f>
        <v/>
      </c>
      <c r="M96" s="9" t="n"/>
    </row>
    <row r="97">
      <c r="A97" s="9" t="n"/>
      <c r="B97" s="9" t="n"/>
      <c r="C97" s="9" t="n"/>
      <c r="D97" s="6" t="n"/>
      <c r="E97" s="6" t="n"/>
      <c r="F97" s="6" t="n"/>
      <c r="G97" s="6" t="n"/>
      <c r="H97" s="10">
        <f>IF($A97="","",IF(OR($E97="",$G97=""),"",$G97-$E97))</f>
        <v/>
      </c>
      <c r="I97" s="12">
        <f>IF($A97="","",IF(OR($D97="",$G97=""),"",$G97-$D97))</f>
        <v/>
      </c>
      <c r="J97" s="12">
        <f>IF($A97="","",IF(OR($E97="",$F97=""),"",$F97-$E97))</f>
        <v/>
      </c>
      <c r="K97" s="12">
        <f>IF($A97="","",IF(OR($F97="",$G97=""),"",$G97-$F97))</f>
        <v/>
      </c>
      <c r="L97" s="19">
        <f>IF($A97="","",IF($G97="","",$G97-WEEKDAY($G97,2)+1))</f>
        <v/>
      </c>
      <c r="M97" s="9" t="n"/>
    </row>
    <row r="98">
      <c r="A98" s="9" t="n"/>
      <c r="B98" s="9" t="n"/>
      <c r="C98" s="9" t="n"/>
      <c r="D98" s="6" t="n"/>
      <c r="E98" s="6" t="n"/>
      <c r="F98" s="6" t="n"/>
      <c r="G98" s="6" t="n"/>
      <c r="H98" s="10">
        <f>IF($A98="","",IF(OR($E98="",$G98=""),"",$G98-$E98))</f>
        <v/>
      </c>
      <c r="I98" s="12">
        <f>IF($A98="","",IF(OR($D98="",$G98=""),"",$G98-$D98))</f>
        <v/>
      </c>
      <c r="J98" s="12">
        <f>IF($A98="","",IF(OR($E98="",$F98=""),"",$F98-$E98))</f>
        <v/>
      </c>
      <c r="K98" s="12">
        <f>IF($A98="","",IF(OR($F98="",$G98=""),"",$G98-$F98))</f>
        <v/>
      </c>
      <c r="L98" s="19">
        <f>IF($A98="","",IF($G98="","",$G98-WEEKDAY($G98,2)+1))</f>
        <v/>
      </c>
      <c r="M98" s="9" t="n"/>
    </row>
    <row r="99">
      <c r="A99" s="9" t="n"/>
      <c r="B99" s="9" t="n"/>
      <c r="C99" s="9" t="n"/>
      <c r="D99" s="6" t="n"/>
      <c r="E99" s="6" t="n"/>
      <c r="F99" s="6" t="n"/>
      <c r="G99" s="6" t="n"/>
      <c r="H99" s="10">
        <f>IF($A99="","",IF(OR($E99="",$G99=""),"",$G99-$E99))</f>
        <v/>
      </c>
      <c r="I99" s="12">
        <f>IF($A99="","",IF(OR($D99="",$G99=""),"",$G99-$D99))</f>
        <v/>
      </c>
      <c r="J99" s="12">
        <f>IF($A99="","",IF(OR($E99="",$F99=""),"",$F99-$E99))</f>
        <v/>
      </c>
      <c r="K99" s="12">
        <f>IF($A99="","",IF(OR($F99="",$G99=""),"",$G99-$F99))</f>
        <v/>
      </c>
      <c r="L99" s="19">
        <f>IF($A99="","",IF($G99="","",$G99-WEEKDAY($G99,2)+1))</f>
        <v/>
      </c>
      <c r="M99" s="9" t="n"/>
    </row>
    <row r="100">
      <c r="A100" s="9" t="n"/>
      <c r="B100" s="9" t="n"/>
      <c r="C100" s="9" t="n"/>
      <c r="D100" s="6" t="n"/>
      <c r="E100" s="6" t="n"/>
      <c r="F100" s="6" t="n"/>
      <c r="G100" s="6" t="n"/>
      <c r="H100" s="10">
        <f>IF($A100="","",IF(OR($E100="",$G100=""),"",$G100-$E100))</f>
        <v/>
      </c>
      <c r="I100" s="12">
        <f>IF($A100="","",IF(OR($D100="",$G100=""),"",$G100-$D100))</f>
        <v/>
      </c>
      <c r="J100" s="12">
        <f>IF($A100="","",IF(OR($E100="",$F100=""),"",$F100-$E100))</f>
        <v/>
      </c>
      <c r="K100" s="12">
        <f>IF($A100="","",IF(OR($F100="",$G100=""),"",$G100-$F100))</f>
        <v/>
      </c>
      <c r="L100" s="19">
        <f>IF($A100="","",IF($G100="","",$G100-WEEKDAY($G100,2)+1))</f>
        <v/>
      </c>
      <c r="M100" s="9" t="n"/>
    </row>
    <row r="101">
      <c r="A101" s="9" t="n"/>
      <c r="B101" s="9" t="n"/>
      <c r="C101" s="9" t="n"/>
      <c r="D101" s="6" t="n"/>
      <c r="E101" s="6" t="n"/>
      <c r="F101" s="6" t="n"/>
      <c r="G101" s="6" t="n"/>
      <c r="H101" s="10">
        <f>IF($A101="","",IF(OR($E101="",$G101=""),"",$G101-$E101))</f>
        <v/>
      </c>
      <c r="I101" s="12">
        <f>IF($A101="","",IF(OR($D101="",$G101=""),"",$G101-$D101))</f>
        <v/>
      </c>
      <c r="J101" s="12">
        <f>IF($A101="","",IF(OR($E101="",$F101=""),"",$F101-$E101))</f>
        <v/>
      </c>
      <c r="K101" s="12">
        <f>IF($A101="","",IF(OR($F101="",$G101=""),"",$G101-$F101))</f>
        <v/>
      </c>
      <c r="L101" s="19">
        <f>IF($A101="","",IF($G101="","",$G101-WEEKDAY($G101,2)+1))</f>
        <v/>
      </c>
      <c r="M101" s="9" t="n"/>
    </row>
    <row r="102">
      <c r="A102" s="9" t="n"/>
      <c r="B102" s="9" t="n"/>
      <c r="C102" s="9" t="n"/>
      <c r="D102" s="6" t="n"/>
      <c r="E102" s="6" t="n"/>
      <c r="F102" s="6" t="n"/>
      <c r="G102" s="6" t="n"/>
      <c r="H102" s="10">
        <f>IF($A102="","",IF(OR($E102="",$G102=""),"",$G102-$E102))</f>
        <v/>
      </c>
      <c r="I102" s="12">
        <f>IF($A102="","",IF(OR($D102="",$G102=""),"",$G102-$D102))</f>
        <v/>
      </c>
      <c r="J102" s="12">
        <f>IF($A102="","",IF(OR($E102="",$F102=""),"",$F102-$E102))</f>
        <v/>
      </c>
      <c r="K102" s="12">
        <f>IF($A102="","",IF(OR($F102="",$G102=""),"",$G102-$F102))</f>
        <v/>
      </c>
      <c r="L102" s="19">
        <f>IF($A102="","",IF($G102="","",$G102-WEEKDAY($G102,2)+1))</f>
        <v/>
      </c>
      <c r="M102" s="9" t="n"/>
    </row>
    <row r="103">
      <c r="A103" s="9" t="n"/>
      <c r="B103" s="9" t="n"/>
      <c r="C103" s="9" t="n"/>
      <c r="D103" s="6" t="n"/>
      <c r="E103" s="6" t="n"/>
      <c r="F103" s="6" t="n"/>
      <c r="G103" s="6" t="n"/>
      <c r="H103" s="10">
        <f>IF($A103="","",IF(OR($E103="",$G103=""),"",$G103-$E103))</f>
        <v/>
      </c>
      <c r="I103" s="12">
        <f>IF($A103="","",IF(OR($D103="",$G103=""),"",$G103-$D103))</f>
        <v/>
      </c>
      <c r="J103" s="12">
        <f>IF($A103="","",IF(OR($E103="",$F103=""),"",$F103-$E103))</f>
        <v/>
      </c>
      <c r="K103" s="12">
        <f>IF($A103="","",IF(OR($F103="",$G103=""),"",$G103-$F103))</f>
        <v/>
      </c>
      <c r="L103" s="19">
        <f>IF($A103="","",IF($G103="","",$G103-WEEKDAY($G103,2)+1))</f>
        <v/>
      </c>
      <c r="M103" s="9" t="n"/>
    </row>
    <row r="104">
      <c r="A104" s="9" t="n"/>
      <c r="B104" s="9" t="n"/>
      <c r="C104" s="9" t="n"/>
      <c r="D104" s="6" t="n"/>
      <c r="E104" s="6" t="n"/>
      <c r="F104" s="6" t="n"/>
      <c r="G104" s="6" t="n"/>
      <c r="H104" s="10">
        <f>IF($A104="","",IF(OR($E104="",$G104=""),"",$G104-$E104))</f>
        <v/>
      </c>
      <c r="I104" s="12">
        <f>IF($A104="","",IF(OR($D104="",$G104=""),"",$G104-$D104))</f>
        <v/>
      </c>
      <c r="J104" s="12">
        <f>IF($A104="","",IF(OR($E104="",$F104=""),"",$F104-$E104))</f>
        <v/>
      </c>
      <c r="K104" s="12">
        <f>IF($A104="","",IF(OR($F104="",$G104=""),"",$G104-$F104))</f>
        <v/>
      </c>
      <c r="L104" s="19">
        <f>IF($A104="","",IF($G104="","",$G104-WEEKDAY($G104,2)+1))</f>
        <v/>
      </c>
      <c r="M104" s="9" t="n"/>
    </row>
    <row r="105">
      <c r="A105" s="9" t="n"/>
      <c r="B105" s="9" t="n"/>
      <c r="C105" s="9" t="n"/>
      <c r="D105" s="6" t="n"/>
      <c r="E105" s="6" t="n"/>
      <c r="F105" s="6" t="n"/>
      <c r="G105" s="6" t="n"/>
      <c r="H105" s="10">
        <f>IF($A105="","",IF(OR($E105="",$G105=""),"",$G105-$E105))</f>
        <v/>
      </c>
      <c r="I105" s="12">
        <f>IF($A105="","",IF(OR($D105="",$G105=""),"",$G105-$D105))</f>
        <v/>
      </c>
      <c r="J105" s="12">
        <f>IF($A105="","",IF(OR($E105="",$F105=""),"",$F105-$E105))</f>
        <v/>
      </c>
      <c r="K105" s="12">
        <f>IF($A105="","",IF(OR($F105="",$G105=""),"",$G105-$F105))</f>
        <v/>
      </c>
      <c r="L105" s="19">
        <f>IF($A105="","",IF($G105="","",$G105-WEEKDAY($G105,2)+1))</f>
        <v/>
      </c>
      <c r="M105" s="9" t="n"/>
    </row>
    <row r="106">
      <c r="A106" s="9" t="n"/>
      <c r="B106" s="9" t="n"/>
      <c r="C106" s="9" t="n"/>
      <c r="D106" s="6" t="n"/>
      <c r="E106" s="6" t="n"/>
      <c r="F106" s="6" t="n"/>
      <c r="G106" s="6" t="n"/>
      <c r="H106" s="10">
        <f>IF($A106="","",IF(OR($E106="",$G106=""),"",$G106-$E106))</f>
        <v/>
      </c>
      <c r="I106" s="12">
        <f>IF($A106="","",IF(OR($D106="",$G106=""),"",$G106-$D106))</f>
        <v/>
      </c>
      <c r="J106" s="12">
        <f>IF($A106="","",IF(OR($E106="",$F106=""),"",$F106-$E106))</f>
        <v/>
      </c>
      <c r="K106" s="12">
        <f>IF($A106="","",IF(OR($F106="",$G106=""),"",$G106-$F106))</f>
        <v/>
      </c>
      <c r="L106" s="19">
        <f>IF($A106="","",IF($G106="","",$G106-WEEKDAY($G106,2)+1))</f>
        <v/>
      </c>
      <c r="M106" s="9" t="n"/>
    </row>
    <row r="107">
      <c r="A107" s="9" t="n"/>
      <c r="B107" s="9" t="n"/>
      <c r="C107" s="9" t="n"/>
      <c r="D107" s="6" t="n"/>
      <c r="E107" s="6" t="n"/>
      <c r="F107" s="6" t="n"/>
      <c r="G107" s="6" t="n"/>
      <c r="H107" s="10">
        <f>IF($A107="","",IF(OR($E107="",$G107=""),"",$G107-$E107))</f>
        <v/>
      </c>
      <c r="I107" s="12">
        <f>IF($A107="","",IF(OR($D107="",$G107=""),"",$G107-$D107))</f>
        <v/>
      </c>
      <c r="J107" s="12">
        <f>IF($A107="","",IF(OR($E107="",$F107=""),"",$F107-$E107))</f>
        <v/>
      </c>
      <c r="K107" s="12">
        <f>IF($A107="","",IF(OR($F107="",$G107=""),"",$G107-$F107))</f>
        <v/>
      </c>
      <c r="L107" s="19">
        <f>IF($A107="","",IF($G107="","",$G107-WEEKDAY($G107,2)+1))</f>
        <v/>
      </c>
      <c r="M107" s="9" t="n"/>
    </row>
    <row r="108">
      <c r="A108" s="9" t="n"/>
      <c r="B108" s="9" t="n"/>
      <c r="C108" s="9" t="n"/>
      <c r="D108" s="6" t="n"/>
      <c r="E108" s="6" t="n"/>
      <c r="F108" s="6" t="n"/>
      <c r="G108" s="6" t="n"/>
      <c r="H108" s="10">
        <f>IF($A108="","",IF(OR($E108="",$G108=""),"",$G108-$E108))</f>
        <v/>
      </c>
      <c r="I108" s="12">
        <f>IF($A108="","",IF(OR($D108="",$G108=""),"",$G108-$D108))</f>
        <v/>
      </c>
      <c r="J108" s="12">
        <f>IF($A108="","",IF(OR($E108="",$F108=""),"",$F108-$E108))</f>
        <v/>
      </c>
      <c r="K108" s="12">
        <f>IF($A108="","",IF(OR($F108="",$G108=""),"",$G108-$F108))</f>
        <v/>
      </c>
      <c r="L108" s="19">
        <f>IF($A108="","",IF($G108="","",$G108-WEEKDAY($G108,2)+1))</f>
        <v/>
      </c>
      <c r="M108" s="9" t="n"/>
    </row>
    <row r="109">
      <c r="A109" s="9" t="n"/>
      <c r="B109" s="9" t="n"/>
      <c r="C109" s="9" t="n"/>
      <c r="D109" s="6" t="n"/>
      <c r="E109" s="6" t="n"/>
      <c r="F109" s="6" t="n"/>
      <c r="G109" s="6" t="n"/>
      <c r="H109" s="10">
        <f>IF($A109="","",IF(OR($E109="",$G109=""),"",$G109-$E109))</f>
        <v/>
      </c>
      <c r="I109" s="12">
        <f>IF($A109="","",IF(OR($D109="",$G109=""),"",$G109-$D109))</f>
        <v/>
      </c>
      <c r="J109" s="12">
        <f>IF($A109="","",IF(OR($E109="",$F109=""),"",$F109-$E109))</f>
        <v/>
      </c>
      <c r="K109" s="12">
        <f>IF($A109="","",IF(OR($F109="",$G109=""),"",$G109-$F109))</f>
        <v/>
      </c>
      <c r="L109" s="19">
        <f>IF($A109="","",IF($G109="","",$G109-WEEKDAY($G109,2)+1))</f>
        <v/>
      </c>
      <c r="M109" s="9" t="n"/>
    </row>
    <row r="110">
      <c r="A110" s="9" t="n"/>
      <c r="B110" s="9" t="n"/>
      <c r="C110" s="9" t="n"/>
      <c r="D110" s="6" t="n"/>
      <c r="E110" s="6" t="n"/>
      <c r="F110" s="6" t="n"/>
      <c r="G110" s="6" t="n"/>
      <c r="H110" s="10">
        <f>IF($A110="","",IF(OR($E110="",$G110=""),"",$G110-$E110))</f>
        <v/>
      </c>
      <c r="I110" s="12">
        <f>IF($A110="","",IF(OR($D110="",$G110=""),"",$G110-$D110))</f>
        <v/>
      </c>
      <c r="J110" s="12">
        <f>IF($A110="","",IF(OR($E110="",$F110=""),"",$F110-$E110))</f>
        <v/>
      </c>
      <c r="K110" s="12">
        <f>IF($A110="","",IF(OR($F110="",$G110=""),"",$G110-$F110))</f>
        <v/>
      </c>
      <c r="L110" s="19">
        <f>IF($A110="","",IF($G110="","",$G110-WEEKDAY($G110,2)+1))</f>
        <v/>
      </c>
      <c r="M110" s="9" t="n"/>
    </row>
    <row r="111">
      <c r="A111" s="9" t="n"/>
      <c r="B111" s="9" t="n"/>
      <c r="C111" s="9" t="n"/>
      <c r="D111" s="6" t="n"/>
      <c r="E111" s="6" t="n"/>
      <c r="F111" s="6" t="n"/>
      <c r="G111" s="6" t="n"/>
      <c r="H111" s="10">
        <f>IF($A111="","",IF(OR($E111="",$G111=""),"",$G111-$E111))</f>
        <v/>
      </c>
      <c r="I111" s="12">
        <f>IF($A111="","",IF(OR($D111="",$G111=""),"",$G111-$D111))</f>
        <v/>
      </c>
      <c r="J111" s="12">
        <f>IF($A111="","",IF(OR($E111="",$F111=""),"",$F111-$E111))</f>
        <v/>
      </c>
      <c r="K111" s="12">
        <f>IF($A111="","",IF(OR($F111="",$G111=""),"",$G111-$F111))</f>
        <v/>
      </c>
      <c r="L111" s="19">
        <f>IF($A111="","",IF($G111="","",$G111-WEEKDAY($G111,2)+1))</f>
        <v/>
      </c>
      <c r="M111" s="9" t="n"/>
    </row>
    <row r="112">
      <c r="A112" s="9" t="n"/>
      <c r="B112" s="9" t="n"/>
      <c r="C112" s="9" t="n"/>
      <c r="D112" s="6" t="n"/>
      <c r="E112" s="6" t="n"/>
      <c r="F112" s="6" t="n"/>
      <c r="G112" s="6" t="n"/>
      <c r="H112" s="10">
        <f>IF($A112="","",IF(OR($E112="",$G112=""),"",$G112-$E112))</f>
        <v/>
      </c>
      <c r="I112" s="12">
        <f>IF($A112="","",IF(OR($D112="",$G112=""),"",$G112-$D112))</f>
        <v/>
      </c>
      <c r="J112" s="12">
        <f>IF($A112="","",IF(OR($E112="",$F112=""),"",$F112-$E112))</f>
        <v/>
      </c>
      <c r="K112" s="12">
        <f>IF($A112="","",IF(OR($F112="",$G112=""),"",$G112-$F112))</f>
        <v/>
      </c>
      <c r="L112" s="19">
        <f>IF($A112="","",IF($G112="","",$G112-WEEKDAY($G112,2)+1))</f>
        <v/>
      </c>
      <c r="M112" s="9" t="n"/>
    </row>
    <row r="113">
      <c r="A113" s="9" t="n"/>
      <c r="B113" s="9" t="n"/>
      <c r="C113" s="9" t="n"/>
      <c r="D113" s="6" t="n"/>
      <c r="E113" s="6" t="n"/>
      <c r="F113" s="6" t="n"/>
      <c r="G113" s="6" t="n"/>
      <c r="H113" s="10">
        <f>IF($A113="","",IF(OR($E113="",$G113=""),"",$G113-$E113))</f>
        <v/>
      </c>
      <c r="I113" s="12">
        <f>IF($A113="","",IF(OR($D113="",$G113=""),"",$G113-$D113))</f>
        <v/>
      </c>
      <c r="J113" s="12">
        <f>IF($A113="","",IF(OR($E113="",$F113=""),"",$F113-$E113))</f>
        <v/>
      </c>
      <c r="K113" s="12">
        <f>IF($A113="","",IF(OR($F113="",$G113=""),"",$G113-$F113))</f>
        <v/>
      </c>
      <c r="L113" s="19">
        <f>IF($A113="","",IF($G113="","",$G113-WEEKDAY($G113,2)+1))</f>
        <v/>
      </c>
      <c r="M113" s="9" t="n"/>
    </row>
    <row r="114">
      <c r="A114" s="9" t="n"/>
      <c r="B114" s="9" t="n"/>
      <c r="C114" s="9" t="n"/>
      <c r="D114" s="6" t="n"/>
      <c r="E114" s="6" t="n"/>
      <c r="F114" s="6" t="n"/>
      <c r="G114" s="6" t="n"/>
      <c r="H114" s="10">
        <f>IF($A114="","",IF(OR($E114="",$G114=""),"",$G114-$E114))</f>
        <v/>
      </c>
      <c r="I114" s="12">
        <f>IF($A114="","",IF(OR($D114="",$G114=""),"",$G114-$D114))</f>
        <v/>
      </c>
      <c r="J114" s="12">
        <f>IF($A114="","",IF(OR($E114="",$F114=""),"",$F114-$E114))</f>
        <v/>
      </c>
      <c r="K114" s="12">
        <f>IF($A114="","",IF(OR($F114="",$G114=""),"",$G114-$F114))</f>
        <v/>
      </c>
      <c r="L114" s="19">
        <f>IF($A114="","",IF($G114="","",$G114-WEEKDAY($G114,2)+1))</f>
        <v/>
      </c>
      <c r="M114" s="9" t="n"/>
    </row>
    <row r="115">
      <c r="A115" s="9" t="n"/>
      <c r="B115" s="9" t="n"/>
      <c r="C115" s="9" t="n"/>
      <c r="D115" s="6" t="n"/>
      <c r="E115" s="6" t="n"/>
      <c r="F115" s="6" t="n"/>
      <c r="G115" s="6" t="n"/>
      <c r="H115" s="10">
        <f>IF($A115="","",IF(OR($E115="",$G115=""),"",$G115-$E115))</f>
        <v/>
      </c>
      <c r="I115" s="12">
        <f>IF($A115="","",IF(OR($D115="",$G115=""),"",$G115-$D115))</f>
        <v/>
      </c>
      <c r="J115" s="12">
        <f>IF($A115="","",IF(OR($E115="",$F115=""),"",$F115-$E115))</f>
        <v/>
      </c>
      <c r="K115" s="12">
        <f>IF($A115="","",IF(OR($F115="",$G115=""),"",$G115-$F115))</f>
        <v/>
      </c>
      <c r="L115" s="19">
        <f>IF($A115="","",IF($G115="","",$G115-WEEKDAY($G115,2)+1))</f>
        <v/>
      </c>
      <c r="M115" s="9" t="n"/>
    </row>
    <row r="116">
      <c r="A116" s="9" t="n"/>
      <c r="B116" s="9" t="n"/>
      <c r="C116" s="9" t="n"/>
      <c r="D116" s="6" t="n"/>
      <c r="E116" s="6" t="n"/>
      <c r="F116" s="6" t="n"/>
      <c r="G116" s="6" t="n"/>
      <c r="H116" s="10">
        <f>IF($A116="","",IF(OR($E116="",$G116=""),"",$G116-$E116))</f>
        <v/>
      </c>
      <c r="I116" s="12">
        <f>IF($A116="","",IF(OR($D116="",$G116=""),"",$G116-$D116))</f>
        <v/>
      </c>
      <c r="J116" s="12">
        <f>IF($A116="","",IF(OR($E116="",$F116=""),"",$F116-$E116))</f>
        <v/>
      </c>
      <c r="K116" s="12">
        <f>IF($A116="","",IF(OR($F116="",$G116=""),"",$G116-$F116))</f>
        <v/>
      </c>
      <c r="L116" s="19">
        <f>IF($A116="","",IF($G116="","",$G116-WEEKDAY($G116,2)+1))</f>
        <v/>
      </c>
      <c r="M116" s="9" t="n"/>
    </row>
    <row r="117">
      <c r="A117" s="9" t="n"/>
      <c r="B117" s="9" t="n"/>
      <c r="C117" s="9" t="n"/>
      <c r="D117" s="6" t="n"/>
      <c r="E117" s="6" t="n"/>
      <c r="F117" s="6" t="n"/>
      <c r="G117" s="6" t="n"/>
      <c r="H117" s="10">
        <f>IF($A117="","",IF(OR($E117="",$G117=""),"",$G117-$E117))</f>
        <v/>
      </c>
      <c r="I117" s="12">
        <f>IF($A117="","",IF(OR($D117="",$G117=""),"",$G117-$D117))</f>
        <v/>
      </c>
      <c r="J117" s="12">
        <f>IF($A117="","",IF(OR($E117="",$F117=""),"",$F117-$E117))</f>
        <v/>
      </c>
      <c r="K117" s="12">
        <f>IF($A117="","",IF(OR($F117="",$G117=""),"",$G117-$F117))</f>
        <v/>
      </c>
      <c r="L117" s="19">
        <f>IF($A117="","",IF($G117="","",$G117-WEEKDAY($G117,2)+1))</f>
        <v/>
      </c>
      <c r="M117" s="9" t="n"/>
    </row>
    <row r="118">
      <c r="A118" s="9" t="n"/>
      <c r="B118" s="9" t="n"/>
      <c r="C118" s="9" t="n"/>
      <c r="D118" s="6" t="n"/>
      <c r="E118" s="6" t="n"/>
      <c r="F118" s="6" t="n"/>
      <c r="G118" s="6" t="n"/>
      <c r="H118" s="10">
        <f>IF($A118="","",IF(OR($E118="",$G118=""),"",$G118-$E118))</f>
        <v/>
      </c>
      <c r="I118" s="12">
        <f>IF($A118="","",IF(OR($D118="",$G118=""),"",$G118-$D118))</f>
        <v/>
      </c>
      <c r="J118" s="12">
        <f>IF($A118="","",IF(OR($E118="",$F118=""),"",$F118-$E118))</f>
        <v/>
      </c>
      <c r="K118" s="12">
        <f>IF($A118="","",IF(OR($F118="",$G118=""),"",$G118-$F118))</f>
        <v/>
      </c>
      <c r="L118" s="19">
        <f>IF($A118="","",IF($G118="","",$G118-WEEKDAY($G118,2)+1))</f>
        <v/>
      </c>
      <c r="M118" s="9" t="n"/>
    </row>
    <row r="119">
      <c r="A119" s="9" t="n"/>
      <c r="B119" s="9" t="n"/>
      <c r="C119" s="9" t="n"/>
      <c r="D119" s="6" t="n"/>
      <c r="E119" s="6" t="n"/>
      <c r="F119" s="6" t="n"/>
      <c r="G119" s="6" t="n"/>
      <c r="H119" s="10">
        <f>IF($A119="","",IF(OR($E119="",$G119=""),"",$G119-$E119))</f>
        <v/>
      </c>
      <c r="I119" s="12">
        <f>IF($A119="","",IF(OR($D119="",$G119=""),"",$G119-$D119))</f>
        <v/>
      </c>
      <c r="J119" s="12">
        <f>IF($A119="","",IF(OR($E119="",$F119=""),"",$F119-$E119))</f>
        <v/>
      </c>
      <c r="K119" s="12">
        <f>IF($A119="","",IF(OR($F119="",$G119=""),"",$G119-$F119))</f>
        <v/>
      </c>
      <c r="L119" s="19">
        <f>IF($A119="","",IF($G119="","",$G119-WEEKDAY($G119,2)+1))</f>
        <v/>
      </c>
      <c r="M119" s="9" t="n"/>
    </row>
    <row r="120">
      <c r="A120" s="9" t="n"/>
      <c r="B120" s="9" t="n"/>
      <c r="C120" s="9" t="n"/>
      <c r="D120" s="6" t="n"/>
      <c r="E120" s="6" t="n"/>
      <c r="F120" s="6" t="n"/>
      <c r="G120" s="6" t="n"/>
      <c r="H120" s="10">
        <f>IF($A120="","",IF(OR($E120="",$G120=""),"",$G120-$E120))</f>
        <v/>
      </c>
      <c r="I120" s="12">
        <f>IF($A120="","",IF(OR($D120="",$G120=""),"",$G120-$D120))</f>
        <v/>
      </c>
      <c r="J120" s="12">
        <f>IF($A120="","",IF(OR($E120="",$F120=""),"",$F120-$E120))</f>
        <v/>
      </c>
      <c r="K120" s="12">
        <f>IF($A120="","",IF(OR($F120="",$G120=""),"",$G120-$F120))</f>
        <v/>
      </c>
      <c r="L120" s="19">
        <f>IF($A120="","",IF($G120="","",$G120-WEEKDAY($G120,2)+1))</f>
        <v/>
      </c>
      <c r="M120" s="9" t="n"/>
    </row>
    <row r="121">
      <c r="A121" s="9" t="n"/>
      <c r="B121" s="9" t="n"/>
      <c r="C121" s="9" t="n"/>
      <c r="D121" s="6" t="n"/>
      <c r="E121" s="6" t="n"/>
      <c r="F121" s="6" t="n"/>
      <c r="G121" s="6" t="n"/>
      <c r="H121" s="10">
        <f>IF($A121="","",IF(OR($E121="",$G121=""),"",$G121-$E121))</f>
        <v/>
      </c>
      <c r="I121" s="12">
        <f>IF($A121="","",IF(OR($D121="",$G121=""),"",$G121-$D121))</f>
        <v/>
      </c>
      <c r="J121" s="12">
        <f>IF($A121="","",IF(OR($E121="",$F121=""),"",$F121-$E121))</f>
        <v/>
      </c>
      <c r="K121" s="12">
        <f>IF($A121="","",IF(OR($F121="",$G121=""),"",$G121-$F121))</f>
        <v/>
      </c>
      <c r="L121" s="19">
        <f>IF($A121="","",IF($G121="","",$G121-WEEKDAY($G121,2)+1))</f>
        <v/>
      </c>
      <c r="M121" s="9" t="n"/>
    </row>
    <row r="122">
      <c r="A122" s="9" t="n"/>
      <c r="B122" s="9" t="n"/>
      <c r="C122" s="9" t="n"/>
      <c r="D122" s="6" t="n"/>
      <c r="E122" s="6" t="n"/>
      <c r="F122" s="6" t="n"/>
      <c r="G122" s="6" t="n"/>
      <c r="H122" s="10">
        <f>IF($A122="","",IF(OR($E122="",$G122=""),"",$G122-$E122))</f>
        <v/>
      </c>
      <c r="I122" s="12">
        <f>IF($A122="","",IF(OR($D122="",$G122=""),"",$G122-$D122))</f>
        <v/>
      </c>
      <c r="J122" s="12">
        <f>IF($A122="","",IF(OR($E122="",$F122=""),"",$F122-$E122))</f>
        <v/>
      </c>
      <c r="K122" s="12">
        <f>IF($A122="","",IF(OR($F122="",$G122=""),"",$G122-$F122))</f>
        <v/>
      </c>
      <c r="L122" s="19">
        <f>IF($A122="","",IF($G122="","",$G122-WEEKDAY($G122,2)+1))</f>
        <v/>
      </c>
      <c r="M122" s="9" t="n"/>
    </row>
    <row r="123">
      <c r="A123" s="9" t="n"/>
      <c r="B123" s="9" t="n"/>
      <c r="C123" s="9" t="n"/>
      <c r="D123" s="6" t="n"/>
      <c r="E123" s="6" t="n"/>
      <c r="F123" s="6" t="n"/>
      <c r="G123" s="6" t="n"/>
      <c r="H123" s="10">
        <f>IF($A123="","",IF(OR($E123="",$G123=""),"",$G123-$E123))</f>
        <v/>
      </c>
      <c r="I123" s="12">
        <f>IF($A123="","",IF(OR($D123="",$G123=""),"",$G123-$D123))</f>
        <v/>
      </c>
      <c r="J123" s="12">
        <f>IF($A123="","",IF(OR($E123="",$F123=""),"",$F123-$E123))</f>
        <v/>
      </c>
      <c r="K123" s="12">
        <f>IF($A123="","",IF(OR($F123="",$G123=""),"",$G123-$F123))</f>
        <v/>
      </c>
      <c r="L123" s="19">
        <f>IF($A123="","",IF($G123="","",$G123-WEEKDAY($G123,2)+1))</f>
        <v/>
      </c>
      <c r="M123" s="9" t="n"/>
    </row>
    <row r="124">
      <c r="A124" s="9" t="n"/>
      <c r="B124" s="9" t="n"/>
      <c r="C124" s="9" t="n"/>
      <c r="D124" s="6" t="n"/>
      <c r="E124" s="6" t="n"/>
      <c r="F124" s="6" t="n"/>
      <c r="G124" s="6" t="n"/>
      <c r="H124" s="10">
        <f>IF($A124="","",IF(OR($E124="",$G124=""),"",$G124-$E124))</f>
        <v/>
      </c>
      <c r="I124" s="12">
        <f>IF($A124="","",IF(OR($D124="",$G124=""),"",$G124-$D124))</f>
        <v/>
      </c>
      <c r="J124" s="12">
        <f>IF($A124="","",IF(OR($E124="",$F124=""),"",$F124-$E124))</f>
        <v/>
      </c>
      <c r="K124" s="12">
        <f>IF($A124="","",IF(OR($F124="",$G124=""),"",$G124-$F124))</f>
        <v/>
      </c>
      <c r="L124" s="19">
        <f>IF($A124="","",IF($G124="","",$G124-WEEKDAY($G124,2)+1))</f>
        <v/>
      </c>
      <c r="M124" s="9" t="n"/>
    </row>
    <row r="125">
      <c r="A125" s="9" t="n"/>
      <c r="B125" s="9" t="n"/>
      <c r="C125" s="9" t="n"/>
      <c r="D125" s="6" t="n"/>
      <c r="E125" s="6" t="n"/>
      <c r="F125" s="6" t="n"/>
      <c r="G125" s="6" t="n"/>
      <c r="H125" s="10">
        <f>IF($A125="","",IF(OR($E125="",$G125=""),"",$G125-$E125))</f>
        <v/>
      </c>
      <c r="I125" s="12">
        <f>IF($A125="","",IF(OR($D125="",$G125=""),"",$G125-$D125))</f>
        <v/>
      </c>
      <c r="J125" s="12">
        <f>IF($A125="","",IF(OR($E125="",$F125=""),"",$F125-$E125))</f>
        <v/>
      </c>
      <c r="K125" s="12">
        <f>IF($A125="","",IF(OR($F125="",$G125=""),"",$G125-$F125))</f>
        <v/>
      </c>
      <c r="L125" s="19">
        <f>IF($A125="","",IF($G125="","",$G125-WEEKDAY($G125,2)+1))</f>
        <v/>
      </c>
      <c r="M125" s="9" t="n"/>
    </row>
    <row r="126">
      <c r="A126" s="9" t="n"/>
      <c r="B126" s="9" t="n"/>
      <c r="C126" s="9" t="n"/>
      <c r="D126" s="6" t="n"/>
      <c r="E126" s="6" t="n"/>
      <c r="F126" s="6" t="n"/>
      <c r="G126" s="6" t="n"/>
      <c r="H126" s="10">
        <f>IF($A126="","",IF(OR($E126="",$G126=""),"",$G126-$E126))</f>
        <v/>
      </c>
      <c r="I126" s="12">
        <f>IF($A126="","",IF(OR($D126="",$G126=""),"",$G126-$D126))</f>
        <v/>
      </c>
      <c r="J126" s="12">
        <f>IF($A126="","",IF(OR($E126="",$F126=""),"",$F126-$E126))</f>
        <v/>
      </c>
      <c r="K126" s="12">
        <f>IF($A126="","",IF(OR($F126="",$G126=""),"",$G126-$F126))</f>
        <v/>
      </c>
      <c r="L126" s="19">
        <f>IF($A126="","",IF($G126="","",$G126-WEEKDAY($G126,2)+1))</f>
        <v/>
      </c>
      <c r="M126" s="9" t="n"/>
    </row>
    <row r="127">
      <c r="A127" s="9" t="n"/>
      <c r="B127" s="9" t="n"/>
      <c r="C127" s="9" t="n"/>
      <c r="D127" s="6" t="n"/>
      <c r="E127" s="6" t="n"/>
      <c r="F127" s="6" t="n"/>
      <c r="G127" s="6" t="n"/>
      <c r="H127" s="10">
        <f>IF($A127="","",IF(OR($E127="",$G127=""),"",$G127-$E127))</f>
        <v/>
      </c>
      <c r="I127" s="12">
        <f>IF($A127="","",IF(OR($D127="",$G127=""),"",$G127-$D127))</f>
        <v/>
      </c>
      <c r="J127" s="12">
        <f>IF($A127="","",IF(OR($E127="",$F127=""),"",$F127-$E127))</f>
        <v/>
      </c>
      <c r="K127" s="12">
        <f>IF($A127="","",IF(OR($F127="",$G127=""),"",$G127-$F127))</f>
        <v/>
      </c>
      <c r="L127" s="19">
        <f>IF($A127="","",IF($G127="","",$G127-WEEKDAY($G127,2)+1))</f>
        <v/>
      </c>
      <c r="M127" s="9" t="n"/>
    </row>
    <row r="128">
      <c r="A128" s="9" t="n"/>
      <c r="B128" s="9" t="n"/>
      <c r="C128" s="9" t="n"/>
      <c r="D128" s="6" t="n"/>
      <c r="E128" s="6" t="n"/>
      <c r="F128" s="6" t="n"/>
      <c r="G128" s="6" t="n"/>
      <c r="H128" s="10">
        <f>IF($A128="","",IF(OR($E128="",$G128=""),"",$G128-$E128))</f>
        <v/>
      </c>
      <c r="I128" s="12">
        <f>IF($A128="","",IF(OR($D128="",$G128=""),"",$G128-$D128))</f>
        <v/>
      </c>
      <c r="J128" s="12">
        <f>IF($A128="","",IF(OR($E128="",$F128=""),"",$F128-$E128))</f>
        <v/>
      </c>
      <c r="K128" s="12">
        <f>IF($A128="","",IF(OR($F128="",$G128=""),"",$G128-$F128))</f>
        <v/>
      </c>
      <c r="L128" s="19">
        <f>IF($A128="","",IF($G128="","",$G128-WEEKDAY($G128,2)+1))</f>
        <v/>
      </c>
      <c r="M128" s="9" t="n"/>
    </row>
    <row r="129">
      <c r="A129" s="9" t="n"/>
      <c r="B129" s="9" t="n"/>
      <c r="C129" s="9" t="n"/>
      <c r="D129" s="6" t="n"/>
      <c r="E129" s="6" t="n"/>
      <c r="F129" s="6" t="n"/>
      <c r="G129" s="6" t="n"/>
      <c r="H129" s="10">
        <f>IF($A129="","",IF(OR($E129="",$G129=""),"",$G129-$E129))</f>
        <v/>
      </c>
      <c r="I129" s="12">
        <f>IF($A129="","",IF(OR($D129="",$G129=""),"",$G129-$D129))</f>
        <v/>
      </c>
      <c r="J129" s="12">
        <f>IF($A129="","",IF(OR($E129="",$F129=""),"",$F129-$E129))</f>
        <v/>
      </c>
      <c r="K129" s="12">
        <f>IF($A129="","",IF(OR($F129="",$G129=""),"",$G129-$F129))</f>
        <v/>
      </c>
      <c r="L129" s="19">
        <f>IF($A129="","",IF($G129="","",$G129-WEEKDAY($G129,2)+1))</f>
        <v/>
      </c>
      <c r="M129" s="9" t="n"/>
    </row>
    <row r="130">
      <c r="A130" s="9" t="n"/>
      <c r="B130" s="9" t="n"/>
      <c r="C130" s="9" t="n"/>
      <c r="D130" s="6" t="n"/>
      <c r="E130" s="6" t="n"/>
      <c r="F130" s="6" t="n"/>
      <c r="G130" s="6" t="n"/>
      <c r="H130" s="10">
        <f>IF($A130="","",IF(OR($E130="",$G130=""),"",$G130-$E130))</f>
        <v/>
      </c>
      <c r="I130" s="12">
        <f>IF($A130="","",IF(OR($D130="",$G130=""),"",$G130-$D130))</f>
        <v/>
      </c>
      <c r="J130" s="12">
        <f>IF($A130="","",IF(OR($E130="",$F130=""),"",$F130-$E130))</f>
        <v/>
      </c>
      <c r="K130" s="12">
        <f>IF($A130="","",IF(OR($F130="",$G130=""),"",$G130-$F130))</f>
        <v/>
      </c>
      <c r="L130" s="19">
        <f>IF($A130="","",IF($G130="","",$G130-WEEKDAY($G130,2)+1))</f>
        <v/>
      </c>
      <c r="M130" s="9" t="n"/>
    </row>
    <row r="131">
      <c r="A131" s="9" t="n"/>
      <c r="B131" s="9" t="n"/>
      <c r="C131" s="9" t="n"/>
      <c r="D131" s="6" t="n"/>
      <c r="E131" s="6" t="n"/>
      <c r="F131" s="6" t="n"/>
      <c r="G131" s="6" t="n"/>
      <c r="H131" s="10">
        <f>IF($A131="","",IF(OR($E131="",$G131=""),"",$G131-$E131))</f>
        <v/>
      </c>
      <c r="I131" s="12">
        <f>IF($A131="","",IF(OR($D131="",$G131=""),"",$G131-$D131))</f>
        <v/>
      </c>
      <c r="J131" s="12">
        <f>IF($A131="","",IF(OR($E131="",$F131=""),"",$F131-$E131))</f>
        <v/>
      </c>
      <c r="K131" s="12">
        <f>IF($A131="","",IF(OR($F131="",$G131=""),"",$G131-$F131))</f>
        <v/>
      </c>
      <c r="L131" s="19">
        <f>IF($A131="","",IF($G131="","",$G131-WEEKDAY($G131,2)+1))</f>
        <v/>
      </c>
      <c r="M131" s="9" t="n"/>
    </row>
    <row r="132">
      <c r="A132" s="9" t="n"/>
      <c r="B132" s="9" t="n"/>
      <c r="C132" s="9" t="n"/>
      <c r="D132" s="6" t="n"/>
      <c r="E132" s="6" t="n"/>
      <c r="F132" s="6" t="n"/>
      <c r="G132" s="6" t="n"/>
      <c r="H132" s="10">
        <f>IF($A132="","",IF(OR($E132="",$G132=""),"",$G132-$E132))</f>
        <v/>
      </c>
      <c r="I132" s="12">
        <f>IF($A132="","",IF(OR($D132="",$G132=""),"",$G132-$D132))</f>
        <v/>
      </c>
      <c r="J132" s="12">
        <f>IF($A132="","",IF(OR($E132="",$F132=""),"",$F132-$E132))</f>
        <v/>
      </c>
      <c r="K132" s="12">
        <f>IF($A132="","",IF(OR($F132="",$G132=""),"",$G132-$F132))</f>
        <v/>
      </c>
      <c r="L132" s="19">
        <f>IF($A132="","",IF($G132="","",$G132-WEEKDAY($G132,2)+1))</f>
        <v/>
      </c>
      <c r="M132" s="9" t="n"/>
    </row>
    <row r="133">
      <c r="A133" s="9" t="n"/>
      <c r="B133" s="9" t="n"/>
      <c r="C133" s="9" t="n"/>
      <c r="D133" s="6" t="n"/>
      <c r="E133" s="6" t="n"/>
      <c r="F133" s="6" t="n"/>
      <c r="G133" s="6" t="n"/>
      <c r="H133" s="10">
        <f>IF($A133="","",IF(OR($E133="",$G133=""),"",$G133-$E133))</f>
        <v/>
      </c>
      <c r="I133" s="12">
        <f>IF($A133="","",IF(OR($D133="",$G133=""),"",$G133-$D133))</f>
        <v/>
      </c>
      <c r="J133" s="12">
        <f>IF($A133="","",IF(OR($E133="",$F133=""),"",$F133-$E133))</f>
        <v/>
      </c>
      <c r="K133" s="12">
        <f>IF($A133="","",IF(OR($F133="",$G133=""),"",$G133-$F133))</f>
        <v/>
      </c>
      <c r="L133" s="19">
        <f>IF($A133="","",IF($G133="","",$G133-WEEKDAY($G133,2)+1))</f>
        <v/>
      </c>
      <c r="M133" s="9" t="n"/>
    </row>
    <row r="134">
      <c r="A134" s="9" t="n"/>
      <c r="B134" s="9" t="n"/>
      <c r="C134" s="9" t="n"/>
      <c r="D134" s="6" t="n"/>
      <c r="E134" s="6" t="n"/>
      <c r="F134" s="6" t="n"/>
      <c r="G134" s="6" t="n"/>
      <c r="H134" s="10">
        <f>IF($A134="","",IF(OR($E134="",$G134=""),"",$G134-$E134))</f>
        <v/>
      </c>
      <c r="I134" s="12">
        <f>IF($A134="","",IF(OR($D134="",$G134=""),"",$G134-$D134))</f>
        <v/>
      </c>
      <c r="J134" s="12">
        <f>IF($A134="","",IF(OR($E134="",$F134=""),"",$F134-$E134))</f>
        <v/>
      </c>
      <c r="K134" s="12">
        <f>IF($A134="","",IF(OR($F134="",$G134=""),"",$G134-$F134))</f>
        <v/>
      </c>
      <c r="L134" s="19">
        <f>IF($A134="","",IF($G134="","",$G134-WEEKDAY($G134,2)+1))</f>
        <v/>
      </c>
      <c r="M134" s="9" t="n"/>
    </row>
    <row r="135">
      <c r="A135" s="9" t="n"/>
      <c r="B135" s="9" t="n"/>
      <c r="C135" s="9" t="n"/>
      <c r="D135" s="6" t="n"/>
      <c r="E135" s="6" t="n"/>
      <c r="F135" s="6" t="n"/>
      <c r="G135" s="6" t="n"/>
      <c r="H135" s="10">
        <f>IF($A135="","",IF(OR($E135="",$G135=""),"",$G135-$E135))</f>
        <v/>
      </c>
      <c r="I135" s="12">
        <f>IF($A135="","",IF(OR($D135="",$G135=""),"",$G135-$D135))</f>
        <v/>
      </c>
      <c r="J135" s="12">
        <f>IF($A135="","",IF(OR($E135="",$F135=""),"",$F135-$E135))</f>
        <v/>
      </c>
      <c r="K135" s="12">
        <f>IF($A135="","",IF(OR($F135="",$G135=""),"",$G135-$F135))</f>
        <v/>
      </c>
      <c r="L135" s="19">
        <f>IF($A135="","",IF($G135="","",$G135-WEEKDAY($G135,2)+1))</f>
        <v/>
      </c>
      <c r="M135" s="9" t="n"/>
    </row>
    <row r="136">
      <c r="A136" s="9" t="n"/>
      <c r="B136" s="9" t="n"/>
      <c r="C136" s="9" t="n"/>
      <c r="D136" s="6" t="n"/>
      <c r="E136" s="6" t="n"/>
      <c r="F136" s="6" t="n"/>
      <c r="G136" s="6" t="n"/>
      <c r="H136" s="10">
        <f>IF($A136="","",IF(OR($E136="",$G136=""),"",$G136-$E136))</f>
        <v/>
      </c>
      <c r="I136" s="12">
        <f>IF($A136="","",IF(OR($D136="",$G136=""),"",$G136-$D136))</f>
        <v/>
      </c>
      <c r="J136" s="12">
        <f>IF($A136="","",IF(OR($E136="",$F136=""),"",$F136-$E136))</f>
        <v/>
      </c>
      <c r="K136" s="12">
        <f>IF($A136="","",IF(OR($F136="",$G136=""),"",$G136-$F136))</f>
        <v/>
      </c>
      <c r="L136" s="19">
        <f>IF($A136="","",IF($G136="","",$G136-WEEKDAY($G136,2)+1))</f>
        <v/>
      </c>
      <c r="M136" s="9" t="n"/>
    </row>
    <row r="137">
      <c r="A137" s="9" t="n"/>
      <c r="B137" s="9" t="n"/>
      <c r="C137" s="9" t="n"/>
      <c r="D137" s="6" t="n"/>
      <c r="E137" s="6" t="n"/>
      <c r="F137" s="6" t="n"/>
      <c r="G137" s="6" t="n"/>
      <c r="H137" s="10">
        <f>IF($A137="","",IF(OR($E137="",$G137=""),"",$G137-$E137))</f>
        <v/>
      </c>
      <c r="I137" s="12">
        <f>IF($A137="","",IF(OR($D137="",$G137=""),"",$G137-$D137))</f>
        <v/>
      </c>
      <c r="J137" s="12">
        <f>IF($A137="","",IF(OR($E137="",$F137=""),"",$F137-$E137))</f>
        <v/>
      </c>
      <c r="K137" s="12">
        <f>IF($A137="","",IF(OR($F137="",$G137=""),"",$G137-$F137))</f>
        <v/>
      </c>
      <c r="L137" s="19">
        <f>IF($A137="","",IF($G137="","",$G137-WEEKDAY($G137,2)+1))</f>
        <v/>
      </c>
      <c r="M137" s="9" t="n"/>
    </row>
    <row r="138">
      <c r="A138" s="9" t="n"/>
      <c r="B138" s="9" t="n"/>
      <c r="C138" s="9" t="n"/>
      <c r="D138" s="6" t="n"/>
      <c r="E138" s="6" t="n"/>
      <c r="F138" s="6" t="n"/>
      <c r="G138" s="6" t="n"/>
      <c r="H138" s="10">
        <f>IF($A138="","",IF(OR($E138="",$G138=""),"",$G138-$E138))</f>
        <v/>
      </c>
      <c r="I138" s="12">
        <f>IF($A138="","",IF(OR($D138="",$G138=""),"",$G138-$D138))</f>
        <v/>
      </c>
      <c r="J138" s="12">
        <f>IF($A138="","",IF(OR($E138="",$F138=""),"",$F138-$E138))</f>
        <v/>
      </c>
      <c r="K138" s="12">
        <f>IF($A138="","",IF(OR($F138="",$G138=""),"",$G138-$F138))</f>
        <v/>
      </c>
      <c r="L138" s="19">
        <f>IF($A138="","",IF($G138="","",$G138-WEEKDAY($G138,2)+1))</f>
        <v/>
      </c>
      <c r="M138" s="9" t="n"/>
    </row>
    <row r="139">
      <c r="A139" s="9" t="n"/>
      <c r="B139" s="9" t="n"/>
      <c r="C139" s="9" t="n"/>
      <c r="D139" s="6" t="n"/>
      <c r="E139" s="6" t="n"/>
      <c r="F139" s="6" t="n"/>
      <c r="G139" s="6" t="n"/>
      <c r="H139" s="10">
        <f>IF($A139="","",IF(OR($E139="",$G139=""),"",$G139-$E139))</f>
        <v/>
      </c>
      <c r="I139" s="12">
        <f>IF($A139="","",IF(OR($D139="",$G139=""),"",$G139-$D139))</f>
        <v/>
      </c>
      <c r="J139" s="12">
        <f>IF($A139="","",IF(OR($E139="",$F139=""),"",$F139-$E139))</f>
        <v/>
      </c>
      <c r="K139" s="12">
        <f>IF($A139="","",IF(OR($F139="",$G139=""),"",$G139-$F139))</f>
        <v/>
      </c>
      <c r="L139" s="19">
        <f>IF($A139="","",IF($G139="","",$G139-WEEKDAY($G139,2)+1))</f>
        <v/>
      </c>
      <c r="M139" s="9" t="n"/>
    </row>
    <row r="140">
      <c r="A140" s="9" t="n"/>
      <c r="B140" s="9" t="n"/>
      <c r="C140" s="9" t="n"/>
      <c r="D140" s="6" t="n"/>
      <c r="E140" s="6" t="n"/>
      <c r="F140" s="6" t="n"/>
      <c r="G140" s="6" t="n"/>
      <c r="H140" s="10">
        <f>IF($A140="","",IF(OR($E140="",$G140=""),"",$G140-$E140))</f>
        <v/>
      </c>
      <c r="I140" s="12">
        <f>IF($A140="","",IF(OR($D140="",$G140=""),"",$G140-$D140))</f>
        <v/>
      </c>
      <c r="J140" s="12">
        <f>IF($A140="","",IF(OR($E140="",$F140=""),"",$F140-$E140))</f>
        <v/>
      </c>
      <c r="K140" s="12">
        <f>IF($A140="","",IF(OR($F140="",$G140=""),"",$G140-$F140))</f>
        <v/>
      </c>
      <c r="L140" s="19">
        <f>IF($A140="","",IF($G140="","",$G140-WEEKDAY($G140,2)+1))</f>
        <v/>
      </c>
      <c r="M140" s="9" t="n"/>
    </row>
    <row r="141">
      <c r="A141" s="9" t="n"/>
      <c r="B141" s="9" t="n"/>
      <c r="C141" s="9" t="n"/>
      <c r="D141" s="6" t="n"/>
      <c r="E141" s="6" t="n"/>
      <c r="F141" s="6" t="n"/>
      <c r="G141" s="6" t="n"/>
      <c r="H141" s="10">
        <f>IF($A141="","",IF(OR($E141="",$G141=""),"",$G141-$E141))</f>
        <v/>
      </c>
      <c r="I141" s="12">
        <f>IF($A141="","",IF(OR($D141="",$G141=""),"",$G141-$D141))</f>
        <v/>
      </c>
      <c r="J141" s="12">
        <f>IF($A141="","",IF(OR($E141="",$F141=""),"",$F141-$E141))</f>
        <v/>
      </c>
      <c r="K141" s="12">
        <f>IF($A141="","",IF(OR($F141="",$G141=""),"",$G141-$F141))</f>
        <v/>
      </c>
      <c r="L141" s="19">
        <f>IF($A141="","",IF($G141="","",$G141-WEEKDAY($G141,2)+1))</f>
        <v/>
      </c>
      <c r="M141" s="9" t="n"/>
    </row>
    <row r="142">
      <c r="A142" s="9" t="n"/>
      <c r="B142" s="9" t="n"/>
      <c r="C142" s="9" t="n"/>
      <c r="D142" s="6" t="n"/>
      <c r="E142" s="6" t="n"/>
      <c r="F142" s="6" t="n"/>
      <c r="G142" s="6" t="n"/>
      <c r="H142" s="10">
        <f>IF($A142="","",IF(OR($E142="",$G142=""),"",$G142-$E142))</f>
        <v/>
      </c>
      <c r="I142" s="12">
        <f>IF($A142="","",IF(OR($D142="",$G142=""),"",$G142-$D142))</f>
        <v/>
      </c>
      <c r="J142" s="12">
        <f>IF($A142="","",IF(OR($E142="",$F142=""),"",$F142-$E142))</f>
        <v/>
      </c>
      <c r="K142" s="12">
        <f>IF($A142="","",IF(OR($F142="",$G142=""),"",$G142-$F142))</f>
        <v/>
      </c>
      <c r="L142" s="19">
        <f>IF($A142="","",IF($G142="","",$G142-WEEKDAY($G142,2)+1))</f>
        <v/>
      </c>
      <c r="M142" s="9" t="n"/>
    </row>
    <row r="143">
      <c r="A143" s="9" t="n"/>
      <c r="B143" s="9" t="n"/>
      <c r="C143" s="9" t="n"/>
      <c r="D143" s="6" t="n"/>
      <c r="E143" s="6" t="n"/>
      <c r="F143" s="6" t="n"/>
      <c r="G143" s="6" t="n"/>
      <c r="H143" s="10">
        <f>IF($A143="","",IF(OR($E143="",$G143=""),"",$G143-$E143))</f>
        <v/>
      </c>
      <c r="I143" s="12">
        <f>IF($A143="","",IF(OR($D143="",$G143=""),"",$G143-$D143))</f>
        <v/>
      </c>
      <c r="J143" s="12">
        <f>IF($A143="","",IF(OR($E143="",$F143=""),"",$F143-$E143))</f>
        <v/>
      </c>
      <c r="K143" s="12">
        <f>IF($A143="","",IF(OR($F143="",$G143=""),"",$G143-$F143))</f>
        <v/>
      </c>
      <c r="L143" s="19">
        <f>IF($A143="","",IF($G143="","",$G143-WEEKDAY($G143,2)+1))</f>
        <v/>
      </c>
      <c r="M143" s="9" t="n"/>
    </row>
    <row r="144">
      <c r="A144" s="9" t="n"/>
      <c r="B144" s="9" t="n"/>
      <c r="C144" s="9" t="n"/>
      <c r="D144" s="6" t="n"/>
      <c r="E144" s="6" t="n"/>
      <c r="F144" s="6" t="n"/>
      <c r="G144" s="6" t="n"/>
      <c r="H144" s="10">
        <f>IF($A144="","",IF(OR($E144="",$G144=""),"",$G144-$E144))</f>
        <v/>
      </c>
      <c r="I144" s="12">
        <f>IF($A144="","",IF(OR($D144="",$G144=""),"",$G144-$D144))</f>
        <v/>
      </c>
      <c r="J144" s="12">
        <f>IF($A144="","",IF(OR($E144="",$F144=""),"",$F144-$E144))</f>
        <v/>
      </c>
      <c r="K144" s="12">
        <f>IF($A144="","",IF(OR($F144="",$G144=""),"",$G144-$F144))</f>
        <v/>
      </c>
      <c r="L144" s="19">
        <f>IF($A144="","",IF($G144="","",$G144-WEEKDAY($G144,2)+1))</f>
        <v/>
      </c>
      <c r="M144" s="9" t="n"/>
    </row>
    <row r="145">
      <c r="A145" s="9" t="n"/>
      <c r="B145" s="9" t="n"/>
      <c r="C145" s="9" t="n"/>
      <c r="D145" s="6" t="n"/>
      <c r="E145" s="6" t="n"/>
      <c r="F145" s="6" t="n"/>
      <c r="G145" s="6" t="n"/>
      <c r="H145" s="10">
        <f>IF($A145="","",IF(OR($E145="",$G145=""),"",$G145-$E145))</f>
        <v/>
      </c>
      <c r="I145" s="12">
        <f>IF($A145="","",IF(OR($D145="",$G145=""),"",$G145-$D145))</f>
        <v/>
      </c>
      <c r="J145" s="12">
        <f>IF($A145="","",IF(OR($E145="",$F145=""),"",$F145-$E145))</f>
        <v/>
      </c>
      <c r="K145" s="12">
        <f>IF($A145="","",IF(OR($F145="",$G145=""),"",$G145-$F145))</f>
        <v/>
      </c>
      <c r="L145" s="19">
        <f>IF($A145="","",IF($G145="","",$G145-WEEKDAY($G145,2)+1))</f>
        <v/>
      </c>
      <c r="M145" s="9" t="n"/>
    </row>
    <row r="146">
      <c r="A146" s="9" t="n"/>
      <c r="B146" s="9" t="n"/>
      <c r="C146" s="9" t="n"/>
      <c r="D146" s="6" t="n"/>
      <c r="E146" s="6" t="n"/>
      <c r="F146" s="6" t="n"/>
      <c r="G146" s="6" t="n"/>
      <c r="H146" s="10">
        <f>IF($A146="","",IF(OR($E146="",$G146=""),"",$G146-$E146))</f>
        <v/>
      </c>
      <c r="I146" s="12">
        <f>IF($A146="","",IF(OR($D146="",$G146=""),"",$G146-$D146))</f>
        <v/>
      </c>
      <c r="J146" s="12">
        <f>IF($A146="","",IF(OR($E146="",$F146=""),"",$F146-$E146))</f>
        <v/>
      </c>
      <c r="K146" s="12">
        <f>IF($A146="","",IF(OR($F146="",$G146=""),"",$G146-$F146))</f>
        <v/>
      </c>
      <c r="L146" s="19">
        <f>IF($A146="","",IF($G146="","",$G146-WEEKDAY($G146,2)+1))</f>
        <v/>
      </c>
      <c r="M146" s="9" t="n"/>
    </row>
    <row r="147">
      <c r="A147" s="9" t="n"/>
      <c r="B147" s="9" t="n"/>
      <c r="C147" s="9" t="n"/>
      <c r="D147" s="6" t="n"/>
      <c r="E147" s="6" t="n"/>
      <c r="F147" s="6" t="n"/>
      <c r="G147" s="6" t="n"/>
      <c r="H147" s="10">
        <f>IF($A147="","",IF(OR($E147="",$G147=""),"",$G147-$E147))</f>
        <v/>
      </c>
      <c r="I147" s="12">
        <f>IF($A147="","",IF(OR($D147="",$G147=""),"",$G147-$D147))</f>
        <v/>
      </c>
      <c r="J147" s="12">
        <f>IF($A147="","",IF(OR($E147="",$F147=""),"",$F147-$E147))</f>
        <v/>
      </c>
      <c r="K147" s="12">
        <f>IF($A147="","",IF(OR($F147="",$G147=""),"",$G147-$F147))</f>
        <v/>
      </c>
      <c r="L147" s="19">
        <f>IF($A147="","",IF($G147="","",$G147-WEEKDAY($G147,2)+1))</f>
        <v/>
      </c>
      <c r="M147" s="9" t="n"/>
    </row>
    <row r="148">
      <c r="A148" s="9" t="n"/>
      <c r="B148" s="9" t="n"/>
      <c r="C148" s="9" t="n"/>
      <c r="D148" s="6" t="n"/>
      <c r="E148" s="6" t="n"/>
      <c r="F148" s="6" t="n"/>
      <c r="G148" s="6" t="n"/>
      <c r="H148" s="10">
        <f>IF($A148="","",IF(OR($E148="",$G148=""),"",$G148-$E148))</f>
        <v/>
      </c>
      <c r="I148" s="12">
        <f>IF($A148="","",IF(OR($D148="",$G148=""),"",$G148-$D148))</f>
        <v/>
      </c>
      <c r="J148" s="12">
        <f>IF($A148="","",IF(OR($E148="",$F148=""),"",$F148-$E148))</f>
        <v/>
      </c>
      <c r="K148" s="12">
        <f>IF($A148="","",IF(OR($F148="",$G148=""),"",$G148-$F148))</f>
        <v/>
      </c>
      <c r="L148" s="19">
        <f>IF($A148="","",IF($G148="","",$G148-WEEKDAY($G148,2)+1))</f>
        <v/>
      </c>
      <c r="M148" s="9" t="n"/>
    </row>
    <row r="149">
      <c r="A149" s="9" t="n"/>
      <c r="B149" s="9" t="n"/>
      <c r="C149" s="9" t="n"/>
      <c r="D149" s="6" t="n"/>
      <c r="E149" s="6" t="n"/>
      <c r="F149" s="6" t="n"/>
      <c r="G149" s="6" t="n"/>
      <c r="H149" s="10">
        <f>IF($A149="","",IF(OR($E149="",$G149=""),"",$G149-$E149))</f>
        <v/>
      </c>
      <c r="I149" s="12">
        <f>IF($A149="","",IF(OR($D149="",$G149=""),"",$G149-$D149))</f>
        <v/>
      </c>
      <c r="J149" s="12">
        <f>IF($A149="","",IF(OR($E149="",$F149=""),"",$F149-$E149))</f>
        <v/>
      </c>
      <c r="K149" s="12">
        <f>IF($A149="","",IF(OR($F149="",$G149=""),"",$G149-$F149))</f>
        <v/>
      </c>
      <c r="L149" s="19">
        <f>IF($A149="","",IF($G149="","",$G149-WEEKDAY($G149,2)+1))</f>
        <v/>
      </c>
      <c r="M149" s="9" t="n"/>
    </row>
    <row r="150">
      <c r="A150" s="9" t="n"/>
      <c r="B150" s="9" t="n"/>
      <c r="C150" s="9" t="n"/>
      <c r="D150" s="6" t="n"/>
      <c r="E150" s="6" t="n"/>
      <c r="F150" s="6" t="n"/>
      <c r="G150" s="6" t="n"/>
      <c r="H150" s="10">
        <f>IF($A150="","",IF(OR($E150="",$G150=""),"",$G150-$E150))</f>
        <v/>
      </c>
      <c r="I150" s="12">
        <f>IF($A150="","",IF(OR($D150="",$G150=""),"",$G150-$D150))</f>
        <v/>
      </c>
      <c r="J150" s="12">
        <f>IF($A150="","",IF(OR($E150="",$F150=""),"",$F150-$E150))</f>
        <v/>
      </c>
      <c r="K150" s="12">
        <f>IF($A150="","",IF(OR($F150="",$G150=""),"",$G150-$F150))</f>
        <v/>
      </c>
      <c r="L150" s="19">
        <f>IF($A150="","",IF($G150="","",$G150-WEEKDAY($G150,2)+1))</f>
        <v/>
      </c>
      <c r="M150" s="9" t="n"/>
    </row>
    <row r="151">
      <c r="A151" s="9" t="n"/>
      <c r="B151" s="9" t="n"/>
      <c r="C151" s="9" t="n"/>
      <c r="D151" s="6" t="n"/>
      <c r="E151" s="6" t="n"/>
      <c r="F151" s="6" t="n"/>
      <c r="G151" s="6" t="n"/>
      <c r="H151" s="10">
        <f>IF($A151="","",IF(OR($E151="",$G151=""),"",$G151-$E151))</f>
        <v/>
      </c>
      <c r="I151" s="12">
        <f>IF($A151="","",IF(OR($D151="",$G151=""),"",$G151-$D151))</f>
        <v/>
      </c>
      <c r="J151" s="12">
        <f>IF($A151="","",IF(OR($E151="",$F151=""),"",$F151-$E151))</f>
        <v/>
      </c>
      <c r="K151" s="12">
        <f>IF($A151="","",IF(OR($F151="",$G151=""),"",$G151-$F151))</f>
        <v/>
      </c>
      <c r="L151" s="19">
        <f>IF($A151="","",IF($G151="","",$G151-WEEKDAY($G151,2)+1))</f>
        <v/>
      </c>
      <c r="M151" s="9" t="n"/>
    </row>
    <row r="152">
      <c r="A152" s="9" t="n"/>
      <c r="B152" s="9" t="n"/>
      <c r="C152" s="9" t="n"/>
      <c r="D152" s="6" t="n"/>
      <c r="E152" s="6" t="n"/>
      <c r="F152" s="6" t="n"/>
      <c r="G152" s="6" t="n"/>
      <c r="H152" s="10">
        <f>IF($A152="","",IF(OR($E152="",$G152=""),"",$G152-$E152))</f>
        <v/>
      </c>
      <c r="I152" s="12">
        <f>IF($A152="","",IF(OR($D152="",$G152=""),"",$G152-$D152))</f>
        <v/>
      </c>
      <c r="J152" s="12">
        <f>IF($A152="","",IF(OR($E152="",$F152=""),"",$F152-$E152))</f>
        <v/>
      </c>
      <c r="K152" s="12">
        <f>IF($A152="","",IF(OR($F152="",$G152=""),"",$G152-$F152))</f>
        <v/>
      </c>
      <c r="L152" s="19">
        <f>IF($A152="","",IF($G152="","",$G152-WEEKDAY($G152,2)+1))</f>
        <v/>
      </c>
      <c r="M152" s="9" t="n"/>
    </row>
    <row r="153">
      <c r="A153" s="9" t="n"/>
      <c r="B153" s="9" t="n"/>
      <c r="C153" s="9" t="n"/>
      <c r="D153" s="6" t="n"/>
      <c r="E153" s="6" t="n"/>
      <c r="F153" s="6" t="n"/>
      <c r="G153" s="6" t="n"/>
      <c r="H153" s="10">
        <f>IF($A153="","",IF(OR($E153="",$G153=""),"",$G153-$E153))</f>
        <v/>
      </c>
      <c r="I153" s="12">
        <f>IF($A153="","",IF(OR($D153="",$G153=""),"",$G153-$D153))</f>
        <v/>
      </c>
      <c r="J153" s="12">
        <f>IF($A153="","",IF(OR($E153="",$F153=""),"",$F153-$E153))</f>
        <v/>
      </c>
      <c r="K153" s="12">
        <f>IF($A153="","",IF(OR($F153="",$G153=""),"",$G153-$F153))</f>
        <v/>
      </c>
      <c r="L153" s="19">
        <f>IF($A153="","",IF($G153="","",$G153-WEEKDAY($G153,2)+1))</f>
        <v/>
      </c>
      <c r="M153" s="9" t="n"/>
    </row>
    <row r="154">
      <c r="A154" s="9" t="n"/>
      <c r="B154" s="9" t="n"/>
      <c r="C154" s="9" t="n"/>
      <c r="D154" s="6" t="n"/>
      <c r="E154" s="6" t="n"/>
      <c r="F154" s="6" t="n"/>
      <c r="G154" s="6" t="n"/>
      <c r="H154" s="10">
        <f>IF($A154="","",IF(OR($E154="",$G154=""),"",$G154-$E154))</f>
        <v/>
      </c>
      <c r="I154" s="12">
        <f>IF($A154="","",IF(OR($D154="",$G154=""),"",$G154-$D154))</f>
        <v/>
      </c>
      <c r="J154" s="12">
        <f>IF($A154="","",IF(OR($E154="",$F154=""),"",$F154-$E154))</f>
        <v/>
      </c>
      <c r="K154" s="12">
        <f>IF($A154="","",IF(OR($F154="",$G154=""),"",$G154-$F154))</f>
        <v/>
      </c>
      <c r="L154" s="19">
        <f>IF($A154="","",IF($G154="","",$G154-WEEKDAY($G154,2)+1))</f>
        <v/>
      </c>
      <c r="M154" s="9" t="n"/>
    </row>
    <row r="155">
      <c r="A155" s="9" t="n"/>
      <c r="B155" s="9" t="n"/>
      <c r="C155" s="9" t="n"/>
      <c r="D155" s="6" t="n"/>
      <c r="E155" s="6" t="n"/>
      <c r="F155" s="6" t="n"/>
      <c r="G155" s="6" t="n"/>
      <c r="H155" s="10">
        <f>IF($A155="","",IF(OR($E155="",$G155=""),"",$G155-$E155))</f>
        <v/>
      </c>
      <c r="I155" s="12">
        <f>IF($A155="","",IF(OR($D155="",$G155=""),"",$G155-$D155))</f>
        <v/>
      </c>
      <c r="J155" s="12">
        <f>IF($A155="","",IF(OR($E155="",$F155=""),"",$F155-$E155))</f>
        <v/>
      </c>
      <c r="K155" s="12">
        <f>IF($A155="","",IF(OR($F155="",$G155=""),"",$G155-$F155))</f>
        <v/>
      </c>
      <c r="L155" s="19">
        <f>IF($A155="","",IF($G155="","",$G155-WEEKDAY($G155,2)+1))</f>
        <v/>
      </c>
      <c r="M155" s="9" t="n"/>
    </row>
    <row r="156">
      <c r="A156" s="9" t="n"/>
      <c r="B156" s="9" t="n"/>
      <c r="C156" s="9" t="n"/>
      <c r="D156" s="6" t="n"/>
      <c r="E156" s="6" t="n"/>
      <c r="F156" s="6" t="n"/>
      <c r="G156" s="6" t="n"/>
      <c r="H156" s="10">
        <f>IF($A156="","",IF(OR($E156="",$G156=""),"",$G156-$E156))</f>
        <v/>
      </c>
      <c r="I156" s="12">
        <f>IF($A156="","",IF(OR($D156="",$G156=""),"",$G156-$D156))</f>
        <v/>
      </c>
      <c r="J156" s="12">
        <f>IF($A156="","",IF(OR($E156="",$F156=""),"",$F156-$E156))</f>
        <v/>
      </c>
      <c r="K156" s="12">
        <f>IF($A156="","",IF(OR($F156="",$G156=""),"",$G156-$F156))</f>
        <v/>
      </c>
      <c r="L156" s="19">
        <f>IF($A156="","",IF($G156="","",$G156-WEEKDAY($G156,2)+1))</f>
        <v/>
      </c>
      <c r="M156" s="9" t="n"/>
    </row>
    <row r="157">
      <c r="A157" s="9" t="n"/>
      <c r="B157" s="9" t="n"/>
      <c r="C157" s="9" t="n"/>
      <c r="D157" s="6" t="n"/>
      <c r="E157" s="6" t="n"/>
      <c r="F157" s="6" t="n"/>
      <c r="G157" s="6" t="n"/>
      <c r="H157" s="10">
        <f>IF($A157="","",IF(OR($E157="",$G157=""),"",$G157-$E157))</f>
        <v/>
      </c>
      <c r="I157" s="12">
        <f>IF($A157="","",IF(OR($D157="",$G157=""),"",$G157-$D157))</f>
        <v/>
      </c>
      <c r="J157" s="12">
        <f>IF($A157="","",IF(OR($E157="",$F157=""),"",$F157-$E157))</f>
        <v/>
      </c>
      <c r="K157" s="12">
        <f>IF($A157="","",IF(OR($F157="",$G157=""),"",$G157-$F157))</f>
        <v/>
      </c>
      <c r="L157" s="19">
        <f>IF($A157="","",IF($G157="","",$G157-WEEKDAY($G157,2)+1))</f>
        <v/>
      </c>
      <c r="M157" s="9" t="n"/>
    </row>
    <row r="158">
      <c r="A158" s="9" t="n"/>
      <c r="B158" s="9" t="n"/>
      <c r="C158" s="9" t="n"/>
      <c r="D158" s="6" t="n"/>
      <c r="E158" s="6" t="n"/>
      <c r="F158" s="6" t="n"/>
      <c r="G158" s="6" t="n"/>
      <c r="H158" s="10">
        <f>IF($A158="","",IF(OR($E158="",$G158=""),"",$G158-$E158))</f>
        <v/>
      </c>
      <c r="I158" s="12">
        <f>IF($A158="","",IF(OR($D158="",$G158=""),"",$G158-$D158))</f>
        <v/>
      </c>
      <c r="J158" s="12">
        <f>IF($A158="","",IF(OR($E158="",$F158=""),"",$F158-$E158))</f>
        <v/>
      </c>
      <c r="K158" s="12">
        <f>IF($A158="","",IF(OR($F158="",$G158=""),"",$G158-$F158))</f>
        <v/>
      </c>
      <c r="L158" s="19">
        <f>IF($A158="","",IF($G158="","",$G158-WEEKDAY($G158,2)+1))</f>
        <v/>
      </c>
      <c r="M158" s="9" t="n"/>
    </row>
    <row r="159">
      <c r="A159" s="9" t="n"/>
      <c r="B159" s="9" t="n"/>
      <c r="C159" s="9" t="n"/>
      <c r="D159" s="6" t="n"/>
      <c r="E159" s="6" t="n"/>
      <c r="F159" s="6" t="n"/>
      <c r="G159" s="6" t="n"/>
      <c r="H159" s="10">
        <f>IF($A159="","",IF(OR($E159="",$G159=""),"",$G159-$E159))</f>
        <v/>
      </c>
      <c r="I159" s="12">
        <f>IF($A159="","",IF(OR($D159="",$G159=""),"",$G159-$D159))</f>
        <v/>
      </c>
      <c r="J159" s="12">
        <f>IF($A159="","",IF(OR($E159="",$F159=""),"",$F159-$E159))</f>
        <v/>
      </c>
      <c r="K159" s="12">
        <f>IF($A159="","",IF(OR($F159="",$G159=""),"",$G159-$F159))</f>
        <v/>
      </c>
      <c r="L159" s="19">
        <f>IF($A159="","",IF($G159="","",$G159-WEEKDAY($G159,2)+1))</f>
        <v/>
      </c>
      <c r="M159" s="9" t="n"/>
    </row>
    <row r="160">
      <c r="A160" s="9" t="n"/>
      <c r="B160" s="9" t="n"/>
      <c r="C160" s="9" t="n"/>
      <c r="D160" s="6" t="n"/>
      <c r="E160" s="6" t="n"/>
      <c r="F160" s="6" t="n"/>
      <c r="G160" s="6" t="n"/>
      <c r="H160" s="10">
        <f>IF($A160="","",IF(OR($E160="",$G160=""),"",$G160-$E160))</f>
        <v/>
      </c>
      <c r="I160" s="12">
        <f>IF($A160="","",IF(OR($D160="",$G160=""),"",$G160-$D160))</f>
        <v/>
      </c>
      <c r="J160" s="12">
        <f>IF($A160="","",IF(OR($E160="",$F160=""),"",$F160-$E160))</f>
        <v/>
      </c>
      <c r="K160" s="12">
        <f>IF($A160="","",IF(OR($F160="",$G160=""),"",$G160-$F160))</f>
        <v/>
      </c>
      <c r="L160" s="19">
        <f>IF($A160="","",IF($G160="","",$G160-WEEKDAY($G160,2)+1))</f>
        <v/>
      </c>
      <c r="M160" s="9" t="n"/>
    </row>
    <row r="161">
      <c r="A161" s="9" t="n"/>
      <c r="B161" s="9" t="n"/>
      <c r="C161" s="9" t="n"/>
      <c r="D161" s="6" t="n"/>
      <c r="E161" s="6" t="n"/>
      <c r="F161" s="6" t="n"/>
      <c r="G161" s="6" t="n"/>
      <c r="H161" s="10">
        <f>IF($A161="","",IF(OR($E161="",$G161=""),"",$G161-$E161))</f>
        <v/>
      </c>
      <c r="I161" s="12">
        <f>IF($A161="","",IF(OR($D161="",$G161=""),"",$G161-$D161))</f>
        <v/>
      </c>
      <c r="J161" s="12">
        <f>IF($A161="","",IF(OR($E161="",$F161=""),"",$F161-$E161))</f>
        <v/>
      </c>
      <c r="K161" s="12">
        <f>IF($A161="","",IF(OR($F161="",$G161=""),"",$G161-$F161))</f>
        <v/>
      </c>
      <c r="L161" s="19">
        <f>IF($A161="","",IF($G161="","",$G161-WEEKDAY($G161,2)+1))</f>
        <v/>
      </c>
      <c r="M161" s="9" t="n"/>
    </row>
    <row r="162">
      <c r="A162" s="9" t="n"/>
      <c r="B162" s="9" t="n"/>
      <c r="C162" s="9" t="n"/>
      <c r="D162" s="6" t="n"/>
      <c r="E162" s="6" t="n"/>
      <c r="F162" s="6" t="n"/>
      <c r="G162" s="6" t="n"/>
      <c r="H162" s="10">
        <f>IF($A162="","",IF(OR($E162="",$G162=""),"",$G162-$E162))</f>
        <v/>
      </c>
      <c r="I162" s="12">
        <f>IF($A162="","",IF(OR($D162="",$G162=""),"",$G162-$D162))</f>
        <v/>
      </c>
      <c r="J162" s="12">
        <f>IF($A162="","",IF(OR($E162="",$F162=""),"",$F162-$E162))</f>
        <v/>
      </c>
      <c r="K162" s="12">
        <f>IF($A162="","",IF(OR($F162="",$G162=""),"",$G162-$F162))</f>
        <v/>
      </c>
      <c r="L162" s="19">
        <f>IF($A162="","",IF($G162="","",$G162-WEEKDAY($G162,2)+1))</f>
        <v/>
      </c>
      <c r="M162" s="9" t="n"/>
    </row>
    <row r="163">
      <c r="A163" s="9" t="n"/>
      <c r="B163" s="9" t="n"/>
      <c r="C163" s="9" t="n"/>
      <c r="D163" s="6" t="n"/>
      <c r="E163" s="6" t="n"/>
      <c r="F163" s="6" t="n"/>
      <c r="G163" s="6" t="n"/>
      <c r="H163" s="10">
        <f>IF($A163="","",IF(OR($E163="",$G163=""),"",$G163-$E163))</f>
        <v/>
      </c>
      <c r="I163" s="12">
        <f>IF($A163="","",IF(OR($D163="",$G163=""),"",$G163-$D163))</f>
        <v/>
      </c>
      <c r="J163" s="12">
        <f>IF($A163="","",IF(OR($E163="",$F163=""),"",$F163-$E163))</f>
        <v/>
      </c>
      <c r="K163" s="12">
        <f>IF($A163="","",IF(OR($F163="",$G163=""),"",$G163-$F163))</f>
        <v/>
      </c>
      <c r="L163" s="19">
        <f>IF($A163="","",IF($G163="","",$G163-WEEKDAY($G163,2)+1))</f>
        <v/>
      </c>
      <c r="M163" s="9" t="n"/>
    </row>
    <row r="164">
      <c r="A164" s="9" t="n"/>
      <c r="B164" s="9" t="n"/>
      <c r="C164" s="9" t="n"/>
      <c r="D164" s="6" t="n"/>
      <c r="E164" s="6" t="n"/>
      <c r="F164" s="6" t="n"/>
      <c r="G164" s="6" t="n"/>
      <c r="H164" s="10">
        <f>IF($A164="","",IF(OR($E164="",$G164=""),"",$G164-$E164))</f>
        <v/>
      </c>
      <c r="I164" s="12">
        <f>IF($A164="","",IF(OR($D164="",$G164=""),"",$G164-$D164))</f>
        <v/>
      </c>
      <c r="J164" s="12">
        <f>IF($A164="","",IF(OR($E164="",$F164=""),"",$F164-$E164))</f>
        <v/>
      </c>
      <c r="K164" s="12">
        <f>IF($A164="","",IF(OR($F164="",$G164=""),"",$G164-$F164))</f>
        <v/>
      </c>
      <c r="L164" s="19">
        <f>IF($A164="","",IF($G164="","",$G164-WEEKDAY($G164,2)+1))</f>
        <v/>
      </c>
      <c r="M164" s="9" t="n"/>
    </row>
    <row r="165">
      <c r="A165" s="9" t="n"/>
      <c r="B165" s="9" t="n"/>
      <c r="C165" s="9" t="n"/>
      <c r="D165" s="6" t="n"/>
      <c r="E165" s="6" t="n"/>
      <c r="F165" s="6" t="n"/>
      <c r="G165" s="6" t="n"/>
      <c r="H165" s="10">
        <f>IF($A165="","",IF(OR($E165="",$G165=""),"",$G165-$E165))</f>
        <v/>
      </c>
      <c r="I165" s="12">
        <f>IF($A165="","",IF(OR($D165="",$G165=""),"",$G165-$D165))</f>
        <v/>
      </c>
      <c r="J165" s="12">
        <f>IF($A165="","",IF(OR($E165="",$F165=""),"",$F165-$E165))</f>
        <v/>
      </c>
      <c r="K165" s="12">
        <f>IF($A165="","",IF(OR($F165="",$G165=""),"",$G165-$F165))</f>
        <v/>
      </c>
      <c r="L165" s="19">
        <f>IF($A165="","",IF($G165="","",$G165-WEEKDAY($G165,2)+1))</f>
        <v/>
      </c>
      <c r="M165" s="9" t="n"/>
    </row>
    <row r="166">
      <c r="A166" s="9" t="n"/>
      <c r="B166" s="9" t="n"/>
      <c r="C166" s="9" t="n"/>
      <c r="D166" s="6" t="n"/>
      <c r="E166" s="6" t="n"/>
      <c r="F166" s="6" t="n"/>
      <c r="G166" s="6" t="n"/>
      <c r="H166" s="10">
        <f>IF($A166="","",IF(OR($E166="",$G166=""),"",$G166-$E166))</f>
        <v/>
      </c>
      <c r="I166" s="12">
        <f>IF($A166="","",IF(OR($D166="",$G166=""),"",$G166-$D166))</f>
        <v/>
      </c>
      <c r="J166" s="12">
        <f>IF($A166="","",IF(OR($E166="",$F166=""),"",$F166-$E166))</f>
        <v/>
      </c>
      <c r="K166" s="12">
        <f>IF($A166="","",IF(OR($F166="",$G166=""),"",$G166-$F166))</f>
        <v/>
      </c>
      <c r="L166" s="19">
        <f>IF($A166="","",IF($G166="","",$G166-WEEKDAY($G166,2)+1))</f>
        <v/>
      </c>
      <c r="M166" s="9" t="n"/>
    </row>
    <row r="167">
      <c r="A167" s="9" t="n"/>
      <c r="B167" s="9" t="n"/>
      <c r="C167" s="9" t="n"/>
      <c r="D167" s="6" t="n"/>
      <c r="E167" s="6" t="n"/>
      <c r="F167" s="6" t="n"/>
      <c r="G167" s="6" t="n"/>
      <c r="H167" s="10">
        <f>IF($A167="","",IF(OR($E167="",$G167=""),"",$G167-$E167))</f>
        <v/>
      </c>
      <c r="I167" s="12">
        <f>IF($A167="","",IF(OR($D167="",$G167=""),"",$G167-$D167))</f>
        <v/>
      </c>
      <c r="J167" s="12">
        <f>IF($A167="","",IF(OR($E167="",$F167=""),"",$F167-$E167))</f>
        <v/>
      </c>
      <c r="K167" s="12">
        <f>IF($A167="","",IF(OR($F167="",$G167=""),"",$G167-$F167))</f>
        <v/>
      </c>
      <c r="L167" s="19">
        <f>IF($A167="","",IF($G167="","",$G167-WEEKDAY($G167,2)+1))</f>
        <v/>
      </c>
      <c r="M167" s="9" t="n"/>
    </row>
    <row r="168">
      <c r="A168" s="9" t="n"/>
      <c r="B168" s="9" t="n"/>
      <c r="C168" s="9" t="n"/>
      <c r="D168" s="6" t="n"/>
      <c r="E168" s="6" t="n"/>
      <c r="F168" s="6" t="n"/>
      <c r="G168" s="6" t="n"/>
      <c r="H168" s="10">
        <f>IF($A168="","",IF(OR($E168="",$G168=""),"",$G168-$E168))</f>
        <v/>
      </c>
      <c r="I168" s="12">
        <f>IF($A168="","",IF(OR($D168="",$G168=""),"",$G168-$D168))</f>
        <v/>
      </c>
      <c r="J168" s="12">
        <f>IF($A168="","",IF(OR($E168="",$F168=""),"",$F168-$E168))</f>
        <v/>
      </c>
      <c r="K168" s="12">
        <f>IF($A168="","",IF(OR($F168="",$G168=""),"",$G168-$F168))</f>
        <v/>
      </c>
      <c r="L168" s="19">
        <f>IF($A168="","",IF($G168="","",$G168-WEEKDAY($G168,2)+1))</f>
        <v/>
      </c>
      <c r="M168" s="9" t="n"/>
    </row>
    <row r="169">
      <c r="A169" s="9" t="n"/>
      <c r="B169" s="9" t="n"/>
      <c r="C169" s="9" t="n"/>
      <c r="D169" s="6" t="n"/>
      <c r="E169" s="6" t="n"/>
      <c r="F169" s="6" t="n"/>
      <c r="G169" s="6" t="n"/>
      <c r="H169" s="10">
        <f>IF($A169="","",IF(OR($E169="",$G169=""),"",$G169-$E169))</f>
        <v/>
      </c>
      <c r="I169" s="12">
        <f>IF($A169="","",IF(OR($D169="",$G169=""),"",$G169-$D169))</f>
        <v/>
      </c>
      <c r="J169" s="12">
        <f>IF($A169="","",IF(OR($E169="",$F169=""),"",$F169-$E169))</f>
        <v/>
      </c>
      <c r="K169" s="12">
        <f>IF($A169="","",IF(OR($F169="",$G169=""),"",$G169-$F169))</f>
        <v/>
      </c>
      <c r="L169" s="19">
        <f>IF($A169="","",IF($G169="","",$G169-WEEKDAY($G169,2)+1))</f>
        <v/>
      </c>
      <c r="M169" s="9" t="n"/>
    </row>
    <row r="170">
      <c r="A170" s="9" t="n"/>
      <c r="B170" s="9" t="n"/>
      <c r="C170" s="9" t="n"/>
      <c r="D170" s="6" t="n"/>
      <c r="E170" s="6" t="n"/>
      <c r="F170" s="6" t="n"/>
      <c r="G170" s="6" t="n"/>
      <c r="H170" s="10">
        <f>IF($A170="","",IF(OR($E170="",$G170=""),"",$G170-$E170))</f>
        <v/>
      </c>
      <c r="I170" s="12">
        <f>IF($A170="","",IF(OR($D170="",$G170=""),"",$G170-$D170))</f>
        <v/>
      </c>
      <c r="J170" s="12">
        <f>IF($A170="","",IF(OR($E170="",$F170=""),"",$F170-$E170))</f>
        <v/>
      </c>
      <c r="K170" s="12">
        <f>IF($A170="","",IF(OR($F170="",$G170=""),"",$G170-$F170))</f>
        <v/>
      </c>
      <c r="L170" s="19">
        <f>IF($A170="","",IF($G170="","",$G170-WEEKDAY($G170,2)+1))</f>
        <v/>
      </c>
      <c r="M170" s="9" t="n"/>
    </row>
    <row r="171">
      <c r="A171" s="9" t="n"/>
      <c r="B171" s="9" t="n"/>
      <c r="C171" s="9" t="n"/>
      <c r="D171" s="6" t="n"/>
      <c r="E171" s="6" t="n"/>
      <c r="F171" s="6" t="n"/>
      <c r="G171" s="6" t="n"/>
      <c r="H171" s="10">
        <f>IF($A171="","",IF(OR($E171="",$G171=""),"",$G171-$E171))</f>
        <v/>
      </c>
      <c r="I171" s="12">
        <f>IF($A171="","",IF(OR($D171="",$G171=""),"",$G171-$D171))</f>
        <v/>
      </c>
      <c r="J171" s="12">
        <f>IF($A171="","",IF(OR($E171="",$F171=""),"",$F171-$E171))</f>
        <v/>
      </c>
      <c r="K171" s="12">
        <f>IF($A171="","",IF(OR($F171="",$G171=""),"",$G171-$F171))</f>
        <v/>
      </c>
      <c r="L171" s="19">
        <f>IF($A171="","",IF($G171="","",$G171-WEEKDAY($G171,2)+1))</f>
        <v/>
      </c>
      <c r="M171" s="9" t="n"/>
    </row>
    <row r="172">
      <c r="A172" s="9" t="n"/>
      <c r="B172" s="9" t="n"/>
      <c r="C172" s="9" t="n"/>
      <c r="D172" s="6" t="n"/>
      <c r="E172" s="6" t="n"/>
      <c r="F172" s="6" t="n"/>
      <c r="G172" s="6" t="n"/>
      <c r="H172" s="10">
        <f>IF($A172="","",IF(OR($E172="",$G172=""),"",$G172-$E172))</f>
        <v/>
      </c>
      <c r="I172" s="12">
        <f>IF($A172="","",IF(OR($D172="",$G172=""),"",$G172-$D172))</f>
        <v/>
      </c>
      <c r="J172" s="12">
        <f>IF($A172="","",IF(OR($E172="",$F172=""),"",$F172-$E172))</f>
        <v/>
      </c>
      <c r="K172" s="12">
        <f>IF($A172="","",IF(OR($F172="",$G172=""),"",$G172-$F172))</f>
        <v/>
      </c>
      <c r="L172" s="19">
        <f>IF($A172="","",IF($G172="","",$G172-WEEKDAY($G172,2)+1))</f>
        <v/>
      </c>
      <c r="M172" s="9" t="n"/>
    </row>
    <row r="173">
      <c r="A173" s="9" t="n"/>
      <c r="B173" s="9" t="n"/>
      <c r="C173" s="9" t="n"/>
      <c r="D173" s="6" t="n"/>
      <c r="E173" s="6" t="n"/>
      <c r="F173" s="6" t="n"/>
      <c r="G173" s="6" t="n"/>
      <c r="H173" s="10">
        <f>IF($A173="","",IF(OR($E173="",$G173=""),"",$G173-$E173))</f>
        <v/>
      </c>
      <c r="I173" s="12">
        <f>IF($A173="","",IF(OR($D173="",$G173=""),"",$G173-$D173))</f>
        <v/>
      </c>
      <c r="J173" s="12">
        <f>IF($A173="","",IF(OR($E173="",$F173=""),"",$F173-$E173))</f>
        <v/>
      </c>
      <c r="K173" s="12">
        <f>IF($A173="","",IF(OR($F173="",$G173=""),"",$G173-$F173))</f>
        <v/>
      </c>
      <c r="L173" s="19">
        <f>IF($A173="","",IF($G173="","",$G173-WEEKDAY($G173,2)+1))</f>
        <v/>
      </c>
      <c r="M173" s="9" t="n"/>
    </row>
    <row r="174">
      <c r="A174" s="9" t="n"/>
      <c r="B174" s="9" t="n"/>
      <c r="C174" s="9" t="n"/>
      <c r="D174" s="6" t="n"/>
      <c r="E174" s="6" t="n"/>
      <c r="F174" s="6" t="n"/>
      <c r="G174" s="6" t="n"/>
      <c r="H174" s="10">
        <f>IF($A174="","",IF(OR($E174="",$G174=""),"",$G174-$E174))</f>
        <v/>
      </c>
      <c r="I174" s="12">
        <f>IF($A174="","",IF(OR($D174="",$G174=""),"",$G174-$D174))</f>
        <v/>
      </c>
      <c r="J174" s="12">
        <f>IF($A174="","",IF(OR($E174="",$F174=""),"",$F174-$E174))</f>
        <v/>
      </c>
      <c r="K174" s="12">
        <f>IF($A174="","",IF(OR($F174="",$G174=""),"",$G174-$F174))</f>
        <v/>
      </c>
      <c r="L174" s="19">
        <f>IF($A174="","",IF($G174="","",$G174-WEEKDAY($G174,2)+1))</f>
        <v/>
      </c>
      <c r="M174" s="9" t="n"/>
    </row>
    <row r="175">
      <c r="A175" s="9" t="n"/>
      <c r="B175" s="9" t="n"/>
      <c r="C175" s="9" t="n"/>
      <c r="D175" s="6" t="n"/>
      <c r="E175" s="6" t="n"/>
      <c r="F175" s="6" t="n"/>
      <c r="G175" s="6" t="n"/>
      <c r="H175" s="10">
        <f>IF($A175="","",IF(OR($E175="",$G175=""),"",$G175-$E175))</f>
        <v/>
      </c>
      <c r="I175" s="12">
        <f>IF($A175="","",IF(OR($D175="",$G175=""),"",$G175-$D175))</f>
        <v/>
      </c>
      <c r="J175" s="12">
        <f>IF($A175="","",IF(OR($E175="",$F175=""),"",$F175-$E175))</f>
        <v/>
      </c>
      <c r="K175" s="12">
        <f>IF($A175="","",IF(OR($F175="",$G175=""),"",$G175-$F175))</f>
        <v/>
      </c>
      <c r="L175" s="19">
        <f>IF($A175="","",IF($G175="","",$G175-WEEKDAY($G175,2)+1))</f>
        <v/>
      </c>
      <c r="M175" s="9" t="n"/>
    </row>
    <row r="176">
      <c r="A176" s="9" t="n"/>
      <c r="B176" s="9" t="n"/>
      <c r="C176" s="9" t="n"/>
      <c r="D176" s="6" t="n"/>
      <c r="E176" s="6" t="n"/>
      <c r="F176" s="6" t="n"/>
      <c r="G176" s="6" t="n"/>
      <c r="H176" s="10">
        <f>IF($A176="","",IF(OR($E176="",$G176=""),"",$G176-$E176))</f>
        <v/>
      </c>
      <c r="I176" s="12">
        <f>IF($A176="","",IF(OR($D176="",$G176=""),"",$G176-$D176))</f>
        <v/>
      </c>
      <c r="J176" s="12">
        <f>IF($A176="","",IF(OR($E176="",$F176=""),"",$F176-$E176))</f>
        <v/>
      </c>
      <c r="K176" s="12">
        <f>IF($A176="","",IF(OR($F176="",$G176=""),"",$G176-$F176))</f>
        <v/>
      </c>
      <c r="L176" s="19">
        <f>IF($A176="","",IF($G176="","",$G176-WEEKDAY($G176,2)+1))</f>
        <v/>
      </c>
      <c r="M176" s="9" t="n"/>
    </row>
    <row r="177">
      <c r="A177" s="9" t="n"/>
      <c r="B177" s="9" t="n"/>
      <c r="C177" s="9" t="n"/>
      <c r="D177" s="6" t="n"/>
      <c r="E177" s="6" t="n"/>
      <c r="F177" s="6" t="n"/>
      <c r="G177" s="6" t="n"/>
      <c r="H177" s="10">
        <f>IF($A177="","",IF(OR($E177="",$G177=""),"",$G177-$E177))</f>
        <v/>
      </c>
      <c r="I177" s="12">
        <f>IF($A177="","",IF(OR($D177="",$G177=""),"",$G177-$D177))</f>
        <v/>
      </c>
      <c r="J177" s="12">
        <f>IF($A177="","",IF(OR($E177="",$F177=""),"",$F177-$E177))</f>
        <v/>
      </c>
      <c r="K177" s="12">
        <f>IF($A177="","",IF(OR($F177="",$G177=""),"",$G177-$F177))</f>
        <v/>
      </c>
      <c r="L177" s="19">
        <f>IF($A177="","",IF($G177="","",$G177-WEEKDAY($G177,2)+1))</f>
        <v/>
      </c>
      <c r="M177" s="9" t="n"/>
    </row>
    <row r="178">
      <c r="A178" s="9" t="n"/>
      <c r="B178" s="9" t="n"/>
      <c r="C178" s="9" t="n"/>
      <c r="D178" s="6" t="n"/>
      <c r="E178" s="6" t="n"/>
      <c r="F178" s="6" t="n"/>
      <c r="G178" s="6" t="n"/>
      <c r="H178" s="10">
        <f>IF($A178="","",IF(OR($E178="",$G178=""),"",$G178-$E178))</f>
        <v/>
      </c>
      <c r="I178" s="12">
        <f>IF($A178="","",IF(OR($D178="",$G178=""),"",$G178-$D178))</f>
        <v/>
      </c>
      <c r="J178" s="12">
        <f>IF($A178="","",IF(OR($E178="",$F178=""),"",$F178-$E178))</f>
        <v/>
      </c>
      <c r="K178" s="12">
        <f>IF($A178="","",IF(OR($F178="",$G178=""),"",$G178-$F178))</f>
        <v/>
      </c>
      <c r="L178" s="19">
        <f>IF($A178="","",IF($G178="","",$G178-WEEKDAY($G178,2)+1))</f>
        <v/>
      </c>
      <c r="M178" s="9" t="n"/>
    </row>
    <row r="179">
      <c r="A179" s="9" t="n"/>
      <c r="B179" s="9" t="n"/>
      <c r="C179" s="9" t="n"/>
      <c r="D179" s="6" t="n"/>
      <c r="E179" s="6" t="n"/>
      <c r="F179" s="6" t="n"/>
      <c r="G179" s="6" t="n"/>
      <c r="H179" s="10">
        <f>IF($A179="","",IF(OR($E179="",$G179=""),"",$G179-$E179))</f>
        <v/>
      </c>
      <c r="I179" s="12">
        <f>IF($A179="","",IF(OR($D179="",$G179=""),"",$G179-$D179))</f>
        <v/>
      </c>
      <c r="J179" s="12">
        <f>IF($A179="","",IF(OR($E179="",$F179=""),"",$F179-$E179))</f>
        <v/>
      </c>
      <c r="K179" s="12">
        <f>IF($A179="","",IF(OR($F179="",$G179=""),"",$G179-$F179))</f>
        <v/>
      </c>
      <c r="L179" s="19">
        <f>IF($A179="","",IF($G179="","",$G179-WEEKDAY($G179,2)+1))</f>
        <v/>
      </c>
      <c r="M179" s="9" t="n"/>
    </row>
    <row r="180">
      <c r="A180" s="9" t="n"/>
      <c r="B180" s="9" t="n"/>
      <c r="C180" s="9" t="n"/>
      <c r="D180" s="6" t="n"/>
      <c r="E180" s="6" t="n"/>
      <c r="F180" s="6" t="n"/>
      <c r="G180" s="6" t="n"/>
      <c r="H180" s="10">
        <f>IF($A180="","",IF(OR($E180="",$G180=""),"",$G180-$E180))</f>
        <v/>
      </c>
      <c r="I180" s="12">
        <f>IF($A180="","",IF(OR($D180="",$G180=""),"",$G180-$D180))</f>
        <v/>
      </c>
      <c r="J180" s="12">
        <f>IF($A180="","",IF(OR($E180="",$F180=""),"",$F180-$E180))</f>
        <v/>
      </c>
      <c r="K180" s="12">
        <f>IF($A180="","",IF(OR($F180="",$G180=""),"",$G180-$F180))</f>
        <v/>
      </c>
      <c r="L180" s="19">
        <f>IF($A180="","",IF($G180="","",$G180-WEEKDAY($G180,2)+1))</f>
        <v/>
      </c>
      <c r="M180" s="9" t="n"/>
    </row>
    <row r="181">
      <c r="A181" s="9" t="n"/>
      <c r="B181" s="9" t="n"/>
      <c r="C181" s="9" t="n"/>
      <c r="D181" s="6" t="n"/>
      <c r="E181" s="6" t="n"/>
      <c r="F181" s="6" t="n"/>
      <c r="G181" s="6" t="n"/>
      <c r="H181" s="10">
        <f>IF($A181="","",IF(OR($E181="",$G181=""),"",$G181-$E181))</f>
        <v/>
      </c>
      <c r="I181" s="12">
        <f>IF($A181="","",IF(OR($D181="",$G181=""),"",$G181-$D181))</f>
        <v/>
      </c>
      <c r="J181" s="12">
        <f>IF($A181="","",IF(OR($E181="",$F181=""),"",$F181-$E181))</f>
        <v/>
      </c>
      <c r="K181" s="12">
        <f>IF($A181="","",IF(OR($F181="",$G181=""),"",$G181-$F181))</f>
        <v/>
      </c>
      <c r="L181" s="19">
        <f>IF($A181="","",IF($G181="","",$G181-WEEKDAY($G181,2)+1))</f>
        <v/>
      </c>
      <c r="M181" s="9" t="n"/>
    </row>
    <row r="182">
      <c r="A182" s="9" t="n"/>
      <c r="B182" s="9" t="n"/>
      <c r="C182" s="9" t="n"/>
      <c r="D182" s="6" t="n"/>
      <c r="E182" s="6" t="n"/>
      <c r="F182" s="6" t="n"/>
      <c r="G182" s="6" t="n"/>
      <c r="H182" s="10">
        <f>IF($A182="","",IF(OR($E182="",$G182=""),"",$G182-$E182))</f>
        <v/>
      </c>
      <c r="I182" s="12">
        <f>IF($A182="","",IF(OR($D182="",$G182=""),"",$G182-$D182))</f>
        <v/>
      </c>
      <c r="J182" s="12">
        <f>IF($A182="","",IF(OR($E182="",$F182=""),"",$F182-$E182))</f>
        <v/>
      </c>
      <c r="K182" s="12">
        <f>IF($A182="","",IF(OR($F182="",$G182=""),"",$G182-$F182))</f>
        <v/>
      </c>
      <c r="L182" s="19">
        <f>IF($A182="","",IF($G182="","",$G182-WEEKDAY($G182,2)+1))</f>
        <v/>
      </c>
      <c r="M182" s="9" t="n"/>
    </row>
    <row r="183">
      <c r="A183" s="9" t="n"/>
      <c r="B183" s="9" t="n"/>
      <c r="C183" s="9" t="n"/>
      <c r="D183" s="6" t="n"/>
      <c r="E183" s="6" t="n"/>
      <c r="F183" s="6" t="n"/>
      <c r="G183" s="6" t="n"/>
      <c r="H183" s="10">
        <f>IF($A183="","",IF(OR($E183="",$G183=""),"",$G183-$E183))</f>
        <v/>
      </c>
      <c r="I183" s="12">
        <f>IF($A183="","",IF(OR($D183="",$G183=""),"",$G183-$D183))</f>
        <v/>
      </c>
      <c r="J183" s="12">
        <f>IF($A183="","",IF(OR($E183="",$F183=""),"",$F183-$E183))</f>
        <v/>
      </c>
      <c r="K183" s="12">
        <f>IF($A183="","",IF(OR($F183="",$G183=""),"",$G183-$F183))</f>
        <v/>
      </c>
      <c r="L183" s="19">
        <f>IF($A183="","",IF($G183="","",$G183-WEEKDAY($G183,2)+1))</f>
        <v/>
      </c>
      <c r="M183" s="9" t="n"/>
    </row>
    <row r="184">
      <c r="A184" s="9" t="n"/>
      <c r="B184" s="9" t="n"/>
      <c r="C184" s="9" t="n"/>
      <c r="D184" s="6" t="n"/>
      <c r="E184" s="6" t="n"/>
      <c r="F184" s="6" t="n"/>
      <c r="G184" s="6" t="n"/>
      <c r="H184" s="10">
        <f>IF($A184="","",IF(OR($E184="",$G184=""),"",$G184-$E184))</f>
        <v/>
      </c>
      <c r="I184" s="12">
        <f>IF($A184="","",IF(OR($D184="",$G184=""),"",$G184-$D184))</f>
        <v/>
      </c>
      <c r="J184" s="12">
        <f>IF($A184="","",IF(OR($E184="",$F184=""),"",$F184-$E184))</f>
        <v/>
      </c>
      <c r="K184" s="12">
        <f>IF($A184="","",IF(OR($F184="",$G184=""),"",$G184-$F184))</f>
        <v/>
      </c>
      <c r="L184" s="19">
        <f>IF($A184="","",IF($G184="","",$G184-WEEKDAY($G184,2)+1))</f>
        <v/>
      </c>
      <c r="M184" s="9" t="n"/>
    </row>
    <row r="185">
      <c r="A185" s="9" t="n"/>
      <c r="B185" s="9" t="n"/>
      <c r="C185" s="9" t="n"/>
      <c r="D185" s="6" t="n"/>
      <c r="E185" s="6" t="n"/>
      <c r="F185" s="6" t="n"/>
      <c r="G185" s="6" t="n"/>
      <c r="H185" s="10">
        <f>IF($A185="","",IF(OR($E185="",$G185=""),"",$G185-$E185))</f>
        <v/>
      </c>
      <c r="I185" s="12">
        <f>IF($A185="","",IF(OR($D185="",$G185=""),"",$G185-$D185))</f>
        <v/>
      </c>
      <c r="J185" s="12">
        <f>IF($A185="","",IF(OR($E185="",$F185=""),"",$F185-$E185))</f>
        <v/>
      </c>
      <c r="K185" s="12">
        <f>IF($A185="","",IF(OR($F185="",$G185=""),"",$G185-$F185))</f>
        <v/>
      </c>
      <c r="L185" s="19">
        <f>IF($A185="","",IF($G185="","",$G185-WEEKDAY($G185,2)+1))</f>
        <v/>
      </c>
      <c r="M185" s="9" t="n"/>
    </row>
    <row r="186">
      <c r="A186" s="9" t="n"/>
      <c r="B186" s="9" t="n"/>
      <c r="C186" s="9" t="n"/>
      <c r="D186" s="6" t="n"/>
      <c r="E186" s="6" t="n"/>
      <c r="F186" s="6" t="n"/>
      <c r="G186" s="6" t="n"/>
      <c r="H186" s="10">
        <f>IF($A186="","",IF(OR($E186="",$G186=""),"",$G186-$E186))</f>
        <v/>
      </c>
      <c r="I186" s="12">
        <f>IF($A186="","",IF(OR($D186="",$G186=""),"",$G186-$D186))</f>
        <v/>
      </c>
      <c r="J186" s="12">
        <f>IF($A186="","",IF(OR($E186="",$F186=""),"",$F186-$E186))</f>
        <v/>
      </c>
      <c r="K186" s="12">
        <f>IF($A186="","",IF(OR($F186="",$G186=""),"",$G186-$F186))</f>
        <v/>
      </c>
      <c r="L186" s="19">
        <f>IF($A186="","",IF($G186="","",$G186-WEEKDAY($G186,2)+1))</f>
        <v/>
      </c>
      <c r="M186" s="9" t="n"/>
    </row>
    <row r="187">
      <c r="A187" s="9" t="n"/>
      <c r="B187" s="9" t="n"/>
      <c r="C187" s="9" t="n"/>
      <c r="D187" s="6" t="n"/>
      <c r="E187" s="6" t="n"/>
      <c r="F187" s="6" t="n"/>
      <c r="G187" s="6" t="n"/>
      <c r="H187" s="10">
        <f>IF($A187="","",IF(OR($E187="",$G187=""),"",$G187-$E187))</f>
        <v/>
      </c>
      <c r="I187" s="12">
        <f>IF($A187="","",IF(OR($D187="",$G187=""),"",$G187-$D187))</f>
        <v/>
      </c>
      <c r="J187" s="12">
        <f>IF($A187="","",IF(OR($E187="",$F187=""),"",$F187-$E187))</f>
        <v/>
      </c>
      <c r="K187" s="12">
        <f>IF($A187="","",IF(OR($F187="",$G187=""),"",$G187-$F187))</f>
        <v/>
      </c>
      <c r="L187" s="19">
        <f>IF($A187="","",IF($G187="","",$G187-WEEKDAY($G187,2)+1))</f>
        <v/>
      </c>
      <c r="M187" s="9" t="n"/>
    </row>
    <row r="188">
      <c r="A188" s="9" t="n"/>
      <c r="B188" s="9" t="n"/>
      <c r="C188" s="9" t="n"/>
      <c r="D188" s="6" t="n"/>
      <c r="E188" s="6" t="n"/>
      <c r="F188" s="6" t="n"/>
      <c r="G188" s="6" t="n"/>
      <c r="H188" s="10">
        <f>IF($A188="","",IF(OR($E188="",$G188=""),"",$G188-$E188))</f>
        <v/>
      </c>
      <c r="I188" s="12">
        <f>IF($A188="","",IF(OR($D188="",$G188=""),"",$G188-$D188))</f>
        <v/>
      </c>
      <c r="J188" s="12">
        <f>IF($A188="","",IF(OR($E188="",$F188=""),"",$F188-$E188))</f>
        <v/>
      </c>
      <c r="K188" s="12">
        <f>IF($A188="","",IF(OR($F188="",$G188=""),"",$G188-$F188))</f>
        <v/>
      </c>
      <c r="L188" s="19">
        <f>IF($A188="","",IF($G188="","",$G188-WEEKDAY($G188,2)+1))</f>
        <v/>
      </c>
      <c r="M188" s="9" t="n"/>
    </row>
    <row r="189">
      <c r="A189" s="9" t="n"/>
      <c r="B189" s="9" t="n"/>
      <c r="C189" s="9" t="n"/>
      <c r="D189" s="6" t="n"/>
      <c r="E189" s="6" t="n"/>
      <c r="F189" s="6" t="n"/>
      <c r="G189" s="6" t="n"/>
      <c r="H189" s="10">
        <f>IF($A189="","",IF(OR($E189="",$G189=""),"",$G189-$E189))</f>
        <v/>
      </c>
      <c r="I189" s="12">
        <f>IF($A189="","",IF(OR($D189="",$G189=""),"",$G189-$D189))</f>
        <v/>
      </c>
      <c r="J189" s="12">
        <f>IF($A189="","",IF(OR($E189="",$F189=""),"",$F189-$E189))</f>
        <v/>
      </c>
      <c r="K189" s="12">
        <f>IF($A189="","",IF(OR($F189="",$G189=""),"",$G189-$F189))</f>
        <v/>
      </c>
      <c r="L189" s="19">
        <f>IF($A189="","",IF($G189="","",$G189-WEEKDAY($G189,2)+1))</f>
        <v/>
      </c>
      <c r="M189" s="9" t="n"/>
    </row>
    <row r="190">
      <c r="A190" s="9" t="n"/>
      <c r="B190" s="9" t="n"/>
      <c r="C190" s="9" t="n"/>
      <c r="D190" s="6" t="n"/>
      <c r="E190" s="6" t="n"/>
      <c r="F190" s="6" t="n"/>
      <c r="G190" s="6" t="n"/>
      <c r="H190" s="10">
        <f>IF($A190="","",IF(OR($E190="",$G190=""),"",$G190-$E190))</f>
        <v/>
      </c>
      <c r="I190" s="12">
        <f>IF($A190="","",IF(OR($D190="",$G190=""),"",$G190-$D190))</f>
        <v/>
      </c>
      <c r="J190" s="12">
        <f>IF($A190="","",IF(OR($E190="",$F190=""),"",$F190-$E190))</f>
        <v/>
      </c>
      <c r="K190" s="12">
        <f>IF($A190="","",IF(OR($F190="",$G190=""),"",$G190-$F190))</f>
        <v/>
      </c>
      <c r="L190" s="19">
        <f>IF($A190="","",IF($G190="","",$G190-WEEKDAY($G190,2)+1))</f>
        <v/>
      </c>
      <c r="M190" s="9" t="n"/>
    </row>
    <row r="191">
      <c r="A191" s="9" t="n"/>
      <c r="B191" s="9" t="n"/>
      <c r="C191" s="9" t="n"/>
      <c r="D191" s="6" t="n"/>
      <c r="E191" s="6" t="n"/>
      <c r="F191" s="6" t="n"/>
      <c r="G191" s="6" t="n"/>
      <c r="H191" s="10">
        <f>IF($A191="","",IF(OR($E191="",$G191=""),"",$G191-$E191))</f>
        <v/>
      </c>
      <c r="I191" s="12">
        <f>IF($A191="","",IF(OR($D191="",$G191=""),"",$G191-$D191))</f>
        <v/>
      </c>
      <c r="J191" s="12">
        <f>IF($A191="","",IF(OR($E191="",$F191=""),"",$F191-$E191))</f>
        <v/>
      </c>
      <c r="K191" s="12">
        <f>IF($A191="","",IF(OR($F191="",$G191=""),"",$G191-$F191))</f>
        <v/>
      </c>
      <c r="L191" s="19">
        <f>IF($A191="","",IF($G191="","",$G191-WEEKDAY($G191,2)+1))</f>
        <v/>
      </c>
      <c r="M191" s="9" t="n"/>
    </row>
    <row r="192">
      <c r="A192" s="9" t="n"/>
      <c r="B192" s="9" t="n"/>
      <c r="C192" s="9" t="n"/>
      <c r="D192" s="6" t="n"/>
      <c r="E192" s="6" t="n"/>
      <c r="F192" s="6" t="n"/>
      <c r="G192" s="6" t="n"/>
      <c r="H192" s="10">
        <f>IF($A192="","",IF(OR($E192="",$G192=""),"",$G192-$E192))</f>
        <v/>
      </c>
      <c r="I192" s="12">
        <f>IF($A192="","",IF(OR($D192="",$G192=""),"",$G192-$D192))</f>
        <v/>
      </c>
      <c r="J192" s="12">
        <f>IF($A192="","",IF(OR($E192="",$F192=""),"",$F192-$E192))</f>
        <v/>
      </c>
      <c r="K192" s="12">
        <f>IF($A192="","",IF(OR($F192="",$G192=""),"",$G192-$F192))</f>
        <v/>
      </c>
      <c r="L192" s="19">
        <f>IF($A192="","",IF($G192="","",$G192-WEEKDAY($G192,2)+1))</f>
        <v/>
      </c>
      <c r="M192" s="9" t="n"/>
    </row>
    <row r="193">
      <c r="A193" s="9" t="n"/>
      <c r="B193" s="9" t="n"/>
      <c r="C193" s="9" t="n"/>
      <c r="D193" s="6" t="n"/>
      <c r="E193" s="6" t="n"/>
      <c r="F193" s="6" t="n"/>
      <c r="G193" s="6" t="n"/>
      <c r="H193" s="10">
        <f>IF($A193="","",IF(OR($E193="",$G193=""),"",$G193-$E193))</f>
        <v/>
      </c>
      <c r="I193" s="12">
        <f>IF($A193="","",IF(OR($D193="",$G193=""),"",$G193-$D193))</f>
        <v/>
      </c>
      <c r="J193" s="12">
        <f>IF($A193="","",IF(OR($E193="",$F193=""),"",$F193-$E193))</f>
        <v/>
      </c>
      <c r="K193" s="12">
        <f>IF($A193="","",IF(OR($F193="",$G193=""),"",$G193-$F193))</f>
        <v/>
      </c>
      <c r="L193" s="19">
        <f>IF($A193="","",IF($G193="","",$G193-WEEKDAY($G193,2)+1))</f>
        <v/>
      </c>
      <c r="M193" s="9" t="n"/>
    </row>
    <row r="194">
      <c r="A194" s="9" t="n"/>
      <c r="B194" s="9" t="n"/>
      <c r="C194" s="9" t="n"/>
      <c r="D194" s="6" t="n"/>
      <c r="E194" s="6" t="n"/>
      <c r="F194" s="6" t="n"/>
      <c r="G194" s="6" t="n"/>
      <c r="H194" s="10">
        <f>IF($A194="","",IF(OR($E194="",$G194=""),"",$G194-$E194))</f>
        <v/>
      </c>
      <c r="I194" s="12">
        <f>IF($A194="","",IF(OR($D194="",$G194=""),"",$G194-$D194))</f>
        <v/>
      </c>
      <c r="J194" s="12">
        <f>IF($A194="","",IF(OR($E194="",$F194=""),"",$F194-$E194))</f>
        <v/>
      </c>
      <c r="K194" s="12">
        <f>IF($A194="","",IF(OR($F194="",$G194=""),"",$G194-$F194))</f>
        <v/>
      </c>
      <c r="L194" s="19">
        <f>IF($A194="","",IF($G194="","",$G194-WEEKDAY($G194,2)+1))</f>
        <v/>
      </c>
      <c r="M194" s="9" t="n"/>
    </row>
    <row r="195">
      <c r="A195" s="9" t="n"/>
      <c r="B195" s="9" t="n"/>
      <c r="C195" s="9" t="n"/>
      <c r="D195" s="6" t="n"/>
      <c r="E195" s="6" t="n"/>
      <c r="F195" s="6" t="n"/>
      <c r="G195" s="6" t="n"/>
      <c r="H195" s="10">
        <f>IF($A195="","",IF(OR($E195="",$G195=""),"",$G195-$E195))</f>
        <v/>
      </c>
      <c r="I195" s="12">
        <f>IF($A195="","",IF(OR($D195="",$G195=""),"",$G195-$D195))</f>
        <v/>
      </c>
      <c r="J195" s="12">
        <f>IF($A195="","",IF(OR($E195="",$F195=""),"",$F195-$E195))</f>
        <v/>
      </c>
      <c r="K195" s="12">
        <f>IF($A195="","",IF(OR($F195="",$G195=""),"",$G195-$F195))</f>
        <v/>
      </c>
      <c r="L195" s="19">
        <f>IF($A195="","",IF($G195="","",$G195-WEEKDAY($G195,2)+1))</f>
        <v/>
      </c>
      <c r="M195" s="9" t="n"/>
    </row>
    <row r="196">
      <c r="A196" s="9" t="n"/>
      <c r="B196" s="9" t="n"/>
      <c r="C196" s="9" t="n"/>
      <c r="D196" s="6" t="n"/>
      <c r="E196" s="6" t="n"/>
      <c r="F196" s="6" t="n"/>
      <c r="G196" s="6" t="n"/>
      <c r="H196" s="10">
        <f>IF($A196="","",IF(OR($E196="",$G196=""),"",$G196-$E196))</f>
        <v/>
      </c>
      <c r="I196" s="12">
        <f>IF($A196="","",IF(OR($D196="",$G196=""),"",$G196-$D196))</f>
        <v/>
      </c>
      <c r="J196" s="12">
        <f>IF($A196="","",IF(OR($E196="",$F196=""),"",$F196-$E196))</f>
        <v/>
      </c>
      <c r="K196" s="12">
        <f>IF($A196="","",IF(OR($F196="",$G196=""),"",$G196-$F196))</f>
        <v/>
      </c>
      <c r="L196" s="19">
        <f>IF($A196="","",IF($G196="","",$G196-WEEKDAY($G196,2)+1))</f>
        <v/>
      </c>
      <c r="M196" s="9" t="n"/>
    </row>
    <row r="197">
      <c r="A197" s="9" t="n"/>
      <c r="B197" s="9" t="n"/>
      <c r="C197" s="9" t="n"/>
      <c r="D197" s="6" t="n"/>
      <c r="E197" s="6" t="n"/>
      <c r="F197" s="6" t="n"/>
      <c r="G197" s="6" t="n"/>
      <c r="H197" s="10">
        <f>IF($A197="","",IF(OR($E197="",$G197=""),"",$G197-$E197))</f>
        <v/>
      </c>
      <c r="I197" s="12">
        <f>IF($A197="","",IF(OR($D197="",$G197=""),"",$G197-$D197))</f>
        <v/>
      </c>
      <c r="J197" s="12">
        <f>IF($A197="","",IF(OR($E197="",$F197=""),"",$F197-$E197))</f>
        <v/>
      </c>
      <c r="K197" s="12">
        <f>IF($A197="","",IF(OR($F197="",$G197=""),"",$G197-$F197))</f>
        <v/>
      </c>
      <c r="L197" s="19">
        <f>IF($A197="","",IF($G197="","",$G197-WEEKDAY($G197,2)+1))</f>
        <v/>
      </c>
      <c r="M197" s="9" t="n"/>
    </row>
    <row r="198">
      <c r="A198" s="9" t="n"/>
      <c r="B198" s="9" t="n"/>
      <c r="C198" s="9" t="n"/>
      <c r="D198" s="6" t="n"/>
      <c r="E198" s="6" t="n"/>
      <c r="F198" s="6" t="n"/>
      <c r="G198" s="6" t="n"/>
      <c r="H198" s="10">
        <f>IF($A198="","",IF(OR($E198="",$G198=""),"",$G198-$E198))</f>
        <v/>
      </c>
      <c r="I198" s="12">
        <f>IF($A198="","",IF(OR($D198="",$G198=""),"",$G198-$D198))</f>
        <v/>
      </c>
      <c r="J198" s="12">
        <f>IF($A198="","",IF(OR($E198="",$F198=""),"",$F198-$E198))</f>
        <v/>
      </c>
      <c r="K198" s="12">
        <f>IF($A198="","",IF(OR($F198="",$G198=""),"",$G198-$F198))</f>
        <v/>
      </c>
      <c r="L198" s="19">
        <f>IF($A198="","",IF($G198="","",$G198-WEEKDAY($G198,2)+1))</f>
        <v/>
      </c>
      <c r="M198" s="9" t="n"/>
    </row>
    <row r="199">
      <c r="A199" s="9" t="n"/>
      <c r="B199" s="9" t="n"/>
      <c r="C199" s="9" t="n"/>
      <c r="D199" s="6" t="n"/>
      <c r="E199" s="6" t="n"/>
      <c r="F199" s="6" t="n"/>
      <c r="G199" s="6" t="n"/>
      <c r="H199" s="10">
        <f>IF($A199="","",IF(OR($E199="",$G199=""),"",$G199-$E199))</f>
        <v/>
      </c>
      <c r="I199" s="12">
        <f>IF($A199="","",IF(OR($D199="",$G199=""),"",$G199-$D199))</f>
        <v/>
      </c>
      <c r="J199" s="12">
        <f>IF($A199="","",IF(OR($E199="",$F199=""),"",$F199-$E199))</f>
        <v/>
      </c>
      <c r="K199" s="12">
        <f>IF($A199="","",IF(OR($F199="",$G199=""),"",$G199-$F199))</f>
        <v/>
      </c>
      <c r="L199" s="19">
        <f>IF($A199="","",IF($G199="","",$G199-WEEKDAY($G199,2)+1))</f>
        <v/>
      </c>
      <c r="M199" s="9" t="n"/>
    </row>
    <row r="200">
      <c r="A200" s="9" t="n"/>
      <c r="B200" s="9" t="n"/>
      <c r="C200" s="9" t="n"/>
      <c r="D200" s="6" t="n"/>
      <c r="E200" s="6" t="n"/>
      <c r="F200" s="6" t="n"/>
      <c r="G200" s="6" t="n"/>
      <c r="H200" s="10">
        <f>IF($A200="","",IF(OR($E200="",$G200=""),"",$G200-$E200))</f>
        <v/>
      </c>
      <c r="I200" s="12">
        <f>IF($A200="","",IF(OR($D200="",$G200=""),"",$G200-$D200))</f>
        <v/>
      </c>
      <c r="J200" s="12">
        <f>IF($A200="","",IF(OR($E200="",$F200=""),"",$F200-$E200))</f>
        <v/>
      </c>
      <c r="K200" s="12">
        <f>IF($A200="","",IF(OR($F200="",$G200=""),"",$G200-$F200))</f>
        <v/>
      </c>
      <c r="L200" s="19">
        <f>IF($A200="","",IF($G200="","",$G200-WEEKDAY($G200,2)+1))</f>
        <v/>
      </c>
      <c r="M200" s="9" t="n"/>
    </row>
    <row r="201">
      <c r="A201" s="9" t="n"/>
      <c r="B201" s="9" t="n"/>
      <c r="C201" s="9" t="n"/>
      <c r="D201" s="6" t="n"/>
      <c r="E201" s="6" t="n"/>
      <c r="F201" s="6" t="n"/>
      <c r="G201" s="6" t="n"/>
      <c r="H201" s="10">
        <f>IF($A201="","",IF(OR($E201="",$G201=""),"",$G201-$E201))</f>
        <v/>
      </c>
      <c r="I201" s="12">
        <f>IF($A201="","",IF(OR($D201="",$G201=""),"",$G201-$D201))</f>
        <v/>
      </c>
      <c r="J201" s="12">
        <f>IF($A201="","",IF(OR($E201="",$F201=""),"",$F201-$E201))</f>
        <v/>
      </c>
      <c r="K201" s="12">
        <f>IF($A201="","",IF(OR($F201="",$G201=""),"",$G201-$F201))</f>
        <v/>
      </c>
      <c r="L201" s="19">
        <f>IF($A201="","",IF($G201="","",$G201-WEEKDAY($G201,2)+1))</f>
        <v/>
      </c>
      <c r="M201" s="9" t="n"/>
    </row>
    <row r="202">
      <c r="A202" s="9" t="n"/>
      <c r="B202" s="9" t="n"/>
      <c r="C202" s="9" t="n"/>
      <c r="D202" s="6" t="n"/>
      <c r="E202" s="6" t="n"/>
      <c r="F202" s="6" t="n"/>
      <c r="G202" s="6" t="n"/>
      <c r="H202" s="10">
        <f>IF($A202="","",IF(OR($E202="",$G202=""),"",$G202-$E202))</f>
        <v/>
      </c>
      <c r="I202" s="12">
        <f>IF($A202="","",IF(OR($D202="",$G202=""),"",$G202-$D202))</f>
        <v/>
      </c>
      <c r="J202" s="12">
        <f>IF($A202="","",IF(OR($E202="",$F202=""),"",$F202-$E202))</f>
        <v/>
      </c>
      <c r="K202" s="12">
        <f>IF($A202="","",IF(OR($F202="",$G202=""),"",$G202-$F202))</f>
        <v/>
      </c>
      <c r="L202" s="19">
        <f>IF($A202="","",IF($G202="","",$G202-WEEKDAY($G202,2)+1))</f>
        <v/>
      </c>
      <c r="M202" s="9" t="n"/>
    </row>
    <row r="203">
      <c r="A203" s="9" t="n"/>
      <c r="B203" s="9" t="n"/>
      <c r="C203" s="9" t="n"/>
      <c r="D203" s="6" t="n"/>
      <c r="E203" s="6" t="n"/>
      <c r="F203" s="6" t="n"/>
      <c r="G203" s="6" t="n"/>
      <c r="H203" s="10">
        <f>IF($A203="","",IF(OR($E203="",$G203=""),"",$G203-$E203))</f>
        <v/>
      </c>
      <c r="I203" s="12">
        <f>IF($A203="","",IF(OR($D203="",$G203=""),"",$G203-$D203))</f>
        <v/>
      </c>
      <c r="J203" s="12">
        <f>IF($A203="","",IF(OR($E203="",$F203=""),"",$F203-$E203))</f>
        <v/>
      </c>
      <c r="K203" s="12">
        <f>IF($A203="","",IF(OR($F203="",$G203=""),"",$G203-$F203))</f>
        <v/>
      </c>
      <c r="L203" s="19">
        <f>IF($A203="","",IF($G203="","",$G203-WEEKDAY($G203,2)+1))</f>
        <v/>
      </c>
      <c r="M203" s="9" t="n"/>
    </row>
    <row r="204">
      <c r="A204" s="9" t="n"/>
      <c r="B204" s="9" t="n"/>
      <c r="C204" s="9" t="n"/>
      <c r="D204" s="6" t="n"/>
      <c r="E204" s="6" t="n"/>
      <c r="F204" s="6" t="n"/>
      <c r="G204" s="6" t="n"/>
      <c r="H204" s="10">
        <f>IF($A204="","",IF(OR($E204="",$G204=""),"",$G204-$E204))</f>
        <v/>
      </c>
      <c r="I204" s="12">
        <f>IF($A204="","",IF(OR($D204="",$G204=""),"",$G204-$D204))</f>
        <v/>
      </c>
      <c r="J204" s="12">
        <f>IF($A204="","",IF(OR($E204="",$F204=""),"",$F204-$E204))</f>
        <v/>
      </c>
      <c r="K204" s="12">
        <f>IF($A204="","",IF(OR($F204="",$G204=""),"",$G204-$F204))</f>
        <v/>
      </c>
      <c r="L204" s="19">
        <f>IF($A204="","",IF($G204="","",$G204-WEEKDAY($G204,2)+1))</f>
        <v/>
      </c>
      <c r="M204" s="9" t="n"/>
    </row>
    <row r="206">
      <c r="A206" s="2" t="inlineStr">
        <is>
          <t>Four dates, not one. Created answers 'how long did the customer wait', Started and Done give cycle time, and Entered review is the one that turns 'delivery feels slow' into a sentence naming the column responsible.</t>
        </is>
      </c>
    </row>
  </sheetData>
  <conditionalFormatting sqref="H5:H204">
    <cfRule type="colorScale" priority="1">
      <colorScale>
        <cfvo type="num" val="0"/>
        <cfvo type="num" val="10"/>
        <cfvo type="num" val="30"/>
        <color rgb="00C6EFCE"/>
        <color rgb="00FFEB9C"/>
        <color rgb="00FFC7CE"/>
      </colorScale>
    </cfRule>
  </conditionalFormatting>
  <dataValidations count="1">
    <dataValidation sqref="C5:C204" showDropDown="0" showInputMessage="0" showErrorMessage="0" allowBlank="1" type="list">
      <formula1>"Feature,Bug,Chore,Support,Debt"</formula1>
    </dataValidation>
  </dataValidation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K54"/>
  <sheetViews>
    <sheetView workbookViewId="0">
      <selection activeCell="A1" sqref="A1"/>
    </sheetView>
  </sheetViews>
  <sheetFormatPr baseColWidth="8" defaultRowHeight="15"/>
  <cols>
    <col width="15" customWidth="1" min="1" max="1"/>
    <col width="12" customWidth="1" min="2" max="2"/>
    <col width="14" customWidth="1" min="3" max="3"/>
    <col width="16" customWidth="1" min="4" max="4"/>
    <col width="14" customWidth="1" min="5" max="5"/>
    <col width="13" customWidth="1" min="6" max="6"/>
    <col width="13" customWidth="1" min="7" max="7"/>
    <col width="36" customWidth="1" min="10" max="10"/>
    <col width="14" customWidth="1" min="11" max="11"/>
  </cols>
  <sheetData>
    <row r="1">
      <c r="A1" s="1" t="inlineStr">
        <is>
          <t>Metrics</t>
        </is>
      </c>
    </row>
    <row r="2">
      <c r="A2" s="2" t="inlineStr">
        <is>
          <t>Cycle time and throughput, read off the Cards and Done tabs. Type the first week in B6 and the names in the owner block; nothing else here is typed.</t>
        </is>
      </c>
    </row>
    <row r="4">
      <c r="A4" s="3" t="inlineStr">
        <is>
          <t>Where the time goes</t>
        </is>
      </c>
    </row>
    <row r="5">
      <c r="A5" s="8" t="inlineStr">
        <is>
          <t>Stage</t>
        </is>
      </c>
      <c r="B5" s="8" t="inlineStr">
        <is>
          <t>Average days</t>
        </is>
      </c>
      <c r="C5" s="8" t="inlineStr">
        <is>
          <t>Longest</t>
        </is>
      </c>
      <c r="D5" s="8" t="inlineStr">
        <is>
          <t>Cards measured</t>
        </is>
      </c>
      <c r="J5" s="8" t="inlineStr">
        <is>
          <t>The board right now</t>
        </is>
      </c>
      <c r="K5" s="8" t="inlineStr">
        <is>
          <t>Value</t>
        </is>
      </c>
    </row>
    <row r="6">
      <c r="A6" s="20" t="inlineStr">
        <is>
          <t>In progress</t>
        </is>
      </c>
      <c r="B6" s="18">
        <f>IFERROR(AVERAGE(Done!$J$5:$J$204),"")</f>
        <v/>
      </c>
      <c r="C6" s="12">
        <f>IF(COUNT(Done!$J$5:$J$204)=0,"",MAX(Done!$J$5:$J$204))</f>
        <v/>
      </c>
      <c r="D6" s="12">
        <f>COUNT(Done!$J$5:$J$204)</f>
        <v/>
      </c>
      <c r="J6" s="20" t="inlineStr">
        <is>
          <t>Cards on the board</t>
        </is>
      </c>
      <c r="K6" s="10">
        <f>COUNTIFS(Cards!$A$5:$A$204,"&lt;&gt;")</f>
        <v/>
      </c>
    </row>
    <row r="7">
      <c r="A7" s="20" t="inlineStr">
        <is>
          <t>In review</t>
        </is>
      </c>
      <c r="B7" s="18">
        <f>IFERROR(AVERAGE(Done!$K$5:$K$204),"")</f>
        <v/>
      </c>
      <c r="C7" s="12">
        <f>IF(COUNT(Done!$K$5:$K$204)=0,"",MAX(Done!$K$5:$K$204))</f>
        <v/>
      </c>
      <c r="D7" s="12">
        <f>COUNT(Done!$K$5:$K$204)</f>
        <v/>
      </c>
      <c r="J7" s="20" t="inlineStr">
        <is>
          <t>In progress</t>
        </is>
      </c>
      <c r="K7" s="10">
        <f>COUNTIFS(Cards!$C$5:$C$204,"In progress")</f>
        <v/>
      </c>
    </row>
    <row r="8">
      <c r="A8" s="20" t="inlineStr">
        <is>
          <t>Start to done (cycle)</t>
        </is>
      </c>
      <c r="B8" s="18">
        <f>IFERROR(AVERAGE(Done!$H$5:$H$204),"")</f>
        <v/>
      </c>
      <c r="C8" s="12">
        <f>IF(COUNT(Done!$H$5:$H$204)=0,"",MAX(Done!$H$5:$H$204))</f>
        <v/>
      </c>
      <c r="D8" s="12">
        <f>COUNT(Done!$H$5:$H$204)</f>
        <v/>
      </c>
      <c r="J8" s="20" t="inlineStr">
        <is>
          <t>Waiting in review</t>
        </is>
      </c>
      <c r="K8" s="10">
        <f>COUNTIFS(Cards!$C$5:$C$204,"Review")</f>
        <v/>
      </c>
    </row>
    <row r="9">
      <c r="A9" s="20" t="inlineStr">
        <is>
          <t>Created to done (lead)</t>
        </is>
      </c>
      <c r="B9" s="18">
        <f>IFERROR(AVERAGE(Done!$I$5:$I$204),"")</f>
        <v/>
      </c>
      <c r="C9" s="12">
        <f>IF(COUNT(Done!$I$5:$I$204)=0,"",MAX(Done!$I$5:$I$204))</f>
        <v/>
      </c>
      <c r="D9" s="12">
        <f>COUNT(Done!$I$5:$I$204)</f>
        <v/>
      </c>
      <c r="J9" s="20" t="inlineStr">
        <is>
          <t>In the backlog</t>
        </is>
      </c>
      <c r="K9" s="10">
        <f>COUNTIFS(Cards!$C$5:$C$204,"Backlog")</f>
        <v/>
      </c>
    </row>
    <row r="10">
      <c r="A10" s="2" t="inlineStr">
        <is>
          <t>This block is the whole argument for the file. A team with a healthy-looking board and a two-week delivery time found 1.2 days in progress against 6.8 in review: review was one person's part-time job. A second reviewer halved end-to-end time without changing how the work was done.</t>
        </is>
      </c>
      <c r="J10" s="20" t="inlineStr">
        <is>
          <t>People over the WIP limit</t>
        </is>
      </c>
      <c r="K10" s="10">
        <f>COUNTIFS($D23:$D34,"⚠ over")</f>
        <v/>
      </c>
    </row>
    <row r="11">
      <c r="J11" s="20" t="inlineStr">
        <is>
          <t>Average age of a card (d)</t>
        </is>
      </c>
      <c r="K11" s="18">
        <f>IFERROR(AVERAGE(Cards!$E$5:$E$204),"")</f>
        <v/>
      </c>
    </row>
    <row r="12">
      <c r="A12" s="3" t="inlineStr">
        <is>
          <t>By work type</t>
        </is>
      </c>
      <c r="J12" s="20" t="inlineStr">
        <is>
          <t>Oldest card (d)</t>
        </is>
      </c>
      <c r="K12" s="10">
        <f>IF(COUNT(Cards!$E$5:$E$204)=0,"",MAX(Cards!$E$5:$E$204))</f>
        <v/>
      </c>
    </row>
    <row r="13">
      <c r="A13" s="8" t="inlineStr">
        <is>
          <t>Type</t>
        </is>
      </c>
      <c r="B13" s="8" t="inlineStr">
        <is>
          <t>Done</t>
        </is>
      </c>
      <c r="C13" s="8" t="inlineStr">
        <is>
          <t>Avg cycle (d)</t>
        </is>
      </c>
      <c r="D13" s="8" t="inlineStr">
        <is>
          <t>Avg lead (d)</t>
        </is>
      </c>
      <c r="E13" s="8" t="inlineStr">
        <is>
          <t>Longest (d)</t>
        </is>
      </c>
      <c r="F13" s="8" t="inlineStr">
        <is>
          <t>Open now</t>
        </is>
      </c>
      <c r="G13" s="8" t="inlineStr">
        <is>
          <t>In progress now</t>
        </is>
      </c>
      <c r="J13" s="20" t="inlineStr">
        <is>
          <t>Cards sitting over 14 days</t>
        </is>
      </c>
      <c r="K13" s="10">
        <f>COUNTIFS(Cards!$E$5:$E$204,"&gt;14")</f>
        <v/>
      </c>
    </row>
    <row r="14">
      <c r="A14" s="20" t="inlineStr">
        <is>
          <t>Feature</t>
        </is>
      </c>
      <c r="B14" s="12">
        <f>COUNTIFS(Done!$C$5:$C$204,$A14)</f>
        <v/>
      </c>
      <c r="C14" s="18">
        <f>IFERROR(AVERAGEIFS(Done!$H$5:$H$204,Done!$C$5:$C$204,$A14),"")</f>
        <v/>
      </c>
      <c r="D14" s="13">
        <f>IFERROR(AVERAGEIFS(Done!$I$5:$I$204,Done!$C$5:$C$204,$A14),"")</f>
        <v/>
      </c>
      <c r="E14" s="12">
        <f>SUMPRODUCT(MAX((Done!$C$5:$C$204=$A14)*(Done!$E$5:$E$204&lt;&gt;"")*(Done!$G$5:$G$204&lt;&gt;"")*(Done!$G$5:$G$204-Done!$E$5:$E$204)))</f>
        <v/>
      </c>
      <c r="F14" s="12">
        <f>COUNTIFS(Cards!$G$5:$G$204,$A14)</f>
        <v/>
      </c>
      <c r="G14" s="12">
        <f>COUNTIFS(Cards!$G$5:$G$204,$A14,Cards!$C$5:$C$204,"In progress")</f>
        <v/>
      </c>
      <c r="J14" s="20" t="inlineStr">
        <is>
          <t>Cards past their due date</t>
        </is>
      </c>
      <c r="K14" s="10">
        <f>COUNTIFS(Cards!$K$5:$K$204,"&lt;"&amp;Cards!$C$3,Cards!$K$5:$K$204,"&gt;0")</f>
        <v/>
      </c>
    </row>
    <row r="15">
      <c r="A15" s="20" t="inlineStr">
        <is>
          <t>Bug</t>
        </is>
      </c>
      <c r="B15" s="12">
        <f>COUNTIFS(Done!$C$5:$C$204,$A15)</f>
        <v/>
      </c>
      <c r="C15" s="18">
        <f>IFERROR(AVERAGEIFS(Done!$H$5:$H$204,Done!$C$5:$C$204,$A15),"")</f>
        <v/>
      </c>
      <c r="D15" s="13">
        <f>IFERROR(AVERAGEIFS(Done!$I$5:$I$204,Done!$C$5:$C$204,$A15),"")</f>
        <v/>
      </c>
      <c r="E15" s="12">
        <f>SUMPRODUCT(MAX((Done!$C$5:$C$204=$A15)*(Done!$E$5:$E$204&lt;&gt;"")*(Done!$G$5:$G$204&lt;&gt;"")*(Done!$G$5:$G$204-Done!$E$5:$E$204)))</f>
        <v/>
      </c>
      <c r="F15" s="12">
        <f>COUNTIFS(Cards!$G$5:$G$204,$A15)</f>
        <v/>
      </c>
      <c r="G15" s="12">
        <f>COUNTIFS(Cards!$G$5:$G$204,$A15,Cards!$C$5:$C$204,"In progress")</f>
        <v/>
      </c>
      <c r="J15" s="20" t="inlineStr">
        <is>
          <t>Cards finished, all time</t>
        </is>
      </c>
      <c r="K15" s="10">
        <f>COUNTIFS(Done!$A$5:$A$204,"&lt;&gt;")</f>
        <v/>
      </c>
    </row>
    <row r="16">
      <c r="A16" s="20" t="inlineStr">
        <is>
          <t>Chore</t>
        </is>
      </c>
      <c r="B16" s="12">
        <f>COUNTIFS(Done!$C$5:$C$204,$A16)</f>
        <v/>
      </c>
      <c r="C16" s="18">
        <f>IFERROR(AVERAGEIFS(Done!$H$5:$H$204,Done!$C$5:$C$204,$A16),"")</f>
        <v/>
      </c>
      <c r="D16" s="13">
        <f>IFERROR(AVERAGEIFS(Done!$I$5:$I$204,Done!$C$5:$C$204,$A16),"")</f>
        <v/>
      </c>
      <c r="E16" s="12">
        <f>SUMPRODUCT(MAX((Done!$C$5:$C$204=$A16)*(Done!$E$5:$E$204&lt;&gt;"")*(Done!$G$5:$G$204&lt;&gt;"")*(Done!$G$5:$G$204-Done!$E$5:$E$204)))</f>
        <v/>
      </c>
      <c r="F16" s="12">
        <f>COUNTIFS(Cards!$G$5:$G$204,$A16)</f>
        <v/>
      </c>
      <c r="G16" s="12">
        <f>COUNTIFS(Cards!$G$5:$G$204,$A16,Cards!$C$5:$C$204,"In progress")</f>
        <v/>
      </c>
      <c r="J16" s="20" t="inlineStr">
        <is>
          <t>Finished in the last 4 weeks</t>
        </is>
      </c>
      <c r="K16" s="10">
        <f>COUNTIFS(Done!$G$5:$G$204,"&gt;="&amp;Cards!$C$3-28,Done!$G$5:$G$204,"&lt;="&amp;Cards!$C$3)</f>
        <v/>
      </c>
    </row>
    <row r="17">
      <c r="A17" s="20" t="inlineStr">
        <is>
          <t>Support</t>
        </is>
      </c>
      <c r="B17" s="12">
        <f>COUNTIFS(Done!$C$5:$C$204,$A17)</f>
        <v/>
      </c>
      <c r="C17" s="18">
        <f>IFERROR(AVERAGEIFS(Done!$H$5:$H$204,Done!$C$5:$C$204,$A17),"")</f>
        <v/>
      </c>
      <c r="D17" s="13">
        <f>IFERROR(AVERAGEIFS(Done!$I$5:$I$204,Done!$C$5:$C$204,$A17),"")</f>
        <v/>
      </c>
      <c r="E17" s="12">
        <f>SUMPRODUCT(MAX((Done!$C$5:$C$204=$A17)*(Done!$E$5:$E$204&lt;&gt;"")*(Done!$G$5:$G$204&lt;&gt;"")*(Done!$G$5:$G$204-Done!$E$5:$E$204)))</f>
        <v/>
      </c>
      <c r="F17" s="12">
        <f>COUNTIFS(Cards!$G$5:$G$204,$A17)</f>
        <v/>
      </c>
      <c r="G17" s="12">
        <f>COUNTIFS(Cards!$G$5:$G$204,$A17,Cards!$C$5:$C$204,"In progress")</f>
        <v/>
      </c>
      <c r="J17" s="20" t="inlineStr">
        <is>
          <t>Throughput, cards per week</t>
        </is>
      </c>
      <c r="K17" s="18">
        <f>IFERROR(COUNTIFS(Done!$G$5:$G$204,"&gt;="&amp;Cards!$C$3-28,Done!$G$5:$G$204,"&lt;="&amp;Cards!$C$3)/4,"")</f>
        <v/>
      </c>
    </row>
    <row r="18">
      <c r="A18" s="20" t="inlineStr">
        <is>
          <t>Debt</t>
        </is>
      </c>
      <c r="B18" s="12">
        <f>COUNTIFS(Done!$C$5:$C$204,$A18)</f>
        <v/>
      </c>
      <c r="C18" s="18">
        <f>IFERROR(AVERAGEIFS(Done!$H$5:$H$204,Done!$C$5:$C$204,$A18),"")</f>
        <v/>
      </c>
      <c r="D18" s="13">
        <f>IFERROR(AVERAGEIFS(Done!$I$5:$I$204,Done!$C$5:$C$204,$A18),"")</f>
        <v/>
      </c>
      <c r="E18" s="12">
        <f>SUMPRODUCT(MAX((Done!$C$5:$C$204=$A18)*(Done!$E$5:$E$204&lt;&gt;"")*(Done!$G$5:$G$204&lt;&gt;"")*(Done!$G$5:$G$204-Done!$E$5:$E$204)))</f>
        <v/>
      </c>
      <c r="F18" s="12">
        <f>COUNTIFS(Cards!$G$5:$G$204,$A18)</f>
        <v/>
      </c>
      <c r="G18" s="12">
        <f>COUNTIFS(Cards!$G$5:$G$204,$A18,Cards!$C$5:$C$204,"In progress")</f>
        <v/>
      </c>
      <c r="J18" s="20" t="inlineStr">
        <is>
          <t>Average cycle time (d)</t>
        </is>
      </c>
      <c r="K18" s="18">
        <f>IFERROR(AVERAGE(Done!$H$5:$H$204),"")</f>
        <v/>
      </c>
    </row>
    <row r="19">
      <c r="J19" s="20" t="inlineStr">
        <is>
          <t>Days of work on the board at that rate</t>
        </is>
      </c>
      <c r="K19" s="18">
        <f>IFERROR(COUNTIFS(Cards!$A$5:$A$204,"&lt;&gt;")/(COUNTIFS(Done!$G$5:$G$204,"&gt;="&amp;Cards!$C$3-28,Done!$G$5:$G$204,"&lt;="&amp;Cards!$C$3)/4)*7,"")</f>
        <v/>
      </c>
    </row>
    <row r="21">
      <c r="A21" s="3" t="inlineStr">
        <is>
          <t>By owner</t>
        </is>
      </c>
      <c r="J21" s="2" t="inlineStr">
        <is>
          <t>The last line is Little's law: work in progress divided by throughput is how long the queue takes to clear. It is the number to quote when someone asks why their card has not started.</t>
        </is>
      </c>
    </row>
    <row r="22">
      <c r="A22" s="8" t="inlineStr">
        <is>
          <t>Owner</t>
        </is>
      </c>
      <c r="B22" s="8" t="inlineStr">
        <is>
          <t>Cards on the board</t>
        </is>
      </c>
      <c r="C22" s="8" t="inlineStr">
        <is>
          <t>In progress</t>
        </is>
      </c>
      <c r="D22" s="8" t="inlineStr">
        <is>
          <t>Over the WIP limit</t>
        </is>
      </c>
      <c r="E22" s="8" t="inlineStr">
        <is>
          <t>Oldest card (d)</t>
        </is>
      </c>
      <c r="F22" s="8" t="inlineStr">
        <is>
          <t>Done all time</t>
        </is>
      </c>
      <c r="G22" s="8" t="inlineStr">
        <is>
          <t>Avg cycle (d)</t>
        </is>
      </c>
    </row>
    <row r="23">
      <c r="A23" s="9" t="inlineStr">
        <is>
          <t>A. Duval</t>
        </is>
      </c>
      <c r="B23" s="12">
        <f>IF($A23="","",COUNTIFS(Cards!$B$5:$B$204,$A23))</f>
        <v/>
      </c>
      <c r="C23" s="10">
        <f>IF($A23="","",COUNTIFS(Cards!$B$5:$B$204,$A23,Cards!$C$5:$C$204,"In progress"))</f>
        <v/>
      </c>
      <c r="D23" s="14">
        <f>IF($A23="","",IF(COUNTIFS(Cards!$B$5:$B$204,$A23,Cards!$C$5:$C$204,"In progress")&gt;Cards!$G$3,"⚠ over",""))</f>
        <v/>
      </c>
      <c r="E23" s="12">
        <f>IF($A23="","",SUMPRODUCT(MAX((Cards!$B$5:$B$204=$A23)*(Cards!$D$5:$D$204&lt;&gt;"")*(Cards!$C$3-Cards!$D$5:$D$204))))</f>
        <v/>
      </c>
      <c r="F23" s="12">
        <f>IF($A23="","",COUNTIFS(Done!$B$5:$B$204,$A23))</f>
        <v/>
      </c>
      <c r="G23" s="13">
        <f>IF($A23="","",IFERROR(AVERAGEIFS(Done!$H$5:$H$204,Done!$B$5:$B$204,$A23),""))</f>
        <v/>
      </c>
    </row>
    <row r="24">
      <c r="A24" s="9" t="inlineStr">
        <is>
          <t>K. Owens</t>
        </is>
      </c>
      <c r="B24" s="12">
        <f>IF($A24="","",COUNTIFS(Cards!$B$5:$B$204,$A24))</f>
        <v/>
      </c>
      <c r="C24" s="10">
        <f>IF($A24="","",COUNTIFS(Cards!$B$5:$B$204,$A24,Cards!$C$5:$C$204,"In progress"))</f>
        <v/>
      </c>
      <c r="D24" s="14">
        <f>IF($A24="","",IF(COUNTIFS(Cards!$B$5:$B$204,$A24,Cards!$C$5:$C$204,"In progress")&gt;Cards!$G$3,"⚠ over",""))</f>
        <v/>
      </c>
      <c r="E24" s="12">
        <f>IF($A24="","",SUMPRODUCT(MAX((Cards!$B$5:$B$204=$A24)*(Cards!$D$5:$D$204&lt;&gt;"")*(Cards!$C$3-Cards!$D$5:$D$204))))</f>
        <v/>
      </c>
      <c r="F24" s="12">
        <f>IF($A24="","",COUNTIFS(Done!$B$5:$B$204,$A24))</f>
        <v/>
      </c>
      <c r="G24" s="13">
        <f>IF($A24="","",IFERROR(AVERAGEIFS(Done!$H$5:$H$204,Done!$B$5:$B$204,$A24),""))</f>
        <v/>
      </c>
    </row>
    <row r="25">
      <c r="A25" s="9" t="inlineStr">
        <is>
          <t>M. Ferrer</t>
        </is>
      </c>
      <c r="B25" s="12">
        <f>IF($A25="","",COUNTIFS(Cards!$B$5:$B$204,$A25))</f>
        <v/>
      </c>
      <c r="C25" s="10">
        <f>IF($A25="","",COUNTIFS(Cards!$B$5:$B$204,$A25,Cards!$C$5:$C$204,"In progress"))</f>
        <v/>
      </c>
      <c r="D25" s="14">
        <f>IF($A25="","",IF(COUNTIFS(Cards!$B$5:$B$204,$A25,Cards!$C$5:$C$204,"In progress")&gt;Cards!$G$3,"⚠ over",""))</f>
        <v/>
      </c>
      <c r="E25" s="12">
        <f>IF($A25="","",SUMPRODUCT(MAX((Cards!$B$5:$B$204=$A25)*(Cards!$D$5:$D$204&lt;&gt;"")*(Cards!$C$3-Cards!$D$5:$D$204))))</f>
        <v/>
      </c>
      <c r="F25" s="12">
        <f>IF($A25="","",COUNTIFS(Done!$B$5:$B$204,$A25))</f>
        <v/>
      </c>
      <c r="G25" s="13">
        <f>IF($A25="","",IFERROR(AVERAGEIFS(Done!$H$5:$H$204,Done!$B$5:$B$204,$A25),""))</f>
        <v/>
      </c>
    </row>
    <row r="26">
      <c r="A26" s="9" t="inlineStr">
        <is>
          <t>S. Novak</t>
        </is>
      </c>
      <c r="B26" s="12">
        <f>IF($A26="","",COUNTIFS(Cards!$B$5:$B$204,$A26))</f>
        <v/>
      </c>
      <c r="C26" s="10">
        <f>IF($A26="","",COUNTIFS(Cards!$B$5:$B$204,$A26,Cards!$C$5:$C$204,"In progress"))</f>
        <v/>
      </c>
      <c r="D26" s="14">
        <f>IF($A26="","",IF(COUNTIFS(Cards!$B$5:$B$204,$A26,Cards!$C$5:$C$204,"In progress")&gt;Cards!$G$3,"⚠ over",""))</f>
        <v/>
      </c>
      <c r="E26" s="12">
        <f>IF($A26="","",SUMPRODUCT(MAX((Cards!$B$5:$B$204=$A26)*(Cards!$D$5:$D$204&lt;&gt;"")*(Cards!$C$3-Cards!$D$5:$D$204))))</f>
        <v/>
      </c>
      <c r="F26" s="12">
        <f>IF($A26="","",COUNTIFS(Done!$B$5:$B$204,$A26))</f>
        <v/>
      </c>
      <c r="G26" s="13">
        <f>IF($A26="","",IFERROR(AVERAGEIFS(Done!$H$5:$H$204,Done!$B$5:$B$204,$A26),""))</f>
        <v/>
      </c>
    </row>
    <row r="27">
      <c r="A27" s="9" t="n"/>
      <c r="B27" s="12">
        <f>IF($A27="","",COUNTIFS(Cards!$B$5:$B$204,$A27))</f>
        <v/>
      </c>
      <c r="C27" s="10">
        <f>IF($A27="","",COUNTIFS(Cards!$B$5:$B$204,$A27,Cards!$C$5:$C$204,"In progress"))</f>
        <v/>
      </c>
      <c r="D27" s="14">
        <f>IF($A27="","",IF(COUNTIFS(Cards!$B$5:$B$204,$A27,Cards!$C$5:$C$204,"In progress")&gt;Cards!$G$3,"⚠ over",""))</f>
        <v/>
      </c>
      <c r="E27" s="12">
        <f>IF($A27="","",SUMPRODUCT(MAX((Cards!$B$5:$B$204=$A27)*(Cards!$D$5:$D$204&lt;&gt;"")*(Cards!$C$3-Cards!$D$5:$D$204))))</f>
        <v/>
      </c>
      <c r="F27" s="12">
        <f>IF($A27="","",COUNTIFS(Done!$B$5:$B$204,$A27))</f>
        <v/>
      </c>
      <c r="G27" s="13">
        <f>IF($A27="","",IFERROR(AVERAGEIFS(Done!$H$5:$H$204,Done!$B$5:$B$204,$A27),""))</f>
        <v/>
      </c>
    </row>
    <row r="28">
      <c r="A28" s="9" t="n"/>
      <c r="B28" s="12">
        <f>IF($A28="","",COUNTIFS(Cards!$B$5:$B$204,$A28))</f>
        <v/>
      </c>
      <c r="C28" s="10">
        <f>IF($A28="","",COUNTIFS(Cards!$B$5:$B$204,$A28,Cards!$C$5:$C$204,"In progress"))</f>
        <v/>
      </c>
      <c r="D28" s="14">
        <f>IF($A28="","",IF(COUNTIFS(Cards!$B$5:$B$204,$A28,Cards!$C$5:$C$204,"In progress")&gt;Cards!$G$3,"⚠ over",""))</f>
        <v/>
      </c>
      <c r="E28" s="12">
        <f>IF($A28="","",SUMPRODUCT(MAX((Cards!$B$5:$B$204=$A28)*(Cards!$D$5:$D$204&lt;&gt;"")*(Cards!$C$3-Cards!$D$5:$D$204))))</f>
        <v/>
      </c>
      <c r="F28" s="12">
        <f>IF($A28="","",COUNTIFS(Done!$B$5:$B$204,$A28))</f>
        <v/>
      </c>
      <c r="G28" s="13">
        <f>IF($A28="","",IFERROR(AVERAGEIFS(Done!$H$5:$H$204,Done!$B$5:$B$204,$A28),""))</f>
        <v/>
      </c>
    </row>
    <row r="29">
      <c r="A29" s="9" t="n"/>
      <c r="B29" s="12">
        <f>IF($A29="","",COUNTIFS(Cards!$B$5:$B$204,$A29))</f>
        <v/>
      </c>
      <c r="C29" s="10">
        <f>IF($A29="","",COUNTIFS(Cards!$B$5:$B$204,$A29,Cards!$C$5:$C$204,"In progress"))</f>
        <v/>
      </c>
      <c r="D29" s="14">
        <f>IF($A29="","",IF(COUNTIFS(Cards!$B$5:$B$204,$A29,Cards!$C$5:$C$204,"In progress")&gt;Cards!$G$3,"⚠ over",""))</f>
        <v/>
      </c>
      <c r="E29" s="12">
        <f>IF($A29="","",SUMPRODUCT(MAX((Cards!$B$5:$B$204=$A29)*(Cards!$D$5:$D$204&lt;&gt;"")*(Cards!$C$3-Cards!$D$5:$D$204))))</f>
        <v/>
      </c>
      <c r="F29" s="12">
        <f>IF($A29="","",COUNTIFS(Done!$B$5:$B$204,$A29))</f>
        <v/>
      </c>
      <c r="G29" s="13">
        <f>IF($A29="","",IFERROR(AVERAGEIFS(Done!$H$5:$H$204,Done!$B$5:$B$204,$A29),""))</f>
        <v/>
      </c>
    </row>
    <row r="30">
      <c r="A30" s="9" t="n"/>
      <c r="B30" s="12">
        <f>IF($A30="","",COUNTIFS(Cards!$B$5:$B$204,$A30))</f>
        <v/>
      </c>
      <c r="C30" s="10">
        <f>IF($A30="","",COUNTIFS(Cards!$B$5:$B$204,$A30,Cards!$C$5:$C$204,"In progress"))</f>
        <v/>
      </c>
      <c r="D30" s="14">
        <f>IF($A30="","",IF(COUNTIFS(Cards!$B$5:$B$204,$A30,Cards!$C$5:$C$204,"In progress")&gt;Cards!$G$3,"⚠ over",""))</f>
        <v/>
      </c>
      <c r="E30" s="12">
        <f>IF($A30="","",SUMPRODUCT(MAX((Cards!$B$5:$B$204=$A30)*(Cards!$D$5:$D$204&lt;&gt;"")*(Cards!$C$3-Cards!$D$5:$D$204))))</f>
        <v/>
      </c>
      <c r="F30" s="12">
        <f>IF($A30="","",COUNTIFS(Done!$B$5:$B$204,$A30))</f>
        <v/>
      </c>
      <c r="G30" s="13">
        <f>IF($A30="","",IFERROR(AVERAGEIFS(Done!$H$5:$H$204,Done!$B$5:$B$204,$A30),""))</f>
        <v/>
      </c>
    </row>
    <row r="31">
      <c r="A31" s="9" t="n"/>
      <c r="B31" s="12">
        <f>IF($A31="","",COUNTIFS(Cards!$B$5:$B$204,$A31))</f>
        <v/>
      </c>
      <c r="C31" s="10">
        <f>IF($A31="","",COUNTIFS(Cards!$B$5:$B$204,$A31,Cards!$C$5:$C$204,"In progress"))</f>
        <v/>
      </c>
      <c r="D31" s="14">
        <f>IF($A31="","",IF(COUNTIFS(Cards!$B$5:$B$204,$A31,Cards!$C$5:$C$204,"In progress")&gt;Cards!$G$3,"⚠ over",""))</f>
        <v/>
      </c>
      <c r="E31" s="12">
        <f>IF($A31="","",SUMPRODUCT(MAX((Cards!$B$5:$B$204=$A31)*(Cards!$D$5:$D$204&lt;&gt;"")*(Cards!$C$3-Cards!$D$5:$D$204))))</f>
        <v/>
      </c>
      <c r="F31" s="12">
        <f>IF($A31="","",COUNTIFS(Done!$B$5:$B$204,$A31))</f>
        <v/>
      </c>
      <c r="G31" s="13">
        <f>IF($A31="","",IFERROR(AVERAGEIFS(Done!$H$5:$H$204,Done!$B$5:$B$204,$A31),""))</f>
        <v/>
      </c>
    </row>
    <row r="32">
      <c r="A32" s="9" t="n"/>
      <c r="B32" s="12">
        <f>IF($A32="","",COUNTIFS(Cards!$B$5:$B$204,$A32))</f>
        <v/>
      </c>
      <c r="C32" s="10">
        <f>IF($A32="","",COUNTIFS(Cards!$B$5:$B$204,$A32,Cards!$C$5:$C$204,"In progress"))</f>
        <v/>
      </c>
      <c r="D32" s="14">
        <f>IF($A32="","",IF(COUNTIFS(Cards!$B$5:$B$204,$A32,Cards!$C$5:$C$204,"In progress")&gt;Cards!$G$3,"⚠ over",""))</f>
        <v/>
      </c>
      <c r="E32" s="12">
        <f>IF($A32="","",SUMPRODUCT(MAX((Cards!$B$5:$B$204=$A32)*(Cards!$D$5:$D$204&lt;&gt;"")*(Cards!$C$3-Cards!$D$5:$D$204))))</f>
        <v/>
      </c>
      <c r="F32" s="12">
        <f>IF($A32="","",COUNTIFS(Done!$B$5:$B$204,$A32))</f>
        <v/>
      </c>
      <c r="G32" s="13">
        <f>IF($A32="","",IFERROR(AVERAGEIFS(Done!$H$5:$H$204,Done!$B$5:$B$204,$A32),""))</f>
        <v/>
      </c>
    </row>
    <row r="33">
      <c r="A33" s="9" t="n"/>
      <c r="B33" s="12">
        <f>IF($A33="","",COUNTIFS(Cards!$B$5:$B$204,$A33))</f>
        <v/>
      </c>
      <c r="C33" s="10">
        <f>IF($A33="","",COUNTIFS(Cards!$B$5:$B$204,$A33,Cards!$C$5:$C$204,"In progress"))</f>
        <v/>
      </c>
      <c r="D33" s="14">
        <f>IF($A33="","",IF(COUNTIFS(Cards!$B$5:$B$204,$A33,Cards!$C$5:$C$204,"In progress")&gt;Cards!$G$3,"⚠ over",""))</f>
        <v/>
      </c>
      <c r="E33" s="12">
        <f>IF($A33="","",SUMPRODUCT(MAX((Cards!$B$5:$B$204=$A33)*(Cards!$D$5:$D$204&lt;&gt;"")*(Cards!$C$3-Cards!$D$5:$D$204))))</f>
        <v/>
      </c>
      <c r="F33" s="12">
        <f>IF($A33="","",COUNTIFS(Done!$B$5:$B$204,$A33))</f>
        <v/>
      </c>
      <c r="G33" s="13">
        <f>IF($A33="","",IFERROR(AVERAGEIFS(Done!$H$5:$H$204,Done!$B$5:$B$204,$A33),""))</f>
        <v/>
      </c>
    </row>
    <row r="34">
      <c r="A34" s="9" t="n"/>
      <c r="B34" s="12">
        <f>IF($A34="","",COUNTIFS(Cards!$B$5:$B$204,$A34))</f>
        <v/>
      </c>
      <c r="C34" s="10">
        <f>IF($A34="","",COUNTIFS(Cards!$B$5:$B$204,$A34,Cards!$C$5:$C$204,"In progress"))</f>
        <v/>
      </c>
      <c r="D34" s="14">
        <f>IF($A34="","",IF(COUNTIFS(Cards!$B$5:$B$204,$A34,Cards!$C$5:$C$204,"In progress")&gt;Cards!$G$3,"⚠ over",""))</f>
        <v/>
      </c>
      <c r="E34" s="12">
        <f>IF($A34="","",SUMPRODUCT(MAX((Cards!$B$5:$B$204=$A34)*(Cards!$D$5:$D$204&lt;&gt;"")*(Cards!$C$3-Cards!$D$5:$D$204))))</f>
        <v/>
      </c>
      <c r="F34" s="12">
        <f>IF($A34="","",COUNTIFS(Done!$B$5:$B$204,$A34))</f>
        <v/>
      </c>
      <c r="G34" s="13">
        <f>IF($A34="","",IFERROR(AVERAGEIFS(Done!$H$5:$H$204,Done!$B$5:$B$204,$A34),""))</f>
        <v/>
      </c>
    </row>
    <row r="37">
      <c r="A37" s="3" t="inlineStr">
        <is>
          <t>Throughput by week</t>
        </is>
      </c>
    </row>
    <row r="38">
      <c r="A38" s="8" t="inlineStr">
        <is>
          <t>Week starting</t>
        </is>
      </c>
      <c r="B38" s="8" t="inlineStr">
        <is>
          <t>Cards done</t>
        </is>
      </c>
      <c r="C38" s="8" t="inlineStr">
        <is>
          <t>Avg cycle (d)</t>
        </is>
      </c>
      <c r="D38" s="8" t="inlineStr">
        <is>
          <t>Avg in review (d)</t>
        </is>
      </c>
    </row>
    <row r="39">
      <c r="A39" s="6" t="n">
        <v>46174</v>
      </c>
      <c r="B39" s="10">
        <f>IF($A39="","",COUNTIFS(Done!$L$5:$L$204,$A39))</f>
        <v/>
      </c>
      <c r="C39" s="13">
        <f>IF($A39="","",IFERROR(AVERAGEIFS(Done!$H$5:$H$204,Done!$L$5:$L$204,$A39),""))</f>
        <v/>
      </c>
      <c r="D39" s="13">
        <f>IF($A39="","",IFERROR(AVERAGEIFS(Done!$K$5:$K$204,Done!$L$5:$L$204,$A39),""))</f>
        <v/>
      </c>
    </row>
    <row r="40">
      <c r="A40" s="19">
        <f>IF($A39="","",$A39+7)</f>
        <v/>
      </c>
      <c r="B40" s="10">
        <f>IF($A40="","",COUNTIFS(Done!$L$5:$L$204,$A40))</f>
        <v/>
      </c>
      <c r="C40" s="13">
        <f>IF($A40="","",IFERROR(AVERAGEIFS(Done!$H$5:$H$204,Done!$L$5:$L$204,$A40),""))</f>
        <v/>
      </c>
      <c r="D40" s="13">
        <f>IF($A40="","",IFERROR(AVERAGEIFS(Done!$K$5:$K$204,Done!$L$5:$L$204,$A40),""))</f>
        <v/>
      </c>
    </row>
    <row r="41">
      <c r="A41" s="19">
        <f>IF($A40="","",$A40+7)</f>
        <v/>
      </c>
      <c r="B41" s="10">
        <f>IF($A41="","",COUNTIFS(Done!$L$5:$L$204,$A41))</f>
        <v/>
      </c>
      <c r="C41" s="13">
        <f>IF($A41="","",IFERROR(AVERAGEIFS(Done!$H$5:$H$204,Done!$L$5:$L$204,$A41),""))</f>
        <v/>
      </c>
      <c r="D41" s="13">
        <f>IF($A41="","",IFERROR(AVERAGEIFS(Done!$K$5:$K$204,Done!$L$5:$L$204,$A41),""))</f>
        <v/>
      </c>
    </row>
    <row r="42">
      <c r="A42" s="19">
        <f>IF($A41="","",$A41+7)</f>
        <v/>
      </c>
      <c r="B42" s="10">
        <f>IF($A42="","",COUNTIFS(Done!$L$5:$L$204,$A42))</f>
        <v/>
      </c>
      <c r="C42" s="13">
        <f>IF($A42="","",IFERROR(AVERAGEIFS(Done!$H$5:$H$204,Done!$L$5:$L$204,$A42),""))</f>
        <v/>
      </c>
      <c r="D42" s="13">
        <f>IF($A42="","",IFERROR(AVERAGEIFS(Done!$K$5:$K$204,Done!$L$5:$L$204,$A42),""))</f>
        <v/>
      </c>
    </row>
    <row r="43">
      <c r="A43" s="19">
        <f>IF($A42="","",$A42+7)</f>
        <v/>
      </c>
      <c r="B43" s="10">
        <f>IF($A43="","",COUNTIFS(Done!$L$5:$L$204,$A43))</f>
        <v/>
      </c>
      <c r="C43" s="13">
        <f>IF($A43="","",IFERROR(AVERAGEIFS(Done!$H$5:$H$204,Done!$L$5:$L$204,$A43),""))</f>
        <v/>
      </c>
      <c r="D43" s="13">
        <f>IF($A43="","",IFERROR(AVERAGEIFS(Done!$K$5:$K$204,Done!$L$5:$L$204,$A43),""))</f>
        <v/>
      </c>
    </row>
    <row r="44">
      <c r="A44" s="19">
        <f>IF($A43="","",$A43+7)</f>
        <v/>
      </c>
      <c r="B44" s="10">
        <f>IF($A44="","",COUNTIFS(Done!$L$5:$L$204,$A44))</f>
        <v/>
      </c>
      <c r="C44" s="13">
        <f>IF($A44="","",IFERROR(AVERAGEIFS(Done!$H$5:$H$204,Done!$L$5:$L$204,$A44),""))</f>
        <v/>
      </c>
      <c r="D44" s="13">
        <f>IF($A44="","",IFERROR(AVERAGEIFS(Done!$K$5:$K$204,Done!$L$5:$L$204,$A44),""))</f>
        <v/>
      </c>
    </row>
    <row r="45">
      <c r="A45" s="19">
        <f>IF($A44="","",$A44+7)</f>
        <v/>
      </c>
      <c r="B45" s="10">
        <f>IF($A45="","",COUNTIFS(Done!$L$5:$L$204,$A45))</f>
        <v/>
      </c>
      <c r="C45" s="13">
        <f>IF($A45="","",IFERROR(AVERAGEIFS(Done!$H$5:$H$204,Done!$L$5:$L$204,$A45),""))</f>
        <v/>
      </c>
      <c r="D45" s="13">
        <f>IF($A45="","",IFERROR(AVERAGEIFS(Done!$K$5:$K$204,Done!$L$5:$L$204,$A45),""))</f>
        <v/>
      </c>
    </row>
    <row r="46">
      <c r="A46" s="19">
        <f>IF($A45="","",$A45+7)</f>
        <v/>
      </c>
      <c r="B46" s="10">
        <f>IF($A46="","",COUNTIFS(Done!$L$5:$L$204,$A46))</f>
        <v/>
      </c>
      <c r="C46" s="13">
        <f>IF($A46="","",IFERROR(AVERAGEIFS(Done!$H$5:$H$204,Done!$L$5:$L$204,$A46),""))</f>
        <v/>
      </c>
      <c r="D46" s="13">
        <f>IF($A46="","",IFERROR(AVERAGEIFS(Done!$K$5:$K$204,Done!$L$5:$L$204,$A46),""))</f>
        <v/>
      </c>
    </row>
    <row r="47">
      <c r="A47" s="19">
        <f>IF($A46="","",$A46+7)</f>
        <v/>
      </c>
      <c r="B47" s="10">
        <f>IF($A47="","",COUNTIFS(Done!$L$5:$L$204,$A47))</f>
        <v/>
      </c>
      <c r="C47" s="13">
        <f>IF($A47="","",IFERROR(AVERAGEIFS(Done!$H$5:$H$204,Done!$L$5:$L$204,$A47),""))</f>
        <v/>
      </c>
      <c r="D47" s="13">
        <f>IF($A47="","",IFERROR(AVERAGEIFS(Done!$K$5:$K$204,Done!$L$5:$L$204,$A47),""))</f>
        <v/>
      </c>
    </row>
    <row r="48">
      <c r="A48" s="19">
        <f>IF($A47="","",$A47+7)</f>
        <v/>
      </c>
      <c r="B48" s="10">
        <f>IF($A48="","",COUNTIFS(Done!$L$5:$L$204,$A48))</f>
        <v/>
      </c>
      <c r="C48" s="13">
        <f>IF($A48="","",IFERROR(AVERAGEIFS(Done!$H$5:$H$204,Done!$L$5:$L$204,$A48),""))</f>
        <v/>
      </c>
      <c r="D48" s="13">
        <f>IF($A48="","",IFERROR(AVERAGEIFS(Done!$K$5:$K$204,Done!$L$5:$L$204,$A48),""))</f>
        <v/>
      </c>
    </row>
    <row r="49">
      <c r="A49" s="19">
        <f>IF($A48="","",$A48+7)</f>
        <v/>
      </c>
      <c r="B49" s="10">
        <f>IF($A49="","",COUNTIFS(Done!$L$5:$L$204,$A49))</f>
        <v/>
      </c>
      <c r="C49" s="13">
        <f>IF($A49="","",IFERROR(AVERAGEIFS(Done!$H$5:$H$204,Done!$L$5:$L$204,$A49),""))</f>
        <v/>
      </c>
      <c r="D49" s="13">
        <f>IF($A49="","",IFERROR(AVERAGEIFS(Done!$K$5:$K$204,Done!$L$5:$L$204,$A49),""))</f>
        <v/>
      </c>
    </row>
    <row r="50">
      <c r="A50" s="19">
        <f>IF($A49="","",$A49+7)</f>
        <v/>
      </c>
      <c r="B50" s="10">
        <f>IF($A50="","",COUNTIFS(Done!$L$5:$L$204,$A50))</f>
        <v/>
      </c>
      <c r="C50" s="13">
        <f>IF($A50="","",IFERROR(AVERAGEIFS(Done!$H$5:$H$204,Done!$L$5:$L$204,$A50),""))</f>
        <v/>
      </c>
      <c r="D50" s="13">
        <f>IF($A50="","",IFERROR(AVERAGEIFS(Done!$K$5:$K$204,Done!$L$5:$L$204,$A50),""))</f>
        <v/>
      </c>
    </row>
    <row r="51">
      <c r="A51" s="19">
        <f>IF($A50="","",$A50+7)</f>
        <v/>
      </c>
      <c r="B51" s="10">
        <f>IF($A51="","",COUNTIFS(Done!$L$5:$L$204,$A51))</f>
        <v/>
      </c>
      <c r="C51" s="13">
        <f>IF($A51="","",IFERROR(AVERAGEIFS(Done!$H$5:$H$204,Done!$L$5:$L$204,$A51),""))</f>
        <v/>
      </c>
      <c r="D51" s="13">
        <f>IF($A51="","",IFERROR(AVERAGEIFS(Done!$K$5:$K$204,Done!$L$5:$L$204,$A51),""))</f>
        <v/>
      </c>
    </row>
    <row r="52">
      <c r="A52" s="19">
        <f>IF($A51="","",$A51+7)</f>
        <v/>
      </c>
      <c r="B52" s="10">
        <f>IF($A52="","",COUNTIFS(Done!$L$5:$L$204,$A52))</f>
        <v/>
      </c>
      <c r="C52" s="13">
        <f>IF($A52="","",IFERROR(AVERAGEIFS(Done!$H$5:$H$204,Done!$L$5:$L$204,$A52),""))</f>
        <v/>
      </c>
      <c r="D52" s="13">
        <f>IF($A52="","",IFERROR(AVERAGEIFS(Done!$K$5:$K$204,Done!$L$5:$L$204,$A52),""))</f>
        <v/>
      </c>
    </row>
    <row r="53">
      <c r="A53" s="19">
        <f>IF($A52="","",$A52+7)</f>
        <v/>
      </c>
      <c r="B53" s="10">
        <f>IF($A53="","",COUNTIFS(Done!$L$5:$L$204,$A53))</f>
        <v/>
      </c>
      <c r="C53" s="13">
        <f>IF($A53="","",IFERROR(AVERAGEIFS(Done!$H$5:$H$204,Done!$L$5:$L$204,$A53),""))</f>
        <v/>
      </c>
      <c r="D53" s="13">
        <f>IF($A53="","",IFERROR(AVERAGEIFS(Done!$K$5:$K$204,Done!$L$5:$L$204,$A53),""))</f>
        <v/>
      </c>
    </row>
    <row r="54">
      <c r="A54" s="19">
        <f>IF($A53="","",$A53+7)</f>
        <v/>
      </c>
      <c r="B54" s="10">
        <f>IF($A54="","",COUNTIFS(Done!$L$5:$L$204,$A54))</f>
        <v/>
      </c>
      <c r="C54" s="13">
        <f>IF($A54="","",IFERROR(AVERAGEIFS(Done!$H$5:$H$204,Done!$L$5:$L$204,$A54),""))</f>
        <v/>
      </c>
      <c r="D54" s="13">
        <f>IF($A54="","",IFERROR(AVERAGEIFS(Done!$K$5:$K$204,Done!$L$5:$L$204,$A54),""))</f>
        <v/>
      </c>
    </row>
  </sheetData>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2026-09-12T19:13:44Z</dcterms:created>
  <dcterms:modified xsi:type="dcterms:W3CDTF">2026-09-12T19:13:44Z</dcterms:modified>
</cp:coreProperties>
</file>