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Meetings" sheetId="2" state="visible" r:id="rId2"/>
    <sheet name="Actions" sheetId="3" state="visible" r:id="rId3"/>
    <sheet name="Decisions" sheetId="4" state="visible" r:id="rId4"/>
    <sheet name="Dashboard" sheetId="5" state="visible" r:id="rId5"/>
  </sheets>
  <definedNames/>
  <calcPr calcId="124519" fullCalcOnLoad="1"/>
</workbook>
</file>

<file path=xl/styles.xml><?xml version="1.0" encoding="utf-8"?>
<styleSheet xmlns="http://schemas.openxmlformats.org/spreadsheetml/2006/main">
  <numFmts count="2">
    <numFmt numFmtId="164" formatCode="yyyy-mm-dd"/>
    <numFmt numFmtId="165" formatCode="0.0%"/>
  </numFmts>
  <fonts count="8">
    <font>
      <name val="Calibri"/>
      <family val="2"/>
      <color theme="1"/>
      <sz val="11"/>
      <scheme val="minor"/>
    </font>
    <font>
      <name val="Arial"/>
      <b val="1"/>
      <sz val="14"/>
    </font>
    <font>
      <name val="Arial"/>
      <i val="1"/>
      <color rgb="00595959"/>
      <sz val="9"/>
    </font>
    <font>
      <name val="Arial"/>
      <b val="1"/>
      <color rgb="00FFFFFF"/>
      <sz val="10"/>
    </font>
    <font>
      <name val="Arial"/>
      <color rgb="000000FF"/>
      <sz val="10"/>
    </font>
    <font>
      <name val="Arial"/>
      <sz val="10"/>
    </font>
    <font>
      <name val="Arial"/>
      <b val="1"/>
      <sz val="10"/>
    </font>
    <font>
      <name val="Arial"/>
      <b val="1"/>
      <color rgb="000000FF"/>
      <sz val="10"/>
    </font>
  </fonts>
  <fills count="5">
    <fill>
      <patternFill/>
    </fill>
    <fill>
      <patternFill patternType="gray125"/>
    </fill>
    <fill>
      <patternFill patternType="solid">
        <fgColor rgb="00217346"/>
      </patternFill>
    </fill>
    <fill>
      <patternFill patternType="solid">
        <fgColor rgb="00FFF2CC"/>
      </patternFill>
    </fill>
    <fill>
      <patternFill patternType="solid">
        <fgColor rgb="00F2F2F2"/>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25">
    <xf numFmtId="0" fontId="0" fillId="0" borderId="0" pivotButton="0" quotePrefix="0" xfId="0"/>
    <xf numFmtId="0" fontId="1" fillId="0" borderId="0" pivotButton="0" quotePrefix="0" xfId="0"/>
    <xf numFmtId="0" fontId="2" fillId="0" borderId="0" pivotButton="0" quotePrefix="0" xfId="0"/>
    <xf numFmtId="0" fontId="6" fillId="0" borderId="0" pivotButton="0" quotePrefix="0" xfId="0"/>
    <xf numFmtId="0" fontId="5" fillId="0" borderId="0" applyAlignment="1" pivotButton="0" quotePrefix="0" xfId="0">
      <alignment vertical="top" wrapText="1"/>
    </xf>
    <xf numFmtId="0" fontId="7" fillId="3" borderId="0" pivotButton="0" quotePrefix="0" xfId="0"/>
    <xf numFmtId="0" fontId="3" fillId="2" borderId="1" applyAlignment="1" pivotButton="0" quotePrefix="0" xfId="0">
      <alignment horizontal="center" vertical="center" wrapText="1"/>
    </xf>
    <xf numFmtId="0" fontId="4" fillId="3" borderId="1" pivotButton="0" quotePrefix="0" xfId="0"/>
    <xf numFmtId="164" fontId="4" fillId="3" borderId="1" pivotButton="0" quotePrefix="0" xfId="0"/>
    <xf numFmtId="3" fontId="4" fillId="3" borderId="1" pivotButton="0" quotePrefix="0" xfId="0"/>
    <xf numFmtId="0" fontId="4" fillId="3" borderId="1" applyAlignment="1" pivotButton="0" quotePrefix="0" xfId="0">
      <alignment vertical="top" wrapText="1"/>
    </xf>
    <xf numFmtId="2" fontId="5" fillId="0" borderId="1" pivotButton="0" quotePrefix="0" xfId="0"/>
    <xf numFmtId="3" fontId="6" fillId="0" borderId="1" pivotButton="0" quotePrefix="0" xfId="0"/>
    <xf numFmtId="3" fontId="5" fillId="0" borderId="1" pivotButton="0" quotePrefix="0" xfId="0"/>
    <xf numFmtId="165" fontId="6" fillId="0" borderId="1" pivotButton="0" quotePrefix="0" xfId="0"/>
    <xf numFmtId="0" fontId="6" fillId="0" borderId="1" pivotButton="0" quotePrefix="0" xfId="0"/>
    <xf numFmtId="3" fontId="5" fillId="4" borderId="1" pivotButton="0" quotePrefix="0" xfId="0"/>
    <xf numFmtId="0" fontId="5" fillId="4" borderId="1" pivotButton="0" quotePrefix="0" xfId="0"/>
    <xf numFmtId="0" fontId="5" fillId="0" borderId="1" pivotButton="0" quotePrefix="0" xfId="0"/>
    <xf numFmtId="165" fontId="5" fillId="0" borderId="1" pivotButton="0" quotePrefix="0" xfId="0"/>
    <xf numFmtId="4" fontId="5" fillId="0" borderId="1" pivotButton="0" quotePrefix="0" xfId="0"/>
    <xf numFmtId="0" fontId="5" fillId="0" borderId="0" pivotButton="0" quotePrefix="0" xfId="0"/>
    <xf numFmtId="2" fontId="6" fillId="0" borderId="1" pivotButton="0" quotePrefix="0" xfId="0"/>
    <xf numFmtId="4" fontId="6" fillId="0" borderId="1" pivotButton="0" quotePrefix="0" xfId="0"/>
    <xf numFmtId="164" fontId="5" fillId="0" borderId="1" pivotButton="0" quotePrefix="0" xfId="0"/>
  </cellXfs>
  <cellStyles count="1">
    <cellStyle name="Normal" xfId="0" builtinId="0" hidden="0"/>
  </cellStyles>
  <dxfs count="4">
    <dxf>
      <font>
        <name val="Arial"/>
        <b val="1"/>
        <color rgb="009C0006"/>
        <sz val="10"/>
      </font>
    </dxf>
    <dxf>
      <font>
        <name val="Arial"/>
        <b val="1"/>
        <color rgb="009C0006"/>
        <sz val="10"/>
      </font>
      <fill>
        <patternFill patternType="solid">
          <fgColor rgb="00FFC7CE"/>
        </patternFill>
      </fill>
    </dxf>
    <dxf>
      <font>
        <name val="Arial"/>
        <color rgb="00006100"/>
        <sz val="10"/>
      </font>
      <fill>
        <patternFill patternType="solid">
          <fgColor rgb="00C6EFCE"/>
        </patternFill>
      </fill>
    </dxf>
    <dxf>
      <fill>
        <patternFill patternType="solid">
          <fgColor rgb="00F8CBAD"/>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charts/chart1.xml><?xml version="1.0" encoding="utf-8"?>
<chartSpace xmlns:a="http://schemas.openxmlformats.org/drawingml/2006/main" xmlns="http://schemas.openxmlformats.org/drawingml/2006/chart">
  <chart>
    <title>
      <tx>
        <rich>
          <a:bodyPr/>
          <a:p>
            <a:pPr>
              <a:defRPr/>
            </a:pPr>
            <a:r>
              <a:t>Open actions by owner</a:t>
            </a:r>
          </a:p>
        </rich>
      </tx>
    </title>
    <plotArea>
      <barChart>
        <barDir val="bar"/>
        <grouping val="clustered"/>
        <ser>
          <idx val="0"/>
          <order val="0"/>
          <tx>
            <strRef>
              <f>'Dashboard'!C5</f>
            </strRef>
          </tx>
          <spPr>
            <a:ln>
              <a:prstDash val="solid"/>
            </a:ln>
          </spPr>
          <cat>
            <numRef>
              <f>'Dashboard'!$A$6:$A$19</f>
            </numRef>
          </cat>
          <val>
            <numRef>
              <f>'Dashboard'!$C$6:$C$19</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11</col>
      <colOff>0</colOff>
      <row>24</row>
      <rowOff>0</rowOff>
    </from>
    <ext cx="5040000" cy="3240000"/>
    <graphicFrame>
      <nvGraphicFramePr>
        <cNvPr id="1" name="Chart 1"/>
        <cNvGraphicFramePr/>
      </nvGraphicFramePr>
      <xfrm/>
      <a:graphic>
        <a:graphicData uri="http://schemas.openxmlformats.org/drawingml/2006/chart">
          <c:chart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A44"/>
  <sheetViews>
    <sheetView workbookViewId="0">
      <selection activeCell="A1" sqref="A1"/>
    </sheetView>
  </sheetViews>
  <sheetFormatPr baseColWidth="8" defaultRowHeight="15"/>
  <cols>
    <col width="104" customWidth="1" min="1" max="1"/>
  </cols>
  <sheetData>
    <row r="1">
      <c r="A1" s="1" t="inlineStr">
        <is>
          <t>Meeting Notes &amp; Action Items Tracker</t>
        </is>
      </c>
    </row>
    <row r="2">
      <c r="A2" s="2" t="inlineStr">
        <is>
          <t>Free template from spreadsheet.partners — free for commercial use, no attribution needed.</t>
        </is>
      </c>
    </row>
    <row r="4">
      <c r="A4" s="3" t="inlineStr">
        <is>
          <t>The rule this workbook is built on</t>
        </is>
      </c>
    </row>
    <row r="5">
      <c r="A5" s="4" t="inlineStr">
        <is>
          <t>An action needs an owner and a date, or it is not an action — it is a topic, and topics belong in the discussion notes. Rows on the Actions tab missing either are shaded across their width, because an action with no owner will never appear on anyone's list and nobody will ever be asked about it.</t>
        </is>
      </c>
    </row>
    <row r="7">
      <c r="A7" s="3" t="inlineStr">
        <is>
          <t>Why actions are one table and not one per meeting</t>
        </is>
      </c>
    </row>
    <row r="8">
      <c r="A8" s="4" t="inlineStr">
        <is>
          <t>Because the question people actually ask is 'what is M. Ferrer still holding', and that question has no answer if the actions are scattered across forty meeting records. One table, filterable by owner, by meeting or by status, is the whole idea. The Meeting and Date columns keep each action attached to the occasion it came from.</t>
        </is>
      </c>
    </row>
    <row r="10">
      <c r="A10" s="3" t="inlineStr">
        <is>
          <t>Status is typed once and shown twice</t>
        </is>
      </c>
    </row>
    <row r="11">
      <c r="A11" s="4" t="inlineStr">
        <is>
          <t>Column F is what the owner said. Column G is what is true today: an action still Open after its due date reads OVERDUE without anyone maintaining it. Every count on the Dashboard that says 'overdue' reads column G, and every count that says 'open' reads column F. Dropped is a legitimate answer and a better one than an action nobody intends to do sitting at Open for a year.</t>
        </is>
      </c>
    </row>
    <row r="13">
      <c r="A13" s="3" t="inlineStr">
        <is>
          <t>How to run the meeting with this open</t>
        </is>
      </c>
    </row>
    <row r="14">
      <c r="A14" s="4" t="inlineStr">
        <is>
          <t>Read the open actions at the START, by owner, from the first block on the Dashboard. A weekly operations meeting that kept revisiting the same three items had a 41% completion rate and, once the actions were in one table, four items that had been agreed twice under different wording. Moving the read-out from the end to the start took it above 80% within a month. Nothing else changed.</t>
        </is>
      </c>
    </row>
    <row r="16">
      <c r="A16" s="3" t="inlineStr">
        <is>
          <t>Why decisions are kept apart from actions</t>
        </is>
      </c>
    </row>
    <row r="17">
      <c r="A17" s="4" t="inlineStr">
        <is>
          <t>They have different readers at different times. An action is checked next week by the person who owns it. A decision is looked up in eight months by somebody asking why the thing was done this way, usually because the circumstances have changed. Mixed into the same list, neither is findable. The Why column is the one that earns the tab: a decision without its reason is re-argued from scratch every time, and the review date is there so a decision made under conditions that expire gets revisited on purpose rather than by accident.</t>
        </is>
      </c>
    </row>
    <row r="19">
      <c r="A19" s="3" t="inlineStr">
        <is>
          <t>Discussion notes</t>
        </is>
      </c>
    </row>
    <row r="20">
      <c r="A20" s="4" t="inlineStr">
        <is>
          <t>Keep them short. Nobody rereads them, and the effort spent on a verbatim record is effort not spent making the decision and action rows precise — those are the two parts with a future audience. Column G on the Meetings tab wraps, so a paragraph is fine and a transcript is waste.</t>
        </is>
      </c>
    </row>
    <row r="22">
      <c r="A22" s="3" t="inlineStr">
        <is>
          <t>The follow-up block</t>
        </is>
      </c>
    </row>
    <row r="23">
      <c r="A23" s="4" t="inlineStr">
        <is>
          <t>At the bottom of the Dashboard: type the meeting name and the date of the instance, and it lists that meeting's actions with a ready-made line in column F — '- Renegotiate DPD rates — M. Ferrer (due 2026-07-21)'. Copy the column into the mail. The obvious formula for this is TEXTJOIN, which Excel 2016 does not have and which would put all of them in one unreadable cell in any case.</t>
        </is>
      </c>
    </row>
    <row r="25">
      <c r="A25" s="3" t="inlineStr">
        <is>
          <t>Completion rate, and what counts</t>
        </is>
      </c>
    </row>
    <row r="26">
      <c r="A26" s="4" t="inlineStr">
        <is>
          <t>Done divided by every action raised, so dropped and blocked actions count against it. That is deliberate: a meeting that raises ten actions and drops six is not a meeting operating at 100%. The dropped and blocked counts sit next to the rate so the reason is visible. A rate around 40% is what a meeting that reads its actions at the end usually scores.</t>
        </is>
      </c>
    </row>
    <row r="28">
      <c r="A28" s="3" t="inlineStr">
        <is>
          <t>Person-hours</t>
        </is>
      </c>
    </row>
    <row r="29">
      <c r="A29" s="4" t="inlineStr">
        <is>
          <t>Present multiplied by minutes, on the Meetings tab. It is not an argument for cancelling the meeting; it is the number to weigh against what the meeting produced. A weekly 45-minute meeting for five people costs about 195 hours a year, which is a month of someone's working life and ought to generate more than three actions a week.</t>
        </is>
      </c>
    </row>
    <row r="31">
      <c r="A31" s="3" t="inlineStr">
        <is>
          <t>Automatic reminders</t>
        </is>
      </c>
    </row>
    <row r="32">
      <c r="A32" s="4" t="inlineStr">
        <is>
          <t>There is no macro in this file — a workbook that only opens when someone opens it cannot send anything. In Google Sheets an Apps Script trigger can mail each owner their open actions every Monday morning off the Actions tab, which is a short piece of automation and the single highest-return addition to this file.</t>
        </is>
      </c>
    </row>
    <row r="34">
      <c r="A34" s="3" t="inlineStr">
        <is>
          <t>The rows already in the file</t>
        </is>
      </c>
    </row>
    <row r="35">
      <c r="A35" s="4" t="inlineStr">
        <is>
          <t>Four meetings, nine actions and three decisions from July 2026, which are the page's own example. Their due dates are in the past, so most of them read OVERDUE — that is the mechanism working, not a fault. Delete the rows and type over them; the formulas are in every row to 204 and do not need copying down.</t>
        </is>
      </c>
    </row>
    <row r="37">
      <c r="A37" s="3" t="inlineStr">
        <is>
          <t>Which cells you type</t>
        </is>
      </c>
    </row>
    <row r="38">
      <c r="A38" s="4" t="inlineStr">
        <is>
          <t>Meetings: A to G, plus N and O. Actions: A to F, J, L and M. Decisions: A to I and L. Dashboard: the owner names, the meeting names and the follow-up meeting and date. Everything else is calculated, and the four grey columns at the right of Actions are the sequence numbers the Dashboard lists are built from.</t>
        </is>
      </c>
    </row>
    <row r="40">
      <c r="A40" s="3" t="inlineStr">
        <is>
          <t>Ranges</t>
        </is>
      </c>
    </row>
    <row r="41">
      <c r="A41" s="4" t="inlineStr">
        <is>
          <t>Meetings and Decisions hold 100 rows, Actions holds 200, and each Dashboard list shows 14 rows — enough for the overdue list to be embarrassing and not so many that it is ignored. Work inside those ranges rather than below them: an action typed in row 205 is in no count, no list and no follow-up mail.</t>
        </is>
      </c>
    </row>
    <row r="44">
      <c r="A44" s="5" t="inlineStr">
        <is>
          <t>Blue text on a yellow fill = type here. Black = calculated, leave alone.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O104"/>
  <sheetViews>
    <sheetView workbookViewId="0">
      <pane ySplit="4" topLeftCell="A5" activePane="bottomLeft" state="frozen"/>
      <selection pane="bottomLeft" activeCell="A1" sqref="A1"/>
    </sheetView>
  </sheetViews>
  <sheetFormatPr baseColWidth="8" defaultRowHeight="15"/>
  <cols>
    <col width="20" customWidth="1" min="1" max="1"/>
    <col width="12" customWidth="1" min="2" max="2"/>
    <col width="38" customWidth="1" min="3" max="3"/>
    <col width="9" customWidth="1" min="4" max="4"/>
    <col width="9" customWidth="1" min="5" max="5"/>
    <col width="38" customWidth="1" min="6" max="6"/>
    <col width="60" customWidth="1" min="7" max="7"/>
    <col width="12" customWidth="1" min="8" max="8"/>
    <col width="11" customWidth="1" min="9" max="9"/>
    <col width="10" customWidth="1" min="10" max="10"/>
    <col width="9" customWidth="1" min="11" max="11"/>
    <col width="11" customWidth="1" min="12" max="12"/>
    <col width="10" customWidth="1" min="13" max="13"/>
    <col width="13" customWidth="1" min="14" max="14"/>
    <col width="30" customWidth="1" min="15" max="15"/>
  </cols>
  <sheetData>
    <row r="1">
      <c r="A1" s="1" t="inlineStr">
        <is>
          <t>Meetings</t>
        </is>
      </c>
    </row>
    <row r="2">
      <c r="A2" s="2" t="inlineStr">
        <is>
          <t>One row per meeting held. Type A to G. The action and decision counts are pulled from the other tabs — a meeting whose actions are never finished is visible here rather than in anyone's memory.</t>
        </is>
      </c>
    </row>
    <row r="4">
      <c r="A4" s="6" t="inlineStr">
        <is>
          <t>Meeting</t>
        </is>
      </c>
      <c r="B4" s="6" t="inlineStr">
        <is>
          <t>Date</t>
        </is>
      </c>
      <c r="C4" s="6" t="inlineStr">
        <is>
          <t>Attendees</t>
        </is>
      </c>
      <c r="D4" s="6" t="inlineStr">
        <is>
          <t>Present</t>
        </is>
      </c>
      <c r="E4" s="6" t="inlineStr">
        <is>
          <t>Minutes</t>
        </is>
      </c>
      <c r="F4" s="6" t="inlineStr">
        <is>
          <t>Agenda</t>
        </is>
      </c>
      <c r="G4" s="6" t="inlineStr">
        <is>
          <t>Discussion notes</t>
        </is>
      </c>
      <c r="H4" s="6" t="inlineStr">
        <is>
          <t>Person-hours</t>
        </is>
      </c>
      <c r="I4" s="6" t="inlineStr">
        <is>
          <t>Actions raised</t>
        </is>
      </c>
      <c r="J4" s="6" t="inlineStr">
        <is>
          <t>Still open</t>
        </is>
      </c>
      <c r="K4" s="6" t="inlineStr">
        <is>
          <t>Overdue</t>
        </is>
      </c>
      <c r="L4" s="6" t="inlineStr">
        <is>
          <t>Completed</t>
        </is>
      </c>
      <c r="M4" s="6" t="inlineStr">
        <is>
          <t>Decisions</t>
        </is>
      </c>
      <c r="N4" s="6" t="inlineStr">
        <is>
          <t>Follow-up sent</t>
        </is>
      </c>
      <c r="O4" s="6" t="inlineStr">
        <is>
          <t>Notes</t>
        </is>
      </c>
    </row>
    <row r="5">
      <c r="A5" s="7" t="inlineStr">
        <is>
          <t>Weekly ops</t>
        </is>
      </c>
      <c r="B5" s="8" t="n">
        <v>46203</v>
      </c>
      <c r="C5" s="7" t="inlineStr">
        <is>
          <t>A. Duval, K. Owens, M. Ferrer, S. Novak, R. Kaur</t>
        </is>
      </c>
      <c r="D5" s="9" t="n">
        <v>5</v>
      </c>
      <c r="E5" s="9" t="n">
        <v>45</v>
      </c>
      <c r="F5" s="7" t="inlineStr">
        <is>
          <t>Ardent invoice; returns page; warehouse cover</t>
        </is>
      </c>
      <c r="G5" s="10" t="inlineStr">
        <is>
          <t>Ardent 40 days late and not disputed. Returns page copy is wrong in two places.</t>
        </is>
      </c>
      <c r="H5" s="11">
        <f>IF($A5="","",IF(OR($D5="",$E5=""),"",$D5*$E5/60))</f>
        <v/>
      </c>
      <c r="I5" s="12">
        <f>IF($A5="","",COUNTIFS(Actions!$A$5:$A$204,$A5,Actions!$B$5:$B$204,$B5))</f>
        <v/>
      </c>
      <c r="J5" s="13">
        <f>IF($A5="","",COUNTIFS(Actions!$A$5:$A$204,$A5,Actions!$B$5:$B$204,$B5,Actions!$F$5:$F$204,"Open"))</f>
        <v/>
      </c>
      <c r="K5" s="13">
        <f>IF($A5="","",COUNTIFS(Actions!$A$5:$A$204,$A5,Actions!$B$5:$B$204,$B5,Actions!$G$5:$G$204,"OVERDUE"))</f>
        <v/>
      </c>
      <c r="L5" s="14">
        <f>IF($A5="","",IFERROR(COUNTIFS(Actions!$A$5:$A$204,$A5,Actions!$B$5:$B$204,$B5,Actions!$F$5:$F$204,"Done")/COUNTIFS(Actions!$A$5:$A$204,$A5,Actions!$B$5:$B$204,$B5),""))</f>
        <v/>
      </c>
      <c r="M5" s="13">
        <f>IF($A5="","",COUNTIFS(Decisions!$A$5:$A$104,$A5,Decisions!$B$5:$B$104,$B5))</f>
        <v/>
      </c>
      <c r="N5" s="7" t="inlineStr">
        <is>
          <t>Yes</t>
        </is>
      </c>
      <c r="O5" s="7" t="n"/>
    </row>
    <row r="6">
      <c r="A6" s="7" t="inlineStr">
        <is>
          <t>Weekly ops</t>
        </is>
      </c>
      <c r="B6" s="8" t="n">
        <v>46210</v>
      </c>
      <c r="C6" s="7" t="inlineStr">
        <is>
          <t>A. Duval, K. Owens, M. Ferrer, S. Novak, R. Kaur</t>
        </is>
      </c>
      <c r="D6" s="9" t="n">
        <v>5</v>
      </c>
      <c r="E6" s="9" t="n">
        <v>45</v>
      </c>
      <c r="F6" s="7" t="inlineStr">
        <is>
          <t>Carrier rates; Q3 targets; PDP backlog</t>
        </is>
      </c>
      <c r="G6" s="10" t="inlineStr">
        <is>
          <t>DPD rates up 8% from August. Q3 targets agreed; publishing them was the action.</t>
        </is>
      </c>
      <c r="H6" s="11">
        <f>IF($A6="","",IF(OR($D6="",$E6=""),"",$D6*$E6/60))</f>
        <v/>
      </c>
      <c r="I6" s="12">
        <f>IF($A6="","",COUNTIFS(Actions!$A$5:$A$204,$A6,Actions!$B$5:$B$204,$B6))</f>
        <v/>
      </c>
      <c r="J6" s="13">
        <f>IF($A6="","",COUNTIFS(Actions!$A$5:$A$204,$A6,Actions!$B$5:$B$204,$B6,Actions!$F$5:$F$204,"Open"))</f>
        <v/>
      </c>
      <c r="K6" s="13">
        <f>IF($A6="","",COUNTIFS(Actions!$A$5:$A$204,$A6,Actions!$B$5:$B$204,$B6,Actions!$G$5:$G$204,"OVERDUE"))</f>
        <v/>
      </c>
      <c r="L6" s="14">
        <f>IF($A6="","",IFERROR(COUNTIFS(Actions!$A$5:$A$204,$A6,Actions!$B$5:$B$204,$B6,Actions!$F$5:$F$204,"Done")/COUNTIFS(Actions!$A$5:$A$204,$A6,Actions!$B$5:$B$204,$B6),""))</f>
        <v/>
      </c>
      <c r="M6" s="13">
        <f>IF($A6="","",COUNTIFS(Decisions!$A$5:$A$104,$A6,Decisions!$B$5:$B$104,$B6))</f>
        <v/>
      </c>
      <c r="N6" s="7" t="inlineStr">
        <is>
          <t>Yes</t>
        </is>
      </c>
      <c r="O6" s="7" t="n"/>
    </row>
    <row r="7">
      <c r="A7" s="7" t="inlineStr">
        <is>
          <t>Board</t>
        </is>
      </c>
      <c r="B7" s="8" t="n">
        <v>46212</v>
      </c>
      <c r="C7" s="7" t="inlineStr">
        <is>
          <t>A. Duval, K. Owens, two non-executives</t>
        </is>
      </c>
      <c r="D7" s="9" t="n">
        <v>4</v>
      </c>
      <c r="E7" s="9" t="n">
        <v>90</v>
      </c>
      <c r="F7" s="7" t="inlineStr">
        <is>
          <t>H1 numbers; hiring plan</t>
        </is>
      </c>
      <c r="G7" s="10" t="inlineStr">
        <is>
          <t>H1 revenue 4% ahead of plan. Hiring paused until a plan exists on paper.</t>
        </is>
      </c>
      <c r="H7" s="11">
        <f>IF($A7="","",IF(OR($D7="",$E7=""),"",$D7*$E7/60))</f>
        <v/>
      </c>
      <c r="I7" s="12">
        <f>IF($A7="","",COUNTIFS(Actions!$A$5:$A$204,$A7,Actions!$B$5:$B$204,$B7))</f>
        <v/>
      </c>
      <c r="J7" s="13">
        <f>IF($A7="","",COUNTIFS(Actions!$A$5:$A$204,$A7,Actions!$B$5:$B$204,$B7,Actions!$F$5:$F$204,"Open"))</f>
        <v/>
      </c>
      <c r="K7" s="13">
        <f>IF($A7="","",COUNTIFS(Actions!$A$5:$A$204,$A7,Actions!$B$5:$B$204,$B7,Actions!$G$5:$G$204,"OVERDUE"))</f>
        <v/>
      </c>
      <c r="L7" s="14">
        <f>IF($A7="","",IFERROR(COUNTIFS(Actions!$A$5:$A$204,$A7,Actions!$B$5:$B$204,$B7,Actions!$F$5:$F$204,"Done")/COUNTIFS(Actions!$A$5:$A$204,$A7,Actions!$B$5:$B$204,$B7),""))</f>
        <v/>
      </c>
      <c r="M7" s="13">
        <f>IF($A7="","",COUNTIFS(Decisions!$A$5:$A$104,$A7,Decisions!$B$5:$B$104,$B7))</f>
        <v/>
      </c>
      <c r="N7" s="7" t="inlineStr">
        <is>
          <t>Yes</t>
        </is>
      </c>
      <c r="O7" s="7" t="n"/>
    </row>
    <row r="8">
      <c r="A8" s="7" t="inlineStr">
        <is>
          <t>Weekly ops</t>
        </is>
      </c>
      <c r="B8" s="8" t="n">
        <v>46217</v>
      </c>
      <c r="C8" s="7" t="inlineStr">
        <is>
          <t>A. Duval, M. Ferrer, S. Novak, R. Kaur</t>
        </is>
      </c>
      <c r="D8" s="9" t="n">
        <v>4</v>
      </c>
      <c r="E8" s="9" t="n">
        <v>40</v>
      </c>
      <c r="F8" s="7" t="inlineStr">
        <is>
          <t>Open actions; PDP size chart; courier SLA</t>
        </is>
      </c>
      <c r="G8" s="10" t="inlineStr">
        <is>
          <t>Open actions read at the START of the meeting for the first time. Two of them had already been agreed on 30 June under different wording.</t>
        </is>
      </c>
      <c r="H8" s="11">
        <f>IF($A8="","",IF(OR($D8="",$E8=""),"",$D8*$E8/60))</f>
        <v/>
      </c>
      <c r="I8" s="12">
        <f>IF($A8="","",COUNTIFS(Actions!$A$5:$A$204,$A8,Actions!$B$5:$B$204,$B8))</f>
        <v/>
      </c>
      <c r="J8" s="13">
        <f>IF($A8="","",COUNTIFS(Actions!$A$5:$A$204,$A8,Actions!$B$5:$B$204,$B8,Actions!$F$5:$F$204,"Open"))</f>
        <v/>
      </c>
      <c r="K8" s="13">
        <f>IF($A8="","",COUNTIFS(Actions!$A$5:$A$204,$A8,Actions!$B$5:$B$204,$B8,Actions!$G$5:$G$204,"OVERDUE"))</f>
        <v/>
      </c>
      <c r="L8" s="14">
        <f>IF($A8="","",IFERROR(COUNTIFS(Actions!$A$5:$A$204,$A8,Actions!$B$5:$B$204,$B8,Actions!$F$5:$F$204,"Done")/COUNTIFS(Actions!$A$5:$A$204,$A8,Actions!$B$5:$B$204,$B8),""))</f>
        <v/>
      </c>
      <c r="M8" s="13">
        <f>IF($A8="","",COUNTIFS(Decisions!$A$5:$A$104,$A8,Decisions!$B$5:$B$104,$B8))</f>
        <v/>
      </c>
      <c r="N8" s="7" t="inlineStr">
        <is>
          <t>No</t>
        </is>
      </c>
      <c r="O8" s="7" t="n"/>
    </row>
    <row r="9">
      <c r="A9" s="7" t="n"/>
      <c r="B9" s="8" t="n"/>
      <c r="C9" s="7" t="n"/>
      <c r="D9" s="9" t="n"/>
      <c r="E9" s="9" t="n"/>
      <c r="F9" s="7" t="n"/>
      <c r="G9" s="10" t="n"/>
      <c r="H9" s="11">
        <f>IF($A9="","",IF(OR($D9="",$E9=""),"",$D9*$E9/60))</f>
        <v/>
      </c>
      <c r="I9" s="12">
        <f>IF($A9="","",COUNTIFS(Actions!$A$5:$A$204,$A9,Actions!$B$5:$B$204,$B9))</f>
        <v/>
      </c>
      <c r="J9" s="13">
        <f>IF($A9="","",COUNTIFS(Actions!$A$5:$A$204,$A9,Actions!$B$5:$B$204,$B9,Actions!$F$5:$F$204,"Open"))</f>
        <v/>
      </c>
      <c r="K9" s="13">
        <f>IF($A9="","",COUNTIFS(Actions!$A$5:$A$204,$A9,Actions!$B$5:$B$204,$B9,Actions!$G$5:$G$204,"OVERDUE"))</f>
        <v/>
      </c>
      <c r="L9" s="14">
        <f>IF($A9="","",IFERROR(COUNTIFS(Actions!$A$5:$A$204,$A9,Actions!$B$5:$B$204,$B9,Actions!$F$5:$F$204,"Done")/COUNTIFS(Actions!$A$5:$A$204,$A9,Actions!$B$5:$B$204,$B9),""))</f>
        <v/>
      </c>
      <c r="M9" s="13">
        <f>IF($A9="","",COUNTIFS(Decisions!$A$5:$A$104,$A9,Decisions!$B$5:$B$104,$B9))</f>
        <v/>
      </c>
      <c r="N9" s="7" t="n"/>
      <c r="O9" s="7" t="n"/>
    </row>
    <row r="10">
      <c r="A10" s="7" t="n"/>
      <c r="B10" s="8" t="n"/>
      <c r="C10" s="7" t="n"/>
      <c r="D10" s="9" t="n"/>
      <c r="E10" s="9" t="n"/>
      <c r="F10" s="7" t="n"/>
      <c r="G10" s="10" t="n"/>
      <c r="H10" s="11">
        <f>IF($A10="","",IF(OR($D10="",$E10=""),"",$D10*$E10/60))</f>
        <v/>
      </c>
      <c r="I10" s="12">
        <f>IF($A10="","",COUNTIFS(Actions!$A$5:$A$204,$A10,Actions!$B$5:$B$204,$B10))</f>
        <v/>
      </c>
      <c r="J10" s="13">
        <f>IF($A10="","",COUNTIFS(Actions!$A$5:$A$204,$A10,Actions!$B$5:$B$204,$B10,Actions!$F$5:$F$204,"Open"))</f>
        <v/>
      </c>
      <c r="K10" s="13">
        <f>IF($A10="","",COUNTIFS(Actions!$A$5:$A$204,$A10,Actions!$B$5:$B$204,$B10,Actions!$G$5:$G$204,"OVERDUE"))</f>
        <v/>
      </c>
      <c r="L10" s="14">
        <f>IF($A10="","",IFERROR(COUNTIFS(Actions!$A$5:$A$204,$A10,Actions!$B$5:$B$204,$B10,Actions!$F$5:$F$204,"Done")/COUNTIFS(Actions!$A$5:$A$204,$A10,Actions!$B$5:$B$204,$B10),""))</f>
        <v/>
      </c>
      <c r="M10" s="13">
        <f>IF($A10="","",COUNTIFS(Decisions!$A$5:$A$104,$A10,Decisions!$B$5:$B$104,$B10))</f>
        <v/>
      </c>
      <c r="N10" s="7" t="n"/>
      <c r="O10" s="7" t="n"/>
    </row>
    <row r="11">
      <c r="A11" s="7" t="n"/>
      <c r="B11" s="8" t="n"/>
      <c r="C11" s="7" t="n"/>
      <c r="D11" s="9" t="n"/>
      <c r="E11" s="9" t="n"/>
      <c r="F11" s="7" t="n"/>
      <c r="G11" s="10" t="n"/>
      <c r="H11" s="11">
        <f>IF($A11="","",IF(OR($D11="",$E11=""),"",$D11*$E11/60))</f>
        <v/>
      </c>
      <c r="I11" s="12">
        <f>IF($A11="","",COUNTIFS(Actions!$A$5:$A$204,$A11,Actions!$B$5:$B$204,$B11))</f>
        <v/>
      </c>
      <c r="J11" s="13">
        <f>IF($A11="","",COUNTIFS(Actions!$A$5:$A$204,$A11,Actions!$B$5:$B$204,$B11,Actions!$F$5:$F$204,"Open"))</f>
        <v/>
      </c>
      <c r="K11" s="13">
        <f>IF($A11="","",COUNTIFS(Actions!$A$5:$A$204,$A11,Actions!$B$5:$B$204,$B11,Actions!$G$5:$G$204,"OVERDUE"))</f>
        <v/>
      </c>
      <c r="L11" s="14">
        <f>IF($A11="","",IFERROR(COUNTIFS(Actions!$A$5:$A$204,$A11,Actions!$B$5:$B$204,$B11,Actions!$F$5:$F$204,"Done")/COUNTIFS(Actions!$A$5:$A$204,$A11,Actions!$B$5:$B$204,$B11),""))</f>
        <v/>
      </c>
      <c r="M11" s="13">
        <f>IF($A11="","",COUNTIFS(Decisions!$A$5:$A$104,$A11,Decisions!$B$5:$B$104,$B11))</f>
        <v/>
      </c>
      <c r="N11" s="7" t="n"/>
      <c r="O11" s="7" t="n"/>
    </row>
    <row r="12">
      <c r="A12" s="7" t="n"/>
      <c r="B12" s="8" t="n"/>
      <c r="C12" s="7" t="n"/>
      <c r="D12" s="9" t="n"/>
      <c r="E12" s="9" t="n"/>
      <c r="F12" s="7" t="n"/>
      <c r="G12" s="10" t="n"/>
      <c r="H12" s="11">
        <f>IF($A12="","",IF(OR($D12="",$E12=""),"",$D12*$E12/60))</f>
        <v/>
      </c>
      <c r="I12" s="12">
        <f>IF($A12="","",COUNTIFS(Actions!$A$5:$A$204,$A12,Actions!$B$5:$B$204,$B12))</f>
        <v/>
      </c>
      <c r="J12" s="13">
        <f>IF($A12="","",COUNTIFS(Actions!$A$5:$A$204,$A12,Actions!$B$5:$B$204,$B12,Actions!$F$5:$F$204,"Open"))</f>
        <v/>
      </c>
      <c r="K12" s="13">
        <f>IF($A12="","",COUNTIFS(Actions!$A$5:$A$204,$A12,Actions!$B$5:$B$204,$B12,Actions!$G$5:$G$204,"OVERDUE"))</f>
        <v/>
      </c>
      <c r="L12" s="14">
        <f>IF($A12="","",IFERROR(COUNTIFS(Actions!$A$5:$A$204,$A12,Actions!$B$5:$B$204,$B12,Actions!$F$5:$F$204,"Done")/COUNTIFS(Actions!$A$5:$A$204,$A12,Actions!$B$5:$B$204,$B12),""))</f>
        <v/>
      </c>
      <c r="M12" s="13">
        <f>IF($A12="","",COUNTIFS(Decisions!$A$5:$A$104,$A12,Decisions!$B$5:$B$104,$B12))</f>
        <v/>
      </c>
      <c r="N12" s="7" t="n"/>
      <c r="O12" s="7" t="n"/>
    </row>
    <row r="13">
      <c r="A13" s="7" t="n"/>
      <c r="B13" s="8" t="n"/>
      <c r="C13" s="7" t="n"/>
      <c r="D13" s="9" t="n"/>
      <c r="E13" s="9" t="n"/>
      <c r="F13" s="7" t="n"/>
      <c r="G13" s="10" t="n"/>
      <c r="H13" s="11">
        <f>IF($A13="","",IF(OR($D13="",$E13=""),"",$D13*$E13/60))</f>
        <v/>
      </c>
      <c r="I13" s="12">
        <f>IF($A13="","",COUNTIFS(Actions!$A$5:$A$204,$A13,Actions!$B$5:$B$204,$B13))</f>
        <v/>
      </c>
      <c r="J13" s="13">
        <f>IF($A13="","",COUNTIFS(Actions!$A$5:$A$204,$A13,Actions!$B$5:$B$204,$B13,Actions!$F$5:$F$204,"Open"))</f>
        <v/>
      </c>
      <c r="K13" s="13">
        <f>IF($A13="","",COUNTIFS(Actions!$A$5:$A$204,$A13,Actions!$B$5:$B$204,$B13,Actions!$G$5:$G$204,"OVERDUE"))</f>
        <v/>
      </c>
      <c r="L13" s="14">
        <f>IF($A13="","",IFERROR(COUNTIFS(Actions!$A$5:$A$204,$A13,Actions!$B$5:$B$204,$B13,Actions!$F$5:$F$204,"Done")/COUNTIFS(Actions!$A$5:$A$204,$A13,Actions!$B$5:$B$204,$B13),""))</f>
        <v/>
      </c>
      <c r="M13" s="13">
        <f>IF($A13="","",COUNTIFS(Decisions!$A$5:$A$104,$A13,Decisions!$B$5:$B$104,$B13))</f>
        <v/>
      </c>
      <c r="N13" s="7" t="n"/>
      <c r="O13" s="7" t="n"/>
    </row>
    <row r="14">
      <c r="A14" s="7" t="n"/>
      <c r="B14" s="8" t="n"/>
      <c r="C14" s="7" t="n"/>
      <c r="D14" s="9" t="n"/>
      <c r="E14" s="9" t="n"/>
      <c r="F14" s="7" t="n"/>
      <c r="G14" s="10" t="n"/>
      <c r="H14" s="11">
        <f>IF($A14="","",IF(OR($D14="",$E14=""),"",$D14*$E14/60))</f>
        <v/>
      </c>
      <c r="I14" s="12">
        <f>IF($A14="","",COUNTIFS(Actions!$A$5:$A$204,$A14,Actions!$B$5:$B$204,$B14))</f>
        <v/>
      </c>
      <c r="J14" s="13">
        <f>IF($A14="","",COUNTIFS(Actions!$A$5:$A$204,$A14,Actions!$B$5:$B$204,$B14,Actions!$F$5:$F$204,"Open"))</f>
        <v/>
      </c>
      <c r="K14" s="13">
        <f>IF($A14="","",COUNTIFS(Actions!$A$5:$A$204,$A14,Actions!$B$5:$B$204,$B14,Actions!$G$5:$G$204,"OVERDUE"))</f>
        <v/>
      </c>
      <c r="L14" s="14">
        <f>IF($A14="","",IFERROR(COUNTIFS(Actions!$A$5:$A$204,$A14,Actions!$B$5:$B$204,$B14,Actions!$F$5:$F$204,"Done")/COUNTIFS(Actions!$A$5:$A$204,$A14,Actions!$B$5:$B$204,$B14),""))</f>
        <v/>
      </c>
      <c r="M14" s="13">
        <f>IF($A14="","",COUNTIFS(Decisions!$A$5:$A$104,$A14,Decisions!$B$5:$B$104,$B14))</f>
        <v/>
      </c>
      <c r="N14" s="7" t="n"/>
      <c r="O14" s="7" t="n"/>
    </row>
    <row r="15">
      <c r="A15" s="7" t="n"/>
      <c r="B15" s="8" t="n"/>
      <c r="C15" s="7" t="n"/>
      <c r="D15" s="9" t="n"/>
      <c r="E15" s="9" t="n"/>
      <c r="F15" s="7" t="n"/>
      <c r="G15" s="10" t="n"/>
      <c r="H15" s="11">
        <f>IF($A15="","",IF(OR($D15="",$E15=""),"",$D15*$E15/60))</f>
        <v/>
      </c>
      <c r="I15" s="12">
        <f>IF($A15="","",COUNTIFS(Actions!$A$5:$A$204,$A15,Actions!$B$5:$B$204,$B15))</f>
        <v/>
      </c>
      <c r="J15" s="13">
        <f>IF($A15="","",COUNTIFS(Actions!$A$5:$A$204,$A15,Actions!$B$5:$B$204,$B15,Actions!$F$5:$F$204,"Open"))</f>
        <v/>
      </c>
      <c r="K15" s="13">
        <f>IF($A15="","",COUNTIFS(Actions!$A$5:$A$204,$A15,Actions!$B$5:$B$204,$B15,Actions!$G$5:$G$204,"OVERDUE"))</f>
        <v/>
      </c>
      <c r="L15" s="14">
        <f>IF($A15="","",IFERROR(COUNTIFS(Actions!$A$5:$A$204,$A15,Actions!$B$5:$B$204,$B15,Actions!$F$5:$F$204,"Done")/COUNTIFS(Actions!$A$5:$A$204,$A15,Actions!$B$5:$B$204,$B15),""))</f>
        <v/>
      </c>
      <c r="M15" s="13">
        <f>IF($A15="","",COUNTIFS(Decisions!$A$5:$A$104,$A15,Decisions!$B$5:$B$104,$B15))</f>
        <v/>
      </c>
      <c r="N15" s="7" t="n"/>
      <c r="O15" s="7" t="n"/>
    </row>
    <row r="16">
      <c r="A16" s="7" t="n"/>
      <c r="B16" s="8" t="n"/>
      <c r="C16" s="7" t="n"/>
      <c r="D16" s="9" t="n"/>
      <c r="E16" s="9" t="n"/>
      <c r="F16" s="7" t="n"/>
      <c r="G16" s="10" t="n"/>
      <c r="H16" s="11">
        <f>IF($A16="","",IF(OR($D16="",$E16=""),"",$D16*$E16/60))</f>
        <v/>
      </c>
      <c r="I16" s="12">
        <f>IF($A16="","",COUNTIFS(Actions!$A$5:$A$204,$A16,Actions!$B$5:$B$204,$B16))</f>
        <v/>
      </c>
      <c r="J16" s="13">
        <f>IF($A16="","",COUNTIFS(Actions!$A$5:$A$204,$A16,Actions!$B$5:$B$204,$B16,Actions!$F$5:$F$204,"Open"))</f>
        <v/>
      </c>
      <c r="K16" s="13">
        <f>IF($A16="","",COUNTIFS(Actions!$A$5:$A$204,$A16,Actions!$B$5:$B$204,$B16,Actions!$G$5:$G$204,"OVERDUE"))</f>
        <v/>
      </c>
      <c r="L16" s="14">
        <f>IF($A16="","",IFERROR(COUNTIFS(Actions!$A$5:$A$204,$A16,Actions!$B$5:$B$204,$B16,Actions!$F$5:$F$204,"Done")/COUNTIFS(Actions!$A$5:$A$204,$A16,Actions!$B$5:$B$204,$B16),""))</f>
        <v/>
      </c>
      <c r="M16" s="13">
        <f>IF($A16="","",COUNTIFS(Decisions!$A$5:$A$104,$A16,Decisions!$B$5:$B$104,$B16))</f>
        <v/>
      </c>
      <c r="N16" s="7" t="n"/>
      <c r="O16" s="7" t="n"/>
    </row>
    <row r="17">
      <c r="A17" s="7" t="n"/>
      <c r="B17" s="8" t="n"/>
      <c r="C17" s="7" t="n"/>
      <c r="D17" s="9" t="n"/>
      <c r="E17" s="9" t="n"/>
      <c r="F17" s="7" t="n"/>
      <c r="G17" s="10" t="n"/>
      <c r="H17" s="11">
        <f>IF($A17="","",IF(OR($D17="",$E17=""),"",$D17*$E17/60))</f>
        <v/>
      </c>
      <c r="I17" s="12">
        <f>IF($A17="","",COUNTIFS(Actions!$A$5:$A$204,$A17,Actions!$B$5:$B$204,$B17))</f>
        <v/>
      </c>
      <c r="J17" s="13">
        <f>IF($A17="","",COUNTIFS(Actions!$A$5:$A$204,$A17,Actions!$B$5:$B$204,$B17,Actions!$F$5:$F$204,"Open"))</f>
        <v/>
      </c>
      <c r="K17" s="13">
        <f>IF($A17="","",COUNTIFS(Actions!$A$5:$A$204,$A17,Actions!$B$5:$B$204,$B17,Actions!$G$5:$G$204,"OVERDUE"))</f>
        <v/>
      </c>
      <c r="L17" s="14">
        <f>IF($A17="","",IFERROR(COUNTIFS(Actions!$A$5:$A$204,$A17,Actions!$B$5:$B$204,$B17,Actions!$F$5:$F$204,"Done")/COUNTIFS(Actions!$A$5:$A$204,$A17,Actions!$B$5:$B$204,$B17),""))</f>
        <v/>
      </c>
      <c r="M17" s="13">
        <f>IF($A17="","",COUNTIFS(Decisions!$A$5:$A$104,$A17,Decisions!$B$5:$B$104,$B17))</f>
        <v/>
      </c>
      <c r="N17" s="7" t="n"/>
      <c r="O17" s="7" t="n"/>
    </row>
    <row r="18">
      <c r="A18" s="7" t="n"/>
      <c r="B18" s="8" t="n"/>
      <c r="C18" s="7" t="n"/>
      <c r="D18" s="9" t="n"/>
      <c r="E18" s="9" t="n"/>
      <c r="F18" s="7" t="n"/>
      <c r="G18" s="10" t="n"/>
      <c r="H18" s="11">
        <f>IF($A18="","",IF(OR($D18="",$E18=""),"",$D18*$E18/60))</f>
        <v/>
      </c>
      <c r="I18" s="12">
        <f>IF($A18="","",COUNTIFS(Actions!$A$5:$A$204,$A18,Actions!$B$5:$B$204,$B18))</f>
        <v/>
      </c>
      <c r="J18" s="13">
        <f>IF($A18="","",COUNTIFS(Actions!$A$5:$A$204,$A18,Actions!$B$5:$B$204,$B18,Actions!$F$5:$F$204,"Open"))</f>
        <v/>
      </c>
      <c r="K18" s="13">
        <f>IF($A18="","",COUNTIFS(Actions!$A$5:$A$204,$A18,Actions!$B$5:$B$204,$B18,Actions!$G$5:$G$204,"OVERDUE"))</f>
        <v/>
      </c>
      <c r="L18" s="14">
        <f>IF($A18="","",IFERROR(COUNTIFS(Actions!$A$5:$A$204,$A18,Actions!$B$5:$B$204,$B18,Actions!$F$5:$F$204,"Done")/COUNTIFS(Actions!$A$5:$A$204,$A18,Actions!$B$5:$B$204,$B18),""))</f>
        <v/>
      </c>
      <c r="M18" s="13">
        <f>IF($A18="","",COUNTIFS(Decisions!$A$5:$A$104,$A18,Decisions!$B$5:$B$104,$B18))</f>
        <v/>
      </c>
      <c r="N18" s="7" t="n"/>
      <c r="O18" s="7" t="n"/>
    </row>
    <row r="19">
      <c r="A19" s="7" t="n"/>
      <c r="B19" s="8" t="n"/>
      <c r="C19" s="7" t="n"/>
      <c r="D19" s="9" t="n"/>
      <c r="E19" s="9" t="n"/>
      <c r="F19" s="7" t="n"/>
      <c r="G19" s="10" t="n"/>
      <c r="H19" s="11">
        <f>IF($A19="","",IF(OR($D19="",$E19=""),"",$D19*$E19/60))</f>
        <v/>
      </c>
      <c r="I19" s="12">
        <f>IF($A19="","",COUNTIFS(Actions!$A$5:$A$204,$A19,Actions!$B$5:$B$204,$B19))</f>
        <v/>
      </c>
      <c r="J19" s="13">
        <f>IF($A19="","",COUNTIFS(Actions!$A$5:$A$204,$A19,Actions!$B$5:$B$204,$B19,Actions!$F$5:$F$204,"Open"))</f>
        <v/>
      </c>
      <c r="K19" s="13">
        <f>IF($A19="","",COUNTIFS(Actions!$A$5:$A$204,$A19,Actions!$B$5:$B$204,$B19,Actions!$G$5:$G$204,"OVERDUE"))</f>
        <v/>
      </c>
      <c r="L19" s="14">
        <f>IF($A19="","",IFERROR(COUNTIFS(Actions!$A$5:$A$204,$A19,Actions!$B$5:$B$204,$B19,Actions!$F$5:$F$204,"Done")/COUNTIFS(Actions!$A$5:$A$204,$A19,Actions!$B$5:$B$204,$B19),""))</f>
        <v/>
      </c>
      <c r="M19" s="13">
        <f>IF($A19="","",COUNTIFS(Decisions!$A$5:$A$104,$A19,Decisions!$B$5:$B$104,$B19))</f>
        <v/>
      </c>
      <c r="N19" s="7" t="n"/>
      <c r="O19" s="7" t="n"/>
    </row>
    <row r="20">
      <c r="A20" s="7" t="n"/>
      <c r="B20" s="8" t="n"/>
      <c r="C20" s="7" t="n"/>
      <c r="D20" s="9" t="n"/>
      <c r="E20" s="9" t="n"/>
      <c r="F20" s="7" t="n"/>
      <c r="G20" s="10" t="n"/>
      <c r="H20" s="11">
        <f>IF($A20="","",IF(OR($D20="",$E20=""),"",$D20*$E20/60))</f>
        <v/>
      </c>
      <c r="I20" s="12">
        <f>IF($A20="","",COUNTIFS(Actions!$A$5:$A$204,$A20,Actions!$B$5:$B$204,$B20))</f>
        <v/>
      </c>
      <c r="J20" s="13">
        <f>IF($A20="","",COUNTIFS(Actions!$A$5:$A$204,$A20,Actions!$B$5:$B$204,$B20,Actions!$F$5:$F$204,"Open"))</f>
        <v/>
      </c>
      <c r="K20" s="13">
        <f>IF($A20="","",COUNTIFS(Actions!$A$5:$A$204,$A20,Actions!$B$5:$B$204,$B20,Actions!$G$5:$G$204,"OVERDUE"))</f>
        <v/>
      </c>
      <c r="L20" s="14">
        <f>IF($A20="","",IFERROR(COUNTIFS(Actions!$A$5:$A$204,$A20,Actions!$B$5:$B$204,$B20,Actions!$F$5:$F$204,"Done")/COUNTIFS(Actions!$A$5:$A$204,$A20,Actions!$B$5:$B$204,$B20),""))</f>
        <v/>
      </c>
      <c r="M20" s="13">
        <f>IF($A20="","",COUNTIFS(Decisions!$A$5:$A$104,$A20,Decisions!$B$5:$B$104,$B20))</f>
        <v/>
      </c>
      <c r="N20" s="7" t="n"/>
      <c r="O20" s="7" t="n"/>
    </row>
    <row r="21">
      <c r="A21" s="7" t="n"/>
      <c r="B21" s="8" t="n"/>
      <c r="C21" s="7" t="n"/>
      <c r="D21" s="9" t="n"/>
      <c r="E21" s="9" t="n"/>
      <c r="F21" s="7" t="n"/>
      <c r="G21" s="10" t="n"/>
      <c r="H21" s="11">
        <f>IF($A21="","",IF(OR($D21="",$E21=""),"",$D21*$E21/60))</f>
        <v/>
      </c>
      <c r="I21" s="12">
        <f>IF($A21="","",COUNTIFS(Actions!$A$5:$A$204,$A21,Actions!$B$5:$B$204,$B21))</f>
        <v/>
      </c>
      <c r="J21" s="13">
        <f>IF($A21="","",COUNTIFS(Actions!$A$5:$A$204,$A21,Actions!$B$5:$B$204,$B21,Actions!$F$5:$F$204,"Open"))</f>
        <v/>
      </c>
      <c r="K21" s="13">
        <f>IF($A21="","",COUNTIFS(Actions!$A$5:$A$204,$A21,Actions!$B$5:$B$204,$B21,Actions!$G$5:$G$204,"OVERDUE"))</f>
        <v/>
      </c>
      <c r="L21" s="14">
        <f>IF($A21="","",IFERROR(COUNTIFS(Actions!$A$5:$A$204,$A21,Actions!$B$5:$B$204,$B21,Actions!$F$5:$F$204,"Done")/COUNTIFS(Actions!$A$5:$A$204,$A21,Actions!$B$5:$B$204,$B21),""))</f>
        <v/>
      </c>
      <c r="M21" s="13">
        <f>IF($A21="","",COUNTIFS(Decisions!$A$5:$A$104,$A21,Decisions!$B$5:$B$104,$B21))</f>
        <v/>
      </c>
      <c r="N21" s="7" t="n"/>
      <c r="O21" s="7" t="n"/>
    </row>
    <row r="22">
      <c r="A22" s="7" t="n"/>
      <c r="B22" s="8" t="n"/>
      <c r="C22" s="7" t="n"/>
      <c r="D22" s="9" t="n"/>
      <c r="E22" s="9" t="n"/>
      <c r="F22" s="7" t="n"/>
      <c r="G22" s="10" t="n"/>
      <c r="H22" s="11">
        <f>IF($A22="","",IF(OR($D22="",$E22=""),"",$D22*$E22/60))</f>
        <v/>
      </c>
      <c r="I22" s="12">
        <f>IF($A22="","",COUNTIFS(Actions!$A$5:$A$204,$A22,Actions!$B$5:$B$204,$B22))</f>
        <v/>
      </c>
      <c r="J22" s="13">
        <f>IF($A22="","",COUNTIFS(Actions!$A$5:$A$204,$A22,Actions!$B$5:$B$204,$B22,Actions!$F$5:$F$204,"Open"))</f>
        <v/>
      </c>
      <c r="K22" s="13">
        <f>IF($A22="","",COUNTIFS(Actions!$A$5:$A$204,$A22,Actions!$B$5:$B$204,$B22,Actions!$G$5:$G$204,"OVERDUE"))</f>
        <v/>
      </c>
      <c r="L22" s="14">
        <f>IF($A22="","",IFERROR(COUNTIFS(Actions!$A$5:$A$204,$A22,Actions!$B$5:$B$204,$B22,Actions!$F$5:$F$204,"Done")/COUNTIFS(Actions!$A$5:$A$204,$A22,Actions!$B$5:$B$204,$B22),""))</f>
        <v/>
      </c>
      <c r="M22" s="13">
        <f>IF($A22="","",COUNTIFS(Decisions!$A$5:$A$104,$A22,Decisions!$B$5:$B$104,$B22))</f>
        <v/>
      </c>
      <c r="N22" s="7" t="n"/>
      <c r="O22" s="7" t="n"/>
    </row>
    <row r="23">
      <c r="A23" s="7" t="n"/>
      <c r="B23" s="8" t="n"/>
      <c r="C23" s="7" t="n"/>
      <c r="D23" s="9" t="n"/>
      <c r="E23" s="9" t="n"/>
      <c r="F23" s="7" t="n"/>
      <c r="G23" s="10" t="n"/>
      <c r="H23" s="11">
        <f>IF($A23="","",IF(OR($D23="",$E23=""),"",$D23*$E23/60))</f>
        <v/>
      </c>
      <c r="I23" s="12">
        <f>IF($A23="","",COUNTIFS(Actions!$A$5:$A$204,$A23,Actions!$B$5:$B$204,$B23))</f>
        <v/>
      </c>
      <c r="J23" s="13">
        <f>IF($A23="","",COUNTIFS(Actions!$A$5:$A$204,$A23,Actions!$B$5:$B$204,$B23,Actions!$F$5:$F$204,"Open"))</f>
        <v/>
      </c>
      <c r="K23" s="13">
        <f>IF($A23="","",COUNTIFS(Actions!$A$5:$A$204,$A23,Actions!$B$5:$B$204,$B23,Actions!$G$5:$G$204,"OVERDUE"))</f>
        <v/>
      </c>
      <c r="L23" s="14">
        <f>IF($A23="","",IFERROR(COUNTIFS(Actions!$A$5:$A$204,$A23,Actions!$B$5:$B$204,$B23,Actions!$F$5:$F$204,"Done")/COUNTIFS(Actions!$A$5:$A$204,$A23,Actions!$B$5:$B$204,$B23),""))</f>
        <v/>
      </c>
      <c r="M23" s="13">
        <f>IF($A23="","",COUNTIFS(Decisions!$A$5:$A$104,$A23,Decisions!$B$5:$B$104,$B23))</f>
        <v/>
      </c>
      <c r="N23" s="7" t="n"/>
      <c r="O23" s="7" t="n"/>
    </row>
    <row r="24">
      <c r="A24" s="7" t="n"/>
      <c r="B24" s="8" t="n"/>
      <c r="C24" s="7" t="n"/>
      <c r="D24" s="9" t="n"/>
      <c r="E24" s="9" t="n"/>
      <c r="F24" s="7" t="n"/>
      <c r="G24" s="10" t="n"/>
      <c r="H24" s="11">
        <f>IF($A24="","",IF(OR($D24="",$E24=""),"",$D24*$E24/60))</f>
        <v/>
      </c>
      <c r="I24" s="12">
        <f>IF($A24="","",COUNTIFS(Actions!$A$5:$A$204,$A24,Actions!$B$5:$B$204,$B24))</f>
        <v/>
      </c>
      <c r="J24" s="13">
        <f>IF($A24="","",COUNTIFS(Actions!$A$5:$A$204,$A24,Actions!$B$5:$B$204,$B24,Actions!$F$5:$F$204,"Open"))</f>
        <v/>
      </c>
      <c r="K24" s="13">
        <f>IF($A24="","",COUNTIFS(Actions!$A$5:$A$204,$A24,Actions!$B$5:$B$204,$B24,Actions!$G$5:$G$204,"OVERDUE"))</f>
        <v/>
      </c>
      <c r="L24" s="14">
        <f>IF($A24="","",IFERROR(COUNTIFS(Actions!$A$5:$A$204,$A24,Actions!$B$5:$B$204,$B24,Actions!$F$5:$F$204,"Done")/COUNTIFS(Actions!$A$5:$A$204,$A24,Actions!$B$5:$B$204,$B24),""))</f>
        <v/>
      </c>
      <c r="M24" s="13">
        <f>IF($A24="","",COUNTIFS(Decisions!$A$5:$A$104,$A24,Decisions!$B$5:$B$104,$B24))</f>
        <v/>
      </c>
      <c r="N24" s="7" t="n"/>
      <c r="O24" s="7" t="n"/>
    </row>
    <row r="25">
      <c r="A25" s="7" t="n"/>
      <c r="B25" s="8" t="n"/>
      <c r="C25" s="7" t="n"/>
      <c r="D25" s="9" t="n"/>
      <c r="E25" s="9" t="n"/>
      <c r="F25" s="7" t="n"/>
      <c r="G25" s="10" t="n"/>
      <c r="H25" s="11">
        <f>IF($A25="","",IF(OR($D25="",$E25=""),"",$D25*$E25/60))</f>
        <v/>
      </c>
      <c r="I25" s="12">
        <f>IF($A25="","",COUNTIFS(Actions!$A$5:$A$204,$A25,Actions!$B$5:$B$204,$B25))</f>
        <v/>
      </c>
      <c r="J25" s="13">
        <f>IF($A25="","",COUNTIFS(Actions!$A$5:$A$204,$A25,Actions!$B$5:$B$204,$B25,Actions!$F$5:$F$204,"Open"))</f>
        <v/>
      </c>
      <c r="K25" s="13">
        <f>IF($A25="","",COUNTIFS(Actions!$A$5:$A$204,$A25,Actions!$B$5:$B$204,$B25,Actions!$G$5:$G$204,"OVERDUE"))</f>
        <v/>
      </c>
      <c r="L25" s="14">
        <f>IF($A25="","",IFERROR(COUNTIFS(Actions!$A$5:$A$204,$A25,Actions!$B$5:$B$204,$B25,Actions!$F$5:$F$204,"Done")/COUNTIFS(Actions!$A$5:$A$204,$A25,Actions!$B$5:$B$204,$B25),""))</f>
        <v/>
      </c>
      <c r="M25" s="13">
        <f>IF($A25="","",COUNTIFS(Decisions!$A$5:$A$104,$A25,Decisions!$B$5:$B$104,$B25))</f>
        <v/>
      </c>
      <c r="N25" s="7" t="n"/>
      <c r="O25" s="7" t="n"/>
    </row>
    <row r="26">
      <c r="A26" s="7" t="n"/>
      <c r="B26" s="8" t="n"/>
      <c r="C26" s="7" t="n"/>
      <c r="D26" s="9" t="n"/>
      <c r="E26" s="9" t="n"/>
      <c r="F26" s="7" t="n"/>
      <c r="G26" s="10" t="n"/>
      <c r="H26" s="11">
        <f>IF($A26="","",IF(OR($D26="",$E26=""),"",$D26*$E26/60))</f>
        <v/>
      </c>
      <c r="I26" s="12">
        <f>IF($A26="","",COUNTIFS(Actions!$A$5:$A$204,$A26,Actions!$B$5:$B$204,$B26))</f>
        <v/>
      </c>
      <c r="J26" s="13">
        <f>IF($A26="","",COUNTIFS(Actions!$A$5:$A$204,$A26,Actions!$B$5:$B$204,$B26,Actions!$F$5:$F$204,"Open"))</f>
        <v/>
      </c>
      <c r="K26" s="13">
        <f>IF($A26="","",COUNTIFS(Actions!$A$5:$A$204,$A26,Actions!$B$5:$B$204,$B26,Actions!$G$5:$G$204,"OVERDUE"))</f>
        <v/>
      </c>
      <c r="L26" s="14">
        <f>IF($A26="","",IFERROR(COUNTIFS(Actions!$A$5:$A$204,$A26,Actions!$B$5:$B$204,$B26,Actions!$F$5:$F$204,"Done")/COUNTIFS(Actions!$A$5:$A$204,$A26,Actions!$B$5:$B$204,$B26),""))</f>
        <v/>
      </c>
      <c r="M26" s="13">
        <f>IF($A26="","",COUNTIFS(Decisions!$A$5:$A$104,$A26,Decisions!$B$5:$B$104,$B26))</f>
        <v/>
      </c>
      <c r="N26" s="7" t="n"/>
      <c r="O26" s="7" t="n"/>
    </row>
    <row r="27">
      <c r="A27" s="7" t="n"/>
      <c r="B27" s="8" t="n"/>
      <c r="C27" s="7" t="n"/>
      <c r="D27" s="9" t="n"/>
      <c r="E27" s="9" t="n"/>
      <c r="F27" s="7" t="n"/>
      <c r="G27" s="10" t="n"/>
      <c r="H27" s="11">
        <f>IF($A27="","",IF(OR($D27="",$E27=""),"",$D27*$E27/60))</f>
        <v/>
      </c>
      <c r="I27" s="12">
        <f>IF($A27="","",COUNTIFS(Actions!$A$5:$A$204,$A27,Actions!$B$5:$B$204,$B27))</f>
        <v/>
      </c>
      <c r="J27" s="13">
        <f>IF($A27="","",COUNTIFS(Actions!$A$5:$A$204,$A27,Actions!$B$5:$B$204,$B27,Actions!$F$5:$F$204,"Open"))</f>
        <v/>
      </c>
      <c r="K27" s="13">
        <f>IF($A27="","",COUNTIFS(Actions!$A$5:$A$204,$A27,Actions!$B$5:$B$204,$B27,Actions!$G$5:$G$204,"OVERDUE"))</f>
        <v/>
      </c>
      <c r="L27" s="14">
        <f>IF($A27="","",IFERROR(COUNTIFS(Actions!$A$5:$A$204,$A27,Actions!$B$5:$B$204,$B27,Actions!$F$5:$F$204,"Done")/COUNTIFS(Actions!$A$5:$A$204,$A27,Actions!$B$5:$B$204,$B27),""))</f>
        <v/>
      </c>
      <c r="M27" s="13">
        <f>IF($A27="","",COUNTIFS(Decisions!$A$5:$A$104,$A27,Decisions!$B$5:$B$104,$B27))</f>
        <v/>
      </c>
      <c r="N27" s="7" t="n"/>
      <c r="O27" s="7" t="n"/>
    </row>
    <row r="28">
      <c r="A28" s="7" t="n"/>
      <c r="B28" s="8" t="n"/>
      <c r="C28" s="7" t="n"/>
      <c r="D28" s="9" t="n"/>
      <c r="E28" s="9" t="n"/>
      <c r="F28" s="7" t="n"/>
      <c r="G28" s="10" t="n"/>
      <c r="H28" s="11">
        <f>IF($A28="","",IF(OR($D28="",$E28=""),"",$D28*$E28/60))</f>
        <v/>
      </c>
      <c r="I28" s="12">
        <f>IF($A28="","",COUNTIFS(Actions!$A$5:$A$204,$A28,Actions!$B$5:$B$204,$B28))</f>
        <v/>
      </c>
      <c r="J28" s="13">
        <f>IF($A28="","",COUNTIFS(Actions!$A$5:$A$204,$A28,Actions!$B$5:$B$204,$B28,Actions!$F$5:$F$204,"Open"))</f>
        <v/>
      </c>
      <c r="K28" s="13">
        <f>IF($A28="","",COUNTIFS(Actions!$A$5:$A$204,$A28,Actions!$B$5:$B$204,$B28,Actions!$G$5:$G$204,"OVERDUE"))</f>
        <v/>
      </c>
      <c r="L28" s="14">
        <f>IF($A28="","",IFERROR(COUNTIFS(Actions!$A$5:$A$204,$A28,Actions!$B$5:$B$204,$B28,Actions!$F$5:$F$204,"Done")/COUNTIFS(Actions!$A$5:$A$204,$A28,Actions!$B$5:$B$204,$B28),""))</f>
        <v/>
      </c>
      <c r="M28" s="13">
        <f>IF($A28="","",COUNTIFS(Decisions!$A$5:$A$104,$A28,Decisions!$B$5:$B$104,$B28))</f>
        <v/>
      </c>
      <c r="N28" s="7" t="n"/>
      <c r="O28" s="7" t="n"/>
    </row>
    <row r="29">
      <c r="A29" s="7" t="n"/>
      <c r="B29" s="8" t="n"/>
      <c r="C29" s="7" t="n"/>
      <c r="D29" s="9" t="n"/>
      <c r="E29" s="9" t="n"/>
      <c r="F29" s="7" t="n"/>
      <c r="G29" s="10" t="n"/>
      <c r="H29" s="11">
        <f>IF($A29="","",IF(OR($D29="",$E29=""),"",$D29*$E29/60))</f>
        <v/>
      </c>
      <c r="I29" s="12">
        <f>IF($A29="","",COUNTIFS(Actions!$A$5:$A$204,$A29,Actions!$B$5:$B$204,$B29))</f>
        <v/>
      </c>
      <c r="J29" s="13">
        <f>IF($A29="","",COUNTIFS(Actions!$A$5:$A$204,$A29,Actions!$B$5:$B$204,$B29,Actions!$F$5:$F$204,"Open"))</f>
        <v/>
      </c>
      <c r="K29" s="13">
        <f>IF($A29="","",COUNTIFS(Actions!$A$5:$A$204,$A29,Actions!$B$5:$B$204,$B29,Actions!$G$5:$G$204,"OVERDUE"))</f>
        <v/>
      </c>
      <c r="L29" s="14">
        <f>IF($A29="","",IFERROR(COUNTIFS(Actions!$A$5:$A$204,$A29,Actions!$B$5:$B$204,$B29,Actions!$F$5:$F$204,"Done")/COUNTIFS(Actions!$A$5:$A$204,$A29,Actions!$B$5:$B$204,$B29),""))</f>
        <v/>
      </c>
      <c r="M29" s="13">
        <f>IF($A29="","",COUNTIFS(Decisions!$A$5:$A$104,$A29,Decisions!$B$5:$B$104,$B29))</f>
        <v/>
      </c>
      <c r="N29" s="7" t="n"/>
      <c r="O29" s="7" t="n"/>
    </row>
    <row r="30">
      <c r="A30" s="7" t="n"/>
      <c r="B30" s="8" t="n"/>
      <c r="C30" s="7" t="n"/>
      <c r="D30" s="9" t="n"/>
      <c r="E30" s="9" t="n"/>
      <c r="F30" s="7" t="n"/>
      <c r="G30" s="10" t="n"/>
      <c r="H30" s="11">
        <f>IF($A30="","",IF(OR($D30="",$E30=""),"",$D30*$E30/60))</f>
        <v/>
      </c>
      <c r="I30" s="12">
        <f>IF($A30="","",COUNTIFS(Actions!$A$5:$A$204,$A30,Actions!$B$5:$B$204,$B30))</f>
        <v/>
      </c>
      <c r="J30" s="13">
        <f>IF($A30="","",COUNTIFS(Actions!$A$5:$A$204,$A30,Actions!$B$5:$B$204,$B30,Actions!$F$5:$F$204,"Open"))</f>
        <v/>
      </c>
      <c r="K30" s="13">
        <f>IF($A30="","",COUNTIFS(Actions!$A$5:$A$204,$A30,Actions!$B$5:$B$204,$B30,Actions!$G$5:$G$204,"OVERDUE"))</f>
        <v/>
      </c>
      <c r="L30" s="14">
        <f>IF($A30="","",IFERROR(COUNTIFS(Actions!$A$5:$A$204,$A30,Actions!$B$5:$B$204,$B30,Actions!$F$5:$F$204,"Done")/COUNTIFS(Actions!$A$5:$A$204,$A30,Actions!$B$5:$B$204,$B30),""))</f>
        <v/>
      </c>
      <c r="M30" s="13">
        <f>IF($A30="","",COUNTIFS(Decisions!$A$5:$A$104,$A30,Decisions!$B$5:$B$104,$B30))</f>
        <v/>
      </c>
      <c r="N30" s="7" t="n"/>
      <c r="O30" s="7" t="n"/>
    </row>
    <row r="31">
      <c r="A31" s="7" t="n"/>
      <c r="B31" s="8" t="n"/>
      <c r="C31" s="7" t="n"/>
      <c r="D31" s="9" t="n"/>
      <c r="E31" s="9" t="n"/>
      <c r="F31" s="7" t="n"/>
      <c r="G31" s="10" t="n"/>
      <c r="H31" s="11">
        <f>IF($A31="","",IF(OR($D31="",$E31=""),"",$D31*$E31/60))</f>
        <v/>
      </c>
      <c r="I31" s="12">
        <f>IF($A31="","",COUNTIFS(Actions!$A$5:$A$204,$A31,Actions!$B$5:$B$204,$B31))</f>
        <v/>
      </c>
      <c r="J31" s="13">
        <f>IF($A31="","",COUNTIFS(Actions!$A$5:$A$204,$A31,Actions!$B$5:$B$204,$B31,Actions!$F$5:$F$204,"Open"))</f>
        <v/>
      </c>
      <c r="K31" s="13">
        <f>IF($A31="","",COUNTIFS(Actions!$A$5:$A$204,$A31,Actions!$B$5:$B$204,$B31,Actions!$G$5:$G$204,"OVERDUE"))</f>
        <v/>
      </c>
      <c r="L31" s="14">
        <f>IF($A31="","",IFERROR(COUNTIFS(Actions!$A$5:$A$204,$A31,Actions!$B$5:$B$204,$B31,Actions!$F$5:$F$204,"Done")/COUNTIFS(Actions!$A$5:$A$204,$A31,Actions!$B$5:$B$204,$B31),""))</f>
        <v/>
      </c>
      <c r="M31" s="13">
        <f>IF($A31="","",COUNTIFS(Decisions!$A$5:$A$104,$A31,Decisions!$B$5:$B$104,$B31))</f>
        <v/>
      </c>
      <c r="N31" s="7" t="n"/>
      <c r="O31" s="7" t="n"/>
    </row>
    <row r="32">
      <c r="A32" s="7" t="n"/>
      <c r="B32" s="8" t="n"/>
      <c r="C32" s="7" t="n"/>
      <c r="D32" s="9" t="n"/>
      <c r="E32" s="9" t="n"/>
      <c r="F32" s="7" t="n"/>
      <c r="G32" s="10" t="n"/>
      <c r="H32" s="11">
        <f>IF($A32="","",IF(OR($D32="",$E32=""),"",$D32*$E32/60))</f>
        <v/>
      </c>
      <c r="I32" s="12">
        <f>IF($A32="","",COUNTIFS(Actions!$A$5:$A$204,$A32,Actions!$B$5:$B$204,$B32))</f>
        <v/>
      </c>
      <c r="J32" s="13">
        <f>IF($A32="","",COUNTIFS(Actions!$A$5:$A$204,$A32,Actions!$B$5:$B$204,$B32,Actions!$F$5:$F$204,"Open"))</f>
        <v/>
      </c>
      <c r="K32" s="13">
        <f>IF($A32="","",COUNTIFS(Actions!$A$5:$A$204,$A32,Actions!$B$5:$B$204,$B32,Actions!$G$5:$G$204,"OVERDUE"))</f>
        <v/>
      </c>
      <c r="L32" s="14">
        <f>IF($A32="","",IFERROR(COUNTIFS(Actions!$A$5:$A$204,$A32,Actions!$B$5:$B$204,$B32,Actions!$F$5:$F$204,"Done")/COUNTIFS(Actions!$A$5:$A$204,$A32,Actions!$B$5:$B$204,$B32),""))</f>
        <v/>
      </c>
      <c r="M32" s="13">
        <f>IF($A32="","",COUNTIFS(Decisions!$A$5:$A$104,$A32,Decisions!$B$5:$B$104,$B32))</f>
        <v/>
      </c>
      <c r="N32" s="7" t="n"/>
      <c r="O32" s="7" t="n"/>
    </row>
    <row r="33">
      <c r="A33" s="7" t="n"/>
      <c r="B33" s="8" t="n"/>
      <c r="C33" s="7" t="n"/>
      <c r="D33" s="9" t="n"/>
      <c r="E33" s="9" t="n"/>
      <c r="F33" s="7" t="n"/>
      <c r="G33" s="10" t="n"/>
      <c r="H33" s="11">
        <f>IF($A33="","",IF(OR($D33="",$E33=""),"",$D33*$E33/60))</f>
        <v/>
      </c>
      <c r="I33" s="12">
        <f>IF($A33="","",COUNTIFS(Actions!$A$5:$A$204,$A33,Actions!$B$5:$B$204,$B33))</f>
        <v/>
      </c>
      <c r="J33" s="13">
        <f>IF($A33="","",COUNTIFS(Actions!$A$5:$A$204,$A33,Actions!$B$5:$B$204,$B33,Actions!$F$5:$F$204,"Open"))</f>
        <v/>
      </c>
      <c r="K33" s="13">
        <f>IF($A33="","",COUNTIFS(Actions!$A$5:$A$204,$A33,Actions!$B$5:$B$204,$B33,Actions!$G$5:$G$204,"OVERDUE"))</f>
        <v/>
      </c>
      <c r="L33" s="14">
        <f>IF($A33="","",IFERROR(COUNTIFS(Actions!$A$5:$A$204,$A33,Actions!$B$5:$B$204,$B33,Actions!$F$5:$F$204,"Done")/COUNTIFS(Actions!$A$5:$A$204,$A33,Actions!$B$5:$B$204,$B33),""))</f>
        <v/>
      </c>
      <c r="M33" s="13">
        <f>IF($A33="","",COUNTIFS(Decisions!$A$5:$A$104,$A33,Decisions!$B$5:$B$104,$B33))</f>
        <v/>
      </c>
      <c r="N33" s="7" t="n"/>
      <c r="O33" s="7" t="n"/>
    </row>
    <row r="34">
      <c r="A34" s="7" t="n"/>
      <c r="B34" s="8" t="n"/>
      <c r="C34" s="7" t="n"/>
      <c r="D34" s="9" t="n"/>
      <c r="E34" s="9" t="n"/>
      <c r="F34" s="7" t="n"/>
      <c r="G34" s="10" t="n"/>
      <c r="H34" s="11">
        <f>IF($A34="","",IF(OR($D34="",$E34=""),"",$D34*$E34/60))</f>
        <v/>
      </c>
      <c r="I34" s="12">
        <f>IF($A34="","",COUNTIFS(Actions!$A$5:$A$204,$A34,Actions!$B$5:$B$204,$B34))</f>
        <v/>
      </c>
      <c r="J34" s="13">
        <f>IF($A34="","",COUNTIFS(Actions!$A$5:$A$204,$A34,Actions!$B$5:$B$204,$B34,Actions!$F$5:$F$204,"Open"))</f>
        <v/>
      </c>
      <c r="K34" s="13">
        <f>IF($A34="","",COUNTIFS(Actions!$A$5:$A$204,$A34,Actions!$B$5:$B$204,$B34,Actions!$G$5:$G$204,"OVERDUE"))</f>
        <v/>
      </c>
      <c r="L34" s="14">
        <f>IF($A34="","",IFERROR(COUNTIFS(Actions!$A$5:$A$204,$A34,Actions!$B$5:$B$204,$B34,Actions!$F$5:$F$204,"Done")/COUNTIFS(Actions!$A$5:$A$204,$A34,Actions!$B$5:$B$204,$B34),""))</f>
        <v/>
      </c>
      <c r="M34" s="13">
        <f>IF($A34="","",COUNTIFS(Decisions!$A$5:$A$104,$A34,Decisions!$B$5:$B$104,$B34))</f>
        <v/>
      </c>
      <c r="N34" s="7" t="n"/>
      <c r="O34" s="7" t="n"/>
    </row>
    <row r="35">
      <c r="A35" s="7" t="n"/>
      <c r="B35" s="8" t="n"/>
      <c r="C35" s="7" t="n"/>
      <c r="D35" s="9" t="n"/>
      <c r="E35" s="9" t="n"/>
      <c r="F35" s="7" t="n"/>
      <c r="G35" s="10" t="n"/>
      <c r="H35" s="11">
        <f>IF($A35="","",IF(OR($D35="",$E35=""),"",$D35*$E35/60))</f>
        <v/>
      </c>
      <c r="I35" s="12">
        <f>IF($A35="","",COUNTIFS(Actions!$A$5:$A$204,$A35,Actions!$B$5:$B$204,$B35))</f>
        <v/>
      </c>
      <c r="J35" s="13">
        <f>IF($A35="","",COUNTIFS(Actions!$A$5:$A$204,$A35,Actions!$B$5:$B$204,$B35,Actions!$F$5:$F$204,"Open"))</f>
        <v/>
      </c>
      <c r="K35" s="13">
        <f>IF($A35="","",COUNTIFS(Actions!$A$5:$A$204,$A35,Actions!$B$5:$B$204,$B35,Actions!$G$5:$G$204,"OVERDUE"))</f>
        <v/>
      </c>
      <c r="L35" s="14">
        <f>IF($A35="","",IFERROR(COUNTIFS(Actions!$A$5:$A$204,$A35,Actions!$B$5:$B$204,$B35,Actions!$F$5:$F$204,"Done")/COUNTIFS(Actions!$A$5:$A$204,$A35,Actions!$B$5:$B$204,$B35),""))</f>
        <v/>
      </c>
      <c r="M35" s="13">
        <f>IF($A35="","",COUNTIFS(Decisions!$A$5:$A$104,$A35,Decisions!$B$5:$B$104,$B35))</f>
        <v/>
      </c>
      <c r="N35" s="7" t="n"/>
      <c r="O35" s="7" t="n"/>
    </row>
    <row r="36">
      <c r="A36" s="7" t="n"/>
      <c r="B36" s="8" t="n"/>
      <c r="C36" s="7" t="n"/>
      <c r="D36" s="9" t="n"/>
      <c r="E36" s="9" t="n"/>
      <c r="F36" s="7" t="n"/>
      <c r="G36" s="10" t="n"/>
      <c r="H36" s="11">
        <f>IF($A36="","",IF(OR($D36="",$E36=""),"",$D36*$E36/60))</f>
        <v/>
      </c>
      <c r="I36" s="12">
        <f>IF($A36="","",COUNTIFS(Actions!$A$5:$A$204,$A36,Actions!$B$5:$B$204,$B36))</f>
        <v/>
      </c>
      <c r="J36" s="13">
        <f>IF($A36="","",COUNTIFS(Actions!$A$5:$A$204,$A36,Actions!$B$5:$B$204,$B36,Actions!$F$5:$F$204,"Open"))</f>
        <v/>
      </c>
      <c r="K36" s="13">
        <f>IF($A36="","",COUNTIFS(Actions!$A$5:$A$204,$A36,Actions!$B$5:$B$204,$B36,Actions!$G$5:$G$204,"OVERDUE"))</f>
        <v/>
      </c>
      <c r="L36" s="14">
        <f>IF($A36="","",IFERROR(COUNTIFS(Actions!$A$5:$A$204,$A36,Actions!$B$5:$B$204,$B36,Actions!$F$5:$F$204,"Done")/COUNTIFS(Actions!$A$5:$A$204,$A36,Actions!$B$5:$B$204,$B36),""))</f>
        <v/>
      </c>
      <c r="M36" s="13">
        <f>IF($A36="","",COUNTIFS(Decisions!$A$5:$A$104,$A36,Decisions!$B$5:$B$104,$B36))</f>
        <v/>
      </c>
      <c r="N36" s="7" t="n"/>
      <c r="O36" s="7" t="n"/>
    </row>
    <row r="37">
      <c r="A37" s="7" t="n"/>
      <c r="B37" s="8" t="n"/>
      <c r="C37" s="7" t="n"/>
      <c r="D37" s="9" t="n"/>
      <c r="E37" s="9" t="n"/>
      <c r="F37" s="7" t="n"/>
      <c r="G37" s="10" t="n"/>
      <c r="H37" s="11">
        <f>IF($A37="","",IF(OR($D37="",$E37=""),"",$D37*$E37/60))</f>
        <v/>
      </c>
      <c r="I37" s="12">
        <f>IF($A37="","",COUNTIFS(Actions!$A$5:$A$204,$A37,Actions!$B$5:$B$204,$B37))</f>
        <v/>
      </c>
      <c r="J37" s="13">
        <f>IF($A37="","",COUNTIFS(Actions!$A$5:$A$204,$A37,Actions!$B$5:$B$204,$B37,Actions!$F$5:$F$204,"Open"))</f>
        <v/>
      </c>
      <c r="K37" s="13">
        <f>IF($A37="","",COUNTIFS(Actions!$A$5:$A$204,$A37,Actions!$B$5:$B$204,$B37,Actions!$G$5:$G$204,"OVERDUE"))</f>
        <v/>
      </c>
      <c r="L37" s="14">
        <f>IF($A37="","",IFERROR(COUNTIFS(Actions!$A$5:$A$204,$A37,Actions!$B$5:$B$204,$B37,Actions!$F$5:$F$204,"Done")/COUNTIFS(Actions!$A$5:$A$204,$A37,Actions!$B$5:$B$204,$B37),""))</f>
        <v/>
      </c>
      <c r="M37" s="13">
        <f>IF($A37="","",COUNTIFS(Decisions!$A$5:$A$104,$A37,Decisions!$B$5:$B$104,$B37))</f>
        <v/>
      </c>
      <c r="N37" s="7" t="n"/>
      <c r="O37" s="7" t="n"/>
    </row>
    <row r="38">
      <c r="A38" s="7" t="n"/>
      <c r="B38" s="8" t="n"/>
      <c r="C38" s="7" t="n"/>
      <c r="D38" s="9" t="n"/>
      <c r="E38" s="9" t="n"/>
      <c r="F38" s="7" t="n"/>
      <c r="G38" s="10" t="n"/>
      <c r="H38" s="11">
        <f>IF($A38="","",IF(OR($D38="",$E38=""),"",$D38*$E38/60))</f>
        <v/>
      </c>
      <c r="I38" s="12">
        <f>IF($A38="","",COUNTIFS(Actions!$A$5:$A$204,$A38,Actions!$B$5:$B$204,$B38))</f>
        <v/>
      </c>
      <c r="J38" s="13">
        <f>IF($A38="","",COUNTIFS(Actions!$A$5:$A$204,$A38,Actions!$B$5:$B$204,$B38,Actions!$F$5:$F$204,"Open"))</f>
        <v/>
      </c>
      <c r="K38" s="13">
        <f>IF($A38="","",COUNTIFS(Actions!$A$5:$A$204,$A38,Actions!$B$5:$B$204,$B38,Actions!$G$5:$G$204,"OVERDUE"))</f>
        <v/>
      </c>
      <c r="L38" s="14">
        <f>IF($A38="","",IFERROR(COUNTIFS(Actions!$A$5:$A$204,$A38,Actions!$B$5:$B$204,$B38,Actions!$F$5:$F$204,"Done")/COUNTIFS(Actions!$A$5:$A$204,$A38,Actions!$B$5:$B$204,$B38),""))</f>
        <v/>
      </c>
      <c r="M38" s="13">
        <f>IF($A38="","",COUNTIFS(Decisions!$A$5:$A$104,$A38,Decisions!$B$5:$B$104,$B38))</f>
        <v/>
      </c>
      <c r="N38" s="7" t="n"/>
      <c r="O38" s="7" t="n"/>
    </row>
    <row r="39">
      <c r="A39" s="7" t="n"/>
      <c r="B39" s="8" t="n"/>
      <c r="C39" s="7" t="n"/>
      <c r="D39" s="9" t="n"/>
      <c r="E39" s="9" t="n"/>
      <c r="F39" s="7" t="n"/>
      <c r="G39" s="10" t="n"/>
      <c r="H39" s="11">
        <f>IF($A39="","",IF(OR($D39="",$E39=""),"",$D39*$E39/60))</f>
        <v/>
      </c>
      <c r="I39" s="12">
        <f>IF($A39="","",COUNTIFS(Actions!$A$5:$A$204,$A39,Actions!$B$5:$B$204,$B39))</f>
        <v/>
      </c>
      <c r="J39" s="13">
        <f>IF($A39="","",COUNTIFS(Actions!$A$5:$A$204,$A39,Actions!$B$5:$B$204,$B39,Actions!$F$5:$F$204,"Open"))</f>
        <v/>
      </c>
      <c r="K39" s="13">
        <f>IF($A39="","",COUNTIFS(Actions!$A$5:$A$204,$A39,Actions!$B$5:$B$204,$B39,Actions!$G$5:$G$204,"OVERDUE"))</f>
        <v/>
      </c>
      <c r="L39" s="14">
        <f>IF($A39="","",IFERROR(COUNTIFS(Actions!$A$5:$A$204,$A39,Actions!$B$5:$B$204,$B39,Actions!$F$5:$F$204,"Done")/COUNTIFS(Actions!$A$5:$A$204,$A39,Actions!$B$5:$B$204,$B39),""))</f>
        <v/>
      </c>
      <c r="M39" s="13">
        <f>IF($A39="","",COUNTIFS(Decisions!$A$5:$A$104,$A39,Decisions!$B$5:$B$104,$B39))</f>
        <v/>
      </c>
      <c r="N39" s="7" t="n"/>
      <c r="O39" s="7" t="n"/>
    </row>
    <row r="40">
      <c r="A40" s="7" t="n"/>
      <c r="B40" s="8" t="n"/>
      <c r="C40" s="7" t="n"/>
      <c r="D40" s="9" t="n"/>
      <c r="E40" s="9" t="n"/>
      <c r="F40" s="7" t="n"/>
      <c r="G40" s="10" t="n"/>
      <c r="H40" s="11">
        <f>IF($A40="","",IF(OR($D40="",$E40=""),"",$D40*$E40/60))</f>
        <v/>
      </c>
      <c r="I40" s="12">
        <f>IF($A40="","",COUNTIFS(Actions!$A$5:$A$204,$A40,Actions!$B$5:$B$204,$B40))</f>
        <v/>
      </c>
      <c r="J40" s="13">
        <f>IF($A40="","",COUNTIFS(Actions!$A$5:$A$204,$A40,Actions!$B$5:$B$204,$B40,Actions!$F$5:$F$204,"Open"))</f>
        <v/>
      </c>
      <c r="K40" s="13">
        <f>IF($A40="","",COUNTIFS(Actions!$A$5:$A$204,$A40,Actions!$B$5:$B$204,$B40,Actions!$G$5:$G$204,"OVERDUE"))</f>
        <v/>
      </c>
      <c r="L40" s="14">
        <f>IF($A40="","",IFERROR(COUNTIFS(Actions!$A$5:$A$204,$A40,Actions!$B$5:$B$204,$B40,Actions!$F$5:$F$204,"Done")/COUNTIFS(Actions!$A$5:$A$204,$A40,Actions!$B$5:$B$204,$B40),""))</f>
        <v/>
      </c>
      <c r="M40" s="13">
        <f>IF($A40="","",COUNTIFS(Decisions!$A$5:$A$104,$A40,Decisions!$B$5:$B$104,$B40))</f>
        <v/>
      </c>
      <c r="N40" s="7" t="n"/>
      <c r="O40" s="7" t="n"/>
    </row>
    <row r="41">
      <c r="A41" s="7" t="n"/>
      <c r="B41" s="8" t="n"/>
      <c r="C41" s="7" t="n"/>
      <c r="D41" s="9" t="n"/>
      <c r="E41" s="9" t="n"/>
      <c r="F41" s="7" t="n"/>
      <c r="G41" s="10" t="n"/>
      <c r="H41" s="11">
        <f>IF($A41="","",IF(OR($D41="",$E41=""),"",$D41*$E41/60))</f>
        <v/>
      </c>
      <c r="I41" s="12">
        <f>IF($A41="","",COUNTIFS(Actions!$A$5:$A$204,$A41,Actions!$B$5:$B$204,$B41))</f>
        <v/>
      </c>
      <c r="J41" s="13">
        <f>IF($A41="","",COUNTIFS(Actions!$A$5:$A$204,$A41,Actions!$B$5:$B$204,$B41,Actions!$F$5:$F$204,"Open"))</f>
        <v/>
      </c>
      <c r="K41" s="13">
        <f>IF($A41="","",COUNTIFS(Actions!$A$5:$A$204,$A41,Actions!$B$5:$B$204,$B41,Actions!$G$5:$G$204,"OVERDUE"))</f>
        <v/>
      </c>
      <c r="L41" s="14">
        <f>IF($A41="","",IFERROR(COUNTIFS(Actions!$A$5:$A$204,$A41,Actions!$B$5:$B$204,$B41,Actions!$F$5:$F$204,"Done")/COUNTIFS(Actions!$A$5:$A$204,$A41,Actions!$B$5:$B$204,$B41),""))</f>
        <v/>
      </c>
      <c r="M41" s="13">
        <f>IF($A41="","",COUNTIFS(Decisions!$A$5:$A$104,$A41,Decisions!$B$5:$B$104,$B41))</f>
        <v/>
      </c>
      <c r="N41" s="7" t="n"/>
      <c r="O41" s="7" t="n"/>
    </row>
    <row r="42">
      <c r="A42" s="7" t="n"/>
      <c r="B42" s="8" t="n"/>
      <c r="C42" s="7" t="n"/>
      <c r="D42" s="9" t="n"/>
      <c r="E42" s="9" t="n"/>
      <c r="F42" s="7" t="n"/>
      <c r="G42" s="10" t="n"/>
      <c r="H42" s="11">
        <f>IF($A42="","",IF(OR($D42="",$E42=""),"",$D42*$E42/60))</f>
        <v/>
      </c>
      <c r="I42" s="12">
        <f>IF($A42="","",COUNTIFS(Actions!$A$5:$A$204,$A42,Actions!$B$5:$B$204,$B42))</f>
        <v/>
      </c>
      <c r="J42" s="13">
        <f>IF($A42="","",COUNTIFS(Actions!$A$5:$A$204,$A42,Actions!$B$5:$B$204,$B42,Actions!$F$5:$F$204,"Open"))</f>
        <v/>
      </c>
      <c r="K42" s="13">
        <f>IF($A42="","",COUNTIFS(Actions!$A$5:$A$204,$A42,Actions!$B$5:$B$204,$B42,Actions!$G$5:$G$204,"OVERDUE"))</f>
        <v/>
      </c>
      <c r="L42" s="14">
        <f>IF($A42="","",IFERROR(COUNTIFS(Actions!$A$5:$A$204,$A42,Actions!$B$5:$B$204,$B42,Actions!$F$5:$F$204,"Done")/COUNTIFS(Actions!$A$5:$A$204,$A42,Actions!$B$5:$B$204,$B42),""))</f>
        <v/>
      </c>
      <c r="M42" s="13">
        <f>IF($A42="","",COUNTIFS(Decisions!$A$5:$A$104,$A42,Decisions!$B$5:$B$104,$B42))</f>
        <v/>
      </c>
      <c r="N42" s="7" t="n"/>
      <c r="O42" s="7" t="n"/>
    </row>
    <row r="43">
      <c r="A43" s="7" t="n"/>
      <c r="B43" s="8" t="n"/>
      <c r="C43" s="7" t="n"/>
      <c r="D43" s="9" t="n"/>
      <c r="E43" s="9" t="n"/>
      <c r="F43" s="7" t="n"/>
      <c r="G43" s="10" t="n"/>
      <c r="H43" s="11">
        <f>IF($A43="","",IF(OR($D43="",$E43=""),"",$D43*$E43/60))</f>
        <v/>
      </c>
      <c r="I43" s="12">
        <f>IF($A43="","",COUNTIFS(Actions!$A$5:$A$204,$A43,Actions!$B$5:$B$204,$B43))</f>
        <v/>
      </c>
      <c r="J43" s="13">
        <f>IF($A43="","",COUNTIFS(Actions!$A$5:$A$204,$A43,Actions!$B$5:$B$204,$B43,Actions!$F$5:$F$204,"Open"))</f>
        <v/>
      </c>
      <c r="K43" s="13">
        <f>IF($A43="","",COUNTIFS(Actions!$A$5:$A$204,$A43,Actions!$B$5:$B$204,$B43,Actions!$G$5:$G$204,"OVERDUE"))</f>
        <v/>
      </c>
      <c r="L43" s="14">
        <f>IF($A43="","",IFERROR(COUNTIFS(Actions!$A$5:$A$204,$A43,Actions!$B$5:$B$204,$B43,Actions!$F$5:$F$204,"Done")/COUNTIFS(Actions!$A$5:$A$204,$A43,Actions!$B$5:$B$204,$B43),""))</f>
        <v/>
      </c>
      <c r="M43" s="13">
        <f>IF($A43="","",COUNTIFS(Decisions!$A$5:$A$104,$A43,Decisions!$B$5:$B$104,$B43))</f>
        <v/>
      </c>
      <c r="N43" s="7" t="n"/>
      <c r="O43" s="7" t="n"/>
    </row>
    <row r="44">
      <c r="A44" s="7" t="n"/>
      <c r="B44" s="8" t="n"/>
      <c r="C44" s="7" t="n"/>
      <c r="D44" s="9" t="n"/>
      <c r="E44" s="9" t="n"/>
      <c r="F44" s="7" t="n"/>
      <c r="G44" s="10" t="n"/>
      <c r="H44" s="11">
        <f>IF($A44="","",IF(OR($D44="",$E44=""),"",$D44*$E44/60))</f>
        <v/>
      </c>
      <c r="I44" s="12">
        <f>IF($A44="","",COUNTIFS(Actions!$A$5:$A$204,$A44,Actions!$B$5:$B$204,$B44))</f>
        <v/>
      </c>
      <c r="J44" s="13">
        <f>IF($A44="","",COUNTIFS(Actions!$A$5:$A$204,$A44,Actions!$B$5:$B$204,$B44,Actions!$F$5:$F$204,"Open"))</f>
        <v/>
      </c>
      <c r="K44" s="13">
        <f>IF($A44="","",COUNTIFS(Actions!$A$5:$A$204,$A44,Actions!$B$5:$B$204,$B44,Actions!$G$5:$G$204,"OVERDUE"))</f>
        <v/>
      </c>
      <c r="L44" s="14">
        <f>IF($A44="","",IFERROR(COUNTIFS(Actions!$A$5:$A$204,$A44,Actions!$B$5:$B$204,$B44,Actions!$F$5:$F$204,"Done")/COUNTIFS(Actions!$A$5:$A$204,$A44,Actions!$B$5:$B$204,$B44),""))</f>
        <v/>
      </c>
      <c r="M44" s="13">
        <f>IF($A44="","",COUNTIFS(Decisions!$A$5:$A$104,$A44,Decisions!$B$5:$B$104,$B44))</f>
        <v/>
      </c>
      <c r="N44" s="7" t="n"/>
      <c r="O44" s="7" t="n"/>
    </row>
    <row r="45">
      <c r="A45" s="7" t="n"/>
      <c r="B45" s="8" t="n"/>
      <c r="C45" s="7" t="n"/>
      <c r="D45" s="9" t="n"/>
      <c r="E45" s="9" t="n"/>
      <c r="F45" s="7" t="n"/>
      <c r="G45" s="10" t="n"/>
      <c r="H45" s="11">
        <f>IF($A45="","",IF(OR($D45="",$E45=""),"",$D45*$E45/60))</f>
        <v/>
      </c>
      <c r="I45" s="12">
        <f>IF($A45="","",COUNTIFS(Actions!$A$5:$A$204,$A45,Actions!$B$5:$B$204,$B45))</f>
        <v/>
      </c>
      <c r="J45" s="13">
        <f>IF($A45="","",COUNTIFS(Actions!$A$5:$A$204,$A45,Actions!$B$5:$B$204,$B45,Actions!$F$5:$F$204,"Open"))</f>
        <v/>
      </c>
      <c r="K45" s="13">
        <f>IF($A45="","",COUNTIFS(Actions!$A$5:$A$204,$A45,Actions!$B$5:$B$204,$B45,Actions!$G$5:$G$204,"OVERDUE"))</f>
        <v/>
      </c>
      <c r="L45" s="14">
        <f>IF($A45="","",IFERROR(COUNTIFS(Actions!$A$5:$A$204,$A45,Actions!$B$5:$B$204,$B45,Actions!$F$5:$F$204,"Done")/COUNTIFS(Actions!$A$5:$A$204,$A45,Actions!$B$5:$B$204,$B45),""))</f>
        <v/>
      </c>
      <c r="M45" s="13">
        <f>IF($A45="","",COUNTIFS(Decisions!$A$5:$A$104,$A45,Decisions!$B$5:$B$104,$B45))</f>
        <v/>
      </c>
      <c r="N45" s="7" t="n"/>
      <c r="O45" s="7" t="n"/>
    </row>
    <row r="46">
      <c r="A46" s="7" t="n"/>
      <c r="B46" s="8" t="n"/>
      <c r="C46" s="7" t="n"/>
      <c r="D46" s="9" t="n"/>
      <c r="E46" s="9" t="n"/>
      <c r="F46" s="7" t="n"/>
      <c r="G46" s="10" t="n"/>
      <c r="H46" s="11">
        <f>IF($A46="","",IF(OR($D46="",$E46=""),"",$D46*$E46/60))</f>
        <v/>
      </c>
      <c r="I46" s="12">
        <f>IF($A46="","",COUNTIFS(Actions!$A$5:$A$204,$A46,Actions!$B$5:$B$204,$B46))</f>
        <v/>
      </c>
      <c r="J46" s="13">
        <f>IF($A46="","",COUNTIFS(Actions!$A$5:$A$204,$A46,Actions!$B$5:$B$204,$B46,Actions!$F$5:$F$204,"Open"))</f>
        <v/>
      </c>
      <c r="K46" s="13">
        <f>IF($A46="","",COUNTIFS(Actions!$A$5:$A$204,$A46,Actions!$B$5:$B$204,$B46,Actions!$G$5:$G$204,"OVERDUE"))</f>
        <v/>
      </c>
      <c r="L46" s="14">
        <f>IF($A46="","",IFERROR(COUNTIFS(Actions!$A$5:$A$204,$A46,Actions!$B$5:$B$204,$B46,Actions!$F$5:$F$204,"Done")/COUNTIFS(Actions!$A$5:$A$204,$A46,Actions!$B$5:$B$204,$B46),""))</f>
        <v/>
      </c>
      <c r="M46" s="13">
        <f>IF($A46="","",COUNTIFS(Decisions!$A$5:$A$104,$A46,Decisions!$B$5:$B$104,$B46))</f>
        <v/>
      </c>
      <c r="N46" s="7" t="n"/>
      <c r="O46" s="7" t="n"/>
    </row>
    <row r="47">
      <c r="A47" s="7" t="n"/>
      <c r="B47" s="8" t="n"/>
      <c r="C47" s="7" t="n"/>
      <c r="D47" s="9" t="n"/>
      <c r="E47" s="9" t="n"/>
      <c r="F47" s="7" t="n"/>
      <c r="G47" s="10" t="n"/>
      <c r="H47" s="11">
        <f>IF($A47="","",IF(OR($D47="",$E47=""),"",$D47*$E47/60))</f>
        <v/>
      </c>
      <c r="I47" s="12">
        <f>IF($A47="","",COUNTIFS(Actions!$A$5:$A$204,$A47,Actions!$B$5:$B$204,$B47))</f>
        <v/>
      </c>
      <c r="J47" s="13">
        <f>IF($A47="","",COUNTIFS(Actions!$A$5:$A$204,$A47,Actions!$B$5:$B$204,$B47,Actions!$F$5:$F$204,"Open"))</f>
        <v/>
      </c>
      <c r="K47" s="13">
        <f>IF($A47="","",COUNTIFS(Actions!$A$5:$A$204,$A47,Actions!$B$5:$B$204,$B47,Actions!$G$5:$G$204,"OVERDUE"))</f>
        <v/>
      </c>
      <c r="L47" s="14">
        <f>IF($A47="","",IFERROR(COUNTIFS(Actions!$A$5:$A$204,$A47,Actions!$B$5:$B$204,$B47,Actions!$F$5:$F$204,"Done")/COUNTIFS(Actions!$A$5:$A$204,$A47,Actions!$B$5:$B$204,$B47),""))</f>
        <v/>
      </c>
      <c r="M47" s="13">
        <f>IF($A47="","",COUNTIFS(Decisions!$A$5:$A$104,$A47,Decisions!$B$5:$B$104,$B47))</f>
        <v/>
      </c>
      <c r="N47" s="7" t="n"/>
      <c r="O47" s="7" t="n"/>
    </row>
    <row r="48">
      <c r="A48" s="7" t="n"/>
      <c r="B48" s="8" t="n"/>
      <c r="C48" s="7" t="n"/>
      <c r="D48" s="9" t="n"/>
      <c r="E48" s="9" t="n"/>
      <c r="F48" s="7" t="n"/>
      <c r="G48" s="10" t="n"/>
      <c r="H48" s="11">
        <f>IF($A48="","",IF(OR($D48="",$E48=""),"",$D48*$E48/60))</f>
        <v/>
      </c>
      <c r="I48" s="12">
        <f>IF($A48="","",COUNTIFS(Actions!$A$5:$A$204,$A48,Actions!$B$5:$B$204,$B48))</f>
        <v/>
      </c>
      <c r="J48" s="13">
        <f>IF($A48="","",COUNTIFS(Actions!$A$5:$A$204,$A48,Actions!$B$5:$B$204,$B48,Actions!$F$5:$F$204,"Open"))</f>
        <v/>
      </c>
      <c r="K48" s="13">
        <f>IF($A48="","",COUNTIFS(Actions!$A$5:$A$204,$A48,Actions!$B$5:$B$204,$B48,Actions!$G$5:$G$204,"OVERDUE"))</f>
        <v/>
      </c>
      <c r="L48" s="14">
        <f>IF($A48="","",IFERROR(COUNTIFS(Actions!$A$5:$A$204,$A48,Actions!$B$5:$B$204,$B48,Actions!$F$5:$F$204,"Done")/COUNTIFS(Actions!$A$5:$A$204,$A48,Actions!$B$5:$B$204,$B48),""))</f>
        <v/>
      </c>
      <c r="M48" s="13">
        <f>IF($A48="","",COUNTIFS(Decisions!$A$5:$A$104,$A48,Decisions!$B$5:$B$104,$B48))</f>
        <v/>
      </c>
      <c r="N48" s="7" t="n"/>
      <c r="O48" s="7" t="n"/>
    </row>
    <row r="49">
      <c r="A49" s="7" t="n"/>
      <c r="B49" s="8" t="n"/>
      <c r="C49" s="7" t="n"/>
      <c r="D49" s="9" t="n"/>
      <c r="E49" s="9" t="n"/>
      <c r="F49" s="7" t="n"/>
      <c r="G49" s="10" t="n"/>
      <c r="H49" s="11">
        <f>IF($A49="","",IF(OR($D49="",$E49=""),"",$D49*$E49/60))</f>
        <v/>
      </c>
      <c r="I49" s="12">
        <f>IF($A49="","",COUNTIFS(Actions!$A$5:$A$204,$A49,Actions!$B$5:$B$204,$B49))</f>
        <v/>
      </c>
      <c r="J49" s="13">
        <f>IF($A49="","",COUNTIFS(Actions!$A$5:$A$204,$A49,Actions!$B$5:$B$204,$B49,Actions!$F$5:$F$204,"Open"))</f>
        <v/>
      </c>
      <c r="K49" s="13">
        <f>IF($A49="","",COUNTIFS(Actions!$A$5:$A$204,$A49,Actions!$B$5:$B$204,$B49,Actions!$G$5:$G$204,"OVERDUE"))</f>
        <v/>
      </c>
      <c r="L49" s="14">
        <f>IF($A49="","",IFERROR(COUNTIFS(Actions!$A$5:$A$204,$A49,Actions!$B$5:$B$204,$B49,Actions!$F$5:$F$204,"Done")/COUNTIFS(Actions!$A$5:$A$204,$A49,Actions!$B$5:$B$204,$B49),""))</f>
        <v/>
      </c>
      <c r="M49" s="13">
        <f>IF($A49="","",COUNTIFS(Decisions!$A$5:$A$104,$A49,Decisions!$B$5:$B$104,$B49))</f>
        <v/>
      </c>
      <c r="N49" s="7" t="n"/>
      <c r="O49" s="7" t="n"/>
    </row>
    <row r="50">
      <c r="A50" s="7" t="n"/>
      <c r="B50" s="8" t="n"/>
      <c r="C50" s="7" t="n"/>
      <c r="D50" s="9" t="n"/>
      <c r="E50" s="9" t="n"/>
      <c r="F50" s="7" t="n"/>
      <c r="G50" s="10" t="n"/>
      <c r="H50" s="11">
        <f>IF($A50="","",IF(OR($D50="",$E50=""),"",$D50*$E50/60))</f>
        <v/>
      </c>
      <c r="I50" s="12">
        <f>IF($A50="","",COUNTIFS(Actions!$A$5:$A$204,$A50,Actions!$B$5:$B$204,$B50))</f>
        <v/>
      </c>
      <c r="J50" s="13">
        <f>IF($A50="","",COUNTIFS(Actions!$A$5:$A$204,$A50,Actions!$B$5:$B$204,$B50,Actions!$F$5:$F$204,"Open"))</f>
        <v/>
      </c>
      <c r="K50" s="13">
        <f>IF($A50="","",COUNTIFS(Actions!$A$5:$A$204,$A50,Actions!$B$5:$B$204,$B50,Actions!$G$5:$G$204,"OVERDUE"))</f>
        <v/>
      </c>
      <c r="L50" s="14">
        <f>IF($A50="","",IFERROR(COUNTIFS(Actions!$A$5:$A$204,$A50,Actions!$B$5:$B$204,$B50,Actions!$F$5:$F$204,"Done")/COUNTIFS(Actions!$A$5:$A$204,$A50,Actions!$B$5:$B$204,$B50),""))</f>
        <v/>
      </c>
      <c r="M50" s="13">
        <f>IF($A50="","",COUNTIFS(Decisions!$A$5:$A$104,$A50,Decisions!$B$5:$B$104,$B50))</f>
        <v/>
      </c>
      <c r="N50" s="7" t="n"/>
      <c r="O50" s="7" t="n"/>
    </row>
    <row r="51">
      <c r="A51" s="7" t="n"/>
      <c r="B51" s="8" t="n"/>
      <c r="C51" s="7" t="n"/>
      <c r="D51" s="9" t="n"/>
      <c r="E51" s="9" t="n"/>
      <c r="F51" s="7" t="n"/>
      <c r="G51" s="10" t="n"/>
      <c r="H51" s="11">
        <f>IF($A51="","",IF(OR($D51="",$E51=""),"",$D51*$E51/60))</f>
        <v/>
      </c>
      <c r="I51" s="12">
        <f>IF($A51="","",COUNTIFS(Actions!$A$5:$A$204,$A51,Actions!$B$5:$B$204,$B51))</f>
        <v/>
      </c>
      <c r="J51" s="13">
        <f>IF($A51="","",COUNTIFS(Actions!$A$5:$A$204,$A51,Actions!$B$5:$B$204,$B51,Actions!$F$5:$F$204,"Open"))</f>
        <v/>
      </c>
      <c r="K51" s="13">
        <f>IF($A51="","",COUNTIFS(Actions!$A$5:$A$204,$A51,Actions!$B$5:$B$204,$B51,Actions!$G$5:$G$204,"OVERDUE"))</f>
        <v/>
      </c>
      <c r="L51" s="14">
        <f>IF($A51="","",IFERROR(COUNTIFS(Actions!$A$5:$A$204,$A51,Actions!$B$5:$B$204,$B51,Actions!$F$5:$F$204,"Done")/COUNTIFS(Actions!$A$5:$A$204,$A51,Actions!$B$5:$B$204,$B51),""))</f>
        <v/>
      </c>
      <c r="M51" s="13">
        <f>IF($A51="","",COUNTIFS(Decisions!$A$5:$A$104,$A51,Decisions!$B$5:$B$104,$B51))</f>
        <v/>
      </c>
      <c r="N51" s="7" t="n"/>
      <c r="O51" s="7" t="n"/>
    </row>
    <row r="52">
      <c r="A52" s="7" t="n"/>
      <c r="B52" s="8" t="n"/>
      <c r="C52" s="7" t="n"/>
      <c r="D52" s="9" t="n"/>
      <c r="E52" s="9" t="n"/>
      <c r="F52" s="7" t="n"/>
      <c r="G52" s="10" t="n"/>
      <c r="H52" s="11">
        <f>IF($A52="","",IF(OR($D52="",$E52=""),"",$D52*$E52/60))</f>
        <v/>
      </c>
      <c r="I52" s="12">
        <f>IF($A52="","",COUNTIFS(Actions!$A$5:$A$204,$A52,Actions!$B$5:$B$204,$B52))</f>
        <v/>
      </c>
      <c r="J52" s="13">
        <f>IF($A52="","",COUNTIFS(Actions!$A$5:$A$204,$A52,Actions!$B$5:$B$204,$B52,Actions!$F$5:$F$204,"Open"))</f>
        <v/>
      </c>
      <c r="K52" s="13">
        <f>IF($A52="","",COUNTIFS(Actions!$A$5:$A$204,$A52,Actions!$B$5:$B$204,$B52,Actions!$G$5:$G$204,"OVERDUE"))</f>
        <v/>
      </c>
      <c r="L52" s="14">
        <f>IF($A52="","",IFERROR(COUNTIFS(Actions!$A$5:$A$204,$A52,Actions!$B$5:$B$204,$B52,Actions!$F$5:$F$204,"Done")/COUNTIFS(Actions!$A$5:$A$204,$A52,Actions!$B$5:$B$204,$B52),""))</f>
        <v/>
      </c>
      <c r="M52" s="13">
        <f>IF($A52="","",COUNTIFS(Decisions!$A$5:$A$104,$A52,Decisions!$B$5:$B$104,$B52))</f>
        <v/>
      </c>
      <c r="N52" s="7" t="n"/>
      <c r="O52" s="7" t="n"/>
    </row>
    <row r="53">
      <c r="A53" s="7" t="n"/>
      <c r="B53" s="8" t="n"/>
      <c r="C53" s="7" t="n"/>
      <c r="D53" s="9" t="n"/>
      <c r="E53" s="9" t="n"/>
      <c r="F53" s="7" t="n"/>
      <c r="G53" s="10" t="n"/>
      <c r="H53" s="11">
        <f>IF($A53="","",IF(OR($D53="",$E53=""),"",$D53*$E53/60))</f>
        <v/>
      </c>
      <c r="I53" s="12">
        <f>IF($A53="","",COUNTIFS(Actions!$A$5:$A$204,$A53,Actions!$B$5:$B$204,$B53))</f>
        <v/>
      </c>
      <c r="J53" s="13">
        <f>IF($A53="","",COUNTIFS(Actions!$A$5:$A$204,$A53,Actions!$B$5:$B$204,$B53,Actions!$F$5:$F$204,"Open"))</f>
        <v/>
      </c>
      <c r="K53" s="13">
        <f>IF($A53="","",COUNTIFS(Actions!$A$5:$A$204,$A53,Actions!$B$5:$B$204,$B53,Actions!$G$5:$G$204,"OVERDUE"))</f>
        <v/>
      </c>
      <c r="L53" s="14">
        <f>IF($A53="","",IFERROR(COUNTIFS(Actions!$A$5:$A$204,$A53,Actions!$B$5:$B$204,$B53,Actions!$F$5:$F$204,"Done")/COUNTIFS(Actions!$A$5:$A$204,$A53,Actions!$B$5:$B$204,$B53),""))</f>
        <v/>
      </c>
      <c r="M53" s="13">
        <f>IF($A53="","",COUNTIFS(Decisions!$A$5:$A$104,$A53,Decisions!$B$5:$B$104,$B53))</f>
        <v/>
      </c>
      <c r="N53" s="7" t="n"/>
      <c r="O53" s="7" t="n"/>
    </row>
    <row r="54">
      <c r="A54" s="7" t="n"/>
      <c r="B54" s="8" t="n"/>
      <c r="C54" s="7" t="n"/>
      <c r="D54" s="9" t="n"/>
      <c r="E54" s="9" t="n"/>
      <c r="F54" s="7" t="n"/>
      <c r="G54" s="10" t="n"/>
      <c r="H54" s="11">
        <f>IF($A54="","",IF(OR($D54="",$E54=""),"",$D54*$E54/60))</f>
        <v/>
      </c>
      <c r="I54" s="12">
        <f>IF($A54="","",COUNTIFS(Actions!$A$5:$A$204,$A54,Actions!$B$5:$B$204,$B54))</f>
        <v/>
      </c>
      <c r="J54" s="13">
        <f>IF($A54="","",COUNTIFS(Actions!$A$5:$A$204,$A54,Actions!$B$5:$B$204,$B54,Actions!$F$5:$F$204,"Open"))</f>
        <v/>
      </c>
      <c r="K54" s="13">
        <f>IF($A54="","",COUNTIFS(Actions!$A$5:$A$204,$A54,Actions!$B$5:$B$204,$B54,Actions!$G$5:$G$204,"OVERDUE"))</f>
        <v/>
      </c>
      <c r="L54" s="14">
        <f>IF($A54="","",IFERROR(COUNTIFS(Actions!$A$5:$A$204,$A54,Actions!$B$5:$B$204,$B54,Actions!$F$5:$F$204,"Done")/COUNTIFS(Actions!$A$5:$A$204,$A54,Actions!$B$5:$B$204,$B54),""))</f>
        <v/>
      </c>
      <c r="M54" s="13">
        <f>IF($A54="","",COUNTIFS(Decisions!$A$5:$A$104,$A54,Decisions!$B$5:$B$104,$B54))</f>
        <v/>
      </c>
      <c r="N54" s="7" t="n"/>
      <c r="O54" s="7" t="n"/>
    </row>
    <row r="55">
      <c r="A55" s="7" t="n"/>
      <c r="B55" s="8" t="n"/>
      <c r="C55" s="7" t="n"/>
      <c r="D55" s="9" t="n"/>
      <c r="E55" s="9" t="n"/>
      <c r="F55" s="7" t="n"/>
      <c r="G55" s="10" t="n"/>
      <c r="H55" s="11">
        <f>IF($A55="","",IF(OR($D55="",$E55=""),"",$D55*$E55/60))</f>
        <v/>
      </c>
      <c r="I55" s="12">
        <f>IF($A55="","",COUNTIFS(Actions!$A$5:$A$204,$A55,Actions!$B$5:$B$204,$B55))</f>
        <v/>
      </c>
      <c r="J55" s="13">
        <f>IF($A55="","",COUNTIFS(Actions!$A$5:$A$204,$A55,Actions!$B$5:$B$204,$B55,Actions!$F$5:$F$204,"Open"))</f>
        <v/>
      </c>
      <c r="K55" s="13">
        <f>IF($A55="","",COUNTIFS(Actions!$A$5:$A$204,$A55,Actions!$B$5:$B$204,$B55,Actions!$G$5:$G$204,"OVERDUE"))</f>
        <v/>
      </c>
      <c r="L55" s="14">
        <f>IF($A55="","",IFERROR(COUNTIFS(Actions!$A$5:$A$204,$A55,Actions!$B$5:$B$204,$B55,Actions!$F$5:$F$204,"Done")/COUNTIFS(Actions!$A$5:$A$204,$A55,Actions!$B$5:$B$204,$B55),""))</f>
        <v/>
      </c>
      <c r="M55" s="13">
        <f>IF($A55="","",COUNTIFS(Decisions!$A$5:$A$104,$A55,Decisions!$B$5:$B$104,$B55))</f>
        <v/>
      </c>
      <c r="N55" s="7" t="n"/>
      <c r="O55" s="7" t="n"/>
    </row>
    <row r="56">
      <c r="A56" s="7" t="n"/>
      <c r="B56" s="8" t="n"/>
      <c r="C56" s="7" t="n"/>
      <c r="D56" s="9" t="n"/>
      <c r="E56" s="9" t="n"/>
      <c r="F56" s="7" t="n"/>
      <c r="G56" s="10" t="n"/>
      <c r="H56" s="11">
        <f>IF($A56="","",IF(OR($D56="",$E56=""),"",$D56*$E56/60))</f>
        <v/>
      </c>
      <c r="I56" s="12">
        <f>IF($A56="","",COUNTIFS(Actions!$A$5:$A$204,$A56,Actions!$B$5:$B$204,$B56))</f>
        <v/>
      </c>
      <c r="J56" s="13">
        <f>IF($A56="","",COUNTIFS(Actions!$A$5:$A$204,$A56,Actions!$B$5:$B$204,$B56,Actions!$F$5:$F$204,"Open"))</f>
        <v/>
      </c>
      <c r="K56" s="13">
        <f>IF($A56="","",COUNTIFS(Actions!$A$5:$A$204,$A56,Actions!$B$5:$B$204,$B56,Actions!$G$5:$G$204,"OVERDUE"))</f>
        <v/>
      </c>
      <c r="L56" s="14">
        <f>IF($A56="","",IFERROR(COUNTIFS(Actions!$A$5:$A$204,$A56,Actions!$B$5:$B$204,$B56,Actions!$F$5:$F$204,"Done")/COUNTIFS(Actions!$A$5:$A$204,$A56,Actions!$B$5:$B$204,$B56),""))</f>
        <v/>
      </c>
      <c r="M56" s="13">
        <f>IF($A56="","",COUNTIFS(Decisions!$A$5:$A$104,$A56,Decisions!$B$5:$B$104,$B56))</f>
        <v/>
      </c>
      <c r="N56" s="7" t="n"/>
      <c r="O56" s="7" t="n"/>
    </row>
    <row r="57">
      <c r="A57" s="7" t="n"/>
      <c r="B57" s="8" t="n"/>
      <c r="C57" s="7" t="n"/>
      <c r="D57" s="9" t="n"/>
      <c r="E57" s="9" t="n"/>
      <c r="F57" s="7" t="n"/>
      <c r="G57" s="10" t="n"/>
      <c r="H57" s="11">
        <f>IF($A57="","",IF(OR($D57="",$E57=""),"",$D57*$E57/60))</f>
        <v/>
      </c>
      <c r="I57" s="12">
        <f>IF($A57="","",COUNTIFS(Actions!$A$5:$A$204,$A57,Actions!$B$5:$B$204,$B57))</f>
        <v/>
      </c>
      <c r="J57" s="13">
        <f>IF($A57="","",COUNTIFS(Actions!$A$5:$A$204,$A57,Actions!$B$5:$B$204,$B57,Actions!$F$5:$F$204,"Open"))</f>
        <v/>
      </c>
      <c r="K57" s="13">
        <f>IF($A57="","",COUNTIFS(Actions!$A$5:$A$204,$A57,Actions!$B$5:$B$204,$B57,Actions!$G$5:$G$204,"OVERDUE"))</f>
        <v/>
      </c>
      <c r="L57" s="14">
        <f>IF($A57="","",IFERROR(COUNTIFS(Actions!$A$5:$A$204,$A57,Actions!$B$5:$B$204,$B57,Actions!$F$5:$F$204,"Done")/COUNTIFS(Actions!$A$5:$A$204,$A57,Actions!$B$5:$B$204,$B57),""))</f>
        <v/>
      </c>
      <c r="M57" s="13">
        <f>IF($A57="","",COUNTIFS(Decisions!$A$5:$A$104,$A57,Decisions!$B$5:$B$104,$B57))</f>
        <v/>
      </c>
      <c r="N57" s="7" t="n"/>
      <c r="O57" s="7" t="n"/>
    </row>
    <row r="58">
      <c r="A58" s="7" t="n"/>
      <c r="B58" s="8" t="n"/>
      <c r="C58" s="7" t="n"/>
      <c r="D58" s="9" t="n"/>
      <c r="E58" s="9" t="n"/>
      <c r="F58" s="7" t="n"/>
      <c r="G58" s="10" t="n"/>
      <c r="H58" s="11">
        <f>IF($A58="","",IF(OR($D58="",$E58=""),"",$D58*$E58/60))</f>
        <v/>
      </c>
      <c r="I58" s="12">
        <f>IF($A58="","",COUNTIFS(Actions!$A$5:$A$204,$A58,Actions!$B$5:$B$204,$B58))</f>
        <v/>
      </c>
      <c r="J58" s="13">
        <f>IF($A58="","",COUNTIFS(Actions!$A$5:$A$204,$A58,Actions!$B$5:$B$204,$B58,Actions!$F$5:$F$204,"Open"))</f>
        <v/>
      </c>
      <c r="K58" s="13">
        <f>IF($A58="","",COUNTIFS(Actions!$A$5:$A$204,$A58,Actions!$B$5:$B$204,$B58,Actions!$G$5:$G$204,"OVERDUE"))</f>
        <v/>
      </c>
      <c r="L58" s="14">
        <f>IF($A58="","",IFERROR(COUNTIFS(Actions!$A$5:$A$204,$A58,Actions!$B$5:$B$204,$B58,Actions!$F$5:$F$204,"Done")/COUNTIFS(Actions!$A$5:$A$204,$A58,Actions!$B$5:$B$204,$B58),""))</f>
        <v/>
      </c>
      <c r="M58" s="13">
        <f>IF($A58="","",COUNTIFS(Decisions!$A$5:$A$104,$A58,Decisions!$B$5:$B$104,$B58))</f>
        <v/>
      </c>
      <c r="N58" s="7" t="n"/>
      <c r="O58" s="7" t="n"/>
    </row>
    <row r="59">
      <c r="A59" s="7" t="n"/>
      <c r="B59" s="8" t="n"/>
      <c r="C59" s="7" t="n"/>
      <c r="D59" s="9" t="n"/>
      <c r="E59" s="9" t="n"/>
      <c r="F59" s="7" t="n"/>
      <c r="G59" s="10" t="n"/>
      <c r="H59" s="11">
        <f>IF($A59="","",IF(OR($D59="",$E59=""),"",$D59*$E59/60))</f>
        <v/>
      </c>
      <c r="I59" s="12">
        <f>IF($A59="","",COUNTIFS(Actions!$A$5:$A$204,$A59,Actions!$B$5:$B$204,$B59))</f>
        <v/>
      </c>
      <c r="J59" s="13">
        <f>IF($A59="","",COUNTIFS(Actions!$A$5:$A$204,$A59,Actions!$B$5:$B$204,$B59,Actions!$F$5:$F$204,"Open"))</f>
        <v/>
      </c>
      <c r="K59" s="13">
        <f>IF($A59="","",COUNTIFS(Actions!$A$5:$A$204,$A59,Actions!$B$5:$B$204,$B59,Actions!$G$5:$G$204,"OVERDUE"))</f>
        <v/>
      </c>
      <c r="L59" s="14">
        <f>IF($A59="","",IFERROR(COUNTIFS(Actions!$A$5:$A$204,$A59,Actions!$B$5:$B$204,$B59,Actions!$F$5:$F$204,"Done")/COUNTIFS(Actions!$A$5:$A$204,$A59,Actions!$B$5:$B$204,$B59),""))</f>
        <v/>
      </c>
      <c r="M59" s="13">
        <f>IF($A59="","",COUNTIFS(Decisions!$A$5:$A$104,$A59,Decisions!$B$5:$B$104,$B59))</f>
        <v/>
      </c>
      <c r="N59" s="7" t="n"/>
      <c r="O59" s="7" t="n"/>
    </row>
    <row r="60">
      <c r="A60" s="7" t="n"/>
      <c r="B60" s="8" t="n"/>
      <c r="C60" s="7" t="n"/>
      <c r="D60" s="9" t="n"/>
      <c r="E60" s="9" t="n"/>
      <c r="F60" s="7" t="n"/>
      <c r="G60" s="10" t="n"/>
      <c r="H60" s="11">
        <f>IF($A60="","",IF(OR($D60="",$E60=""),"",$D60*$E60/60))</f>
        <v/>
      </c>
      <c r="I60" s="12">
        <f>IF($A60="","",COUNTIFS(Actions!$A$5:$A$204,$A60,Actions!$B$5:$B$204,$B60))</f>
        <v/>
      </c>
      <c r="J60" s="13">
        <f>IF($A60="","",COUNTIFS(Actions!$A$5:$A$204,$A60,Actions!$B$5:$B$204,$B60,Actions!$F$5:$F$204,"Open"))</f>
        <v/>
      </c>
      <c r="K60" s="13">
        <f>IF($A60="","",COUNTIFS(Actions!$A$5:$A$204,$A60,Actions!$B$5:$B$204,$B60,Actions!$G$5:$G$204,"OVERDUE"))</f>
        <v/>
      </c>
      <c r="L60" s="14">
        <f>IF($A60="","",IFERROR(COUNTIFS(Actions!$A$5:$A$204,$A60,Actions!$B$5:$B$204,$B60,Actions!$F$5:$F$204,"Done")/COUNTIFS(Actions!$A$5:$A$204,$A60,Actions!$B$5:$B$204,$B60),""))</f>
        <v/>
      </c>
      <c r="M60" s="13">
        <f>IF($A60="","",COUNTIFS(Decisions!$A$5:$A$104,$A60,Decisions!$B$5:$B$104,$B60))</f>
        <v/>
      </c>
      <c r="N60" s="7" t="n"/>
      <c r="O60" s="7" t="n"/>
    </row>
    <row r="61">
      <c r="A61" s="7" t="n"/>
      <c r="B61" s="8" t="n"/>
      <c r="C61" s="7" t="n"/>
      <c r="D61" s="9" t="n"/>
      <c r="E61" s="9" t="n"/>
      <c r="F61" s="7" t="n"/>
      <c r="G61" s="10" t="n"/>
      <c r="H61" s="11">
        <f>IF($A61="","",IF(OR($D61="",$E61=""),"",$D61*$E61/60))</f>
        <v/>
      </c>
      <c r="I61" s="12">
        <f>IF($A61="","",COUNTIFS(Actions!$A$5:$A$204,$A61,Actions!$B$5:$B$204,$B61))</f>
        <v/>
      </c>
      <c r="J61" s="13">
        <f>IF($A61="","",COUNTIFS(Actions!$A$5:$A$204,$A61,Actions!$B$5:$B$204,$B61,Actions!$F$5:$F$204,"Open"))</f>
        <v/>
      </c>
      <c r="K61" s="13">
        <f>IF($A61="","",COUNTIFS(Actions!$A$5:$A$204,$A61,Actions!$B$5:$B$204,$B61,Actions!$G$5:$G$204,"OVERDUE"))</f>
        <v/>
      </c>
      <c r="L61" s="14">
        <f>IF($A61="","",IFERROR(COUNTIFS(Actions!$A$5:$A$204,$A61,Actions!$B$5:$B$204,$B61,Actions!$F$5:$F$204,"Done")/COUNTIFS(Actions!$A$5:$A$204,$A61,Actions!$B$5:$B$204,$B61),""))</f>
        <v/>
      </c>
      <c r="M61" s="13">
        <f>IF($A61="","",COUNTIFS(Decisions!$A$5:$A$104,$A61,Decisions!$B$5:$B$104,$B61))</f>
        <v/>
      </c>
      <c r="N61" s="7" t="n"/>
      <c r="O61" s="7" t="n"/>
    </row>
    <row r="62">
      <c r="A62" s="7" t="n"/>
      <c r="B62" s="8" t="n"/>
      <c r="C62" s="7" t="n"/>
      <c r="D62" s="9" t="n"/>
      <c r="E62" s="9" t="n"/>
      <c r="F62" s="7" t="n"/>
      <c r="G62" s="10" t="n"/>
      <c r="H62" s="11">
        <f>IF($A62="","",IF(OR($D62="",$E62=""),"",$D62*$E62/60))</f>
        <v/>
      </c>
      <c r="I62" s="12">
        <f>IF($A62="","",COUNTIFS(Actions!$A$5:$A$204,$A62,Actions!$B$5:$B$204,$B62))</f>
        <v/>
      </c>
      <c r="J62" s="13">
        <f>IF($A62="","",COUNTIFS(Actions!$A$5:$A$204,$A62,Actions!$B$5:$B$204,$B62,Actions!$F$5:$F$204,"Open"))</f>
        <v/>
      </c>
      <c r="K62" s="13">
        <f>IF($A62="","",COUNTIFS(Actions!$A$5:$A$204,$A62,Actions!$B$5:$B$204,$B62,Actions!$G$5:$G$204,"OVERDUE"))</f>
        <v/>
      </c>
      <c r="L62" s="14">
        <f>IF($A62="","",IFERROR(COUNTIFS(Actions!$A$5:$A$204,$A62,Actions!$B$5:$B$204,$B62,Actions!$F$5:$F$204,"Done")/COUNTIFS(Actions!$A$5:$A$204,$A62,Actions!$B$5:$B$204,$B62),""))</f>
        <v/>
      </c>
      <c r="M62" s="13">
        <f>IF($A62="","",COUNTIFS(Decisions!$A$5:$A$104,$A62,Decisions!$B$5:$B$104,$B62))</f>
        <v/>
      </c>
      <c r="N62" s="7" t="n"/>
      <c r="O62" s="7" t="n"/>
    </row>
    <row r="63">
      <c r="A63" s="7" t="n"/>
      <c r="B63" s="8" t="n"/>
      <c r="C63" s="7" t="n"/>
      <c r="D63" s="9" t="n"/>
      <c r="E63" s="9" t="n"/>
      <c r="F63" s="7" t="n"/>
      <c r="G63" s="10" t="n"/>
      <c r="H63" s="11">
        <f>IF($A63="","",IF(OR($D63="",$E63=""),"",$D63*$E63/60))</f>
        <v/>
      </c>
      <c r="I63" s="12">
        <f>IF($A63="","",COUNTIFS(Actions!$A$5:$A$204,$A63,Actions!$B$5:$B$204,$B63))</f>
        <v/>
      </c>
      <c r="J63" s="13">
        <f>IF($A63="","",COUNTIFS(Actions!$A$5:$A$204,$A63,Actions!$B$5:$B$204,$B63,Actions!$F$5:$F$204,"Open"))</f>
        <v/>
      </c>
      <c r="K63" s="13">
        <f>IF($A63="","",COUNTIFS(Actions!$A$5:$A$204,$A63,Actions!$B$5:$B$204,$B63,Actions!$G$5:$G$204,"OVERDUE"))</f>
        <v/>
      </c>
      <c r="L63" s="14">
        <f>IF($A63="","",IFERROR(COUNTIFS(Actions!$A$5:$A$204,$A63,Actions!$B$5:$B$204,$B63,Actions!$F$5:$F$204,"Done")/COUNTIFS(Actions!$A$5:$A$204,$A63,Actions!$B$5:$B$204,$B63),""))</f>
        <v/>
      </c>
      <c r="M63" s="13">
        <f>IF($A63="","",COUNTIFS(Decisions!$A$5:$A$104,$A63,Decisions!$B$5:$B$104,$B63))</f>
        <v/>
      </c>
      <c r="N63" s="7" t="n"/>
      <c r="O63" s="7" t="n"/>
    </row>
    <row r="64">
      <c r="A64" s="7" t="n"/>
      <c r="B64" s="8" t="n"/>
      <c r="C64" s="7" t="n"/>
      <c r="D64" s="9" t="n"/>
      <c r="E64" s="9" t="n"/>
      <c r="F64" s="7" t="n"/>
      <c r="G64" s="10" t="n"/>
      <c r="H64" s="11">
        <f>IF($A64="","",IF(OR($D64="",$E64=""),"",$D64*$E64/60))</f>
        <v/>
      </c>
      <c r="I64" s="12">
        <f>IF($A64="","",COUNTIFS(Actions!$A$5:$A$204,$A64,Actions!$B$5:$B$204,$B64))</f>
        <v/>
      </c>
      <c r="J64" s="13">
        <f>IF($A64="","",COUNTIFS(Actions!$A$5:$A$204,$A64,Actions!$B$5:$B$204,$B64,Actions!$F$5:$F$204,"Open"))</f>
        <v/>
      </c>
      <c r="K64" s="13">
        <f>IF($A64="","",COUNTIFS(Actions!$A$5:$A$204,$A64,Actions!$B$5:$B$204,$B64,Actions!$G$5:$G$204,"OVERDUE"))</f>
        <v/>
      </c>
      <c r="L64" s="14">
        <f>IF($A64="","",IFERROR(COUNTIFS(Actions!$A$5:$A$204,$A64,Actions!$B$5:$B$204,$B64,Actions!$F$5:$F$204,"Done")/COUNTIFS(Actions!$A$5:$A$204,$A64,Actions!$B$5:$B$204,$B64),""))</f>
        <v/>
      </c>
      <c r="M64" s="13">
        <f>IF($A64="","",COUNTIFS(Decisions!$A$5:$A$104,$A64,Decisions!$B$5:$B$104,$B64))</f>
        <v/>
      </c>
      <c r="N64" s="7" t="n"/>
      <c r="O64" s="7" t="n"/>
    </row>
    <row r="65">
      <c r="A65" s="7" t="n"/>
      <c r="B65" s="8" t="n"/>
      <c r="C65" s="7" t="n"/>
      <c r="D65" s="9" t="n"/>
      <c r="E65" s="9" t="n"/>
      <c r="F65" s="7" t="n"/>
      <c r="G65" s="10" t="n"/>
      <c r="H65" s="11">
        <f>IF($A65="","",IF(OR($D65="",$E65=""),"",$D65*$E65/60))</f>
        <v/>
      </c>
      <c r="I65" s="12">
        <f>IF($A65="","",COUNTIFS(Actions!$A$5:$A$204,$A65,Actions!$B$5:$B$204,$B65))</f>
        <v/>
      </c>
      <c r="J65" s="13">
        <f>IF($A65="","",COUNTIFS(Actions!$A$5:$A$204,$A65,Actions!$B$5:$B$204,$B65,Actions!$F$5:$F$204,"Open"))</f>
        <v/>
      </c>
      <c r="K65" s="13">
        <f>IF($A65="","",COUNTIFS(Actions!$A$5:$A$204,$A65,Actions!$B$5:$B$204,$B65,Actions!$G$5:$G$204,"OVERDUE"))</f>
        <v/>
      </c>
      <c r="L65" s="14">
        <f>IF($A65="","",IFERROR(COUNTIFS(Actions!$A$5:$A$204,$A65,Actions!$B$5:$B$204,$B65,Actions!$F$5:$F$204,"Done")/COUNTIFS(Actions!$A$5:$A$204,$A65,Actions!$B$5:$B$204,$B65),""))</f>
        <v/>
      </c>
      <c r="M65" s="13">
        <f>IF($A65="","",COUNTIFS(Decisions!$A$5:$A$104,$A65,Decisions!$B$5:$B$104,$B65))</f>
        <v/>
      </c>
      <c r="N65" s="7" t="n"/>
      <c r="O65" s="7" t="n"/>
    </row>
    <row r="66">
      <c r="A66" s="7" t="n"/>
      <c r="B66" s="8" t="n"/>
      <c r="C66" s="7" t="n"/>
      <c r="D66" s="9" t="n"/>
      <c r="E66" s="9" t="n"/>
      <c r="F66" s="7" t="n"/>
      <c r="G66" s="10" t="n"/>
      <c r="H66" s="11">
        <f>IF($A66="","",IF(OR($D66="",$E66=""),"",$D66*$E66/60))</f>
        <v/>
      </c>
      <c r="I66" s="12">
        <f>IF($A66="","",COUNTIFS(Actions!$A$5:$A$204,$A66,Actions!$B$5:$B$204,$B66))</f>
        <v/>
      </c>
      <c r="J66" s="13">
        <f>IF($A66="","",COUNTIFS(Actions!$A$5:$A$204,$A66,Actions!$B$5:$B$204,$B66,Actions!$F$5:$F$204,"Open"))</f>
        <v/>
      </c>
      <c r="K66" s="13">
        <f>IF($A66="","",COUNTIFS(Actions!$A$5:$A$204,$A66,Actions!$B$5:$B$204,$B66,Actions!$G$5:$G$204,"OVERDUE"))</f>
        <v/>
      </c>
      <c r="L66" s="14">
        <f>IF($A66="","",IFERROR(COUNTIFS(Actions!$A$5:$A$204,$A66,Actions!$B$5:$B$204,$B66,Actions!$F$5:$F$204,"Done")/COUNTIFS(Actions!$A$5:$A$204,$A66,Actions!$B$5:$B$204,$B66),""))</f>
        <v/>
      </c>
      <c r="M66" s="13">
        <f>IF($A66="","",COUNTIFS(Decisions!$A$5:$A$104,$A66,Decisions!$B$5:$B$104,$B66))</f>
        <v/>
      </c>
      <c r="N66" s="7" t="n"/>
      <c r="O66" s="7" t="n"/>
    </row>
    <row r="67">
      <c r="A67" s="7" t="n"/>
      <c r="B67" s="8" t="n"/>
      <c r="C67" s="7" t="n"/>
      <c r="D67" s="9" t="n"/>
      <c r="E67" s="9" t="n"/>
      <c r="F67" s="7" t="n"/>
      <c r="G67" s="10" t="n"/>
      <c r="H67" s="11">
        <f>IF($A67="","",IF(OR($D67="",$E67=""),"",$D67*$E67/60))</f>
        <v/>
      </c>
      <c r="I67" s="12">
        <f>IF($A67="","",COUNTIFS(Actions!$A$5:$A$204,$A67,Actions!$B$5:$B$204,$B67))</f>
        <v/>
      </c>
      <c r="J67" s="13">
        <f>IF($A67="","",COUNTIFS(Actions!$A$5:$A$204,$A67,Actions!$B$5:$B$204,$B67,Actions!$F$5:$F$204,"Open"))</f>
        <v/>
      </c>
      <c r="K67" s="13">
        <f>IF($A67="","",COUNTIFS(Actions!$A$5:$A$204,$A67,Actions!$B$5:$B$204,$B67,Actions!$G$5:$G$204,"OVERDUE"))</f>
        <v/>
      </c>
      <c r="L67" s="14">
        <f>IF($A67="","",IFERROR(COUNTIFS(Actions!$A$5:$A$204,$A67,Actions!$B$5:$B$204,$B67,Actions!$F$5:$F$204,"Done")/COUNTIFS(Actions!$A$5:$A$204,$A67,Actions!$B$5:$B$204,$B67),""))</f>
        <v/>
      </c>
      <c r="M67" s="13">
        <f>IF($A67="","",COUNTIFS(Decisions!$A$5:$A$104,$A67,Decisions!$B$5:$B$104,$B67))</f>
        <v/>
      </c>
      <c r="N67" s="7" t="n"/>
      <c r="O67" s="7" t="n"/>
    </row>
    <row r="68">
      <c r="A68" s="7" t="n"/>
      <c r="B68" s="8" t="n"/>
      <c r="C68" s="7" t="n"/>
      <c r="D68" s="9" t="n"/>
      <c r="E68" s="9" t="n"/>
      <c r="F68" s="7" t="n"/>
      <c r="G68" s="10" t="n"/>
      <c r="H68" s="11">
        <f>IF($A68="","",IF(OR($D68="",$E68=""),"",$D68*$E68/60))</f>
        <v/>
      </c>
      <c r="I68" s="12">
        <f>IF($A68="","",COUNTIFS(Actions!$A$5:$A$204,$A68,Actions!$B$5:$B$204,$B68))</f>
        <v/>
      </c>
      <c r="J68" s="13">
        <f>IF($A68="","",COUNTIFS(Actions!$A$5:$A$204,$A68,Actions!$B$5:$B$204,$B68,Actions!$F$5:$F$204,"Open"))</f>
        <v/>
      </c>
      <c r="K68" s="13">
        <f>IF($A68="","",COUNTIFS(Actions!$A$5:$A$204,$A68,Actions!$B$5:$B$204,$B68,Actions!$G$5:$G$204,"OVERDUE"))</f>
        <v/>
      </c>
      <c r="L68" s="14">
        <f>IF($A68="","",IFERROR(COUNTIFS(Actions!$A$5:$A$204,$A68,Actions!$B$5:$B$204,$B68,Actions!$F$5:$F$204,"Done")/COUNTIFS(Actions!$A$5:$A$204,$A68,Actions!$B$5:$B$204,$B68),""))</f>
        <v/>
      </c>
      <c r="M68" s="13">
        <f>IF($A68="","",COUNTIFS(Decisions!$A$5:$A$104,$A68,Decisions!$B$5:$B$104,$B68))</f>
        <v/>
      </c>
      <c r="N68" s="7" t="n"/>
      <c r="O68" s="7" t="n"/>
    </row>
    <row r="69">
      <c r="A69" s="7" t="n"/>
      <c r="B69" s="8" t="n"/>
      <c r="C69" s="7" t="n"/>
      <c r="D69" s="9" t="n"/>
      <c r="E69" s="9" t="n"/>
      <c r="F69" s="7" t="n"/>
      <c r="G69" s="10" t="n"/>
      <c r="H69" s="11">
        <f>IF($A69="","",IF(OR($D69="",$E69=""),"",$D69*$E69/60))</f>
        <v/>
      </c>
      <c r="I69" s="12">
        <f>IF($A69="","",COUNTIFS(Actions!$A$5:$A$204,$A69,Actions!$B$5:$B$204,$B69))</f>
        <v/>
      </c>
      <c r="J69" s="13">
        <f>IF($A69="","",COUNTIFS(Actions!$A$5:$A$204,$A69,Actions!$B$5:$B$204,$B69,Actions!$F$5:$F$204,"Open"))</f>
        <v/>
      </c>
      <c r="K69" s="13">
        <f>IF($A69="","",COUNTIFS(Actions!$A$5:$A$204,$A69,Actions!$B$5:$B$204,$B69,Actions!$G$5:$G$204,"OVERDUE"))</f>
        <v/>
      </c>
      <c r="L69" s="14">
        <f>IF($A69="","",IFERROR(COUNTIFS(Actions!$A$5:$A$204,$A69,Actions!$B$5:$B$204,$B69,Actions!$F$5:$F$204,"Done")/COUNTIFS(Actions!$A$5:$A$204,$A69,Actions!$B$5:$B$204,$B69),""))</f>
        <v/>
      </c>
      <c r="M69" s="13">
        <f>IF($A69="","",COUNTIFS(Decisions!$A$5:$A$104,$A69,Decisions!$B$5:$B$104,$B69))</f>
        <v/>
      </c>
      <c r="N69" s="7" t="n"/>
      <c r="O69" s="7" t="n"/>
    </row>
    <row r="70">
      <c r="A70" s="7" t="n"/>
      <c r="B70" s="8" t="n"/>
      <c r="C70" s="7" t="n"/>
      <c r="D70" s="9" t="n"/>
      <c r="E70" s="9" t="n"/>
      <c r="F70" s="7" t="n"/>
      <c r="G70" s="10" t="n"/>
      <c r="H70" s="11">
        <f>IF($A70="","",IF(OR($D70="",$E70=""),"",$D70*$E70/60))</f>
        <v/>
      </c>
      <c r="I70" s="12">
        <f>IF($A70="","",COUNTIFS(Actions!$A$5:$A$204,$A70,Actions!$B$5:$B$204,$B70))</f>
        <v/>
      </c>
      <c r="J70" s="13">
        <f>IF($A70="","",COUNTIFS(Actions!$A$5:$A$204,$A70,Actions!$B$5:$B$204,$B70,Actions!$F$5:$F$204,"Open"))</f>
        <v/>
      </c>
      <c r="K70" s="13">
        <f>IF($A70="","",COUNTIFS(Actions!$A$5:$A$204,$A70,Actions!$B$5:$B$204,$B70,Actions!$G$5:$G$204,"OVERDUE"))</f>
        <v/>
      </c>
      <c r="L70" s="14">
        <f>IF($A70="","",IFERROR(COUNTIFS(Actions!$A$5:$A$204,$A70,Actions!$B$5:$B$204,$B70,Actions!$F$5:$F$204,"Done")/COUNTIFS(Actions!$A$5:$A$204,$A70,Actions!$B$5:$B$204,$B70),""))</f>
        <v/>
      </c>
      <c r="M70" s="13">
        <f>IF($A70="","",COUNTIFS(Decisions!$A$5:$A$104,$A70,Decisions!$B$5:$B$104,$B70))</f>
        <v/>
      </c>
      <c r="N70" s="7" t="n"/>
      <c r="O70" s="7" t="n"/>
    </row>
    <row r="71">
      <c r="A71" s="7" t="n"/>
      <c r="B71" s="8" t="n"/>
      <c r="C71" s="7" t="n"/>
      <c r="D71" s="9" t="n"/>
      <c r="E71" s="9" t="n"/>
      <c r="F71" s="7" t="n"/>
      <c r="G71" s="10" t="n"/>
      <c r="H71" s="11">
        <f>IF($A71="","",IF(OR($D71="",$E71=""),"",$D71*$E71/60))</f>
        <v/>
      </c>
      <c r="I71" s="12">
        <f>IF($A71="","",COUNTIFS(Actions!$A$5:$A$204,$A71,Actions!$B$5:$B$204,$B71))</f>
        <v/>
      </c>
      <c r="J71" s="13">
        <f>IF($A71="","",COUNTIFS(Actions!$A$5:$A$204,$A71,Actions!$B$5:$B$204,$B71,Actions!$F$5:$F$204,"Open"))</f>
        <v/>
      </c>
      <c r="K71" s="13">
        <f>IF($A71="","",COUNTIFS(Actions!$A$5:$A$204,$A71,Actions!$B$5:$B$204,$B71,Actions!$G$5:$G$204,"OVERDUE"))</f>
        <v/>
      </c>
      <c r="L71" s="14">
        <f>IF($A71="","",IFERROR(COUNTIFS(Actions!$A$5:$A$204,$A71,Actions!$B$5:$B$204,$B71,Actions!$F$5:$F$204,"Done")/COUNTIFS(Actions!$A$5:$A$204,$A71,Actions!$B$5:$B$204,$B71),""))</f>
        <v/>
      </c>
      <c r="M71" s="13">
        <f>IF($A71="","",COUNTIFS(Decisions!$A$5:$A$104,$A71,Decisions!$B$5:$B$104,$B71))</f>
        <v/>
      </c>
      <c r="N71" s="7" t="n"/>
      <c r="O71" s="7" t="n"/>
    </row>
    <row r="72">
      <c r="A72" s="7" t="n"/>
      <c r="B72" s="8" t="n"/>
      <c r="C72" s="7" t="n"/>
      <c r="D72" s="9" t="n"/>
      <c r="E72" s="9" t="n"/>
      <c r="F72" s="7" t="n"/>
      <c r="G72" s="10" t="n"/>
      <c r="H72" s="11">
        <f>IF($A72="","",IF(OR($D72="",$E72=""),"",$D72*$E72/60))</f>
        <v/>
      </c>
      <c r="I72" s="12">
        <f>IF($A72="","",COUNTIFS(Actions!$A$5:$A$204,$A72,Actions!$B$5:$B$204,$B72))</f>
        <v/>
      </c>
      <c r="J72" s="13">
        <f>IF($A72="","",COUNTIFS(Actions!$A$5:$A$204,$A72,Actions!$B$5:$B$204,$B72,Actions!$F$5:$F$204,"Open"))</f>
        <v/>
      </c>
      <c r="K72" s="13">
        <f>IF($A72="","",COUNTIFS(Actions!$A$5:$A$204,$A72,Actions!$B$5:$B$204,$B72,Actions!$G$5:$G$204,"OVERDUE"))</f>
        <v/>
      </c>
      <c r="L72" s="14">
        <f>IF($A72="","",IFERROR(COUNTIFS(Actions!$A$5:$A$204,$A72,Actions!$B$5:$B$204,$B72,Actions!$F$5:$F$204,"Done")/COUNTIFS(Actions!$A$5:$A$204,$A72,Actions!$B$5:$B$204,$B72),""))</f>
        <v/>
      </c>
      <c r="M72" s="13">
        <f>IF($A72="","",COUNTIFS(Decisions!$A$5:$A$104,$A72,Decisions!$B$5:$B$104,$B72))</f>
        <v/>
      </c>
      <c r="N72" s="7" t="n"/>
      <c r="O72" s="7" t="n"/>
    </row>
    <row r="73">
      <c r="A73" s="7" t="n"/>
      <c r="B73" s="8" t="n"/>
      <c r="C73" s="7" t="n"/>
      <c r="D73" s="9" t="n"/>
      <c r="E73" s="9" t="n"/>
      <c r="F73" s="7" t="n"/>
      <c r="G73" s="10" t="n"/>
      <c r="H73" s="11">
        <f>IF($A73="","",IF(OR($D73="",$E73=""),"",$D73*$E73/60))</f>
        <v/>
      </c>
      <c r="I73" s="12">
        <f>IF($A73="","",COUNTIFS(Actions!$A$5:$A$204,$A73,Actions!$B$5:$B$204,$B73))</f>
        <v/>
      </c>
      <c r="J73" s="13">
        <f>IF($A73="","",COUNTIFS(Actions!$A$5:$A$204,$A73,Actions!$B$5:$B$204,$B73,Actions!$F$5:$F$204,"Open"))</f>
        <v/>
      </c>
      <c r="K73" s="13">
        <f>IF($A73="","",COUNTIFS(Actions!$A$5:$A$204,$A73,Actions!$B$5:$B$204,$B73,Actions!$G$5:$G$204,"OVERDUE"))</f>
        <v/>
      </c>
      <c r="L73" s="14">
        <f>IF($A73="","",IFERROR(COUNTIFS(Actions!$A$5:$A$204,$A73,Actions!$B$5:$B$204,$B73,Actions!$F$5:$F$204,"Done")/COUNTIFS(Actions!$A$5:$A$204,$A73,Actions!$B$5:$B$204,$B73),""))</f>
        <v/>
      </c>
      <c r="M73" s="13">
        <f>IF($A73="","",COUNTIFS(Decisions!$A$5:$A$104,$A73,Decisions!$B$5:$B$104,$B73))</f>
        <v/>
      </c>
      <c r="N73" s="7" t="n"/>
      <c r="O73" s="7" t="n"/>
    </row>
    <row r="74">
      <c r="A74" s="7" t="n"/>
      <c r="B74" s="8" t="n"/>
      <c r="C74" s="7" t="n"/>
      <c r="D74" s="9" t="n"/>
      <c r="E74" s="9" t="n"/>
      <c r="F74" s="7" t="n"/>
      <c r="G74" s="10" t="n"/>
      <c r="H74" s="11">
        <f>IF($A74="","",IF(OR($D74="",$E74=""),"",$D74*$E74/60))</f>
        <v/>
      </c>
      <c r="I74" s="12">
        <f>IF($A74="","",COUNTIFS(Actions!$A$5:$A$204,$A74,Actions!$B$5:$B$204,$B74))</f>
        <v/>
      </c>
      <c r="J74" s="13">
        <f>IF($A74="","",COUNTIFS(Actions!$A$5:$A$204,$A74,Actions!$B$5:$B$204,$B74,Actions!$F$5:$F$204,"Open"))</f>
        <v/>
      </c>
      <c r="K74" s="13">
        <f>IF($A74="","",COUNTIFS(Actions!$A$5:$A$204,$A74,Actions!$B$5:$B$204,$B74,Actions!$G$5:$G$204,"OVERDUE"))</f>
        <v/>
      </c>
      <c r="L74" s="14">
        <f>IF($A74="","",IFERROR(COUNTIFS(Actions!$A$5:$A$204,$A74,Actions!$B$5:$B$204,$B74,Actions!$F$5:$F$204,"Done")/COUNTIFS(Actions!$A$5:$A$204,$A74,Actions!$B$5:$B$204,$B74),""))</f>
        <v/>
      </c>
      <c r="M74" s="13">
        <f>IF($A74="","",COUNTIFS(Decisions!$A$5:$A$104,$A74,Decisions!$B$5:$B$104,$B74))</f>
        <v/>
      </c>
      <c r="N74" s="7" t="n"/>
      <c r="O74" s="7" t="n"/>
    </row>
    <row r="75">
      <c r="A75" s="7" t="n"/>
      <c r="B75" s="8" t="n"/>
      <c r="C75" s="7" t="n"/>
      <c r="D75" s="9" t="n"/>
      <c r="E75" s="9" t="n"/>
      <c r="F75" s="7" t="n"/>
      <c r="G75" s="10" t="n"/>
      <c r="H75" s="11">
        <f>IF($A75="","",IF(OR($D75="",$E75=""),"",$D75*$E75/60))</f>
        <v/>
      </c>
      <c r="I75" s="12">
        <f>IF($A75="","",COUNTIFS(Actions!$A$5:$A$204,$A75,Actions!$B$5:$B$204,$B75))</f>
        <v/>
      </c>
      <c r="J75" s="13">
        <f>IF($A75="","",COUNTIFS(Actions!$A$5:$A$204,$A75,Actions!$B$5:$B$204,$B75,Actions!$F$5:$F$204,"Open"))</f>
        <v/>
      </c>
      <c r="K75" s="13">
        <f>IF($A75="","",COUNTIFS(Actions!$A$5:$A$204,$A75,Actions!$B$5:$B$204,$B75,Actions!$G$5:$G$204,"OVERDUE"))</f>
        <v/>
      </c>
      <c r="L75" s="14">
        <f>IF($A75="","",IFERROR(COUNTIFS(Actions!$A$5:$A$204,$A75,Actions!$B$5:$B$204,$B75,Actions!$F$5:$F$204,"Done")/COUNTIFS(Actions!$A$5:$A$204,$A75,Actions!$B$5:$B$204,$B75),""))</f>
        <v/>
      </c>
      <c r="M75" s="13">
        <f>IF($A75="","",COUNTIFS(Decisions!$A$5:$A$104,$A75,Decisions!$B$5:$B$104,$B75))</f>
        <v/>
      </c>
      <c r="N75" s="7" t="n"/>
      <c r="O75" s="7" t="n"/>
    </row>
    <row r="76">
      <c r="A76" s="7" t="n"/>
      <c r="B76" s="8" t="n"/>
      <c r="C76" s="7" t="n"/>
      <c r="D76" s="9" t="n"/>
      <c r="E76" s="9" t="n"/>
      <c r="F76" s="7" t="n"/>
      <c r="G76" s="10" t="n"/>
      <c r="H76" s="11">
        <f>IF($A76="","",IF(OR($D76="",$E76=""),"",$D76*$E76/60))</f>
        <v/>
      </c>
      <c r="I76" s="12">
        <f>IF($A76="","",COUNTIFS(Actions!$A$5:$A$204,$A76,Actions!$B$5:$B$204,$B76))</f>
        <v/>
      </c>
      <c r="J76" s="13">
        <f>IF($A76="","",COUNTIFS(Actions!$A$5:$A$204,$A76,Actions!$B$5:$B$204,$B76,Actions!$F$5:$F$204,"Open"))</f>
        <v/>
      </c>
      <c r="K76" s="13">
        <f>IF($A76="","",COUNTIFS(Actions!$A$5:$A$204,$A76,Actions!$B$5:$B$204,$B76,Actions!$G$5:$G$204,"OVERDUE"))</f>
        <v/>
      </c>
      <c r="L76" s="14">
        <f>IF($A76="","",IFERROR(COUNTIFS(Actions!$A$5:$A$204,$A76,Actions!$B$5:$B$204,$B76,Actions!$F$5:$F$204,"Done")/COUNTIFS(Actions!$A$5:$A$204,$A76,Actions!$B$5:$B$204,$B76),""))</f>
        <v/>
      </c>
      <c r="M76" s="13">
        <f>IF($A76="","",COUNTIFS(Decisions!$A$5:$A$104,$A76,Decisions!$B$5:$B$104,$B76))</f>
        <v/>
      </c>
      <c r="N76" s="7" t="n"/>
      <c r="O76" s="7" t="n"/>
    </row>
    <row r="77">
      <c r="A77" s="7" t="n"/>
      <c r="B77" s="8" t="n"/>
      <c r="C77" s="7" t="n"/>
      <c r="D77" s="9" t="n"/>
      <c r="E77" s="9" t="n"/>
      <c r="F77" s="7" t="n"/>
      <c r="G77" s="10" t="n"/>
      <c r="H77" s="11">
        <f>IF($A77="","",IF(OR($D77="",$E77=""),"",$D77*$E77/60))</f>
        <v/>
      </c>
      <c r="I77" s="12">
        <f>IF($A77="","",COUNTIFS(Actions!$A$5:$A$204,$A77,Actions!$B$5:$B$204,$B77))</f>
        <v/>
      </c>
      <c r="J77" s="13">
        <f>IF($A77="","",COUNTIFS(Actions!$A$5:$A$204,$A77,Actions!$B$5:$B$204,$B77,Actions!$F$5:$F$204,"Open"))</f>
        <v/>
      </c>
      <c r="K77" s="13">
        <f>IF($A77="","",COUNTIFS(Actions!$A$5:$A$204,$A77,Actions!$B$5:$B$204,$B77,Actions!$G$5:$G$204,"OVERDUE"))</f>
        <v/>
      </c>
      <c r="L77" s="14">
        <f>IF($A77="","",IFERROR(COUNTIFS(Actions!$A$5:$A$204,$A77,Actions!$B$5:$B$204,$B77,Actions!$F$5:$F$204,"Done")/COUNTIFS(Actions!$A$5:$A$204,$A77,Actions!$B$5:$B$204,$B77),""))</f>
        <v/>
      </c>
      <c r="M77" s="13">
        <f>IF($A77="","",COUNTIFS(Decisions!$A$5:$A$104,$A77,Decisions!$B$5:$B$104,$B77))</f>
        <v/>
      </c>
      <c r="N77" s="7" t="n"/>
      <c r="O77" s="7" t="n"/>
    </row>
    <row r="78">
      <c r="A78" s="7" t="n"/>
      <c r="B78" s="8" t="n"/>
      <c r="C78" s="7" t="n"/>
      <c r="D78" s="9" t="n"/>
      <c r="E78" s="9" t="n"/>
      <c r="F78" s="7" t="n"/>
      <c r="G78" s="10" t="n"/>
      <c r="H78" s="11">
        <f>IF($A78="","",IF(OR($D78="",$E78=""),"",$D78*$E78/60))</f>
        <v/>
      </c>
      <c r="I78" s="12">
        <f>IF($A78="","",COUNTIFS(Actions!$A$5:$A$204,$A78,Actions!$B$5:$B$204,$B78))</f>
        <v/>
      </c>
      <c r="J78" s="13">
        <f>IF($A78="","",COUNTIFS(Actions!$A$5:$A$204,$A78,Actions!$B$5:$B$204,$B78,Actions!$F$5:$F$204,"Open"))</f>
        <v/>
      </c>
      <c r="K78" s="13">
        <f>IF($A78="","",COUNTIFS(Actions!$A$5:$A$204,$A78,Actions!$B$5:$B$204,$B78,Actions!$G$5:$G$204,"OVERDUE"))</f>
        <v/>
      </c>
      <c r="L78" s="14">
        <f>IF($A78="","",IFERROR(COUNTIFS(Actions!$A$5:$A$204,$A78,Actions!$B$5:$B$204,$B78,Actions!$F$5:$F$204,"Done")/COUNTIFS(Actions!$A$5:$A$204,$A78,Actions!$B$5:$B$204,$B78),""))</f>
        <v/>
      </c>
      <c r="M78" s="13">
        <f>IF($A78="","",COUNTIFS(Decisions!$A$5:$A$104,$A78,Decisions!$B$5:$B$104,$B78))</f>
        <v/>
      </c>
      <c r="N78" s="7" t="n"/>
      <c r="O78" s="7" t="n"/>
    </row>
    <row r="79">
      <c r="A79" s="7" t="n"/>
      <c r="B79" s="8" t="n"/>
      <c r="C79" s="7" t="n"/>
      <c r="D79" s="9" t="n"/>
      <c r="E79" s="9" t="n"/>
      <c r="F79" s="7" t="n"/>
      <c r="G79" s="10" t="n"/>
      <c r="H79" s="11">
        <f>IF($A79="","",IF(OR($D79="",$E79=""),"",$D79*$E79/60))</f>
        <v/>
      </c>
      <c r="I79" s="12">
        <f>IF($A79="","",COUNTIFS(Actions!$A$5:$A$204,$A79,Actions!$B$5:$B$204,$B79))</f>
        <v/>
      </c>
      <c r="J79" s="13">
        <f>IF($A79="","",COUNTIFS(Actions!$A$5:$A$204,$A79,Actions!$B$5:$B$204,$B79,Actions!$F$5:$F$204,"Open"))</f>
        <v/>
      </c>
      <c r="K79" s="13">
        <f>IF($A79="","",COUNTIFS(Actions!$A$5:$A$204,$A79,Actions!$B$5:$B$204,$B79,Actions!$G$5:$G$204,"OVERDUE"))</f>
        <v/>
      </c>
      <c r="L79" s="14">
        <f>IF($A79="","",IFERROR(COUNTIFS(Actions!$A$5:$A$204,$A79,Actions!$B$5:$B$204,$B79,Actions!$F$5:$F$204,"Done")/COUNTIFS(Actions!$A$5:$A$204,$A79,Actions!$B$5:$B$204,$B79),""))</f>
        <v/>
      </c>
      <c r="M79" s="13">
        <f>IF($A79="","",COUNTIFS(Decisions!$A$5:$A$104,$A79,Decisions!$B$5:$B$104,$B79))</f>
        <v/>
      </c>
      <c r="N79" s="7" t="n"/>
      <c r="O79" s="7" t="n"/>
    </row>
    <row r="80">
      <c r="A80" s="7" t="n"/>
      <c r="B80" s="8" t="n"/>
      <c r="C80" s="7" t="n"/>
      <c r="D80" s="9" t="n"/>
      <c r="E80" s="9" t="n"/>
      <c r="F80" s="7" t="n"/>
      <c r="G80" s="10" t="n"/>
      <c r="H80" s="11">
        <f>IF($A80="","",IF(OR($D80="",$E80=""),"",$D80*$E80/60))</f>
        <v/>
      </c>
      <c r="I80" s="12">
        <f>IF($A80="","",COUNTIFS(Actions!$A$5:$A$204,$A80,Actions!$B$5:$B$204,$B80))</f>
        <v/>
      </c>
      <c r="J80" s="13">
        <f>IF($A80="","",COUNTIFS(Actions!$A$5:$A$204,$A80,Actions!$B$5:$B$204,$B80,Actions!$F$5:$F$204,"Open"))</f>
        <v/>
      </c>
      <c r="K80" s="13">
        <f>IF($A80="","",COUNTIFS(Actions!$A$5:$A$204,$A80,Actions!$B$5:$B$204,$B80,Actions!$G$5:$G$204,"OVERDUE"))</f>
        <v/>
      </c>
      <c r="L80" s="14">
        <f>IF($A80="","",IFERROR(COUNTIFS(Actions!$A$5:$A$204,$A80,Actions!$B$5:$B$204,$B80,Actions!$F$5:$F$204,"Done")/COUNTIFS(Actions!$A$5:$A$204,$A80,Actions!$B$5:$B$204,$B80),""))</f>
        <v/>
      </c>
      <c r="M80" s="13">
        <f>IF($A80="","",COUNTIFS(Decisions!$A$5:$A$104,$A80,Decisions!$B$5:$B$104,$B80))</f>
        <v/>
      </c>
      <c r="N80" s="7" t="n"/>
      <c r="O80" s="7" t="n"/>
    </row>
    <row r="81">
      <c r="A81" s="7" t="n"/>
      <c r="B81" s="8" t="n"/>
      <c r="C81" s="7" t="n"/>
      <c r="D81" s="9" t="n"/>
      <c r="E81" s="9" t="n"/>
      <c r="F81" s="7" t="n"/>
      <c r="G81" s="10" t="n"/>
      <c r="H81" s="11">
        <f>IF($A81="","",IF(OR($D81="",$E81=""),"",$D81*$E81/60))</f>
        <v/>
      </c>
      <c r="I81" s="12">
        <f>IF($A81="","",COUNTIFS(Actions!$A$5:$A$204,$A81,Actions!$B$5:$B$204,$B81))</f>
        <v/>
      </c>
      <c r="J81" s="13">
        <f>IF($A81="","",COUNTIFS(Actions!$A$5:$A$204,$A81,Actions!$B$5:$B$204,$B81,Actions!$F$5:$F$204,"Open"))</f>
        <v/>
      </c>
      <c r="K81" s="13">
        <f>IF($A81="","",COUNTIFS(Actions!$A$5:$A$204,$A81,Actions!$B$5:$B$204,$B81,Actions!$G$5:$G$204,"OVERDUE"))</f>
        <v/>
      </c>
      <c r="L81" s="14">
        <f>IF($A81="","",IFERROR(COUNTIFS(Actions!$A$5:$A$204,$A81,Actions!$B$5:$B$204,$B81,Actions!$F$5:$F$204,"Done")/COUNTIFS(Actions!$A$5:$A$204,$A81,Actions!$B$5:$B$204,$B81),""))</f>
        <v/>
      </c>
      <c r="M81" s="13">
        <f>IF($A81="","",COUNTIFS(Decisions!$A$5:$A$104,$A81,Decisions!$B$5:$B$104,$B81))</f>
        <v/>
      </c>
      <c r="N81" s="7" t="n"/>
      <c r="O81" s="7" t="n"/>
    </row>
    <row r="82">
      <c r="A82" s="7" t="n"/>
      <c r="B82" s="8" t="n"/>
      <c r="C82" s="7" t="n"/>
      <c r="D82" s="9" t="n"/>
      <c r="E82" s="9" t="n"/>
      <c r="F82" s="7" t="n"/>
      <c r="G82" s="10" t="n"/>
      <c r="H82" s="11">
        <f>IF($A82="","",IF(OR($D82="",$E82=""),"",$D82*$E82/60))</f>
        <v/>
      </c>
      <c r="I82" s="12">
        <f>IF($A82="","",COUNTIFS(Actions!$A$5:$A$204,$A82,Actions!$B$5:$B$204,$B82))</f>
        <v/>
      </c>
      <c r="J82" s="13">
        <f>IF($A82="","",COUNTIFS(Actions!$A$5:$A$204,$A82,Actions!$B$5:$B$204,$B82,Actions!$F$5:$F$204,"Open"))</f>
        <v/>
      </c>
      <c r="K82" s="13">
        <f>IF($A82="","",COUNTIFS(Actions!$A$5:$A$204,$A82,Actions!$B$5:$B$204,$B82,Actions!$G$5:$G$204,"OVERDUE"))</f>
        <v/>
      </c>
      <c r="L82" s="14">
        <f>IF($A82="","",IFERROR(COUNTIFS(Actions!$A$5:$A$204,$A82,Actions!$B$5:$B$204,$B82,Actions!$F$5:$F$204,"Done")/COUNTIFS(Actions!$A$5:$A$204,$A82,Actions!$B$5:$B$204,$B82),""))</f>
        <v/>
      </c>
      <c r="M82" s="13">
        <f>IF($A82="","",COUNTIFS(Decisions!$A$5:$A$104,$A82,Decisions!$B$5:$B$104,$B82))</f>
        <v/>
      </c>
      <c r="N82" s="7" t="n"/>
      <c r="O82" s="7" t="n"/>
    </row>
    <row r="83">
      <c r="A83" s="7" t="n"/>
      <c r="B83" s="8" t="n"/>
      <c r="C83" s="7" t="n"/>
      <c r="D83" s="9" t="n"/>
      <c r="E83" s="9" t="n"/>
      <c r="F83" s="7" t="n"/>
      <c r="G83" s="10" t="n"/>
      <c r="H83" s="11">
        <f>IF($A83="","",IF(OR($D83="",$E83=""),"",$D83*$E83/60))</f>
        <v/>
      </c>
      <c r="I83" s="12">
        <f>IF($A83="","",COUNTIFS(Actions!$A$5:$A$204,$A83,Actions!$B$5:$B$204,$B83))</f>
        <v/>
      </c>
      <c r="J83" s="13">
        <f>IF($A83="","",COUNTIFS(Actions!$A$5:$A$204,$A83,Actions!$B$5:$B$204,$B83,Actions!$F$5:$F$204,"Open"))</f>
        <v/>
      </c>
      <c r="K83" s="13">
        <f>IF($A83="","",COUNTIFS(Actions!$A$5:$A$204,$A83,Actions!$B$5:$B$204,$B83,Actions!$G$5:$G$204,"OVERDUE"))</f>
        <v/>
      </c>
      <c r="L83" s="14">
        <f>IF($A83="","",IFERROR(COUNTIFS(Actions!$A$5:$A$204,$A83,Actions!$B$5:$B$204,$B83,Actions!$F$5:$F$204,"Done")/COUNTIFS(Actions!$A$5:$A$204,$A83,Actions!$B$5:$B$204,$B83),""))</f>
        <v/>
      </c>
      <c r="M83" s="13">
        <f>IF($A83="","",COUNTIFS(Decisions!$A$5:$A$104,$A83,Decisions!$B$5:$B$104,$B83))</f>
        <v/>
      </c>
      <c r="N83" s="7" t="n"/>
      <c r="O83" s="7" t="n"/>
    </row>
    <row r="84">
      <c r="A84" s="7" t="n"/>
      <c r="B84" s="8" t="n"/>
      <c r="C84" s="7" t="n"/>
      <c r="D84" s="9" t="n"/>
      <c r="E84" s="9" t="n"/>
      <c r="F84" s="7" t="n"/>
      <c r="G84" s="10" t="n"/>
      <c r="H84" s="11">
        <f>IF($A84="","",IF(OR($D84="",$E84=""),"",$D84*$E84/60))</f>
        <v/>
      </c>
      <c r="I84" s="12">
        <f>IF($A84="","",COUNTIFS(Actions!$A$5:$A$204,$A84,Actions!$B$5:$B$204,$B84))</f>
        <v/>
      </c>
      <c r="J84" s="13">
        <f>IF($A84="","",COUNTIFS(Actions!$A$5:$A$204,$A84,Actions!$B$5:$B$204,$B84,Actions!$F$5:$F$204,"Open"))</f>
        <v/>
      </c>
      <c r="K84" s="13">
        <f>IF($A84="","",COUNTIFS(Actions!$A$5:$A$204,$A84,Actions!$B$5:$B$204,$B84,Actions!$G$5:$G$204,"OVERDUE"))</f>
        <v/>
      </c>
      <c r="L84" s="14">
        <f>IF($A84="","",IFERROR(COUNTIFS(Actions!$A$5:$A$204,$A84,Actions!$B$5:$B$204,$B84,Actions!$F$5:$F$204,"Done")/COUNTIFS(Actions!$A$5:$A$204,$A84,Actions!$B$5:$B$204,$B84),""))</f>
        <v/>
      </c>
      <c r="M84" s="13">
        <f>IF($A84="","",COUNTIFS(Decisions!$A$5:$A$104,$A84,Decisions!$B$5:$B$104,$B84))</f>
        <v/>
      </c>
      <c r="N84" s="7" t="n"/>
      <c r="O84" s="7" t="n"/>
    </row>
    <row r="85">
      <c r="A85" s="7" t="n"/>
      <c r="B85" s="8" t="n"/>
      <c r="C85" s="7" t="n"/>
      <c r="D85" s="9" t="n"/>
      <c r="E85" s="9" t="n"/>
      <c r="F85" s="7" t="n"/>
      <c r="G85" s="10" t="n"/>
      <c r="H85" s="11">
        <f>IF($A85="","",IF(OR($D85="",$E85=""),"",$D85*$E85/60))</f>
        <v/>
      </c>
      <c r="I85" s="12">
        <f>IF($A85="","",COUNTIFS(Actions!$A$5:$A$204,$A85,Actions!$B$5:$B$204,$B85))</f>
        <v/>
      </c>
      <c r="J85" s="13">
        <f>IF($A85="","",COUNTIFS(Actions!$A$5:$A$204,$A85,Actions!$B$5:$B$204,$B85,Actions!$F$5:$F$204,"Open"))</f>
        <v/>
      </c>
      <c r="K85" s="13">
        <f>IF($A85="","",COUNTIFS(Actions!$A$5:$A$204,$A85,Actions!$B$5:$B$204,$B85,Actions!$G$5:$G$204,"OVERDUE"))</f>
        <v/>
      </c>
      <c r="L85" s="14">
        <f>IF($A85="","",IFERROR(COUNTIFS(Actions!$A$5:$A$204,$A85,Actions!$B$5:$B$204,$B85,Actions!$F$5:$F$204,"Done")/COUNTIFS(Actions!$A$5:$A$204,$A85,Actions!$B$5:$B$204,$B85),""))</f>
        <v/>
      </c>
      <c r="M85" s="13">
        <f>IF($A85="","",COUNTIFS(Decisions!$A$5:$A$104,$A85,Decisions!$B$5:$B$104,$B85))</f>
        <v/>
      </c>
      <c r="N85" s="7" t="n"/>
      <c r="O85" s="7" t="n"/>
    </row>
    <row r="86">
      <c r="A86" s="7" t="n"/>
      <c r="B86" s="8" t="n"/>
      <c r="C86" s="7" t="n"/>
      <c r="D86" s="9" t="n"/>
      <c r="E86" s="9" t="n"/>
      <c r="F86" s="7" t="n"/>
      <c r="G86" s="10" t="n"/>
      <c r="H86" s="11">
        <f>IF($A86="","",IF(OR($D86="",$E86=""),"",$D86*$E86/60))</f>
        <v/>
      </c>
      <c r="I86" s="12">
        <f>IF($A86="","",COUNTIFS(Actions!$A$5:$A$204,$A86,Actions!$B$5:$B$204,$B86))</f>
        <v/>
      </c>
      <c r="J86" s="13">
        <f>IF($A86="","",COUNTIFS(Actions!$A$5:$A$204,$A86,Actions!$B$5:$B$204,$B86,Actions!$F$5:$F$204,"Open"))</f>
        <v/>
      </c>
      <c r="K86" s="13">
        <f>IF($A86="","",COUNTIFS(Actions!$A$5:$A$204,$A86,Actions!$B$5:$B$204,$B86,Actions!$G$5:$G$204,"OVERDUE"))</f>
        <v/>
      </c>
      <c r="L86" s="14">
        <f>IF($A86="","",IFERROR(COUNTIFS(Actions!$A$5:$A$204,$A86,Actions!$B$5:$B$204,$B86,Actions!$F$5:$F$204,"Done")/COUNTIFS(Actions!$A$5:$A$204,$A86,Actions!$B$5:$B$204,$B86),""))</f>
        <v/>
      </c>
      <c r="M86" s="13">
        <f>IF($A86="","",COUNTIFS(Decisions!$A$5:$A$104,$A86,Decisions!$B$5:$B$104,$B86))</f>
        <v/>
      </c>
      <c r="N86" s="7" t="n"/>
      <c r="O86" s="7" t="n"/>
    </row>
    <row r="87">
      <c r="A87" s="7" t="n"/>
      <c r="B87" s="8" t="n"/>
      <c r="C87" s="7" t="n"/>
      <c r="D87" s="9" t="n"/>
      <c r="E87" s="9" t="n"/>
      <c r="F87" s="7" t="n"/>
      <c r="G87" s="10" t="n"/>
      <c r="H87" s="11">
        <f>IF($A87="","",IF(OR($D87="",$E87=""),"",$D87*$E87/60))</f>
        <v/>
      </c>
      <c r="I87" s="12">
        <f>IF($A87="","",COUNTIFS(Actions!$A$5:$A$204,$A87,Actions!$B$5:$B$204,$B87))</f>
        <v/>
      </c>
      <c r="J87" s="13">
        <f>IF($A87="","",COUNTIFS(Actions!$A$5:$A$204,$A87,Actions!$B$5:$B$204,$B87,Actions!$F$5:$F$204,"Open"))</f>
        <v/>
      </c>
      <c r="K87" s="13">
        <f>IF($A87="","",COUNTIFS(Actions!$A$5:$A$204,$A87,Actions!$B$5:$B$204,$B87,Actions!$G$5:$G$204,"OVERDUE"))</f>
        <v/>
      </c>
      <c r="L87" s="14">
        <f>IF($A87="","",IFERROR(COUNTIFS(Actions!$A$5:$A$204,$A87,Actions!$B$5:$B$204,$B87,Actions!$F$5:$F$204,"Done")/COUNTIFS(Actions!$A$5:$A$204,$A87,Actions!$B$5:$B$204,$B87),""))</f>
        <v/>
      </c>
      <c r="M87" s="13">
        <f>IF($A87="","",COUNTIFS(Decisions!$A$5:$A$104,$A87,Decisions!$B$5:$B$104,$B87))</f>
        <v/>
      </c>
      <c r="N87" s="7" t="n"/>
      <c r="O87" s="7" t="n"/>
    </row>
    <row r="88">
      <c r="A88" s="7" t="n"/>
      <c r="B88" s="8" t="n"/>
      <c r="C88" s="7" t="n"/>
      <c r="D88" s="9" t="n"/>
      <c r="E88" s="9" t="n"/>
      <c r="F88" s="7" t="n"/>
      <c r="G88" s="10" t="n"/>
      <c r="H88" s="11">
        <f>IF($A88="","",IF(OR($D88="",$E88=""),"",$D88*$E88/60))</f>
        <v/>
      </c>
      <c r="I88" s="12">
        <f>IF($A88="","",COUNTIFS(Actions!$A$5:$A$204,$A88,Actions!$B$5:$B$204,$B88))</f>
        <v/>
      </c>
      <c r="J88" s="13">
        <f>IF($A88="","",COUNTIFS(Actions!$A$5:$A$204,$A88,Actions!$B$5:$B$204,$B88,Actions!$F$5:$F$204,"Open"))</f>
        <v/>
      </c>
      <c r="K88" s="13">
        <f>IF($A88="","",COUNTIFS(Actions!$A$5:$A$204,$A88,Actions!$B$5:$B$204,$B88,Actions!$G$5:$G$204,"OVERDUE"))</f>
        <v/>
      </c>
      <c r="L88" s="14">
        <f>IF($A88="","",IFERROR(COUNTIFS(Actions!$A$5:$A$204,$A88,Actions!$B$5:$B$204,$B88,Actions!$F$5:$F$204,"Done")/COUNTIFS(Actions!$A$5:$A$204,$A88,Actions!$B$5:$B$204,$B88),""))</f>
        <v/>
      </c>
      <c r="M88" s="13">
        <f>IF($A88="","",COUNTIFS(Decisions!$A$5:$A$104,$A88,Decisions!$B$5:$B$104,$B88))</f>
        <v/>
      </c>
      <c r="N88" s="7" t="n"/>
      <c r="O88" s="7" t="n"/>
    </row>
    <row r="89">
      <c r="A89" s="7" t="n"/>
      <c r="B89" s="8" t="n"/>
      <c r="C89" s="7" t="n"/>
      <c r="D89" s="9" t="n"/>
      <c r="E89" s="9" t="n"/>
      <c r="F89" s="7" t="n"/>
      <c r="G89" s="10" t="n"/>
      <c r="H89" s="11">
        <f>IF($A89="","",IF(OR($D89="",$E89=""),"",$D89*$E89/60))</f>
        <v/>
      </c>
      <c r="I89" s="12">
        <f>IF($A89="","",COUNTIFS(Actions!$A$5:$A$204,$A89,Actions!$B$5:$B$204,$B89))</f>
        <v/>
      </c>
      <c r="J89" s="13">
        <f>IF($A89="","",COUNTIFS(Actions!$A$5:$A$204,$A89,Actions!$B$5:$B$204,$B89,Actions!$F$5:$F$204,"Open"))</f>
        <v/>
      </c>
      <c r="K89" s="13">
        <f>IF($A89="","",COUNTIFS(Actions!$A$5:$A$204,$A89,Actions!$B$5:$B$204,$B89,Actions!$G$5:$G$204,"OVERDUE"))</f>
        <v/>
      </c>
      <c r="L89" s="14">
        <f>IF($A89="","",IFERROR(COUNTIFS(Actions!$A$5:$A$204,$A89,Actions!$B$5:$B$204,$B89,Actions!$F$5:$F$204,"Done")/COUNTIFS(Actions!$A$5:$A$204,$A89,Actions!$B$5:$B$204,$B89),""))</f>
        <v/>
      </c>
      <c r="M89" s="13">
        <f>IF($A89="","",COUNTIFS(Decisions!$A$5:$A$104,$A89,Decisions!$B$5:$B$104,$B89))</f>
        <v/>
      </c>
      <c r="N89" s="7" t="n"/>
      <c r="O89" s="7" t="n"/>
    </row>
    <row r="90">
      <c r="A90" s="7" t="n"/>
      <c r="B90" s="8" t="n"/>
      <c r="C90" s="7" t="n"/>
      <c r="D90" s="9" t="n"/>
      <c r="E90" s="9" t="n"/>
      <c r="F90" s="7" t="n"/>
      <c r="G90" s="10" t="n"/>
      <c r="H90" s="11">
        <f>IF($A90="","",IF(OR($D90="",$E90=""),"",$D90*$E90/60))</f>
        <v/>
      </c>
      <c r="I90" s="12">
        <f>IF($A90="","",COUNTIFS(Actions!$A$5:$A$204,$A90,Actions!$B$5:$B$204,$B90))</f>
        <v/>
      </c>
      <c r="J90" s="13">
        <f>IF($A90="","",COUNTIFS(Actions!$A$5:$A$204,$A90,Actions!$B$5:$B$204,$B90,Actions!$F$5:$F$204,"Open"))</f>
        <v/>
      </c>
      <c r="K90" s="13">
        <f>IF($A90="","",COUNTIFS(Actions!$A$5:$A$204,$A90,Actions!$B$5:$B$204,$B90,Actions!$G$5:$G$204,"OVERDUE"))</f>
        <v/>
      </c>
      <c r="L90" s="14">
        <f>IF($A90="","",IFERROR(COUNTIFS(Actions!$A$5:$A$204,$A90,Actions!$B$5:$B$204,$B90,Actions!$F$5:$F$204,"Done")/COUNTIFS(Actions!$A$5:$A$204,$A90,Actions!$B$5:$B$204,$B90),""))</f>
        <v/>
      </c>
      <c r="M90" s="13">
        <f>IF($A90="","",COUNTIFS(Decisions!$A$5:$A$104,$A90,Decisions!$B$5:$B$104,$B90))</f>
        <v/>
      </c>
      <c r="N90" s="7" t="n"/>
      <c r="O90" s="7" t="n"/>
    </row>
    <row r="91">
      <c r="A91" s="7" t="n"/>
      <c r="B91" s="8" t="n"/>
      <c r="C91" s="7" t="n"/>
      <c r="D91" s="9" t="n"/>
      <c r="E91" s="9" t="n"/>
      <c r="F91" s="7" t="n"/>
      <c r="G91" s="10" t="n"/>
      <c r="H91" s="11">
        <f>IF($A91="","",IF(OR($D91="",$E91=""),"",$D91*$E91/60))</f>
        <v/>
      </c>
      <c r="I91" s="12">
        <f>IF($A91="","",COUNTIFS(Actions!$A$5:$A$204,$A91,Actions!$B$5:$B$204,$B91))</f>
        <v/>
      </c>
      <c r="J91" s="13">
        <f>IF($A91="","",COUNTIFS(Actions!$A$5:$A$204,$A91,Actions!$B$5:$B$204,$B91,Actions!$F$5:$F$204,"Open"))</f>
        <v/>
      </c>
      <c r="K91" s="13">
        <f>IF($A91="","",COUNTIFS(Actions!$A$5:$A$204,$A91,Actions!$B$5:$B$204,$B91,Actions!$G$5:$G$204,"OVERDUE"))</f>
        <v/>
      </c>
      <c r="L91" s="14">
        <f>IF($A91="","",IFERROR(COUNTIFS(Actions!$A$5:$A$204,$A91,Actions!$B$5:$B$204,$B91,Actions!$F$5:$F$204,"Done")/COUNTIFS(Actions!$A$5:$A$204,$A91,Actions!$B$5:$B$204,$B91),""))</f>
        <v/>
      </c>
      <c r="M91" s="13">
        <f>IF($A91="","",COUNTIFS(Decisions!$A$5:$A$104,$A91,Decisions!$B$5:$B$104,$B91))</f>
        <v/>
      </c>
      <c r="N91" s="7" t="n"/>
      <c r="O91" s="7" t="n"/>
    </row>
    <row r="92">
      <c r="A92" s="7" t="n"/>
      <c r="B92" s="8" t="n"/>
      <c r="C92" s="7" t="n"/>
      <c r="D92" s="9" t="n"/>
      <c r="E92" s="9" t="n"/>
      <c r="F92" s="7" t="n"/>
      <c r="G92" s="10" t="n"/>
      <c r="H92" s="11">
        <f>IF($A92="","",IF(OR($D92="",$E92=""),"",$D92*$E92/60))</f>
        <v/>
      </c>
      <c r="I92" s="12">
        <f>IF($A92="","",COUNTIFS(Actions!$A$5:$A$204,$A92,Actions!$B$5:$B$204,$B92))</f>
        <v/>
      </c>
      <c r="J92" s="13">
        <f>IF($A92="","",COUNTIFS(Actions!$A$5:$A$204,$A92,Actions!$B$5:$B$204,$B92,Actions!$F$5:$F$204,"Open"))</f>
        <v/>
      </c>
      <c r="K92" s="13">
        <f>IF($A92="","",COUNTIFS(Actions!$A$5:$A$204,$A92,Actions!$B$5:$B$204,$B92,Actions!$G$5:$G$204,"OVERDUE"))</f>
        <v/>
      </c>
      <c r="L92" s="14">
        <f>IF($A92="","",IFERROR(COUNTIFS(Actions!$A$5:$A$204,$A92,Actions!$B$5:$B$204,$B92,Actions!$F$5:$F$204,"Done")/COUNTIFS(Actions!$A$5:$A$204,$A92,Actions!$B$5:$B$204,$B92),""))</f>
        <v/>
      </c>
      <c r="M92" s="13">
        <f>IF($A92="","",COUNTIFS(Decisions!$A$5:$A$104,$A92,Decisions!$B$5:$B$104,$B92))</f>
        <v/>
      </c>
      <c r="N92" s="7" t="n"/>
      <c r="O92" s="7" t="n"/>
    </row>
    <row r="93">
      <c r="A93" s="7" t="n"/>
      <c r="B93" s="8" t="n"/>
      <c r="C93" s="7" t="n"/>
      <c r="D93" s="9" t="n"/>
      <c r="E93" s="9" t="n"/>
      <c r="F93" s="7" t="n"/>
      <c r="G93" s="10" t="n"/>
      <c r="H93" s="11">
        <f>IF($A93="","",IF(OR($D93="",$E93=""),"",$D93*$E93/60))</f>
        <v/>
      </c>
      <c r="I93" s="12">
        <f>IF($A93="","",COUNTIFS(Actions!$A$5:$A$204,$A93,Actions!$B$5:$B$204,$B93))</f>
        <v/>
      </c>
      <c r="J93" s="13">
        <f>IF($A93="","",COUNTIFS(Actions!$A$5:$A$204,$A93,Actions!$B$5:$B$204,$B93,Actions!$F$5:$F$204,"Open"))</f>
        <v/>
      </c>
      <c r="K93" s="13">
        <f>IF($A93="","",COUNTIFS(Actions!$A$5:$A$204,$A93,Actions!$B$5:$B$204,$B93,Actions!$G$5:$G$204,"OVERDUE"))</f>
        <v/>
      </c>
      <c r="L93" s="14">
        <f>IF($A93="","",IFERROR(COUNTIFS(Actions!$A$5:$A$204,$A93,Actions!$B$5:$B$204,$B93,Actions!$F$5:$F$204,"Done")/COUNTIFS(Actions!$A$5:$A$204,$A93,Actions!$B$5:$B$204,$B93),""))</f>
        <v/>
      </c>
      <c r="M93" s="13">
        <f>IF($A93="","",COUNTIFS(Decisions!$A$5:$A$104,$A93,Decisions!$B$5:$B$104,$B93))</f>
        <v/>
      </c>
      <c r="N93" s="7" t="n"/>
      <c r="O93" s="7" t="n"/>
    </row>
    <row r="94">
      <c r="A94" s="7" t="n"/>
      <c r="B94" s="8" t="n"/>
      <c r="C94" s="7" t="n"/>
      <c r="D94" s="9" t="n"/>
      <c r="E94" s="9" t="n"/>
      <c r="F94" s="7" t="n"/>
      <c r="G94" s="10" t="n"/>
      <c r="H94" s="11">
        <f>IF($A94="","",IF(OR($D94="",$E94=""),"",$D94*$E94/60))</f>
        <v/>
      </c>
      <c r="I94" s="12">
        <f>IF($A94="","",COUNTIFS(Actions!$A$5:$A$204,$A94,Actions!$B$5:$B$204,$B94))</f>
        <v/>
      </c>
      <c r="J94" s="13">
        <f>IF($A94="","",COUNTIFS(Actions!$A$5:$A$204,$A94,Actions!$B$5:$B$204,$B94,Actions!$F$5:$F$204,"Open"))</f>
        <v/>
      </c>
      <c r="K94" s="13">
        <f>IF($A94="","",COUNTIFS(Actions!$A$5:$A$204,$A94,Actions!$B$5:$B$204,$B94,Actions!$G$5:$G$204,"OVERDUE"))</f>
        <v/>
      </c>
      <c r="L94" s="14">
        <f>IF($A94="","",IFERROR(COUNTIFS(Actions!$A$5:$A$204,$A94,Actions!$B$5:$B$204,$B94,Actions!$F$5:$F$204,"Done")/COUNTIFS(Actions!$A$5:$A$204,$A94,Actions!$B$5:$B$204,$B94),""))</f>
        <v/>
      </c>
      <c r="M94" s="13">
        <f>IF($A94="","",COUNTIFS(Decisions!$A$5:$A$104,$A94,Decisions!$B$5:$B$104,$B94))</f>
        <v/>
      </c>
      <c r="N94" s="7" t="n"/>
      <c r="O94" s="7" t="n"/>
    </row>
    <row r="95">
      <c r="A95" s="7" t="n"/>
      <c r="B95" s="8" t="n"/>
      <c r="C95" s="7" t="n"/>
      <c r="D95" s="9" t="n"/>
      <c r="E95" s="9" t="n"/>
      <c r="F95" s="7" t="n"/>
      <c r="G95" s="10" t="n"/>
      <c r="H95" s="11">
        <f>IF($A95="","",IF(OR($D95="",$E95=""),"",$D95*$E95/60))</f>
        <v/>
      </c>
      <c r="I95" s="12">
        <f>IF($A95="","",COUNTIFS(Actions!$A$5:$A$204,$A95,Actions!$B$5:$B$204,$B95))</f>
        <v/>
      </c>
      <c r="J95" s="13">
        <f>IF($A95="","",COUNTIFS(Actions!$A$5:$A$204,$A95,Actions!$B$5:$B$204,$B95,Actions!$F$5:$F$204,"Open"))</f>
        <v/>
      </c>
      <c r="K95" s="13">
        <f>IF($A95="","",COUNTIFS(Actions!$A$5:$A$204,$A95,Actions!$B$5:$B$204,$B95,Actions!$G$5:$G$204,"OVERDUE"))</f>
        <v/>
      </c>
      <c r="L95" s="14">
        <f>IF($A95="","",IFERROR(COUNTIFS(Actions!$A$5:$A$204,$A95,Actions!$B$5:$B$204,$B95,Actions!$F$5:$F$204,"Done")/COUNTIFS(Actions!$A$5:$A$204,$A95,Actions!$B$5:$B$204,$B95),""))</f>
        <v/>
      </c>
      <c r="M95" s="13">
        <f>IF($A95="","",COUNTIFS(Decisions!$A$5:$A$104,$A95,Decisions!$B$5:$B$104,$B95))</f>
        <v/>
      </c>
      <c r="N95" s="7" t="n"/>
      <c r="O95" s="7" t="n"/>
    </row>
    <row r="96">
      <c r="A96" s="7" t="n"/>
      <c r="B96" s="8" t="n"/>
      <c r="C96" s="7" t="n"/>
      <c r="D96" s="9" t="n"/>
      <c r="E96" s="9" t="n"/>
      <c r="F96" s="7" t="n"/>
      <c r="G96" s="10" t="n"/>
      <c r="H96" s="11">
        <f>IF($A96="","",IF(OR($D96="",$E96=""),"",$D96*$E96/60))</f>
        <v/>
      </c>
      <c r="I96" s="12">
        <f>IF($A96="","",COUNTIFS(Actions!$A$5:$A$204,$A96,Actions!$B$5:$B$204,$B96))</f>
        <v/>
      </c>
      <c r="J96" s="13">
        <f>IF($A96="","",COUNTIFS(Actions!$A$5:$A$204,$A96,Actions!$B$5:$B$204,$B96,Actions!$F$5:$F$204,"Open"))</f>
        <v/>
      </c>
      <c r="K96" s="13">
        <f>IF($A96="","",COUNTIFS(Actions!$A$5:$A$204,$A96,Actions!$B$5:$B$204,$B96,Actions!$G$5:$G$204,"OVERDUE"))</f>
        <v/>
      </c>
      <c r="L96" s="14">
        <f>IF($A96="","",IFERROR(COUNTIFS(Actions!$A$5:$A$204,$A96,Actions!$B$5:$B$204,$B96,Actions!$F$5:$F$204,"Done")/COUNTIFS(Actions!$A$5:$A$204,$A96,Actions!$B$5:$B$204,$B96),""))</f>
        <v/>
      </c>
      <c r="M96" s="13">
        <f>IF($A96="","",COUNTIFS(Decisions!$A$5:$A$104,$A96,Decisions!$B$5:$B$104,$B96))</f>
        <v/>
      </c>
      <c r="N96" s="7" t="n"/>
      <c r="O96" s="7" t="n"/>
    </row>
    <row r="97">
      <c r="A97" s="7" t="n"/>
      <c r="B97" s="8" t="n"/>
      <c r="C97" s="7" t="n"/>
      <c r="D97" s="9" t="n"/>
      <c r="E97" s="9" t="n"/>
      <c r="F97" s="7" t="n"/>
      <c r="G97" s="10" t="n"/>
      <c r="H97" s="11">
        <f>IF($A97="","",IF(OR($D97="",$E97=""),"",$D97*$E97/60))</f>
        <v/>
      </c>
      <c r="I97" s="12">
        <f>IF($A97="","",COUNTIFS(Actions!$A$5:$A$204,$A97,Actions!$B$5:$B$204,$B97))</f>
        <v/>
      </c>
      <c r="J97" s="13">
        <f>IF($A97="","",COUNTIFS(Actions!$A$5:$A$204,$A97,Actions!$B$5:$B$204,$B97,Actions!$F$5:$F$204,"Open"))</f>
        <v/>
      </c>
      <c r="K97" s="13">
        <f>IF($A97="","",COUNTIFS(Actions!$A$5:$A$204,$A97,Actions!$B$5:$B$204,$B97,Actions!$G$5:$G$204,"OVERDUE"))</f>
        <v/>
      </c>
      <c r="L97" s="14">
        <f>IF($A97="","",IFERROR(COUNTIFS(Actions!$A$5:$A$204,$A97,Actions!$B$5:$B$204,$B97,Actions!$F$5:$F$204,"Done")/COUNTIFS(Actions!$A$5:$A$204,$A97,Actions!$B$5:$B$204,$B97),""))</f>
        <v/>
      </c>
      <c r="M97" s="13">
        <f>IF($A97="","",COUNTIFS(Decisions!$A$5:$A$104,$A97,Decisions!$B$5:$B$104,$B97))</f>
        <v/>
      </c>
      <c r="N97" s="7" t="n"/>
      <c r="O97" s="7" t="n"/>
    </row>
    <row r="98">
      <c r="A98" s="7" t="n"/>
      <c r="B98" s="8" t="n"/>
      <c r="C98" s="7" t="n"/>
      <c r="D98" s="9" t="n"/>
      <c r="E98" s="9" t="n"/>
      <c r="F98" s="7" t="n"/>
      <c r="G98" s="10" t="n"/>
      <c r="H98" s="11">
        <f>IF($A98="","",IF(OR($D98="",$E98=""),"",$D98*$E98/60))</f>
        <v/>
      </c>
      <c r="I98" s="12">
        <f>IF($A98="","",COUNTIFS(Actions!$A$5:$A$204,$A98,Actions!$B$5:$B$204,$B98))</f>
        <v/>
      </c>
      <c r="J98" s="13">
        <f>IF($A98="","",COUNTIFS(Actions!$A$5:$A$204,$A98,Actions!$B$5:$B$204,$B98,Actions!$F$5:$F$204,"Open"))</f>
        <v/>
      </c>
      <c r="K98" s="13">
        <f>IF($A98="","",COUNTIFS(Actions!$A$5:$A$204,$A98,Actions!$B$5:$B$204,$B98,Actions!$G$5:$G$204,"OVERDUE"))</f>
        <v/>
      </c>
      <c r="L98" s="14">
        <f>IF($A98="","",IFERROR(COUNTIFS(Actions!$A$5:$A$204,$A98,Actions!$B$5:$B$204,$B98,Actions!$F$5:$F$204,"Done")/COUNTIFS(Actions!$A$5:$A$204,$A98,Actions!$B$5:$B$204,$B98),""))</f>
        <v/>
      </c>
      <c r="M98" s="13">
        <f>IF($A98="","",COUNTIFS(Decisions!$A$5:$A$104,$A98,Decisions!$B$5:$B$104,$B98))</f>
        <v/>
      </c>
      <c r="N98" s="7" t="n"/>
      <c r="O98" s="7" t="n"/>
    </row>
    <row r="99">
      <c r="A99" s="7" t="n"/>
      <c r="B99" s="8" t="n"/>
      <c r="C99" s="7" t="n"/>
      <c r="D99" s="9" t="n"/>
      <c r="E99" s="9" t="n"/>
      <c r="F99" s="7" t="n"/>
      <c r="G99" s="10" t="n"/>
      <c r="H99" s="11">
        <f>IF($A99="","",IF(OR($D99="",$E99=""),"",$D99*$E99/60))</f>
        <v/>
      </c>
      <c r="I99" s="12">
        <f>IF($A99="","",COUNTIFS(Actions!$A$5:$A$204,$A99,Actions!$B$5:$B$204,$B99))</f>
        <v/>
      </c>
      <c r="J99" s="13">
        <f>IF($A99="","",COUNTIFS(Actions!$A$5:$A$204,$A99,Actions!$B$5:$B$204,$B99,Actions!$F$5:$F$204,"Open"))</f>
        <v/>
      </c>
      <c r="K99" s="13">
        <f>IF($A99="","",COUNTIFS(Actions!$A$5:$A$204,$A99,Actions!$B$5:$B$204,$B99,Actions!$G$5:$G$204,"OVERDUE"))</f>
        <v/>
      </c>
      <c r="L99" s="14">
        <f>IF($A99="","",IFERROR(COUNTIFS(Actions!$A$5:$A$204,$A99,Actions!$B$5:$B$204,$B99,Actions!$F$5:$F$204,"Done")/COUNTIFS(Actions!$A$5:$A$204,$A99,Actions!$B$5:$B$204,$B99),""))</f>
        <v/>
      </c>
      <c r="M99" s="13">
        <f>IF($A99="","",COUNTIFS(Decisions!$A$5:$A$104,$A99,Decisions!$B$5:$B$104,$B99))</f>
        <v/>
      </c>
      <c r="N99" s="7" t="n"/>
      <c r="O99" s="7" t="n"/>
    </row>
    <row r="100">
      <c r="A100" s="7" t="n"/>
      <c r="B100" s="8" t="n"/>
      <c r="C100" s="7" t="n"/>
      <c r="D100" s="9" t="n"/>
      <c r="E100" s="9" t="n"/>
      <c r="F100" s="7" t="n"/>
      <c r="G100" s="10" t="n"/>
      <c r="H100" s="11">
        <f>IF($A100="","",IF(OR($D100="",$E100=""),"",$D100*$E100/60))</f>
        <v/>
      </c>
      <c r="I100" s="12">
        <f>IF($A100="","",COUNTIFS(Actions!$A$5:$A$204,$A100,Actions!$B$5:$B$204,$B100))</f>
        <v/>
      </c>
      <c r="J100" s="13">
        <f>IF($A100="","",COUNTIFS(Actions!$A$5:$A$204,$A100,Actions!$B$5:$B$204,$B100,Actions!$F$5:$F$204,"Open"))</f>
        <v/>
      </c>
      <c r="K100" s="13">
        <f>IF($A100="","",COUNTIFS(Actions!$A$5:$A$204,$A100,Actions!$B$5:$B$204,$B100,Actions!$G$5:$G$204,"OVERDUE"))</f>
        <v/>
      </c>
      <c r="L100" s="14">
        <f>IF($A100="","",IFERROR(COUNTIFS(Actions!$A$5:$A$204,$A100,Actions!$B$5:$B$204,$B100,Actions!$F$5:$F$204,"Done")/COUNTIFS(Actions!$A$5:$A$204,$A100,Actions!$B$5:$B$204,$B100),""))</f>
        <v/>
      </c>
      <c r="M100" s="13">
        <f>IF($A100="","",COUNTIFS(Decisions!$A$5:$A$104,$A100,Decisions!$B$5:$B$104,$B100))</f>
        <v/>
      </c>
      <c r="N100" s="7" t="n"/>
      <c r="O100" s="7" t="n"/>
    </row>
    <row r="101">
      <c r="A101" s="7" t="n"/>
      <c r="B101" s="8" t="n"/>
      <c r="C101" s="7" t="n"/>
      <c r="D101" s="9" t="n"/>
      <c r="E101" s="9" t="n"/>
      <c r="F101" s="7" t="n"/>
      <c r="G101" s="10" t="n"/>
      <c r="H101" s="11">
        <f>IF($A101="","",IF(OR($D101="",$E101=""),"",$D101*$E101/60))</f>
        <v/>
      </c>
      <c r="I101" s="12">
        <f>IF($A101="","",COUNTIFS(Actions!$A$5:$A$204,$A101,Actions!$B$5:$B$204,$B101))</f>
        <v/>
      </c>
      <c r="J101" s="13">
        <f>IF($A101="","",COUNTIFS(Actions!$A$5:$A$204,$A101,Actions!$B$5:$B$204,$B101,Actions!$F$5:$F$204,"Open"))</f>
        <v/>
      </c>
      <c r="K101" s="13">
        <f>IF($A101="","",COUNTIFS(Actions!$A$5:$A$204,$A101,Actions!$B$5:$B$204,$B101,Actions!$G$5:$G$204,"OVERDUE"))</f>
        <v/>
      </c>
      <c r="L101" s="14">
        <f>IF($A101="","",IFERROR(COUNTIFS(Actions!$A$5:$A$204,$A101,Actions!$B$5:$B$204,$B101,Actions!$F$5:$F$204,"Done")/COUNTIFS(Actions!$A$5:$A$204,$A101,Actions!$B$5:$B$204,$B101),""))</f>
        <v/>
      </c>
      <c r="M101" s="13">
        <f>IF($A101="","",COUNTIFS(Decisions!$A$5:$A$104,$A101,Decisions!$B$5:$B$104,$B101))</f>
        <v/>
      </c>
      <c r="N101" s="7" t="n"/>
      <c r="O101" s="7" t="n"/>
    </row>
    <row r="102">
      <c r="A102" s="7" t="n"/>
      <c r="B102" s="8" t="n"/>
      <c r="C102" s="7" t="n"/>
      <c r="D102" s="9" t="n"/>
      <c r="E102" s="9" t="n"/>
      <c r="F102" s="7" t="n"/>
      <c r="G102" s="10" t="n"/>
      <c r="H102" s="11">
        <f>IF($A102="","",IF(OR($D102="",$E102=""),"",$D102*$E102/60))</f>
        <v/>
      </c>
      <c r="I102" s="12">
        <f>IF($A102="","",COUNTIFS(Actions!$A$5:$A$204,$A102,Actions!$B$5:$B$204,$B102))</f>
        <v/>
      </c>
      <c r="J102" s="13">
        <f>IF($A102="","",COUNTIFS(Actions!$A$5:$A$204,$A102,Actions!$B$5:$B$204,$B102,Actions!$F$5:$F$204,"Open"))</f>
        <v/>
      </c>
      <c r="K102" s="13">
        <f>IF($A102="","",COUNTIFS(Actions!$A$5:$A$204,$A102,Actions!$B$5:$B$204,$B102,Actions!$G$5:$G$204,"OVERDUE"))</f>
        <v/>
      </c>
      <c r="L102" s="14">
        <f>IF($A102="","",IFERROR(COUNTIFS(Actions!$A$5:$A$204,$A102,Actions!$B$5:$B$204,$B102,Actions!$F$5:$F$204,"Done")/COUNTIFS(Actions!$A$5:$A$204,$A102,Actions!$B$5:$B$204,$B102),""))</f>
        <v/>
      </c>
      <c r="M102" s="13">
        <f>IF($A102="","",COUNTIFS(Decisions!$A$5:$A$104,$A102,Decisions!$B$5:$B$104,$B102))</f>
        <v/>
      </c>
      <c r="N102" s="7" t="n"/>
      <c r="O102" s="7" t="n"/>
    </row>
    <row r="103">
      <c r="A103" s="7" t="n"/>
      <c r="B103" s="8" t="n"/>
      <c r="C103" s="7" t="n"/>
      <c r="D103" s="9" t="n"/>
      <c r="E103" s="9" t="n"/>
      <c r="F103" s="7" t="n"/>
      <c r="G103" s="10" t="n"/>
      <c r="H103" s="11">
        <f>IF($A103="","",IF(OR($D103="",$E103=""),"",$D103*$E103/60))</f>
        <v/>
      </c>
      <c r="I103" s="12">
        <f>IF($A103="","",COUNTIFS(Actions!$A$5:$A$204,$A103,Actions!$B$5:$B$204,$B103))</f>
        <v/>
      </c>
      <c r="J103" s="13">
        <f>IF($A103="","",COUNTIFS(Actions!$A$5:$A$204,$A103,Actions!$B$5:$B$204,$B103,Actions!$F$5:$F$204,"Open"))</f>
        <v/>
      </c>
      <c r="K103" s="13">
        <f>IF($A103="","",COUNTIFS(Actions!$A$5:$A$204,$A103,Actions!$B$5:$B$204,$B103,Actions!$G$5:$G$204,"OVERDUE"))</f>
        <v/>
      </c>
      <c r="L103" s="14">
        <f>IF($A103="","",IFERROR(COUNTIFS(Actions!$A$5:$A$204,$A103,Actions!$B$5:$B$204,$B103,Actions!$F$5:$F$204,"Done")/COUNTIFS(Actions!$A$5:$A$204,$A103,Actions!$B$5:$B$204,$B103),""))</f>
        <v/>
      </c>
      <c r="M103" s="13">
        <f>IF($A103="","",COUNTIFS(Decisions!$A$5:$A$104,$A103,Decisions!$B$5:$B$104,$B103))</f>
        <v/>
      </c>
      <c r="N103" s="7" t="n"/>
      <c r="O103" s="7" t="n"/>
    </row>
    <row r="104">
      <c r="A104" s="7" t="n"/>
      <c r="B104" s="8" t="n"/>
      <c r="C104" s="7" t="n"/>
      <c r="D104" s="9" t="n"/>
      <c r="E104" s="9" t="n"/>
      <c r="F104" s="7" t="n"/>
      <c r="G104" s="10" t="n"/>
      <c r="H104" s="11">
        <f>IF($A104="","",IF(OR($D104="",$E104=""),"",$D104*$E104/60))</f>
        <v/>
      </c>
      <c r="I104" s="12">
        <f>IF($A104="","",COUNTIFS(Actions!$A$5:$A$204,$A104,Actions!$B$5:$B$204,$B104))</f>
        <v/>
      </c>
      <c r="J104" s="13">
        <f>IF($A104="","",COUNTIFS(Actions!$A$5:$A$204,$A104,Actions!$B$5:$B$204,$B104,Actions!$F$5:$F$204,"Open"))</f>
        <v/>
      </c>
      <c r="K104" s="13">
        <f>IF($A104="","",COUNTIFS(Actions!$A$5:$A$204,$A104,Actions!$B$5:$B$204,$B104,Actions!$G$5:$G$204,"OVERDUE"))</f>
        <v/>
      </c>
      <c r="L104" s="14">
        <f>IF($A104="","",IFERROR(COUNTIFS(Actions!$A$5:$A$204,$A104,Actions!$B$5:$B$204,$B104,Actions!$F$5:$F$204,"Done")/COUNTIFS(Actions!$A$5:$A$204,$A104,Actions!$B$5:$B$204,$B104),""))</f>
        <v/>
      </c>
      <c r="M104" s="13">
        <f>IF($A104="","",COUNTIFS(Decisions!$A$5:$A$104,$A104,Decisions!$B$5:$B$104,$B104))</f>
        <v/>
      </c>
      <c r="N104" s="7" t="n"/>
      <c r="O104" s="7" t="n"/>
    </row>
  </sheetData>
  <conditionalFormatting sqref="K5:K104">
    <cfRule type="cellIs" priority="1" operator="greaterThan" dxfId="0">
      <formula>0</formula>
    </cfRule>
  </conditionalFormatting>
  <conditionalFormatting sqref="L5:L104">
    <cfRule type="colorScale" priority="2">
      <colorScale>
        <cfvo type="num" val="0"/>
        <cfvo type="num" val="0.6"/>
        <cfvo type="num" val="1"/>
        <color rgb="00FFC7CE"/>
        <color rgb="00FFEB9C"/>
        <color rgb="00C6EFCE"/>
      </colorScale>
    </cfRule>
  </conditionalFormatting>
  <dataValidations count="1">
    <dataValidation sqref="N5:N104" showDropDown="0" showInputMessage="0" showErrorMessage="0" allowBlank="1" type="list">
      <formula1>"Yes,No"</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Q206"/>
  <sheetViews>
    <sheetView workbookViewId="0">
      <pane ySplit="4" topLeftCell="A5" activePane="bottomLeft" state="frozen"/>
      <selection pane="bottomLeft" activeCell="A1" sqref="A1"/>
    </sheetView>
  </sheetViews>
  <sheetFormatPr baseColWidth="8" defaultRowHeight="15"/>
  <cols>
    <col width="20" customWidth="1" min="1" max="1"/>
    <col width="12" customWidth="1" min="2" max="2"/>
    <col width="46" customWidth="1" min="3" max="3"/>
    <col width="14" customWidth="1" min="4" max="4"/>
    <col width="12" customWidth="1" min="5" max="5"/>
    <col width="11" customWidth="1" min="6" max="6"/>
    <col width="12" customWidth="1" min="7" max="7"/>
    <col width="11" customWidth="1" min="8" max="8"/>
    <col width="14" customWidth="1" min="9" max="9"/>
    <col width="12" customWidth="1" min="10" max="10"/>
    <col width="12" customWidth="1" min="11" max="11"/>
    <col width="10" customWidth="1" min="12" max="12"/>
    <col width="34" customWidth="1" min="13" max="13"/>
    <col width="10" customWidth="1" min="14" max="14"/>
    <col width="26" customWidth="1" min="15" max="15"/>
    <col width="9" customWidth="1" min="16" max="16"/>
    <col width="10" customWidth="1" min="17" max="17"/>
  </cols>
  <sheetData>
    <row r="1">
      <c r="A1" s="1" t="inlineStr">
        <is>
          <t>Actions</t>
        </is>
      </c>
    </row>
    <row r="2">
      <c r="A2" s="2" t="inlineStr">
        <is>
          <t>Every action from every meeting, in one table. No owner and no due date means it is not an action — it is a topic, and it belongs in the notes.</t>
        </is>
      </c>
    </row>
    <row r="4">
      <c r="A4" s="6" t="inlineStr">
        <is>
          <t>Meeting</t>
        </is>
      </c>
      <c r="B4" s="6" t="inlineStr">
        <is>
          <t>Date</t>
        </is>
      </c>
      <c r="C4" s="6" t="inlineStr">
        <is>
          <t>Action</t>
        </is>
      </c>
      <c r="D4" s="6" t="inlineStr">
        <is>
          <t>Owner</t>
        </is>
      </c>
      <c r="E4" s="6" t="inlineStr">
        <is>
          <t>Due</t>
        </is>
      </c>
      <c r="F4" s="6" t="inlineStr">
        <is>
          <t>Status</t>
        </is>
      </c>
      <c r="G4" s="6" t="inlineStr">
        <is>
          <t>Status now</t>
        </is>
      </c>
      <c r="H4" s="6" t="inlineStr">
        <is>
          <t>Days overdue</t>
        </is>
      </c>
      <c r="I4" s="6" t="inlineStr">
        <is>
          <t>Owner's open actions</t>
        </is>
      </c>
      <c r="J4" s="6" t="inlineStr">
        <is>
          <t>Closed on</t>
        </is>
      </c>
      <c r="K4" s="6" t="inlineStr">
        <is>
          <t>Days to close</t>
        </is>
      </c>
      <c r="L4" s="6" t="inlineStr">
        <is>
          <t>Priority</t>
        </is>
      </c>
      <c r="M4" s="6" t="inlineStr">
        <is>
          <t>Notes</t>
        </is>
      </c>
      <c r="N4" s="6" t="inlineStr">
        <is>
          <t>In meeting #</t>
        </is>
      </c>
      <c r="O4" s="6" t="inlineStr">
        <is>
          <t>Meeting key</t>
        </is>
      </c>
      <c r="P4" s="6" t="inlineStr">
        <is>
          <t>Overdue #</t>
        </is>
      </c>
      <c r="Q4" s="6" t="inlineStr">
        <is>
          <t>Due soon #</t>
        </is>
      </c>
    </row>
    <row r="5">
      <c r="A5" s="7" t="inlineStr">
        <is>
          <t>Weekly ops</t>
        </is>
      </c>
      <c r="B5" s="8" t="n">
        <v>46203</v>
      </c>
      <c r="C5" s="7" t="inlineStr">
        <is>
          <t>Chase the Ardent invoice</t>
        </is>
      </c>
      <c r="D5" s="7" t="inlineStr">
        <is>
          <t>M. Ferrer</t>
        </is>
      </c>
      <c r="E5" s="8" t="n">
        <v>46210</v>
      </c>
      <c r="F5" s="7" t="inlineStr">
        <is>
          <t>Done</t>
        </is>
      </c>
      <c r="G5" s="15">
        <f>IF($A5="","",IF(AND($F5&lt;&gt;"Done",$F5&lt;&gt;"Dropped",$E5&lt;&gt;"",$E5&lt;TODAY()),"OVERDUE",$F5))</f>
        <v/>
      </c>
      <c r="H5" s="13">
        <f>IF($G5="OVERDUE",TODAY()-$E5,"")</f>
        <v/>
      </c>
      <c r="I5" s="13">
        <f>IF($A5="","",COUNTIFS(Actions!$D$5:$D$204,$D5,Actions!$F$5:$F$204,"Open"))</f>
        <v/>
      </c>
      <c r="J5" s="8" t="n">
        <v>46209</v>
      </c>
      <c r="K5" s="13">
        <f>IF($A5="","",IF(OR($J5="",$B5=""),"",$J5-$B5))</f>
        <v/>
      </c>
      <c r="L5" s="7" t="inlineStr">
        <is>
          <t>Medium</t>
        </is>
      </c>
      <c r="M5" s="7" t="n"/>
      <c r="N5" s="16">
        <f>IF($A5="","",COUNTIFS($A$5:$A5,$A5,$B$5:$B5,$B5))</f>
        <v/>
      </c>
      <c r="O5" s="17">
        <f>IF($A5="","",$A5&amp;"|"&amp;TEXT($B5,"yyyy-mm-dd")&amp;"|"&amp;$N5)</f>
        <v/>
      </c>
      <c r="P5" s="16">
        <f>IF($A5="","",IF($G5="OVERDUE",COUNTIFS($G$5:$G5,"OVERDUE"),""))</f>
        <v/>
      </c>
      <c r="Q5" s="16">
        <f>IF($A5="","",IF(AND($F5="Open",$E5&lt;&gt;"",$E5&gt;=TODAY(),$E5&lt;=TODAY()+7),COUNTIFS($F$5:$F5,"Open",$E$5:$E5,"&gt;="&amp;TODAY(),$E$5:$E5,"&lt;="&amp;TODAY()+7),""))</f>
        <v/>
      </c>
    </row>
    <row r="6">
      <c r="A6" s="7" t="inlineStr">
        <is>
          <t>Weekly ops</t>
        </is>
      </c>
      <c r="B6" s="8" t="n">
        <v>46203</v>
      </c>
      <c r="C6" s="7" t="inlineStr">
        <is>
          <t>Rewrite the returns page</t>
        </is>
      </c>
      <c r="D6" s="7" t="inlineStr">
        <is>
          <t>S. Novak</t>
        </is>
      </c>
      <c r="E6" s="8" t="n">
        <v>46213</v>
      </c>
      <c r="F6" s="7" t="inlineStr">
        <is>
          <t>Open</t>
        </is>
      </c>
      <c r="G6" s="15">
        <f>IF($A6="","",IF(AND($F6&lt;&gt;"Done",$F6&lt;&gt;"Dropped",$E6&lt;&gt;"",$E6&lt;TODAY()),"OVERDUE",$F6))</f>
        <v/>
      </c>
      <c r="H6" s="13">
        <f>IF($G6="OVERDUE",TODAY()-$E6,"")</f>
        <v/>
      </c>
      <c r="I6" s="13">
        <f>IF($A6="","",COUNTIFS(Actions!$D$5:$D$204,$D6,Actions!$F$5:$F$204,"Open"))</f>
        <v/>
      </c>
      <c r="J6" s="8" t="n"/>
      <c r="K6" s="13">
        <f>IF($A6="","",IF(OR($J6="",$B6=""),"",$J6-$B6))</f>
        <v/>
      </c>
      <c r="L6" s="7" t="inlineStr">
        <is>
          <t>High</t>
        </is>
      </c>
      <c r="M6" s="7" t="n"/>
      <c r="N6" s="16">
        <f>IF($A6="","",COUNTIFS($A$5:$A6,$A6,$B$5:$B6,$B6))</f>
        <v/>
      </c>
      <c r="O6" s="17">
        <f>IF($A6="","",$A6&amp;"|"&amp;TEXT($B6,"yyyy-mm-dd")&amp;"|"&amp;$N6)</f>
        <v/>
      </c>
      <c r="P6" s="16">
        <f>IF($A6="","",IF($G6="OVERDUE",COUNTIFS($G$5:$G6,"OVERDUE"),""))</f>
        <v/>
      </c>
      <c r="Q6" s="16">
        <f>IF($A6="","",IF(AND($F6="Open",$E6&lt;&gt;"",$E6&gt;=TODAY(),$E6&lt;=TODAY()+7),COUNTIFS($F$5:$F6,"Open",$E$5:$E6,"&gt;="&amp;TODAY(),$E$5:$E6,"&lt;="&amp;TODAY()+7),""))</f>
        <v/>
      </c>
    </row>
    <row r="7">
      <c r="A7" s="7" t="inlineStr">
        <is>
          <t>Weekly ops</t>
        </is>
      </c>
      <c r="B7" s="8" t="n">
        <v>46203</v>
      </c>
      <c r="C7" s="7" t="inlineStr">
        <is>
          <t>Confirm warehouse cover</t>
        </is>
      </c>
      <c r="D7" s="7" t="inlineStr">
        <is>
          <t>K. Owens</t>
        </is>
      </c>
      <c r="E7" s="8" t="n">
        <v>46206</v>
      </c>
      <c r="F7" s="7" t="inlineStr">
        <is>
          <t>Dropped</t>
        </is>
      </c>
      <c r="G7" s="15">
        <f>IF($A7="","",IF(AND($F7&lt;&gt;"Done",$F7&lt;&gt;"Dropped",$E7&lt;&gt;"",$E7&lt;TODAY()),"OVERDUE",$F7))</f>
        <v/>
      </c>
      <c r="H7" s="13">
        <f>IF($G7="OVERDUE",TODAY()-$E7,"")</f>
        <v/>
      </c>
      <c r="I7" s="13">
        <f>IF($A7="","",COUNTIFS(Actions!$D$5:$D$204,$D7,Actions!$F$5:$F$204,"Open"))</f>
        <v/>
      </c>
      <c r="J7" s="8" t="n"/>
      <c r="K7" s="13">
        <f>IF($A7="","",IF(OR($J7="",$B7=""),"",$J7-$B7))</f>
        <v/>
      </c>
      <c r="L7" s="7" t="inlineStr">
        <is>
          <t>Medium</t>
        </is>
      </c>
      <c r="M7" s="7" t="n"/>
      <c r="N7" s="16">
        <f>IF($A7="","",COUNTIFS($A$5:$A7,$A7,$B$5:$B7,$B7))</f>
        <v/>
      </c>
      <c r="O7" s="17">
        <f>IF($A7="","",$A7&amp;"|"&amp;TEXT($B7,"yyyy-mm-dd")&amp;"|"&amp;$N7)</f>
        <v/>
      </c>
      <c r="P7" s="16">
        <f>IF($A7="","",IF($G7="OVERDUE",COUNTIFS($G$5:$G7,"OVERDUE"),""))</f>
        <v/>
      </c>
      <c r="Q7" s="16">
        <f>IF($A7="","",IF(AND($F7="Open",$E7&lt;&gt;"",$E7&gt;=TODAY(),$E7&lt;=TODAY()+7),COUNTIFS($F$5:$F7,"Open",$E$5:$E7,"&gt;="&amp;TODAY(),$E$5:$E7,"&lt;="&amp;TODAY()+7),""))</f>
        <v/>
      </c>
    </row>
    <row r="8">
      <c r="A8" s="7" t="inlineStr">
        <is>
          <t>Weekly ops</t>
        </is>
      </c>
      <c r="B8" s="8" t="n">
        <v>46210</v>
      </c>
      <c r="C8" s="7" t="inlineStr">
        <is>
          <t>Renegotiate DPD rates</t>
        </is>
      </c>
      <c r="D8" s="7" t="inlineStr">
        <is>
          <t>M. Ferrer</t>
        </is>
      </c>
      <c r="E8" s="8" t="n">
        <v>46224</v>
      </c>
      <c r="F8" s="7" t="inlineStr">
        <is>
          <t>Open</t>
        </is>
      </c>
      <c r="G8" s="15">
        <f>IF($A8="","",IF(AND($F8&lt;&gt;"Done",$F8&lt;&gt;"Dropped",$E8&lt;&gt;"",$E8&lt;TODAY()),"OVERDUE",$F8))</f>
        <v/>
      </c>
      <c r="H8" s="13">
        <f>IF($G8="OVERDUE",TODAY()-$E8,"")</f>
        <v/>
      </c>
      <c r="I8" s="13">
        <f>IF($A8="","",COUNTIFS(Actions!$D$5:$D$204,$D8,Actions!$F$5:$F$204,"Open"))</f>
        <v/>
      </c>
      <c r="J8" s="8" t="n"/>
      <c r="K8" s="13">
        <f>IF($A8="","",IF(OR($J8="",$B8=""),"",$J8-$B8))</f>
        <v/>
      </c>
      <c r="L8" s="7" t="inlineStr">
        <is>
          <t>High</t>
        </is>
      </c>
      <c r="M8" s="7" t="n"/>
      <c r="N8" s="16">
        <f>IF($A8="","",COUNTIFS($A$5:$A8,$A8,$B$5:$B8,$B8))</f>
        <v/>
      </c>
      <c r="O8" s="17">
        <f>IF($A8="","",$A8&amp;"|"&amp;TEXT($B8,"yyyy-mm-dd")&amp;"|"&amp;$N8)</f>
        <v/>
      </c>
      <c r="P8" s="16">
        <f>IF($A8="","",IF($G8="OVERDUE",COUNTIFS($G$5:$G8,"OVERDUE"),""))</f>
        <v/>
      </c>
      <c r="Q8" s="16">
        <f>IF($A8="","",IF(AND($F8="Open",$E8&lt;&gt;"",$E8&gt;=TODAY(),$E8&lt;=TODAY()+7),COUNTIFS($F$5:$F8,"Open",$E$5:$E8,"&gt;="&amp;TODAY(),$E$5:$E8,"&lt;="&amp;TODAY()+7),""))</f>
        <v/>
      </c>
    </row>
    <row r="9">
      <c r="A9" s="7" t="inlineStr">
        <is>
          <t>Weekly ops</t>
        </is>
      </c>
      <c r="B9" s="8" t="n">
        <v>46210</v>
      </c>
      <c r="C9" s="7" t="inlineStr">
        <is>
          <t>Publish Q3 targets</t>
        </is>
      </c>
      <c r="D9" s="7" t="inlineStr">
        <is>
          <t>A. Duval</t>
        </is>
      </c>
      <c r="E9" s="8" t="n">
        <v>46217</v>
      </c>
      <c r="F9" s="7" t="inlineStr">
        <is>
          <t>Done</t>
        </is>
      </c>
      <c r="G9" s="15">
        <f>IF($A9="","",IF(AND($F9&lt;&gt;"Done",$F9&lt;&gt;"Dropped",$E9&lt;&gt;"",$E9&lt;TODAY()),"OVERDUE",$F9))</f>
        <v/>
      </c>
      <c r="H9" s="13">
        <f>IF($G9="OVERDUE",TODAY()-$E9,"")</f>
        <v/>
      </c>
      <c r="I9" s="13">
        <f>IF($A9="","",COUNTIFS(Actions!$D$5:$D$204,$D9,Actions!$F$5:$F$204,"Open"))</f>
        <v/>
      </c>
      <c r="J9" s="8" t="n">
        <v>46216</v>
      </c>
      <c r="K9" s="13">
        <f>IF($A9="","",IF(OR($J9="",$B9=""),"",$J9-$B9))</f>
        <v/>
      </c>
      <c r="L9" s="7" t="inlineStr">
        <is>
          <t>Medium</t>
        </is>
      </c>
      <c r="M9" s="7" t="n"/>
      <c r="N9" s="16">
        <f>IF($A9="","",COUNTIFS($A$5:$A9,$A9,$B$5:$B9,$B9))</f>
        <v/>
      </c>
      <c r="O9" s="17">
        <f>IF($A9="","",$A9&amp;"|"&amp;TEXT($B9,"yyyy-mm-dd")&amp;"|"&amp;$N9)</f>
        <v/>
      </c>
      <c r="P9" s="16">
        <f>IF($A9="","",IF($G9="OVERDUE",COUNTIFS($G$5:$G9,"OVERDUE"),""))</f>
        <v/>
      </c>
      <c r="Q9" s="16">
        <f>IF($A9="","",IF(AND($F9="Open",$E9&lt;&gt;"",$E9&gt;=TODAY(),$E9&lt;=TODAY()+7),COUNTIFS($F$5:$F9,"Open",$E$5:$E9,"&gt;="&amp;TODAY(),$E$5:$E9,"&lt;="&amp;TODAY()+7),""))</f>
        <v/>
      </c>
    </row>
    <row r="10">
      <c r="A10" s="7" t="inlineStr">
        <is>
          <t>Board</t>
        </is>
      </c>
      <c r="B10" s="8" t="n">
        <v>46212</v>
      </c>
      <c r="C10" s="7" t="inlineStr">
        <is>
          <t>Draft the hiring plan</t>
        </is>
      </c>
      <c r="D10" s="7" t="inlineStr">
        <is>
          <t>K. Owens</t>
        </is>
      </c>
      <c r="E10" s="8" t="n">
        <v>46234</v>
      </c>
      <c r="F10" s="7" t="inlineStr">
        <is>
          <t>Open</t>
        </is>
      </c>
      <c r="G10" s="15">
        <f>IF($A10="","",IF(AND($F10&lt;&gt;"Done",$F10&lt;&gt;"Dropped",$E10&lt;&gt;"",$E10&lt;TODAY()),"OVERDUE",$F10))</f>
        <v/>
      </c>
      <c r="H10" s="13">
        <f>IF($G10="OVERDUE",TODAY()-$E10,"")</f>
        <v/>
      </c>
      <c r="I10" s="13">
        <f>IF($A10="","",COUNTIFS(Actions!$D$5:$D$204,$D10,Actions!$F$5:$F$204,"Open"))</f>
        <v/>
      </c>
      <c r="J10" s="8" t="n"/>
      <c r="K10" s="13">
        <f>IF($A10="","",IF(OR($J10="",$B10=""),"",$J10-$B10))</f>
        <v/>
      </c>
      <c r="L10" s="7" t="inlineStr">
        <is>
          <t>Medium</t>
        </is>
      </c>
      <c r="M10" s="7" t="n"/>
      <c r="N10" s="16">
        <f>IF($A10="","",COUNTIFS($A$5:$A10,$A10,$B$5:$B10,$B10))</f>
        <v/>
      </c>
      <c r="O10" s="17">
        <f>IF($A10="","",$A10&amp;"|"&amp;TEXT($B10,"yyyy-mm-dd")&amp;"|"&amp;$N10)</f>
        <v/>
      </c>
      <c r="P10" s="16">
        <f>IF($A10="","",IF($G10="OVERDUE",COUNTIFS($G$5:$G10,"OVERDUE"),""))</f>
        <v/>
      </c>
      <c r="Q10" s="16">
        <f>IF($A10="","",IF(AND($F10="Open",$E10&lt;&gt;"",$E10&gt;=TODAY(),$E10&lt;=TODAY()+7),COUNTIFS($F$5:$F10,"Open",$E$5:$E10,"&gt;="&amp;TODAY(),$E$5:$E10,"&lt;="&amp;TODAY()+7),""))</f>
        <v/>
      </c>
    </row>
    <row r="11">
      <c r="A11" s="7" t="inlineStr">
        <is>
          <t>Board</t>
        </is>
      </c>
      <c r="B11" s="8" t="n">
        <v>46212</v>
      </c>
      <c r="C11" s="7" t="inlineStr">
        <is>
          <t>Circulate the H1 pack</t>
        </is>
      </c>
      <c r="D11" s="7" t="inlineStr">
        <is>
          <t>A. Duval</t>
        </is>
      </c>
      <c r="E11" s="8" t="n">
        <v>46219</v>
      </c>
      <c r="F11" s="7" t="inlineStr">
        <is>
          <t>Done</t>
        </is>
      </c>
      <c r="G11" s="15">
        <f>IF($A11="","",IF(AND($F11&lt;&gt;"Done",$F11&lt;&gt;"Dropped",$E11&lt;&gt;"",$E11&lt;TODAY()),"OVERDUE",$F11))</f>
        <v/>
      </c>
      <c r="H11" s="13">
        <f>IF($G11="OVERDUE",TODAY()-$E11,"")</f>
        <v/>
      </c>
      <c r="I11" s="13">
        <f>IF($A11="","",COUNTIFS(Actions!$D$5:$D$204,$D11,Actions!$F$5:$F$204,"Open"))</f>
        <v/>
      </c>
      <c r="J11" s="8" t="n">
        <v>46218</v>
      </c>
      <c r="K11" s="13">
        <f>IF($A11="","",IF(OR($J11="",$B11=""),"",$J11-$B11))</f>
        <v/>
      </c>
      <c r="L11" s="7" t="inlineStr">
        <is>
          <t>Medium</t>
        </is>
      </c>
      <c r="M11" s="7" t="n"/>
      <c r="N11" s="16">
        <f>IF($A11="","",COUNTIFS($A$5:$A11,$A11,$B$5:$B11,$B11))</f>
        <v/>
      </c>
      <c r="O11" s="17">
        <f>IF($A11="","",$A11&amp;"|"&amp;TEXT($B11,"yyyy-mm-dd")&amp;"|"&amp;$N11)</f>
        <v/>
      </c>
      <c r="P11" s="16">
        <f>IF($A11="","",IF($G11="OVERDUE",COUNTIFS($G$5:$G11,"OVERDUE"),""))</f>
        <v/>
      </c>
      <c r="Q11" s="16">
        <f>IF($A11="","",IF(AND($F11="Open",$E11&lt;&gt;"",$E11&gt;=TODAY(),$E11&lt;=TODAY()+7),COUNTIFS($F$5:$F11,"Open",$E$5:$E11,"&gt;="&amp;TODAY(),$E$5:$E11,"&lt;="&amp;TODAY()+7),""))</f>
        <v/>
      </c>
    </row>
    <row r="12">
      <c r="A12" s="7" t="inlineStr">
        <is>
          <t>Weekly ops</t>
        </is>
      </c>
      <c r="B12" s="8" t="n">
        <v>46217</v>
      </c>
      <c r="C12" s="7" t="inlineStr">
        <is>
          <t>Add a size chart to the PDP</t>
        </is>
      </c>
      <c r="D12" s="7" t="inlineStr">
        <is>
          <t>S. Novak</t>
        </is>
      </c>
      <c r="E12" s="8" t="n">
        <v>46231</v>
      </c>
      <c r="F12" s="7" t="inlineStr">
        <is>
          <t>Open</t>
        </is>
      </c>
      <c r="G12" s="15">
        <f>IF($A12="","",IF(AND($F12&lt;&gt;"Done",$F12&lt;&gt;"Dropped",$E12&lt;&gt;"",$E12&lt;TODAY()),"OVERDUE",$F12))</f>
        <v/>
      </c>
      <c r="H12" s="13">
        <f>IF($G12="OVERDUE",TODAY()-$E12,"")</f>
        <v/>
      </c>
      <c r="I12" s="13">
        <f>IF($A12="","",COUNTIFS(Actions!$D$5:$D$204,$D12,Actions!$F$5:$F$204,"Open"))</f>
        <v/>
      </c>
      <c r="J12" s="8" t="n"/>
      <c r="K12" s="13">
        <f>IF($A12="","",IF(OR($J12="",$B12=""),"",$J12-$B12))</f>
        <v/>
      </c>
      <c r="L12" s="7" t="inlineStr">
        <is>
          <t>Medium</t>
        </is>
      </c>
      <c r="M12" s="7" t="n"/>
      <c r="N12" s="16">
        <f>IF($A12="","",COUNTIFS($A$5:$A12,$A12,$B$5:$B12,$B12))</f>
        <v/>
      </c>
      <c r="O12" s="17">
        <f>IF($A12="","",$A12&amp;"|"&amp;TEXT($B12,"yyyy-mm-dd")&amp;"|"&amp;$N12)</f>
        <v/>
      </c>
      <c r="P12" s="16">
        <f>IF($A12="","",IF($G12="OVERDUE",COUNTIFS($G$5:$G12,"OVERDUE"),""))</f>
        <v/>
      </c>
      <c r="Q12" s="16">
        <f>IF($A12="","",IF(AND($F12="Open",$E12&lt;&gt;"",$E12&gt;=TODAY(),$E12&lt;=TODAY()+7),COUNTIFS($F$5:$F12,"Open",$E$5:$E12,"&gt;="&amp;TODAY(),$E$5:$E12,"&lt;="&amp;TODAY()+7),""))</f>
        <v/>
      </c>
    </row>
    <row r="13">
      <c r="A13" s="7" t="inlineStr">
        <is>
          <t>Weekly ops</t>
        </is>
      </c>
      <c r="B13" s="8" t="n">
        <v>46217</v>
      </c>
      <c r="C13" s="7" t="inlineStr">
        <is>
          <t>Review the courier SLA</t>
        </is>
      </c>
      <c r="D13" s="7" t="inlineStr">
        <is>
          <t>M. Ferrer</t>
        </is>
      </c>
      <c r="E13" s="8" t="n">
        <v>46227</v>
      </c>
      <c r="F13" s="7" t="inlineStr">
        <is>
          <t>Blocked</t>
        </is>
      </c>
      <c r="G13" s="15">
        <f>IF($A13="","",IF(AND($F13&lt;&gt;"Done",$F13&lt;&gt;"Dropped",$E13&lt;&gt;"",$E13&lt;TODAY()),"OVERDUE",$F13))</f>
        <v/>
      </c>
      <c r="H13" s="13">
        <f>IF($G13="OVERDUE",TODAY()-$E13,"")</f>
        <v/>
      </c>
      <c r="I13" s="13">
        <f>IF($A13="","",COUNTIFS(Actions!$D$5:$D$204,$D13,Actions!$F$5:$F$204,"Open"))</f>
        <v/>
      </c>
      <c r="J13" s="8" t="n"/>
      <c r="K13" s="13">
        <f>IF($A13="","",IF(OR($J13="",$B13=""),"",$J13-$B13))</f>
        <v/>
      </c>
      <c r="L13" s="7" t="inlineStr">
        <is>
          <t>Medium</t>
        </is>
      </c>
      <c r="M13" s="7" t="n"/>
      <c r="N13" s="16">
        <f>IF($A13="","",COUNTIFS($A$5:$A13,$A13,$B$5:$B13,$B13))</f>
        <v/>
      </c>
      <c r="O13" s="17">
        <f>IF($A13="","",$A13&amp;"|"&amp;TEXT($B13,"yyyy-mm-dd")&amp;"|"&amp;$N13)</f>
        <v/>
      </c>
      <c r="P13" s="16">
        <f>IF($A13="","",IF($G13="OVERDUE",COUNTIFS($G$5:$G13,"OVERDUE"),""))</f>
        <v/>
      </c>
      <c r="Q13" s="16">
        <f>IF($A13="","",IF(AND($F13="Open",$E13&lt;&gt;"",$E13&gt;=TODAY(),$E13&lt;=TODAY()+7),COUNTIFS($F$5:$F13,"Open",$E$5:$E13,"&gt;="&amp;TODAY(),$E$5:$E13,"&lt;="&amp;TODAY()+7),""))</f>
        <v/>
      </c>
    </row>
    <row r="14">
      <c r="A14" s="7" t="n"/>
      <c r="B14" s="8" t="n"/>
      <c r="C14" s="7" t="n"/>
      <c r="D14" s="7" t="n"/>
      <c r="E14" s="8" t="n"/>
      <c r="F14" s="7" t="n"/>
      <c r="G14" s="15">
        <f>IF($A14="","",IF(AND($F14&lt;&gt;"Done",$F14&lt;&gt;"Dropped",$E14&lt;&gt;"",$E14&lt;TODAY()),"OVERDUE",$F14))</f>
        <v/>
      </c>
      <c r="H14" s="13">
        <f>IF($G14="OVERDUE",TODAY()-$E14,"")</f>
        <v/>
      </c>
      <c r="I14" s="13">
        <f>IF($A14="","",COUNTIFS(Actions!$D$5:$D$204,$D14,Actions!$F$5:$F$204,"Open"))</f>
        <v/>
      </c>
      <c r="J14" s="8" t="n"/>
      <c r="K14" s="13">
        <f>IF($A14="","",IF(OR($J14="",$B14=""),"",$J14-$B14))</f>
        <v/>
      </c>
      <c r="L14" s="7" t="n"/>
      <c r="M14" s="7" t="n"/>
      <c r="N14" s="16">
        <f>IF($A14="","",COUNTIFS($A$5:$A14,$A14,$B$5:$B14,$B14))</f>
        <v/>
      </c>
      <c r="O14" s="17">
        <f>IF($A14="","",$A14&amp;"|"&amp;TEXT($B14,"yyyy-mm-dd")&amp;"|"&amp;$N14)</f>
        <v/>
      </c>
      <c r="P14" s="16">
        <f>IF($A14="","",IF($G14="OVERDUE",COUNTIFS($G$5:$G14,"OVERDUE"),""))</f>
        <v/>
      </c>
      <c r="Q14" s="16">
        <f>IF($A14="","",IF(AND($F14="Open",$E14&lt;&gt;"",$E14&gt;=TODAY(),$E14&lt;=TODAY()+7),COUNTIFS($F$5:$F14,"Open",$E$5:$E14,"&gt;="&amp;TODAY(),$E$5:$E14,"&lt;="&amp;TODAY()+7),""))</f>
        <v/>
      </c>
    </row>
    <row r="15">
      <c r="A15" s="7" t="n"/>
      <c r="B15" s="8" t="n"/>
      <c r="C15" s="7" t="n"/>
      <c r="D15" s="7" t="n"/>
      <c r="E15" s="8" t="n"/>
      <c r="F15" s="7" t="n"/>
      <c r="G15" s="15">
        <f>IF($A15="","",IF(AND($F15&lt;&gt;"Done",$F15&lt;&gt;"Dropped",$E15&lt;&gt;"",$E15&lt;TODAY()),"OVERDUE",$F15))</f>
        <v/>
      </c>
      <c r="H15" s="13">
        <f>IF($G15="OVERDUE",TODAY()-$E15,"")</f>
        <v/>
      </c>
      <c r="I15" s="13">
        <f>IF($A15="","",COUNTIFS(Actions!$D$5:$D$204,$D15,Actions!$F$5:$F$204,"Open"))</f>
        <v/>
      </c>
      <c r="J15" s="8" t="n"/>
      <c r="K15" s="13">
        <f>IF($A15="","",IF(OR($J15="",$B15=""),"",$J15-$B15))</f>
        <v/>
      </c>
      <c r="L15" s="7" t="n"/>
      <c r="M15" s="7" t="n"/>
      <c r="N15" s="16">
        <f>IF($A15="","",COUNTIFS($A$5:$A15,$A15,$B$5:$B15,$B15))</f>
        <v/>
      </c>
      <c r="O15" s="17">
        <f>IF($A15="","",$A15&amp;"|"&amp;TEXT($B15,"yyyy-mm-dd")&amp;"|"&amp;$N15)</f>
        <v/>
      </c>
      <c r="P15" s="16">
        <f>IF($A15="","",IF($G15="OVERDUE",COUNTIFS($G$5:$G15,"OVERDUE"),""))</f>
        <v/>
      </c>
      <c r="Q15" s="16">
        <f>IF($A15="","",IF(AND($F15="Open",$E15&lt;&gt;"",$E15&gt;=TODAY(),$E15&lt;=TODAY()+7),COUNTIFS($F$5:$F15,"Open",$E$5:$E15,"&gt;="&amp;TODAY(),$E$5:$E15,"&lt;="&amp;TODAY()+7),""))</f>
        <v/>
      </c>
    </row>
    <row r="16">
      <c r="A16" s="7" t="n"/>
      <c r="B16" s="8" t="n"/>
      <c r="C16" s="7" t="n"/>
      <c r="D16" s="7" t="n"/>
      <c r="E16" s="8" t="n"/>
      <c r="F16" s="7" t="n"/>
      <c r="G16" s="15">
        <f>IF($A16="","",IF(AND($F16&lt;&gt;"Done",$F16&lt;&gt;"Dropped",$E16&lt;&gt;"",$E16&lt;TODAY()),"OVERDUE",$F16))</f>
        <v/>
      </c>
      <c r="H16" s="13">
        <f>IF($G16="OVERDUE",TODAY()-$E16,"")</f>
        <v/>
      </c>
      <c r="I16" s="13">
        <f>IF($A16="","",COUNTIFS(Actions!$D$5:$D$204,$D16,Actions!$F$5:$F$204,"Open"))</f>
        <v/>
      </c>
      <c r="J16" s="8" t="n"/>
      <c r="K16" s="13">
        <f>IF($A16="","",IF(OR($J16="",$B16=""),"",$J16-$B16))</f>
        <v/>
      </c>
      <c r="L16" s="7" t="n"/>
      <c r="M16" s="7" t="n"/>
      <c r="N16" s="16">
        <f>IF($A16="","",COUNTIFS($A$5:$A16,$A16,$B$5:$B16,$B16))</f>
        <v/>
      </c>
      <c r="O16" s="17">
        <f>IF($A16="","",$A16&amp;"|"&amp;TEXT($B16,"yyyy-mm-dd")&amp;"|"&amp;$N16)</f>
        <v/>
      </c>
      <c r="P16" s="16">
        <f>IF($A16="","",IF($G16="OVERDUE",COUNTIFS($G$5:$G16,"OVERDUE"),""))</f>
        <v/>
      </c>
      <c r="Q16" s="16">
        <f>IF($A16="","",IF(AND($F16="Open",$E16&lt;&gt;"",$E16&gt;=TODAY(),$E16&lt;=TODAY()+7),COUNTIFS($F$5:$F16,"Open",$E$5:$E16,"&gt;="&amp;TODAY(),$E$5:$E16,"&lt;="&amp;TODAY()+7),""))</f>
        <v/>
      </c>
    </row>
    <row r="17">
      <c r="A17" s="7" t="n"/>
      <c r="B17" s="8" t="n"/>
      <c r="C17" s="7" t="n"/>
      <c r="D17" s="7" t="n"/>
      <c r="E17" s="8" t="n"/>
      <c r="F17" s="7" t="n"/>
      <c r="G17" s="15">
        <f>IF($A17="","",IF(AND($F17&lt;&gt;"Done",$F17&lt;&gt;"Dropped",$E17&lt;&gt;"",$E17&lt;TODAY()),"OVERDUE",$F17))</f>
        <v/>
      </c>
      <c r="H17" s="13">
        <f>IF($G17="OVERDUE",TODAY()-$E17,"")</f>
        <v/>
      </c>
      <c r="I17" s="13">
        <f>IF($A17="","",COUNTIFS(Actions!$D$5:$D$204,$D17,Actions!$F$5:$F$204,"Open"))</f>
        <v/>
      </c>
      <c r="J17" s="8" t="n"/>
      <c r="K17" s="13">
        <f>IF($A17="","",IF(OR($J17="",$B17=""),"",$J17-$B17))</f>
        <v/>
      </c>
      <c r="L17" s="7" t="n"/>
      <c r="M17" s="7" t="n"/>
      <c r="N17" s="16">
        <f>IF($A17="","",COUNTIFS($A$5:$A17,$A17,$B$5:$B17,$B17))</f>
        <v/>
      </c>
      <c r="O17" s="17">
        <f>IF($A17="","",$A17&amp;"|"&amp;TEXT($B17,"yyyy-mm-dd")&amp;"|"&amp;$N17)</f>
        <v/>
      </c>
      <c r="P17" s="16">
        <f>IF($A17="","",IF($G17="OVERDUE",COUNTIFS($G$5:$G17,"OVERDUE"),""))</f>
        <v/>
      </c>
      <c r="Q17" s="16">
        <f>IF($A17="","",IF(AND($F17="Open",$E17&lt;&gt;"",$E17&gt;=TODAY(),$E17&lt;=TODAY()+7),COUNTIFS($F$5:$F17,"Open",$E$5:$E17,"&gt;="&amp;TODAY(),$E$5:$E17,"&lt;="&amp;TODAY()+7),""))</f>
        <v/>
      </c>
    </row>
    <row r="18">
      <c r="A18" s="7" t="n"/>
      <c r="B18" s="8" t="n"/>
      <c r="C18" s="7" t="n"/>
      <c r="D18" s="7" t="n"/>
      <c r="E18" s="8" t="n"/>
      <c r="F18" s="7" t="n"/>
      <c r="G18" s="15">
        <f>IF($A18="","",IF(AND($F18&lt;&gt;"Done",$F18&lt;&gt;"Dropped",$E18&lt;&gt;"",$E18&lt;TODAY()),"OVERDUE",$F18))</f>
        <v/>
      </c>
      <c r="H18" s="13">
        <f>IF($G18="OVERDUE",TODAY()-$E18,"")</f>
        <v/>
      </c>
      <c r="I18" s="13">
        <f>IF($A18="","",COUNTIFS(Actions!$D$5:$D$204,$D18,Actions!$F$5:$F$204,"Open"))</f>
        <v/>
      </c>
      <c r="J18" s="8" t="n"/>
      <c r="K18" s="13">
        <f>IF($A18="","",IF(OR($J18="",$B18=""),"",$J18-$B18))</f>
        <v/>
      </c>
      <c r="L18" s="7" t="n"/>
      <c r="M18" s="7" t="n"/>
      <c r="N18" s="16">
        <f>IF($A18="","",COUNTIFS($A$5:$A18,$A18,$B$5:$B18,$B18))</f>
        <v/>
      </c>
      <c r="O18" s="17">
        <f>IF($A18="","",$A18&amp;"|"&amp;TEXT($B18,"yyyy-mm-dd")&amp;"|"&amp;$N18)</f>
        <v/>
      </c>
      <c r="P18" s="16">
        <f>IF($A18="","",IF($G18="OVERDUE",COUNTIFS($G$5:$G18,"OVERDUE"),""))</f>
        <v/>
      </c>
      <c r="Q18" s="16">
        <f>IF($A18="","",IF(AND($F18="Open",$E18&lt;&gt;"",$E18&gt;=TODAY(),$E18&lt;=TODAY()+7),COUNTIFS($F$5:$F18,"Open",$E$5:$E18,"&gt;="&amp;TODAY(),$E$5:$E18,"&lt;="&amp;TODAY()+7),""))</f>
        <v/>
      </c>
    </row>
    <row r="19">
      <c r="A19" s="7" t="n"/>
      <c r="B19" s="8" t="n"/>
      <c r="C19" s="7" t="n"/>
      <c r="D19" s="7" t="n"/>
      <c r="E19" s="8" t="n"/>
      <c r="F19" s="7" t="n"/>
      <c r="G19" s="15">
        <f>IF($A19="","",IF(AND($F19&lt;&gt;"Done",$F19&lt;&gt;"Dropped",$E19&lt;&gt;"",$E19&lt;TODAY()),"OVERDUE",$F19))</f>
        <v/>
      </c>
      <c r="H19" s="13">
        <f>IF($G19="OVERDUE",TODAY()-$E19,"")</f>
        <v/>
      </c>
      <c r="I19" s="13">
        <f>IF($A19="","",COUNTIFS(Actions!$D$5:$D$204,$D19,Actions!$F$5:$F$204,"Open"))</f>
        <v/>
      </c>
      <c r="J19" s="8" t="n"/>
      <c r="K19" s="13">
        <f>IF($A19="","",IF(OR($J19="",$B19=""),"",$J19-$B19))</f>
        <v/>
      </c>
      <c r="L19" s="7" t="n"/>
      <c r="M19" s="7" t="n"/>
      <c r="N19" s="16">
        <f>IF($A19="","",COUNTIFS($A$5:$A19,$A19,$B$5:$B19,$B19))</f>
        <v/>
      </c>
      <c r="O19" s="17">
        <f>IF($A19="","",$A19&amp;"|"&amp;TEXT($B19,"yyyy-mm-dd")&amp;"|"&amp;$N19)</f>
        <v/>
      </c>
      <c r="P19" s="16">
        <f>IF($A19="","",IF($G19="OVERDUE",COUNTIFS($G$5:$G19,"OVERDUE"),""))</f>
        <v/>
      </c>
      <c r="Q19" s="16">
        <f>IF($A19="","",IF(AND($F19="Open",$E19&lt;&gt;"",$E19&gt;=TODAY(),$E19&lt;=TODAY()+7),COUNTIFS($F$5:$F19,"Open",$E$5:$E19,"&gt;="&amp;TODAY(),$E$5:$E19,"&lt;="&amp;TODAY()+7),""))</f>
        <v/>
      </c>
    </row>
    <row r="20">
      <c r="A20" s="7" t="n"/>
      <c r="B20" s="8" t="n"/>
      <c r="C20" s="7" t="n"/>
      <c r="D20" s="7" t="n"/>
      <c r="E20" s="8" t="n"/>
      <c r="F20" s="7" t="n"/>
      <c r="G20" s="15">
        <f>IF($A20="","",IF(AND($F20&lt;&gt;"Done",$F20&lt;&gt;"Dropped",$E20&lt;&gt;"",$E20&lt;TODAY()),"OVERDUE",$F20))</f>
        <v/>
      </c>
      <c r="H20" s="13">
        <f>IF($G20="OVERDUE",TODAY()-$E20,"")</f>
        <v/>
      </c>
      <c r="I20" s="13">
        <f>IF($A20="","",COUNTIFS(Actions!$D$5:$D$204,$D20,Actions!$F$5:$F$204,"Open"))</f>
        <v/>
      </c>
      <c r="J20" s="8" t="n"/>
      <c r="K20" s="13">
        <f>IF($A20="","",IF(OR($J20="",$B20=""),"",$J20-$B20))</f>
        <v/>
      </c>
      <c r="L20" s="7" t="n"/>
      <c r="M20" s="7" t="n"/>
      <c r="N20" s="16">
        <f>IF($A20="","",COUNTIFS($A$5:$A20,$A20,$B$5:$B20,$B20))</f>
        <v/>
      </c>
      <c r="O20" s="17">
        <f>IF($A20="","",$A20&amp;"|"&amp;TEXT($B20,"yyyy-mm-dd")&amp;"|"&amp;$N20)</f>
        <v/>
      </c>
      <c r="P20" s="16">
        <f>IF($A20="","",IF($G20="OVERDUE",COUNTIFS($G$5:$G20,"OVERDUE"),""))</f>
        <v/>
      </c>
      <c r="Q20" s="16">
        <f>IF($A20="","",IF(AND($F20="Open",$E20&lt;&gt;"",$E20&gt;=TODAY(),$E20&lt;=TODAY()+7),COUNTIFS($F$5:$F20,"Open",$E$5:$E20,"&gt;="&amp;TODAY(),$E$5:$E20,"&lt;="&amp;TODAY()+7),""))</f>
        <v/>
      </c>
    </row>
    <row r="21">
      <c r="A21" s="7" t="n"/>
      <c r="B21" s="8" t="n"/>
      <c r="C21" s="7" t="n"/>
      <c r="D21" s="7" t="n"/>
      <c r="E21" s="8" t="n"/>
      <c r="F21" s="7" t="n"/>
      <c r="G21" s="15">
        <f>IF($A21="","",IF(AND($F21&lt;&gt;"Done",$F21&lt;&gt;"Dropped",$E21&lt;&gt;"",$E21&lt;TODAY()),"OVERDUE",$F21))</f>
        <v/>
      </c>
      <c r="H21" s="13">
        <f>IF($G21="OVERDUE",TODAY()-$E21,"")</f>
        <v/>
      </c>
      <c r="I21" s="13">
        <f>IF($A21="","",COUNTIFS(Actions!$D$5:$D$204,$D21,Actions!$F$5:$F$204,"Open"))</f>
        <v/>
      </c>
      <c r="J21" s="8" t="n"/>
      <c r="K21" s="13">
        <f>IF($A21="","",IF(OR($J21="",$B21=""),"",$J21-$B21))</f>
        <v/>
      </c>
      <c r="L21" s="7" t="n"/>
      <c r="M21" s="7" t="n"/>
      <c r="N21" s="16">
        <f>IF($A21="","",COUNTIFS($A$5:$A21,$A21,$B$5:$B21,$B21))</f>
        <v/>
      </c>
      <c r="O21" s="17">
        <f>IF($A21="","",$A21&amp;"|"&amp;TEXT($B21,"yyyy-mm-dd")&amp;"|"&amp;$N21)</f>
        <v/>
      </c>
      <c r="P21" s="16">
        <f>IF($A21="","",IF($G21="OVERDUE",COUNTIFS($G$5:$G21,"OVERDUE"),""))</f>
        <v/>
      </c>
      <c r="Q21" s="16">
        <f>IF($A21="","",IF(AND($F21="Open",$E21&lt;&gt;"",$E21&gt;=TODAY(),$E21&lt;=TODAY()+7),COUNTIFS($F$5:$F21,"Open",$E$5:$E21,"&gt;="&amp;TODAY(),$E$5:$E21,"&lt;="&amp;TODAY()+7),""))</f>
        <v/>
      </c>
    </row>
    <row r="22">
      <c r="A22" s="7" t="n"/>
      <c r="B22" s="8" t="n"/>
      <c r="C22" s="7" t="n"/>
      <c r="D22" s="7" t="n"/>
      <c r="E22" s="8" t="n"/>
      <c r="F22" s="7" t="n"/>
      <c r="G22" s="15">
        <f>IF($A22="","",IF(AND($F22&lt;&gt;"Done",$F22&lt;&gt;"Dropped",$E22&lt;&gt;"",$E22&lt;TODAY()),"OVERDUE",$F22))</f>
        <v/>
      </c>
      <c r="H22" s="13">
        <f>IF($G22="OVERDUE",TODAY()-$E22,"")</f>
        <v/>
      </c>
      <c r="I22" s="13">
        <f>IF($A22="","",COUNTIFS(Actions!$D$5:$D$204,$D22,Actions!$F$5:$F$204,"Open"))</f>
        <v/>
      </c>
      <c r="J22" s="8" t="n"/>
      <c r="K22" s="13">
        <f>IF($A22="","",IF(OR($J22="",$B22=""),"",$J22-$B22))</f>
        <v/>
      </c>
      <c r="L22" s="7" t="n"/>
      <c r="M22" s="7" t="n"/>
      <c r="N22" s="16">
        <f>IF($A22="","",COUNTIFS($A$5:$A22,$A22,$B$5:$B22,$B22))</f>
        <v/>
      </c>
      <c r="O22" s="17">
        <f>IF($A22="","",$A22&amp;"|"&amp;TEXT($B22,"yyyy-mm-dd")&amp;"|"&amp;$N22)</f>
        <v/>
      </c>
      <c r="P22" s="16">
        <f>IF($A22="","",IF($G22="OVERDUE",COUNTIFS($G$5:$G22,"OVERDUE"),""))</f>
        <v/>
      </c>
      <c r="Q22" s="16">
        <f>IF($A22="","",IF(AND($F22="Open",$E22&lt;&gt;"",$E22&gt;=TODAY(),$E22&lt;=TODAY()+7),COUNTIFS($F$5:$F22,"Open",$E$5:$E22,"&gt;="&amp;TODAY(),$E$5:$E22,"&lt;="&amp;TODAY()+7),""))</f>
        <v/>
      </c>
    </row>
    <row r="23">
      <c r="A23" s="7" t="n"/>
      <c r="B23" s="8" t="n"/>
      <c r="C23" s="7" t="n"/>
      <c r="D23" s="7" t="n"/>
      <c r="E23" s="8" t="n"/>
      <c r="F23" s="7" t="n"/>
      <c r="G23" s="15">
        <f>IF($A23="","",IF(AND($F23&lt;&gt;"Done",$F23&lt;&gt;"Dropped",$E23&lt;&gt;"",$E23&lt;TODAY()),"OVERDUE",$F23))</f>
        <v/>
      </c>
      <c r="H23" s="13">
        <f>IF($G23="OVERDUE",TODAY()-$E23,"")</f>
        <v/>
      </c>
      <c r="I23" s="13">
        <f>IF($A23="","",COUNTIFS(Actions!$D$5:$D$204,$D23,Actions!$F$5:$F$204,"Open"))</f>
        <v/>
      </c>
      <c r="J23" s="8" t="n"/>
      <c r="K23" s="13">
        <f>IF($A23="","",IF(OR($J23="",$B23=""),"",$J23-$B23))</f>
        <v/>
      </c>
      <c r="L23" s="7" t="n"/>
      <c r="M23" s="7" t="n"/>
      <c r="N23" s="16">
        <f>IF($A23="","",COUNTIFS($A$5:$A23,$A23,$B$5:$B23,$B23))</f>
        <v/>
      </c>
      <c r="O23" s="17">
        <f>IF($A23="","",$A23&amp;"|"&amp;TEXT($B23,"yyyy-mm-dd")&amp;"|"&amp;$N23)</f>
        <v/>
      </c>
      <c r="P23" s="16">
        <f>IF($A23="","",IF($G23="OVERDUE",COUNTIFS($G$5:$G23,"OVERDUE"),""))</f>
        <v/>
      </c>
      <c r="Q23" s="16">
        <f>IF($A23="","",IF(AND($F23="Open",$E23&lt;&gt;"",$E23&gt;=TODAY(),$E23&lt;=TODAY()+7),COUNTIFS($F$5:$F23,"Open",$E$5:$E23,"&gt;="&amp;TODAY(),$E$5:$E23,"&lt;="&amp;TODAY()+7),""))</f>
        <v/>
      </c>
    </row>
    <row r="24">
      <c r="A24" s="7" t="n"/>
      <c r="B24" s="8" t="n"/>
      <c r="C24" s="7" t="n"/>
      <c r="D24" s="7" t="n"/>
      <c r="E24" s="8" t="n"/>
      <c r="F24" s="7" t="n"/>
      <c r="G24" s="15">
        <f>IF($A24="","",IF(AND($F24&lt;&gt;"Done",$F24&lt;&gt;"Dropped",$E24&lt;&gt;"",$E24&lt;TODAY()),"OVERDUE",$F24))</f>
        <v/>
      </c>
      <c r="H24" s="13">
        <f>IF($G24="OVERDUE",TODAY()-$E24,"")</f>
        <v/>
      </c>
      <c r="I24" s="13">
        <f>IF($A24="","",COUNTIFS(Actions!$D$5:$D$204,$D24,Actions!$F$5:$F$204,"Open"))</f>
        <v/>
      </c>
      <c r="J24" s="8" t="n"/>
      <c r="K24" s="13">
        <f>IF($A24="","",IF(OR($J24="",$B24=""),"",$J24-$B24))</f>
        <v/>
      </c>
      <c r="L24" s="7" t="n"/>
      <c r="M24" s="7" t="n"/>
      <c r="N24" s="16">
        <f>IF($A24="","",COUNTIFS($A$5:$A24,$A24,$B$5:$B24,$B24))</f>
        <v/>
      </c>
      <c r="O24" s="17">
        <f>IF($A24="","",$A24&amp;"|"&amp;TEXT($B24,"yyyy-mm-dd")&amp;"|"&amp;$N24)</f>
        <v/>
      </c>
      <c r="P24" s="16">
        <f>IF($A24="","",IF($G24="OVERDUE",COUNTIFS($G$5:$G24,"OVERDUE"),""))</f>
        <v/>
      </c>
      <c r="Q24" s="16">
        <f>IF($A24="","",IF(AND($F24="Open",$E24&lt;&gt;"",$E24&gt;=TODAY(),$E24&lt;=TODAY()+7),COUNTIFS($F$5:$F24,"Open",$E$5:$E24,"&gt;="&amp;TODAY(),$E$5:$E24,"&lt;="&amp;TODAY()+7),""))</f>
        <v/>
      </c>
    </row>
    <row r="25">
      <c r="A25" s="7" t="n"/>
      <c r="B25" s="8" t="n"/>
      <c r="C25" s="7" t="n"/>
      <c r="D25" s="7" t="n"/>
      <c r="E25" s="8" t="n"/>
      <c r="F25" s="7" t="n"/>
      <c r="G25" s="15">
        <f>IF($A25="","",IF(AND($F25&lt;&gt;"Done",$F25&lt;&gt;"Dropped",$E25&lt;&gt;"",$E25&lt;TODAY()),"OVERDUE",$F25))</f>
        <v/>
      </c>
      <c r="H25" s="13">
        <f>IF($G25="OVERDUE",TODAY()-$E25,"")</f>
        <v/>
      </c>
      <c r="I25" s="13">
        <f>IF($A25="","",COUNTIFS(Actions!$D$5:$D$204,$D25,Actions!$F$5:$F$204,"Open"))</f>
        <v/>
      </c>
      <c r="J25" s="8" t="n"/>
      <c r="K25" s="13">
        <f>IF($A25="","",IF(OR($J25="",$B25=""),"",$J25-$B25))</f>
        <v/>
      </c>
      <c r="L25" s="7" t="n"/>
      <c r="M25" s="7" t="n"/>
      <c r="N25" s="16">
        <f>IF($A25="","",COUNTIFS($A$5:$A25,$A25,$B$5:$B25,$B25))</f>
        <v/>
      </c>
      <c r="O25" s="17">
        <f>IF($A25="","",$A25&amp;"|"&amp;TEXT($B25,"yyyy-mm-dd")&amp;"|"&amp;$N25)</f>
        <v/>
      </c>
      <c r="P25" s="16">
        <f>IF($A25="","",IF($G25="OVERDUE",COUNTIFS($G$5:$G25,"OVERDUE"),""))</f>
        <v/>
      </c>
      <c r="Q25" s="16">
        <f>IF($A25="","",IF(AND($F25="Open",$E25&lt;&gt;"",$E25&gt;=TODAY(),$E25&lt;=TODAY()+7),COUNTIFS($F$5:$F25,"Open",$E$5:$E25,"&gt;="&amp;TODAY(),$E$5:$E25,"&lt;="&amp;TODAY()+7),""))</f>
        <v/>
      </c>
    </row>
    <row r="26">
      <c r="A26" s="7" t="n"/>
      <c r="B26" s="8" t="n"/>
      <c r="C26" s="7" t="n"/>
      <c r="D26" s="7" t="n"/>
      <c r="E26" s="8" t="n"/>
      <c r="F26" s="7" t="n"/>
      <c r="G26" s="15">
        <f>IF($A26="","",IF(AND($F26&lt;&gt;"Done",$F26&lt;&gt;"Dropped",$E26&lt;&gt;"",$E26&lt;TODAY()),"OVERDUE",$F26))</f>
        <v/>
      </c>
      <c r="H26" s="13">
        <f>IF($G26="OVERDUE",TODAY()-$E26,"")</f>
        <v/>
      </c>
      <c r="I26" s="13">
        <f>IF($A26="","",COUNTIFS(Actions!$D$5:$D$204,$D26,Actions!$F$5:$F$204,"Open"))</f>
        <v/>
      </c>
      <c r="J26" s="8" t="n"/>
      <c r="K26" s="13">
        <f>IF($A26="","",IF(OR($J26="",$B26=""),"",$J26-$B26))</f>
        <v/>
      </c>
      <c r="L26" s="7" t="n"/>
      <c r="M26" s="7" t="n"/>
      <c r="N26" s="16">
        <f>IF($A26="","",COUNTIFS($A$5:$A26,$A26,$B$5:$B26,$B26))</f>
        <v/>
      </c>
      <c r="O26" s="17">
        <f>IF($A26="","",$A26&amp;"|"&amp;TEXT($B26,"yyyy-mm-dd")&amp;"|"&amp;$N26)</f>
        <v/>
      </c>
      <c r="P26" s="16">
        <f>IF($A26="","",IF($G26="OVERDUE",COUNTIFS($G$5:$G26,"OVERDUE"),""))</f>
        <v/>
      </c>
      <c r="Q26" s="16">
        <f>IF($A26="","",IF(AND($F26="Open",$E26&lt;&gt;"",$E26&gt;=TODAY(),$E26&lt;=TODAY()+7),COUNTIFS($F$5:$F26,"Open",$E$5:$E26,"&gt;="&amp;TODAY(),$E$5:$E26,"&lt;="&amp;TODAY()+7),""))</f>
        <v/>
      </c>
    </row>
    <row r="27">
      <c r="A27" s="7" t="n"/>
      <c r="B27" s="8" t="n"/>
      <c r="C27" s="7" t="n"/>
      <c r="D27" s="7" t="n"/>
      <c r="E27" s="8" t="n"/>
      <c r="F27" s="7" t="n"/>
      <c r="G27" s="15">
        <f>IF($A27="","",IF(AND($F27&lt;&gt;"Done",$F27&lt;&gt;"Dropped",$E27&lt;&gt;"",$E27&lt;TODAY()),"OVERDUE",$F27))</f>
        <v/>
      </c>
      <c r="H27" s="13">
        <f>IF($G27="OVERDUE",TODAY()-$E27,"")</f>
        <v/>
      </c>
      <c r="I27" s="13">
        <f>IF($A27="","",COUNTIFS(Actions!$D$5:$D$204,$D27,Actions!$F$5:$F$204,"Open"))</f>
        <v/>
      </c>
      <c r="J27" s="8" t="n"/>
      <c r="K27" s="13">
        <f>IF($A27="","",IF(OR($J27="",$B27=""),"",$J27-$B27))</f>
        <v/>
      </c>
      <c r="L27" s="7" t="n"/>
      <c r="M27" s="7" t="n"/>
      <c r="N27" s="16">
        <f>IF($A27="","",COUNTIFS($A$5:$A27,$A27,$B$5:$B27,$B27))</f>
        <v/>
      </c>
      <c r="O27" s="17">
        <f>IF($A27="","",$A27&amp;"|"&amp;TEXT($B27,"yyyy-mm-dd")&amp;"|"&amp;$N27)</f>
        <v/>
      </c>
      <c r="P27" s="16">
        <f>IF($A27="","",IF($G27="OVERDUE",COUNTIFS($G$5:$G27,"OVERDUE"),""))</f>
        <v/>
      </c>
      <c r="Q27" s="16">
        <f>IF($A27="","",IF(AND($F27="Open",$E27&lt;&gt;"",$E27&gt;=TODAY(),$E27&lt;=TODAY()+7),COUNTIFS($F$5:$F27,"Open",$E$5:$E27,"&gt;="&amp;TODAY(),$E$5:$E27,"&lt;="&amp;TODAY()+7),""))</f>
        <v/>
      </c>
    </row>
    <row r="28">
      <c r="A28" s="7" t="n"/>
      <c r="B28" s="8" t="n"/>
      <c r="C28" s="7" t="n"/>
      <c r="D28" s="7" t="n"/>
      <c r="E28" s="8" t="n"/>
      <c r="F28" s="7" t="n"/>
      <c r="G28" s="15">
        <f>IF($A28="","",IF(AND($F28&lt;&gt;"Done",$F28&lt;&gt;"Dropped",$E28&lt;&gt;"",$E28&lt;TODAY()),"OVERDUE",$F28))</f>
        <v/>
      </c>
      <c r="H28" s="13">
        <f>IF($G28="OVERDUE",TODAY()-$E28,"")</f>
        <v/>
      </c>
      <c r="I28" s="13">
        <f>IF($A28="","",COUNTIFS(Actions!$D$5:$D$204,$D28,Actions!$F$5:$F$204,"Open"))</f>
        <v/>
      </c>
      <c r="J28" s="8" t="n"/>
      <c r="K28" s="13">
        <f>IF($A28="","",IF(OR($J28="",$B28=""),"",$J28-$B28))</f>
        <v/>
      </c>
      <c r="L28" s="7" t="n"/>
      <c r="M28" s="7" t="n"/>
      <c r="N28" s="16">
        <f>IF($A28="","",COUNTIFS($A$5:$A28,$A28,$B$5:$B28,$B28))</f>
        <v/>
      </c>
      <c r="O28" s="17">
        <f>IF($A28="","",$A28&amp;"|"&amp;TEXT($B28,"yyyy-mm-dd")&amp;"|"&amp;$N28)</f>
        <v/>
      </c>
      <c r="P28" s="16">
        <f>IF($A28="","",IF($G28="OVERDUE",COUNTIFS($G$5:$G28,"OVERDUE"),""))</f>
        <v/>
      </c>
      <c r="Q28" s="16">
        <f>IF($A28="","",IF(AND($F28="Open",$E28&lt;&gt;"",$E28&gt;=TODAY(),$E28&lt;=TODAY()+7),COUNTIFS($F$5:$F28,"Open",$E$5:$E28,"&gt;="&amp;TODAY(),$E$5:$E28,"&lt;="&amp;TODAY()+7),""))</f>
        <v/>
      </c>
    </row>
    <row r="29">
      <c r="A29" s="7" t="n"/>
      <c r="B29" s="8" t="n"/>
      <c r="C29" s="7" t="n"/>
      <c r="D29" s="7" t="n"/>
      <c r="E29" s="8" t="n"/>
      <c r="F29" s="7" t="n"/>
      <c r="G29" s="15">
        <f>IF($A29="","",IF(AND($F29&lt;&gt;"Done",$F29&lt;&gt;"Dropped",$E29&lt;&gt;"",$E29&lt;TODAY()),"OVERDUE",$F29))</f>
        <v/>
      </c>
      <c r="H29" s="13">
        <f>IF($G29="OVERDUE",TODAY()-$E29,"")</f>
        <v/>
      </c>
      <c r="I29" s="13">
        <f>IF($A29="","",COUNTIFS(Actions!$D$5:$D$204,$D29,Actions!$F$5:$F$204,"Open"))</f>
        <v/>
      </c>
      <c r="J29" s="8" t="n"/>
      <c r="K29" s="13">
        <f>IF($A29="","",IF(OR($J29="",$B29=""),"",$J29-$B29))</f>
        <v/>
      </c>
      <c r="L29" s="7" t="n"/>
      <c r="M29" s="7" t="n"/>
      <c r="N29" s="16">
        <f>IF($A29="","",COUNTIFS($A$5:$A29,$A29,$B$5:$B29,$B29))</f>
        <v/>
      </c>
      <c r="O29" s="17">
        <f>IF($A29="","",$A29&amp;"|"&amp;TEXT($B29,"yyyy-mm-dd")&amp;"|"&amp;$N29)</f>
        <v/>
      </c>
      <c r="P29" s="16">
        <f>IF($A29="","",IF($G29="OVERDUE",COUNTIFS($G$5:$G29,"OVERDUE"),""))</f>
        <v/>
      </c>
      <c r="Q29" s="16">
        <f>IF($A29="","",IF(AND($F29="Open",$E29&lt;&gt;"",$E29&gt;=TODAY(),$E29&lt;=TODAY()+7),COUNTIFS($F$5:$F29,"Open",$E$5:$E29,"&gt;="&amp;TODAY(),$E$5:$E29,"&lt;="&amp;TODAY()+7),""))</f>
        <v/>
      </c>
    </row>
    <row r="30">
      <c r="A30" s="7" t="n"/>
      <c r="B30" s="8" t="n"/>
      <c r="C30" s="7" t="n"/>
      <c r="D30" s="7" t="n"/>
      <c r="E30" s="8" t="n"/>
      <c r="F30" s="7" t="n"/>
      <c r="G30" s="15">
        <f>IF($A30="","",IF(AND($F30&lt;&gt;"Done",$F30&lt;&gt;"Dropped",$E30&lt;&gt;"",$E30&lt;TODAY()),"OVERDUE",$F30))</f>
        <v/>
      </c>
      <c r="H30" s="13">
        <f>IF($G30="OVERDUE",TODAY()-$E30,"")</f>
        <v/>
      </c>
      <c r="I30" s="13">
        <f>IF($A30="","",COUNTIFS(Actions!$D$5:$D$204,$D30,Actions!$F$5:$F$204,"Open"))</f>
        <v/>
      </c>
      <c r="J30" s="8" t="n"/>
      <c r="K30" s="13">
        <f>IF($A30="","",IF(OR($J30="",$B30=""),"",$J30-$B30))</f>
        <v/>
      </c>
      <c r="L30" s="7" t="n"/>
      <c r="M30" s="7" t="n"/>
      <c r="N30" s="16">
        <f>IF($A30="","",COUNTIFS($A$5:$A30,$A30,$B$5:$B30,$B30))</f>
        <v/>
      </c>
      <c r="O30" s="17">
        <f>IF($A30="","",$A30&amp;"|"&amp;TEXT($B30,"yyyy-mm-dd")&amp;"|"&amp;$N30)</f>
        <v/>
      </c>
      <c r="P30" s="16">
        <f>IF($A30="","",IF($G30="OVERDUE",COUNTIFS($G$5:$G30,"OVERDUE"),""))</f>
        <v/>
      </c>
      <c r="Q30" s="16">
        <f>IF($A30="","",IF(AND($F30="Open",$E30&lt;&gt;"",$E30&gt;=TODAY(),$E30&lt;=TODAY()+7),COUNTIFS($F$5:$F30,"Open",$E$5:$E30,"&gt;="&amp;TODAY(),$E$5:$E30,"&lt;="&amp;TODAY()+7),""))</f>
        <v/>
      </c>
    </row>
    <row r="31">
      <c r="A31" s="7" t="n"/>
      <c r="B31" s="8" t="n"/>
      <c r="C31" s="7" t="n"/>
      <c r="D31" s="7" t="n"/>
      <c r="E31" s="8" t="n"/>
      <c r="F31" s="7" t="n"/>
      <c r="G31" s="15">
        <f>IF($A31="","",IF(AND($F31&lt;&gt;"Done",$F31&lt;&gt;"Dropped",$E31&lt;&gt;"",$E31&lt;TODAY()),"OVERDUE",$F31))</f>
        <v/>
      </c>
      <c r="H31" s="13">
        <f>IF($G31="OVERDUE",TODAY()-$E31,"")</f>
        <v/>
      </c>
      <c r="I31" s="13">
        <f>IF($A31="","",COUNTIFS(Actions!$D$5:$D$204,$D31,Actions!$F$5:$F$204,"Open"))</f>
        <v/>
      </c>
      <c r="J31" s="8" t="n"/>
      <c r="K31" s="13">
        <f>IF($A31="","",IF(OR($J31="",$B31=""),"",$J31-$B31))</f>
        <v/>
      </c>
      <c r="L31" s="7" t="n"/>
      <c r="M31" s="7" t="n"/>
      <c r="N31" s="16">
        <f>IF($A31="","",COUNTIFS($A$5:$A31,$A31,$B$5:$B31,$B31))</f>
        <v/>
      </c>
      <c r="O31" s="17">
        <f>IF($A31="","",$A31&amp;"|"&amp;TEXT($B31,"yyyy-mm-dd")&amp;"|"&amp;$N31)</f>
        <v/>
      </c>
      <c r="P31" s="16">
        <f>IF($A31="","",IF($G31="OVERDUE",COUNTIFS($G$5:$G31,"OVERDUE"),""))</f>
        <v/>
      </c>
      <c r="Q31" s="16">
        <f>IF($A31="","",IF(AND($F31="Open",$E31&lt;&gt;"",$E31&gt;=TODAY(),$E31&lt;=TODAY()+7),COUNTIFS($F$5:$F31,"Open",$E$5:$E31,"&gt;="&amp;TODAY(),$E$5:$E31,"&lt;="&amp;TODAY()+7),""))</f>
        <v/>
      </c>
    </row>
    <row r="32">
      <c r="A32" s="7" t="n"/>
      <c r="B32" s="8" t="n"/>
      <c r="C32" s="7" t="n"/>
      <c r="D32" s="7" t="n"/>
      <c r="E32" s="8" t="n"/>
      <c r="F32" s="7" t="n"/>
      <c r="G32" s="15">
        <f>IF($A32="","",IF(AND($F32&lt;&gt;"Done",$F32&lt;&gt;"Dropped",$E32&lt;&gt;"",$E32&lt;TODAY()),"OVERDUE",$F32))</f>
        <v/>
      </c>
      <c r="H32" s="13">
        <f>IF($G32="OVERDUE",TODAY()-$E32,"")</f>
        <v/>
      </c>
      <c r="I32" s="13">
        <f>IF($A32="","",COUNTIFS(Actions!$D$5:$D$204,$D32,Actions!$F$5:$F$204,"Open"))</f>
        <v/>
      </c>
      <c r="J32" s="8" t="n"/>
      <c r="K32" s="13">
        <f>IF($A32="","",IF(OR($J32="",$B32=""),"",$J32-$B32))</f>
        <v/>
      </c>
      <c r="L32" s="7" t="n"/>
      <c r="M32" s="7" t="n"/>
      <c r="N32" s="16">
        <f>IF($A32="","",COUNTIFS($A$5:$A32,$A32,$B$5:$B32,$B32))</f>
        <v/>
      </c>
      <c r="O32" s="17">
        <f>IF($A32="","",$A32&amp;"|"&amp;TEXT($B32,"yyyy-mm-dd")&amp;"|"&amp;$N32)</f>
        <v/>
      </c>
      <c r="P32" s="16">
        <f>IF($A32="","",IF($G32="OVERDUE",COUNTIFS($G$5:$G32,"OVERDUE"),""))</f>
        <v/>
      </c>
      <c r="Q32" s="16">
        <f>IF($A32="","",IF(AND($F32="Open",$E32&lt;&gt;"",$E32&gt;=TODAY(),$E32&lt;=TODAY()+7),COUNTIFS($F$5:$F32,"Open",$E$5:$E32,"&gt;="&amp;TODAY(),$E$5:$E32,"&lt;="&amp;TODAY()+7),""))</f>
        <v/>
      </c>
    </row>
    <row r="33">
      <c r="A33" s="7" t="n"/>
      <c r="B33" s="8" t="n"/>
      <c r="C33" s="7" t="n"/>
      <c r="D33" s="7" t="n"/>
      <c r="E33" s="8" t="n"/>
      <c r="F33" s="7" t="n"/>
      <c r="G33" s="15">
        <f>IF($A33="","",IF(AND($F33&lt;&gt;"Done",$F33&lt;&gt;"Dropped",$E33&lt;&gt;"",$E33&lt;TODAY()),"OVERDUE",$F33))</f>
        <v/>
      </c>
      <c r="H33" s="13">
        <f>IF($G33="OVERDUE",TODAY()-$E33,"")</f>
        <v/>
      </c>
      <c r="I33" s="13">
        <f>IF($A33="","",COUNTIFS(Actions!$D$5:$D$204,$D33,Actions!$F$5:$F$204,"Open"))</f>
        <v/>
      </c>
      <c r="J33" s="8" t="n"/>
      <c r="K33" s="13">
        <f>IF($A33="","",IF(OR($J33="",$B33=""),"",$J33-$B33))</f>
        <v/>
      </c>
      <c r="L33" s="7" t="n"/>
      <c r="M33" s="7" t="n"/>
      <c r="N33" s="16">
        <f>IF($A33="","",COUNTIFS($A$5:$A33,$A33,$B$5:$B33,$B33))</f>
        <v/>
      </c>
      <c r="O33" s="17">
        <f>IF($A33="","",$A33&amp;"|"&amp;TEXT($B33,"yyyy-mm-dd")&amp;"|"&amp;$N33)</f>
        <v/>
      </c>
      <c r="P33" s="16">
        <f>IF($A33="","",IF($G33="OVERDUE",COUNTIFS($G$5:$G33,"OVERDUE"),""))</f>
        <v/>
      </c>
      <c r="Q33" s="16">
        <f>IF($A33="","",IF(AND($F33="Open",$E33&lt;&gt;"",$E33&gt;=TODAY(),$E33&lt;=TODAY()+7),COUNTIFS($F$5:$F33,"Open",$E$5:$E33,"&gt;="&amp;TODAY(),$E$5:$E33,"&lt;="&amp;TODAY()+7),""))</f>
        <v/>
      </c>
    </row>
    <row r="34">
      <c r="A34" s="7" t="n"/>
      <c r="B34" s="8" t="n"/>
      <c r="C34" s="7" t="n"/>
      <c r="D34" s="7" t="n"/>
      <c r="E34" s="8" t="n"/>
      <c r="F34" s="7" t="n"/>
      <c r="G34" s="15">
        <f>IF($A34="","",IF(AND($F34&lt;&gt;"Done",$F34&lt;&gt;"Dropped",$E34&lt;&gt;"",$E34&lt;TODAY()),"OVERDUE",$F34))</f>
        <v/>
      </c>
      <c r="H34" s="13">
        <f>IF($G34="OVERDUE",TODAY()-$E34,"")</f>
        <v/>
      </c>
      <c r="I34" s="13">
        <f>IF($A34="","",COUNTIFS(Actions!$D$5:$D$204,$D34,Actions!$F$5:$F$204,"Open"))</f>
        <v/>
      </c>
      <c r="J34" s="8" t="n"/>
      <c r="K34" s="13">
        <f>IF($A34="","",IF(OR($J34="",$B34=""),"",$J34-$B34))</f>
        <v/>
      </c>
      <c r="L34" s="7" t="n"/>
      <c r="M34" s="7" t="n"/>
      <c r="N34" s="16">
        <f>IF($A34="","",COUNTIFS($A$5:$A34,$A34,$B$5:$B34,$B34))</f>
        <v/>
      </c>
      <c r="O34" s="17">
        <f>IF($A34="","",$A34&amp;"|"&amp;TEXT($B34,"yyyy-mm-dd")&amp;"|"&amp;$N34)</f>
        <v/>
      </c>
      <c r="P34" s="16">
        <f>IF($A34="","",IF($G34="OVERDUE",COUNTIFS($G$5:$G34,"OVERDUE"),""))</f>
        <v/>
      </c>
      <c r="Q34" s="16">
        <f>IF($A34="","",IF(AND($F34="Open",$E34&lt;&gt;"",$E34&gt;=TODAY(),$E34&lt;=TODAY()+7),COUNTIFS($F$5:$F34,"Open",$E$5:$E34,"&gt;="&amp;TODAY(),$E$5:$E34,"&lt;="&amp;TODAY()+7),""))</f>
        <v/>
      </c>
    </row>
    <row r="35">
      <c r="A35" s="7" t="n"/>
      <c r="B35" s="8" t="n"/>
      <c r="C35" s="7" t="n"/>
      <c r="D35" s="7" t="n"/>
      <c r="E35" s="8" t="n"/>
      <c r="F35" s="7" t="n"/>
      <c r="G35" s="15">
        <f>IF($A35="","",IF(AND($F35&lt;&gt;"Done",$F35&lt;&gt;"Dropped",$E35&lt;&gt;"",$E35&lt;TODAY()),"OVERDUE",$F35))</f>
        <v/>
      </c>
      <c r="H35" s="13">
        <f>IF($G35="OVERDUE",TODAY()-$E35,"")</f>
        <v/>
      </c>
      <c r="I35" s="13">
        <f>IF($A35="","",COUNTIFS(Actions!$D$5:$D$204,$D35,Actions!$F$5:$F$204,"Open"))</f>
        <v/>
      </c>
      <c r="J35" s="8" t="n"/>
      <c r="K35" s="13">
        <f>IF($A35="","",IF(OR($J35="",$B35=""),"",$J35-$B35))</f>
        <v/>
      </c>
      <c r="L35" s="7" t="n"/>
      <c r="M35" s="7" t="n"/>
      <c r="N35" s="16">
        <f>IF($A35="","",COUNTIFS($A$5:$A35,$A35,$B$5:$B35,$B35))</f>
        <v/>
      </c>
      <c r="O35" s="17">
        <f>IF($A35="","",$A35&amp;"|"&amp;TEXT($B35,"yyyy-mm-dd")&amp;"|"&amp;$N35)</f>
        <v/>
      </c>
      <c r="P35" s="16">
        <f>IF($A35="","",IF($G35="OVERDUE",COUNTIFS($G$5:$G35,"OVERDUE"),""))</f>
        <v/>
      </c>
      <c r="Q35" s="16">
        <f>IF($A35="","",IF(AND($F35="Open",$E35&lt;&gt;"",$E35&gt;=TODAY(),$E35&lt;=TODAY()+7),COUNTIFS($F$5:$F35,"Open",$E$5:$E35,"&gt;="&amp;TODAY(),$E$5:$E35,"&lt;="&amp;TODAY()+7),""))</f>
        <v/>
      </c>
    </row>
    <row r="36">
      <c r="A36" s="7" t="n"/>
      <c r="B36" s="8" t="n"/>
      <c r="C36" s="7" t="n"/>
      <c r="D36" s="7" t="n"/>
      <c r="E36" s="8" t="n"/>
      <c r="F36" s="7" t="n"/>
      <c r="G36" s="15">
        <f>IF($A36="","",IF(AND($F36&lt;&gt;"Done",$F36&lt;&gt;"Dropped",$E36&lt;&gt;"",$E36&lt;TODAY()),"OVERDUE",$F36))</f>
        <v/>
      </c>
      <c r="H36" s="13">
        <f>IF($G36="OVERDUE",TODAY()-$E36,"")</f>
        <v/>
      </c>
      <c r="I36" s="13">
        <f>IF($A36="","",COUNTIFS(Actions!$D$5:$D$204,$D36,Actions!$F$5:$F$204,"Open"))</f>
        <v/>
      </c>
      <c r="J36" s="8" t="n"/>
      <c r="K36" s="13">
        <f>IF($A36="","",IF(OR($J36="",$B36=""),"",$J36-$B36))</f>
        <v/>
      </c>
      <c r="L36" s="7" t="n"/>
      <c r="M36" s="7" t="n"/>
      <c r="N36" s="16">
        <f>IF($A36="","",COUNTIFS($A$5:$A36,$A36,$B$5:$B36,$B36))</f>
        <v/>
      </c>
      <c r="O36" s="17">
        <f>IF($A36="","",$A36&amp;"|"&amp;TEXT($B36,"yyyy-mm-dd")&amp;"|"&amp;$N36)</f>
        <v/>
      </c>
      <c r="P36" s="16">
        <f>IF($A36="","",IF($G36="OVERDUE",COUNTIFS($G$5:$G36,"OVERDUE"),""))</f>
        <v/>
      </c>
      <c r="Q36" s="16">
        <f>IF($A36="","",IF(AND($F36="Open",$E36&lt;&gt;"",$E36&gt;=TODAY(),$E36&lt;=TODAY()+7),COUNTIFS($F$5:$F36,"Open",$E$5:$E36,"&gt;="&amp;TODAY(),$E$5:$E36,"&lt;="&amp;TODAY()+7),""))</f>
        <v/>
      </c>
    </row>
    <row r="37">
      <c r="A37" s="7" t="n"/>
      <c r="B37" s="8" t="n"/>
      <c r="C37" s="7" t="n"/>
      <c r="D37" s="7" t="n"/>
      <c r="E37" s="8" t="n"/>
      <c r="F37" s="7" t="n"/>
      <c r="G37" s="15">
        <f>IF($A37="","",IF(AND($F37&lt;&gt;"Done",$F37&lt;&gt;"Dropped",$E37&lt;&gt;"",$E37&lt;TODAY()),"OVERDUE",$F37))</f>
        <v/>
      </c>
      <c r="H37" s="13">
        <f>IF($G37="OVERDUE",TODAY()-$E37,"")</f>
        <v/>
      </c>
      <c r="I37" s="13">
        <f>IF($A37="","",COUNTIFS(Actions!$D$5:$D$204,$D37,Actions!$F$5:$F$204,"Open"))</f>
        <v/>
      </c>
      <c r="J37" s="8" t="n"/>
      <c r="K37" s="13">
        <f>IF($A37="","",IF(OR($J37="",$B37=""),"",$J37-$B37))</f>
        <v/>
      </c>
      <c r="L37" s="7" t="n"/>
      <c r="M37" s="7" t="n"/>
      <c r="N37" s="16">
        <f>IF($A37="","",COUNTIFS($A$5:$A37,$A37,$B$5:$B37,$B37))</f>
        <v/>
      </c>
      <c r="O37" s="17">
        <f>IF($A37="","",$A37&amp;"|"&amp;TEXT($B37,"yyyy-mm-dd")&amp;"|"&amp;$N37)</f>
        <v/>
      </c>
      <c r="P37" s="16">
        <f>IF($A37="","",IF($G37="OVERDUE",COUNTIFS($G$5:$G37,"OVERDUE"),""))</f>
        <v/>
      </c>
      <c r="Q37" s="16">
        <f>IF($A37="","",IF(AND($F37="Open",$E37&lt;&gt;"",$E37&gt;=TODAY(),$E37&lt;=TODAY()+7),COUNTIFS($F$5:$F37,"Open",$E$5:$E37,"&gt;="&amp;TODAY(),$E$5:$E37,"&lt;="&amp;TODAY()+7),""))</f>
        <v/>
      </c>
    </row>
    <row r="38">
      <c r="A38" s="7" t="n"/>
      <c r="B38" s="8" t="n"/>
      <c r="C38" s="7" t="n"/>
      <c r="D38" s="7" t="n"/>
      <c r="E38" s="8" t="n"/>
      <c r="F38" s="7" t="n"/>
      <c r="G38" s="15">
        <f>IF($A38="","",IF(AND($F38&lt;&gt;"Done",$F38&lt;&gt;"Dropped",$E38&lt;&gt;"",$E38&lt;TODAY()),"OVERDUE",$F38))</f>
        <v/>
      </c>
      <c r="H38" s="13">
        <f>IF($G38="OVERDUE",TODAY()-$E38,"")</f>
        <v/>
      </c>
      <c r="I38" s="13">
        <f>IF($A38="","",COUNTIFS(Actions!$D$5:$D$204,$D38,Actions!$F$5:$F$204,"Open"))</f>
        <v/>
      </c>
      <c r="J38" s="8" t="n"/>
      <c r="K38" s="13">
        <f>IF($A38="","",IF(OR($J38="",$B38=""),"",$J38-$B38))</f>
        <v/>
      </c>
      <c r="L38" s="7" t="n"/>
      <c r="M38" s="7" t="n"/>
      <c r="N38" s="16">
        <f>IF($A38="","",COUNTIFS($A$5:$A38,$A38,$B$5:$B38,$B38))</f>
        <v/>
      </c>
      <c r="O38" s="17">
        <f>IF($A38="","",$A38&amp;"|"&amp;TEXT($B38,"yyyy-mm-dd")&amp;"|"&amp;$N38)</f>
        <v/>
      </c>
      <c r="P38" s="16">
        <f>IF($A38="","",IF($G38="OVERDUE",COUNTIFS($G$5:$G38,"OVERDUE"),""))</f>
        <v/>
      </c>
      <c r="Q38" s="16">
        <f>IF($A38="","",IF(AND($F38="Open",$E38&lt;&gt;"",$E38&gt;=TODAY(),$E38&lt;=TODAY()+7),COUNTIFS($F$5:$F38,"Open",$E$5:$E38,"&gt;="&amp;TODAY(),$E$5:$E38,"&lt;="&amp;TODAY()+7),""))</f>
        <v/>
      </c>
    </row>
    <row r="39">
      <c r="A39" s="7" t="n"/>
      <c r="B39" s="8" t="n"/>
      <c r="C39" s="7" t="n"/>
      <c r="D39" s="7" t="n"/>
      <c r="E39" s="8" t="n"/>
      <c r="F39" s="7" t="n"/>
      <c r="G39" s="15">
        <f>IF($A39="","",IF(AND($F39&lt;&gt;"Done",$F39&lt;&gt;"Dropped",$E39&lt;&gt;"",$E39&lt;TODAY()),"OVERDUE",$F39))</f>
        <v/>
      </c>
      <c r="H39" s="13">
        <f>IF($G39="OVERDUE",TODAY()-$E39,"")</f>
        <v/>
      </c>
      <c r="I39" s="13">
        <f>IF($A39="","",COUNTIFS(Actions!$D$5:$D$204,$D39,Actions!$F$5:$F$204,"Open"))</f>
        <v/>
      </c>
      <c r="J39" s="8" t="n"/>
      <c r="K39" s="13">
        <f>IF($A39="","",IF(OR($J39="",$B39=""),"",$J39-$B39))</f>
        <v/>
      </c>
      <c r="L39" s="7" t="n"/>
      <c r="M39" s="7" t="n"/>
      <c r="N39" s="16">
        <f>IF($A39="","",COUNTIFS($A$5:$A39,$A39,$B$5:$B39,$B39))</f>
        <v/>
      </c>
      <c r="O39" s="17">
        <f>IF($A39="","",$A39&amp;"|"&amp;TEXT($B39,"yyyy-mm-dd")&amp;"|"&amp;$N39)</f>
        <v/>
      </c>
      <c r="P39" s="16">
        <f>IF($A39="","",IF($G39="OVERDUE",COUNTIFS($G$5:$G39,"OVERDUE"),""))</f>
        <v/>
      </c>
      <c r="Q39" s="16">
        <f>IF($A39="","",IF(AND($F39="Open",$E39&lt;&gt;"",$E39&gt;=TODAY(),$E39&lt;=TODAY()+7),COUNTIFS($F$5:$F39,"Open",$E$5:$E39,"&gt;="&amp;TODAY(),$E$5:$E39,"&lt;="&amp;TODAY()+7),""))</f>
        <v/>
      </c>
    </row>
    <row r="40">
      <c r="A40" s="7" t="n"/>
      <c r="B40" s="8" t="n"/>
      <c r="C40" s="7" t="n"/>
      <c r="D40" s="7" t="n"/>
      <c r="E40" s="8" t="n"/>
      <c r="F40" s="7" t="n"/>
      <c r="G40" s="15">
        <f>IF($A40="","",IF(AND($F40&lt;&gt;"Done",$F40&lt;&gt;"Dropped",$E40&lt;&gt;"",$E40&lt;TODAY()),"OVERDUE",$F40))</f>
        <v/>
      </c>
      <c r="H40" s="13">
        <f>IF($G40="OVERDUE",TODAY()-$E40,"")</f>
        <v/>
      </c>
      <c r="I40" s="13">
        <f>IF($A40="","",COUNTIFS(Actions!$D$5:$D$204,$D40,Actions!$F$5:$F$204,"Open"))</f>
        <v/>
      </c>
      <c r="J40" s="8" t="n"/>
      <c r="K40" s="13">
        <f>IF($A40="","",IF(OR($J40="",$B40=""),"",$J40-$B40))</f>
        <v/>
      </c>
      <c r="L40" s="7" t="n"/>
      <c r="M40" s="7" t="n"/>
      <c r="N40" s="16">
        <f>IF($A40="","",COUNTIFS($A$5:$A40,$A40,$B$5:$B40,$B40))</f>
        <v/>
      </c>
      <c r="O40" s="17">
        <f>IF($A40="","",$A40&amp;"|"&amp;TEXT($B40,"yyyy-mm-dd")&amp;"|"&amp;$N40)</f>
        <v/>
      </c>
      <c r="P40" s="16">
        <f>IF($A40="","",IF($G40="OVERDUE",COUNTIFS($G$5:$G40,"OVERDUE"),""))</f>
        <v/>
      </c>
      <c r="Q40" s="16">
        <f>IF($A40="","",IF(AND($F40="Open",$E40&lt;&gt;"",$E40&gt;=TODAY(),$E40&lt;=TODAY()+7),COUNTIFS($F$5:$F40,"Open",$E$5:$E40,"&gt;="&amp;TODAY(),$E$5:$E40,"&lt;="&amp;TODAY()+7),""))</f>
        <v/>
      </c>
    </row>
    <row r="41">
      <c r="A41" s="7" t="n"/>
      <c r="B41" s="8" t="n"/>
      <c r="C41" s="7" t="n"/>
      <c r="D41" s="7" t="n"/>
      <c r="E41" s="8" t="n"/>
      <c r="F41" s="7" t="n"/>
      <c r="G41" s="15">
        <f>IF($A41="","",IF(AND($F41&lt;&gt;"Done",$F41&lt;&gt;"Dropped",$E41&lt;&gt;"",$E41&lt;TODAY()),"OVERDUE",$F41))</f>
        <v/>
      </c>
      <c r="H41" s="13">
        <f>IF($G41="OVERDUE",TODAY()-$E41,"")</f>
        <v/>
      </c>
      <c r="I41" s="13">
        <f>IF($A41="","",COUNTIFS(Actions!$D$5:$D$204,$D41,Actions!$F$5:$F$204,"Open"))</f>
        <v/>
      </c>
      <c r="J41" s="8" t="n"/>
      <c r="K41" s="13">
        <f>IF($A41="","",IF(OR($J41="",$B41=""),"",$J41-$B41))</f>
        <v/>
      </c>
      <c r="L41" s="7" t="n"/>
      <c r="M41" s="7" t="n"/>
      <c r="N41" s="16">
        <f>IF($A41="","",COUNTIFS($A$5:$A41,$A41,$B$5:$B41,$B41))</f>
        <v/>
      </c>
      <c r="O41" s="17">
        <f>IF($A41="","",$A41&amp;"|"&amp;TEXT($B41,"yyyy-mm-dd")&amp;"|"&amp;$N41)</f>
        <v/>
      </c>
      <c r="P41" s="16">
        <f>IF($A41="","",IF($G41="OVERDUE",COUNTIFS($G$5:$G41,"OVERDUE"),""))</f>
        <v/>
      </c>
      <c r="Q41" s="16">
        <f>IF($A41="","",IF(AND($F41="Open",$E41&lt;&gt;"",$E41&gt;=TODAY(),$E41&lt;=TODAY()+7),COUNTIFS($F$5:$F41,"Open",$E$5:$E41,"&gt;="&amp;TODAY(),$E$5:$E41,"&lt;="&amp;TODAY()+7),""))</f>
        <v/>
      </c>
    </row>
    <row r="42">
      <c r="A42" s="7" t="n"/>
      <c r="B42" s="8" t="n"/>
      <c r="C42" s="7" t="n"/>
      <c r="D42" s="7" t="n"/>
      <c r="E42" s="8" t="n"/>
      <c r="F42" s="7" t="n"/>
      <c r="G42" s="15">
        <f>IF($A42="","",IF(AND($F42&lt;&gt;"Done",$F42&lt;&gt;"Dropped",$E42&lt;&gt;"",$E42&lt;TODAY()),"OVERDUE",$F42))</f>
        <v/>
      </c>
      <c r="H42" s="13">
        <f>IF($G42="OVERDUE",TODAY()-$E42,"")</f>
        <v/>
      </c>
      <c r="I42" s="13">
        <f>IF($A42="","",COUNTIFS(Actions!$D$5:$D$204,$D42,Actions!$F$5:$F$204,"Open"))</f>
        <v/>
      </c>
      <c r="J42" s="8" t="n"/>
      <c r="K42" s="13">
        <f>IF($A42="","",IF(OR($J42="",$B42=""),"",$J42-$B42))</f>
        <v/>
      </c>
      <c r="L42" s="7" t="n"/>
      <c r="M42" s="7" t="n"/>
      <c r="N42" s="16">
        <f>IF($A42="","",COUNTIFS($A$5:$A42,$A42,$B$5:$B42,$B42))</f>
        <v/>
      </c>
      <c r="O42" s="17">
        <f>IF($A42="","",$A42&amp;"|"&amp;TEXT($B42,"yyyy-mm-dd")&amp;"|"&amp;$N42)</f>
        <v/>
      </c>
      <c r="P42" s="16">
        <f>IF($A42="","",IF($G42="OVERDUE",COUNTIFS($G$5:$G42,"OVERDUE"),""))</f>
        <v/>
      </c>
      <c r="Q42" s="16">
        <f>IF($A42="","",IF(AND($F42="Open",$E42&lt;&gt;"",$E42&gt;=TODAY(),$E42&lt;=TODAY()+7),COUNTIFS($F$5:$F42,"Open",$E$5:$E42,"&gt;="&amp;TODAY(),$E$5:$E42,"&lt;="&amp;TODAY()+7),""))</f>
        <v/>
      </c>
    </row>
    <row r="43">
      <c r="A43" s="7" t="n"/>
      <c r="B43" s="8" t="n"/>
      <c r="C43" s="7" t="n"/>
      <c r="D43" s="7" t="n"/>
      <c r="E43" s="8" t="n"/>
      <c r="F43" s="7" t="n"/>
      <c r="G43" s="15">
        <f>IF($A43="","",IF(AND($F43&lt;&gt;"Done",$F43&lt;&gt;"Dropped",$E43&lt;&gt;"",$E43&lt;TODAY()),"OVERDUE",$F43))</f>
        <v/>
      </c>
      <c r="H43" s="13">
        <f>IF($G43="OVERDUE",TODAY()-$E43,"")</f>
        <v/>
      </c>
      <c r="I43" s="13">
        <f>IF($A43="","",COUNTIFS(Actions!$D$5:$D$204,$D43,Actions!$F$5:$F$204,"Open"))</f>
        <v/>
      </c>
      <c r="J43" s="8" t="n"/>
      <c r="K43" s="13">
        <f>IF($A43="","",IF(OR($J43="",$B43=""),"",$J43-$B43))</f>
        <v/>
      </c>
      <c r="L43" s="7" t="n"/>
      <c r="M43" s="7" t="n"/>
      <c r="N43" s="16">
        <f>IF($A43="","",COUNTIFS($A$5:$A43,$A43,$B$5:$B43,$B43))</f>
        <v/>
      </c>
      <c r="O43" s="17">
        <f>IF($A43="","",$A43&amp;"|"&amp;TEXT($B43,"yyyy-mm-dd")&amp;"|"&amp;$N43)</f>
        <v/>
      </c>
      <c r="P43" s="16">
        <f>IF($A43="","",IF($G43="OVERDUE",COUNTIFS($G$5:$G43,"OVERDUE"),""))</f>
        <v/>
      </c>
      <c r="Q43" s="16">
        <f>IF($A43="","",IF(AND($F43="Open",$E43&lt;&gt;"",$E43&gt;=TODAY(),$E43&lt;=TODAY()+7),COUNTIFS($F$5:$F43,"Open",$E$5:$E43,"&gt;="&amp;TODAY(),$E$5:$E43,"&lt;="&amp;TODAY()+7),""))</f>
        <v/>
      </c>
    </row>
    <row r="44">
      <c r="A44" s="7" t="n"/>
      <c r="B44" s="8" t="n"/>
      <c r="C44" s="7" t="n"/>
      <c r="D44" s="7" t="n"/>
      <c r="E44" s="8" t="n"/>
      <c r="F44" s="7" t="n"/>
      <c r="G44" s="15">
        <f>IF($A44="","",IF(AND($F44&lt;&gt;"Done",$F44&lt;&gt;"Dropped",$E44&lt;&gt;"",$E44&lt;TODAY()),"OVERDUE",$F44))</f>
        <v/>
      </c>
      <c r="H44" s="13">
        <f>IF($G44="OVERDUE",TODAY()-$E44,"")</f>
        <v/>
      </c>
      <c r="I44" s="13">
        <f>IF($A44="","",COUNTIFS(Actions!$D$5:$D$204,$D44,Actions!$F$5:$F$204,"Open"))</f>
        <v/>
      </c>
      <c r="J44" s="8" t="n"/>
      <c r="K44" s="13">
        <f>IF($A44="","",IF(OR($J44="",$B44=""),"",$J44-$B44))</f>
        <v/>
      </c>
      <c r="L44" s="7" t="n"/>
      <c r="M44" s="7" t="n"/>
      <c r="N44" s="16">
        <f>IF($A44="","",COUNTIFS($A$5:$A44,$A44,$B$5:$B44,$B44))</f>
        <v/>
      </c>
      <c r="O44" s="17">
        <f>IF($A44="","",$A44&amp;"|"&amp;TEXT($B44,"yyyy-mm-dd")&amp;"|"&amp;$N44)</f>
        <v/>
      </c>
      <c r="P44" s="16">
        <f>IF($A44="","",IF($G44="OVERDUE",COUNTIFS($G$5:$G44,"OVERDUE"),""))</f>
        <v/>
      </c>
      <c r="Q44" s="16">
        <f>IF($A44="","",IF(AND($F44="Open",$E44&lt;&gt;"",$E44&gt;=TODAY(),$E44&lt;=TODAY()+7),COUNTIFS($F$5:$F44,"Open",$E$5:$E44,"&gt;="&amp;TODAY(),$E$5:$E44,"&lt;="&amp;TODAY()+7),""))</f>
        <v/>
      </c>
    </row>
    <row r="45">
      <c r="A45" s="7" t="n"/>
      <c r="B45" s="8" t="n"/>
      <c r="C45" s="7" t="n"/>
      <c r="D45" s="7" t="n"/>
      <c r="E45" s="8" t="n"/>
      <c r="F45" s="7" t="n"/>
      <c r="G45" s="15">
        <f>IF($A45="","",IF(AND($F45&lt;&gt;"Done",$F45&lt;&gt;"Dropped",$E45&lt;&gt;"",$E45&lt;TODAY()),"OVERDUE",$F45))</f>
        <v/>
      </c>
      <c r="H45" s="13">
        <f>IF($G45="OVERDUE",TODAY()-$E45,"")</f>
        <v/>
      </c>
      <c r="I45" s="13">
        <f>IF($A45="","",COUNTIFS(Actions!$D$5:$D$204,$D45,Actions!$F$5:$F$204,"Open"))</f>
        <v/>
      </c>
      <c r="J45" s="8" t="n"/>
      <c r="K45" s="13">
        <f>IF($A45="","",IF(OR($J45="",$B45=""),"",$J45-$B45))</f>
        <v/>
      </c>
      <c r="L45" s="7" t="n"/>
      <c r="M45" s="7" t="n"/>
      <c r="N45" s="16">
        <f>IF($A45="","",COUNTIFS($A$5:$A45,$A45,$B$5:$B45,$B45))</f>
        <v/>
      </c>
      <c r="O45" s="17">
        <f>IF($A45="","",$A45&amp;"|"&amp;TEXT($B45,"yyyy-mm-dd")&amp;"|"&amp;$N45)</f>
        <v/>
      </c>
      <c r="P45" s="16">
        <f>IF($A45="","",IF($G45="OVERDUE",COUNTIFS($G$5:$G45,"OVERDUE"),""))</f>
        <v/>
      </c>
      <c r="Q45" s="16">
        <f>IF($A45="","",IF(AND($F45="Open",$E45&lt;&gt;"",$E45&gt;=TODAY(),$E45&lt;=TODAY()+7),COUNTIFS($F$5:$F45,"Open",$E$5:$E45,"&gt;="&amp;TODAY(),$E$5:$E45,"&lt;="&amp;TODAY()+7),""))</f>
        <v/>
      </c>
    </row>
    <row r="46">
      <c r="A46" s="7" t="n"/>
      <c r="B46" s="8" t="n"/>
      <c r="C46" s="7" t="n"/>
      <c r="D46" s="7" t="n"/>
      <c r="E46" s="8" t="n"/>
      <c r="F46" s="7" t="n"/>
      <c r="G46" s="15">
        <f>IF($A46="","",IF(AND($F46&lt;&gt;"Done",$F46&lt;&gt;"Dropped",$E46&lt;&gt;"",$E46&lt;TODAY()),"OVERDUE",$F46))</f>
        <v/>
      </c>
      <c r="H46" s="13">
        <f>IF($G46="OVERDUE",TODAY()-$E46,"")</f>
        <v/>
      </c>
      <c r="I46" s="13">
        <f>IF($A46="","",COUNTIFS(Actions!$D$5:$D$204,$D46,Actions!$F$5:$F$204,"Open"))</f>
        <v/>
      </c>
      <c r="J46" s="8" t="n"/>
      <c r="K46" s="13">
        <f>IF($A46="","",IF(OR($J46="",$B46=""),"",$J46-$B46))</f>
        <v/>
      </c>
      <c r="L46" s="7" t="n"/>
      <c r="M46" s="7" t="n"/>
      <c r="N46" s="16">
        <f>IF($A46="","",COUNTIFS($A$5:$A46,$A46,$B$5:$B46,$B46))</f>
        <v/>
      </c>
      <c r="O46" s="17">
        <f>IF($A46="","",$A46&amp;"|"&amp;TEXT($B46,"yyyy-mm-dd")&amp;"|"&amp;$N46)</f>
        <v/>
      </c>
      <c r="P46" s="16">
        <f>IF($A46="","",IF($G46="OVERDUE",COUNTIFS($G$5:$G46,"OVERDUE"),""))</f>
        <v/>
      </c>
      <c r="Q46" s="16">
        <f>IF($A46="","",IF(AND($F46="Open",$E46&lt;&gt;"",$E46&gt;=TODAY(),$E46&lt;=TODAY()+7),COUNTIFS($F$5:$F46,"Open",$E$5:$E46,"&gt;="&amp;TODAY(),$E$5:$E46,"&lt;="&amp;TODAY()+7),""))</f>
        <v/>
      </c>
    </row>
    <row r="47">
      <c r="A47" s="7" t="n"/>
      <c r="B47" s="8" t="n"/>
      <c r="C47" s="7" t="n"/>
      <c r="D47" s="7" t="n"/>
      <c r="E47" s="8" t="n"/>
      <c r="F47" s="7" t="n"/>
      <c r="G47" s="15">
        <f>IF($A47="","",IF(AND($F47&lt;&gt;"Done",$F47&lt;&gt;"Dropped",$E47&lt;&gt;"",$E47&lt;TODAY()),"OVERDUE",$F47))</f>
        <v/>
      </c>
      <c r="H47" s="13">
        <f>IF($G47="OVERDUE",TODAY()-$E47,"")</f>
        <v/>
      </c>
      <c r="I47" s="13">
        <f>IF($A47="","",COUNTIFS(Actions!$D$5:$D$204,$D47,Actions!$F$5:$F$204,"Open"))</f>
        <v/>
      </c>
      <c r="J47" s="8" t="n"/>
      <c r="K47" s="13">
        <f>IF($A47="","",IF(OR($J47="",$B47=""),"",$J47-$B47))</f>
        <v/>
      </c>
      <c r="L47" s="7" t="n"/>
      <c r="M47" s="7" t="n"/>
      <c r="N47" s="16">
        <f>IF($A47="","",COUNTIFS($A$5:$A47,$A47,$B$5:$B47,$B47))</f>
        <v/>
      </c>
      <c r="O47" s="17">
        <f>IF($A47="","",$A47&amp;"|"&amp;TEXT($B47,"yyyy-mm-dd")&amp;"|"&amp;$N47)</f>
        <v/>
      </c>
      <c r="P47" s="16">
        <f>IF($A47="","",IF($G47="OVERDUE",COUNTIFS($G$5:$G47,"OVERDUE"),""))</f>
        <v/>
      </c>
      <c r="Q47" s="16">
        <f>IF($A47="","",IF(AND($F47="Open",$E47&lt;&gt;"",$E47&gt;=TODAY(),$E47&lt;=TODAY()+7),COUNTIFS($F$5:$F47,"Open",$E$5:$E47,"&gt;="&amp;TODAY(),$E$5:$E47,"&lt;="&amp;TODAY()+7),""))</f>
        <v/>
      </c>
    </row>
    <row r="48">
      <c r="A48" s="7" t="n"/>
      <c r="B48" s="8" t="n"/>
      <c r="C48" s="7" t="n"/>
      <c r="D48" s="7" t="n"/>
      <c r="E48" s="8" t="n"/>
      <c r="F48" s="7" t="n"/>
      <c r="G48" s="15">
        <f>IF($A48="","",IF(AND($F48&lt;&gt;"Done",$F48&lt;&gt;"Dropped",$E48&lt;&gt;"",$E48&lt;TODAY()),"OVERDUE",$F48))</f>
        <v/>
      </c>
      <c r="H48" s="13">
        <f>IF($G48="OVERDUE",TODAY()-$E48,"")</f>
        <v/>
      </c>
      <c r="I48" s="13">
        <f>IF($A48="","",COUNTIFS(Actions!$D$5:$D$204,$D48,Actions!$F$5:$F$204,"Open"))</f>
        <v/>
      </c>
      <c r="J48" s="8" t="n"/>
      <c r="K48" s="13">
        <f>IF($A48="","",IF(OR($J48="",$B48=""),"",$J48-$B48))</f>
        <v/>
      </c>
      <c r="L48" s="7" t="n"/>
      <c r="M48" s="7" t="n"/>
      <c r="N48" s="16">
        <f>IF($A48="","",COUNTIFS($A$5:$A48,$A48,$B$5:$B48,$B48))</f>
        <v/>
      </c>
      <c r="O48" s="17">
        <f>IF($A48="","",$A48&amp;"|"&amp;TEXT($B48,"yyyy-mm-dd")&amp;"|"&amp;$N48)</f>
        <v/>
      </c>
      <c r="P48" s="16">
        <f>IF($A48="","",IF($G48="OVERDUE",COUNTIFS($G$5:$G48,"OVERDUE"),""))</f>
        <v/>
      </c>
      <c r="Q48" s="16">
        <f>IF($A48="","",IF(AND($F48="Open",$E48&lt;&gt;"",$E48&gt;=TODAY(),$E48&lt;=TODAY()+7),COUNTIFS($F$5:$F48,"Open",$E$5:$E48,"&gt;="&amp;TODAY(),$E$5:$E48,"&lt;="&amp;TODAY()+7),""))</f>
        <v/>
      </c>
    </row>
    <row r="49">
      <c r="A49" s="7" t="n"/>
      <c r="B49" s="8" t="n"/>
      <c r="C49" s="7" t="n"/>
      <c r="D49" s="7" t="n"/>
      <c r="E49" s="8" t="n"/>
      <c r="F49" s="7" t="n"/>
      <c r="G49" s="15">
        <f>IF($A49="","",IF(AND($F49&lt;&gt;"Done",$F49&lt;&gt;"Dropped",$E49&lt;&gt;"",$E49&lt;TODAY()),"OVERDUE",$F49))</f>
        <v/>
      </c>
      <c r="H49" s="13">
        <f>IF($G49="OVERDUE",TODAY()-$E49,"")</f>
        <v/>
      </c>
      <c r="I49" s="13">
        <f>IF($A49="","",COUNTIFS(Actions!$D$5:$D$204,$D49,Actions!$F$5:$F$204,"Open"))</f>
        <v/>
      </c>
      <c r="J49" s="8" t="n"/>
      <c r="K49" s="13">
        <f>IF($A49="","",IF(OR($J49="",$B49=""),"",$J49-$B49))</f>
        <v/>
      </c>
      <c r="L49" s="7" t="n"/>
      <c r="M49" s="7" t="n"/>
      <c r="N49" s="16">
        <f>IF($A49="","",COUNTIFS($A$5:$A49,$A49,$B$5:$B49,$B49))</f>
        <v/>
      </c>
      <c r="O49" s="17">
        <f>IF($A49="","",$A49&amp;"|"&amp;TEXT($B49,"yyyy-mm-dd")&amp;"|"&amp;$N49)</f>
        <v/>
      </c>
      <c r="P49" s="16">
        <f>IF($A49="","",IF($G49="OVERDUE",COUNTIFS($G$5:$G49,"OVERDUE"),""))</f>
        <v/>
      </c>
      <c r="Q49" s="16">
        <f>IF($A49="","",IF(AND($F49="Open",$E49&lt;&gt;"",$E49&gt;=TODAY(),$E49&lt;=TODAY()+7),COUNTIFS($F$5:$F49,"Open",$E$5:$E49,"&gt;="&amp;TODAY(),$E$5:$E49,"&lt;="&amp;TODAY()+7),""))</f>
        <v/>
      </c>
    </row>
    <row r="50">
      <c r="A50" s="7" t="n"/>
      <c r="B50" s="8" t="n"/>
      <c r="C50" s="7" t="n"/>
      <c r="D50" s="7" t="n"/>
      <c r="E50" s="8" t="n"/>
      <c r="F50" s="7" t="n"/>
      <c r="G50" s="15">
        <f>IF($A50="","",IF(AND($F50&lt;&gt;"Done",$F50&lt;&gt;"Dropped",$E50&lt;&gt;"",$E50&lt;TODAY()),"OVERDUE",$F50))</f>
        <v/>
      </c>
      <c r="H50" s="13">
        <f>IF($G50="OVERDUE",TODAY()-$E50,"")</f>
        <v/>
      </c>
      <c r="I50" s="13">
        <f>IF($A50="","",COUNTIFS(Actions!$D$5:$D$204,$D50,Actions!$F$5:$F$204,"Open"))</f>
        <v/>
      </c>
      <c r="J50" s="8" t="n"/>
      <c r="K50" s="13">
        <f>IF($A50="","",IF(OR($J50="",$B50=""),"",$J50-$B50))</f>
        <v/>
      </c>
      <c r="L50" s="7" t="n"/>
      <c r="M50" s="7" t="n"/>
      <c r="N50" s="16">
        <f>IF($A50="","",COUNTIFS($A$5:$A50,$A50,$B$5:$B50,$B50))</f>
        <v/>
      </c>
      <c r="O50" s="17">
        <f>IF($A50="","",$A50&amp;"|"&amp;TEXT($B50,"yyyy-mm-dd")&amp;"|"&amp;$N50)</f>
        <v/>
      </c>
      <c r="P50" s="16">
        <f>IF($A50="","",IF($G50="OVERDUE",COUNTIFS($G$5:$G50,"OVERDUE"),""))</f>
        <v/>
      </c>
      <c r="Q50" s="16">
        <f>IF($A50="","",IF(AND($F50="Open",$E50&lt;&gt;"",$E50&gt;=TODAY(),$E50&lt;=TODAY()+7),COUNTIFS($F$5:$F50,"Open",$E$5:$E50,"&gt;="&amp;TODAY(),$E$5:$E50,"&lt;="&amp;TODAY()+7),""))</f>
        <v/>
      </c>
    </row>
    <row r="51">
      <c r="A51" s="7" t="n"/>
      <c r="B51" s="8" t="n"/>
      <c r="C51" s="7" t="n"/>
      <c r="D51" s="7" t="n"/>
      <c r="E51" s="8" t="n"/>
      <c r="F51" s="7" t="n"/>
      <c r="G51" s="15">
        <f>IF($A51="","",IF(AND($F51&lt;&gt;"Done",$F51&lt;&gt;"Dropped",$E51&lt;&gt;"",$E51&lt;TODAY()),"OVERDUE",$F51))</f>
        <v/>
      </c>
      <c r="H51" s="13">
        <f>IF($G51="OVERDUE",TODAY()-$E51,"")</f>
        <v/>
      </c>
      <c r="I51" s="13">
        <f>IF($A51="","",COUNTIFS(Actions!$D$5:$D$204,$D51,Actions!$F$5:$F$204,"Open"))</f>
        <v/>
      </c>
      <c r="J51" s="8" t="n"/>
      <c r="K51" s="13">
        <f>IF($A51="","",IF(OR($J51="",$B51=""),"",$J51-$B51))</f>
        <v/>
      </c>
      <c r="L51" s="7" t="n"/>
      <c r="M51" s="7" t="n"/>
      <c r="N51" s="16">
        <f>IF($A51="","",COUNTIFS($A$5:$A51,$A51,$B$5:$B51,$B51))</f>
        <v/>
      </c>
      <c r="O51" s="17">
        <f>IF($A51="","",$A51&amp;"|"&amp;TEXT($B51,"yyyy-mm-dd")&amp;"|"&amp;$N51)</f>
        <v/>
      </c>
      <c r="P51" s="16">
        <f>IF($A51="","",IF($G51="OVERDUE",COUNTIFS($G$5:$G51,"OVERDUE"),""))</f>
        <v/>
      </c>
      <c r="Q51" s="16">
        <f>IF($A51="","",IF(AND($F51="Open",$E51&lt;&gt;"",$E51&gt;=TODAY(),$E51&lt;=TODAY()+7),COUNTIFS($F$5:$F51,"Open",$E$5:$E51,"&gt;="&amp;TODAY(),$E$5:$E51,"&lt;="&amp;TODAY()+7),""))</f>
        <v/>
      </c>
    </row>
    <row r="52">
      <c r="A52" s="7" t="n"/>
      <c r="B52" s="8" t="n"/>
      <c r="C52" s="7" t="n"/>
      <c r="D52" s="7" t="n"/>
      <c r="E52" s="8" t="n"/>
      <c r="F52" s="7" t="n"/>
      <c r="G52" s="15">
        <f>IF($A52="","",IF(AND($F52&lt;&gt;"Done",$F52&lt;&gt;"Dropped",$E52&lt;&gt;"",$E52&lt;TODAY()),"OVERDUE",$F52))</f>
        <v/>
      </c>
      <c r="H52" s="13">
        <f>IF($G52="OVERDUE",TODAY()-$E52,"")</f>
        <v/>
      </c>
      <c r="I52" s="13">
        <f>IF($A52="","",COUNTIFS(Actions!$D$5:$D$204,$D52,Actions!$F$5:$F$204,"Open"))</f>
        <v/>
      </c>
      <c r="J52" s="8" t="n"/>
      <c r="K52" s="13">
        <f>IF($A52="","",IF(OR($J52="",$B52=""),"",$J52-$B52))</f>
        <v/>
      </c>
      <c r="L52" s="7" t="n"/>
      <c r="M52" s="7" t="n"/>
      <c r="N52" s="16">
        <f>IF($A52="","",COUNTIFS($A$5:$A52,$A52,$B$5:$B52,$B52))</f>
        <v/>
      </c>
      <c r="O52" s="17">
        <f>IF($A52="","",$A52&amp;"|"&amp;TEXT($B52,"yyyy-mm-dd")&amp;"|"&amp;$N52)</f>
        <v/>
      </c>
      <c r="P52" s="16">
        <f>IF($A52="","",IF($G52="OVERDUE",COUNTIFS($G$5:$G52,"OVERDUE"),""))</f>
        <v/>
      </c>
      <c r="Q52" s="16">
        <f>IF($A52="","",IF(AND($F52="Open",$E52&lt;&gt;"",$E52&gt;=TODAY(),$E52&lt;=TODAY()+7),COUNTIFS($F$5:$F52,"Open",$E$5:$E52,"&gt;="&amp;TODAY(),$E$5:$E52,"&lt;="&amp;TODAY()+7),""))</f>
        <v/>
      </c>
    </row>
    <row r="53">
      <c r="A53" s="7" t="n"/>
      <c r="B53" s="8" t="n"/>
      <c r="C53" s="7" t="n"/>
      <c r="D53" s="7" t="n"/>
      <c r="E53" s="8" t="n"/>
      <c r="F53" s="7" t="n"/>
      <c r="G53" s="15">
        <f>IF($A53="","",IF(AND($F53&lt;&gt;"Done",$F53&lt;&gt;"Dropped",$E53&lt;&gt;"",$E53&lt;TODAY()),"OVERDUE",$F53))</f>
        <v/>
      </c>
      <c r="H53" s="13">
        <f>IF($G53="OVERDUE",TODAY()-$E53,"")</f>
        <v/>
      </c>
      <c r="I53" s="13">
        <f>IF($A53="","",COUNTIFS(Actions!$D$5:$D$204,$D53,Actions!$F$5:$F$204,"Open"))</f>
        <v/>
      </c>
      <c r="J53" s="8" t="n"/>
      <c r="K53" s="13">
        <f>IF($A53="","",IF(OR($J53="",$B53=""),"",$J53-$B53))</f>
        <v/>
      </c>
      <c r="L53" s="7" t="n"/>
      <c r="M53" s="7" t="n"/>
      <c r="N53" s="16">
        <f>IF($A53="","",COUNTIFS($A$5:$A53,$A53,$B$5:$B53,$B53))</f>
        <v/>
      </c>
      <c r="O53" s="17">
        <f>IF($A53="","",$A53&amp;"|"&amp;TEXT($B53,"yyyy-mm-dd")&amp;"|"&amp;$N53)</f>
        <v/>
      </c>
      <c r="P53" s="16">
        <f>IF($A53="","",IF($G53="OVERDUE",COUNTIFS($G$5:$G53,"OVERDUE"),""))</f>
        <v/>
      </c>
      <c r="Q53" s="16">
        <f>IF($A53="","",IF(AND($F53="Open",$E53&lt;&gt;"",$E53&gt;=TODAY(),$E53&lt;=TODAY()+7),COUNTIFS($F$5:$F53,"Open",$E$5:$E53,"&gt;="&amp;TODAY(),$E$5:$E53,"&lt;="&amp;TODAY()+7),""))</f>
        <v/>
      </c>
    </row>
    <row r="54">
      <c r="A54" s="7" t="n"/>
      <c r="B54" s="8" t="n"/>
      <c r="C54" s="7" t="n"/>
      <c r="D54" s="7" t="n"/>
      <c r="E54" s="8" t="n"/>
      <c r="F54" s="7" t="n"/>
      <c r="G54" s="15">
        <f>IF($A54="","",IF(AND($F54&lt;&gt;"Done",$F54&lt;&gt;"Dropped",$E54&lt;&gt;"",$E54&lt;TODAY()),"OVERDUE",$F54))</f>
        <v/>
      </c>
      <c r="H54" s="13">
        <f>IF($G54="OVERDUE",TODAY()-$E54,"")</f>
        <v/>
      </c>
      <c r="I54" s="13">
        <f>IF($A54="","",COUNTIFS(Actions!$D$5:$D$204,$D54,Actions!$F$5:$F$204,"Open"))</f>
        <v/>
      </c>
      <c r="J54" s="8" t="n"/>
      <c r="K54" s="13">
        <f>IF($A54="","",IF(OR($J54="",$B54=""),"",$J54-$B54))</f>
        <v/>
      </c>
      <c r="L54" s="7" t="n"/>
      <c r="M54" s="7" t="n"/>
      <c r="N54" s="16">
        <f>IF($A54="","",COUNTIFS($A$5:$A54,$A54,$B$5:$B54,$B54))</f>
        <v/>
      </c>
      <c r="O54" s="17">
        <f>IF($A54="","",$A54&amp;"|"&amp;TEXT($B54,"yyyy-mm-dd")&amp;"|"&amp;$N54)</f>
        <v/>
      </c>
      <c r="P54" s="16">
        <f>IF($A54="","",IF($G54="OVERDUE",COUNTIFS($G$5:$G54,"OVERDUE"),""))</f>
        <v/>
      </c>
      <c r="Q54" s="16">
        <f>IF($A54="","",IF(AND($F54="Open",$E54&lt;&gt;"",$E54&gt;=TODAY(),$E54&lt;=TODAY()+7),COUNTIFS($F$5:$F54,"Open",$E$5:$E54,"&gt;="&amp;TODAY(),$E$5:$E54,"&lt;="&amp;TODAY()+7),""))</f>
        <v/>
      </c>
    </row>
    <row r="55">
      <c r="A55" s="7" t="n"/>
      <c r="B55" s="8" t="n"/>
      <c r="C55" s="7" t="n"/>
      <c r="D55" s="7" t="n"/>
      <c r="E55" s="8" t="n"/>
      <c r="F55" s="7" t="n"/>
      <c r="G55" s="15">
        <f>IF($A55="","",IF(AND($F55&lt;&gt;"Done",$F55&lt;&gt;"Dropped",$E55&lt;&gt;"",$E55&lt;TODAY()),"OVERDUE",$F55))</f>
        <v/>
      </c>
      <c r="H55" s="13">
        <f>IF($G55="OVERDUE",TODAY()-$E55,"")</f>
        <v/>
      </c>
      <c r="I55" s="13">
        <f>IF($A55="","",COUNTIFS(Actions!$D$5:$D$204,$D55,Actions!$F$5:$F$204,"Open"))</f>
        <v/>
      </c>
      <c r="J55" s="8" t="n"/>
      <c r="K55" s="13">
        <f>IF($A55="","",IF(OR($J55="",$B55=""),"",$J55-$B55))</f>
        <v/>
      </c>
      <c r="L55" s="7" t="n"/>
      <c r="M55" s="7" t="n"/>
      <c r="N55" s="16">
        <f>IF($A55="","",COUNTIFS($A$5:$A55,$A55,$B$5:$B55,$B55))</f>
        <v/>
      </c>
      <c r="O55" s="17">
        <f>IF($A55="","",$A55&amp;"|"&amp;TEXT($B55,"yyyy-mm-dd")&amp;"|"&amp;$N55)</f>
        <v/>
      </c>
      <c r="P55" s="16">
        <f>IF($A55="","",IF($G55="OVERDUE",COUNTIFS($G$5:$G55,"OVERDUE"),""))</f>
        <v/>
      </c>
      <c r="Q55" s="16">
        <f>IF($A55="","",IF(AND($F55="Open",$E55&lt;&gt;"",$E55&gt;=TODAY(),$E55&lt;=TODAY()+7),COUNTIFS($F$5:$F55,"Open",$E$5:$E55,"&gt;="&amp;TODAY(),$E$5:$E55,"&lt;="&amp;TODAY()+7),""))</f>
        <v/>
      </c>
    </row>
    <row r="56">
      <c r="A56" s="7" t="n"/>
      <c r="B56" s="8" t="n"/>
      <c r="C56" s="7" t="n"/>
      <c r="D56" s="7" t="n"/>
      <c r="E56" s="8" t="n"/>
      <c r="F56" s="7" t="n"/>
      <c r="G56" s="15">
        <f>IF($A56="","",IF(AND($F56&lt;&gt;"Done",$F56&lt;&gt;"Dropped",$E56&lt;&gt;"",$E56&lt;TODAY()),"OVERDUE",$F56))</f>
        <v/>
      </c>
      <c r="H56" s="13">
        <f>IF($G56="OVERDUE",TODAY()-$E56,"")</f>
        <v/>
      </c>
      <c r="I56" s="13">
        <f>IF($A56="","",COUNTIFS(Actions!$D$5:$D$204,$D56,Actions!$F$5:$F$204,"Open"))</f>
        <v/>
      </c>
      <c r="J56" s="8" t="n"/>
      <c r="K56" s="13">
        <f>IF($A56="","",IF(OR($J56="",$B56=""),"",$J56-$B56))</f>
        <v/>
      </c>
      <c r="L56" s="7" t="n"/>
      <c r="M56" s="7" t="n"/>
      <c r="N56" s="16">
        <f>IF($A56="","",COUNTIFS($A$5:$A56,$A56,$B$5:$B56,$B56))</f>
        <v/>
      </c>
      <c r="O56" s="17">
        <f>IF($A56="","",$A56&amp;"|"&amp;TEXT($B56,"yyyy-mm-dd")&amp;"|"&amp;$N56)</f>
        <v/>
      </c>
      <c r="P56" s="16">
        <f>IF($A56="","",IF($G56="OVERDUE",COUNTIFS($G$5:$G56,"OVERDUE"),""))</f>
        <v/>
      </c>
      <c r="Q56" s="16">
        <f>IF($A56="","",IF(AND($F56="Open",$E56&lt;&gt;"",$E56&gt;=TODAY(),$E56&lt;=TODAY()+7),COUNTIFS($F$5:$F56,"Open",$E$5:$E56,"&gt;="&amp;TODAY(),$E$5:$E56,"&lt;="&amp;TODAY()+7),""))</f>
        <v/>
      </c>
    </row>
    <row r="57">
      <c r="A57" s="7" t="n"/>
      <c r="B57" s="8" t="n"/>
      <c r="C57" s="7" t="n"/>
      <c r="D57" s="7" t="n"/>
      <c r="E57" s="8" t="n"/>
      <c r="F57" s="7" t="n"/>
      <c r="G57" s="15">
        <f>IF($A57="","",IF(AND($F57&lt;&gt;"Done",$F57&lt;&gt;"Dropped",$E57&lt;&gt;"",$E57&lt;TODAY()),"OVERDUE",$F57))</f>
        <v/>
      </c>
      <c r="H57" s="13">
        <f>IF($G57="OVERDUE",TODAY()-$E57,"")</f>
        <v/>
      </c>
      <c r="I57" s="13">
        <f>IF($A57="","",COUNTIFS(Actions!$D$5:$D$204,$D57,Actions!$F$5:$F$204,"Open"))</f>
        <v/>
      </c>
      <c r="J57" s="8" t="n"/>
      <c r="K57" s="13">
        <f>IF($A57="","",IF(OR($J57="",$B57=""),"",$J57-$B57))</f>
        <v/>
      </c>
      <c r="L57" s="7" t="n"/>
      <c r="M57" s="7" t="n"/>
      <c r="N57" s="16">
        <f>IF($A57="","",COUNTIFS($A$5:$A57,$A57,$B$5:$B57,$B57))</f>
        <v/>
      </c>
      <c r="O57" s="17">
        <f>IF($A57="","",$A57&amp;"|"&amp;TEXT($B57,"yyyy-mm-dd")&amp;"|"&amp;$N57)</f>
        <v/>
      </c>
      <c r="P57" s="16">
        <f>IF($A57="","",IF($G57="OVERDUE",COUNTIFS($G$5:$G57,"OVERDUE"),""))</f>
        <v/>
      </c>
      <c r="Q57" s="16">
        <f>IF($A57="","",IF(AND($F57="Open",$E57&lt;&gt;"",$E57&gt;=TODAY(),$E57&lt;=TODAY()+7),COUNTIFS($F$5:$F57,"Open",$E$5:$E57,"&gt;="&amp;TODAY(),$E$5:$E57,"&lt;="&amp;TODAY()+7),""))</f>
        <v/>
      </c>
    </row>
    <row r="58">
      <c r="A58" s="7" t="n"/>
      <c r="B58" s="8" t="n"/>
      <c r="C58" s="7" t="n"/>
      <c r="D58" s="7" t="n"/>
      <c r="E58" s="8" t="n"/>
      <c r="F58" s="7" t="n"/>
      <c r="G58" s="15">
        <f>IF($A58="","",IF(AND($F58&lt;&gt;"Done",$F58&lt;&gt;"Dropped",$E58&lt;&gt;"",$E58&lt;TODAY()),"OVERDUE",$F58))</f>
        <v/>
      </c>
      <c r="H58" s="13">
        <f>IF($G58="OVERDUE",TODAY()-$E58,"")</f>
        <v/>
      </c>
      <c r="I58" s="13">
        <f>IF($A58="","",COUNTIFS(Actions!$D$5:$D$204,$D58,Actions!$F$5:$F$204,"Open"))</f>
        <v/>
      </c>
      <c r="J58" s="8" t="n"/>
      <c r="K58" s="13">
        <f>IF($A58="","",IF(OR($J58="",$B58=""),"",$J58-$B58))</f>
        <v/>
      </c>
      <c r="L58" s="7" t="n"/>
      <c r="M58" s="7" t="n"/>
      <c r="N58" s="16">
        <f>IF($A58="","",COUNTIFS($A$5:$A58,$A58,$B$5:$B58,$B58))</f>
        <v/>
      </c>
      <c r="O58" s="17">
        <f>IF($A58="","",$A58&amp;"|"&amp;TEXT($B58,"yyyy-mm-dd")&amp;"|"&amp;$N58)</f>
        <v/>
      </c>
      <c r="P58" s="16">
        <f>IF($A58="","",IF($G58="OVERDUE",COUNTIFS($G$5:$G58,"OVERDUE"),""))</f>
        <v/>
      </c>
      <c r="Q58" s="16">
        <f>IF($A58="","",IF(AND($F58="Open",$E58&lt;&gt;"",$E58&gt;=TODAY(),$E58&lt;=TODAY()+7),COUNTIFS($F$5:$F58,"Open",$E$5:$E58,"&gt;="&amp;TODAY(),$E$5:$E58,"&lt;="&amp;TODAY()+7),""))</f>
        <v/>
      </c>
    </row>
    <row r="59">
      <c r="A59" s="7" t="n"/>
      <c r="B59" s="8" t="n"/>
      <c r="C59" s="7" t="n"/>
      <c r="D59" s="7" t="n"/>
      <c r="E59" s="8" t="n"/>
      <c r="F59" s="7" t="n"/>
      <c r="G59" s="15">
        <f>IF($A59="","",IF(AND($F59&lt;&gt;"Done",$F59&lt;&gt;"Dropped",$E59&lt;&gt;"",$E59&lt;TODAY()),"OVERDUE",$F59))</f>
        <v/>
      </c>
      <c r="H59" s="13">
        <f>IF($G59="OVERDUE",TODAY()-$E59,"")</f>
        <v/>
      </c>
      <c r="I59" s="13">
        <f>IF($A59="","",COUNTIFS(Actions!$D$5:$D$204,$D59,Actions!$F$5:$F$204,"Open"))</f>
        <v/>
      </c>
      <c r="J59" s="8" t="n"/>
      <c r="K59" s="13">
        <f>IF($A59="","",IF(OR($J59="",$B59=""),"",$J59-$B59))</f>
        <v/>
      </c>
      <c r="L59" s="7" t="n"/>
      <c r="M59" s="7" t="n"/>
      <c r="N59" s="16">
        <f>IF($A59="","",COUNTIFS($A$5:$A59,$A59,$B$5:$B59,$B59))</f>
        <v/>
      </c>
      <c r="O59" s="17">
        <f>IF($A59="","",$A59&amp;"|"&amp;TEXT($B59,"yyyy-mm-dd")&amp;"|"&amp;$N59)</f>
        <v/>
      </c>
      <c r="P59" s="16">
        <f>IF($A59="","",IF($G59="OVERDUE",COUNTIFS($G$5:$G59,"OVERDUE"),""))</f>
        <v/>
      </c>
      <c r="Q59" s="16">
        <f>IF($A59="","",IF(AND($F59="Open",$E59&lt;&gt;"",$E59&gt;=TODAY(),$E59&lt;=TODAY()+7),COUNTIFS($F$5:$F59,"Open",$E$5:$E59,"&gt;="&amp;TODAY(),$E$5:$E59,"&lt;="&amp;TODAY()+7),""))</f>
        <v/>
      </c>
    </row>
    <row r="60">
      <c r="A60" s="7" t="n"/>
      <c r="B60" s="8" t="n"/>
      <c r="C60" s="7" t="n"/>
      <c r="D60" s="7" t="n"/>
      <c r="E60" s="8" t="n"/>
      <c r="F60" s="7" t="n"/>
      <c r="G60" s="15">
        <f>IF($A60="","",IF(AND($F60&lt;&gt;"Done",$F60&lt;&gt;"Dropped",$E60&lt;&gt;"",$E60&lt;TODAY()),"OVERDUE",$F60))</f>
        <v/>
      </c>
      <c r="H60" s="13">
        <f>IF($G60="OVERDUE",TODAY()-$E60,"")</f>
        <v/>
      </c>
      <c r="I60" s="13">
        <f>IF($A60="","",COUNTIFS(Actions!$D$5:$D$204,$D60,Actions!$F$5:$F$204,"Open"))</f>
        <v/>
      </c>
      <c r="J60" s="8" t="n"/>
      <c r="K60" s="13">
        <f>IF($A60="","",IF(OR($J60="",$B60=""),"",$J60-$B60))</f>
        <v/>
      </c>
      <c r="L60" s="7" t="n"/>
      <c r="M60" s="7" t="n"/>
      <c r="N60" s="16">
        <f>IF($A60="","",COUNTIFS($A$5:$A60,$A60,$B$5:$B60,$B60))</f>
        <v/>
      </c>
      <c r="O60" s="17">
        <f>IF($A60="","",$A60&amp;"|"&amp;TEXT($B60,"yyyy-mm-dd")&amp;"|"&amp;$N60)</f>
        <v/>
      </c>
      <c r="P60" s="16">
        <f>IF($A60="","",IF($G60="OVERDUE",COUNTIFS($G$5:$G60,"OVERDUE"),""))</f>
        <v/>
      </c>
      <c r="Q60" s="16">
        <f>IF($A60="","",IF(AND($F60="Open",$E60&lt;&gt;"",$E60&gt;=TODAY(),$E60&lt;=TODAY()+7),COUNTIFS($F$5:$F60,"Open",$E$5:$E60,"&gt;="&amp;TODAY(),$E$5:$E60,"&lt;="&amp;TODAY()+7),""))</f>
        <v/>
      </c>
    </row>
    <row r="61">
      <c r="A61" s="7" t="n"/>
      <c r="B61" s="8" t="n"/>
      <c r="C61" s="7" t="n"/>
      <c r="D61" s="7" t="n"/>
      <c r="E61" s="8" t="n"/>
      <c r="F61" s="7" t="n"/>
      <c r="G61" s="15">
        <f>IF($A61="","",IF(AND($F61&lt;&gt;"Done",$F61&lt;&gt;"Dropped",$E61&lt;&gt;"",$E61&lt;TODAY()),"OVERDUE",$F61))</f>
        <v/>
      </c>
      <c r="H61" s="13">
        <f>IF($G61="OVERDUE",TODAY()-$E61,"")</f>
        <v/>
      </c>
      <c r="I61" s="13">
        <f>IF($A61="","",COUNTIFS(Actions!$D$5:$D$204,$D61,Actions!$F$5:$F$204,"Open"))</f>
        <v/>
      </c>
      <c r="J61" s="8" t="n"/>
      <c r="K61" s="13">
        <f>IF($A61="","",IF(OR($J61="",$B61=""),"",$J61-$B61))</f>
        <v/>
      </c>
      <c r="L61" s="7" t="n"/>
      <c r="M61" s="7" t="n"/>
      <c r="N61" s="16">
        <f>IF($A61="","",COUNTIFS($A$5:$A61,$A61,$B$5:$B61,$B61))</f>
        <v/>
      </c>
      <c r="O61" s="17">
        <f>IF($A61="","",$A61&amp;"|"&amp;TEXT($B61,"yyyy-mm-dd")&amp;"|"&amp;$N61)</f>
        <v/>
      </c>
      <c r="P61" s="16">
        <f>IF($A61="","",IF($G61="OVERDUE",COUNTIFS($G$5:$G61,"OVERDUE"),""))</f>
        <v/>
      </c>
      <c r="Q61" s="16">
        <f>IF($A61="","",IF(AND($F61="Open",$E61&lt;&gt;"",$E61&gt;=TODAY(),$E61&lt;=TODAY()+7),COUNTIFS($F$5:$F61,"Open",$E$5:$E61,"&gt;="&amp;TODAY(),$E$5:$E61,"&lt;="&amp;TODAY()+7),""))</f>
        <v/>
      </c>
    </row>
    <row r="62">
      <c r="A62" s="7" t="n"/>
      <c r="B62" s="8" t="n"/>
      <c r="C62" s="7" t="n"/>
      <c r="D62" s="7" t="n"/>
      <c r="E62" s="8" t="n"/>
      <c r="F62" s="7" t="n"/>
      <c r="G62" s="15">
        <f>IF($A62="","",IF(AND($F62&lt;&gt;"Done",$F62&lt;&gt;"Dropped",$E62&lt;&gt;"",$E62&lt;TODAY()),"OVERDUE",$F62))</f>
        <v/>
      </c>
      <c r="H62" s="13">
        <f>IF($G62="OVERDUE",TODAY()-$E62,"")</f>
        <v/>
      </c>
      <c r="I62" s="13">
        <f>IF($A62="","",COUNTIFS(Actions!$D$5:$D$204,$D62,Actions!$F$5:$F$204,"Open"))</f>
        <v/>
      </c>
      <c r="J62" s="8" t="n"/>
      <c r="K62" s="13">
        <f>IF($A62="","",IF(OR($J62="",$B62=""),"",$J62-$B62))</f>
        <v/>
      </c>
      <c r="L62" s="7" t="n"/>
      <c r="M62" s="7" t="n"/>
      <c r="N62" s="16">
        <f>IF($A62="","",COUNTIFS($A$5:$A62,$A62,$B$5:$B62,$B62))</f>
        <v/>
      </c>
      <c r="O62" s="17">
        <f>IF($A62="","",$A62&amp;"|"&amp;TEXT($B62,"yyyy-mm-dd")&amp;"|"&amp;$N62)</f>
        <v/>
      </c>
      <c r="P62" s="16">
        <f>IF($A62="","",IF($G62="OVERDUE",COUNTIFS($G$5:$G62,"OVERDUE"),""))</f>
        <v/>
      </c>
      <c r="Q62" s="16">
        <f>IF($A62="","",IF(AND($F62="Open",$E62&lt;&gt;"",$E62&gt;=TODAY(),$E62&lt;=TODAY()+7),COUNTIFS($F$5:$F62,"Open",$E$5:$E62,"&gt;="&amp;TODAY(),$E$5:$E62,"&lt;="&amp;TODAY()+7),""))</f>
        <v/>
      </c>
    </row>
    <row r="63">
      <c r="A63" s="7" t="n"/>
      <c r="B63" s="8" t="n"/>
      <c r="C63" s="7" t="n"/>
      <c r="D63" s="7" t="n"/>
      <c r="E63" s="8" t="n"/>
      <c r="F63" s="7" t="n"/>
      <c r="G63" s="15">
        <f>IF($A63="","",IF(AND($F63&lt;&gt;"Done",$F63&lt;&gt;"Dropped",$E63&lt;&gt;"",$E63&lt;TODAY()),"OVERDUE",$F63))</f>
        <v/>
      </c>
      <c r="H63" s="13">
        <f>IF($G63="OVERDUE",TODAY()-$E63,"")</f>
        <v/>
      </c>
      <c r="I63" s="13">
        <f>IF($A63="","",COUNTIFS(Actions!$D$5:$D$204,$D63,Actions!$F$5:$F$204,"Open"))</f>
        <v/>
      </c>
      <c r="J63" s="8" t="n"/>
      <c r="K63" s="13">
        <f>IF($A63="","",IF(OR($J63="",$B63=""),"",$J63-$B63))</f>
        <v/>
      </c>
      <c r="L63" s="7" t="n"/>
      <c r="M63" s="7" t="n"/>
      <c r="N63" s="16">
        <f>IF($A63="","",COUNTIFS($A$5:$A63,$A63,$B$5:$B63,$B63))</f>
        <v/>
      </c>
      <c r="O63" s="17">
        <f>IF($A63="","",$A63&amp;"|"&amp;TEXT($B63,"yyyy-mm-dd")&amp;"|"&amp;$N63)</f>
        <v/>
      </c>
      <c r="P63" s="16">
        <f>IF($A63="","",IF($G63="OVERDUE",COUNTIFS($G$5:$G63,"OVERDUE"),""))</f>
        <v/>
      </c>
      <c r="Q63" s="16">
        <f>IF($A63="","",IF(AND($F63="Open",$E63&lt;&gt;"",$E63&gt;=TODAY(),$E63&lt;=TODAY()+7),COUNTIFS($F$5:$F63,"Open",$E$5:$E63,"&gt;="&amp;TODAY(),$E$5:$E63,"&lt;="&amp;TODAY()+7),""))</f>
        <v/>
      </c>
    </row>
    <row r="64">
      <c r="A64" s="7" t="n"/>
      <c r="B64" s="8" t="n"/>
      <c r="C64" s="7" t="n"/>
      <c r="D64" s="7" t="n"/>
      <c r="E64" s="8" t="n"/>
      <c r="F64" s="7" t="n"/>
      <c r="G64" s="15">
        <f>IF($A64="","",IF(AND($F64&lt;&gt;"Done",$F64&lt;&gt;"Dropped",$E64&lt;&gt;"",$E64&lt;TODAY()),"OVERDUE",$F64))</f>
        <v/>
      </c>
      <c r="H64" s="13">
        <f>IF($G64="OVERDUE",TODAY()-$E64,"")</f>
        <v/>
      </c>
      <c r="I64" s="13">
        <f>IF($A64="","",COUNTIFS(Actions!$D$5:$D$204,$D64,Actions!$F$5:$F$204,"Open"))</f>
        <v/>
      </c>
      <c r="J64" s="8" t="n"/>
      <c r="K64" s="13">
        <f>IF($A64="","",IF(OR($J64="",$B64=""),"",$J64-$B64))</f>
        <v/>
      </c>
      <c r="L64" s="7" t="n"/>
      <c r="M64" s="7" t="n"/>
      <c r="N64" s="16">
        <f>IF($A64="","",COUNTIFS($A$5:$A64,$A64,$B$5:$B64,$B64))</f>
        <v/>
      </c>
      <c r="O64" s="17">
        <f>IF($A64="","",$A64&amp;"|"&amp;TEXT($B64,"yyyy-mm-dd")&amp;"|"&amp;$N64)</f>
        <v/>
      </c>
      <c r="P64" s="16">
        <f>IF($A64="","",IF($G64="OVERDUE",COUNTIFS($G$5:$G64,"OVERDUE"),""))</f>
        <v/>
      </c>
      <c r="Q64" s="16">
        <f>IF($A64="","",IF(AND($F64="Open",$E64&lt;&gt;"",$E64&gt;=TODAY(),$E64&lt;=TODAY()+7),COUNTIFS($F$5:$F64,"Open",$E$5:$E64,"&gt;="&amp;TODAY(),$E$5:$E64,"&lt;="&amp;TODAY()+7),""))</f>
        <v/>
      </c>
    </row>
    <row r="65">
      <c r="A65" s="7" t="n"/>
      <c r="B65" s="8" t="n"/>
      <c r="C65" s="7" t="n"/>
      <c r="D65" s="7" t="n"/>
      <c r="E65" s="8" t="n"/>
      <c r="F65" s="7" t="n"/>
      <c r="G65" s="15">
        <f>IF($A65="","",IF(AND($F65&lt;&gt;"Done",$F65&lt;&gt;"Dropped",$E65&lt;&gt;"",$E65&lt;TODAY()),"OVERDUE",$F65))</f>
        <v/>
      </c>
      <c r="H65" s="13">
        <f>IF($G65="OVERDUE",TODAY()-$E65,"")</f>
        <v/>
      </c>
      <c r="I65" s="13">
        <f>IF($A65="","",COUNTIFS(Actions!$D$5:$D$204,$D65,Actions!$F$5:$F$204,"Open"))</f>
        <v/>
      </c>
      <c r="J65" s="8" t="n"/>
      <c r="K65" s="13">
        <f>IF($A65="","",IF(OR($J65="",$B65=""),"",$J65-$B65))</f>
        <v/>
      </c>
      <c r="L65" s="7" t="n"/>
      <c r="M65" s="7" t="n"/>
      <c r="N65" s="16">
        <f>IF($A65="","",COUNTIFS($A$5:$A65,$A65,$B$5:$B65,$B65))</f>
        <v/>
      </c>
      <c r="O65" s="17">
        <f>IF($A65="","",$A65&amp;"|"&amp;TEXT($B65,"yyyy-mm-dd")&amp;"|"&amp;$N65)</f>
        <v/>
      </c>
      <c r="P65" s="16">
        <f>IF($A65="","",IF($G65="OVERDUE",COUNTIFS($G$5:$G65,"OVERDUE"),""))</f>
        <v/>
      </c>
      <c r="Q65" s="16">
        <f>IF($A65="","",IF(AND($F65="Open",$E65&lt;&gt;"",$E65&gt;=TODAY(),$E65&lt;=TODAY()+7),COUNTIFS($F$5:$F65,"Open",$E$5:$E65,"&gt;="&amp;TODAY(),$E$5:$E65,"&lt;="&amp;TODAY()+7),""))</f>
        <v/>
      </c>
    </row>
    <row r="66">
      <c r="A66" s="7" t="n"/>
      <c r="B66" s="8" t="n"/>
      <c r="C66" s="7" t="n"/>
      <c r="D66" s="7" t="n"/>
      <c r="E66" s="8" t="n"/>
      <c r="F66" s="7" t="n"/>
      <c r="G66" s="15">
        <f>IF($A66="","",IF(AND($F66&lt;&gt;"Done",$F66&lt;&gt;"Dropped",$E66&lt;&gt;"",$E66&lt;TODAY()),"OVERDUE",$F66))</f>
        <v/>
      </c>
      <c r="H66" s="13">
        <f>IF($G66="OVERDUE",TODAY()-$E66,"")</f>
        <v/>
      </c>
      <c r="I66" s="13">
        <f>IF($A66="","",COUNTIFS(Actions!$D$5:$D$204,$D66,Actions!$F$5:$F$204,"Open"))</f>
        <v/>
      </c>
      <c r="J66" s="8" t="n"/>
      <c r="K66" s="13">
        <f>IF($A66="","",IF(OR($J66="",$B66=""),"",$J66-$B66))</f>
        <v/>
      </c>
      <c r="L66" s="7" t="n"/>
      <c r="M66" s="7" t="n"/>
      <c r="N66" s="16">
        <f>IF($A66="","",COUNTIFS($A$5:$A66,$A66,$B$5:$B66,$B66))</f>
        <v/>
      </c>
      <c r="O66" s="17">
        <f>IF($A66="","",$A66&amp;"|"&amp;TEXT($B66,"yyyy-mm-dd")&amp;"|"&amp;$N66)</f>
        <v/>
      </c>
      <c r="P66" s="16">
        <f>IF($A66="","",IF($G66="OVERDUE",COUNTIFS($G$5:$G66,"OVERDUE"),""))</f>
        <v/>
      </c>
      <c r="Q66" s="16">
        <f>IF($A66="","",IF(AND($F66="Open",$E66&lt;&gt;"",$E66&gt;=TODAY(),$E66&lt;=TODAY()+7),COUNTIFS($F$5:$F66,"Open",$E$5:$E66,"&gt;="&amp;TODAY(),$E$5:$E66,"&lt;="&amp;TODAY()+7),""))</f>
        <v/>
      </c>
    </row>
    <row r="67">
      <c r="A67" s="7" t="n"/>
      <c r="B67" s="8" t="n"/>
      <c r="C67" s="7" t="n"/>
      <c r="D67" s="7" t="n"/>
      <c r="E67" s="8" t="n"/>
      <c r="F67" s="7" t="n"/>
      <c r="G67" s="15">
        <f>IF($A67="","",IF(AND($F67&lt;&gt;"Done",$F67&lt;&gt;"Dropped",$E67&lt;&gt;"",$E67&lt;TODAY()),"OVERDUE",$F67))</f>
        <v/>
      </c>
      <c r="H67" s="13">
        <f>IF($G67="OVERDUE",TODAY()-$E67,"")</f>
        <v/>
      </c>
      <c r="I67" s="13">
        <f>IF($A67="","",COUNTIFS(Actions!$D$5:$D$204,$D67,Actions!$F$5:$F$204,"Open"))</f>
        <v/>
      </c>
      <c r="J67" s="8" t="n"/>
      <c r="K67" s="13">
        <f>IF($A67="","",IF(OR($J67="",$B67=""),"",$J67-$B67))</f>
        <v/>
      </c>
      <c r="L67" s="7" t="n"/>
      <c r="M67" s="7" t="n"/>
      <c r="N67" s="16">
        <f>IF($A67="","",COUNTIFS($A$5:$A67,$A67,$B$5:$B67,$B67))</f>
        <v/>
      </c>
      <c r="O67" s="17">
        <f>IF($A67="","",$A67&amp;"|"&amp;TEXT($B67,"yyyy-mm-dd")&amp;"|"&amp;$N67)</f>
        <v/>
      </c>
      <c r="P67" s="16">
        <f>IF($A67="","",IF($G67="OVERDUE",COUNTIFS($G$5:$G67,"OVERDUE"),""))</f>
        <v/>
      </c>
      <c r="Q67" s="16">
        <f>IF($A67="","",IF(AND($F67="Open",$E67&lt;&gt;"",$E67&gt;=TODAY(),$E67&lt;=TODAY()+7),COUNTIFS($F$5:$F67,"Open",$E$5:$E67,"&gt;="&amp;TODAY(),$E$5:$E67,"&lt;="&amp;TODAY()+7),""))</f>
        <v/>
      </c>
    </row>
    <row r="68">
      <c r="A68" s="7" t="n"/>
      <c r="B68" s="8" t="n"/>
      <c r="C68" s="7" t="n"/>
      <c r="D68" s="7" t="n"/>
      <c r="E68" s="8" t="n"/>
      <c r="F68" s="7" t="n"/>
      <c r="G68" s="15">
        <f>IF($A68="","",IF(AND($F68&lt;&gt;"Done",$F68&lt;&gt;"Dropped",$E68&lt;&gt;"",$E68&lt;TODAY()),"OVERDUE",$F68))</f>
        <v/>
      </c>
      <c r="H68" s="13">
        <f>IF($G68="OVERDUE",TODAY()-$E68,"")</f>
        <v/>
      </c>
      <c r="I68" s="13">
        <f>IF($A68="","",COUNTIFS(Actions!$D$5:$D$204,$D68,Actions!$F$5:$F$204,"Open"))</f>
        <v/>
      </c>
      <c r="J68" s="8" t="n"/>
      <c r="K68" s="13">
        <f>IF($A68="","",IF(OR($J68="",$B68=""),"",$J68-$B68))</f>
        <v/>
      </c>
      <c r="L68" s="7" t="n"/>
      <c r="M68" s="7" t="n"/>
      <c r="N68" s="16">
        <f>IF($A68="","",COUNTIFS($A$5:$A68,$A68,$B$5:$B68,$B68))</f>
        <v/>
      </c>
      <c r="O68" s="17">
        <f>IF($A68="","",$A68&amp;"|"&amp;TEXT($B68,"yyyy-mm-dd")&amp;"|"&amp;$N68)</f>
        <v/>
      </c>
      <c r="P68" s="16">
        <f>IF($A68="","",IF($G68="OVERDUE",COUNTIFS($G$5:$G68,"OVERDUE"),""))</f>
        <v/>
      </c>
      <c r="Q68" s="16">
        <f>IF($A68="","",IF(AND($F68="Open",$E68&lt;&gt;"",$E68&gt;=TODAY(),$E68&lt;=TODAY()+7),COUNTIFS($F$5:$F68,"Open",$E$5:$E68,"&gt;="&amp;TODAY(),$E$5:$E68,"&lt;="&amp;TODAY()+7),""))</f>
        <v/>
      </c>
    </row>
    <row r="69">
      <c r="A69" s="7" t="n"/>
      <c r="B69" s="8" t="n"/>
      <c r="C69" s="7" t="n"/>
      <c r="D69" s="7" t="n"/>
      <c r="E69" s="8" t="n"/>
      <c r="F69" s="7" t="n"/>
      <c r="G69" s="15">
        <f>IF($A69="","",IF(AND($F69&lt;&gt;"Done",$F69&lt;&gt;"Dropped",$E69&lt;&gt;"",$E69&lt;TODAY()),"OVERDUE",$F69))</f>
        <v/>
      </c>
      <c r="H69" s="13">
        <f>IF($G69="OVERDUE",TODAY()-$E69,"")</f>
        <v/>
      </c>
      <c r="I69" s="13">
        <f>IF($A69="","",COUNTIFS(Actions!$D$5:$D$204,$D69,Actions!$F$5:$F$204,"Open"))</f>
        <v/>
      </c>
      <c r="J69" s="8" t="n"/>
      <c r="K69" s="13">
        <f>IF($A69="","",IF(OR($J69="",$B69=""),"",$J69-$B69))</f>
        <v/>
      </c>
      <c r="L69" s="7" t="n"/>
      <c r="M69" s="7" t="n"/>
      <c r="N69" s="16">
        <f>IF($A69="","",COUNTIFS($A$5:$A69,$A69,$B$5:$B69,$B69))</f>
        <v/>
      </c>
      <c r="O69" s="17">
        <f>IF($A69="","",$A69&amp;"|"&amp;TEXT($B69,"yyyy-mm-dd")&amp;"|"&amp;$N69)</f>
        <v/>
      </c>
      <c r="P69" s="16">
        <f>IF($A69="","",IF($G69="OVERDUE",COUNTIFS($G$5:$G69,"OVERDUE"),""))</f>
        <v/>
      </c>
      <c r="Q69" s="16">
        <f>IF($A69="","",IF(AND($F69="Open",$E69&lt;&gt;"",$E69&gt;=TODAY(),$E69&lt;=TODAY()+7),COUNTIFS($F$5:$F69,"Open",$E$5:$E69,"&gt;="&amp;TODAY(),$E$5:$E69,"&lt;="&amp;TODAY()+7),""))</f>
        <v/>
      </c>
    </row>
    <row r="70">
      <c r="A70" s="7" t="n"/>
      <c r="B70" s="8" t="n"/>
      <c r="C70" s="7" t="n"/>
      <c r="D70" s="7" t="n"/>
      <c r="E70" s="8" t="n"/>
      <c r="F70" s="7" t="n"/>
      <c r="G70" s="15">
        <f>IF($A70="","",IF(AND($F70&lt;&gt;"Done",$F70&lt;&gt;"Dropped",$E70&lt;&gt;"",$E70&lt;TODAY()),"OVERDUE",$F70))</f>
        <v/>
      </c>
      <c r="H70" s="13">
        <f>IF($G70="OVERDUE",TODAY()-$E70,"")</f>
        <v/>
      </c>
      <c r="I70" s="13">
        <f>IF($A70="","",COUNTIFS(Actions!$D$5:$D$204,$D70,Actions!$F$5:$F$204,"Open"))</f>
        <v/>
      </c>
      <c r="J70" s="8" t="n"/>
      <c r="K70" s="13">
        <f>IF($A70="","",IF(OR($J70="",$B70=""),"",$J70-$B70))</f>
        <v/>
      </c>
      <c r="L70" s="7" t="n"/>
      <c r="M70" s="7" t="n"/>
      <c r="N70" s="16">
        <f>IF($A70="","",COUNTIFS($A$5:$A70,$A70,$B$5:$B70,$B70))</f>
        <v/>
      </c>
      <c r="O70" s="17">
        <f>IF($A70="","",$A70&amp;"|"&amp;TEXT($B70,"yyyy-mm-dd")&amp;"|"&amp;$N70)</f>
        <v/>
      </c>
      <c r="P70" s="16">
        <f>IF($A70="","",IF($G70="OVERDUE",COUNTIFS($G$5:$G70,"OVERDUE"),""))</f>
        <v/>
      </c>
      <c r="Q70" s="16">
        <f>IF($A70="","",IF(AND($F70="Open",$E70&lt;&gt;"",$E70&gt;=TODAY(),$E70&lt;=TODAY()+7),COUNTIFS($F$5:$F70,"Open",$E$5:$E70,"&gt;="&amp;TODAY(),$E$5:$E70,"&lt;="&amp;TODAY()+7),""))</f>
        <v/>
      </c>
    </row>
    <row r="71">
      <c r="A71" s="7" t="n"/>
      <c r="B71" s="8" t="n"/>
      <c r="C71" s="7" t="n"/>
      <c r="D71" s="7" t="n"/>
      <c r="E71" s="8" t="n"/>
      <c r="F71" s="7" t="n"/>
      <c r="G71" s="15">
        <f>IF($A71="","",IF(AND($F71&lt;&gt;"Done",$F71&lt;&gt;"Dropped",$E71&lt;&gt;"",$E71&lt;TODAY()),"OVERDUE",$F71))</f>
        <v/>
      </c>
      <c r="H71" s="13">
        <f>IF($G71="OVERDUE",TODAY()-$E71,"")</f>
        <v/>
      </c>
      <c r="I71" s="13">
        <f>IF($A71="","",COUNTIFS(Actions!$D$5:$D$204,$D71,Actions!$F$5:$F$204,"Open"))</f>
        <v/>
      </c>
      <c r="J71" s="8" t="n"/>
      <c r="K71" s="13">
        <f>IF($A71="","",IF(OR($J71="",$B71=""),"",$J71-$B71))</f>
        <v/>
      </c>
      <c r="L71" s="7" t="n"/>
      <c r="M71" s="7" t="n"/>
      <c r="N71" s="16">
        <f>IF($A71="","",COUNTIFS($A$5:$A71,$A71,$B$5:$B71,$B71))</f>
        <v/>
      </c>
      <c r="O71" s="17">
        <f>IF($A71="","",$A71&amp;"|"&amp;TEXT($B71,"yyyy-mm-dd")&amp;"|"&amp;$N71)</f>
        <v/>
      </c>
      <c r="P71" s="16">
        <f>IF($A71="","",IF($G71="OVERDUE",COUNTIFS($G$5:$G71,"OVERDUE"),""))</f>
        <v/>
      </c>
      <c r="Q71" s="16">
        <f>IF($A71="","",IF(AND($F71="Open",$E71&lt;&gt;"",$E71&gt;=TODAY(),$E71&lt;=TODAY()+7),COUNTIFS($F$5:$F71,"Open",$E$5:$E71,"&gt;="&amp;TODAY(),$E$5:$E71,"&lt;="&amp;TODAY()+7),""))</f>
        <v/>
      </c>
    </row>
    <row r="72">
      <c r="A72" s="7" t="n"/>
      <c r="B72" s="8" t="n"/>
      <c r="C72" s="7" t="n"/>
      <c r="D72" s="7" t="n"/>
      <c r="E72" s="8" t="n"/>
      <c r="F72" s="7" t="n"/>
      <c r="G72" s="15">
        <f>IF($A72="","",IF(AND($F72&lt;&gt;"Done",$F72&lt;&gt;"Dropped",$E72&lt;&gt;"",$E72&lt;TODAY()),"OVERDUE",$F72))</f>
        <v/>
      </c>
      <c r="H72" s="13">
        <f>IF($G72="OVERDUE",TODAY()-$E72,"")</f>
        <v/>
      </c>
      <c r="I72" s="13">
        <f>IF($A72="","",COUNTIFS(Actions!$D$5:$D$204,$D72,Actions!$F$5:$F$204,"Open"))</f>
        <v/>
      </c>
      <c r="J72" s="8" t="n"/>
      <c r="K72" s="13">
        <f>IF($A72="","",IF(OR($J72="",$B72=""),"",$J72-$B72))</f>
        <v/>
      </c>
      <c r="L72" s="7" t="n"/>
      <c r="M72" s="7" t="n"/>
      <c r="N72" s="16">
        <f>IF($A72="","",COUNTIFS($A$5:$A72,$A72,$B$5:$B72,$B72))</f>
        <v/>
      </c>
      <c r="O72" s="17">
        <f>IF($A72="","",$A72&amp;"|"&amp;TEXT($B72,"yyyy-mm-dd")&amp;"|"&amp;$N72)</f>
        <v/>
      </c>
      <c r="P72" s="16">
        <f>IF($A72="","",IF($G72="OVERDUE",COUNTIFS($G$5:$G72,"OVERDUE"),""))</f>
        <v/>
      </c>
      <c r="Q72" s="16">
        <f>IF($A72="","",IF(AND($F72="Open",$E72&lt;&gt;"",$E72&gt;=TODAY(),$E72&lt;=TODAY()+7),COUNTIFS($F$5:$F72,"Open",$E$5:$E72,"&gt;="&amp;TODAY(),$E$5:$E72,"&lt;="&amp;TODAY()+7),""))</f>
        <v/>
      </c>
    </row>
    <row r="73">
      <c r="A73" s="7" t="n"/>
      <c r="B73" s="8" t="n"/>
      <c r="C73" s="7" t="n"/>
      <c r="D73" s="7" t="n"/>
      <c r="E73" s="8" t="n"/>
      <c r="F73" s="7" t="n"/>
      <c r="G73" s="15">
        <f>IF($A73="","",IF(AND($F73&lt;&gt;"Done",$F73&lt;&gt;"Dropped",$E73&lt;&gt;"",$E73&lt;TODAY()),"OVERDUE",$F73))</f>
        <v/>
      </c>
      <c r="H73" s="13">
        <f>IF($G73="OVERDUE",TODAY()-$E73,"")</f>
        <v/>
      </c>
      <c r="I73" s="13">
        <f>IF($A73="","",COUNTIFS(Actions!$D$5:$D$204,$D73,Actions!$F$5:$F$204,"Open"))</f>
        <v/>
      </c>
      <c r="J73" s="8" t="n"/>
      <c r="K73" s="13">
        <f>IF($A73="","",IF(OR($J73="",$B73=""),"",$J73-$B73))</f>
        <v/>
      </c>
      <c r="L73" s="7" t="n"/>
      <c r="M73" s="7" t="n"/>
      <c r="N73" s="16">
        <f>IF($A73="","",COUNTIFS($A$5:$A73,$A73,$B$5:$B73,$B73))</f>
        <v/>
      </c>
      <c r="O73" s="17">
        <f>IF($A73="","",$A73&amp;"|"&amp;TEXT($B73,"yyyy-mm-dd")&amp;"|"&amp;$N73)</f>
        <v/>
      </c>
      <c r="P73" s="16">
        <f>IF($A73="","",IF($G73="OVERDUE",COUNTIFS($G$5:$G73,"OVERDUE"),""))</f>
        <v/>
      </c>
      <c r="Q73" s="16">
        <f>IF($A73="","",IF(AND($F73="Open",$E73&lt;&gt;"",$E73&gt;=TODAY(),$E73&lt;=TODAY()+7),COUNTIFS($F$5:$F73,"Open",$E$5:$E73,"&gt;="&amp;TODAY(),$E$5:$E73,"&lt;="&amp;TODAY()+7),""))</f>
        <v/>
      </c>
    </row>
    <row r="74">
      <c r="A74" s="7" t="n"/>
      <c r="B74" s="8" t="n"/>
      <c r="C74" s="7" t="n"/>
      <c r="D74" s="7" t="n"/>
      <c r="E74" s="8" t="n"/>
      <c r="F74" s="7" t="n"/>
      <c r="G74" s="15">
        <f>IF($A74="","",IF(AND($F74&lt;&gt;"Done",$F74&lt;&gt;"Dropped",$E74&lt;&gt;"",$E74&lt;TODAY()),"OVERDUE",$F74))</f>
        <v/>
      </c>
      <c r="H74" s="13">
        <f>IF($G74="OVERDUE",TODAY()-$E74,"")</f>
        <v/>
      </c>
      <c r="I74" s="13">
        <f>IF($A74="","",COUNTIFS(Actions!$D$5:$D$204,$D74,Actions!$F$5:$F$204,"Open"))</f>
        <v/>
      </c>
      <c r="J74" s="8" t="n"/>
      <c r="K74" s="13">
        <f>IF($A74="","",IF(OR($J74="",$B74=""),"",$J74-$B74))</f>
        <v/>
      </c>
      <c r="L74" s="7" t="n"/>
      <c r="M74" s="7" t="n"/>
      <c r="N74" s="16">
        <f>IF($A74="","",COUNTIFS($A$5:$A74,$A74,$B$5:$B74,$B74))</f>
        <v/>
      </c>
      <c r="O74" s="17">
        <f>IF($A74="","",$A74&amp;"|"&amp;TEXT($B74,"yyyy-mm-dd")&amp;"|"&amp;$N74)</f>
        <v/>
      </c>
      <c r="P74" s="16">
        <f>IF($A74="","",IF($G74="OVERDUE",COUNTIFS($G$5:$G74,"OVERDUE"),""))</f>
        <v/>
      </c>
      <c r="Q74" s="16">
        <f>IF($A74="","",IF(AND($F74="Open",$E74&lt;&gt;"",$E74&gt;=TODAY(),$E74&lt;=TODAY()+7),COUNTIFS($F$5:$F74,"Open",$E$5:$E74,"&gt;="&amp;TODAY(),$E$5:$E74,"&lt;="&amp;TODAY()+7),""))</f>
        <v/>
      </c>
    </row>
    <row r="75">
      <c r="A75" s="7" t="n"/>
      <c r="B75" s="8" t="n"/>
      <c r="C75" s="7" t="n"/>
      <c r="D75" s="7" t="n"/>
      <c r="E75" s="8" t="n"/>
      <c r="F75" s="7" t="n"/>
      <c r="G75" s="15">
        <f>IF($A75="","",IF(AND($F75&lt;&gt;"Done",$F75&lt;&gt;"Dropped",$E75&lt;&gt;"",$E75&lt;TODAY()),"OVERDUE",$F75))</f>
        <v/>
      </c>
      <c r="H75" s="13">
        <f>IF($G75="OVERDUE",TODAY()-$E75,"")</f>
        <v/>
      </c>
      <c r="I75" s="13">
        <f>IF($A75="","",COUNTIFS(Actions!$D$5:$D$204,$D75,Actions!$F$5:$F$204,"Open"))</f>
        <v/>
      </c>
      <c r="J75" s="8" t="n"/>
      <c r="K75" s="13">
        <f>IF($A75="","",IF(OR($J75="",$B75=""),"",$J75-$B75))</f>
        <v/>
      </c>
      <c r="L75" s="7" t="n"/>
      <c r="M75" s="7" t="n"/>
      <c r="N75" s="16">
        <f>IF($A75="","",COUNTIFS($A$5:$A75,$A75,$B$5:$B75,$B75))</f>
        <v/>
      </c>
      <c r="O75" s="17">
        <f>IF($A75="","",$A75&amp;"|"&amp;TEXT($B75,"yyyy-mm-dd")&amp;"|"&amp;$N75)</f>
        <v/>
      </c>
      <c r="P75" s="16">
        <f>IF($A75="","",IF($G75="OVERDUE",COUNTIFS($G$5:$G75,"OVERDUE"),""))</f>
        <v/>
      </c>
      <c r="Q75" s="16">
        <f>IF($A75="","",IF(AND($F75="Open",$E75&lt;&gt;"",$E75&gt;=TODAY(),$E75&lt;=TODAY()+7),COUNTIFS($F$5:$F75,"Open",$E$5:$E75,"&gt;="&amp;TODAY(),$E$5:$E75,"&lt;="&amp;TODAY()+7),""))</f>
        <v/>
      </c>
    </row>
    <row r="76">
      <c r="A76" s="7" t="n"/>
      <c r="B76" s="8" t="n"/>
      <c r="C76" s="7" t="n"/>
      <c r="D76" s="7" t="n"/>
      <c r="E76" s="8" t="n"/>
      <c r="F76" s="7" t="n"/>
      <c r="G76" s="15">
        <f>IF($A76="","",IF(AND($F76&lt;&gt;"Done",$F76&lt;&gt;"Dropped",$E76&lt;&gt;"",$E76&lt;TODAY()),"OVERDUE",$F76))</f>
        <v/>
      </c>
      <c r="H76" s="13">
        <f>IF($G76="OVERDUE",TODAY()-$E76,"")</f>
        <v/>
      </c>
      <c r="I76" s="13">
        <f>IF($A76="","",COUNTIFS(Actions!$D$5:$D$204,$D76,Actions!$F$5:$F$204,"Open"))</f>
        <v/>
      </c>
      <c r="J76" s="8" t="n"/>
      <c r="K76" s="13">
        <f>IF($A76="","",IF(OR($J76="",$B76=""),"",$J76-$B76))</f>
        <v/>
      </c>
      <c r="L76" s="7" t="n"/>
      <c r="M76" s="7" t="n"/>
      <c r="N76" s="16">
        <f>IF($A76="","",COUNTIFS($A$5:$A76,$A76,$B$5:$B76,$B76))</f>
        <v/>
      </c>
      <c r="O76" s="17">
        <f>IF($A76="","",$A76&amp;"|"&amp;TEXT($B76,"yyyy-mm-dd")&amp;"|"&amp;$N76)</f>
        <v/>
      </c>
      <c r="P76" s="16">
        <f>IF($A76="","",IF($G76="OVERDUE",COUNTIFS($G$5:$G76,"OVERDUE"),""))</f>
        <v/>
      </c>
      <c r="Q76" s="16">
        <f>IF($A76="","",IF(AND($F76="Open",$E76&lt;&gt;"",$E76&gt;=TODAY(),$E76&lt;=TODAY()+7),COUNTIFS($F$5:$F76,"Open",$E$5:$E76,"&gt;="&amp;TODAY(),$E$5:$E76,"&lt;="&amp;TODAY()+7),""))</f>
        <v/>
      </c>
    </row>
    <row r="77">
      <c r="A77" s="7" t="n"/>
      <c r="B77" s="8" t="n"/>
      <c r="C77" s="7" t="n"/>
      <c r="D77" s="7" t="n"/>
      <c r="E77" s="8" t="n"/>
      <c r="F77" s="7" t="n"/>
      <c r="G77" s="15">
        <f>IF($A77="","",IF(AND($F77&lt;&gt;"Done",$F77&lt;&gt;"Dropped",$E77&lt;&gt;"",$E77&lt;TODAY()),"OVERDUE",$F77))</f>
        <v/>
      </c>
      <c r="H77" s="13">
        <f>IF($G77="OVERDUE",TODAY()-$E77,"")</f>
        <v/>
      </c>
      <c r="I77" s="13">
        <f>IF($A77="","",COUNTIFS(Actions!$D$5:$D$204,$D77,Actions!$F$5:$F$204,"Open"))</f>
        <v/>
      </c>
      <c r="J77" s="8" t="n"/>
      <c r="K77" s="13">
        <f>IF($A77="","",IF(OR($J77="",$B77=""),"",$J77-$B77))</f>
        <v/>
      </c>
      <c r="L77" s="7" t="n"/>
      <c r="M77" s="7" t="n"/>
      <c r="N77" s="16">
        <f>IF($A77="","",COUNTIFS($A$5:$A77,$A77,$B$5:$B77,$B77))</f>
        <v/>
      </c>
      <c r="O77" s="17">
        <f>IF($A77="","",$A77&amp;"|"&amp;TEXT($B77,"yyyy-mm-dd")&amp;"|"&amp;$N77)</f>
        <v/>
      </c>
      <c r="P77" s="16">
        <f>IF($A77="","",IF($G77="OVERDUE",COUNTIFS($G$5:$G77,"OVERDUE"),""))</f>
        <v/>
      </c>
      <c r="Q77" s="16">
        <f>IF($A77="","",IF(AND($F77="Open",$E77&lt;&gt;"",$E77&gt;=TODAY(),$E77&lt;=TODAY()+7),COUNTIFS($F$5:$F77,"Open",$E$5:$E77,"&gt;="&amp;TODAY(),$E$5:$E77,"&lt;="&amp;TODAY()+7),""))</f>
        <v/>
      </c>
    </row>
    <row r="78">
      <c r="A78" s="7" t="n"/>
      <c r="B78" s="8" t="n"/>
      <c r="C78" s="7" t="n"/>
      <c r="D78" s="7" t="n"/>
      <c r="E78" s="8" t="n"/>
      <c r="F78" s="7" t="n"/>
      <c r="G78" s="15">
        <f>IF($A78="","",IF(AND($F78&lt;&gt;"Done",$F78&lt;&gt;"Dropped",$E78&lt;&gt;"",$E78&lt;TODAY()),"OVERDUE",$F78))</f>
        <v/>
      </c>
      <c r="H78" s="13">
        <f>IF($G78="OVERDUE",TODAY()-$E78,"")</f>
        <v/>
      </c>
      <c r="I78" s="13">
        <f>IF($A78="","",COUNTIFS(Actions!$D$5:$D$204,$D78,Actions!$F$5:$F$204,"Open"))</f>
        <v/>
      </c>
      <c r="J78" s="8" t="n"/>
      <c r="K78" s="13">
        <f>IF($A78="","",IF(OR($J78="",$B78=""),"",$J78-$B78))</f>
        <v/>
      </c>
      <c r="L78" s="7" t="n"/>
      <c r="M78" s="7" t="n"/>
      <c r="N78" s="16">
        <f>IF($A78="","",COUNTIFS($A$5:$A78,$A78,$B$5:$B78,$B78))</f>
        <v/>
      </c>
      <c r="O78" s="17">
        <f>IF($A78="","",$A78&amp;"|"&amp;TEXT($B78,"yyyy-mm-dd")&amp;"|"&amp;$N78)</f>
        <v/>
      </c>
      <c r="P78" s="16">
        <f>IF($A78="","",IF($G78="OVERDUE",COUNTIFS($G$5:$G78,"OVERDUE"),""))</f>
        <v/>
      </c>
      <c r="Q78" s="16">
        <f>IF($A78="","",IF(AND($F78="Open",$E78&lt;&gt;"",$E78&gt;=TODAY(),$E78&lt;=TODAY()+7),COUNTIFS($F$5:$F78,"Open",$E$5:$E78,"&gt;="&amp;TODAY(),$E$5:$E78,"&lt;="&amp;TODAY()+7),""))</f>
        <v/>
      </c>
    </row>
    <row r="79">
      <c r="A79" s="7" t="n"/>
      <c r="B79" s="8" t="n"/>
      <c r="C79" s="7" t="n"/>
      <c r="D79" s="7" t="n"/>
      <c r="E79" s="8" t="n"/>
      <c r="F79" s="7" t="n"/>
      <c r="G79" s="15">
        <f>IF($A79="","",IF(AND($F79&lt;&gt;"Done",$F79&lt;&gt;"Dropped",$E79&lt;&gt;"",$E79&lt;TODAY()),"OVERDUE",$F79))</f>
        <v/>
      </c>
      <c r="H79" s="13">
        <f>IF($G79="OVERDUE",TODAY()-$E79,"")</f>
        <v/>
      </c>
      <c r="I79" s="13">
        <f>IF($A79="","",COUNTIFS(Actions!$D$5:$D$204,$D79,Actions!$F$5:$F$204,"Open"))</f>
        <v/>
      </c>
      <c r="J79" s="8" t="n"/>
      <c r="K79" s="13">
        <f>IF($A79="","",IF(OR($J79="",$B79=""),"",$J79-$B79))</f>
        <v/>
      </c>
      <c r="L79" s="7" t="n"/>
      <c r="M79" s="7" t="n"/>
      <c r="N79" s="16">
        <f>IF($A79="","",COUNTIFS($A$5:$A79,$A79,$B$5:$B79,$B79))</f>
        <v/>
      </c>
      <c r="O79" s="17">
        <f>IF($A79="","",$A79&amp;"|"&amp;TEXT($B79,"yyyy-mm-dd")&amp;"|"&amp;$N79)</f>
        <v/>
      </c>
      <c r="P79" s="16">
        <f>IF($A79="","",IF($G79="OVERDUE",COUNTIFS($G$5:$G79,"OVERDUE"),""))</f>
        <v/>
      </c>
      <c r="Q79" s="16">
        <f>IF($A79="","",IF(AND($F79="Open",$E79&lt;&gt;"",$E79&gt;=TODAY(),$E79&lt;=TODAY()+7),COUNTIFS($F$5:$F79,"Open",$E$5:$E79,"&gt;="&amp;TODAY(),$E$5:$E79,"&lt;="&amp;TODAY()+7),""))</f>
        <v/>
      </c>
    </row>
    <row r="80">
      <c r="A80" s="7" t="n"/>
      <c r="B80" s="8" t="n"/>
      <c r="C80" s="7" t="n"/>
      <c r="D80" s="7" t="n"/>
      <c r="E80" s="8" t="n"/>
      <c r="F80" s="7" t="n"/>
      <c r="G80" s="15">
        <f>IF($A80="","",IF(AND($F80&lt;&gt;"Done",$F80&lt;&gt;"Dropped",$E80&lt;&gt;"",$E80&lt;TODAY()),"OVERDUE",$F80))</f>
        <v/>
      </c>
      <c r="H80" s="13">
        <f>IF($G80="OVERDUE",TODAY()-$E80,"")</f>
        <v/>
      </c>
      <c r="I80" s="13">
        <f>IF($A80="","",COUNTIFS(Actions!$D$5:$D$204,$D80,Actions!$F$5:$F$204,"Open"))</f>
        <v/>
      </c>
      <c r="J80" s="8" t="n"/>
      <c r="K80" s="13">
        <f>IF($A80="","",IF(OR($J80="",$B80=""),"",$J80-$B80))</f>
        <v/>
      </c>
      <c r="L80" s="7" t="n"/>
      <c r="M80" s="7" t="n"/>
      <c r="N80" s="16">
        <f>IF($A80="","",COUNTIFS($A$5:$A80,$A80,$B$5:$B80,$B80))</f>
        <v/>
      </c>
      <c r="O80" s="17">
        <f>IF($A80="","",$A80&amp;"|"&amp;TEXT($B80,"yyyy-mm-dd")&amp;"|"&amp;$N80)</f>
        <v/>
      </c>
      <c r="P80" s="16">
        <f>IF($A80="","",IF($G80="OVERDUE",COUNTIFS($G$5:$G80,"OVERDUE"),""))</f>
        <v/>
      </c>
      <c r="Q80" s="16">
        <f>IF($A80="","",IF(AND($F80="Open",$E80&lt;&gt;"",$E80&gt;=TODAY(),$E80&lt;=TODAY()+7),COUNTIFS($F$5:$F80,"Open",$E$5:$E80,"&gt;="&amp;TODAY(),$E$5:$E80,"&lt;="&amp;TODAY()+7),""))</f>
        <v/>
      </c>
    </row>
    <row r="81">
      <c r="A81" s="7" t="n"/>
      <c r="B81" s="8" t="n"/>
      <c r="C81" s="7" t="n"/>
      <c r="D81" s="7" t="n"/>
      <c r="E81" s="8" t="n"/>
      <c r="F81" s="7" t="n"/>
      <c r="G81" s="15">
        <f>IF($A81="","",IF(AND($F81&lt;&gt;"Done",$F81&lt;&gt;"Dropped",$E81&lt;&gt;"",$E81&lt;TODAY()),"OVERDUE",$F81))</f>
        <v/>
      </c>
      <c r="H81" s="13">
        <f>IF($G81="OVERDUE",TODAY()-$E81,"")</f>
        <v/>
      </c>
      <c r="I81" s="13">
        <f>IF($A81="","",COUNTIFS(Actions!$D$5:$D$204,$D81,Actions!$F$5:$F$204,"Open"))</f>
        <v/>
      </c>
      <c r="J81" s="8" t="n"/>
      <c r="K81" s="13">
        <f>IF($A81="","",IF(OR($J81="",$B81=""),"",$J81-$B81))</f>
        <v/>
      </c>
      <c r="L81" s="7" t="n"/>
      <c r="M81" s="7" t="n"/>
      <c r="N81" s="16">
        <f>IF($A81="","",COUNTIFS($A$5:$A81,$A81,$B$5:$B81,$B81))</f>
        <v/>
      </c>
      <c r="O81" s="17">
        <f>IF($A81="","",$A81&amp;"|"&amp;TEXT($B81,"yyyy-mm-dd")&amp;"|"&amp;$N81)</f>
        <v/>
      </c>
      <c r="P81" s="16">
        <f>IF($A81="","",IF($G81="OVERDUE",COUNTIFS($G$5:$G81,"OVERDUE"),""))</f>
        <v/>
      </c>
      <c r="Q81" s="16">
        <f>IF($A81="","",IF(AND($F81="Open",$E81&lt;&gt;"",$E81&gt;=TODAY(),$E81&lt;=TODAY()+7),COUNTIFS($F$5:$F81,"Open",$E$5:$E81,"&gt;="&amp;TODAY(),$E$5:$E81,"&lt;="&amp;TODAY()+7),""))</f>
        <v/>
      </c>
    </row>
    <row r="82">
      <c r="A82" s="7" t="n"/>
      <c r="B82" s="8" t="n"/>
      <c r="C82" s="7" t="n"/>
      <c r="D82" s="7" t="n"/>
      <c r="E82" s="8" t="n"/>
      <c r="F82" s="7" t="n"/>
      <c r="G82" s="15">
        <f>IF($A82="","",IF(AND($F82&lt;&gt;"Done",$F82&lt;&gt;"Dropped",$E82&lt;&gt;"",$E82&lt;TODAY()),"OVERDUE",$F82))</f>
        <v/>
      </c>
      <c r="H82" s="13">
        <f>IF($G82="OVERDUE",TODAY()-$E82,"")</f>
        <v/>
      </c>
      <c r="I82" s="13">
        <f>IF($A82="","",COUNTIFS(Actions!$D$5:$D$204,$D82,Actions!$F$5:$F$204,"Open"))</f>
        <v/>
      </c>
      <c r="J82" s="8" t="n"/>
      <c r="K82" s="13">
        <f>IF($A82="","",IF(OR($J82="",$B82=""),"",$J82-$B82))</f>
        <v/>
      </c>
      <c r="L82" s="7" t="n"/>
      <c r="M82" s="7" t="n"/>
      <c r="N82" s="16">
        <f>IF($A82="","",COUNTIFS($A$5:$A82,$A82,$B$5:$B82,$B82))</f>
        <v/>
      </c>
      <c r="O82" s="17">
        <f>IF($A82="","",$A82&amp;"|"&amp;TEXT($B82,"yyyy-mm-dd")&amp;"|"&amp;$N82)</f>
        <v/>
      </c>
      <c r="P82" s="16">
        <f>IF($A82="","",IF($G82="OVERDUE",COUNTIFS($G$5:$G82,"OVERDUE"),""))</f>
        <v/>
      </c>
      <c r="Q82" s="16">
        <f>IF($A82="","",IF(AND($F82="Open",$E82&lt;&gt;"",$E82&gt;=TODAY(),$E82&lt;=TODAY()+7),COUNTIFS($F$5:$F82,"Open",$E$5:$E82,"&gt;="&amp;TODAY(),$E$5:$E82,"&lt;="&amp;TODAY()+7),""))</f>
        <v/>
      </c>
    </row>
    <row r="83">
      <c r="A83" s="7" t="n"/>
      <c r="B83" s="8" t="n"/>
      <c r="C83" s="7" t="n"/>
      <c r="D83" s="7" t="n"/>
      <c r="E83" s="8" t="n"/>
      <c r="F83" s="7" t="n"/>
      <c r="G83" s="15">
        <f>IF($A83="","",IF(AND($F83&lt;&gt;"Done",$F83&lt;&gt;"Dropped",$E83&lt;&gt;"",$E83&lt;TODAY()),"OVERDUE",$F83))</f>
        <v/>
      </c>
      <c r="H83" s="13">
        <f>IF($G83="OVERDUE",TODAY()-$E83,"")</f>
        <v/>
      </c>
      <c r="I83" s="13">
        <f>IF($A83="","",COUNTIFS(Actions!$D$5:$D$204,$D83,Actions!$F$5:$F$204,"Open"))</f>
        <v/>
      </c>
      <c r="J83" s="8" t="n"/>
      <c r="K83" s="13">
        <f>IF($A83="","",IF(OR($J83="",$B83=""),"",$J83-$B83))</f>
        <v/>
      </c>
      <c r="L83" s="7" t="n"/>
      <c r="M83" s="7" t="n"/>
      <c r="N83" s="16">
        <f>IF($A83="","",COUNTIFS($A$5:$A83,$A83,$B$5:$B83,$B83))</f>
        <v/>
      </c>
      <c r="O83" s="17">
        <f>IF($A83="","",$A83&amp;"|"&amp;TEXT($B83,"yyyy-mm-dd")&amp;"|"&amp;$N83)</f>
        <v/>
      </c>
      <c r="P83" s="16">
        <f>IF($A83="","",IF($G83="OVERDUE",COUNTIFS($G$5:$G83,"OVERDUE"),""))</f>
        <v/>
      </c>
      <c r="Q83" s="16">
        <f>IF($A83="","",IF(AND($F83="Open",$E83&lt;&gt;"",$E83&gt;=TODAY(),$E83&lt;=TODAY()+7),COUNTIFS($F$5:$F83,"Open",$E$5:$E83,"&gt;="&amp;TODAY(),$E$5:$E83,"&lt;="&amp;TODAY()+7),""))</f>
        <v/>
      </c>
    </row>
    <row r="84">
      <c r="A84" s="7" t="n"/>
      <c r="B84" s="8" t="n"/>
      <c r="C84" s="7" t="n"/>
      <c r="D84" s="7" t="n"/>
      <c r="E84" s="8" t="n"/>
      <c r="F84" s="7" t="n"/>
      <c r="G84" s="15">
        <f>IF($A84="","",IF(AND($F84&lt;&gt;"Done",$F84&lt;&gt;"Dropped",$E84&lt;&gt;"",$E84&lt;TODAY()),"OVERDUE",$F84))</f>
        <v/>
      </c>
      <c r="H84" s="13">
        <f>IF($G84="OVERDUE",TODAY()-$E84,"")</f>
        <v/>
      </c>
      <c r="I84" s="13">
        <f>IF($A84="","",COUNTIFS(Actions!$D$5:$D$204,$D84,Actions!$F$5:$F$204,"Open"))</f>
        <v/>
      </c>
      <c r="J84" s="8" t="n"/>
      <c r="K84" s="13">
        <f>IF($A84="","",IF(OR($J84="",$B84=""),"",$J84-$B84))</f>
        <v/>
      </c>
      <c r="L84" s="7" t="n"/>
      <c r="M84" s="7" t="n"/>
      <c r="N84" s="16">
        <f>IF($A84="","",COUNTIFS($A$5:$A84,$A84,$B$5:$B84,$B84))</f>
        <v/>
      </c>
      <c r="O84" s="17">
        <f>IF($A84="","",$A84&amp;"|"&amp;TEXT($B84,"yyyy-mm-dd")&amp;"|"&amp;$N84)</f>
        <v/>
      </c>
      <c r="P84" s="16">
        <f>IF($A84="","",IF($G84="OVERDUE",COUNTIFS($G$5:$G84,"OVERDUE"),""))</f>
        <v/>
      </c>
      <c r="Q84" s="16">
        <f>IF($A84="","",IF(AND($F84="Open",$E84&lt;&gt;"",$E84&gt;=TODAY(),$E84&lt;=TODAY()+7),COUNTIFS($F$5:$F84,"Open",$E$5:$E84,"&gt;="&amp;TODAY(),$E$5:$E84,"&lt;="&amp;TODAY()+7),""))</f>
        <v/>
      </c>
    </row>
    <row r="85">
      <c r="A85" s="7" t="n"/>
      <c r="B85" s="8" t="n"/>
      <c r="C85" s="7" t="n"/>
      <c r="D85" s="7" t="n"/>
      <c r="E85" s="8" t="n"/>
      <c r="F85" s="7" t="n"/>
      <c r="G85" s="15">
        <f>IF($A85="","",IF(AND($F85&lt;&gt;"Done",$F85&lt;&gt;"Dropped",$E85&lt;&gt;"",$E85&lt;TODAY()),"OVERDUE",$F85))</f>
        <v/>
      </c>
      <c r="H85" s="13">
        <f>IF($G85="OVERDUE",TODAY()-$E85,"")</f>
        <v/>
      </c>
      <c r="I85" s="13">
        <f>IF($A85="","",COUNTIFS(Actions!$D$5:$D$204,$D85,Actions!$F$5:$F$204,"Open"))</f>
        <v/>
      </c>
      <c r="J85" s="8" t="n"/>
      <c r="K85" s="13">
        <f>IF($A85="","",IF(OR($J85="",$B85=""),"",$J85-$B85))</f>
        <v/>
      </c>
      <c r="L85" s="7" t="n"/>
      <c r="M85" s="7" t="n"/>
      <c r="N85" s="16">
        <f>IF($A85="","",COUNTIFS($A$5:$A85,$A85,$B$5:$B85,$B85))</f>
        <v/>
      </c>
      <c r="O85" s="17">
        <f>IF($A85="","",$A85&amp;"|"&amp;TEXT($B85,"yyyy-mm-dd")&amp;"|"&amp;$N85)</f>
        <v/>
      </c>
      <c r="P85" s="16">
        <f>IF($A85="","",IF($G85="OVERDUE",COUNTIFS($G$5:$G85,"OVERDUE"),""))</f>
        <v/>
      </c>
      <c r="Q85" s="16">
        <f>IF($A85="","",IF(AND($F85="Open",$E85&lt;&gt;"",$E85&gt;=TODAY(),$E85&lt;=TODAY()+7),COUNTIFS($F$5:$F85,"Open",$E$5:$E85,"&gt;="&amp;TODAY(),$E$5:$E85,"&lt;="&amp;TODAY()+7),""))</f>
        <v/>
      </c>
    </row>
    <row r="86">
      <c r="A86" s="7" t="n"/>
      <c r="B86" s="8" t="n"/>
      <c r="C86" s="7" t="n"/>
      <c r="D86" s="7" t="n"/>
      <c r="E86" s="8" t="n"/>
      <c r="F86" s="7" t="n"/>
      <c r="G86" s="15">
        <f>IF($A86="","",IF(AND($F86&lt;&gt;"Done",$F86&lt;&gt;"Dropped",$E86&lt;&gt;"",$E86&lt;TODAY()),"OVERDUE",$F86))</f>
        <v/>
      </c>
      <c r="H86" s="13">
        <f>IF($G86="OVERDUE",TODAY()-$E86,"")</f>
        <v/>
      </c>
      <c r="I86" s="13">
        <f>IF($A86="","",COUNTIFS(Actions!$D$5:$D$204,$D86,Actions!$F$5:$F$204,"Open"))</f>
        <v/>
      </c>
      <c r="J86" s="8" t="n"/>
      <c r="K86" s="13">
        <f>IF($A86="","",IF(OR($J86="",$B86=""),"",$J86-$B86))</f>
        <v/>
      </c>
      <c r="L86" s="7" t="n"/>
      <c r="M86" s="7" t="n"/>
      <c r="N86" s="16">
        <f>IF($A86="","",COUNTIFS($A$5:$A86,$A86,$B$5:$B86,$B86))</f>
        <v/>
      </c>
      <c r="O86" s="17">
        <f>IF($A86="","",$A86&amp;"|"&amp;TEXT($B86,"yyyy-mm-dd")&amp;"|"&amp;$N86)</f>
        <v/>
      </c>
      <c r="P86" s="16">
        <f>IF($A86="","",IF($G86="OVERDUE",COUNTIFS($G$5:$G86,"OVERDUE"),""))</f>
        <v/>
      </c>
      <c r="Q86" s="16">
        <f>IF($A86="","",IF(AND($F86="Open",$E86&lt;&gt;"",$E86&gt;=TODAY(),$E86&lt;=TODAY()+7),COUNTIFS($F$5:$F86,"Open",$E$5:$E86,"&gt;="&amp;TODAY(),$E$5:$E86,"&lt;="&amp;TODAY()+7),""))</f>
        <v/>
      </c>
    </row>
    <row r="87">
      <c r="A87" s="7" t="n"/>
      <c r="B87" s="8" t="n"/>
      <c r="C87" s="7" t="n"/>
      <c r="D87" s="7" t="n"/>
      <c r="E87" s="8" t="n"/>
      <c r="F87" s="7" t="n"/>
      <c r="G87" s="15">
        <f>IF($A87="","",IF(AND($F87&lt;&gt;"Done",$F87&lt;&gt;"Dropped",$E87&lt;&gt;"",$E87&lt;TODAY()),"OVERDUE",$F87))</f>
        <v/>
      </c>
      <c r="H87" s="13">
        <f>IF($G87="OVERDUE",TODAY()-$E87,"")</f>
        <v/>
      </c>
      <c r="I87" s="13">
        <f>IF($A87="","",COUNTIFS(Actions!$D$5:$D$204,$D87,Actions!$F$5:$F$204,"Open"))</f>
        <v/>
      </c>
      <c r="J87" s="8" t="n"/>
      <c r="K87" s="13">
        <f>IF($A87="","",IF(OR($J87="",$B87=""),"",$J87-$B87))</f>
        <v/>
      </c>
      <c r="L87" s="7" t="n"/>
      <c r="M87" s="7" t="n"/>
      <c r="N87" s="16">
        <f>IF($A87="","",COUNTIFS($A$5:$A87,$A87,$B$5:$B87,$B87))</f>
        <v/>
      </c>
      <c r="O87" s="17">
        <f>IF($A87="","",$A87&amp;"|"&amp;TEXT($B87,"yyyy-mm-dd")&amp;"|"&amp;$N87)</f>
        <v/>
      </c>
      <c r="P87" s="16">
        <f>IF($A87="","",IF($G87="OVERDUE",COUNTIFS($G$5:$G87,"OVERDUE"),""))</f>
        <v/>
      </c>
      <c r="Q87" s="16">
        <f>IF($A87="","",IF(AND($F87="Open",$E87&lt;&gt;"",$E87&gt;=TODAY(),$E87&lt;=TODAY()+7),COUNTIFS($F$5:$F87,"Open",$E$5:$E87,"&gt;="&amp;TODAY(),$E$5:$E87,"&lt;="&amp;TODAY()+7),""))</f>
        <v/>
      </c>
    </row>
    <row r="88">
      <c r="A88" s="7" t="n"/>
      <c r="B88" s="8" t="n"/>
      <c r="C88" s="7" t="n"/>
      <c r="D88" s="7" t="n"/>
      <c r="E88" s="8" t="n"/>
      <c r="F88" s="7" t="n"/>
      <c r="G88" s="15">
        <f>IF($A88="","",IF(AND($F88&lt;&gt;"Done",$F88&lt;&gt;"Dropped",$E88&lt;&gt;"",$E88&lt;TODAY()),"OVERDUE",$F88))</f>
        <v/>
      </c>
      <c r="H88" s="13">
        <f>IF($G88="OVERDUE",TODAY()-$E88,"")</f>
        <v/>
      </c>
      <c r="I88" s="13">
        <f>IF($A88="","",COUNTIFS(Actions!$D$5:$D$204,$D88,Actions!$F$5:$F$204,"Open"))</f>
        <v/>
      </c>
      <c r="J88" s="8" t="n"/>
      <c r="K88" s="13">
        <f>IF($A88="","",IF(OR($J88="",$B88=""),"",$J88-$B88))</f>
        <v/>
      </c>
      <c r="L88" s="7" t="n"/>
      <c r="M88" s="7" t="n"/>
      <c r="N88" s="16">
        <f>IF($A88="","",COUNTIFS($A$5:$A88,$A88,$B$5:$B88,$B88))</f>
        <v/>
      </c>
      <c r="O88" s="17">
        <f>IF($A88="","",$A88&amp;"|"&amp;TEXT($B88,"yyyy-mm-dd")&amp;"|"&amp;$N88)</f>
        <v/>
      </c>
      <c r="P88" s="16">
        <f>IF($A88="","",IF($G88="OVERDUE",COUNTIFS($G$5:$G88,"OVERDUE"),""))</f>
        <v/>
      </c>
      <c r="Q88" s="16">
        <f>IF($A88="","",IF(AND($F88="Open",$E88&lt;&gt;"",$E88&gt;=TODAY(),$E88&lt;=TODAY()+7),COUNTIFS($F$5:$F88,"Open",$E$5:$E88,"&gt;="&amp;TODAY(),$E$5:$E88,"&lt;="&amp;TODAY()+7),""))</f>
        <v/>
      </c>
    </row>
    <row r="89">
      <c r="A89" s="7" t="n"/>
      <c r="B89" s="8" t="n"/>
      <c r="C89" s="7" t="n"/>
      <c r="D89" s="7" t="n"/>
      <c r="E89" s="8" t="n"/>
      <c r="F89" s="7" t="n"/>
      <c r="G89" s="15">
        <f>IF($A89="","",IF(AND($F89&lt;&gt;"Done",$F89&lt;&gt;"Dropped",$E89&lt;&gt;"",$E89&lt;TODAY()),"OVERDUE",$F89))</f>
        <v/>
      </c>
      <c r="H89" s="13">
        <f>IF($G89="OVERDUE",TODAY()-$E89,"")</f>
        <v/>
      </c>
      <c r="I89" s="13">
        <f>IF($A89="","",COUNTIFS(Actions!$D$5:$D$204,$D89,Actions!$F$5:$F$204,"Open"))</f>
        <v/>
      </c>
      <c r="J89" s="8" t="n"/>
      <c r="K89" s="13">
        <f>IF($A89="","",IF(OR($J89="",$B89=""),"",$J89-$B89))</f>
        <v/>
      </c>
      <c r="L89" s="7" t="n"/>
      <c r="M89" s="7" t="n"/>
      <c r="N89" s="16">
        <f>IF($A89="","",COUNTIFS($A$5:$A89,$A89,$B$5:$B89,$B89))</f>
        <v/>
      </c>
      <c r="O89" s="17">
        <f>IF($A89="","",$A89&amp;"|"&amp;TEXT($B89,"yyyy-mm-dd")&amp;"|"&amp;$N89)</f>
        <v/>
      </c>
      <c r="P89" s="16">
        <f>IF($A89="","",IF($G89="OVERDUE",COUNTIFS($G$5:$G89,"OVERDUE"),""))</f>
        <v/>
      </c>
      <c r="Q89" s="16">
        <f>IF($A89="","",IF(AND($F89="Open",$E89&lt;&gt;"",$E89&gt;=TODAY(),$E89&lt;=TODAY()+7),COUNTIFS($F$5:$F89,"Open",$E$5:$E89,"&gt;="&amp;TODAY(),$E$5:$E89,"&lt;="&amp;TODAY()+7),""))</f>
        <v/>
      </c>
    </row>
    <row r="90">
      <c r="A90" s="7" t="n"/>
      <c r="B90" s="8" t="n"/>
      <c r="C90" s="7" t="n"/>
      <c r="D90" s="7" t="n"/>
      <c r="E90" s="8" t="n"/>
      <c r="F90" s="7" t="n"/>
      <c r="G90" s="15">
        <f>IF($A90="","",IF(AND($F90&lt;&gt;"Done",$F90&lt;&gt;"Dropped",$E90&lt;&gt;"",$E90&lt;TODAY()),"OVERDUE",$F90))</f>
        <v/>
      </c>
      <c r="H90" s="13">
        <f>IF($G90="OVERDUE",TODAY()-$E90,"")</f>
        <v/>
      </c>
      <c r="I90" s="13">
        <f>IF($A90="","",COUNTIFS(Actions!$D$5:$D$204,$D90,Actions!$F$5:$F$204,"Open"))</f>
        <v/>
      </c>
      <c r="J90" s="8" t="n"/>
      <c r="K90" s="13">
        <f>IF($A90="","",IF(OR($J90="",$B90=""),"",$J90-$B90))</f>
        <v/>
      </c>
      <c r="L90" s="7" t="n"/>
      <c r="M90" s="7" t="n"/>
      <c r="N90" s="16">
        <f>IF($A90="","",COUNTIFS($A$5:$A90,$A90,$B$5:$B90,$B90))</f>
        <v/>
      </c>
      <c r="O90" s="17">
        <f>IF($A90="","",$A90&amp;"|"&amp;TEXT($B90,"yyyy-mm-dd")&amp;"|"&amp;$N90)</f>
        <v/>
      </c>
      <c r="P90" s="16">
        <f>IF($A90="","",IF($G90="OVERDUE",COUNTIFS($G$5:$G90,"OVERDUE"),""))</f>
        <v/>
      </c>
      <c r="Q90" s="16">
        <f>IF($A90="","",IF(AND($F90="Open",$E90&lt;&gt;"",$E90&gt;=TODAY(),$E90&lt;=TODAY()+7),COUNTIFS($F$5:$F90,"Open",$E$5:$E90,"&gt;="&amp;TODAY(),$E$5:$E90,"&lt;="&amp;TODAY()+7),""))</f>
        <v/>
      </c>
    </row>
    <row r="91">
      <c r="A91" s="7" t="n"/>
      <c r="B91" s="8" t="n"/>
      <c r="C91" s="7" t="n"/>
      <c r="D91" s="7" t="n"/>
      <c r="E91" s="8" t="n"/>
      <c r="F91" s="7" t="n"/>
      <c r="G91" s="15">
        <f>IF($A91="","",IF(AND($F91&lt;&gt;"Done",$F91&lt;&gt;"Dropped",$E91&lt;&gt;"",$E91&lt;TODAY()),"OVERDUE",$F91))</f>
        <v/>
      </c>
      <c r="H91" s="13">
        <f>IF($G91="OVERDUE",TODAY()-$E91,"")</f>
        <v/>
      </c>
      <c r="I91" s="13">
        <f>IF($A91="","",COUNTIFS(Actions!$D$5:$D$204,$D91,Actions!$F$5:$F$204,"Open"))</f>
        <v/>
      </c>
      <c r="J91" s="8" t="n"/>
      <c r="K91" s="13">
        <f>IF($A91="","",IF(OR($J91="",$B91=""),"",$J91-$B91))</f>
        <v/>
      </c>
      <c r="L91" s="7" t="n"/>
      <c r="M91" s="7" t="n"/>
      <c r="N91" s="16">
        <f>IF($A91="","",COUNTIFS($A$5:$A91,$A91,$B$5:$B91,$B91))</f>
        <v/>
      </c>
      <c r="O91" s="17">
        <f>IF($A91="","",$A91&amp;"|"&amp;TEXT($B91,"yyyy-mm-dd")&amp;"|"&amp;$N91)</f>
        <v/>
      </c>
      <c r="P91" s="16">
        <f>IF($A91="","",IF($G91="OVERDUE",COUNTIFS($G$5:$G91,"OVERDUE"),""))</f>
        <v/>
      </c>
      <c r="Q91" s="16">
        <f>IF($A91="","",IF(AND($F91="Open",$E91&lt;&gt;"",$E91&gt;=TODAY(),$E91&lt;=TODAY()+7),COUNTIFS($F$5:$F91,"Open",$E$5:$E91,"&gt;="&amp;TODAY(),$E$5:$E91,"&lt;="&amp;TODAY()+7),""))</f>
        <v/>
      </c>
    </row>
    <row r="92">
      <c r="A92" s="7" t="n"/>
      <c r="B92" s="8" t="n"/>
      <c r="C92" s="7" t="n"/>
      <c r="D92" s="7" t="n"/>
      <c r="E92" s="8" t="n"/>
      <c r="F92" s="7" t="n"/>
      <c r="G92" s="15">
        <f>IF($A92="","",IF(AND($F92&lt;&gt;"Done",$F92&lt;&gt;"Dropped",$E92&lt;&gt;"",$E92&lt;TODAY()),"OVERDUE",$F92))</f>
        <v/>
      </c>
      <c r="H92" s="13">
        <f>IF($G92="OVERDUE",TODAY()-$E92,"")</f>
        <v/>
      </c>
      <c r="I92" s="13">
        <f>IF($A92="","",COUNTIFS(Actions!$D$5:$D$204,$D92,Actions!$F$5:$F$204,"Open"))</f>
        <v/>
      </c>
      <c r="J92" s="8" t="n"/>
      <c r="K92" s="13">
        <f>IF($A92="","",IF(OR($J92="",$B92=""),"",$J92-$B92))</f>
        <v/>
      </c>
      <c r="L92" s="7" t="n"/>
      <c r="M92" s="7" t="n"/>
      <c r="N92" s="16">
        <f>IF($A92="","",COUNTIFS($A$5:$A92,$A92,$B$5:$B92,$B92))</f>
        <v/>
      </c>
      <c r="O92" s="17">
        <f>IF($A92="","",$A92&amp;"|"&amp;TEXT($B92,"yyyy-mm-dd")&amp;"|"&amp;$N92)</f>
        <v/>
      </c>
      <c r="P92" s="16">
        <f>IF($A92="","",IF($G92="OVERDUE",COUNTIFS($G$5:$G92,"OVERDUE"),""))</f>
        <v/>
      </c>
      <c r="Q92" s="16">
        <f>IF($A92="","",IF(AND($F92="Open",$E92&lt;&gt;"",$E92&gt;=TODAY(),$E92&lt;=TODAY()+7),COUNTIFS($F$5:$F92,"Open",$E$5:$E92,"&gt;="&amp;TODAY(),$E$5:$E92,"&lt;="&amp;TODAY()+7),""))</f>
        <v/>
      </c>
    </row>
    <row r="93">
      <c r="A93" s="7" t="n"/>
      <c r="B93" s="8" t="n"/>
      <c r="C93" s="7" t="n"/>
      <c r="D93" s="7" t="n"/>
      <c r="E93" s="8" t="n"/>
      <c r="F93" s="7" t="n"/>
      <c r="G93" s="15">
        <f>IF($A93="","",IF(AND($F93&lt;&gt;"Done",$F93&lt;&gt;"Dropped",$E93&lt;&gt;"",$E93&lt;TODAY()),"OVERDUE",$F93))</f>
        <v/>
      </c>
      <c r="H93" s="13">
        <f>IF($G93="OVERDUE",TODAY()-$E93,"")</f>
        <v/>
      </c>
      <c r="I93" s="13">
        <f>IF($A93="","",COUNTIFS(Actions!$D$5:$D$204,$D93,Actions!$F$5:$F$204,"Open"))</f>
        <v/>
      </c>
      <c r="J93" s="8" t="n"/>
      <c r="K93" s="13">
        <f>IF($A93="","",IF(OR($J93="",$B93=""),"",$J93-$B93))</f>
        <v/>
      </c>
      <c r="L93" s="7" t="n"/>
      <c r="M93" s="7" t="n"/>
      <c r="N93" s="16">
        <f>IF($A93="","",COUNTIFS($A$5:$A93,$A93,$B$5:$B93,$B93))</f>
        <v/>
      </c>
      <c r="O93" s="17">
        <f>IF($A93="","",$A93&amp;"|"&amp;TEXT($B93,"yyyy-mm-dd")&amp;"|"&amp;$N93)</f>
        <v/>
      </c>
      <c r="P93" s="16">
        <f>IF($A93="","",IF($G93="OVERDUE",COUNTIFS($G$5:$G93,"OVERDUE"),""))</f>
        <v/>
      </c>
      <c r="Q93" s="16">
        <f>IF($A93="","",IF(AND($F93="Open",$E93&lt;&gt;"",$E93&gt;=TODAY(),$E93&lt;=TODAY()+7),COUNTIFS($F$5:$F93,"Open",$E$5:$E93,"&gt;="&amp;TODAY(),$E$5:$E93,"&lt;="&amp;TODAY()+7),""))</f>
        <v/>
      </c>
    </row>
    <row r="94">
      <c r="A94" s="7" t="n"/>
      <c r="B94" s="8" t="n"/>
      <c r="C94" s="7" t="n"/>
      <c r="D94" s="7" t="n"/>
      <c r="E94" s="8" t="n"/>
      <c r="F94" s="7" t="n"/>
      <c r="G94" s="15">
        <f>IF($A94="","",IF(AND($F94&lt;&gt;"Done",$F94&lt;&gt;"Dropped",$E94&lt;&gt;"",$E94&lt;TODAY()),"OVERDUE",$F94))</f>
        <v/>
      </c>
      <c r="H94" s="13">
        <f>IF($G94="OVERDUE",TODAY()-$E94,"")</f>
        <v/>
      </c>
      <c r="I94" s="13">
        <f>IF($A94="","",COUNTIFS(Actions!$D$5:$D$204,$D94,Actions!$F$5:$F$204,"Open"))</f>
        <v/>
      </c>
      <c r="J94" s="8" t="n"/>
      <c r="K94" s="13">
        <f>IF($A94="","",IF(OR($J94="",$B94=""),"",$J94-$B94))</f>
        <v/>
      </c>
      <c r="L94" s="7" t="n"/>
      <c r="M94" s="7" t="n"/>
      <c r="N94" s="16">
        <f>IF($A94="","",COUNTIFS($A$5:$A94,$A94,$B$5:$B94,$B94))</f>
        <v/>
      </c>
      <c r="O94" s="17">
        <f>IF($A94="","",$A94&amp;"|"&amp;TEXT($B94,"yyyy-mm-dd")&amp;"|"&amp;$N94)</f>
        <v/>
      </c>
      <c r="P94" s="16">
        <f>IF($A94="","",IF($G94="OVERDUE",COUNTIFS($G$5:$G94,"OVERDUE"),""))</f>
        <v/>
      </c>
      <c r="Q94" s="16">
        <f>IF($A94="","",IF(AND($F94="Open",$E94&lt;&gt;"",$E94&gt;=TODAY(),$E94&lt;=TODAY()+7),COUNTIFS($F$5:$F94,"Open",$E$5:$E94,"&gt;="&amp;TODAY(),$E$5:$E94,"&lt;="&amp;TODAY()+7),""))</f>
        <v/>
      </c>
    </row>
    <row r="95">
      <c r="A95" s="7" t="n"/>
      <c r="B95" s="8" t="n"/>
      <c r="C95" s="7" t="n"/>
      <c r="D95" s="7" t="n"/>
      <c r="E95" s="8" t="n"/>
      <c r="F95" s="7" t="n"/>
      <c r="G95" s="15">
        <f>IF($A95="","",IF(AND($F95&lt;&gt;"Done",$F95&lt;&gt;"Dropped",$E95&lt;&gt;"",$E95&lt;TODAY()),"OVERDUE",$F95))</f>
        <v/>
      </c>
      <c r="H95" s="13">
        <f>IF($G95="OVERDUE",TODAY()-$E95,"")</f>
        <v/>
      </c>
      <c r="I95" s="13">
        <f>IF($A95="","",COUNTIFS(Actions!$D$5:$D$204,$D95,Actions!$F$5:$F$204,"Open"))</f>
        <v/>
      </c>
      <c r="J95" s="8" t="n"/>
      <c r="K95" s="13">
        <f>IF($A95="","",IF(OR($J95="",$B95=""),"",$J95-$B95))</f>
        <v/>
      </c>
      <c r="L95" s="7" t="n"/>
      <c r="M95" s="7" t="n"/>
      <c r="N95" s="16">
        <f>IF($A95="","",COUNTIFS($A$5:$A95,$A95,$B$5:$B95,$B95))</f>
        <v/>
      </c>
      <c r="O95" s="17">
        <f>IF($A95="","",$A95&amp;"|"&amp;TEXT($B95,"yyyy-mm-dd")&amp;"|"&amp;$N95)</f>
        <v/>
      </c>
      <c r="P95" s="16">
        <f>IF($A95="","",IF($G95="OVERDUE",COUNTIFS($G$5:$G95,"OVERDUE"),""))</f>
        <v/>
      </c>
      <c r="Q95" s="16">
        <f>IF($A95="","",IF(AND($F95="Open",$E95&lt;&gt;"",$E95&gt;=TODAY(),$E95&lt;=TODAY()+7),COUNTIFS($F$5:$F95,"Open",$E$5:$E95,"&gt;="&amp;TODAY(),$E$5:$E95,"&lt;="&amp;TODAY()+7),""))</f>
        <v/>
      </c>
    </row>
    <row r="96">
      <c r="A96" s="7" t="n"/>
      <c r="B96" s="8" t="n"/>
      <c r="C96" s="7" t="n"/>
      <c r="D96" s="7" t="n"/>
      <c r="E96" s="8" t="n"/>
      <c r="F96" s="7" t="n"/>
      <c r="G96" s="15">
        <f>IF($A96="","",IF(AND($F96&lt;&gt;"Done",$F96&lt;&gt;"Dropped",$E96&lt;&gt;"",$E96&lt;TODAY()),"OVERDUE",$F96))</f>
        <v/>
      </c>
      <c r="H96" s="13">
        <f>IF($G96="OVERDUE",TODAY()-$E96,"")</f>
        <v/>
      </c>
      <c r="I96" s="13">
        <f>IF($A96="","",COUNTIFS(Actions!$D$5:$D$204,$D96,Actions!$F$5:$F$204,"Open"))</f>
        <v/>
      </c>
      <c r="J96" s="8" t="n"/>
      <c r="K96" s="13">
        <f>IF($A96="","",IF(OR($J96="",$B96=""),"",$J96-$B96))</f>
        <v/>
      </c>
      <c r="L96" s="7" t="n"/>
      <c r="M96" s="7" t="n"/>
      <c r="N96" s="16">
        <f>IF($A96="","",COUNTIFS($A$5:$A96,$A96,$B$5:$B96,$B96))</f>
        <v/>
      </c>
      <c r="O96" s="17">
        <f>IF($A96="","",$A96&amp;"|"&amp;TEXT($B96,"yyyy-mm-dd")&amp;"|"&amp;$N96)</f>
        <v/>
      </c>
      <c r="P96" s="16">
        <f>IF($A96="","",IF($G96="OVERDUE",COUNTIFS($G$5:$G96,"OVERDUE"),""))</f>
        <v/>
      </c>
      <c r="Q96" s="16">
        <f>IF($A96="","",IF(AND($F96="Open",$E96&lt;&gt;"",$E96&gt;=TODAY(),$E96&lt;=TODAY()+7),COUNTIFS($F$5:$F96,"Open",$E$5:$E96,"&gt;="&amp;TODAY(),$E$5:$E96,"&lt;="&amp;TODAY()+7),""))</f>
        <v/>
      </c>
    </row>
    <row r="97">
      <c r="A97" s="7" t="n"/>
      <c r="B97" s="8" t="n"/>
      <c r="C97" s="7" t="n"/>
      <c r="D97" s="7" t="n"/>
      <c r="E97" s="8" t="n"/>
      <c r="F97" s="7" t="n"/>
      <c r="G97" s="15">
        <f>IF($A97="","",IF(AND($F97&lt;&gt;"Done",$F97&lt;&gt;"Dropped",$E97&lt;&gt;"",$E97&lt;TODAY()),"OVERDUE",$F97))</f>
        <v/>
      </c>
      <c r="H97" s="13">
        <f>IF($G97="OVERDUE",TODAY()-$E97,"")</f>
        <v/>
      </c>
      <c r="I97" s="13">
        <f>IF($A97="","",COUNTIFS(Actions!$D$5:$D$204,$D97,Actions!$F$5:$F$204,"Open"))</f>
        <v/>
      </c>
      <c r="J97" s="8" t="n"/>
      <c r="K97" s="13">
        <f>IF($A97="","",IF(OR($J97="",$B97=""),"",$J97-$B97))</f>
        <v/>
      </c>
      <c r="L97" s="7" t="n"/>
      <c r="M97" s="7" t="n"/>
      <c r="N97" s="16">
        <f>IF($A97="","",COUNTIFS($A$5:$A97,$A97,$B$5:$B97,$B97))</f>
        <v/>
      </c>
      <c r="O97" s="17">
        <f>IF($A97="","",$A97&amp;"|"&amp;TEXT($B97,"yyyy-mm-dd")&amp;"|"&amp;$N97)</f>
        <v/>
      </c>
      <c r="P97" s="16">
        <f>IF($A97="","",IF($G97="OVERDUE",COUNTIFS($G$5:$G97,"OVERDUE"),""))</f>
        <v/>
      </c>
      <c r="Q97" s="16">
        <f>IF($A97="","",IF(AND($F97="Open",$E97&lt;&gt;"",$E97&gt;=TODAY(),$E97&lt;=TODAY()+7),COUNTIFS($F$5:$F97,"Open",$E$5:$E97,"&gt;="&amp;TODAY(),$E$5:$E97,"&lt;="&amp;TODAY()+7),""))</f>
        <v/>
      </c>
    </row>
    <row r="98">
      <c r="A98" s="7" t="n"/>
      <c r="B98" s="8" t="n"/>
      <c r="C98" s="7" t="n"/>
      <c r="D98" s="7" t="n"/>
      <c r="E98" s="8" t="n"/>
      <c r="F98" s="7" t="n"/>
      <c r="G98" s="15">
        <f>IF($A98="","",IF(AND($F98&lt;&gt;"Done",$F98&lt;&gt;"Dropped",$E98&lt;&gt;"",$E98&lt;TODAY()),"OVERDUE",$F98))</f>
        <v/>
      </c>
      <c r="H98" s="13">
        <f>IF($G98="OVERDUE",TODAY()-$E98,"")</f>
        <v/>
      </c>
      <c r="I98" s="13">
        <f>IF($A98="","",COUNTIFS(Actions!$D$5:$D$204,$D98,Actions!$F$5:$F$204,"Open"))</f>
        <v/>
      </c>
      <c r="J98" s="8" t="n"/>
      <c r="K98" s="13">
        <f>IF($A98="","",IF(OR($J98="",$B98=""),"",$J98-$B98))</f>
        <v/>
      </c>
      <c r="L98" s="7" t="n"/>
      <c r="M98" s="7" t="n"/>
      <c r="N98" s="16">
        <f>IF($A98="","",COUNTIFS($A$5:$A98,$A98,$B$5:$B98,$B98))</f>
        <v/>
      </c>
      <c r="O98" s="17">
        <f>IF($A98="","",$A98&amp;"|"&amp;TEXT($B98,"yyyy-mm-dd")&amp;"|"&amp;$N98)</f>
        <v/>
      </c>
      <c r="P98" s="16">
        <f>IF($A98="","",IF($G98="OVERDUE",COUNTIFS($G$5:$G98,"OVERDUE"),""))</f>
        <v/>
      </c>
      <c r="Q98" s="16">
        <f>IF($A98="","",IF(AND($F98="Open",$E98&lt;&gt;"",$E98&gt;=TODAY(),$E98&lt;=TODAY()+7),COUNTIFS($F$5:$F98,"Open",$E$5:$E98,"&gt;="&amp;TODAY(),$E$5:$E98,"&lt;="&amp;TODAY()+7),""))</f>
        <v/>
      </c>
    </row>
    <row r="99">
      <c r="A99" s="7" t="n"/>
      <c r="B99" s="8" t="n"/>
      <c r="C99" s="7" t="n"/>
      <c r="D99" s="7" t="n"/>
      <c r="E99" s="8" t="n"/>
      <c r="F99" s="7" t="n"/>
      <c r="G99" s="15">
        <f>IF($A99="","",IF(AND($F99&lt;&gt;"Done",$F99&lt;&gt;"Dropped",$E99&lt;&gt;"",$E99&lt;TODAY()),"OVERDUE",$F99))</f>
        <v/>
      </c>
      <c r="H99" s="13">
        <f>IF($G99="OVERDUE",TODAY()-$E99,"")</f>
        <v/>
      </c>
      <c r="I99" s="13">
        <f>IF($A99="","",COUNTIFS(Actions!$D$5:$D$204,$D99,Actions!$F$5:$F$204,"Open"))</f>
        <v/>
      </c>
      <c r="J99" s="8" t="n"/>
      <c r="K99" s="13">
        <f>IF($A99="","",IF(OR($J99="",$B99=""),"",$J99-$B99))</f>
        <v/>
      </c>
      <c r="L99" s="7" t="n"/>
      <c r="M99" s="7" t="n"/>
      <c r="N99" s="16">
        <f>IF($A99="","",COUNTIFS($A$5:$A99,$A99,$B$5:$B99,$B99))</f>
        <v/>
      </c>
      <c r="O99" s="17">
        <f>IF($A99="","",$A99&amp;"|"&amp;TEXT($B99,"yyyy-mm-dd")&amp;"|"&amp;$N99)</f>
        <v/>
      </c>
      <c r="P99" s="16">
        <f>IF($A99="","",IF($G99="OVERDUE",COUNTIFS($G$5:$G99,"OVERDUE"),""))</f>
        <v/>
      </c>
      <c r="Q99" s="16">
        <f>IF($A99="","",IF(AND($F99="Open",$E99&lt;&gt;"",$E99&gt;=TODAY(),$E99&lt;=TODAY()+7),COUNTIFS($F$5:$F99,"Open",$E$5:$E99,"&gt;="&amp;TODAY(),$E$5:$E99,"&lt;="&amp;TODAY()+7),""))</f>
        <v/>
      </c>
    </row>
    <row r="100">
      <c r="A100" s="7" t="n"/>
      <c r="B100" s="8" t="n"/>
      <c r="C100" s="7" t="n"/>
      <c r="D100" s="7" t="n"/>
      <c r="E100" s="8" t="n"/>
      <c r="F100" s="7" t="n"/>
      <c r="G100" s="15">
        <f>IF($A100="","",IF(AND($F100&lt;&gt;"Done",$F100&lt;&gt;"Dropped",$E100&lt;&gt;"",$E100&lt;TODAY()),"OVERDUE",$F100))</f>
        <v/>
      </c>
      <c r="H100" s="13">
        <f>IF($G100="OVERDUE",TODAY()-$E100,"")</f>
        <v/>
      </c>
      <c r="I100" s="13">
        <f>IF($A100="","",COUNTIFS(Actions!$D$5:$D$204,$D100,Actions!$F$5:$F$204,"Open"))</f>
        <v/>
      </c>
      <c r="J100" s="8" t="n"/>
      <c r="K100" s="13">
        <f>IF($A100="","",IF(OR($J100="",$B100=""),"",$J100-$B100))</f>
        <v/>
      </c>
      <c r="L100" s="7" t="n"/>
      <c r="M100" s="7" t="n"/>
      <c r="N100" s="16">
        <f>IF($A100="","",COUNTIFS($A$5:$A100,$A100,$B$5:$B100,$B100))</f>
        <v/>
      </c>
      <c r="O100" s="17">
        <f>IF($A100="","",$A100&amp;"|"&amp;TEXT($B100,"yyyy-mm-dd")&amp;"|"&amp;$N100)</f>
        <v/>
      </c>
      <c r="P100" s="16">
        <f>IF($A100="","",IF($G100="OVERDUE",COUNTIFS($G$5:$G100,"OVERDUE"),""))</f>
        <v/>
      </c>
      <c r="Q100" s="16">
        <f>IF($A100="","",IF(AND($F100="Open",$E100&lt;&gt;"",$E100&gt;=TODAY(),$E100&lt;=TODAY()+7),COUNTIFS($F$5:$F100,"Open",$E$5:$E100,"&gt;="&amp;TODAY(),$E$5:$E100,"&lt;="&amp;TODAY()+7),""))</f>
        <v/>
      </c>
    </row>
    <row r="101">
      <c r="A101" s="7" t="n"/>
      <c r="B101" s="8" t="n"/>
      <c r="C101" s="7" t="n"/>
      <c r="D101" s="7" t="n"/>
      <c r="E101" s="8" t="n"/>
      <c r="F101" s="7" t="n"/>
      <c r="G101" s="15">
        <f>IF($A101="","",IF(AND($F101&lt;&gt;"Done",$F101&lt;&gt;"Dropped",$E101&lt;&gt;"",$E101&lt;TODAY()),"OVERDUE",$F101))</f>
        <v/>
      </c>
      <c r="H101" s="13">
        <f>IF($G101="OVERDUE",TODAY()-$E101,"")</f>
        <v/>
      </c>
      <c r="I101" s="13">
        <f>IF($A101="","",COUNTIFS(Actions!$D$5:$D$204,$D101,Actions!$F$5:$F$204,"Open"))</f>
        <v/>
      </c>
      <c r="J101" s="8" t="n"/>
      <c r="K101" s="13">
        <f>IF($A101="","",IF(OR($J101="",$B101=""),"",$J101-$B101))</f>
        <v/>
      </c>
      <c r="L101" s="7" t="n"/>
      <c r="M101" s="7" t="n"/>
      <c r="N101" s="16">
        <f>IF($A101="","",COUNTIFS($A$5:$A101,$A101,$B$5:$B101,$B101))</f>
        <v/>
      </c>
      <c r="O101" s="17">
        <f>IF($A101="","",$A101&amp;"|"&amp;TEXT($B101,"yyyy-mm-dd")&amp;"|"&amp;$N101)</f>
        <v/>
      </c>
      <c r="P101" s="16">
        <f>IF($A101="","",IF($G101="OVERDUE",COUNTIFS($G$5:$G101,"OVERDUE"),""))</f>
        <v/>
      </c>
      <c r="Q101" s="16">
        <f>IF($A101="","",IF(AND($F101="Open",$E101&lt;&gt;"",$E101&gt;=TODAY(),$E101&lt;=TODAY()+7),COUNTIFS($F$5:$F101,"Open",$E$5:$E101,"&gt;="&amp;TODAY(),$E$5:$E101,"&lt;="&amp;TODAY()+7),""))</f>
        <v/>
      </c>
    </row>
    <row r="102">
      <c r="A102" s="7" t="n"/>
      <c r="B102" s="8" t="n"/>
      <c r="C102" s="7" t="n"/>
      <c r="D102" s="7" t="n"/>
      <c r="E102" s="8" t="n"/>
      <c r="F102" s="7" t="n"/>
      <c r="G102" s="15">
        <f>IF($A102="","",IF(AND($F102&lt;&gt;"Done",$F102&lt;&gt;"Dropped",$E102&lt;&gt;"",$E102&lt;TODAY()),"OVERDUE",$F102))</f>
        <v/>
      </c>
      <c r="H102" s="13">
        <f>IF($G102="OVERDUE",TODAY()-$E102,"")</f>
        <v/>
      </c>
      <c r="I102" s="13">
        <f>IF($A102="","",COUNTIFS(Actions!$D$5:$D$204,$D102,Actions!$F$5:$F$204,"Open"))</f>
        <v/>
      </c>
      <c r="J102" s="8" t="n"/>
      <c r="K102" s="13">
        <f>IF($A102="","",IF(OR($J102="",$B102=""),"",$J102-$B102))</f>
        <v/>
      </c>
      <c r="L102" s="7" t="n"/>
      <c r="M102" s="7" t="n"/>
      <c r="N102" s="16">
        <f>IF($A102="","",COUNTIFS($A$5:$A102,$A102,$B$5:$B102,$B102))</f>
        <v/>
      </c>
      <c r="O102" s="17">
        <f>IF($A102="","",$A102&amp;"|"&amp;TEXT($B102,"yyyy-mm-dd")&amp;"|"&amp;$N102)</f>
        <v/>
      </c>
      <c r="P102" s="16">
        <f>IF($A102="","",IF($G102="OVERDUE",COUNTIFS($G$5:$G102,"OVERDUE"),""))</f>
        <v/>
      </c>
      <c r="Q102" s="16">
        <f>IF($A102="","",IF(AND($F102="Open",$E102&lt;&gt;"",$E102&gt;=TODAY(),$E102&lt;=TODAY()+7),COUNTIFS($F$5:$F102,"Open",$E$5:$E102,"&gt;="&amp;TODAY(),$E$5:$E102,"&lt;="&amp;TODAY()+7),""))</f>
        <v/>
      </c>
    </row>
    <row r="103">
      <c r="A103" s="7" t="n"/>
      <c r="B103" s="8" t="n"/>
      <c r="C103" s="7" t="n"/>
      <c r="D103" s="7" t="n"/>
      <c r="E103" s="8" t="n"/>
      <c r="F103" s="7" t="n"/>
      <c r="G103" s="15">
        <f>IF($A103="","",IF(AND($F103&lt;&gt;"Done",$F103&lt;&gt;"Dropped",$E103&lt;&gt;"",$E103&lt;TODAY()),"OVERDUE",$F103))</f>
        <v/>
      </c>
      <c r="H103" s="13">
        <f>IF($G103="OVERDUE",TODAY()-$E103,"")</f>
        <v/>
      </c>
      <c r="I103" s="13">
        <f>IF($A103="","",COUNTIFS(Actions!$D$5:$D$204,$D103,Actions!$F$5:$F$204,"Open"))</f>
        <v/>
      </c>
      <c r="J103" s="8" t="n"/>
      <c r="K103" s="13">
        <f>IF($A103="","",IF(OR($J103="",$B103=""),"",$J103-$B103))</f>
        <v/>
      </c>
      <c r="L103" s="7" t="n"/>
      <c r="M103" s="7" t="n"/>
      <c r="N103" s="16">
        <f>IF($A103="","",COUNTIFS($A$5:$A103,$A103,$B$5:$B103,$B103))</f>
        <v/>
      </c>
      <c r="O103" s="17">
        <f>IF($A103="","",$A103&amp;"|"&amp;TEXT($B103,"yyyy-mm-dd")&amp;"|"&amp;$N103)</f>
        <v/>
      </c>
      <c r="P103" s="16">
        <f>IF($A103="","",IF($G103="OVERDUE",COUNTIFS($G$5:$G103,"OVERDUE"),""))</f>
        <v/>
      </c>
      <c r="Q103" s="16">
        <f>IF($A103="","",IF(AND($F103="Open",$E103&lt;&gt;"",$E103&gt;=TODAY(),$E103&lt;=TODAY()+7),COUNTIFS($F$5:$F103,"Open",$E$5:$E103,"&gt;="&amp;TODAY(),$E$5:$E103,"&lt;="&amp;TODAY()+7),""))</f>
        <v/>
      </c>
    </row>
    <row r="104">
      <c r="A104" s="7" t="n"/>
      <c r="B104" s="8" t="n"/>
      <c r="C104" s="7" t="n"/>
      <c r="D104" s="7" t="n"/>
      <c r="E104" s="8" t="n"/>
      <c r="F104" s="7" t="n"/>
      <c r="G104" s="15">
        <f>IF($A104="","",IF(AND($F104&lt;&gt;"Done",$F104&lt;&gt;"Dropped",$E104&lt;&gt;"",$E104&lt;TODAY()),"OVERDUE",$F104))</f>
        <v/>
      </c>
      <c r="H104" s="13">
        <f>IF($G104="OVERDUE",TODAY()-$E104,"")</f>
        <v/>
      </c>
      <c r="I104" s="13">
        <f>IF($A104="","",COUNTIFS(Actions!$D$5:$D$204,$D104,Actions!$F$5:$F$204,"Open"))</f>
        <v/>
      </c>
      <c r="J104" s="8" t="n"/>
      <c r="K104" s="13">
        <f>IF($A104="","",IF(OR($J104="",$B104=""),"",$J104-$B104))</f>
        <v/>
      </c>
      <c r="L104" s="7" t="n"/>
      <c r="M104" s="7" t="n"/>
      <c r="N104" s="16">
        <f>IF($A104="","",COUNTIFS($A$5:$A104,$A104,$B$5:$B104,$B104))</f>
        <v/>
      </c>
      <c r="O104" s="17">
        <f>IF($A104="","",$A104&amp;"|"&amp;TEXT($B104,"yyyy-mm-dd")&amp;"|"&amp;$N104)</f>
        <v/>
      </c>
      <c r="P104" s="16">
        <f>IF($A104="","",IF($G104="OVERDUE",COUNTIFS($G$5:$G104,"OVERDUE"),""))</f>
        <v/>
      </c>
      <c r="Q104" s="16">
        <f>IF($A104="","",IF(AND($F104="Open",$E104&lt;&gt;"",$E104&gt;=TODAY(),$E104&lt;=TODAY()+7),COUNTIFS($F$5:$F104,"Open",$E$5:$E104,"&gt;="&amp;TODAY(),$E$5:$E104,"&lt;="&amp;TODAY()+7),""))</f>
        <v/>
      </c>
    </row>
    <row r="105">
      <c r="A105" s="7" t="n"/>
      <c r="B105" s="8" t="n"/>
      <c r="C105" s="7" t="n"/>
      <c r="D105" s="7" t="n"/>
      <c r="E105" s="8" t="n"/>
      <c r="F105" s="7" t="n"/>
      <c r="G105" s="15">
        <f>IF($A105="","",IF(AND($F105&lt;&gt;"Done",$F105&lt;&gt;"Dropped",$E105&lt;&gt;"",$E105&lt;TODAY()),"OVERDUE",$F105))</f>
        <v/>
      </c>
      <c r="H105" s="13">
        <f>IF($G105="OVERDUE",TODAY()-$E105,"")</f>
        <v/>
      </c>
      <c r="I105" s="13">
        <f>IF($A105="","",COUNTIFS(Actions!$D$5:$D$204,$D105,Actions!$F$5:$F$204,"Open"))</f>
        <v/>
      </c>
      <c r="J105" s="8" t="n"/>
      <c r="K105" s="13">
        <f>IF($A105="","",IF(OR($J105="",$B105=""),"",$J105-$B105))</f>
        <v/>
      </c>
      <c r="L105" s="7" t="n"/>
      <c r="M105" s="7" t="n"/>
      <c r="N105" s="16">
        <f>IF($A105="","",COUNTIFS($A$5:$A105,$A105,$B$5:$B105,$B105))</f>
        <v/>
      </c>
      <c r="O105" s="17">
        <f>IF($A105="","",$A105&amp;"|"&amp;TEXT($B105,"yyyy-mm-dd")&amp;"|"&amp;$N105)</f>
        <v/>
      </c>
      <c r="P105" s="16">
        <f>IF($A105="","",IF($G105="OVERDUE",COUNTIFS($G$5:$G105,"OVERDUE"),""))</f>
        <v/>
      </c>
      <c r="Q105" s="16">
        <f>IF($A105="","",IF(AND($F105="Open",$E105&lt;&gt;"",$E105&gt;=TODAY(),$E105&lt;=TODAY()+7),COUNTIFS($F$5:$F105,"Open",$E$5:$E105,"&gt;="&amp;TODAY(),$E$5:$E105,"&lt;="&amp;TODAY()+7),""))</f>
        <v/>
      </c>
    </row>
    <row r="106">
      <c r="A106" s="7" t="n"/>
      <c r="B106" s="8" t="n"/>
      <c r="C106" s="7" t="n"/>
      <c r="D106" s="7" t="n"/>
      <c r="E106" s="8" t="n"/>
      <c r="F106" s="7" t="n"/>
      <c r="G106" s="15">
        <f>IF($A106="","",IF(AND($F106&lt;&gt;"Done",$F106&lt;&gt;"Dropped",$E106&lt;&gt;"",$E106&lt;TODAY()),"OVERDUE",$F106))</f>
        <v/>
      </c>
      <c r="H106" s="13">
        <f>IF($G106="OVERDUE",TODAY()-$E106,"")</f>
        <v/>
      </c>
      <c r="I106" s="13">
        <f>IF($A106="","",COUNTIFS(Actions!$D$5:$D$204,$D106,Actions!$F$5:$F$204,"Open"))</f>
        <v/>
      </c>
      <c r="J106" s="8" t="n"/>
      <c r="K106" s="13">
        <f>IF($A106="","",IF(OR($J106="",$B106=""),"",$J106-$B106))</f>
        <v/>
      </c>
      <c r="L106" s="7" t="n"/>
      <c r="M106" s="7" t="n"/>
      <c r="N106" s="16">
        <f>IF($A106="","",COUNTIFS($A$5:$A106,$A106,$B$5:$B106,$B106))</f>
        <v/>
      </c>
      <c r="O106" s="17">
        <f>IF($A106="","",$A106&amp;"|"&amp;TEXT($B106,"yyyy-mm-dd")&amp;"|"&amp;$N106)</f>
        <v/>
      </c>
      <c r="P106" s="16">
        <f>IF($A106="","",IF($G106="OVERDUE",COUNTIFS($G$5:$G106,"OVERDUE"),""))</f>
        <v/>
      </c>
      <c r="Q106" s="16">
        <f>IF($A106="","",IF(AND($F106="Open",$E106&lt;&gt;"",$E106&gt;=TODAY(),$E106&lt;=TODAY()+7),COUNTIFS($F$5:$F106,"Open",$E$5:$E106,"&gt;="&amp;TODAY(),$E$5:$E106,"&lt;="&amp;TODAY()+7),""))</f>
        <v/>
      </c>
    </row>
    <row r="107">
      <c r="A107" s="7" t="n"/>
      <c r="B107" s="8" t="n"/>
      <c r="C107" s="7" t="n"/>
      <c r="D107" s="7" t="n"/>
      <c r="E107" s="8" t="n"/>
      <c r="F107" s="7" t="n"/>
      <c r="G107" s="15">
        <f>IF($A107="","",IF(AND($F107&lt;&gt;"Done",$F107&lt;&gt;"Dropped",$E107&lt;&gt;"",$E107&lt;TODAY()),"OVERDUE",$F107))</f>
        <v/>
      </c>
      <c r="H107" s="13">
        <f>IF($G107="OVERDUE",TODAY()-$E107,"")</f>
        <v/>
      </c>
      <c r="I107" s="13">
        <f>IF($A107="","",COUNTIFS(Actions!$D$5:$D$204,$D107,Actions!$F$5:$F$204,"Open"))</f>
        <v/>
      </c>
      <c r="J107" s="8" t="n"/>
      <c r="K107" s="13">
        <f>IF($A107="","",IF(OR($J107="",$B107=""),"",$J107-$B107))</f>
        <v/>
      </c>
      <c r="L107" s="7" t="n"/>
      <c r="M107" s="7" t="n"/>
      <c r="N107" s="16">
        <f>IF($A107="","",COUNTIFS($A$5:$A107,$A107,$B$5:$B107,$B107))</f>
        <v/>
      </c>
      <c r="O107" s="17">
        <f>IF($A107="","",$A107&amp;"|"&amp;TEXT($B107,"yyyy-mm-dd")&amp;"|"&amp;$N107)</f>
        <v/>
      </c>
      <c r="P107" s="16">
        <f>IF($A107="","",IF($G107="OVERDUE",COUNTIFS($G$5:$G107,"OVERDUE"),""))</f>
        <v/>
      </c>
      <c r="Q107" s="16">
        <f>IF($A107="","",IF(AND($F107="Open",$E107&lt;&gt;"",$E107&gt;=TODAY(),$E107&lt;=TODAY()+7),COUNTIFS($F$5:$F107,"Open",$E$5:$E107,"&gt;="&amp;TODAY(),$E$5:$E107,"&lt;="&amp;TODAY()+7),""))</f>
        <v/>
      </c>
    </row>
    <row r="108">
      <c r="A108" s="7" t="n"/>
      <c r="B108" s="8" t="n"/>
      <c r="C108" s="7" t="n"/>
      <c r="D108" s="7" t="n"/>
      <c r="E108" s="8" t="n"/>
      <c r="F108" s="7" t="n"/>
      <c r="G108" s="15">
        <f>IF($A108="","",IF(AND($F108&lt;&gt;"Done",$F108&lt;&gt;"Dropped",$E108&lt;&gt;"",$E108&lt;TODAY()),"OVERDUE",$F108))</f>
        <v/>
      </c>
      <c r="H108" s="13">
        <f>IF($G108="OVERDUE",TODAY()-$E108,"")</f>
        <v/>
      </c>
      <c r="I108" s="13">
        <f>IF($A108="","",COUNTIFS(Actions!$D$5:$D$204,$D108,Actions!$F$5:$F$204,"Open"))</f>
        <v/>
      </c>
      <c r="J108" s="8" t="n"/>
      <c r="K108" s="13">
        <f>IF($A108="","",IF(OR($J108="",$B108=""),"",$J108-$B108))</f>
        <v/>
      </c>
      <c r="L108" s="7" t="n"/>
      <c r="M108" s="7" t="n"/>
      <c r="N108" s="16">
        <f>IF($A108="","",COUNTIFS($A$5:$A108,$A108,$B$5:$B108,$B108))</f>
        <v/>
      </c>
      <c r="O108" s="17">
        <f>IF($A108="","",$A108&amp;"|"&amp;TEXT($B108,"yyyy-mm-dd")&amp;"|"&amp;$N108)</f>
        <v/>
      </c>
      <c r="P108" s="16">
        <f>IF($A108="","",IF($G108="OVERDUE",COUNTIFS($G$5:$G108,"OVERDUE"),""))</f>
        <v/>
      </c>
      <c r="Q108" s="16">
        <f>IF($A108="","",IF(AND($F108="Open",$E108&lt;&gt;"",$E108&gt;=TODAY(),$E108&lt;=TODAY()+7),COUNTIFS($F$5:$F108,"Open",$E$5:$E108,"&gt;="&amp;TODAY(),$E$5:$E108,"&lt;="&amp;TODAY()+7),""))</f>
        <v/>
      </c>
    </row>
    <row r="109">
      <c r="A109" s="7" t="n"/>
      <c r="B109" s="8" t="n"/>
      <c r="C109" s="7" t="n"/>
      <c r="D109" s="7" t="n"/>
      <c r="E109" s="8" t="n"/>
      <c r="F109" s="7" t="n"/>
      <c r="G109" s="15">
        <f>IF($A109="","",IF(AND($F109&lt;&gt;"Done",$F109&lt;&gt;"Dropped",$E109&lt;&gt;"",$E109&lt;TODAY()),"OVERDUE",$F109))</f>
        <v/>
      </c>
      <c r="H109" s="13">
        <f>IF($G109="OVERDUE",TODAY()-$E109,"")</f>
        <v/>
      </c>
      <c r="I109" s="13">
        <f>IF($A109="","",COUNTIFS(Actions!$D$5:$D$204,$D109,Actions!$F$5:$F$204,"Open"))</f>
        <v/>
      </c>
      <c r="J109" s="8" t="n"/>
      <c r="K109" s="13">
        <f>IF($A109="","",IF(OR($J109="",$B109=""),"",$J109-$B109))</f>
        <v/>
      </c>
      <c r="L109" s="7" t="n"/>
      <c r="M109" s="7" t="n"/>
      <c r="N109" s="16">
        <f>IF($A109="","",COUNTIFS($A$5:$A109,$A109,$B$5:$B109,$B109))</f>
        <v/>
      </c>
      <c r="O109" s="17">
        <f>IF($A109="","",$A109&amp;"|"&amp;TEXT($B109,"yyyy-mm-dd")&amp;"|"&amp;$N109)</f>
        <v/>
      </c>
      <c r="P109" s="16">
        <f>IF($A109="","",IF($G109="OVERDUE",COUNTIFS($G$5:$G109,"OVERDUE"),""))</f>
        <v/>
      </c>
      <c r="Q109" s="16">
        <f>IF($A109="","",IF(AND($F109="Open",$E109&lt;&gt;"",$E109&gt;=TODAY(),$E109&lt;=TODAY()+7),COUNTIFS($F$5:$F109,"Open",$E$5:$E109,"&gt;="&amp;TODAY(),$E$5:$E109,"&lt;="&amp;TODAY()+7),""))</f>
        <v/>
      </c>
    </row>
    <row r="110">
      <c r="A110" s="7" t="n"/>
      <c r="B110" s="8" t="n"/>
      <c r="C110" s="7" t="n"/>
      <c r="D110" s="7" t="n"/>
      <c r="E110" s="8" t="n"/>
      <c r="F110" s="7" t="n"/>
      <c r="G110" s="15">
        <f>IF($A110="","",IF(AND($F110&lt;&gt;"Done",$F110&lt;&gt;"Dropped",$E110&lt;&gt;"",$E110&lt;TODAY()),"OVERDUE",$F110))</f>
        <v/>
      </c>
      <c r="H110" s="13">
        <f>IF($G110="OVERDUE",TODAY()-$E110,"")</f>
        <v/>
      </c>
      <c r="I110" s="13">
        <f>IF($A110="","",COUNTIFS(Actions!$D$5:$D$204,$D110,Actions!$F$5:$F$204,"Open"))</f>
        <v/>
      </c>
      <c r="J110" s="8" t="n"/>
      <c r="K110" s="13">
        <f>IF($A110="","",IF(OR($J110="",$B110=""),"",$J110-$B110))</f>
        <v/>
      </c>
      <c r="L110" s="7" t="n"/>
      <c r="M110" s="7" t="n"/>
      <c r="N110" s="16">
        <f>IF($A110="","",COUNTIFS($A$5:$A110,$A110,$B$5:$B110,$B110))</f>
        <v/>
      </c>
      <c r="O110" s="17">
        <f>IF($A110="","",$A110&amp;"|"&amp;TEXT($B110,"yyyy-mm-dd")&amp;"|"&amp;$N110)</f>
        <v/>
      </c>
      <c r="P110" s="16">
        <f>IF($A110="","",IF($G110="OVERDUE",COUNTIFS($G$5:$G110,"OVERDUE"),""))</f>
        <v/>
      </c>
      <c r="Q110" s="16">
        <f>IF($A110="","",IF(AND($F110="Open",$E110&lt;&gt;"",$E110&gt;=TODAY(),$E110&lt;=TODAY()+7),COUNTIFS($F$5:$F110,"Open",$E$5:$E110,"&gt;="&amp;TODAY(),$E$5:$E110,"&lt;="&amp;TODAY()+7),""))</f>
        <v/>
      </c>
    </row>
    <row r="111">
      <c r="A111" s="7" t="n"/>
      <c r="B111" s="8" t="n"/>
      <c r="C111" s="7" t="n"/>
      <c r="D111" s="7" t="n"/>
      <c r="E111" s="8" t="n"/>
      <c r="F111" s="7" t="n"/>
      <c r="G111" s="15">
        <f>IF($A111="","",IF(AND($F111&lt;&gt;"Done",$F111&lt;&gt;"Dropped",$E111&lt;&gt;"",$E111&lt;TODAY()),"OVERDUE",$F111))</f>
        <v/>
      </c>
      <c r="H111" s="13">
        <f>IF($G111="OVERDUE",TODAY()-$E111,"")</f>
        <v/>
      </c>
      <c r="I111" s="13">
        <f>IF($A111="","",COUNTIFS(Actions!$D$5:$D$204,$D111,Actions!$F$5:$F$204,"Open"))</f>
        <v/>
      </c>
      <c r="J111" s="8" t="n"/>
      <c r="K111" s="13">
        <f>IF($A111="","",IF(OR($J111="",$B111=""),"",$J111-$B111))</f>
        <v/>
      </c>
      <c r="L111" s="7" t="n"/>
      <c r="M111" s="7" t="n"/>
      <c r="N111" s="16">
        <f>IF($A111="","",COUNTIFS($A$5:$A111,$A111,$B$5:$B111,$B111))</f>
        <v/>
      </c>
      <c r="O111" s="17">
        <f>IF($A111="","",$A111&amp;"|"&amp;TEXT($B111,"yyyy-mm-dd")&amp;"|"&amp;$N111)</f>
        <v/>
      </c>
      <c r="P111" s="16">
        <f>IF($A111="","",IF($G111="OVERDUE",COUNTIFS($G$5:$G111,"OVERDUE"),""))</f>
        <v/>
      </c>
      <c r="Q111" s="16">
        <f>IF($A111="","",IF(AND($F111="Open",$E111&lt;&gt;"",$E111&gt;=TODAY(),$E111&lt;=TODAY()+7),COUNTIFS($F$5:$F111,"Open",$E$5:$E111,"&gt;="&amp;TODAY(),$E$5:$E111,"&lt;="&amp;TODAY()+7),""))</f>
        <v/>
      </c>
    </row>
    <row r="112">
      <c r="A112" s="7" t="n"/>
      <c r="B112" s="8" t="n"/>
      <c r="C112" s="7" t="n"/>
      <c r="D112" s="7" t="n"/>
      <c r="E112" s="8" t="n"/>
      <c r="F112" s="7" t="n"/>
      <c r="G112" s="15">
        <f>IF($A112="","",IF(AND($F112&lt;&gt;"Done",$F112&lt;&gt;"Dropped",$E112&lt;&gt;"",$E112&lt;TODAY()),"OVERDUE",$F112))</f>
        <v/>
      </c>
      <c r="H112" s="13">
        <f>IF($G112="OVERDUE",TODAY()-$E112,"")</f>
        <v/>
      </c>
      <c r="I112" s="13">
        <f>IF($A112="","",COUNTIFS(Actions!$D$5:$D$204,$D112,Actions!$F$5:$F$204,"Open"))</f>
        <v/>
      </c>
      <c r="J112" s="8" t="n"/>
      <c r="K112" s="13">
        <f>IF($A112="","",IF(OR($J112="",$B112=""),"",$J112-$B112))</f>
        <v/>
      </c>
      <c r="L112" s="7" t="n"/>
      <c r="M112" s="7" t="n"/>
      <c r="N112" s="16">
        <f>IF($A112="","",COUNTIFS($A$5:$A112,$A112,$B$5:$B112,$B112))</f>
        <v/>
      </c>
      <c r="O112" s="17">
        <f>IF($A112="","",$A112&amp;"|"&amp;TEXT($B112,"yyyy-mm-dd")&amp;"|"&amp;$N112)</f>
        <v/>
      </c>
      <c r="P112" s="16">
        <f>IF($A112="","",IF($G112="OVERDUE",COUNTIFS($G$5:$G112,"OVERDUE"),""))</f>
        <v/>
      </c>
      <c r="Q112" s="16">
        <f>IF($A112="","",IF(AND($F112="Open",$E112&lt;&gt;"",$E112&gt;=TODAY(),$E112&lt;=TODAY()+7),COUNTIFS($F$5:$F112,"Open",$E$5:$E112,"&gt;="&amp;TODAY(),$E$5:$E112,"&lt;="&amp;TODAY()+7),""))</f>
        <v/>
      </c>
    </row>
    <row r="113">
      <c r="A113" s="7" t="n"/>
      <c r="B113" s="8" t="n"/>
      <c r="C113" s="7" t="n"/>
      <c r="D113" s="7" t="n"/>
      <c r="E113" s="8" t="n"/>
      <c r="F113" s="7" t="n"/>
      <c r="G113" s="15">
        <f>IF($A113="","",IF(AND($F113&lt;&gt;"Done",$F113&lt;&gt;"Dropped",$E113&lt;&gt;"",$E113&lt;TODAY()),"OVERDUE",$F113))</f>
        <v/>
      </c>
      <c r="H113" s="13">
        <f>IF($G113="OVERDUE",TODAY()-$E113,"")</f>
        <v/>
      </c>
      <c r="I113" s="13">
        <f>IF($A113="","",COUNTIFS(Actions!$D$5:$D$204,$D113,Actions!$F$5:$F$204,"Open"))</f>
        <v/>
      </c>
      <c r="J113" s="8" t="n"/>
      <c r="K113" s="13">
        <f>IF($A113="","",IF(OR($J113="",$B113=""),"",$J113-$B113))</f>
        <v/>
      </c>
      <c r="L113" s="7" t="n"/>
      <c r="M113" s="7" t="n"/>
      <c r="N113" s="16">
        <f>IF($A113="","",COUNTIFS($A$5:$A113,$A113,$B$5:$B113,$B113))</f>
        <v/>
      </c>
      <c r="O113" s="17">
        <f>IF($A113="","",$A113&amp;"|"&amp;TEXT($B113,"yyyy-mm-dd")&amp;"|"&amp;$N113)</f>
        <v/>
      </c>
      <c r="P113" s="16">
        <f>IF($A113="","",IF($G113="OVERDUE",COUNTIFS($G$5:$G113,"OVERDUE"),""))</f>
        <v/>
      </c>
      <c r="Q113" s="16">
        <f>IF($A113="","",IF(AND($F113="Open",$E113&lt;&gt;"",$E113&gt;=TODAY(),$E113&lt;=TODAY()+7),COUNTIFS($F$5:$F113,"Open",$E$5:$E113,"&gt;="&amp;TODAY(),$E$5:$E113,"&lt;="&amp;TODAY()+7),""))</f>
        <v/>
      </c>
    </row>
    <row r="114">
      <c r="A114" s="7" t="n"/>
      <c r="B114" s="8" t="n"/>
      <c r="C114" s="7" t="n"/>
      <c r="D114" s="7" t="n"/>
      <c r="E114" s="8" t="n"/>
      <c r="F114" s="7" t="n"/>
      <c r="G114" s="15">
        <f>IF($A114="","",IF(AND($F114&lt;&gt;"Done",$F114&lt;&gt;"Dropped",$E114&lt;&gt;"",$E114&lt;TODAY()),"OVERDUE",$F114))</f>
        <v/>
      </c>
      <c r="H114" s="13">
        <f>IF($G114="OVERDUE",TODAY()-$E114,"")</f>
        <v/>
      </c>
      <c r="I114" s="13">
        <f>IF($A114="","",COUNTIFS(Actions!$D$5:$D$204,$D114,Actions!$F$5:$F$204,"Open"))</f>
        <v/>
      </c>
      <c r="J114" s="8" t="n"/>
      <c r="K114" s="13">
        <f>IF($A114="","",IF(OR($J114="",$B114=""),"",$J114-$B114))</f>
        <v/>
      </c>
      <c r="L114" s="7" t="n"/>
      <c r="M114" s="7" t="n"/>
      <c r="N114" s="16">
        <f>IF($A114="","",COUNTIFS($A$5:$A114,$A114,$B$5:$B114,$B114))</f>
        <v/>
      </c>
      <c r="O114" s="17">
        <f>IF($A114="","",$A114&amp;"|"&amp;TEXT($B114,"yyyy-mm-dd")&amp;"|"&amp;$N114)</f>
        <v/>
      </c>
      <c r="P114" s="16">
        <f>IF($A114="","",IF($G114="OVERDUE",COUNTIFS($G$5:$G114,"OVERDUE"),""))</f>
        <v/>
      </c>
      <c r="Q114" s="16">
        <f>IF($A114="","",IF(AND($F114="Open",$E114&lt;&gt;"",$E114&gt;=TODAY(),$E114&lt;=TODAY()+7),COUNTIFS($F$5:$F114,"Open",$E$5:$E114,"&gt;="&amp;TODAY(),$E$5:$E114,"&lt;="&amp;TODAY()+7),""))</f>
        <v/>
      </c>
    </row>
    <row r="115">
      <c r="A115" s="7" t="n"/>
      <c r="B115" s="8" t="n"/>
      <c r="C115" s="7" t="n"/>
      <c r="D115" s="7" t="n"/>
      <c r="E115" s="8" t="n"/>
      <c r="F115" s="7" t="n"/>
      <c r="G115" s="15">
        <f>IF($A115="","",IF(AND($F115&lt;&gt;"Done",$F115&lt;&gt;"Dropped",$E115&lt;&gt;"",$E115&lt;TODAY()),"OVERDUE",$F115))</f>
        <v/>
      </c>
      <c r="H115" s="13">
        <f>IF($G115="OVERDUE",TODAY()-$E115,"")</f>
        <v/>
      </c>
      <c r="I115" s="13">
        <f>IF($A115="","",COUNTIFS(Actions!$D$5:$D$204,$D115,Actions!$F$5:$F$204,"Open"))</f>
        <v/>
      </c>
      <c r="J115" s="8" t="n"/>
      <c r="K115" s="13">
        <f>IF($A115="","",IF(OR($J115="",$B115=""),"",$J115-$B115))</f>
        <v/>
      </c>
      <c r="L115" s="7" t="n"/>
      <c r="M115" s="7" t="n"/>
      <c r="N115" s="16">
        <f>IF($A115="","",COUNTIFS($A$5:$A115,$A115,$B$5:$B115,$B115))</f>
        <v/>
      </c>
      <c r="O115" s="17">
        <f>IF($A115="","",$A115&amp;"|"&amp;TEXT($B115,"yyyy-mm-dd")&amp;"|"&amp;$N115)</f>
        <v/>
      </c>
      <c r="P115" s="16">
        <f>IF($A115="","",IF($G115="OVERDUE",COUNTIFS($G$5:$G115,"OVERDUE"),""))</f>
        <v/>
      </c>
      <c r="Q115" s="16">
        <f>IF($A115="","",IF(AND($F115="Open",$E115&lt;&gt;"",$E115&gt;=TODAY(),$E115&lt;=TODAY()+7),COUNTIFS($F$5:$F115,"Open",$E$5:$E115,"&gt;="&amp;TODAY(),$E$5:$E115,"&lt;="&amp;TODAY()+7),""))</f>
        <v/>
      </c>
    </row>
    <row r="116">
      <c r="A116" s="7" t="n"/>
      <c r="B116" s="8" t="n"/>
      <c r="C116" s="7" t="n"/>
      <c r="D116" s="7" t="n"/>
      <c r="E116" s="8" t="n"/>
      <c r="F116" s="7" t="n"/>
      <c r="G116" s="15">
        <f>IF($A116="","",IF(AND($F116&lt;&gt;"Done",$F116&lt;&gt;"Dropped",$E116&lt;&gt;"",$E116&lt;TODAY()),"OVERDUE",$F116))</f>
        <v/>
      </c>
      <c r="H116" s="13">
        <f>IF($G116="OVERDUE",TODAY()-$E116,"")</f>
        <v/>
      </c>
      <c r="I116" s="13">
        <f>IF($A116="","",COUNTIFS(Actions!$D$5:$D$204,$D116,Actions!$F$5:$F$204,"Open"))</f>
        <v/>
      </c>
      <c r="J116" s="8" t="n"/>
      <c r="K116" s="13">
        <f>IF($A116="","",IF(OR($J116="",$B116=""),"",$J116-$B116))</f>
        <v/>
      </c>
      <c r="L116" s="7" t="n"/>
      <c r="M116" s="7" t="n"/>
      <c r="N116" s="16">
        <f>IF($A116="","",COUNTIFS($A$5:$A116,$A116,$B$5:$B116,$B116))</f>
        <v/>
      </c>
      <c r="O116" s="17">
        <f>IF($A116="","",$A116&amp;"|"&amp;TEXT($B116,"yyyy-mm-dd")&amp;"|"&amp;$N116)</f>
        <v/>
      </c>
      <c r="P116" s="16">
        <f>IF($A116="","",IF($G116="OVERDUE",COUNTIFS($G$5:$G116,"OVERDUE"),""))</f>
        <v/>
      </c>
      <c r="Q116" s="16">
        <f>IF($A116="","",IF(AND($F116="Open",$E116&lt;&gt;"",$E116&gt;=TODAY(),$E116&lt;=TODAY()+7),COUNTIFS($F$5:$F116,"Open",$E$5:$E116,"&gt;="&amp;TODAY(),$E$5:$E116,"&lt;="&amp;TODAY()+7),""))</f>
        <v/>
      </c>
    </row>
    <row r="117">
      <c r="A117" s="7" t="n"/>
      <c r="B117" s="8" t="n"/>
      <c r="C117" s="7" t="n"/>
      <c r="D117" s="7" t="n"/>
      <c r="E117" s="8" t="n"/>
      <c r="F117" s="7" t="n"/>
      <c r="G117" s="15">
        <f>IF($A117="","",IF(AND($F117&lt;&gt;"Done",$F117&lt;&gt;"Dropped",$E117&lt;&gt;"",$E117&lt;TODAY()),"OVERDUE",$F117))</f>
        <v/>
      </c>
      <c r="H117" s="13">
        <f>IF($G117="OVERDUE",TODAY()-$E117,"")</f>
        <v/>
      </c>
      <c r="I117" s="13">
        <f>IF($A117="","",COUNTIFS(Actions!$D$5:$D$204,$D117,Actions!$F$5:$F$204,"Open"))</f>
        <v/>
      </c>
      <c r="J117" s="8" t="n"/>
      <c r="K117" s="13">
        <f>IF($A117="","",IF(OR($J117="",$B117=""),"",$J117-$B117))</f>
        <v/>
      </c>
      <c r="L117" s="7" t="n"/>
      <c r="M117" s="7" t="n"/>
      <c r="N117" s="16">
        <f>IF($A117="","",COUNTIFS($A$5:$A117,$A117,$B$5:$B117,$B117))</f>
        <v/>
      </c>
      <c r="O117" s="17">
        <f>IF($A117="","",$A117&amp;"|"&amp;TEXT($B117,"yyyy-mm-dd")&amp;"|"&amp;$N117)</f>
        <v/>
      </c>
      <c r="P117" s="16">
        <f>IF($A117="","",IF($G117="OVERDUE",COUNTIFS($G$5:$G117,"OVERDUE"),""))</f>
        <v/>
      </c>
      <c r="Q117" s="16">
        <f>IF($A117="","",IF(AND($F117="Open",$E117&lt;&gt;"",$E117&gt;=TODAY(),$E117&lt;=TODAY()+7),COUNTIFS($F$5:$F117,"Open",$E$5:$E117,"&gt;="&amp;TODAY(),$E$5:$E117,"&lt;="&amp;TODAY()+7),""))</f>
        <v/>
      </c>
    </row>
    <row r="118">
      <c r="A118" s="7" t="n"/>
      <c r="B118" s="8" t="n"/>
      <c r="C118" s="7" t="n"/>
      <c r="D118" s="7" t="n"/>
      <c r="E118" s="8" t="n"/>
      <c r="F118" s="7" t="n"/>
      <c r="G118" s="15">
        <f>IF($A118="","",IF(AND($F118&lt;&gt;"Done",$F118&lt;&gt;"Dropped",$E118&lt;&gt;"",$E118&lt;TODAY()),"OVERDUE",$F118))</f>
        <v/>
      </c>
      <c r="H118" s="13">
        <f>IF($G118="OVERDUE",TODAY()-$E118,"")</f>
        <v/>
      </c>
      <c r="I118" s="13">
        <f>IF($A118="","",COUNTIFS(Actions!$D$5:$D$204,$D118,Actions!$F$5:$F$204,"Open"))</f>
        <v/>
      </c>
      <c r="J118" s="8" t="n"/>
      <c r="K118" s="13">
        <f>IF($A118="","",IF(OR($J118="",$B118=""),"",$J118-$B118))</f>
        <v/>
      </c>
      <c r="L118" s="7" t="n"/>
      <c r="M118" s="7" t="n"/>
      <c r="N118" s="16">
        <f>IF($A118="","",COUNTIFS($A$5:$A118,$A118,$B$5:$B118,$B118))</f>
        <v/>
      </c>
      <c r="O118" s="17">
        <f>IF($A118="","",$A118&amp;"|"&amp;TEXT($B118,"yyyy-mm-dd")&amp;"|"&amp;$N118)</f>
        <v/>
      </c>
      <c r="P118" s="16">
        <f>IF($A118="","",IF($G118="OVERDUE",COUNTIFS($G$5:$G118,"OVERDUE"),""))</f>
        <v/>
      </c>
      <c r="Q118" s="16">
        <f>IF($A118="","",IF(AND($F118="Open",$E118&lt;&gt;"",$E118&gt;=TODAY(),$E118&lt;=TODAY()+7),COUNTIFS($F$5:$F118,"Open",$E$5:$E118,"&gt;="&amp;TODAY(),$E$5:$E118,"&lt;="&amp;TODAY()+7),""))</f>
        <v/>
      </c>
    </row>
    <row r="119">
      <c r="A119" s="7" t="n"/>
      <c r="B119" s="8" t="n"/>
      <c r="C119" s="7" t="n"/>
      <c r="D119" s="7" t="n"/>
      <c r="E119" s="8" t="n"/>
      <c r="F119" s="7" t="n"/>
      <c r="G119" s="15">
        <f>IF($A119="","",IF(AND($F119&lt;&gt;"Done",$F119&lt;&gt;"Dropped",$E119&lt;&gt;"",$E119&lt;TODAY()),"OVERDUE",$F119))</f>
        <v/>
      </c>
      <c r="H119" s="13">
        <f>IF($G119="OVERDUE",TODAY()-$E119,"")</f>
        <v/>
      </c>
      <c r="I119" s="13">
        <f>IF($A119="","",COUNTIFS(Actions!$D$5:$D$204,$D119,Actions!$F$5:$F$204,"Open"))</f>
        <v/>
      </c>
      <c r="J119" s="8" t="n"/>
      <c r="K119" s="13">
        <f>IF($A119="","",IF(OR($J119="",$B119=""),"",$J119-$B119))</f>
        <v/>
      </c>
      <c r="L119" s="7" t="n"/>
      <c r="M119" s="7" t="n"/>
      <c r="N119" s="16">
        <f>IF($A119="","",COUNTIFS($A$5:$A119,$A119,$B$5:$B119,$B119))</f>
        <v/>
      </c>
      <c r="O119" s="17">
        <f>IF($A119="","",$A119&amp;"|"&amp;TEXT($B119,"yyyy-mm-dd")&amp;"|"&amp;$N119)</f>
        <v/>
      </c>
      <c r="P119" s="16">
        <f>IF($A119="","",IF($G119="OVERDUE",COUNTIFS($G$5:$G119,"OVERDUE"),""))</f>
        <v/>
      </c>
      <c r="Q119" s="16">
        <f>IF($A119="","",IF(AND($F119="Open",$E119&lt;&gt;"",$E119&gt;=TODAY(),$E119&lt;=TODAY()+7),COUNTIFS($F$5:$F119,"Open",$E$5:$E119,"&gt;="&amp;TODAY(),$E$5:$E119,"&lt;="&amp;TODAY()+7),""))</f>
        <v/>
      </c>
    </row>
    <row r="120">
      <c r="A120" s="7" t="n"/>
      <c r="B120" s="8" t="n"/>
      <c r="C120" s="7" t="n"/>
      <c r="D120" s="7" t="n"/>
      <c r="E120" s="8" t="n"/>
      <c r="F120" s="7" t="n"/>
      <c r="G120" s="15">
        <f>IF($A120="","",IF(AND($F120&lt;&gt;"Done",$F120&lt;&gt;"Dropped",$E120&lt;&gt;"",$E120&lt;TODAY()),"OVERDUE",$F120))</f>
        <v/>
      </c>
      <c r="H120" s="13">
        <f>IF($G120="OVERDUE",TODAY()-$E120,"")</f>
        <v/>
      </c>
      <c r="I120" s="13">
        <f>IF($A120="","",COUNTIFS(Actions!$D$5:$D$204,$D120,Actions!$F$5:$F$204,"Open"))</f>
        <v/>
      </c>
      <c r="J120" s="8" t="n"/>
      <c r="K120" s="13">
        <f>IF($A120="","",IF(OR($J120="",$B120=""),"",$J120-$B120))</f>
        <v/>
      </c>
      <c r="L120" s="7" t="n"/>
      <c r="M120" s="7" t="n"/>
      <c r="N120" s="16">
        <f>IF($A120="","",COUNTIFS($A$5:$A120,$A120,$B$5:$B120,$B120))</f>
        <v/>
      </c>
      <c r="O120" s="17">
        <f>IF($A120="","",$A120&amp;"|"&amp;TEXT($B120,"yyyy-mm-dd")&amp;"|"&amp;$N120)</f>
        <v/>
      </c>
      <c r="P120" s="16">
        <f>IF($A120="","",IF($G120="OVERDUE",COUNTIFS($G$5:$G120,"OVERDUE"),""))</f>
        <v/>
      </c>
      <c r="Q120" s="16">
        <f>IF($A120="","",IF(AND($F120="Open",$E120&lt;&gt;"",$E120&gt;=TODAY(),$E120&lt;=TODAY()+7),COUNTIFS($F$5:$F120,"Open",$E$5:$E120,"&gt;="&amp;TODAY(),$E$5:$E120,"&lt;="&amp;TODAY()+7),""))</f>
        <v/>
      </c>
    </row>
    <row r="121">
      <c r="A121" s="7" t="n"/>
      <c r="B121" s="8" t="n"/>
      <c r="C121" s="7" t="n"/>
      <c r="D121" s="7" t="n"/>
      <c r="E121" s="8" t="n"/>
      <c r="F121" s="7" t="n"/>
      <c r="G121" s="15">
        <f>IF($A121="","",IF(AND($F121&lt;&gt;"Done",$F121&lt;&gt;"Dropped",$E121&lt;&gt;"",$E121&lt;TODAY()),"OVERDUE",$F121))</f>
        <v/>
      </c>
      <c r="H121" s="13">
        <f>IF($G121="OVERDUE",TODAY()-$E121,"")</f>
        <v/>
      </c>
      <c r="I121" s="13">
        <f>IF($A121="","",COUNTIFS(Actions!$D$5:$D$204,$D121,Actions!$F$5:$F$204,"Open"))</f>
        <v/>
      </c>
      <c r="J121" s="8" t="n"/>
      <c r="K121" s="13">
        <f>IF($A121="","",IF(OR($J121="",$B121=""),"",$J121-$B121))</f>
        <v/>
      </c>
      <c r="L121" s="7" t="n"/>
      <c r="M121" s="7" t="n"/>
      <c r="N121" s="16">
        <f>IF($A121="","",COUNTIFS($A$5:$A121,$A121,$B$5:$B121,$B121))</f>
        <v/>
      </c>
      <c r="O121" s="17">
        <f>IF($A121="","",$A121&amp;"|"&amp;TEXT($B121,"yyyy-mm-dd")&amp;"|"&amp;$N121)</f>
        <v/>
      </c>
      <c r="P121" s="16">
        <f>IF($A121="","",IF($G121="OVERDUE",COUNTIFS($G$5:$G121,"OVERDUE"),""))</f>
        <v/>
      </c>
      <c r="Q121" s="16">
        <f>IF($A121="","",IF(AND($F121="Open",$E121&lt;&gt;"",$E121&gt;=TODAY(),$E121&lt;=TODAY()+7),COUNTIFS($F$5:$F121,"Open",$E$5:$E121,"&gt;="&amp;TODAY(),$E$5:$E121,"&lt;="&amp;TODAY()+7),""))</f>
        <v/>
      </c>
    </row>
    <row r="122">
      <c r="A122" s="7" t="n"/>
      <c r="B122" s="8" t="n"/>
      <c r="C122" s="7" t="n"/>
      <c r="D122" s="7" t="n"/>
      <c r="E122" s="8" t="n"/>
      <c r="F122" s="7" t="n"/>
      <c r="G122" s="15">
        <f>IF($A122="","",IF(AND($F122&lt;&gt;"Done",$F122&lt;&gt;"Dropped",$E122&lt;&gt;"",$E122&lt;TODAY()),"OVERDUE",$F122))</f>
        <v/>
      </c>
      <c r="H122" s="13">
        <f>IF($G122="OVERDUE",TODAY()-$E122,"")</f>
        <v/>
      </c>
      <c r="I122" s="13">
        <f>IF($A122="","",COUNTIFS(Actions!$D$5:$D$204,$D122,Actions!$F$5:$F$204,"Open"))</f>
        <v/>
      </c>
      <c r="J122" s="8" t="n"/>
      <c r="K122" s="13">
        <f>IF($A122="","",IF(OR($J122="",$B122=""),"",$J122-$B122))</f>
        <v/>
      </c>
      <c r="L122" s="7" t="n"/>
      <c r="M122" s="7" t="n"/>
      <c r="N122" s="16">
        <f>IF($A122="","",COUNTIFS($A$5:$A122,$A122,$B$5:$B122,$B122))</f>
        <v/>
      </c>
      <c r="O122" s="17">
        <f>IF($A122="","",$A122&amp;"|"&amp;TEXT($B122,"yyyy-mm-dd")&amp;"|"&amp;$N122)</f>
        <v/>
      </c>
      <c r="P122" s="16">
        <f>IF($A122="","",IF($G122="OVERDUE",COUNTIFS($G$5:$G122,"OVERDUE"),""))</f>
        <v/>
      </c>
      <c r="Q122" s="16">
        <f>IF($A122="","",IF(AND($F122="Open",$E122&lt;&gt;"",$E122&gt;=TODAY(),$E122&lt;=TODAY()+7),COUNTIFS($F$5:$F122,"Open",$E$5:$E122,"&gt;="&amp;TODAY(),$E$5:$E122,"&lt;="&amp;TODAY()+7),""))</f>
        <v/>
      </c>
    </row>
    <row r="123">
      <c r="A123" s="7" t="n"/>
      <c r="B123" s="8" t="n"/>
      <c r="C123" s="7" t="n"/>
      <c r="D123" s="7" t="n"/>
      <c r="E123" s="8" t="n"/>
      <c r="F123" s="7" t="n"/>
      <c r="G123" s="15">
        <f>IF($A123="","",IF(AND($F123&lt;&gt;"Done",$F123&lt;&gt;"Dropped",$E123&lt;&gt;"",$E123&lt;TODAY()),"OVERDUE",$F123))</f>
        <v/>
      </c>
      <c r="H123" s="13">
        <f>IF($G123="OVERDUE",TODAY()-$E123,"")</f>
        <v/>
      </c>
      <c r="I123" s="13">
        <f>IF($A123="","",COUNTIFS(Actions!$D$5:$D$204,$D123,Actions!$F$5:$F$204,"Open"))</f>
        <v/>
      </c>
      <c r="J123" s="8" t="n"/>
      <c r="K123" s="13">
        <f>IF($A123="","",IF(OR($J123="",$B123=""),"",$J123-$B123))</f>
        <v/>
      </c>
      <c r="L123" s="7" t="n"/>
      <c r="M123" s="7" t="n"/>
      <c r="N123" s="16">
        <f>IF($A123="","",COUNTIFS($A$5:$A123,$A123,$B$5:$B123,$B123))</f>
        <v/>
      </c>
      <c r="O123" s="17">
        <f>IF($A123="","",$A123&amp;"|"&amp;TEXT($B123,"yyyy-mm-dd")&amp;"|"&amp;$N123)</f>
        <v/>
      </c>
      <c r="P123" s="16">
        <f>IF($A123="","",IF($G123="OVERDUE",COUNTIFS($G$5:$G123,"OVERDUE"),""))</f>
        <v/>
      </c>
      <c r="Q123" s="16">
        <f>IF($A123="","",IF(AND($F123="Open",$E123&lt;&gt;"",$E123&gt;=TODAY(),$E123&lt;=TODAY()+7),COUNTIFS($F$5:$F123,"Open",$E$5:$E123,"&gt;="&amp;TODAY(),$E$5:$E123,"&lt;="&amp;TODAY()+7),""))</f>
        <v/>
      </c>
    </row>
    <row r="124">
      <c r="A124" s="7" t="n"/>
      <c r="B124" s="8" t="n"/>
      <c r="C124" s="7" t="n"/>
      <c r="D124" s="7" t="n"/>
      <c r="E124" s="8" t="n"/>
      <c r="F124" s="7" t="n"/>
      <c r="G124" s="15">
        <f>IF($A124="","",IF(AND($F124&lt;&gt;"Done",$F124&lt;&gt;"Dropped",$E124&lt;&gt;"",$E124&lt;TODAY()),"OVERDUE",$F124))</f>
        <v/>
      </c>
      <c r="H124" s="13">
        <f>IF($G124="OVERDUE",TODAY()-$E124,"")</f>
        <v/>
      </c>
      <c r="I124" s="13">
        <f>IF($A124="","",COUNTIFS(Actions!$D$5:$D$204,$D124,Actions!$F$5:$F$204,"Open"))</f>
        <v/>
      </c>
      <c r="J124" s="8" t="n"/>
      <c r="K124" s="13">
        <f>IF($A124="","",IF(OR($J124="",$B124=""),"",$J124-$B124))</f>
        <v/>
      </c>
      <c r="L124" s="7" t="n"/>
      <c r="M124" s="7" t="n"/>
      <c r="N124" s="16">
        <f>IF($A124="","",COUNTIFS($A$5:$A124,$A124,$B$5:$B124,$B124))</f>
        <v/>
      </c>
      <c r="O124" s="17">
        <f>IF($A124="","",$A124&amp;"|"&amp;TEXT($B124,"yyyy-mm-dd")&amp;"|"&amp;$N124)</f>
        <v/>
      </c>
      <c r="P124" s="16">
        <f>IF($A124="","",IF($G124="OVERDUE",COUNTIFS($G$5:$G124,"OVERDUE"),""))</f>
        <v/>
      </c>
      <c r="Q124" s="16">
        <f>IF($A124="","",IF(AND($F124="Open",$E124&lt;&gt;"",$E124&gt;=TODAY(),$E124&lt;=TODAY()+7),COUNTIFS($F$5:$F124,"Open",$E$5:$E124,"&gt;="&amp;TODAY(),$E$5:$E124,"&lt;="&amp;TODAY()+7),""))</f>
        <v/>
      </c>
    </row>
    <row r="125">
      <c r="A125" s="7" t="n"/>
      <c r="B125" s="8" t="n"/>
      <c r="C125" s="7" t="n"/>
      <c r="D125" s="7" t="n"/>
      <c r="E125" s="8" t="n"/>
      <c r="F125" s="7" t="n"/>
      <c r="G125" s="15">
        <f>IF($A125="","",IF(AND($F125&lt;&gt;"Done",$F125&lt;&gt;"Dropped",$E125&lt;&gt;"",$E125&lt;TODAY()),"OVERDUE",$F125))</f>
        <v/>
      </c>
      <c r="H125" s="13">
        <f>IF($G125="OVERDUE",TODAY()-$E125,"")</f>
        <v/>
      </c>
      <c r="I125" s="13">
        <f>IF($A125="","",COUNTIFS(Actions!$D$5:$D$204,$D125,Actions!$F$5:$F$204,"Open"))</f>
        <v/>
      </c>
      <c r="J125" s="8" t="n"/>
      <c r="K125" s="13">
        <f>IF($A125="","",IF(OR($J125="",$B125=""),"",$J125-$B125))</f>
        <v/>
      </c>
      <c r="L125" s="7" t="n"/>
      <c r="M125" s="7" t="n"/>
      <c r="N125" s="16">
        <f>IF($A125="","",COUNTIFS($A$5:$A125,$A125,$B$5:$B125,$B125))</f>
        <v/>
      </c>
      <c r="O125" s="17">
        <f>IF($A125="","",$A125&amp;"|"&amp;TEXT($B125,"yyyy-mm-dd")&amp;"|"&amp;$N125)</f>
        <v/>
      </c>
      <c r="P125" s="16">
        <f>IF($A125="","",IF($G125="OVERDUE",COUNTIFS($G$5:$G125,"OVERDUE"),""))</f>
        <v/>
      </c>
      <c r="Q125" s="16">
        <f>IF($A125="","",IF(AND($F125="Open",$E125&lt;&gt;"",$E125&gt;=TODAY(),$E125&lt;=TODAY()+7),COUNTIFS($F$5:$F125,"Open",$E$5:$E125,"&gt;="&amp;TODAY(),$E$5:$E125,"&lt;="&amp;TODAY()+7),""))</f>
        <v/>
      </c>
    </row>
    <row r="126">
      <c r="A126" s="7" t="n"/>
      <c r="B126" s="8" t="n"/>
      <c r="C126" s="7" t="n"/>
      <c r="D126" s="7" t="n"/>
      <c r="E126" s="8" t="n"/>
      <c r="F126" s="7" t="n"/>
      <c r="G126" s="15">
        <f>IF($A126="","",IF(AND($F126&lt;&gt;"Done",$F126&lt;&gt;"Dropped",$E126&lt;&gt;"",$E126&lt;TODAY()),"OVERDUE",$F126))</f>
        <v/>
      </c>
      <c r="H126" s="13">
        <f>IF($G126="OVERDUE",TODAY()-$E126,"")</f>
        <v/>
      </c>
      <c r="I126" s="13">
        <f>IF($A126="","",COUNTIFS(Actions!$D$5:$D$204,$D126,Actions!$F$5:$F$204,"Open"))</f>
        <v/>
      </c>
      <c r="J126" s="8" t="n"/>
      <c r="K126" s="13">
        <f>IF($A126="","",IF(OR($J126="",$B126=""),"",$J126-$B126))</f>
        <v/>
      </c>
      <c r="L126" s="7" t="n"/>
      <c r="M126" s="7" t="n"/>
      <c r="N126" s="16">
        <f>IF($A126="","",COUNTIFS($A$5:$A126,$A126,$B$5:$B126,$B126))</f>
        <v/>
      </c>
      <c r="O126" s="17">
        <f>IF($A126="","",$A126&amp;"|"&amp;TEXT($B126,"yyyy-mm-dd")&amp;"|"&amp;$N126)</f>
        <v/>
      </c>
      <c r="P126" s="16">
        <f>IF($A126="","",IF($G126="OVERDUE",COUNTIFS($G$5:$G126,"OVERDUE"),""))</f>
        <v/>
      </c>
      <c r="Q126" s="16">
        <f>IF($A126="","",IF(AND($F126="Open",$E126&lt;&gt;"",$E126&gt;=TODAY(),$E126&lt;=TODAY()+7),COUNTIFS($F$5:$F126,"Open",$E$5:$E126,"&gt;="&amp;TODAY(),$E$5:$E126,"&lt;="&amp;TODAY()+7),""))</f>
        <v/>
      </c>
    </row>
    <row r="127">
      <c r="A127" s="7" t="n"/>
      <c r="B127" s="8" t="n"/>
      <c r="C127" s="7" t="n"/>
      <c r="D127" s="7" t="n"/>
      <c r="E127" s="8" t="n"/>
      <c r="F127" s="7" t="n"/>
      <c r="G127" s="15">
        <f>IF($A127="","",IF(AND($F127&lt;&gt;"Done",$F127&lt;&gt;"Dropped",$E127&lt;&gt;"",$E127&lt;TODAY()),"OVERDUE",$F127))</f>
        <v/>
      </c>
      <c r="H127" s="13">
        <f>IF($G127="OVERDUE",TODAY()-$E127,"")</f>
        <v/>
      </c>
      <c r="I127" s="13">
        <f>IF($A127="","",COUNTIFS(Actions!$D$5:$D$204,$D127,Actions!$F$5:$F$204,"Open"))</f>
        <v/>
      </c>
      <c r="J127" s="8" t="n"/>
      <c r="K127" s="13">
        <f>IF($A127="","",IF(OR($J127="",$B127=""),"",$J127-$B127))</f>
        <v/>
      </c>
      <c r="L127" s="7" t="n"/>
      <c r="M127" s="7" t="n"/>
      <c r="N127" s="16">
        <f>IF($A127="","",COUNTIFS($A$5:$A127,$A127,$B$5:$B127,$B127))</f>
        <v/>
      </c>
      <c r="O127" s="17">
        <f>IF($A127="","",$A127&amp;"|"&amp;TEXT($B127,"yyyy-mm-dd")&amp;"|"&amp;$N127)</f>
        <v/>
      </c>
      <c r="P127" s="16">
        <f>IF($A127="","",IF($G127="OVERDUE",COUNTIFS($G$5:$G127,"OVERDUE"),""))</f>
        <v/>
      </c>
      <c r="Q127" s="16">
        <f>IF($A127="","",IF(AND($F127="Open",$E127&lt;&gt;"",$E127&gt;=TODAY(),$E127&lt;=TODAY()+7),COUNTIFS($F$5:$F127,"Open",$E$5:$E127,"&gt;="&amp;TODAY(),$E$5:$E127,"&lt;="&amp;TODAY()+7),""))</f>
        <v/>
      </c>
    </row>
    <row r="128">
      <c r="A128" s="7" t="n"/>
      <c r="B128" s="8" t="n"/>
      <c r="C128" s="7" t="n"/>
      <c r="D128" s="7" t="n"/>
      <c r="E128" s="8" t="n"/>
      <c r="F128" s="7" t="n"/>
      <c r="G128" s="15">
        <f>IF($A128="","",IF(AND($F128&lt;&gt;"Done",$F128&lt;&gt;"Dropped",$E128&lt;&gt;"",$E128&lt;TODAY()),"OVERDUE",$F128))</f>
        <v/>
      </c>
      <c r="H128" s="13">
        <f>IF($G128="OVERDUE",TODAY()-$E128,"")</f>
        <v/>
      </c>
      <c r="I128" s="13">
        <f>IF($A128="","",COUNTIFS(Actions!$D$5:$D$204,$D128,Actions!$F$5:$F$204,"Open"))</f>
        <v/>
      </c>
      <c r="J128" s="8" t="n"/>
      <c r="K128" s="13">
        <f>IF($A128="","",IF(OR($J128="",$B128=""),"",$J128-$B128))</f>
        <v/>
      </c>
      <c r="L128" s="7" t="n"/>
      <c r="M128" s="7" t="n"/>
      <c r="N128" s="16">
        <f>IF($A128="","",COUNTIFS($A$5:$A128,$A128,$B$5:$B128,$B128))</f>
        <v/>
      </c>
      <c r="O128" s="17">
        <f>IF($A128="","",$A128&amp;"|"&amp;TEXT($B128,"yyyy-mm-dd")&amp;"|"&amp;$N128)</f>
        <v/>
      </c>
      <c r="P128" s="16">
        <f>IF($A128="","",IF($G128="OVERDUE",COUNTIFS($G$5:$G128,"OVERDUE"),""))</f>
        <v/>
      </c>
      <c r="Q128" s="16">
        <f>IF($A128="","",IF(AND($F128="Open",$E128&lt;&gt;"",$E128&gt;=TODAY(),$E128&lt;=TODAY()+7),COUNTIFS($F$5:$F128,"Open",$E$5:$E128,"&gt;="&amp;TODAY(),$E$5:$E128,"&lt;="&amp;TODAY()+7),""))</f>
        <v/>
      </c>
    </row>
    <row r="129">
      <c r="A129" s="7" t="n"/>
      <c r="B129" s="8" t="n"/>
      <c r="C129" s="7" t="n"/>
      <c r="D129" s="7" t="n"/>
      <c r="E129" s="8" t="n"/>
      <c r="F129" s="7" t="n"/>
      <c r="G129" s="15">
        <f>IF($A129="","",IF(AND($F129&lt;&gt;"Done",$F129&lt;&gt;"Dropped",$E129&lt;&gt;"",$E129&lt;TODAY()),"OVERDUE",$F129))</f>
        <v/>
      </c>
      <c r="H129" s="13">
        <f>IF($G129="OVERDUE",TODAY()-$E129,"")</f>
        <v/>
      </c>
      <c r="I129" s="13">
        <f>IF($A129="","",COUNTIFS(Actions!$D$5:$D$204,$D129,Actions!$F$5:$F$204,"Open"))</f>
        <v/>
      </c>
      <c r="J129" s="8" t="n"/>
      <c r="K129" s="13">
        <f>IF($A129="","",IF(OR($J129="",$B129=""),"",$J129-$B129))</f>
        <v/>
      </c>
      <c r="L129" s="7" t="n"/>
      <c r="M129" s="7" t="n"/>
      <c r="N129" s="16">
        <f>IF($A129="","",COUNTIFS($A$5:$A129,$A129,$B$5:$B129,$B129))</f>
        <v/>
      </c>
      <c r="O129" s="17">
        <f>IF($A129="","",$A129&amp;"|"&amp;TEXT($B129,"yyyy-mm-dd")&amp;"|"&amp;$N129)</f>
        <v/>
      </c>
      <c r="P129" s="16">
        <f>IF($A129="","",IF($G129="OVERDUE",COUNTIFS($G$5:$G129,"OVERDUE"),""))</f>
        <v/>
      </c>
      <c r="Q129" s="16">
        <f>IF($A129="","",IF(AND($F129="Open",$E129&lt;&gt;"",$E129&gt;=TODAY(),$E129&lt;=TODAY()+7),COUNTIFS($F$5:$F129,"Open",$E$5:$E129,"&gt;="&amp;TODAY(),$E$5:$E129,"&lt;="&amp;TODAY()+7),""))</f>
        <v/>
      </c>
    </row>
    <row r="130">
      <c r="A130" s="7" t="n"/>
      <c r="B130" s="8" t="n"/>
      <c r="C130" s="7" t="n"/>
      <c r="D130" s="7" t="n"/>
      <c r="E130" s="8" t="n"/>
      <c r="F130" s="7" t="n"/>
      <c r="G130" s="15">
        <f>IF($A130="","",IF(AND($F130&lt;&gt;"Done",$F130&lt;&gt;"Dropped",$E130&lt;&gt;"",$E130&lt;TODAY()),"OVERDUE",$F130))</f>
        <v/>
      </c>
      <c r="H130" s="13">
        <f>IF($G130="OVERDUE",TODAY()-$E130,"")</f>
        <v/>
      </c>
      <c r="I130" s="13">
        <f>IF($A130="","",COUNTIFS(Actions!$D$5:$D$204,$D130,Actions!$F$5:$F$204,"Open"))</f>
        <v/>
      </c>
      <c r="J130" s="8" t="n"/>
      <c r="K130" s="13">
        <f>IF($A130="","",IF(OR($J130="",$B130=""),"",$J130-$B130))</f>
        <v/>
      </c>
      <c r="L130" s="7" t="n"/>
      <c r="M130" s="7" t="n"/>
      <c r="N130" s="16">
        <f>IF($A130="","",COUNTIFS($A$5:$A130,$A130,$B$5:$B130,$B130))</f>
        <v/>
      </c>
      <c r="O130" s="17">
        <f>IF($A130="","",$A130&amp;"|"&amp;TEXT($B130,"yyyy-mm-dd")&amp;"|"&amp;$N130)</f>
        <v/>
      </c>
      <c r="P130" s="16">
        <f>IF($A130="","",IF($G130="OVERDUE",COUNTIFS($G$5:$G130,"OVERDUE"),""))</f>
        <v/>
      </c>
      <c r="Q130" s="16">
        <f>IF($A130="","",IF(AND($F130="Open",$E130&lt;&gt;"",$E130&gt;=TODAY(),$E130&lt;=TODAY()+7),COUNTIFS($F$5:$F130,"Open",$E$5:$E130,"&gt;="&amp;TODAY(),$E$5:$E130,"&lt;="&amp;TODAY()+7),""))</f>
        <v/>
      </c>
    </row>
    <row r="131">
      <c r="A131" s="7" t="n"/>
      <c r="B131" s="8" t="n"/>
      <c r="C131" s="7" t="n"/>
      <c r="D131" s="7" t="n"/>
      <c r="E131" s="8" t="n"/>
      <c r="F131" s="7" t="n"/>
      <c r="G131" s="15">
        <f>IF($A131="","",IF(AND($F131&lt;&gt;"Done",$F131&lt;&gt;"Dropped",$E131&lt;&gt;"",$E131&lt;TODAY()),"OVERDUE",$F131))</f>
        <v/>
      </c>
      <c r="H131" s="13">
        <f>IF($G131="OVERDUE",TODAY()-$E131,"")</f>
        <v/>
      </c>
      <c r="I131" s="13">
        <f>IF($A131="","",COUNTIFS(Actions!$D$5:$D$204,$D131,Actions!$F$5:$F$204,"Open"))</f>
        <v/>
      </c>
      <c r="J131" s="8" t="n"/>
      <c r="K131" s="13">
        <f>IF($A131="","",IF(OR($J131="",$B131=""),"",$J131-$B131))</f>
        <v/>
      </c>
      <c r="L131" s="7" t="n"/>
      <c r="M131" s="7" t="n"/>
      <c r="N131" s="16">
        <f>IF($A131="","",COUNTIFS($A$5:$A131,$A131,$B$5:$B131,$B131))</f>
        <v/>
      </c>
      <c r="O131" s="17">
        <f>IF($A131="","",$A131&amp;"|"&amp;TEXT($B131,"yyyy-mm-dd")&amp;"|"&amp;$N131)</f>
        <v/>
      </c>
      <c r="P131" s="16">
        <f>IF($A131="","",IF($G131="OVERDUE",COUNTIFS($G$5:$G131,"OVERDUE"),""))</f>
        <v/>
      </c>
      <c r="Q131" s="16">
        <f>IF($A131="","",IF(AND($F131="Open",$E131&lt;&gt;"",$E131&gt;=TODAY(),$E131&lt;=TODAY()+7),COUNTIFS($F$5:$F131,"Open",$E$5:$E131,"&gt;="&amp;TODAY(),$E$5:$E131,"&lt;="&amp;TODAY()+7),""))</f>
        <v/>
      </c>
    </row>
    <row r="132">
      <c r="A132" s="7" t="n"/>
      <c r="B132" s="8" t="n"/>
      <c r="C132" s="7" t="n"/>
      <c r="D132" s="7" t="n"/>
      <c r="E132" s="8" t="n"/>
      <c r="F132" s="7" t="n"/>
      <c r="G132" s="15">
        <f>IF($A132="","",IF(AND($F132&lt;&gt;"Done",$F132&lt;&gt;"Dropped",$E132&lt;&gt;"",$E132&lt;TODAY()),"OVERDUE",$F132))</f>
        <v/>
      </c>
      <c r="H132" s="13">
        <f>IF($G132="OVERDUE",TODAY()-$E132,"")</f>
        <v/>
      </c>
      <c r="I132" s="13">
        <f>IF($A132="","",COUNTIFS(Actions!$D$5:$D$204,$D132,Actions!$F$5:$F$204,"Open"))</f>
        <v/>
      </c>
      <c r="J132" s="8" t="n"/>
      <c r="K132" s="13">
        <f>IF($A132="","",IF(OR($J132="",$B132=""),"",$J132-$B132))</f>
        <v/>
      </c>
      <c r="L132" s="7" t="n"/>
      <c r="M132" s="7" t="n"/>
      <c r="N132" s="16">
        <f>IF($A132="","",COUNTIFS($A$5:$A132,$A132,$B$5:$B132,$B132))</f>
        <v/>
      </c>
      <c r="O132" s="17">
        <f>IF($A132="","",$A132&amp;"|"&amp;TEXT($B132,"yyyy-mm-dd")&amp;"|"&amp;$N132)</f>
        <v/>
      </c>
      <c r="P132" s="16">
        <f>IF($A132="","",IF($G132="OVERDUE",COUNTIFS($G$5:$G132,"OVERDUE"),""))</f>
        <v/>
      </c>
      <c r="Q132" s="16">
        <f>IF($A132="","",IF(AND($F132="Open",$E132&lt;&gt;"",$E132&gt;=TODAY(),$E132&lt;=TODAY()+7),COUNTIFS($F$5:$F132,"Open",$E$5:$E132,"&gt;="&amp;TODAY(),$E$5:$E132,"&lt;="&amp;TODAY()+7),""))</f>
        <v/>
      </c>
    </row>
    <row r="133">
      <c r="A133" s="7" t="n"/>
      <c r="B133" s="8" t="n"/>
      <c r="C133" s="7" t="n"/>
      <c r="D133" s="7" t="n"/>
      <c r="E133" s="8" t="n"/>
      <c r="F133" s="7" t="n"/>
      <c r="G133" s="15">
        <f>IF($A133="","",IF(AND($F133&lt;&gt;"Done",$F133&lt;&gt;"Dropped",$E133&lt;&gt;"",$E133&lt;TODAY()),"OVERDUE",$F133))</f>
        <v/>
      </c>
      <c r="H133" s="13">
        <f>IF($G133="OVERDUE",TODAY()-$E133,"")</f>
        <v/>
      </c>
      <c r="I133" s="13">
        <f>IF($A133="","",COUNTIFS(Actions!$D$5:$D$204,$D133,Actions!$F$5:$F$204,"Open"))</f>
        <v/>
      </c>
      <c r="J133" s="8" t="n"/>
      <c r="K133" s="13">
        <f>IF($A133="","",IF(OR($J133="",$B133=""),"",$J133-$B133))</f>
        <v/>
      </c>
      <c r="L133" s="7" t="n"/>
      <c r="M133" s="7" t="n"/>
      <c r="N133" s="16">
        <f>IF($A133="","",COUNTIFS($A$5:$A133,$A133,$B$5:$B133,$B133))</f>
        <v/>
      </c>
      <c r="O133" s="17">
        <f>IF($A133="","",$A133&amp;"|"&amp;TEXT($B133,"yyyy-mm-dd")&amp;"|"&amp;$N133)</f>
        <v/>
      </c>
      <c r="P133" s="16">
        <f>IF($A133="","",IF($G133="OVERDUE",COUNTIFS($G$5:$G133,"OVERDUE"),""))</f>
        <v/>
      </c>
      <c r="Q133" s="16">
        <f>IF($A133="","",IF(AND($F133="Open",$E133&lt;&gt;"",$E133&gt;=TODAY(),$E133&lt;=TODAY()+7),COUNTIFS($F$5:$F133,"Open",$E$5:$E133,"&gt;="&amp;TODAY(),$E$5:$E133,"&lt;="&amp;TODAY()+7),""))</f>
        <v/>
      </c>
    </row>
    <row r="134">
      <c r="A134" s="7" t="n"/>
      <c r="B134" s="8" t="n"/>
      <c r="C134" s="7" t="n"/>
      <c r="D134" s="7" t="n"/>
      <c r="E134" s="8" t="n"/>
      <c r="F134" s="7" t="n"/>
      <c r="G134" s="15">
        <f>IF($A134="","",IF(AND($F134&lt;&gt;"Done",$F134&lt;&gt;"Dropped",$E134&lt;&gt;"",$E134&lt;TODAY()),"OVERDUE",$F134))</f>
        <v/>
      </c>
      <c r="H134" s="13">
        <f>IF($G134="OVERDUE",TODAY()-$E134,"")</f>
        <v/>
      </c>
      <c r="I134" s="13">
        <f>IF($A134="","",COUNTIFS(Actions!$D$5:$D$204,$D134,Actions!$F$5:$F$204,"Open"))</f>
        <v/>
      </c>
      <c r="J134" s="8" t="n"/>
      <c r="K134" s="13">
        <f>IF($A134="","",IF(OR($J134="",$B134=""),"",$J134-$B134))</f>
        <v/>
      </c>
      <c r="L134" s="7" t="n"/>
      <c r="M134" s="7" t="n"/>
      <c r="N134" s="16">
        <f>IF($A134="","",COUNTIFS($A$5:$A134,$A134,$B$5:$B134,$B134))</f>
        <v/>
      </c>
      <c r="O134" s="17">
        <f>IF($A134="","",$A134&amp;"|"&amp;TEXT($B134,"yyyy-mm-dd")&amp;"|"&amp;$N134)</f>
        <v/>
      </c>
      <c r="P134" s="16">
        <f>IF($A134="","",IF($G134="OVERDUE",COUNTIFS($G$5:$G134,"OVERDUE"),""))</f>
        <v/>
      </c>
      <c r="Q134" s="16">
        <f>IF($A134="","",IF(AND($F134="Open",$E134&lt;&gt;"",$E134&gt;=TODAY(),$E134&lt;=TODAY()+7),COUNTIFS($F$5:$F134,"Open",$E$5:$E134,"&gt;="&amp;TODAY(),$E$5:$E134,"&lt;="&amp;TODAY()+7),""))</f>
        <v/>
      </c>
    </row>
    <row r="135">
      <c r="A135" s="7" t="n"/>
      <c r="B135" s="8" t="n"/>
      <c r="C135" s="7" t="n"/>
      <c r="D135" s="7" t="n"/>
      <c r="E135" s="8" t="n"/>
      <c r="F135" s="7" t="n"/>
      <c r="G135" s="15">
        <f>IF($A135="","",IF(AND($F135&lt;&gt;"Done",$F135&lt;&gt;"Dropped",$E135&lt;&gt;"",$E135&lt;TODAY()),"OVERDUE",$F135))</f>
        <v/>
      </c>
      <c r="H135" s="13">
        <f>IF($G135="OVERDUE",TODAY()-$E135,"")</f>
        <v/>
      </c>
      <c r="I135" s="13">
        <f>IF($A135="","",COUNTIFS(Actions!$D$5:$D$204,$D135,Actions!$F$5:$F$204,"Open"))</f>
        <v/>
      </c>
      <c r="J135" s="8" t="n"/>
      <c r="K135" s="13">
        <f>IF($A135="","",IF(OR($J135="",$B135=""),"",$J135-$B135))</f>
        <v/>
      </c>
      <c r="L135" s="7" t="n"/>
      <c r="M135" s="7" t="n"/>
      <c r="N135" s="16">
        <f>IF($A135="","",COUNTIFS($A$5:$A135,$A135,$B$5:$B135,$B135))</f>
        <v/>
      </c>
      <c r="O135" s="17">
        <f>IF($A135="","",$A135&amp;"|"&amp;TEXT($B135,"yyyy-mm-dd")&amp;"|"&amp;$N135)</f>
        <v/>
      </c>
      <c r="P135" s="16">
        <f>IF($A135="","",IF($G135="OVERDUE",COUNTIFS($G$5:$G135,"OVERDUE"),""))</f>
        <v/>
      </c>
      <c r="Q135" s="16">
        <f>IF($A135="","",IF(AND($F135="Open",$E135&lt;&gt;"",$E135&gt;=TODAY(),$E135&lt;=TODAY()+7),COUNTIFS($F$5:$F135,"Open",$E$5:$E135,"&gt;="&amp;TODAY(),$E$5:$E135,"&lt;="&amp;TODAY()+7),""))</f>
        <v/>
      </c>
    </row>
    <row r="136">
      <c r="A136" s="7" t="n"/>
      <c r="B136" s="8" t="n"/>
      <c r="C136" s="7" t="n"/>
      <c r="D136" s="7" t="n"/>
      <c r="E136" s="8" t="n"/>
      <c r="F136" s="7" t="n"/>
      <c r="G136" s="15">
        <f>IF($A136="","",IF(AND($F136&lt;&gt;"Done",$F136&lt;&gt;"Dropped",$E136&lt;&gt;"",$E136&lt;TODAY()),"OVERDUE",$F136))</f>
        <v/>
      </c>
      <c r="H136" s="13">
        <f>IF($G136="OVERDUE",TODAY()-$E136,"")</f>
        <v/>
      </c>
      <c r="I136" s="13">
        <f>IF($A136="","",COUNTIFS(Actions!$D$5:$D$204,$D136,Actions!$F$5:$F$204,"Open"))</f>
        <v/>
      </c>
      <c r="J136" s="8" t="n"/>
      <c r="K136" s="13">
        <f>IF($A136="","",IF(OR($J136="",$B136=""),"",$J136-$B136))</f>
        <v/>
      </c>
      <c r="L136" s="7" t="n"/>
      <c r="M136" s="7" t="n"/>
      <c r="N136" s="16">
        <f>IF($A136="","",COUNTIFS($A$5:$A136,$A136,$B$5:$B136,$B136))</f>
        <v/>
      </c>
      <c r="O136" s="17">
        <f>IF($A136="","",$A136&amp;"|"&amp;TEXT($B136,"yyyy-mm-dd")&amp;"|"&amp;$N136)</f>
        <v/>
      </c>
      <c r="P136" s="16">
        <f>IF($A136="","",IF($G136="OVERDUE",COUNTIFS($G$5:$G136,"OVERDUE"),""))</f>
        <v/>
      </c>
      <c r="Q136" s="16">
        <f>IF($A136="","",IF(AND($F136="Open",$E136&lt;&gt;"",$E136&gt;=TODAY(),$E136&lt;=TODAY()+7),COUNTIFS($F$5:$F136,"Open",$E$5:$E136,"&gt;="&amp;TODAY(),$E$5:$E136,"&lt;="&amp;TODAY()+7),""))</f>
        <v/>
      </c>
    </row>
    <row r="137">
      <c r="A137" s="7" t="n"/>
      <c r="B137" s="8" t="n"/>
      <c r="C137" s="7" t="n"/>
      <c r="D137" s="7" t="n"/>
      <c r="E137" s="8" t="n"/>
      <c r="F137" s="7" t="n"/>
      <c r="G137" s="15">
        <f>IF($A137="","",IF(AND($F137&lt;&gt;"Done",$F137&lt;&gt;"Dropped",$E137&lt;&gt;"",$E137&lt;TODAY()),"OVERDUE",$F137))</f>
        <v/>
      </c>
      <c r="H137" s="13">
        <f>IF($G137="OVERDUE",TODAY()-$E137,"")</f>
        <v/>
      </c>
      <c r="I137" s="13">
        <f>IF($A137="","",COUNTIFS(Actions!$D$5:$D$204,$D137,Actions!$F$5:$F$204,"Open"))</f>
        <v/>
      </c>
      <c r="J137" s="8" t="n"/>
      <c r="K137" s="13">
        <f>IF($A137="","",IF(OR($J137="",$B137=""),"",$J137-$B137))</f>
        <v/>
      </c>
      <c r="L137" s="7" t="n"/>
      <c r="M137" s="7" t="n"/>
      <c r="N137" s="16">
        <f>IF($A137="","",COUNTIFS($A$5:$A137,$A137,$B$5:$B137,$B137))</f>
        <v/>
      </c>
      <c r="O137" s="17">
        <f>IF($A137="","",$A137&amp;"|"&amp;TEXT($B137,"yyyy-mm-dd")&amp;"|"&amp;$N137)</f>
        <v/>
      </c>
      <c r="P137" s="16">
        <f>IF($A137="","",IF($G137="OVERDUE",COUNTIFS($G$5:$G137,"OVERDUE"),""))</f>
        <v/>
      </c>
      <c r="Q137" s="16">
        <f>IF($A137="","",IF(AND($F137="Open",$E137&lt;&gt;"",$E137&gt;=TODAY(),$E137&lt;=TODAY()+7),COUNTIFS($F$5:$F137,"Open",$E$5:$E137,"&gt;="&amp;TODAY(),$E$5:$E137,"&lt;="&amp;TODAY()+7),""))</f>
        <v/>
      </c>
    </row>
    <row r="138">
      <c r="A138" s="7" t="n"/>
      <c r="B138" s="8" t="n"/>
      <c r="C138" s="7" t="n"/>
      <c r="D138" s="7" t="n"/>
      <c r="E138" s="8" t="n"/>
      <c r="F138" s="7" t="n"/>
      <c r="G138" s="15">
        <f>IF($A138="","",IF(AND($F138&lt;&gt;"Done",$F138&lt;&gt;"Dropped",$E138&lt;&gt;"",$E138&lt;TODAY()),"OVERDUE",$F138))</f>
        <v/>
      </c>
      <c r="H138" s="13">
        <f>IF($G138="OVERDUE",TODAY()-$E138,"")</f>
        <v/>
      </c>
      <c r="I138" s="13">
        <f>IF($A138="","",COUNTIFS(Actions!$D$5:$D$204,$D138,Actions!$F$5:$F$204,"Open"))</f>
        <v/>
      </c>
      <c r="J138" s="8" t="n"/>
      <c r="K138" s="13">
        <f>IF($A138="","",IF(OR($J138="",$B138=""),"",$J138-$B138))</f>
        <v/>
      </c>
      <c r="L138" s="7" t="n"/>
      <c r="M138" s="7" t="n"/>
      <c r="N138" s="16">
        <f>IF($A138="","",COUNTIFS($A$5:$A138,$A138,$B$5:$B138,$B138))</f>
        <v/>
      </c>
      <c r="O138" s="17">
        <f>IF($A138="","",$A138&amp;"|"&amp;TEXT($B138,"yyyy-mm-dd")&amp;"|"&amp;$N138)</f>
        <v/>
      </c>
      <c r="P138" s="16">
        <f>IF($A138="","",IF($G138="OVERDUE",COUNTIFS($G$5:$G138,"OVERDUE"),""))</f>
        <v/>
      </c>
      <c r="Q138" s="16">
        <f>IF($A138="","",IF(AND($F138="Open",$E138&lt;&gt;"",$E138&gt;=TODAY(),$E138&lt;=TODAY()+7),COUNTIFS($F$5:$F138,"Open",$E$5:$E138,"&gt;="&amp;TODAY(),$E$5:$E138,"&lt;="&amp;TODAY()+7),""))</f>
        <v/>
      </c>
    </row>
    <row r="139">
      <c r="A139" s="7" t="n"/>
      <c r="B139" s="8" t="n"/>
      <c r="C139" s="7" t="n"/>
      <c r="D139" s="7" t="n"/>
      <c r="E139" s="8" t="n"/>
      <c r="F139" s="7" t="n"/>
      <c r="G139" s="15">
        <f>IF($A139="","",IF(AND($F139&lt;&gt;"Done",$F139&lt;&gt;"Dropped",$E139&lt;&gt;"",$E139&lt;TODAY()),"OVERDUE",$F139))</f>
        <v/>
      </c>
      <c r="H139" s="13">
        <f>IF($G139="OVERDUE",TODAY()-$E139,"")</f>
        <v/>
      </c>
      <c r="I139" s="13">
        <f>IF($A139="","",COUNTIFS(Actions!$D$5:$D$204,$D139,Actions!$F$5:$F$204,"Open"))</f>
        <v/>
      </c>
      <c r="J139" s="8" t="n"/>
      <c r="K139" s="13">
        <f>IF($A139="","",IF(OR($J139="",$B139=""),"",$J139-$B139))</f>
        <v/>
      </c>
      <c r="L139" s="7" t="n"/>
      <c r="M139" s="7" t="n"/>
      <c r="N139" s="16">
        <f>IF($A139="","",COUNTIFS($A$5:$A139,$A139,$B$5:$B139,$B139))</f>
        <v/>
      </c>
      <c r="O139" s="17">
        <f>IF($A139="","",$A139&amp;"|"&amp;TEXT($B139,"yyyy-mm-dd")&amp;"|"&amp;$N139)</f>
        <v/>
      </c>
      <c r="P139" s="16">
        <f>IF($A139="","",IF($G139="OVERDUE",COUNTIFS($G$5:$G139,"OVERDUE"),""))</f>
        <v/>
      </c>
      <c r="Q139" s="16">
        <f>IF($A139="","",IF(AND($F139="Open",$E139&lt;&gt;"",$E139&gt;=TODAY(),$E139&lt;=TODAY()+7),COUNTIFS($F$5:$F139,"Open",$E$5:$E139,"&gt;="&amp;TODAY(),$E$5:$E139,"&lt;="&amp;TODAY()+7),""))</f>
        <v/>
      </c>
    </row>
    <row r="140">
      <c r="A140" s="7" t="n"/>
      <c r="B140" s="8" t="n"/>
      <c r="C140" s="7" t="n"/>
      <c r="D140" s="7" t="n"/>
      <c r="E140" s="8" t="n"/>
      <c r="F140" s="7" t="n"/>
      <c r="G140" s="15">
        <f>IF($A140="","",IF(AND($F140&lt;&gt;"Done",$F140&lt;&gt;"Dropped",$E140&lt;&gt;"",$E140&lt;TODAY()),"OVERDUE",$F140))</f>
        <v/>
      </c>
      <c r="H140" s="13">
        <f>IF($G140="OVERDUE",TODAY()-$E140,"")</f>
        <v/>
      </c>
      <c r="I140" s="13">
        <f>IF($A140="","",COUNTIFS(Actions!$D$5:$D$204,$D140,Actions!$F$5:$F$204,"Open"))</f>
        <v/>
      </c>
      <c r="J140" s="8" t="n"/>
      <c r="K140" s="13">
        <f>IF($A140="","",IF(OR($J140="",$B140=""),"",$J140-$B140))</f>
        <v/>
      </c>
      <c r="L140" s="7" t="n"/>
      <c r="M140" s="7" t="n"/>
      <c r="N140" s="16">
        <f>IF($A140="","",COUNTIFS($A$5:$A140,$A140,$B$5:$B140,$B140))</f>
        <v/>
      </c>
      <c r="O140" s="17">
        <f>IF($A140="","",$A140&amp;"|"&amp;TEXT($B140,"yyyy-mm-dd")&amp;"|"&amp;$N140)</f>
        <v/>
      </c>
      <c r="P140" s="16">
        <f>IF($A140="","",IF($G140="OVERDUE",COUNTIFS($G$5:$G140,"OVERDUE"),""))</f>
        <v/>
      </c>
      <c r="Q140" s="16">
        <f>IF($A140="","",IF(AND($F140="Open",$E140&lt;&gt;"",$E140&gt;=TODAY(),$E140&lt;=TODAY()+7),COUNTIFS($F$5:$F140,"Open",$E$5:$E140,"&gt;="&amp;TODAY(),$E$5:$E140,"&lt;="&amp;TODAY()+7),""))</f>
        <v/>
      </c>
    </row>
    <row r="141">
      <c r="A141" s="7" t="n"/>
      <c r="B141" s="8" t="n"/>
      <c r="C141" s="7" t="n"/>
      <c r="D141" s="7" t="n"/>
      <c r="E141" s="8" t="n"/>
      <c r="F141" s="7" t="n"/>
      <c r="G141" s="15">
        <f>IF($A141="","",IF(AND($F141&lt;&gt;"Done",$F141&lt;&gt;"Dropped",$E141&lt;&gt;"",$E141&lt;TODAY()),"OVERDUE",$F141))</f>
        <v/>
      </c>
      <c r="H141" s="13">
        <f>IF($G141="OVERDUE",TODAY()-$E141,"")</f>
        <v/>
      </c>
      <c r="I141" s="13">
        <f>IF($A141="","",COUNTIFS(Actions!$D$5:$D$204,$D141,Actions!$F$5:$F$204,"Open"))</f>
        <v/>
      </c>
      <c r="J141" s="8" t="n"/>
      <c r="K141" s="13">
        <f>IF($A141="","",IF(OR($J141="",$B141=""),"",$J141-$B141))</f>
        <v/>
      </c>
      <c r="L141" s="7" t="n"/>
      <c r="M141" s="7" t="n"/>
      <c r="N141" s="16">
        <f>IF($A141="","",COUNTIFS($A$5:$A141,$A141,$B$5:$B141,$B141))</f>
        <v/>
      </c>
      <c r="O141" s="17">
        <f>IF($A141="","",$A141&amp;"|"&amp;TEXT($B141,"yyyy-mm-dd")&amp;"|"&amp;$N141)</f>
        <v/>
      </c>
      <c r="P141" s="16">
        <f>IF($A141="","",IF($G141="OVERDUE",COUNTIFS($G$5:$G141,"OVERDUE"),""))</f>
        <v/>
      </c>
      <c r="Q141" s="16">
        <f>IF($A141="","",IF(AND($F141="Open",$E141&lt;&gt;"",$E141&gt;=TODAY(),$E141&lt;=TODAY()+7),COUNTIFS($F$5:$F141,"Open",$E$5:$E141,"&gt;="&amp;TODAY(),$E$5:$E141,"&lt;="&amp;TODAY()+7),""))</f>
        <v/>
      </c>
    </row>
    <row r="142">
      <c r="A142" s="7" t="n"/>
      <c r="B142" s="8" t="n"/>
      <c r="C142" s="7" t="n"/>
      <c r="D142" s="7" t="n"/>
      <c r="E142" s="8" t="n"/>
      <c r="F142" s="7" t="n"/>
      <c r="G142" s="15">
        <f>IF($A142="","",IF(AND($F142&lt;&gt;"Done",$F142&lt;&gt;"Dropped",$E142&lt;&gt;"",$E142&lt;TODAY()),"OVERDUE",$F142))</f>
        <v/>
      </c>
      <c r="H142" s="13">
        <f>IF($G142="OVERDUE",TODAY()-$E142,"")</f>
        <v/>
      </c>
      <c r="I142" s="13">
        <f>IF($A142="","",COUNTIFS(Actions!$D$5:$D$204,$D142,Actions!$F$5:$F$204,"Open"))</f>
        <v/>
      </c>
      <c r="J142" s="8" t="n"/>
      <c r="K142" s="13">
        <f>IF($A142="","",IF(OR($J142="",$B142=""),"",$J142-$B142))</f>
        <v/>
      </c>
      <c r="L142" s="7" t="n"/>
      <c r="M142" s="7" t="n"/>
      <c r="N142" s="16">
        <f>IF($A142="","",COUNTIFS($A$5:$A142,$A142,$B$5:$B142,$B142))</f>
        <v/>
      </c>
      <c r="O142" s="17">
        <f>IF($A142="","",$A142&amp;"|"&amp;TEXT($B142,"yyyy-mm-dd")&amp;"|"&amp;$N142)</f>
        <v/>
      </c>
      <c r="P142" s="16">
        <f>IF($A142="","",IF($G142="OVERDUE",COUNTIFS($G$5:$G142,"OVERDUE"),""))</f>
        <v/>
      </c>
      <c r="Q142" s="16">
        <f>IF($A142="","",IF(AND($F142="Open",$E142&lt;&gt;"",$E142&gt;=TODAY(),$E142&lt;=TODAY()+7),COUNTIFS($F$5:$F142,"Open",$E$5:$E142,"&gt;="&amp;TODAY(),$E$5:$E142,"&lt;="&amp;TODAY()+7),""))</f>
        <v/>
      </c>
    </row>
    <row r="143">
      <c r="A143" s="7" t="n"/>
      <c r="B143" s="8" t="n"/>
      <c r="C143" s="7" t="n"/>
      <c r="D143" s="7" t="n"/>
      <c r="E143" s="8" t="n"/>
      <c r="F143" s="7" t="n"/>
      <c r="G143" s="15">
        <f>IF($A143="","",IF(AND($F143&lt;&gt;"Done",$F143&lt;&gt;"Dropped",$E143&lt;&gt;"",$E143&lt;TODAY()),"OVERDUE",$F143))</f>
        <v/>
      </c>
      <c r="H143" s="13">
        <f>IF($G143="OVERDUE",TODAY()-$E143,"")</f>
        <v/>
      </c>
      <c r="I143" s="13">
        <f>IF($A143="","",COUNTIFS(Actions!$D$5:$D$204,$D143,Actions!$F$5:$F$204,"Open"))</f>
        <v/>
      </c>
      <c r="J143" s="8" t="n"/>
      <c r="K143" s="13">
        <f>IF($A143="","",IF(OR($J143="",$B143=""),"",$J143-$B143))</f>
        <v/>
      </c>
      <c r="L143" s="7" t="n"/>
      <c r="M143" s="7" t="n"/>
      <c r="N143" s="16">
        <f>IF($A143="","",COUNTIFS($A$5:$A143,$A143,$B$5:$B143,$B143))</f>
        <v/>
      </c>
      <c r="O143" s="17">
        <f>IF($A143="","",$A143&amp;"|"&amp;TEXT($B143,"yyyy-mm-dd")&amp;"|"&amp;$N143)</f>
        <v/>
      </c>
      <c r="P143" s="16">
        <f>IF($A143="","",IF($G143="OVERDUE",COUNTIFS($G$5:$G143,"OVERDUE"),""))</f>
        <v/>
      </c>
      <c r="Q143" s="16">
        <f>IF($A143="","",IF(AND($F143="Open",$E143&lt;&gt;"",$E143&gt;=TODAY(),$E143&lt;=TODAY()+7),COUNTIFS($F$5:$F143,"Open",$E$5:$E143,"&gt;="&amp;TODAY(),$E$5:$E143,"&lt;="&amp;TODAY()+7),""))</f>
        <v/>
      </c>
    </row>
    <row r="144">
      <c r="A144" s="7" t="n"/>
      <c r="B144" s="8" t="n"/>
      <c r="C144" s="7" t="n"/>
      <c r="D144" s="7" t="n"/>
      <c r="E144" s="8" t="n"/>
      <c r="F144" s="7" t="n"/>
      <c r="G144" s="15">
        <f>IF($A144="","",IF(AND($F144&lt;&gt;"Done",$F144&lt;&gt;"Dropped",$E144&lt;&gt;"",$E144&lt;TODAY()),"OVERDUE",$F144))</f>
        <v/>
      </c>
      <c r="H144" s="13">
        <f>IF($G144="OVERDUE",TODAY()-$E144,"")</f>
        <v/>
      </c>
      <c r="I144" s="13">
        <f>IF($A144="","",COUNTIFS(Actions!$D$5:$D$204,$D144,Actions!$F$5:$F$204,"Open"))</f>
        <v/>
      </c>
      <c r="J144" s="8" t="n"/>
      <c r="K144" s="13">
        <f>IF($A144="","",IF(OR($J144="",$B144=""),"",$J144-$B144))</f>
        <v/>
      </c>
      <c r="L144" s="7" t="n"/>
      <c r="M144" s="7" t="n"/>
      <c r="N144" s="16">
        <f>IF($A144="","",COUNTIFS($A$5:$A144,$A144,$B$5:$B144,$B144))</f>
        <v/>
      </c>
      <c r="O144" s="17">
        <f>IF($A144="","",$A144&amp;"|"&amp;TEXT($B144,"yyyy-mm-dd")&amp;"|"&amp;$N144)</f>
        <v/>
      </c>
      <c r="P144" s="16">
        <f>IF($A144="","",IF($G144="OVERDUE",COUNTIFS($G$5:$G144,"OVERDUE"),""))</f>
        <v/>
      </c>
      <c r="Q144" s="16">
        <f>IF($A144="","",IF(AND($F144="Open",$E144&lt;&gt;"",$E144&gt;=TODAY(),$E144&lt;=TODAY()+7),COUNTIFS($F$5:$F144,"Open",$E$5:$E144,"&gt;="&amp;TODAY(),$E$5:$E144,"&lt;="&amp;TODAY()+7),""))</f>
        <v/>
      </c>
    </row>
    <row r="145">
      <c r="A145" s="7" t="n"/>
      <c r="B145" s="8" t="n"/>
      <c r="C145" s="7" t="n"/>
      <c r="D145" s="7" t="n"/>
      <c r="E145" s="8" t="n"/>
      <c r="F145" s="7" t="n"/>
      <c r="G145" s="15">
        <f>IF($A145="","",IF(AND($F145&lt;&gt;"Done",$F145&lt;&gt;"Dropped",$E145&lt;&gt;"",$E145&lt;TODAY()),"OVERDUE",$F145))</f>
        <v/>
      </c>
      <c r="H145" s="13">
        <f>IF($G145="OVERDUE",TODAY()-$E145,"")</f>
        <v/>
      </c>
      <c r="I145" s="13">
        <f>IF($A145="","",COUNTIFS(Actions!$D$5:$D$204,$D145,Actions!$F$5:$F$204,"Open"))</f>
        <v/>
      </c>
      <c r="J145" s="8" t="n"/>
      <c r="K145" s="13">
        <f>IF($A145="","",IF(OR($J145="",$B145=""),"",$J145-$B145))</f>
        <v/>
      </c>
      <c r="L145" s="7" t="n"/>
      <c r="M145" s="7" t="n"/>
      <c r="N145" s="16">
        <f>IF($A145="","",COUNTIFS($A$5:$A145,$A145,$B$5:$B145,$B145))</f>
        <v/>
      </c>
      <c r="O145" s="17">
        <f>IF($A145="","",$A145&amp;"|"&amp;TEXT($B145,"yyyy-mm-dd")&amp;"|"&amp;$N145)</f>
        <v/>
      </c>
      <c r="P145" s="16">
        <f>IF($A145="","",IF($G145="OVERDUE",COUNTIFS($G$5:$G145,"OVERDUE"),""))</f>
        <v/>
      </c>
      <c r="Q145" s="16">
        <f>IF($A145="","",IF(AND($F145="Open",$E145&lt;&gt;"",$E145&gt;=TODAY(),$E145&lt;=TODAY()+7),COUNTIFS($F$5:$F145,"Open",$E$5:$E145,"&gt;="&amp;TODAY(),$E$5:$E145,"&lt;="&amp;TODAY()+7),""))</f>
        <v/>
      </c>
    </row>
    <row r="146">
      <c r="A146" s="7" t="n"/>
      <c r="B146" s="8" t="n"/>
      <c r="C146" s="7" t="n"/>
      <c r="D146" s="7" t="n"/>
      <c r="E146" s="8" t="n"/>
      <c r="F146" s="7" t="n"/>
      <c r="G146" s="15">
        <f>IF($A146="","",IF(AND($F146&lt;&gt;"Done",$F146&lt;&gt;"Dropped",$E146&lt;&gt;"",$E146&lt;TODAY()),"OVERDUE",$F146))</f>
        <v/>
      </c>
      <c r="H146" s="13">
        <f>IF($G146="OVERDUE",TODAY()-$E146,"")</f>
        <v/>
      </c>
      <c r="I146" s="13">
        <f>IF($A146="","",COUNTIFS(Actions!$D$5:$D$204,$D146,Actions!$F$5:$F$204,"Open"))</f>
        <v/>
      </c>
      <c r="J146" s="8" t="n"/>
      <c r="K146" s="13">
        <f>IF($A146="","",IF(OR($J146="",$B146=""),"",$J146-$B146))</f>
        <v/>
      </c>
      <c r="L146" s="7" t="n"/>
      <c r="M146" s="7" t="n"/>
      <c r="N146" s="16">
        <f>IF($A146="","",COUNTIFS($A$5:$A146,$A146,$B$5:$B146,$B146))</f>
        <v/>
      </c>
      <c r="O146" s="17">
        <f>IF($A146="","",$A146&amp;"|"&amp;TEXT($B146,"yyyy-mm-dd")&amp;"|"&amp;$N146)</f>
        <v/>
      </c>
      <c r="P146" s="16">
        <f>IF($A146="","",IF($G146="OVERDUE",COUNTIFS($G$5:$G146,"OVERDUE"),""))</f>
        <v/>
      </c>
      <c r="Q146" s="16">
        <f>IF($A146="","",IF(AND($F146="Open",$E146&lt;&gt;"",$E146&gt;=TODAY(),$E146&lt;=TODAY()+7),COUNTIFS($F$5:$F146,"Open",$E$5:$E146,"&gt;="&amp;TODAY(),$E$5:$E146,"&lt;="&amp;TODAY()+7),""))</f>
        <v/>
      </c>
    </row>
    <row r="147">
      <c r="A147" s="7" t="n"/>
      <c r="B147" s="8" t="n"/>
      <c r="C147" s="7" t="n"/>
      <c r="D147" s="7" t="n"/>
      <c r="E147" s="8" t="n"/>
      <c r="F147" s="7" t="n"/>
      <c r="G147" s="15">
        <f>IF($A147="","",IF(AND($F147&lt;&gt;"Done",$F147&lt;&gt;"Dropped",$E147&lt;&gt;"",$E147&lt;TODAY()),"OVERDUE",$F147))</f>
        <v/>
      </c>
      <c r="H147" s="13">
        <f>IF($G147="OVERDUE",TODAY()-$E147,"")</f>
        <v/>
      </c>
      <c r="I147" s="13">
        <f>IF($A147="","",COUNTIFS(Actions!$D$5:$D$204,$D147,Actions!$F$5:$F$204,"Open"))</f>
        <v/>
      </c>
      <c r="J147" s="8" t="n"/>
      <c r="K147" s="13">
        <f>IF($A147="","",IF(OR($J147="",$B147=""),"",$J147-$B147))</f>
        <v/>
      </c>
      <c r="L147" s="7" t="n"/>
      <c r="M147" s="7" t="n"/>
      <c r="N147" s="16">
        <f>IF($A147="","",COUNTIFS($A$5:$A147,$A147,$B$5:$B147,$B147))</f>
        <v/>
      </c>
      <c r="O147" s="17">
        <f>IF($A147="","",$A147&amp;"|"&amp;TEXT($B147,"yyyy-mm-dd")&amp;"|"&amp;$N147)</f>
        <v/>
      </c>
      <c r="P147" s="16">
        <f>IF($A147="","",IF($G147="OVERDUE",COUNTIFS($G$5:$G147,"OVERDUE"),""))</f>
        <v/>
      </c>
      <c r="Q147" s="16">
        <f>IF($A147="","",IF(AND($F147="Open",$E147&lt;&gt;"",$E147&gt;=TODAY(),$E147&lt;=TODAY()+7),COUNTIFS($F$5:$F147,"Open",$E$5:$E147,"&gt;="&amp;TODAY(),$E$5:$E147,"&lt;="&amp;TODAY()+7),""))</f>
        <v/>
      </c>
    </row>
    <row r="148">
      <c r="A148" s="7" t="n"/>
      <c r="B148" s="8" t="n"/>
      <c r="C148" s="7" t="n"/>
      <c r="D148" s="7" t="n"/>
      <c r="E148" s="8" t="n"/>
      <c r="F148" s="7" t="n"/>
      <c r="G148" s="15">
        <f>IF($A148="","",IF(AND($F148&lt;&gt;"Done",$F148&lt;&gt;"Dropped",$E148&lt;&gt;"",$E148&lt;TODAY()),"OVERDUE",$F148))</f>
        <v/>
      </c>
      <c r="H148" s="13">
        <f>IF($G148="OVERDUE",TODAY()-$E148,"")</f>
        <v/>
      </c>
      <c r="I148" s="13">
        <f>IF($A148="","",COUNTIFS(Actions!$D$5:$D$204,$D148,Actions!$F$5:$F$204,"Open"))</f>
        <v/>
      </c>
      <c r="J148" s="8" t="n"/>
      <c r="K148" s="13">
        <f>IF($A148="","",IF(OR($J148="",$B148=""),"",$J148-$B148))</f>
        <v/>
      </c>
      <c r="L148" s="7" t="n"/>
      <c r="M148" s="7" t="n"/>
      <c r="N148" s="16">
        <f>IF($A148="","",COUNTIFS($A$5:$A148,$A148,$B$5:$B148,$B148))</f>
        <v/>
      </c>
      <c r="O148" s="17">
        <f>IF($A148="","",$A148&amp;"|"&amp;TEXT($B148,"yyyy-mm-dd")&amp;"|"&amp;$N148)</f>
        <v/>
      </c>
      <c r="P148" s="16">
        <f>IF($A148="","",IF($G148="OVERDUE",COUNTIFS($G$5:$G148,"OVERDUE"),""))</f>
        <v/>
      </c>
      <c r="Q148" s="16">
        <f>IF($A148="","",IF(AND($F148="Open",$E148&lt;&gt;"",$E148&gt;=TODAY(),$E148&lt;=TODAY()+7),COUNTIFS($F$5:$F148,"Open",$E$5:$E148,"&gt;="&amp;TODAY(),$E$5:$E148,"&lt;="&amp;TODAY()+7),""))</f>
        <v/>
      </c>
    </row>
    <row r="149">
      <c r="A149" s="7" t="n"/>
      <c r="B149" s="8" t="n"/>
      <c r="C149" s="7" t="n"/>
      <c r="D149" s="7" t="n"/>
      <c r="E149" s="8" t="n"/>
      <c r="F149" s="7" t="n"/>
      <c r="G149" s="15">
        <f>IF($A149="","",IF(AND($F149&lt;&gt;"Done",$F149&lt;&gt;"Dropped",$E149&lt;&gt;"",$E149&lt;TODAY()),"OVERDUE",$F149))</f>
        <v/>
      </c>
      <c r="H149" s="13">
        <f>IF($G149="OVERDUE",TODAY()-$E149,"")</f>
        <v/>
      </c>
      <c r="I149" s="13">
        <f>IF($A149="","",COUNTIFS(Actions!$D$5:$D$204,$D149,Actions!$F$5:$F$204,"Open"))</f>
        <v/>
      </c>
      <c r="J149" s="8" t="n"/>
      <c r="K149" s="13">
        <f>IF($A149="","",IF(OR($J149="",$B149=""),"",$J149-$B149))</f>
        <v/>
      </c>
      <c r="L149" s="7" t="n"/>
      <c r="M149" s="7" t="n"/>
      <c r="N149" s="16">
        <f>IF($A149="","",COUNTIFS($A$5:$A149,$A149,$B$5:$B149,$B149))</f>
        <v/>
      </c>
      <c r="O149" s="17">
        <f>IF($A149="","",$A149&amp;"|"&amp;TEXT($B149,"yyyy-mm-dd")&amp;"|"&amp;$N149)</f>
        <v/>
      </c>
      <c r="P149" s="16">
        <f>IF($A149="","",IF($G149="OVERDUE",COUNTIFS($G$5:$G149,"OVERDUE"),""))</f>
        <v/>
      </c>
      <c r="Q149" s="16">
        <f>IF($A149="","",IF(AND($F149="Open",$E149&lt;&gt;"",$E149&gt;=TODAY(),$E149&lt;=TODAY()+7),COUNTIFS($F$5:$F149,"Open",$E$5:$E149,"&gt;="&amp;TODAY(),$E$5:$E149,"&lt;="&amp;TODAY()+7),""))</f>
        <v/>
      </c>
    </row>
    <row r="150">
      <c r="A150" s="7" t="n"/>
      <c r="B150" s="8" t="n"/>
      <c r="C150" s="7" t="n"/>
      <c r="D150" s="7" t="n"/>
      <c r="E150" s="8" t="n"/>
      <c r="F150" s="7" t="n"/>
      <c r="G150" s="15">
        <f>IF($A150="","",IF(AND($F150&lt;&gt;"Done",$F150&lt;&gt;"Dropped",$E150&lt;&gt;"",$E150&lt;TODAY()),"OVERDUE",$F150))</f>
        <v/>
      </c>
      <c r="H150" s="13">
        <f>IF($G150="OVERDUE",TODAY()-$E150,"")</f>
        <v/>
      </c>
      <c r="I150" s="13">
        <f>IF($A150="","",COUNTIFS(Actions!$D$5:$D$204,$D150,Actions!$F$5:$F$204,"Open"))</f>
        <v/>
      </c>
      <c r="J150" s="8" t="n"/>
      <c r="K150" s="13">
        <f>IF($A150="","",IF(OR($J150="",$B150=""),"",$J150-$B150))</f>
        <v/>
      </c>
      <c r="L150" s="7" t="n"/>
      <c r="M150" s="7" t="n"/>
      <c r="N150" s="16">
        <f>IF($A150="","",COUNTIFS($A$5:$A150,$A150,$B$5:$B150,$B150))</f>
        <v/>
      </c>
      <c r="O150" s="17">
        <f>IF($A150="","",$A150&amp;"|"&amp;TEXT($B150,"yyyy-mm-dd")&amp;"|"&amp;$N150)</f>
        <v/>
      </c>
      <c r="P150" s="16">
        <f>IF($A150="","",IF($G150="OVERDUE",COUNTIFS($G$5:$G150,"OVERDUE"),""))</f>
        <v/>
      </c>
      <c r="Q150" s="16">
        <f>IF($A150="","",IF(AND($F150="Open",$E150&lt;&gt;"",$E150&gt;=TODAY(),$E150&lt;=TODAY()+7),COUNTIFS($F$5:$F150,"Open",$E$5:$E150,"&gt;="&amp;TODAY(),$E$5:$E150,"&lt;="&amp;TODAY()+7),""))</f>
        <v/>
      </c>
    </row>
    <row r="151">
      <c r="A151" s="7" t="n"/>
      <c r="B151" s="8" t="n"/>
      <c r="C151" s="7" t="n"/>
      <c r="D151" s="7" t="n"/>
      <c r="E151" s="8" t="n"/>
      <c r="F151" s="7" t="n"/>
      <c r="G151" s="15">
        <f>IF($A151="","",IF(AND($F151&lt;&gt;"Done",$F151&lt;&gt;"Dropped",$E151&lt;&gt;"",$E151&lt;TODAY()),"OVERDUE",$F151))</f>
        <v/>
      </c>
      <c r="H151" s="13">
        <f>IF($G151="OVERDUE",TODAY()-$E151,"")</f>
        <v/>
      </c>
      <c r="I151" s="13">
        <f>IF($A151="","",COUNTIFS(Actions!$D$5:$D$204,$D151,Actions!$F$5:$F$204,"Open"))</f>
        <v/>
      </c>
      <c r="J151" s="8" t="n"/>
      <c r="K151" s="13">
        <f>IF($A151="","",IF(OR($J151="",$B151=""),"",$J151-$B151))</f>
        <v/>
      </c>
      <c r="L151" s="7" t="n"/>
      <c r="M151" s="7" t="n"/>
      <c r="N151" s="16">
        <f>IF($A151="","",COUNTIFS($A$5:$A151,$A151,$B$5:$B151,$B151))</f>
        <v/>
      </c>
      <c r="O151" s="17">
        <f>IF($A151="","",$A151&amp;"|"&amp;TEXT($B151,"yyyy-mm-dd")&amp;"|"&amp;$N151)</f>
        <v/>
      </c>
      <c r="P151" s="16">
        <f>IF($A151="","",IF($G151="OVERDUE",COUNTIFS($G$5:$G151,"OVERDUE"),""))</f>
        <v/>
      </c>
      <c r="Q151" s="16">
        <f>IF($A151="","",IF(AND($F151="Open",$E151&lt;&gt;"",$E151&gt;=TODAY(),$E151&lt;=TODAY()+7),COUNTIFS($F$5:$F151,"Open",$E$5:$E151,"&gt;="&amp;TODAY(),$E$5:$E151,"&lt;="&amp;TODAY()+7),""))</f>
        <v/>
      </c>
    </row>
    <row r="152">
      <c r="A152" s="7" t="n"/>
      <c r="B152" s="8" t="n"/>
      <c r="C152" s="7" t="n"/>
      <c r="D152" s="7" t="n"/>
      <c r="E152" s="8" t="n"/>
      <c r="F152" s="7" t="n"/>
      <c r="G152" s="15">
        <f>IF($A152="","",IF(AND($F152&lt;&gt;"Done",$F152&lt;&gt;"Dropped",$E152&lt;&gt;"",$E152&lt;TODAY()),"OVERDUE",$F152))</f>
        <v/>
      </c>
      <c r="H152" s="13">
        <f>IF($G152="OVERDUE",TODAY()-$E152,"")</f>
        <v/>
      </c>
      <c r="I152" s="13">
        <f>IF($A152="","",COUNTIFS(Actions!$D$5:$D$204,$D152,Actions!$F$5:$F$204,"Open"))</f>
        <v/>
      </c>
      <c r="J152" s="8" t="n"/>
      <c r="K152" s="13">
        <f>IF($A152="","",IF(OR($J152="",$B152=""),"",$J152-$B152))</f>
        <v/>
      </c>
      <c r="L152" s="7" t="n"/>
      <c r="M152" s="7" t="n"/>
      <c r="N152" s="16">
        <f>IF($A152="","",COUNTIFS($A$5:$A152,$A152,$B$5:$B152,$B152))</f>
        <v/>
      </c>
      <c r="O152" s="17">
        <f>IF($A152="","",$A152&amp;"|"&amp;TEXT($B152,"yyyy-mm-dd")&amp;"|"&amp;$N152)</f>
        <v/>
      </c>
      <c r="P152" s="16">
        <f>IF($A152="","",IF($G152="OVERDUE",COUNTIFS($G$5:$G152,"OVERDUE"),""))</f>
        <v/>
      </c>
      <c r="Q152" s="16">
        <f>IF($A152="","",IF(AND($F152="Open",$E152&lt;&gt;"",$E152&gt;=TODAY(),$E152&lt;=TODAY()+7),COUNTIFS($F$5:$F152,"Open",$E$5:$E152,"&gt;="&amp;TODAY(),$E$5:$E152,"&lt;="&amp;TODAY()+7),""))</f>
        <v/>
      </c>
    </row>
    <row r="153">
      <c r="A153" s="7" t="n"/>
      <c r="B153" s="8" t="n"/>
      <c r="C153" s="7" t="n"/>
      <c r="D153" s="7" t="n"/>
      <c r="E153" s="8" t="n"/>
      <c r="F153" s="7" t="n"/>
      <c r="G153" s="15">
        <f>IF($A153="","",IF(AND($F153&lt;&gt;"Done",$F153&lt;&gt;"Dropped",$E153&lt;&gt;"",$E153&lt;TODAY()),"OVERDUE",$F153))</f>
        <v/>
      </c>
      <c r="H153" s="13">
        <f>IF($G153="OVERDUE",TODAY()-$E153,"")</f>
        <v/>
      </c>
      <c r="I153" s="13">
        <f>IF($A153="","",COUNTIFS(Actions!$D$5:$D$204,$D153,Actions!$F$5:$F$204,"Open"))</f>
        <v/>
      </c>
      <c r="J153" s="8" t="n"/>
      <c r="K153" s="13">
        <f>IF($A153="","",IF(OR($J153="",$B153=""),"",$J153-$B153))</f>
        <v/>
      </c>
      <c r="L153" s="7" t="n"/>
      <c r="M153" s="7" t="n"/>
      <c r="N153" s="16">
        <f>IF($A153="","",COUNTIFS($A$5:$A153,$A153,$B$5:$B153,$B153))</f>
        <v/>
      </c>
      <c r="O153" s="17">
        <f>IF($A153="","",$A153&amp;"|"&amp;TEXT($B153,"yyyy-mm-dd")&amp;"|"&amp;$N153)</f>
        <v/>
      </c>
      <c r="P153" s="16">
        <f>IF($A153="","",IF($G153="OVERDUE",COUNTIFS($G$5:$G153,"OVERDUE"),""))</f>
        <v/>
      </c>
      <c r="Q153" s="16">
        <f>IF($A153="","",IF(AND($F153="Open",$E153&lt;&gt;"",$E153&gt;=TODAY(),$E153&lt;=TODAY()+7),COUNTIFS($F$5:$F153,"Open",$E$5:$E153,"&gt;="&amp;TODAY(),$E$5:$E153,"&lt;="&amp;TODAY()+7),""))</f>
        <v/>
      </c>
    </row>
    <row r="154">
      <c r="A154" s="7" t="n"/>
      <c r="B154" s="8" t="n"/>
      <c r="C154" s="7" t="n"/>
      <c r="D154" s="7" t="n"/>
      <c r="E154" s="8" t="n"/>
      <c r="F154" s="7" t="n"/>
      <c r="G154" s="15">
        <f>IF($A154="","",IF(AND($F154&lt;&gt;"Done",$F154&lt;&gt;"Dropped",$E154&lt;&gt;"",$E154&lt;TODAY()),"OVERDUE",$F154))</f>
        <v/>
      </c>
      <c r="H154" s="13">
        <f>IF($G154="OVERDUE",TODAY()-$E154,"")</f>
        <v/>
      </c>
      <c r="I154" s="13">
        <f>IF($A154="","",COUNTIFS(Actions!$D$5:$D$204,$D154,Actions!$F$5:$F$204,"Open"))</f>
        <v/>
      </c>
      <c r="J154" s="8" t="n"/>
      <c r="K154" s="13">
        <f>IF($A154="","",IF(OR($J154="",$B154=""),"",$J154-$B154))</f>
        <v/>
      </c>
      <c r="L154" s="7" t="n"/>
      <c r="M154" s="7" t="n"/>
      <c r="N154" s="16">
        <f>IF($A154="","",COUNTIFS($A$5:$A154,$A154,$B$5:$B154,$B154))</f>
        <v/>
      </c>
      <c r="O154" s="17">
        <f>IF($A154="","",$A154&amp;"|"&amp;TEXT($B154,"yyyy-mm-dd")&amp;"|"&amp;$N154)</f>
        <v/>
      </c>
      <c r="P154" s="16">
        <f>IF($A154="","",IF($G154="OVERDUE",COUNTIFS($G$5:$G154,"OVERDUE"),""))</f>
        <v/>
      </c>
      <c r="Q154" s="16">
        <f>IF($A154="","",IF(AND($F154="Open",$E154&lt;&gt;"",$E154&gt;=TODAY(),$E154&lt;=TODAY()+7),COUNTIFS($F$5:$F154,"Open",$E$5:$E154,"&gt;="&amp;TODAY(),$E$5:$E154,"&lt;="&amp;TODAY()+7),""))</f>
        <v/>
      </c>
    </row>
    <row r="155">
      <c r="A155" s="7" t="n"/>
      <c r="B155" s="8" t="n"/>
      <c r="C155" s="7" t="n"/>
      <c r="D155" s="7" t="n"/>
      <c r="E155" s="8" t="n"/>
      <c r="F155" s="7" t="n"/>
      <c r="G155" s="15">
        <f>IF($A155="","",IF(AND($F155&lt;&gt;"Done",$F155&lt;&gt;"Dropped",$E155&lt;&gt;"",$E155&lt;TODAY()),"OVERDUE",$F155))</f>
        <v/>
      </c>
      <c r="H155" s="13">
        <f>IF($G155="OVERDUE",TODAY()-$E155,"")</f>
        <v/>
      </c>
      <c r="I155" s="13">
        <f>IF($A155="","",COUNTIFS(Actions!$D$5:$D$204,$D155,Actions!$F$5:$F$204,"Open"))</f>
        <v/>
      </c>
      <c r="J155" s="8" t="n"/>
      <c r="K155" s="13">
        <f>IF($A155="","",IF(OR($J155="",$B155=""),"",$J155-$B155))</f>
        <v/>
      </c>
      <c r="L155" s="7" t="n"/>
      <c r="M155" s="7" t="n"/>
      <c r="N155" s="16">
        <f>IF($A155="","",COUNTIFS($A$5:$A155,$A155,$B$5:$B155,$B155))</f>
        <v/>
      </c>
      <c r="O155" s="17">
        <f>IF($A155="","",$A155&amp;"|"&amp;TEXT($B155,"yyyy-mm-dd")&amp;"|"&amp;$N155)</f>
        <v/>
      </c>
      <c r="P155" s="16">
        <f>IF($A155="","",IF($G155="OVERDUE",COUNTIFS($G$5:$G155,"OVERDUE"),""))</f>
        <v/>
      </c>
      <c r="Q155" s="16">
        <f>IF($A155="","",IF(AND($F155="Open",$E155&lt;&gt;"",$E155&gt;=TODAY(),$E155&lt;=TODAY()+7),COUNTIFS($F$5:$F155,"Open",$E$5:$E155,"&gt;="&amp;TODAY(),$E$5:$E155,"&lt;="&amp;TODAY()+7),""))</f>
        <v/>
      </c>
    </row>
    <row r="156">
      <c r="A156" s="7" t="n"/>
      <c r="B156" s="8" t="n"/>
      <c r="C156" s="7" t="n"/>
      <c r="D156" s="7" t="n"/>
      <c r="E156" s="8" t="n"/>
      <c r="F156" s="7" t="n"/>
      <c r="G156" s="15">
        <f>IF($A156="","",IF(AND($F156&lt;&gt;"Done",$F156&lt;&gt;"Dropped",$E156&lt;&gt;"",$E156&lt;TODAY()),"OVERDUE",$F156))</f>
        <v/>
      </c>
      <c r="H156" s="13">
        <f>IF($G156="OVERDUE",TODAY()-$E156,"")</f>
        <v/>
      </c>
      <c r="I156" s="13">
        <f>IF($A156="","",COUNTIFS(Actions!$D$5:$D$204,$D156,Actions!$F$5:$F$204,"Open"))</f>
        <v/>
      </c>
      <c r="J156" s="8" t="n"/>
      <c r="K156" s="13">
        <f>IF($A156="","",IF(OR($J156="",$B156=""),"",$J156-$B156))</f>
        <v/>
      </c>
      <c r="L156" s="7" t="n"/>
      <c r="M156" s="7" t="n"/>
      <c r="N156" s="16">
        <f>IF($A156="","",COUNTIFS($A$5:$A156,$A156,$B$5:$B156,$B156))</f>
        <v/>
      </c>
      <c r="O156" s="17">
        <f>IF($A156="","",$A156&amp;"|"&amp;TEXT($B156,"yyyy-mm-dd")&amp;"|"&amp;$N156)</f>
        <v/>
      </c>
      <c r="P156" s="16">
        <f>IF($A156="","",IF($G156="OVERDUE",COUNTIFS($G$5:$G156,"OVERDUE"),""))</f>
        <v/>
      </c>
      <c r="Q156" s="16">
        <f>IF($A156="","",IF(AND($F156="Open",$E156&lt;&gt;"",$E156&gt;=TODAY(),$E156&lt;=TODAY()+7),COUNTIFS($F$5:$F156,"Open",$E$5:$E156,"&gt;="&amp;TODAY(),$E$5:$E156,"&lt;="&amp;TODAY()+7),""))</f>
        <v/>
      </c>
    </row>
    <row r="157">
      <c r="A157" s="7" t="n"/>
      <c r="B157" s="8" t="n"/>
      <c r="C157" s="7" t="n"/>
      <c r="D157" s="7" t="n"/>
      <c r="E157" s="8" t="n"/>
      <c r="F157" s="7" t="n"/>
      <c r="G157" s="15">
        <f>IF($A157="","",IF(AND($F157&lt;&gt;"Done",$F157&lt;&gt;"Dropped",$E157&lt;&gt;"",$E157&lt;TODAY()),"OVERDUE",$F157))</f>
        <v/>
      </c>
      <c r="H157" s="13">
        <f>IF($G157="OVERDUE",TODAY()-$E157,"")</f>
        <v/>
      </c>
      <c r="I157" s="13">
        <f>IF($A157="","",COUNTIFS(Actions!$D$5:$D$204,$D157,Actions!$F$5:$F$204,"Open"))</f>
        <v/>
      </c>
      <c r="J157" s="8" t="n"/>
      <c r="K157" s="13">
        <f>IF($A157="","",IF(OR($J157="",$B157=""),"",$J157-$B157))</f>
        <v/>
      </c>
      <c r="L157" s="7" t="n"/>
      <c r="M157" s="7" t="n"/>
      <c r="N157" s="16">
        <f>IF($A157="","",COUNTIFS($A$5:$A157,$A157,$B$5:$B157,$B157))</f>
        <v/>
      </c>
      <c r="O157" s="17">
        <f>IF($A157="","",$A157&amp;"|"&amp;TEXT($B157,"yyyy-mm-dd")&amp;"|"&amp;$N157)</f>
        <v/>
      </c>
      <c r="P157" s="16">
        <f>IF($A157="","",IF($G157="OVERDUE",COUNTIFS($G$5:$G157,"OVERDUE"),""))</f>
        <v/>
      </c>
      <c r="Q157" s="16">
        <f>IF($A157="","",IF(AND($F157="Open",$E157&lt;&gt;"",$E157&gt;=TODAY(),$E157&lt;=TODAY()+7),COUNTIFS($F$5:$F157,"Open",$E$5:$E157,"&gt;="&amp;TODAY(),$E$5:$E157,"&lt;="&amp;TODAY()+7),""))</f>
        <v/>
      </c>
    </row>
    <row r="158">
      <c r="A158" s="7" t="n"/>
      <c r="B158" s="8" t="n"/>
      <c r="C158" s="7" t="n"/>
      <c r="D158" s="7" t="n"/>
      <c r="E158" s="8" t="n"/>
      <c r="F158" s="7" t="n"/>
      <c r="G158" s="15">
        <f>IF($A158="","",IF(AND($F158&lt;&gt;"Done",$F158&lt;&gt;"Dropped",$E158&lt;&gt;"",$E158&lt;TODAY()),"OVERDUE",$F158))</f>
        <v/>
      </c>
      <c r="H158" s="13">
        <f>IF($G158="OVERDUE",TODAY()-$E158,"")</f>
        <v/>
      </c>
      <c r="I158" s="13">
        <f>IF($A158="","",COUNTIFS(Actions!$D$5:$D$204,$D158,Actions!$F$5:$F$204,"Open"))</f>
        <v/>
      </c>
      <c r="J158" s="8" t="n"/>
      <c r="K158" s="13">
        <f>IF($A158="","",IF(OR($J158="",$B158=""),"",$J158-$B158))</f>
        <v/>
      </c>
      <c r="L158" s="7" t="n"/>
      <c r="M158" s="7" t="n"/>
      <c r="N158" s="16">
        <f>IF($A158="","",COUNTIFS($A$5:$A158,$A158,$B$5:$B158,$B158))</f>
        <v/>
      </c>
      <c r="O158" s="17">
        <f>IF($A158="","",$A158&amp;"|"&amp;TEXT($B158,"yyyy-mm-dd")&amp;"|"&amp;$N158)</f>
        <v/>
      </c>
      <c r="P158" s="16">
        <f>IF($A158="","",IF($G158="OVERDUE",COUNTIFS($G$5:$G158,"OVERDUE"),""))</f>
        <v/>
      </c>
      <c r="Q158" s="16">
        <f>IF($A158="","",IF(AND($F158="Open",$E158&lt;&gt;"",$E158&gt;=TODAY(),$E158&lt;=TODAY()+7),COUNTIFS($F$5:$F158,"Open",$E$5:$E158,"&gt;="&amp;TODAY(),$E$5:$E158,"&lt;="&amp;TODAY()+7),""))</f>
        <v/>
      </c>
    </row>
    <row r="159">
      <c r="A159" s="7" t="n"/>
      <c r="B159" s="8" t="n"/>
      <c r="C159" s="7" t="n"/>
      <c r="D159" s="7" t="n"/>
      <c r="E159" s="8" t="n"/>
      <c r="F159" s="7" t="n"/>
      <c r="G159" s="15">
        <f>IF($A159="","",IF(AND($F159&lt;&gt;"Done",$F159&lt;&gt;"Dropped",$E159&lt;&gt;"",$E159&lt;TODAY()),"OVERDUE",$F159))</f>
        <v/>
      </c>
      <c r="H159" s="13">
        <f>IF($G159="OVERDUE",TODAY()-$E159,"")</f>
        <v/>
      </c>
      <c r="I159" s="13">
        <f>IF($A159="","",COUNTIFS(Actions!$D$5:$D$204,$D159,Actions!$F$5:$F$204,"Open"))</f>
        <v/>
      </c>
      <c r="J159" s="8" t="n"/>
      <c r="K159" s="13">
        <f>IF($A159="","",IF(OR($J159="",$B159=""),"",$J159-$B159))</f>
        <v/>
      </c>
      <c r="L159" s="7" t="n"/>
      <c r="M159" s="7" t="n"/>
      <c r="N159" s="16">
        <f>IF($A159="","",COUNTIFS($A$5:$A159,$A159,$B$5:$B159,$B159))</f>
        <v/>
      </c>
      <c r="O159" s="17">
        <f>IF($A159="","",$A159&amp;"|"&amp;TEXT($B159,"yyyy-mm-dd")&amp;"|"&amp;$N159)</f>
        <v/>
      </c>
      <c r="P159" s="16">
        <f>IF($A159="","",IF($G159="OVERDUE",COUNTIFS($G$5:$G159,"OVERDUE"),""))</f>
        <v/>
      </c>
      <c r="Q159" s="16">
        <f>IF($A159="","",IF(AND($F159="Open",$E159&lt;&gt;"",$E159&gt;=TODAY(),$E159&lt;=TODAY()+7),COUNTIFS($F$5:$F159,"Open",$E$5:$E159,"&gt;="&amp;TODAY(),$E$5:$E159,"&lt;="&amp;TODAY()+7),""))</f>
        <v/>
      </c>
    </row>
    <row r="160">
      <c r="A160" s="7" t="n"/>
      <c r="B160" s="8" t="n"/>
      <c r="C160" s="7" t="n"/>
      <c r="D160" s="7" t="n"/>
      <c r="E160" s="8" t="n"/>
      <c r="F160" s="7" t="n"/>
      <c r="G160" s="15">
        <f>IF($A160="","",IF(AND($F160&lt;&gt;"Done",$F160&lt;&gt;"Dropped",$E160&lt;&gt;"",$E160&lt;TODAY()),"OVERDUE",$F160))</f>
        <v/>
      </c>
      <c r="H160" s="13">
        <f>IF($G160="OVERDUE",TODAY()-$E160,"")</f>
        <v/>
      </c>
      <c r="I160" s="13">
        <f>IF($A160="","",COUNTIFS(Actions!$D$5:$D$204,$D160,Actions!$F$5:$F$204,"Open"))</f>
        <v/>
      </c>
      <c r="J160" s="8" t="n"/>
      <c r="K160" s="13">
        <f>IF($A160="","",IF(OR($J160="",$B160=""),"",$J160-$B160))</f>
        <v/>
      </c>
      <c r="L160" s="7" t="n"/>
      <c r="M160" s="7" t="n"/>
      <c r="N160" s="16">
        <f>IF($A160="","",COUNTIFS($A$5:$A160,$A160,$B$5:$B160,$B160))</f>
        <v/>
      </c>
      <c r="O160" s="17">
        <f>IF($A160="","",$A160&amp;"|"&amp;TEXT($B160,"yyyy-mm-dd")&amp;"|"&amp;$N160)</f>
        <v/>
      </c>
      <c r="P160" s="16">
        <f>IF($A160="","",IF($G160="OVERDUE",COUNTIFS($G$5:$G160,"OVERDUE"),""))</f>
        <v/>
      </c>
      <c r="Q160" s="16">
        <f>IF($A160="","",IF(AND($F160="Open",$E160&lt;&gt;"",$E160&gt;=TODAY(),$E160&lt;=TODAY()+7),COUNTIFS($F$5:$F160,"Open",$E$5:$E160,"&gt;="&amp;TODAY(),$E$5:$E160,"&lt;="&amp;TODAY()+7),""))</f>
        <v/>
      </c>
    </row>
    <row r="161">
      <c r="A161" s="7" t="n"/>
      <c r="B161" s="8" t="n"/>
      <c r="C161" s="7" t="n"/>
      <c r="D161" s="7" t="n"/>
      <c r="E161" s="8" t="n"/>
      <c r="F161" s="7" t="n"/>
      <c r="G161" s="15">
        <f>IF($A161="","",IF(AND($F161&lt;&gt;"Done",$F161&lt;&gt;"Dropped",$E161&lt;&gt;"",$E161&lt;TODAY()),"OVERDUE",$F161))</f>
        <v/>
      </c>
      <c r="H161" s="13">
        <f>IF($G161="OVERDUE",TODAY()-$E161,"")</f>
        <v/>
      </c>
      <c r="I161" s="13">
        <f>IF($A161="","",COUNTIFS(Actions!$D$5:$D$204,$D161,Actions!$F$5:$F$204,"Open"))</f>
        <v/>
      </c>
      <c r="J161" s="8" t="n"/>
      <c r="K161" s="13">
        <f>IF($A161="","",IF(OR($J161="",$B161=""),"",$J161-$B161))</f>
        <v/>
      </c>
      <c r="L161" s="7" t="n"/>
      <c r="M161" s="7" t="n"/>
      <c r="N161" s="16">
        <f>IF($A161="","",COUNTIFS($A$5:$A161,$A161,$B$5:$B161,$B161))</f>
        <v/>
      </c>
      <c r="O161" s="17">
        <f>IF($A161="","",$A161&amp;"|"&amp;TEXT($B161,"yyyy-mm-dd")&amp;"|"&amp;$N161)</f>
        <v/>
      </c>
      <c r="P161" s="16">
        <f>IF($A161="","",IF($G161="OVERDUE",COUNTIFS($G$5:$G161,"OVERDUE"),""))</f>
        <v/>
      </c>
      <c r="Q161" s="16">
        <f>IF($A161="","",IF(AND($F161="Open",$E161&lt;&gt;"",$E161&gt;=TODAY(),$E161&lt;=TODAY()+7),COUNTIFS($F$5:$F161,"Open",$E$5:$E161,"&gt;="&amp;TODAY(),$E$5:$E161,"&lt;="&amp;TODAY()+7),""))</f>
        <v/>
      </c>
    </row>
    <row r="162">
      <c r="A162" s="7" t="n"/>
      <c r="B162" s="8" t="n"/>
      <c r="C162" s="7" t="n"/>
      <c r="D162" s="7" t="n"/>
      <c r="E162" s="8" t="n"/>
      <c r="F162" s="7" t="n"/>
      <c r="G162" s="15">
        <f>IF($A162="","",IF(AND($F162&lt;&gt;"Done",$F162&lt;&gt;"Dropped",$E162&lt;&gt;"",$E162&lt;TODAY()),"OVERDUE",$F162))</f>
        <v/>
      </c>
      <c r="H162" s="13">
        <f>IF($G162="OVERDUE",TODAY()-$E162,"")</f>
        <v/>
      </c>
      <c r="I162" s="13">
        <f>IF($A162="","",COUNTIFS(Actions!$D$5:$D$204,$D162,Actions!$F$5:$F$204,"Open"))</f>
        <v/>
      </c>
      <c r="J162" s="8" t="n"/>
      <c r="K162" s="13">
        <f>IF($A162="","",IF(OR($J162="",$B162=""),"",$J162-$B162))</f>
        <v/>
      </c>
      <c r="L162" s="7" t="n"/>
      <c r="M162" s="7" t="n"/>
      <c r="N162" s="16">
        <f>IF($A162="","",COUNTIFS($A$5:$A162,$A162,$B$5:$B162,$B162))</f>
        <v/>
      </c>
      <c r="O162" s="17">
        <f>IF($A162="","",$A162&amp;"|"&amp;TEXT($B162,"yyyy-mm-dd")&amp;"|"&amp;$N162)</f>
        <v/>
      </c>
      <c r="P162" s="16">
        <f>IF($A162="","",IF($G162="OVERDUE",COUNTIFS($G$5:$G162,"OVERDUE"),""))</f>
        <v/>
      </c>
      <c r="Q162" s="16">
        <f>IF($A162="","",IF(AND($F162="Open",$E162&lt;&gt;"",$E162&gt;=TODAY(),$E162&lt;=TODAY()+7),COUNTIFS($F$5:$F162,"Open",$E$5:$E162,"&gt;="&amp;TODAY(),$E$5:$E162,"&lt;="&amp;TODAY()+7),""))</f>
        <v/>
      </c>
    </row>
    <row r="163">
      <c r="A163" s="7" t="n"/>
      <c r="B163" s="8" t="n"/>
      <c r="C163" s="7" t="n"/>
      <c r="D163" s="7" t="n"/>
      <c r="E163" s="8" t="n"/>
      <c r="F163" s="7" t="n"/>
      <c r="G163" s="15">
        <f>IF($A163="","",IF(AND($F163&lt;&gt;"Done",$F163&lt;&gt;"Dropped",$E163&lt;&gt;"",$E163&lt;TODAY()),"OVERDUE",$F163))</f>
        <v/>
      </c>
      <c r="H163" s="13">
        <f>IF($G163="OVERDUE",TODAY()-$E163,"")</f>
        <v/>
      </c>
      <c r="I163" s="13">
        <f>IF($A163="","",COUNTIFS(Actions!$D$5:$D$204,$D163,Actions!$F$5:$F$204,"Open"))</f>
        <v/>
      </c>
      <c r="J163" s="8" t="n"/>
      <c r="K163" s="13">
        <f>IF($A163="","",IF(OR($J163="",$B163=""),"",$J163-$B163))</f>
        <v/>
      </c>
      <c r="L163" s="7" t="n"/>
      <c r="M163" s="7" t="n"/>
      <c r="N163" s="16">
        <f>IF($A163="","",COUNTIFS($A$5:$A163,$A163,$B$5:$B163,$B163))</f>
        <v/>
      </c>
      <c r="O163" s="17">
        <f>IF($A163="","",$A163&amp;"|"&amp;TEXT($B163,"yyyy-mm-dd")&amp;"|"&amp;$N163)</f>
        <v/>
      </c>
      <c r="P163" s="16">
        <f>IF($A163="","",IF($G163="OVERDUE",COUNTIFS($G$5:$G163,"OVERDUE"),""))</f>
        <v/>
      </c>
      <c r="Q163" s="16">
        <f>IF($A163="","",IF(AND($F163="Open",$E163&lt;&gt;"",$E163&gt;=TODAY(),$E163&lt;=TODAY()+7),COUNTIFS($F$5:$F163,"Open",$E$5:$E163,"&gt;="&amp;TODAY(),$E$5:$E163,"&lt;="&amp;TODAY()+7),""))</f>
        <v/>
      </c>
    </row>
    <row r="164">
      <c r="A164" s="7" t="n"/>
      <c r="B164" s="8" t="n"/>
      <c r="C164" s="7" t="n"/>
      <c r="D164" s="7" t="n"/>
      <c r="E164" s="8" t="n"/>
      <c r="F164" s="7" t="n"/>
      <c r="G164" s="15">
        <f>IF($A164="","",IF(AND($F164&lt;&gt;"Done",$F164&lt;&gt;"Dropped",$E164&lt;&gt;"",$E164&lt;TODAY()),"OVERDUE",$F164))</f>
        <v/>
      </c>
      <c r="H164" s="13">
        <f>IF($G164="OVERDUE",TODAY()-$E164,"")</f>
        <v/>
      </c>
      <c r="I164" s="13">
        <f>IF($A164="","",COUNTIFS(Actions!$D$5:$D$204,$D164,Actions!$F$5:$F$204,"Open"))</f>
        <v/>
      </c>
      <c r="J164" s="8" t="n"/>
      <c r="K164" s="13">
        <f>IF($A164="","",IF(OR($J164="",$B164=""),"",$J164-$B164))</f>
        <v/>
      </c>
      <c r="L164" s="7" t="n"/>
      <c r="M164" s="7" t="n"/>
      <c r="N164" s="16">
        <f>IF($A164="","",COUNTIFS($A$5:$A164,$A164,$B$5:$B164,$B164))</f>
        <v/>
      </c>
      <c r="O164" s="17">
        <f>IF($A164="","",$A164&amp;"|"&amp;TEXT($B164,"yyyy-mm-dd")&amp;"|"&amp;$N164)</f>
        <v/>
      </c>
      <c r="P164" s="16">
        <f>IF($A164="","",IF($G164="OVERDUE",COUNTIFS($G$5:$G164,"OVERDUE"),""))</f>
        <v/>
      </c>
      <c r="Q164" s="16">
        <f>IF($A164="","",IF(AND($F164="Open",$E164&lt;&gt;"",$E164&gt;=TODAY(),$E164&lt;=TODAY()+7),COUNTIFS($F$5:$F164,"Open",$E$5:$E164,"&gt;="&amp;TODAY(),$E$5:$E164,"&lt;="&amp;TODAY()+7),""))</f>
        <v/>
      </c>
    </row>
    <row r="165">
      <c r="A165" s="7" t="n"/>
      <c r="B165" s="8" t="n"/>
      <c r="C165" s="7" t="n"/>
      <c r="D165" s="7" t="n"/>
      <c r="E165" s="8" t="n"/>
      <c r="F165" s="7" t="n"/>
      <c r="G165" s="15">
        <f>IF($A165="","",IF(AND($F165&lt;&gt;"Done",$F165&lt;&gt;"Dropped",$E165&lt;&gt;"",$E165&lt;TODAY()),"OVERDUE",$F165))</f>
        <v/>
      </c>
      <c r="H165" s="13">
        <f>IF($G165="OVERDUE",TODAY()-$E165,"")</f>
        <v/>
      </c>
      <c r="I165" s="13">
        <f>IF($A165="","",COUNTIFS(Actions!$D$5:$D$204,$D165,Actions!$F$5:$F$204,"Open"))</f>
        <v/>
      </c>
      <c r="J165" s="8" t="n"/>
      <c r="K165" s="13">
        <f>IF($A165="","",IF(OR($J165="",$B165=""),"",$J165-$B165))</f>
        <v/>
      </c>
      <c r="L165" s="7" t="n"/>
      <c r="M165" s="7" t="n"/>
      <c r="N165" s="16">
        <f>IF($A165="","",COUNTIFS($A$5:$A165,$A165,$B$5:$B165,$B165))</f>
        <v/>
      </c>
      <c r="O165" s="17">
        <f>IF($A165="","",$A165&amp;"|"&amp;TEXT($B165,"yyyy-mm-dd")&amp;"|"&amp;$N165)</f>
        <v/>
      </c>
      <c r="P165" s="16">
        <f>IF($A165="","",IF($G165="OVERDUE",COUNTIFS($G$5:$G165,"OVERDUE"),""))</f>
        <v/>
      </c>
      <c r="Q165" s="16">
        <f>IF($A165="","",IF(AND($F165="Open",$E165&lt;&gt;"",$E165&gt;=TODAY(),$E165&lt;=TODAY()+7),COUNTIFS($F$5:$F165,"Open",$E$5:$E165,"&gt;="&amp;TODAY(),$E$5:$E165,"&lt;="&amp;TODAY()+7),""))</f>
        <v/>
      </c>
    </row>
    <row r="166">
      <c r="A166" s="7" t="n"/>
      <c r="B166" s="8" t="n"/>
      <c r="C166" s="7" t="n"/>
      <c r="D166" s="7" t="n"/>
      <c r="E166" s="8" t="n"/>
      <c r="F166" s="7" t="n"/>
      <c r="G166" s="15">
        <f>IF($A166="","",IF(AND($F166&lt;&gt;"Done",$F166&lt;&gt;"Dropped",$E166&lt;&gt;"",$E166&lt;TODAY()),"OVERDUE",$F166))</f>
        <v/>
      </c>
      <c r="H166" s="13">
        <f>IF($G166="OVERDUE",TODAY()-$E166,"")</f>
        <v/>
      </c>
      <c r="I166" s="13">
        <f>IF($A166="","",COUNTIFS(Actions!$D$5:$D$204,$D166,Actions!$F$5:$F$204,"Open"))</f>
        <v/>
      </c>
      <c r="J166" s="8" t="n"/>
      <c r="K166" s="13">
        <f>IF($A166="","",IF(OR($J166="",$B166=""),"",$J166-$B166))</f>
        <v/>
      </c>
      <c r="L166" s="7" t="n"/>
      <c r="M166" s="7" t="n"/>
      <c r="N166" s="16">
        <f>IF($A166="","",COUNTIFS($A$5:$A166,$A166,$B$5:$B166,$B166))</f>
        <v/>
      </c>
      <c r="O166" s="17">
        <f>IF($A166="","",$A166&amp;"|"&amp;TEXT($B166,"yyyy-mm-dd")&amp;"|"&amp;$N166)</f>
        <v/>
      </c>
      <c r="P166" s="16">
        <f>IF($A166="","",IF($G166="OVERDUE",COUNTIFS($G$5:$G166,"OVERDUE"),""))</f>
        <v/>
      </c>
      <c r="Q166" s="16">
        <f>IF($A166="","",IF(AND($F166="Open",$E166&lt;&gt;"",$E166&gt;=TODAY(),$E166&lt;=TODAY()+7),COUNTIFS($F$5:$F166,"Open",$E$5:$E166,"&gt;="&amp;TODAY(),$E$5:$E166,"&lt;="&amp;TODAY()+7),""))</f>
        <v/>
      </c>
    </row>
    <row r="167">
      <c r="A167" s="7" t="n"/>
      <c r="B167" s="8" t="n"/>
      <c r="C167" s="7" t="n"/>
      <c r="D167" s="7" t="n"/>
      <c r="E167" s="8" t="n"/>
      <c r="F167" s="7" t="n"/>
      <c r="G167" s="15">
        <f>IF($A167="","",IF(AND($F167&lt;&gt;"Done",$F167&lt;&gt;"Dropped",$E167&lt;&gt;"",$E167&lt;TODAY()),"OVERDUE",$F167))</f>
        <v/>
      </c>
      <c r="H167" s="13">
        <f>IF($G167="OVERDUE",TODAY()-$E167,"")</f>
        <v/>
      </c>
      <c r="I167" s="13">
        <f>IF($A167="","",COUNTIFS(Actions!$D$5:$D$204,$D167,Actions!$F$5:$F$204,"Open"))</f>
        <v/>
      </c>
      <c r="J167" s="8" t="n"/>
      <c r="K167" s="13">
        <f>IF($A167="","",IF(OR($J167="",$B167=""),"",$J167-$B167))</f>
        <v/>
      </c>
      <c r="L167" s="7" t="n"/>
      <c r="M167" s="7" t="n"/>
      <c r="N167" s="16">
        <f>IF($A167="","",COUNTIFS($A$5:$A167,$A167,$B$5:$B167,$B167))</f>
        <v/>
      </c>
      <c r="O167" s="17">
        <f>IF($A167="","",$A167&amp;"|"&amp;TEXT($B167,"yyyy-mm-dd")&amp;"|"&amp;$N167)</f>
        <v/>
      </c>
      <c r="P167" s="16">
        <f>IF($A167="","",IF($G167="OVERDUE",COUNTIFS($G$5:$G167,"OVERDUE"),""))</f>
        <v/>
      </c>
      <c r="Q167" s="16">
        <f>IF($A167="","",IF(AND($F167="Open",$E167&lt;&gt;"",$E167&gt;=TODAY(),$E167&lt;=TODAY()+7),COUNTIFS($F$5:$F167,"Open",$E$5:$E167,"&gt;="&amp;TODAY(),$E$5:$E167,"&lt;="&amp;TODAY()+7),""))</f>
        <v/>
      </c>
    </row>
    <row r="168">
      <c r="A168" s="7" t="n"/>
      <c r="B168" s="8" t="n"/>
      <c r="C168" s="7" t="n"/>
      <c r="D168" s="7" t="n"/>
      <c r="E168" s="8" t="n"/>
      <c r="F168" s="7" t="n"/>
      <c r="G168" s="15">
        <f>IF($A168="","",IF(AND($F168&lt;&gt;"Done",$F168&lt;&gt;"Dropped",$E168&lt;&gt;"",$E168&lt;TODAY()),"OVERDUE",$F168))</f>
        <v/>
      </c>
      <c r="H168" s="13">
        <f>IF($G168="OVERDUE",TODAY()-$E168,"")</f>
        <v/>
      </c>
      <c r="I168" s="13">
        <f>IF($A168="","",COUNTIFS(Actions!$D$5:$D$204,$D168,Actions!$F$5:$F$204,"Open"))</f>
        <v/>
      </c>
      <c r="J168" s="8" t="n"/>
      <c r="K168" s="13">
        <f>IF($A168="","",IF(OR($J168="",$B168=""),"",$J168-$B168))</f>
        <v/>
      </c>
      <c r="L168" s="7" t="n"/>
      <c r="M168" s="7" t="n"/>
      <c r="N168" s="16">
        <f>IF($A168="","",COUNTIFS($A$5:$A168,$A168,$B$5:$B168,$B168))</f>
        <v/>
      </c>
      <c r="O168" s="17">
        <f>IF($A168="","",$A168&amp;"|"&amp;TEXT($B168,"yyyy-mm-dd")&amp;"|"&amp;$N168)</f>
        <v/>
      </c>
      <c r="P168" s="16">
        <f>IF($A168="","",IF($G168="OVERDUE",COUNTIFS($G$5:$G168,"OVERDUE"),""))</f>
        <v/>
      </c>
      <c r="Q168" s="16">
        <f>IF($A168="","",IF(AND($F168="Open",$E168&lt;&gt;"",$E168&gt;=TODAY(),$E168&lt;=TODAY()+7),COUNTIFS($F$5:$F168,"Open",$E$5:$E168,"&gt;="&amp;TODAY(),$E$5:$E168,"&lt;="&amp;TODAY()+7),""))</f>
        <v/>
      </c>
    </row>
    <row r="169">
      <c r="A169" s="7" t="n"/>
      <c r="B169" s="8" t="n"/>
      <c r="C169" s="7" t="n"/>
      <c r="D169" s="7" t="n"/>
      <c r="E169" s="8" t="n"/>
      <c r="F169" s="7" t="n"/>
      <c r="G169" s="15">
        <f>IF($A169="","",IF(AND($F169&lt;&gt;"Done",$F169&lt;&gt;"Dropped",$E169&lt;&gt;"",$E169&lt;TODAY()),"OVERDUE",$F169))</f>
        <v/>
      </c>
      <c r="H169" s="13">
        <f>IF($G169="OVERDUE",TODAY()-$E169,"")</f>
        <v/>
      </c>
      <c r="I169" s="13">
        <f>IF($A169="","",COUNTIFS(Actions!$D$5:$D$204,$D169,Actions!$F$5:$F$204,"Open"))</f>
        <v/>
      </c>
      <c r="J169" s="8" t="n"/>
      <c r="K169" s="13">
        <f>IF($A169="","",IF(OR($J169="",$B169=""),"",$J169-$B169))</f>
        <v/>
      </c>
      <c r="L169" s="7" t="n"/>
      <c r="M169" s="7" t="n"/>
      <c r="N169" s="16">
        <f>IF($A169="","",COUNTIFS($A$5:$A169,$A169,$B$5:$B169,$B169))</f>
        <v/>
      </c>
      <c r="O169" s="17">
        <f>IF($A169="","",$A169&amp;"|"&amp;TEXT($B169,"yyyy-mm-dd")&amp;"|"&amp;$N169)</f>
        <v/>
      </c>
      <c r="P169" s="16">
        <f>IF($A169="","",IF($G169="OVERDUE",COUNTIFS($G$5:$G169,"OVERDUE"),""))</f>
        <v/>
      </c>
      <c r="Q169" s="16">
        <f>IF($A169="","",IF(AND($F169="Open",$E169&lt;&gt;"",$E169&gt;=TODAY(),$E169&lt;=TODAY()+7),COUNTIFS($F$5:$F169,"Open",$E$5:$E169,"&gt;="&amp;TODAY(),$E$5:$E169,"&lt;="&amp;TODAY()+7),""))</f>
        <v/>
      </c>
    </row>
    <row r="170">
      <c r="A170" s="7" t="n"/>
      <c r="B170" s="8" t="n"/>
      <c r="C170" s="7" t="n"/>
      <c r="D170" s="7" t="n"/>
      <c r="E170" s="8" t="n"/>
      <c r="F170" s="7" t="n"/>
      <c r="G170" s="15">
        <f>IF($A170="","",IF(AND($F170&lt;&gt;"Done",$F170&lt;&gt;"Dropped",$E170&lt;&gt;"",$E170&lt;TODAY()),"OVERDUE",$F170))</f>
        <v/>
      </c>
      <c r="H170" s="13">
        <f>IF($G170="OVERDUE",TODAY()-$E170,"")</f>
        <v/>
      </c>
      <c r="I170" s="13">
        <f>IF($A170="","",COUNTIFS(Actions!$D$5:$D$204,$D170,Actions!$F$5:$F$204,"Open"))</f>
        <v/>
      </c>
      <c r="J170" s="8" t="n"/>
      <c r="K170" s="13">
        <f>IF($A170="","",IF(OR($J170="",$B170=""),"",$J170-$B170))</f>
        <v/>
      </c>
      <c r="L170" s="7" t="n"/>
      <c r="M170" s="7" t="n"/>
      <c r="N170" s="16">
        <f>IF($A170="","",COUNTIFS($A$5:$A170,$A170,$B$5:$B170,$B170))</f>
        <v/>
      </c>
      <c r="O170" s="17">
        <f>IF($A170="","",$A170&amp;"|"&amp;TEXT($B170,"yyyy-mm-dd")&amp;"|"&amp;$N170)</f>
        <v/>
      </c>
      <c r="P170" s="16">
        <f>IF($A170="","",IF($G170="OVERDUE",COUNTIFS($G$5:$G170,"OVERDUE"),""))</f>
        <v/>
      </c>
      <c r="Q170" s="16">
        <f>IF($A170="","",IF(AND($F170="Open",$E170&lt;&gt;"",$E170&gt;=TODAY(),$E170&lt;=TODAY()+7),COUNTIFS($F$5:$F170,"Open",$E$5:$E170,"&gt;="&amp;TODAY(),$E$5:$E170,"&lt;="&amp;TODAY()+7),""))</f>
        <v/>
      </c>
    </row>
    <row r="171">
      <c r="A171" s="7" t="n"/>
      <c r="B171" s="8" t="n"/>
      <c r="C171" s="7" t="n"/>
      <c r="D171" s="7" t="n"/>
      <c r="E171" s="8" t="n"/>
      <c r="F171" s="7" t="n"/>
      <c r="G171" s="15">
        <f>IF($A171="","",IF(AND($F171&lt;&gt;"Done",$F171&lt;&gt;"Dropped",$E171&lt;&gt;"",$E171&lt;TODAY()),"OVERDUE",$F171))</f>
        <v/>
      </c>
      <c r="H171" s="13">
        <f>IF($G171="OVERDUE",TODAY()-$E171,"")</f>
        <v/>
      </c>
      <c r="I171" s="13">
        <f>IF($A171="","",COUNTIFS(Actions!$D$5:$D$204,$D171,Actions!$F$5:$F$204,"Open"))</f>
        <v/>
      </c>
      <c r="J171" s="8" t="n"/>
      <c r="K171" s="13">
        <f>IF($A171="","",IF(OR($J171="",$B171=""),"",$J171-$B171))</f>
        <v/>
      </c>
      <c r="L171" s="7" t="n"/>
      <c r="M171" s="7" t="n"/>
      <c r="N171" s="16">
        <f>IF($A171="","",COUNTIFS($A$5:$A171,$A171,$B$5:$B171,$B171))</f>
        <v/>
      </c>
      <c r="O171" s="17">
        <f>IF($A171="","",$A171&amp;"|"&amp;TEXT($B171,"yyyy-mm-dd")&amp;"|"&amp;$N171)</f>
        <v/>
      </c>
      <c r="P171" s="16">
        <f>IF($A171="","",IF($G171="OVERDUE",COUNTIFS($G$5:$G171,"OVERDUE"),""))</f>
        <v/>
      </c>
      <c r="Q171" s="16">
        <f>IF($A171="","",IF(AND($F171="Open",$E171&lt;&gt;"",$E171&gt;=TODAY(),$E171&lt;=TODAY()+7),COUNTIFS($F$5:$F171,"Open",$E$5:$E171,"&gt;="&amp;TODAY(),$E$5:$E171,"&lt;="&amp;TODAY()+7),""))</f>
        <v/>
      </c>
    </row>
    <row r="172">
      <c r="A172" s="7" t="n"/>
      <c r="B172" s="8" t="n"/>
      <c r="C172" s="7" t="n"/>
      <c r="D172" s="7" t="n"/>
      <c r="E172" s="8" t="n"/>
      <c r="F172" s="7" t="n"/>
      <c r="G172" s="15">
        <f>IF($A172="","",IF(AND($F172&lt;&gt;"Done",$F172&lt;&gt;"Dropped",$E172&lt;&gt;"",$E172&lt;TODAY()),"OVERDUE",$F172))</f>
        <v/>
      </c>
      <c r="H172" s="13">
        <f>IF($G172="OVERDUE",TODAY()-$E172,"")</f>
        <v/>
      </c>
      <c r="I172" s="13">
        <f>IF($A172="","",COUNTIFS(Actions!$D$5:$D$204,$D172,Actions!$F$5:$F$204,"Open"))</f>
        <v/>
      </c>
      <c r="J172" s="8" t="n"/>
      <c r="K172" s="13">
        <f>IF($A172="","",IF(OR($J172="",$B172=""),"",$J172-$B172))</f>
        <v/>
      </c>
      <c r="L172" s="7" t="n"/>
      <c r="M172" s="7" t="n"/>
      <c r="N172" s="16">
        <f>IF($A172="","",COUNTIFS($A$5:$A172,$A172,$B$5:$B172,$B172))</f>
        <v/>
      </c>
      <c r="O172" s="17">
        <f>IF($A172="","",$A172&amp;"|"&amp;TEXT($B172,"yyyy-mm-dd")&amp;"|"&amp;$N172)</f>
        <v/>
      </c>
      <c r="P172" s="16">
        <f>IF($A172="","",IF($G172="OVERDUE",COUNTIFS($G$5:$G172,"OVERDUE"),""))</f>
        <v/>
      </c>
      <c r="Q172" s="16">
        <f>IF($A172="","",IF(AND($F172="Open",$E172&lt;&gt;"",$E172&gt;=TODAY(),$E172&lt;=TODAY()+7),COUNTIFS($F$5:$F172,"Open",$E$5:$E172,"&gt;="&amp;TODAY(),$E$5:$E172,"&lt;="&amp;TODAY()+7),""))</f>
        <v/>
      </c>
    </row>
    <row r="173">
      <c r="A173" s="7" t="n"/>
      <c r="B173" s="8" t="n"/>
      <c r="C173" s="7" t="n"/>
      <c r="D173" s="7" t="n"/>
      <c r="E173" s="8" t="n"/>
      <c r="F173" s="7" t="n"/>
      <c r="G173" s="15">
        <f>IF($A173="","",IF(AND($F173&lt;&gt;"Done",$F173&lt;&gt;"Dropped",$E173&lt;&gt;"",$E173&lt;TODAY()),"OVERDUE",$F173))</f>
        <v/>
      </c>
      <c r="H173" s="13">
        <f>IF($G173="OVERDUE",TODAY()-$E173,"")</f>
        <v/>
      </c>
      <c r="I173" s="13">
        <f>IF($A173="","",COUNTIFS(Actions!$D$5:$D$204,$D173,Actions!$F$5:$F$204,"Open"))</f>
        <v/>
      </c>
      <c r="J173" s="8" t="n"/>
      <c r="K173" s="13">
        <f>IF($A173="","",IF(OR($J173="",$B173=""),"",$J173-$B173))</f>
        <v/>
      </c>
      <c r="L173" s="7" t="n"/>
      <c r="M173" s="7" t="n"/>
      <c r="N173" s="16">
        <f>IF($A173="","",COUNTIFS($A$5:$A173,$A173,$B$5:$B173,$B173))</f>
        <v/>
      </c>
      <c r="O173" s="17">
        <f>IF($A173="","",$A173&amp;"|"&amp;TEXT($B173,"yyyy-mm-dd")&amp;"|"&amp;$N173)</f>
        <v/>
      </c>
      <c r="P173" s="16">
        <f>IF($A173="","",IF($G173="OVERDUE",COUNTIFS($G$5:$G173,"OVERDUE"),""))</f>
        <v/>
      </c>
      <c r="Q173" s="16">
        <f>IF($A173="","",IF(AND($F173="Open",$E173&lt;&gt;"",$E173&gt;=TODAY(),$E173&lt;=TODAY()+7),COUNTIFS($F$5:$F173,"Open",$E$5:$E173,"&gt;="&amp;TODAY(),$E$5:$E173,"&lt;="&amp;TODAY()+7),""))</f>
        <v/>
      </c>
    </row>
    <row r="174">
      <c r="A174" s="7" t="n"/>
      <c r="B174" s="8" t="n"/>
      <c r="C174" s="7" t="n"/>
      <c r="D174" s="7" t="n"/>
      <c r="E174" s="8" t="n"/>
      <c r="F174" s="7" t="n"/>
      <c r="G174" s="15">
        <f>IF($A174="","",IF(AND($F174&lt;&gt;"Done",$F174&lt;&gt;"Dropped",$E174&lt;&gt;"",$E174&lt;TODAY()),"OVERDUE",$F174))</f>
        <v/>
      </c>
      <c r="H174" s="13">
        <f>IF($G174="OVERDUE",TODAY()-$E174,"")</f>
        <v/>
      </c>
      <c r="I174" s="13">
        <f>IF($A174="","",COUNTIFS(Actions!$D$5:$D$204,$D174,Actions!$F$5:$F$204,"Open"))</f>
        <v/>
      </c>
      <c r="J174" s="8" t="n"/>
      <c r="K174" s="13">
        <f>IF($A174="","",IF(OR($J174="",$B174=""),"",$J174-$B174))</f>
        <v/>
      </c>
      <c r="L174" s="7" t="n"/>
      <c r="M174" s="7" t="n"/>
      <c r="N174" s="16">
        <f>IF($A174="","",COUNTIFS($A$5:$A174,$A174,$B$5:$B174,$B174))</f>
        <v/>
      </c>
      <c r="O174" s="17">
        <f>IF($A174="","",$A174&amp;"|"&amp;TEXT($B174,"yyyy-mm-dd")&amp;"|"&amp;$N174)</f>
        <v/>
      </c>
      <c r="P174" s="16">
        <f>IF($A174="","",IF($G174="OVERDUE",COUNTIFS($G$5:$G174,"OVERDUE"),""))</f>
        <v/>
      </c>
      <c r="Q174" s="16">
        <f>IF($A174="","",IF(AND($F174="Open",$E174&lt;&gt;"",$E174&gt;=TODAY(),$E174&lt;=TODAY()+7),COUNTIFS($F$5:$F174,"Open",$E$5:$E174,"&gt;="&amp;TODAY(),$E$5:$E174,"&lt;="&amp;TODAY()+7),""))</f>
        <v/>
      </c>
    </row>
    <row r="175">
      <c r="A175" s="7" t="n"/>
      <c r="B175" s="8" t="n"/>
      <c r="C175" s="7" t="n"/>
      <c r="D175" s="7" t="n"/>
      <c r="E175" s="8" t="n"/>
      <c r="F175" s="7" t="n"/>
      <c r="G175" s="15">
        <f>IF($A175="","",IF(AND($F175&lt;&gt;"Done",$F175&lt;&gt;"Dropped",$E175&lt;&gt;"",$E175&lt;TODAY()),"OVERDUE",$F175))</f>
        <v/>
      </c>
      <c r="H175" s="13">
        <f>IF($G175="OVERDUE",TODAY()-$E175,"")</f>
        <v/>
      </c>
      <c r="I175" s="13">
        <f>IF($A175="","",COUNTIFS(Actions!$D$5:$D$204,$D175,Actions!$F$5:$F$204,"Open"))</f>
        <v/>
      </c>
      <c r="J175" s="8" t="n"/>
      <c r="K175" s="13">
        <f>IF($A175="","",IF(OR($J175="",$B175=""),"",$J175-$B175))</f>
        <v/>
      </c>
      <c r="L175" s="7" t="n"/>
      <c r="M175" s="7" t="n"/>
      <c r="N175" s="16">
        <f>IF($A175="","",COUNTIFS($A$5:$A175,$A175,$B$5:$B175,$B175))</f>
        <v/>
      </c>
      <c r="O175" s="17">
        <f>IF($A175="","",$A175&amp;"|"&amp;TEXT($B175,"yyyy-mm-dd")&amp;"|"&amp;$N175)</f>
        <v/>
      </c>
      <c r="P175" s="16">
        <f>IF($A175="","",IF($G175="OVERDUE",COUNTIFS($G$5:$G175,"OVERDUE"),""))</f>
        <v/>
      </c>
      <c r="Q175" s="16">
        <f>IF($A175="","",IF(AND($F175="Open",$E175&lt;&gt;"",$E175&gt;=TODAY(),$E175&lt;=TODAY()+7),COUNTIFS($F$5:$F175,"Open",$E$5:$E175,"&gt;="&amp;TODAY(),$E$5:$E175,"&lt;="&amp;TODAY()+7),""))</f>
        <v/>
      </c>
    </row>
    <row r="176">
      <c r="A176" s="7" t="n"/>
      <c r="B176" s="8" t="n"/>
      <c r="C176" s="7" t="n"/>
      <c r="D176" s="7" t="n"/>
      <c r="E176" s="8" t="n"/>
      <c r="F176" s="7" t="n"/>
      <c r="G176" s="15">
        <f>IF($A176="","",IF(AND($F176&lt;&gt;"Done",$F176&lt;&gt;"Dropped",$E176&lt;&gt;"",$E176&lt;TODAY()),"OVERDUE",$F176))</f>
        <v/>
      </c>
      <c r="H176" s="13">
        <f>IF($G176="OVERDUE",TODAY()-$E176,"")</f>
        <v/>
      </c>
      <c r="I176" s="13">
        <f>IF($A176="","",COUNTIFS(Actions!$D$5:$D$204,$D176,Actions!$F$5:$F$204,"Open"))</f>
        <v/>
      </c>
      <c r="J176" s="8" t="n"/>
      <c r="K176" s="13">
        <f>IF($A176="","",IF(OR($J176="",$B176=""),"",$J176-$B176))</f>
        <v/>
      </c>
      <c r="L176" s="7" t="n"/>
      <c r="M176" s="7" t="n"/>
      <c r="N176" s="16">
        <f>IF($A176="","",COUNTIFS($A$5:$A176,$A176,$B$5:$B176,$B176))</f>
        <v/>
      </c>
      <c r="O176" s="17">
        <f>IF($A176="","",$A176&amp;"|"&amp;TEXT($B176,"yyyy-mm-dd")&amp;"|"&amp;$N176)</f>
        <v/>
      </c>
      <c r="P176" s="16">
        <f>IF($A176="","",IF($G176="OVERDUE",COUNTIFS($G$5:$G176,"OVERDUE"),""))</f>
        <v/>
      </c>
      <c r="Q176" s="16">
        <f>IF($A176="","",IF(AND($F176="Open",$E176&lt;&gt;"",$E176&gt;=TODAY(),$E176&lt;=TODAY()+7),COUNTIFS($F$5:$F176,"Open",$E$5:$E176,"&gt;="&amp;TODAY(),$E$5:$E176,"&lt;="&amp;TODAY()+7),""))</f>
        <v/>
      </c>
    </row>
    <row r="177">
      <c r="A177" s="7" t="n"/>
      <c r="B177" s="8" t="n"/>
      <c r="C177" s="7" t="n"/>
      <c r="D177" s="7" t="n"/>
      <c r="E177" s="8" t="n"/>
      <c r="F177" s="7" t="n"/>
      <c r="G177" s="15">
        <f>IF($A177="","",IF(AND($F177&lt;&gt;"Done",$F177&lt;&gt;"Dropped",$E177&lt;&gt;"",$E177&lt;TODAY()),"OVERDUE",$F177))</f>
        <v/>
      </c>
      <c r="H177" s="13">
        <f>IF($G177="OVERDUE",TODAY()-$E177,"")</f>
        <v/>
      </c>
      <c r="I177" s="13">
        <f>IF($A177="","",COUNTIFS(Actions!$D$5:$D$204,$D177,Actions!$F$5:$F$204,"Open"))</f>
        <v/>
      </c>
      <c r="J177" s="8" t="n"/>
      <c r="K177" s="13">
        <f>IF($A177="","",IF(OR($J177="",$B177=""),"",$J177-$B177))</f>
        <v/>
      </c>
      <c r="L177" s="7" t="n"/>
      <c r="M177" s="7" t="n"/>
      <c r="N177" s="16">
        <f>IF($A177="","",COUNTIFS($A$5:$A177,$A177,$B$5:$B177,$B177))</f>
        <v/>
      </c>
      <c r="O177" s="17">
        <f>IF($A177="","",$A177&amp;"|"&amp;TEXT($B177,"yyyy-mm-dd")&amp;"|"&amp;$N177)</f>
        <v/>
      </c>
      <c r="P177" s="16">
        <f>IF($A177="","",IF($G177="OVERDUE",COUNTIFS($G$5:$G177,"OVERDUE"),""))</f>
        <v/>
      </c>
      <c r="Q177" s="16">
        <f>IF($A177="","",IF(AND($F177="Open",$E177&lt;&gt;"",$E177&gt;=TODAY(),$E177&lt;=TODAY()+7),COUNTIFS($F$5:$F177,"Open",$E$5:$E177,"&gt;="&amp;TODAY(),$E$5:$E177,"&lt;="&amp;TODAY()+7),""))</f>
        <v/>
      </c>
    </row>
    <row r="178">
      <c r="A178" s="7" t="n"/>
      <c r="B178" s="8" t="n"/>
      <c r="C178" s="7" t="n"/>
      <c r="D178" s="7" t="n"/>
      <c r="E178" s="8" t="n"/>
      <c r="F178" s="7" t="n"/>
      <c r="G178" s="15">
        <f>IF($A178="","",IF(AND($F178&lt;&gt;"Done",$F178&lt;&gt;"Dropped",$E178&lt;&gt;"",$E178&lt;TODAY()),"OVERDUE",$F178))</f>
        <v/>
      </c>
      <c r="H178" s="13">
        <f>IF($G178="OVERDUE",TODAY()-$E178,"")</f>
        <v/>
      </c>
      <c r="I178" s="13">
        <f>IF($A178="","",COUNTIFS(Actions!$D$5:$D$204,$D178,Actions!$F$5:$F$204,"Open"))</f>
        <v/>
      </c>
      <c r="J178" s="8" t="n"/>
      <c r="K178" s="13">
        <f>IF($A178="","",IF(OR($J178="",$B178=""),"",$J178-$B178))</f>
        <v/>
      </c>
      <c r="L178" s="7" t="n"/>
      <c r="M178" s="7" t="n"/>
      <c r="N178" s="16">
        <f>IF($A178="","",COUNTIFS($A$5:$A178,$A178,$B$5:$B178,$B178))</f>
        <v/>
      </c>
      <c r="O178" s="17">
        <f>IF($A178="","",$A178&amp;"|"&amp;TEXT($B178,"yyyy-mm-dd")&amp;"|"&amp;$N178)</f>
        <v/>
      </c>
      <c r="P178" s="16">
        <f>IF($A178="","",IF($G178="OVERDUE",COUNTIFS($G$5:$G178,"OVERDUE"),""))</f>
        <v/>
      </c>
      <c r="Q178" s="16">
        <f>IF($A178="","",IF(AND($F178="Open",$E178&lt;&gt;"",$E178&gt;=TODAY(),$E178&lt;=TODAY()+7),COUNTIFS($F$5:$F178,"Open",$E$5:$E178,"&gt;="&amp;TODAY(),$E$5:$E178,"&lt;="&amp;TODAY()+7),""))</f>
        <v/>
      </c>
    </row>
    <row r="179">
      <c r="A179" s="7" t="n"/>
      <c r="B179" s="8" t="n"/>
      <c r="C179" s="7" t="n"/>
      <c r="D179" s="7" t="n"/>
      <c r="E179" s="8" t="n"/>
      <c r="F179" s="7" t="n"/>
      <c r="G179" s="15">
        <f>IF($A179="","",IF(AND($F179&lt;&gt;"Done",$F179&lt;&gt;"Dropped",$E179&lt;&gt;"",$E179&lt;TODAY()),"OVERDUE",$F179))</f>
        <v/>
      </c>
      <c r="H179" s="13">
        <f>IF($G179="OVERDUE",TODAY()-$E179,"")</f>
        <v/>
      </c>
      <c r="I179" s="13">
        <f>IF($A179="","",COUNTIFS(Actions!$D$5:$D$204,$D179,Actions!$F$5:$F$204,"Open"))</f>
        <v/>
      </c>
      <c r="J179" s="8" t="n"/>
      <c r="K179" s="13">
        <f>IF($A179="","",IF(OR($J179="",$B179=""),"",$J179-$B179))</f>
        <v/>
      </c>
      <c r="L179" s="7" t="n"/>
      <c r="M179" s="7" t="n"/>
      <c r="N179" s="16">
        <f>IF($A179="","",COUNTIFS($A$5:$A179,$A179,$B$5:$B179,$B179))</f>
        <v/>
      </c>
      <c r="O179" s="17">
        <f>IF($A179="","",$A179&amp;"|"&amp;TEXT($B179,"yyyy-mm-dd")&amp;"|"&amp;$N179)</f>
        <v/>
      </c>
      <c r="P179" s="16">
        <f>IF($A179="","",IF($G179="OVERDUE",COUNTIFS($G$5:$G179,"OVERDUE"),""))</f>
        <v/>
      </c>
      <c r="Q179" s="16">
        <f>IF($A179="","",IF(AND($F179="Open",$E179&lt;&gt;"",$E179&gt;=TODAY(),$E179&lt;=TODAY()+7),COUNTIFS($F$5:$F179,"Open",$E$5:$E179,"&gt;="&amp;TODAY(),$E$5:$E179,"&lt;="&amp;TODAY()+7),""))</f>
        <v/>
      </c>
    </row>
    <row r="180">
      <c r="A180" s="7" t="n"/>
      <c r="B180" s="8" t="n"/>
      <c r="C180" s="7" t="n"/>
      <c r="D180" s="7" t="n"/>
      <c r="E180" s="8" t="n"/>
      <c r="F180" s="7" t="n"/>
      <c r="G180" s="15">
        <f>IF($A180="","",IF(AND($F180&lt;&gt;"Done",$F180&lt;&gt;"Dropped",$E180&lt;&gt;"",$E180&lt;TODAY()),"OVERDUE",$F180))</f>
        <v/>
      </c>
      <c r="H180" s="13">
        <f>IF($G180="OVERDUE",TODAY()-$E180,"")</f>
        <v/>
      </c>
      <c r="I180" s="13">
        <f>IF($A180="","",COUNTIFS(Actions!$D$5:$D$204,$D180,Actions!$F$5:$F$204,"Open"))</f>
        <v/>
      </c>
      <c r="J180" s="8" t="n"/>
      <c r="K180" s="13">
        <f>IF($A180="","",IF(OR($J180="",$B180=""),"",$J180-$B180))</f>
        <v/>
      </c>
      <c r="L180" s="7" t="n"/>
      <c r="M180" s="7" t="n"/>
      <c r="N180" s="16">
        <f>IF($A180="","",COUNTIFS($A$5:$A180,$A180,$B$5:$B180,$B180))</f>
        <v/>
      </c>
      <c r="O180" s="17">
        <f>IF($A180="","",$A180&amp;"|"&amp;TEXT($B180,"yyyy-mm-dd")&amp;"|"&amp;$N180)</f>
        <v/>
      </c>
      <c r="P180" s="16">
        <f>IF($A180="","",IF($G180="OVERDUE",COUNTIFS($G$5:$G180,"OVERDUE"),""))</f>
        <v/>
      </c>
      <c r="Q180" s="16">
        <f>IF($A180="","",IF(AND($F180="Open",$E180&lt;&gt;"",$E180&gt;=TODAY(),$E180&lt;=TODAY()+7),COUNTIFS($F$5:$F180,"Open",$E$5:$E180,"&gt;="&amp;TODAY(),$E$5:$E180,"&lt;="&amp;TODAY()+7),""))</f>
        <v/>
      </c>
    </row>
    <row r="181">
      <c r="A181" s="7" t="n"/>
      <c r="B181" s="8" t="n"/>
      <c r="C181" s="7" t="n"/>
      <c r="D181" s="7" t="n"/>
      <c r="E181" s="8" t="n"/>
      <c r="F181" s="7" t="n"/>
      <c r="G181" s="15">
        <f>IF($A181="","",IF(AND($F181&lt;&gt;"Done",$F181&lt;&gt;"Dropped",$E181&lt;&gt;"",$E181&lt;TODAY()),"OVERDUE",$F181))</f>
        <v/>
      </c>
      <c r="H181" s="13">
        <f>IF($G181="OVERDUE",TODAY()-$E181,"")</f>
        <v/>
      </c>
      <c r="I181" s="13">
        <f>IF($A181="","",COUNTIFS(Actions!$D$5:$D$204,$D181,Actions!$F$5:$F$204,"Open"))</f>
        <v/>
      </c>
      <c r="J181" s="8" t="n"/>
      <c r="K181" s="13">
        <f>IF($A181="","",IF(OR($J181="",$B181=""),"",$J181-$B181))</f>
        <v/>
      </c>
      <c r="L181" s="7" t="n"/>
      <c r="M181" s="7" t="n"/>
      <c r="N181" s="16">
        <f>IF($A181="","",COUNTIFS($A$5:$A181,$A181,$B$5:$B181,$B181))</f>
        <v/>
      </c>
      <c r="O181" s="17">
        <f>IF($A181="","",$A181&amp;"|"&amp;TEXT($B181,"yyyy-mm-dd")&amp;"|"&amp;$N181)</f>
        <v/>
      </c>
      <c r="P181" s="16">
        <f>IF($A181="","",IF($G181="OVERDUE",COUNTIFS($G$5:$G181,"OVERDUE"),""))</f>
        <v/>
      </c>
      <c r="Q181" s="16">
        <f>IF($A181="","",IF(AND($F181="Open",$E181&lt;&gt;"",$E181&gt;=TODAY(),$E181&lt;=TODAY()+7),COUNTIFS($F$5:$F181,"Open",$E$5:$E181,"&gt;="&amp;TODAY(),$E$5:$E181,"&lt;="&amp;TODAY()+7),""))</f>
        <v/>
      </c>
    </row>
    <row r="182">
      <c r="A182" s="7" t="n"/>
      <c r="B182" s="8" t="n"/>
      <c r="C182" s="7" t="n"/>
      <c r="D182" s="7" t="n"/>
      <c r="E182" s="8" t="n"/>
      <c r="F182" s="7" t="n"/>
      <c r="G182" s="15">
        <f>IF($A182="","",IF(AND($F182&lt;&gt;"Done",$F182&lt;&gt;"Dropped",$E182&lt;&gt;"",$E182&lt;TODAY()),"OVERDUE",$F182))</f>
        <v/>
      </c>
      <c r="H182" s="13">
        <f>IF($G182="OVERDUE",TODAY()-$E182,"")</f>
        <v/>
      </c>
      <c r="I182" s="13">
        <f>IF($A182="","",COUNTIFS(Actions!$D$5:$D$204,$D182,Actions!$F$5:$F$204,"Open"))</f>
        <v/>
      </c>
      <c r="J182" s="8" t="n"/>
      <c r="K182" s="13">
        <f>IF($A182="","",IF(OR($J182="",$B182=""),"",$J182-$B182))</f>
        <v/>
      </c>
      <c r="L182" s="7" t="n"/>
      <c r="M182" s="7" t="n"/>
      <c r="N182" s="16">
        <f>IF($A182="","",COUNTIFS($A$5:$A182,$A182,$B$5:$B182,$B182))</f>
        <v/>
      </c>
      <c r="O182" s="17">
        <f>IF($A182="","",$A182&amp;"|"&amp;TEXT($B182,"yyyy-mm-dd")&amp;"|"&amp;$N182)</f>
        <v/>
      </c>
      <c r="P182" s="16">
        <f>IF($A182="","",IF($G182="OVERDUE",COUNTIFS($G$5:$G182,"OVERDUE"),""))</f>
        <v/>
      </c>
      <c r="Q182" s="16">
        <f>IF($A182="","",IF(AND($F182="Open",$E182&lt;&gt;"",$E182&gt;=TODAY(),$E182&lt;=TODAY()+7),COUNTIFS($F$5:$F182,"Open",$E$5:$E182,"&gt;="&amp;TODAY(),$E$5:$E182,"&lt;="&amp;TODAY()+7),""))</f>
        <v/>
      </c>
    </row>
    <row r="183">
      <c r="A183" s="7" t="n"/>
      <c r="B183" s="8" t="n"/>
      <c r="C183" s="7" t="n"/>
      <c r="D183" s="7" t="n"/>
      <c r="E183" s="8" t="n"/>
      <c r="F183" s="7" t="n"/>
      <c r="G183" s="15">
        <f>IF($A183="","",IF(AND($F183&lt;&gt;"Done",$F183&lt;&gt;"Dropped",$E183&lt;&gt;"",$E183&lt;TODAY()),"OVERDUE",$F183))</f>
        <v/>
      </c>
      <c r="H183" s="13">
        <f>IF($G183="OVERDUE",TODAY()-$E183,"")</f>
        <v/>
      </c>
      <c r="I183" s="13">
        <f>IF($A183="","",COUNTIFS(Actions!$D$5:$D$204,$D183,Actions!$F$5:$F$204,"Open"))</f>
        <v/>
      </c>
      <c r="J183" s="8" t="n"/>
      <c r="K183" s="13">
        <f>IF($A183="","",IF(OR($J183="",$B183=""),"",$J183-$B183))</f>
        <v/>
      </c>
      <c r="L183" s="7" t="n"/>
      <c r="M183" s="7" t="n"/>
      <c r="N183" s="16">
        <f>IF($A183="","",COUNTIFS($A$5:$A183,$A183,$B$5:$B183,$B183))</f>
        <v/>
      </c>
      <c r="O183" s="17">
        <f>IF($A183="","",$A183&amp;"|"&amp;TEXT($B183,"yyyy-mm-dd")&amp;"|"&amp;$N183)</f>
        <v/>
      </c>
      <c r="P183" s="16">
        <f>IF($A183="","",IF($G183="OVERDUE",COUNTIFS($G$5:$G183,"OVERDUE"),""))</f>
        <v/>
      </c>
      <c r="Q183" s="16">
        <f>IF($A183="","",IF(AND($F183="Open",$E183&lt;&gt;"",$E183&gt;=TODAY(),$E183&lt;=TODAY()+7),COUNTIFS($F$5:$F183,"Open",$E$5:$E183,"&gt;="&amp;TODAY(),$E$5:$E183,"&lt;="&amp;TODAY()+7),""))</f>
        <v/>
      </c>
    </row>
    <row r="184">
      <c r="A184" s="7" t="n"/>
      <c r="B184" s="8" t="n"/>
      <c r="C184" s="7" t="n"/>
      <c r="D184" s="7" t="n"/>
      <c r="E184" s="8" t="n"/>
      <c r="F184" s="7" t="n"/>
      <c r="G184" s="15">
        <f>IF($A184="","",IF(AND($F184&lt;&gt;"Done",$F184&lt;&gt;"Dropped",$E184&lt;&gt;"",$E184&lt;TODAY()),"OVERDUE",$F184))</f>
        <v/>
      </c>
      <c r="H184" s="13">
        <f>IF($G184="OVERDUE",TODAY()-$E184,"")</f>
        <v/>
      </c>
      <c r="I184" s="13">
        <f>IF($A184="","",COUNTIFS(Actions!$D$5:$D$204,$D184,Actions!$F$5:$F$204,"Open"))</f>
        <v/>
      </c>
      <c r="J184" s="8" t="n"/>
      <c r="K184" s="13">
        <f>IF($A184="","",IF(OR($J184="",$B184=""),"",$J184-$B184))</f>
        <v/>
      </c>
      <c r="L184" s="7" t="n"/>
      <c r="M184" s="7" t="n"/>
      <c r="N184" s="16">
        <f>IF($A184="","",COUNTIFS($A$5:$A184,$A184,$B$5:$B184,$B184))</f>
        <v/>
      </c>
      <c r="O184" s="17">
        <f>IF($A184="","",$A184&amp;"|"&amp;TEXT($B184,"yyyy-mm-dd")&amp;"|"&amp;$N184)</f>
        <v/>
      </c>
      <c r="P184" s="16">
        <f>IF($A184="","",IF($G184="OVERDUE",COUNTIFS($G$5:$G184,"OVERDUE"),""))</f>
        <v/>
      </c>
      <c r="Q184" s="16">
        <f>IF($A184="","",IF(AND($F184="Open",$E184&lt;&gt;"",$E184&gt;=TODAY(),$E184&lt;=TODAY()+7),COUNTIFS($F$5:$F184,"Open",$E$5:$E184,"&gt;="&amp;TODAY(),$E$5:$E184,"&lt;="&amp;TODAY()+7),""))</f>
        <v/>
      </c>
    </row>
    <row r="185">
      <c r="A185" s="7" t="n"/>
      <c r="B185" s="8" t="n"/>
      <c r="C185" s="7" t="n"/>
      <c r="D185" s="7" t="n"/>
      <c r="E185" s="8" t="n"/>
      <c r="F185" s="7" t="n"/>
      <c r="G185" s="15">
        <f>IF($A185="","",IF(AND($F185&lt;&gt;"Done",$F185&lt;&gt;"Dropped",$E185&lt;&gt;"",$E185&lt;TODAY()),"OVERDUE",$F185))</f>
        <v/>
      </c>
      <c r="H185" s="13">
        <f>IF($G185="OVERDUE",TODAY()-$E185,"")</f>
        <v/>
      </c>
      <c r="I185" s="13">
        <f>IF($A185="","",COUNTIFS(Actions!$D$5:$D$204,$D185,Actions!$F$5:$F$204,"Open"))</f>
        <v/>
      </c>
      <c r="J185" s="8" t="n"/>
      <c r="K185" s="13">
        <f>IF($A185="","",IF(OR($J185="",$B185=""),"",$J185-$B185))</f>
        <v/>
      </c>
      <c r="L185" s="7" t="n"/>
      <c r="M185" s="7" t="n"/>
      <c r="N185" s="16">
        <f>IF($A185="","",COUNTIFS($A$5:$A185,$A185,$B$5:$B185,$B185))</f>
        <v/>
      </c>
      <c r="O185" s="17">
        <f>IF($A185="","",$A185&amp;"|"&amp;TEXT($B185,"yyyy-mm-dd")&amp;"|"&amp;$N185)</f>
        <v/>
      </c>
      <c r="P185" s="16">
        <f>IF($A185="","",IF($G185="OVERDUE",COUNTIFS($G$5:$G185,"OVERDUE"),""))</f>
        <v/>
      </c>
      <c r="Q185" s="16">
        <f>IF($A185="","",IF(AND($F185="Open",$E185&lt;&gt;"",$E185&gt;=TODAY(),$E185&lt;=TODAY()+7),COUNTIFS($F$5:$F185,"Open",$E$5:$E185,"&gt;="&amp;TODAY(),$E$5:$E185,"&lt;="&amp;TODAY()+7),""))</f>
        <v/>
      </c>
    </row>
    <row r="186">
      <c r="A186" s="7" t="n"/>
      <c r="B186" s="8" t="n"/>
      <c r="C186" s="7" t="n"/>
      <c r="D186" s="7" t="n"/>
      <c r="E186" s="8" t="n"/>
      <c r="F186" s="7" t="n"/>
      <c r="G186" s="15">
        <f>IF($A186="","",IF(AND($F186&lt;&gt;"Done",$F186&lt;&gt;"Dropped",$E186&lt;&gt;"",$E186&lt;TODAY()),"OVERDUE",$F186))</f>
        <v/>
      </c>
      <c r="H186" s="13">
        <f>IF($G186="OVERDUE",TODAY()-$E186,"")</f>
        <v/>
      </c>
      <c r="I186" s="13">
        <f>IF($A186="","",COUNTIFS(Actions!$D$5:$D$204,$D186,Actions!$F$5:$F$204,"Open"))</f>
        <v/>
      </c>
      <c r="J186" s="8" t="n"/>
      <c r="K186" s="13">
        <f>IF($A186="","",IF(OR($J186="",$B186=""),"",$J186-$B186))</f>
        <v/>
      </c>
      <c r="L186" s="7" t="n"/>
      <c r="M186" s="7" t="n"/>
      <c r="N186" s="16">
        <f>IF($A186="","",COUNTIFS($A$5:$A186,$A186,$B$5:$B186,$B186))</f>
        <v/>
      </c>
      <c r="O186" s="17">
        <f>IF($A186="","",$A186&amp;"|"&amp;TEXT($B186,"yyyy-mm-dd")&amp;"|"&amp;$N186)</f>
        <v/>
      </c>
      <c r="P186" s="16">
        <f>IF($A186="","",IF($G186="OVERDUE",COUNTIFS($G$5:$G186,"OVERDUE"),""))</f>
        <v/>
      </c>
      <c r="Q186" s="16">
        <f>IF($A186="","",IF(AND($F186="Open",$E186&lt;&gt;"",$E186&gt;=TODAY(),$E186&lt;=TODAY()+7),COUNTIFS($F$5:$F186,"Open",$E$5:$E186,"&gt;="&amp;TODAY(),$E$5:$E186,"&lt;="&amp;TODAY()+7),""))</f>
        <v/>
      </c>
    </row>
    <row r="187">
      <c r="A187" s="7" t="n"/>
      <c r="B187" s="8" t="n"/>
      <c r="C187" s="7" t="n"/>
      <c r="D187" s="7" t="n"/>
      <c r="E187" s="8" t="n"/>
      <c r="F187" s="7" t="n"/>
      <c r="G187" s="15">
        <f>IF($A187="","",IF(AND($F187&lt;&gt;"Done",$F187&lt;&gt;"Dropped",$E187&lt;&gt;"",$E187&lt;TODAY()),"OVERDUE",$F187))</f>
        <v/>
      </c>
      <c r="H187" s="13">
        <f>IF($G187="OVERDUE",TODAY()-$E187,"")</f>
        <v/>
      </c>
      <c r="I187" s="13">
        <f>IF($A187="","",COUNTIFS(Actions!$D$5:$D$204,$D187,Actions!$F$5:$F$204,"Open"))</f>
        <v/>
      </c>
      <c r="J187" s="8" t="n"/>
      <c r="K187" s="13">
        <f>IF($A187="","",IF(OR($J187="",$B187=""),"",$J187-$B187))</f>
        <v/>
      </c>
      <c r="L187" s="7" t="n"/>
      <c r="M187" s="7" t="n"/>
      <c r="N187" s="16">
        <f>IF($A187="","",COUNTIFS($A$5:$A187,$A187,$B$5:$B187,$B187))</f>
        <v/>
      </c>
      <c r="O187" s="17">
        <f>IF($A187="","",$A187&amp;"|"&amp;TEXT($B187,"yyyy-mm-dd")&amp;"|"&amp;$N187)</f>
        <v/>
      </c>
      <c r="P187" s="16">
        <f>IF($A187="","",IF($G187="OVERDUE",COUNTIFS($G$5:$G187,"OVERDUE"),""))</f>
        <v/>
      </c>
      <c r="Q187" s="16">
        <f>IF($A187="","",IF(AND($F187="Open",$E187&lt;&gt;"",$E187&gt;=TODAY(),$E187&lt;=TODAY()+7),COUNTIFS($F$5:$F187,"Open",$E$5:$E187,"&gt;="&amp;TODAY(),$E$5:$E187,"&lt;="&amp;TODAY()+7),""))</f>
        <v/>
      </c>
    </row>
    <row r="188">
      <c r="A188" s="7" t="n"/>
      <c r="B188" s="8" t="n"/>
      <c r="C188" s="7" t="n"/>
      <c r="D188" s="7" t="n"/>
      <c r="E188" s="8" t="n"/>
      <c r="F188" s="7" t="n"/>
      <c r="G188" s="15">
        <f>IF($A188="","",IF(AND($F188&lt;&gt;"Done",$F188&lt;&gt;"Dropped",$E188&lt;&gt;"",$E188&lt;TODAY()),"OVERDUE",$F188))</f>
        <v/>
      </c>
      <c r="H188" s="13">
        <f>IF($G188="OVERDUE",TODAY()-$E188,"")</f>
        <v/>
      </c>
      <c r="I188" s="13">
        <f>IF($A188="","",COUNTIFS(Actions!$D$5:$D$204,$D188,Actions!$F$5:$F$204,"Open"))</f>
        <v/>
      </c>
      <c r="J188" s="8" t="n"/>
      <c r="K188" s="13">
        <f>IF($A188="","",IF(OR($J188="",$B188=""),"",$J188-$B188))</f>
        <v/>
      </c>
      <c r="L188" s="7" t="n"/>
      <c r="M188" s="7" t="n"/>
      <c r="N188" s="16">
        <f>IF($A188="","",COUNTIFS($A$5:$A188,$A188,$B$5:$B188,$B188))</f>
        <v/>
      </c>
      <c r="O188" s="17">
        <f>IF($A188="","",$A188&amp;"|"&amp;TEXT($B188,"yyyy-mm-dd")&amp;"|"&amp;$N188)</f>
        <v/>
      </c>
      <c r="P188" s="16">
        <f>IF($A188="","",IF($G188="OVERDUE",COUNTIFS($G$5:$G188,"OVERDUE"),""))</f>
        <v/>
      </c>
      <c r="Q188" s="16">
        <f>IF($A188="","",IF(AND($F188="Open",$E188&lt;&gt;"",$E188&gt;=TODAY(),$E188&lt;=TODAY()+7),COUNTIFS($F$5:$F188,"Open",$E$5:$E188,"&gt;="&amp;TODAY(),$E$5:$E188,"&lt;="&amp;TODAY()+7),""))</f>
        <v/>
      </c>
    </row>
    <row r="189">
      <c r="A189" s="7" t="n"/>
      <c r="B189" s="8" t="n"/>
      <c r="C189" s="7" t="n"/>
      <c r="D189" s="7" t="n"/>
      <c r="E189" s="8" t="n"/>
      <c r="F189" s="7" t="n"/>
      <c r="G189" s="15">
        <f>IF($A189="","",IF(AND($F189&lt;&gt;"Done",$F189&lt;&gt;"Dropped",$E189&lt;&gt;"",$E189&lt;TODAY()),"OVERDUE",$F189))</f>
        <v/>
      </c>
      <c r="H189" s="13">
        <f>IF($G189="OVERDUE",TODAY()-$E189,"")</f>
        <v/>
      </c>
      <c r="I189" s="13">
        <f>IF($A189="","",COUNTIFS(Actions!$D$5:$D$204,$D189,Actions!$F$5:$F$204,"Open"))</f>
        <v/>
      </c>
      <c r="J189" s="8" t="n"/>
      <c r="K189" s="13">
        <f>IF($A189="","",IF(OR($J189="",$B189=""),"",$J189-$B189))</f>
        <v/>
      </c>
      <c r="L189" s="7" t="n"/>
      <c r="M189" s="7" t="n"/>
      <c r="N189" s="16">
        <f>IF($A189="","",COUNTIFS($A$5:$A189,$A189,$B$5:$B189,$B189))</f>
        <v/>
      </c>
      <c r="O189" s="17">
        <f>IF($A189="","",$A189&amp;"|"&amp;TEXT($B189,"yyyy-mm-dd")&amp;"|"&amp;$N189)</f>
        <v/>
      </c>
      <c r="P189" s="16">
        <f>IF($A189="","",IF($G189="OVERDUE",COUNTIFS($G$5:$G189,"OVERDUE"),""))</f>
        <v/>
      </c>
      <c r="Q189" s="16">
        <f>IF($A189="","",IF(AND($F189="Open",$E189&lt;&gt;"",$E189&gt;=TODAY(),$E189&lt;=TODAY()+7),COUNTIFS($F$5:$F189,"Open",$E$5:$E189,"&gt;="&amp;TODAY(),$E$5:$E189,"&lt;="&amp;TODAY()+7),""))</f>
        <v/>
      </c>
    </row>
    <row r="190">
      <c r="A190" s="7" t="n"/>
      <c r="B190" s="8" t="n"/>
      <c r="C190" s="7" t="n"/>
      <c r="D190" s="7" t="n"/>
      <c r="E190" s="8" t="n"/>
      <c r="F190" s="7" t="n"/>
      <c r="G190" s="15">
        <f>IF($A190="","",IF(AND($F190&lt;&gt;"Done",$F190&lt;&gt;"Dropped",$E190&lt;&gt;"",$E190&lt;TODAY()),"OVERDUE",$F190))</f>
        <v/>
      </c>
      <c r="H190" s="13">
        <f>IF($G190="OVERDUE",TODAY()-$E190,"")</f>
        <v/>
      </c>
      <c r="I190" s="13">
        <f>IF($A190="","",COUNTIFS(Actions!$D$5:$D$204,$D190,Actions!$F$5:$F$204,"Open"))</f>
        <v/>
      </c>
      <c r="J190" s="8" t="n"/>
      <c r="K190" s="13">
        <f>IF($A190="","",IF(OR($J190="",$B190=""),"",$J190-$B190))</f>
        <v/>
      </c>
      <c r="L190" s="7" t="n"/>
      <c r="M190" s="7" t="n"/>
      <c r="N190" s="16">
        <f>IF($A190="","",COUNTIFS($A$5:$A190,$A190,$B$5:$B190,$B190))</f>
        <v/>
      </c>
      <c r="O190" s="17">
        <f>IF($A190="","",$A190&amp;"|"&amp;TEXT($B190,"yyyy-mm-dd")&amp;"|"&amp;$N190)</f>
        <v/>
      </c>
      <c r="P190" s="16">
        <f>IF($A190="","",IF($G190="OVERDUE",COUNTIFS($G$5:$G190,"OVERDUE"),""))</f>
        <v/>
      </c>
      <c r="Q190" s="16">
        <f>IF($A190="","",IF(AND($F190="Open",$E190&lt;&gt;"",$E190&gt;=TODAY(),$E190&lt;=TODAY()+7),COUNTIFS($F$5:$F190,"Open",$E$5:$E190,"&gt;="&amp;TODAY(),$E$5:$E190,"&lt;="&amp;TODAY()+7),""))</f>
        <v/>
      </c>
    </row>
    <row r="191">
      <c r="A191" s="7" t="n"/>
      <c r="B191" s="8" t="n"/>
      <c r="C191" s="7" t="n"/>
      <c r="D191" s="7" t="n"/>
      <c r="E191" s="8" t="n"/>
      <c r="F191" s="7" t="n"/>
      <c r="G191" s="15">
        <f>IF($A191="","",IF(AND($F191&lt;&gt;"Done",$F191&lt;&gt;"Dropped",$E191&lt;&gt;"",$E191&lt;TODAY()),"OVERDUE",$F191))</f>
        <v/>
      </c>
      <c r="H191" s="13">
        <f>IF($G191="OVERDUE",TODAY()-$E191,"")</f>
        <v/>
      </c>
      <c r="I191" s="13">
        <f>IF($A191="","",COUNTIFS(Actions!$D$5:$D$204,$D191,Actions!$F$5:$F$204,"Open"))</f>
        <v/>
      </c>
      <c r="J191" s="8" t="n"/>
      <c r="K191" s="13">
        <f>IF($A191="","",IF(OR($J191="",$B191=""),"",$J191-$B191))</f>
        <v/>
      </c>
      <c r="L191" s="7" t="n"/>
      <c r="M191" s="7" t="n"/>
      <c r="N191" s="16">
        <f>IF($A191="","",COUNTIFS($A$5:$A191,$A191,$B$5:$B191,$B191))</f>
        <v/>
      </c>
      <c r="O191" s="17">
        <f>IF($A191="","",$A191&amp;"|"&amp;TEXT($B191,"yyyy-mm-dd")&amp;"|"&amp;$N191)</f>
        <v/>
      </c>
      <c r="P191" s="16">
        <f>IF($A191="","",IF($G191="OVERDUE",COUNTIFS($G$5:$G191,"OVERDUE"),""))</f>
        <v/>
      </c>
      <c r="Q191" s="16">
        <f>IF($A191="","",IF(AND($F191="Open",$E191&lt;&gt;"",$E191&gt;=TODAY(),$E191&lt;=TODAY()+7),COUNTIFS($F$5:$F191,"Open",$E$5:$E191,"&gt;="&amp;TODAY(),$E$5:$E191,"&lt;="&amp;TODAY()+7),""))</f>
        <v/>
      </c>
    </row>
    <row r="192">
      <c r="A192" s="7" t="n"/>
      <c r="B192" s="8" t="n"/>
      <c r="C192" s="7" t="n"/>
      <c r="D192" s="7" t="n"/>
      <c r="E192" s="8" t="n"/>
      <c r="F192" s="7" t="n"/>
      <c r="G192" s="15">
        <f>IF($A192="","",IF(AND($F192&lt;&gt;"Done",$F192&lt;&gt;"Dropped",$E192&lt;&gt;"",$E192&lt;TODAY()),"OVERDUE",$F192))</f>
        <v/>
      </c>
      <c r="H192" s="13">
        <f>IF($G192="OVERDUE",TODAY()-$E192,"")</f>
        <v/>
      </c>
      <c r="I192" s="13">
        <f>IF($A192="","",COUNTIFS(Actions!$D$5:$D$204,$D192,Actions!$F$5:$F$204,"Open"))</f>
        <v/>
      </c>
      <c r="J192" s="8" t="n"/>
      <c r="K192" s="13">
        <f>IF($A192="","",IF(OR($J192="",$B192=""),"",$J192-$B192))</f>
        <v/>
      </c>
      <c r="L192" s="7" t="n"/>
      <c r="M192" s="7" t="n"/>
      <c r="N192" s="16">
        <f>IF($A192="","",COUNTIFS($A$5:$A192,$A192,$B$5:$B192,$B192))</f>
        <v/>
      </c>
      <c r="O192" s="17">
        <f>IF($A192="","",$A192&amp;"|"&amp;TEXT($B192,"yyyy-mm-dd")&amp;"|"&amp;$N192)</f>
        <v/>
      </c>
      <c r="P192" s="16">
        <f>IF($A192="","",IF($G192="OVERDUE",COUNTIFS($G$5:$G192,"OVERDUE"),""))</f>
        <v/>
      </c>
      <c r="Q192" s="16">
        <f>IF($A192="","",IF(AND($F192="Open",$E192&lt;&gt;"",$E192&gt;=TODAY(),$E192&lt;=TODAY()+7),COUNTIFS($F$5:$F192,"Open",$E$5:$E192,"&gt;="&amp;TODAY(),$E$5:$E192,"&lt;="&amp;TODAY()+7),""))</f>
        <v/>
      </c>
    </row>
    <row r="193">
      <c r="A193" s="7" t="n"/>
      <c r="B193" s="8" t="n"/>
      <c r="C193" s="7" t="n"/>
      <c r="D193" s="7" t="n"/>
      <c r="E193" s="8" t="n"/>
      <c r="F193" s="7" t="n"/>
      <c r="G193" s="15">
        <f>IF($A193="","",IF(AND($F193&lt;&gt;"Done",$F193&lt;&gt;"Dropped",$E193&lt;&gt;"",$E193&lt;TODAY()),"OVERDUE",$F193))</f>
        <v/>
      </c>
      <c r="H193" s="13">
        <f>IF($G193="OVERDUE",TODAY()-$E193,"")</f>
        <v/>
      </c>
      <c r="I193" s="13">
        <f>IF($A193="","",COUNTIFS(Actions!$D$5:$D$204,$D193,Actions!$F$5:$F$204,"Open"))</f>
        <v/>
      </c>
      <c r="J193" s="8" t="n"/>
      <c r="K193" s="13">
        <f>IF($A193="","",IF(OR($J193="",$B193=""),"",$J193-$B193))</f>
        <v/>
      </c>
      <c r="L193" s="7" t="n"/>
      <c r="M193" s="7" t="n"/>
      <c r="N193" s="16">
        <f>IF($A193="","",COUNTIFS($A$5:$A193,$A193,$B$5:$B193,$B193))</f>
        <v/>
      </c>
      <c r="O193" s="17">
        <f>IF($A193="","",$A193&amp;"|"&amp;TEXT($B193,"yyyy-mm-dd")&amp;"|"&amp;$N193)</f>
        <v/>
      </c>
      <c r="P193" s="16">
        <f>IF($A193="","",IF($G193="OVERDUE",COUNTIFS($G$5:$G193,"OVERDUE"),""))</f>
        <v/>
      </c>
      <c r="Q193" s="16">
        <f>IF($A193="","",IF(AND($F193="Open",$E193&lt;&gt;"",$E193&gt;=TODAY(),$E193&lt;=TODAY()+7),COUNTIFS($F$5:$F193,"Open",$E$5:$E193,"&gt;="&amp;TODAY(),$E$5:$E193,"&lt;="&amp;TODAY()+7),""))</f>
        <v/>
      </c>
    </row>
    <row r="194">
      <c r="A194" s="7" t="n"/>
      <c r="B194" s="8" t="n"/>
      <c r="C194" s="7" t="n"/>
      <c r="D194" s="7" t="n"/>
      <c r="E194" s="8" t="n"/>
      <c r="F194" s="7" t="n"/>
      <c r="G194" s="15">
        <f>IF($A194="","",IF(AND($F194&lt;&gt;"Done",$F194&lt;&gt;"Dropped",$E194&lt;&gt;"",$E194&lt;TODAY()),"OVERDUE",$F194))</f>
        <v/>
      </c>
      <c r="H194" s="13">
        <f>IF($G194="OVERDUE",TODAY()-$E194,"")</f>
        <v/>
      </c>
      <c r="I194" s="13">
        <f>IF($A194="","",COUNTIFS(Actions!$D$5:$D$204,$D194,Actions!$F$5:$F$204,"Open"))</f>
        <v/>
      </c>
      <c r="J194" s="8" t="n"/>
      <c r="K194" s="13">
        <f>IF($A194="","",IF(OR($J194="",$B194=""),"",$J194-$B194))</f>
        <v/>
      </c>
      <c r="L194" s="7" t="n"/>
      <c r="M194" s="7" t="n"/>
      <c r="N194" s="16">
        <f>IF($A194="","",COUNTIFS($A$5:$A194,$A194,$B$5:$B194,$B194))</f>
        <v/>
      </c>
      <c r="O194" s="17">
        <f>IF($A194="","",$A194&amp;"|"&amp;TEXT($B194,"yyyy-mm-dd")&amp;"|"&amp;$N194)</f>
        <v/>
      </c>
      <c r="P194" s="16">
        <f>IF($A194="","",IF($G194="OVERDUE",COUNTIFS($G$5:$G194,"OVERDUE"),""))</f>
        <v/>
      </c>
      <c r="Q194" s="16">
        <f>IF($A194="","",IF(AND($F194="Open",$E194&lt;&gt;"",$E194&gt;=TODAY(),$E194&lt;=TODAY()+7),COUNTIFS($F$5:$F194,"Open",$E$5:$E194,"&gt;="&amp;TODAY(),$E$5:$E194,"&lt;="&amp;TODAY()+7),""))</f>
        <v/>
      </c>
    </row>
    <row r="195">
      <c r="A195" s="7" t="n"/>
      <c r="B195" s="8" t="n"/>
      <c r="C195" s="7" t="n"/>
      <c r="D195" s="7" t="n"/>
      <c r="E195" s="8" t="n"/>
      <c r="F195" s="7" t="n"/>
      <c r="G195" s="15">
        <f>IF($A195="","",IF(AND($F195&lt;&gt;"Done",$F195&lt;&gt;"Dropped",$E195&lt;&gt;"",$E195&lt;TODAY()),"OVERDUE",$F195))</f>
        <v/>
      </c>
      <c r="H195" s="13">
        <f>IF($G195="OVERDUE",TODAY()-$E195,"")</f>
        <v/>
      </c>
      <c r="I195" s="13">
        <f>IF($A195="","",COUNTIFS(Actions!$D$5:$D$204,$D195,Actions!$F$5:$F$204,"Open"))</f>
        <v/>
      </c>
      <c r="J195" s="8" t="n"/>
      <c r="K195" s="13">
        <f>IF($A195="","",IF(OR($J195="",$B195=""),"",$J195-$B195))</f>
        <v/>
      </c>
      <c r="L195" s="7" t="n"/>
      <c r="M195" s="7" t="n"/>
      <c r="N195" s="16">
        <f>IF($A195="","",COUNTIFS($A$5:$A195,$A195,$B$5:$B195,$B195))</f>
        <v/>
      </c>
      <c r="O195" s="17">
        <f>IF($A195="","",$A195&amp;"|"&amp;TEXT($B195,"yyyy-mm-dd")&amp;"|"&amp;$N195)</f>
        <v/>
      </c>
      <c r="P195" s="16">
        <f>IF($A195="","",IF($G195="OVERDUE",COUNTIFS($G$5:$G195,"OVERDUE"),""))</f>
        <v/>
      </c>
      <c r="Q195" s="16">
        <f>IF($A195="","",IF(AND($F195="Open",$E195&lt;&gt;"",$E195&gt;=TODAY(),$E195&lt;=TODAY()+7),COUNTIFS($F$5:$F195,"Open",$E$5:$E195,"&gt;="&amp;TODAY(),$E$5:$E195,"&lt;="&amp;TODAY()+7),""))</f>
        <v/>
      </c>
    </row>
    <row r="196">
      <c r="A196" s="7" t="n"/>
      <c r="B196" s="8" t="n"/>
      <c r="C196" s="7" t="n"/>
      <c r="D196" s="7" t="n"/>
      <c r="E196" s="8" t="n"/>
      <c r="F196" s="7" t="n"/>
      <c r="G196" s="15">
        <f>IF($A196="","",IF(AND($F196&lt;&gt;"Done",$F196&lt;&gt;"Dropped",$E196&lt;&gt;"",$E196&lt;TODAY()),"OVERDUE",$F196))</f>
        <v/>
      </c>
      <c r="H196" s="13">
        <f>IF($G196="OVERDUE",TODAY()-$E196,"")</f>
        <v/>
      </c>
      <c r="I196" s="13">
        <f>IF($A196="","",COUNTIFS(Actions!$D$5:$D$204,$D196,Actions!$F$5:$F$204,"Open"))</f>
        <v/>
      </c>
      <c r="J196" s="8" t="n"/>
      <c r="K196" s="13">
        <f>IF($A196="","",IF(OR($J196="",$B196=""),"",$J196-$B196))</f>
        <v/>
      </c>
      <c r="L196" s="7" t="n"/>
      <c r="M196" s="7" t="n"/>
      <c r="N196" s="16">
        <f>IF($A196="","",COUNTIFS($A$5:$A196,$A196,$B$5:$B196,$B196))</f>
        <v/>
      </c>
      <c r="O196" s="17">
        <f>IF($A196="","",$A196&amp;"|"&amp;TEXT($B196,"yyyy-mm-dd")&amp;"|"&amp;$N196)</f>
        <v/>
      </c>
      <c r="P196" s="16">
        <f>IF($A196="","",IF($G196="OVERDUE",COUNTIFS($G$5:$G196,"OVERDUE"),""))</f>
        <v/>
      </c>
      <c r="Q196" s="16">
        <f>IF($A196="","",IF(AND($F196="Open",$E196&lt;&gt;"",$E196&gt;=TODAY(),$E196&lt;=TODAY()+7),COUNTIFS($F$5:$F196,"Open",$E$5:$E196,"&gt;="&amp;TODAY(),$E$5:$E196,"&lt;="&amp;TODAY()+7),""))</f>
        <v/>
      </c>
    </row>
    <row r="197">
      <c r="A197" s="7" t="n"/>
      <c r="B197" s="8" t="n"/>
      <c r="C197" s="7" t="n"/>
      <c r="D197" s="7" t="n"/>
      <c r="E197" s="8" t="n"/>
      <c r="F197" s="7" t="n"/>
      <c r="G197" s="15">
        <f>IF($A197="","",IF(AND($F197&lt;&gt;"Done",$F197&lt;&gt;"Dropped",$E197&lt;&gt;"",$E197&lt;TODAY()),"OVERDUE",$F197))</f>
        <v/>
      </c>
      <c r="H197" s="13">
        <f>IF($G197="OVERDUE",TODAY()-$E197,"")</f>
        <v/>
      </c>
      <c r="I197" s="13">
        <f>IF($A197="","",COUNTIFS(Actions!$D$5:$D$204,$D197,Actions!$F$5:$F$204,"Open"))</f>
        <v/>
      </c>
      <c r="J197" s="8" t="n"/>
      <c r="K197" s="13">
        <f>IF($A197="","",IF(OR($J197="",$B197=""),"",$J197-$B197))</f>
        <v/>
      </c>
      <c r="L197" s="7" t="n"/>
      <c r="M197" s="7" t="n"/>
      <c r="N197" s="16">
        <f>IF($A197="","",COUNTIFS($A$5:$A197,$A197,$B$5:$B197,$B197))</f>
        <v/>
      </c>
      <c r="O197" s="17">
        <f>IF($A197="","",$A197&amp;"|"&amp;TEXT($B197,"yyyy-mm-dd")&amp;"|"&amp;$N197)</f>
        <v/>
      </c>
      <c r="P197" s="16">
        <f>IF($A197="","",IF($G197="OVERDUE",COUNTIFS($G$5:$G197,"OVERDUE"),""))</f>
        <v/>
      </c>
      <c r="Q197" s="16">
        <f>IF($A197="","",IF(AND($F197="Open",$E197&lt;&gt;"",$E197&gt;=TODAY(),$E197&lt;=TODAY()+7),COUNTIFS($F$5:$F197,"Open",$E$5:$E197,"&gt;="&amp;TODAY(),$E$5:$E197,"&lt;="&amp;TODAY()+7),""))</f>
        <v/>
      </c>
    </row>
    <row r="198">
      <c r="A198" s="7" t="n"/>
      <c r="B198" s="8" t="n"/>
      <c r="C198" s="7" t="n"/>
      <c r="D198" s="7" t="n"/>
      <c r="E198" s="8" t="n"/>
      <c r="F198" s="7" t="n"/>
      <c r="G198" s="15">
        <f>IF($A198="","",IF(AND($F198&lt;&gt;"Done",$F198&lt;&gt;"Dropped",$E198&lt;&gt;"",$E198&lt;TODAY()),"OVERDUE",$F198))</f>
        <v/>
      </c>
      <c r="H198" s="13">
        <f>IF($G198="OVERDUE",TODAY()-$E198,"")</f>
        <v/>
      </c>
      <c r="I198" s="13">
        <f>IF($A198="","",COUNTIFS(Actions!$D$5:$D$204,$D198,Actions!$F$5:$F$204,"Open"))</f>
        <v/>
      </c>
      <c r="J198" s="8" t="n"/>
      <c r="K198" s="13">
        <f>IF($A198="","",IF(OR($J198="",$B198=""),"",$J198-$B198))</f>
        <v/>
      </c>
      <c r="L198" s="7" t="n"/>
      <c r="M198" s="7" t="n"/>
      <c r="N198" s="16">
        <f>IF($A198="","",COUNTIFS($A$5:$A198,$A198,$B$5:$B198,$B198))</f>
        <v/>
      </c>
      <c r="O198" s="17">
        <f>IF($A198="","",$A198&amp;"|"&amp;TEXT($B198,"yyyy-mm-dd")&amp;"|"&amp;$N198)</f>
        <v/>
      </c>
      <c r="P198" s="16">
        <f>IF($A198="","",IF($G198="OVERDUE",COUNTIFS($G$5:$G198,"OVERDUE"),""))</f>
        <v/>
      </c>
      <c r="Q198" s="16">
        <f>IF($A198="","",IF(AND($F198="Open",$E198&lt;&gt;"",$E198&gt;=TODAY(),$E198&lt;=TODAY()+7),COUNTIFS($F$5:$F198,"Open",$E$5:$E198,"&gt;="&amp;TODAY(),$E$5:$E198,"&lt;="&amp;TODAY()+7),""))</f>
        <v/>
      </c>
    </row>
    <row r="199">
      <c r="A199" s="7" t="n"/>
      <c r="B199" s="8" t="n"/>
      <c r="C199" s="7" t="n"/>
      <c r="D199" s="7" t="n"/>
      <c r="E199" s="8" t="n"/>
      <c r="F199" s="7" t="n"/>
      <c r="G199" s="15">
        <f>IF($A199="","",IF(AND($F199&lt;&gt;"Done",$F199&lt;&gt;"Dropped",$E199&lt;&gt;"",$E199&lt;TODAY()),"OVERDUE",$F199))</f>
        <v/>
      </c>
      <c r="H199" s="13">
        <f>IF($G199="OVERDUE",TODAY()-$E199,"")</f>
        <v/>
      </c>
      <c r="I199" s="13">
        <f>IF($A199="","",COUNTIFS(Actions!$D$5:$D$204,$D199,Actions!$F$5:$F$204,"Open"))</f>
        <v/>
      </c>
      <c r="J199" s="8" t="n"/>
      <c r="K199" s="13">
        <f>IF($A199="","",IF(OR($J199="",$B199=""),"",$J199-$B199))</f>
        <v/>
      </c>
      <c r="L199" s="7" t="n"/>
      <c r="M199" s="7" t="n"/>
      <c r="N199" s="16">
        <f>IF($A199="","",COUNTIFS($A$5:$A199,$A199,$B$5:$B199,$B199))</f>
        <v/>
      </c>
      <c r="O199" s="17">
        <f>IF($A199="","",$A199&amp;"|"&amp;TEXT($B199,"yyyy-mm-dd")&amp;"|"&amp;$N199)</f>
        <v/>
      </c>
      <c r="P199" s="16">
        <f>IF($A199="","",IF($G199="OVERDUE",COUNTIFS($G$5:$G199,"OVERDUE"),""))</f>
        <v/>
      </c>
      <c r="Q199" s="16">
        <f>IF($A199="","",IF(AND($F199="Open",$E199&lt;&gt;"",$E199&gt;=TODAY(),$E199&lt;=TODAY()+7),COUNTIFS($F$5:$F199,"Open",$E$5:$E199,"&gt;="&amp;TODAY(),$E$5:$E199,"&lt;="&amp;TODAY()+7),""))</f>
        <v/>
      </c>
    </row>
    <row r="200">
      <c r="A200" s="7" t="n"/>
      <c r="B200" s="8" t="n"/>
      <c r="C200" s="7" t="n"/>
      <c r="D200" s="7" t="n"/>
      <c r="E200" s="8" t="n"/>
      <c r="F200" s="7" t="n"/>
      <c r="G200" s="15">
        <f>IF($A200="","",IF(AND($F200&lt;&gt;"Done",$F200&lt;&gt;"Dropped",$E200&lt;&gt;"",$E200&lt;TODAY()),"OVERDUE",$F200))</f>
        <v/>
      </c>
      <c r="H200" s="13">
        <f>IF($G200="OVERDUE",TODAY()-$E200,"")</f>
        <v/>
      </c>
      <c r="I200" s="13">
        <f>IF($A200="","",COUNTIFS(Actions!$D$5:$D$204,$D200,Actions!$F$5:$F$204,"Open"))</f>
        <v/>
      </c>
      <c r="J200" s="8" t="n"/>
      <c r="K200" s="13">
        <f>IF($A200="","",IF(OR($J200="",$B200=""),"",$J200-$B200))</f>
        <v/>
      </c>
      <c r="L200" s="7" t="n"/>
      <c r="M200" s="7" t="n"/>
      <c r="N200" s="16">
        <f>IF($A200="","",COUNTIFS($A$5:$A200,$A200,$B$5:$B200,$B200))</f>
        <v/>
      </c>
      <c r="O200" s="17">
        <f>IF($A200="","",$A200&amp;"|"&amp;TEXT($B200,"yyyy-mm-dd")&amp;"|"&amp;$N200)</f>
        <v/>
      </c>
      <c r="P200" s="16">
        <f>IF($A200="","",IF($G200="OVERDUE",COUNTIFS($G$5:$G200,"OVERDUE"),""))</f>
        <v/>
      </c>
      <c r="Q200" s="16">
        <f>IF($A200="","",IF(AND($F200="Open",$E200&lt;&gt;"",$E200&gt;=TODAY(),$E200&lt;=TODAY()+7),COUNTIFS($F$5:$F200,"Open",$E$5:$E200,"&gt;="&amp;TODAY(),$E$5:$E200,"&lt;="&amp;TODAY()+7),""))</f>
        <v/>
      </c>
    </row>
    <row r="201">
      <c r="A201" s="7" t="n"/>
      <c r="B201" s="8" t="n"/>
      <c r="C201" s="7" t="n"/>
      <c r="D201" s="7" t="n"/>
      <c r="E201" s="8" t="n"/>
      <c r="F201" s="7" t="n"/>
      <c r="G201" s="15">
        <f>IF($A201="","",IF(AND($F201&lt;&gt;"Done",$F201&lt;&gt;"Dropped",$E201&lt;&gt;"",$E201&lt;TODAY()),"OVERDUE",$F201))</f>
        <v/>
      </c>
      <c r="H201" s="13">
        <f>IF($G201="OVERDUE",TODAY()-$E201,"")</f>
        <v/>
      </c>
      <c r="I201" s="13">
        <f>IF($A201="","",COUNTIFS(Actions!$D$5:$D$204,$D201,Actions!$F$5:$F$204,"Open"))</f>
        <v/>
      </c>
      <c r="J201" s="8" t="n"/>
      <c r="K201" s="13">
        <f>IF($A201="","",IF(OR($J201="",$B201=""),"",$J201-$B201))</f>
        <v/>
      </c>
      <c r="L201" s="7" t="n"/>
      <c r="M201" s="7" t="n"/>
      <c r="N201" s="16">
        <f>IF($A201="","",COUNTIFS($A$5:$A201,$A201,$B$5:$B201,$B201))</f>
        <v/>
      </c>
      <c r="O201" s="17">
        <f>IF($A201="","",$A201&amp;"|"&amp;TEXT($B201,"yyyy-mm-dd")&amp;"|"&amp;$N201)</f>
        <v/>
      </c>
      <c r="P201" s="16">
        <f>IF($A201="","",IF($G201="OVERDUE",COUNTIFS($G$5:$G201,"OVERDUE"),""))</f>
        <v/>
      </c>
      <c r="Q201" s="16">
        <f>IF($A201="","",IF(AND($F201="Open",$E201&lt;&gt;"",$E201&gt;=TODAY(),$E201&lt;=TODAY()+7),COUNTIFS($F$5:$F201,"Open",$E$5:$E201,"&gt;="&amp;TODAY(),$E$5:$E201,"&lt;="&amp;TODAY()+7),""))</f>
        <v/>
      </c>
    </row>
    <row r="202">
      <c r="A202" s="7" t="n"/>
      <c r="B202" s="8" t="n"/>
      <c r="C202" s="7" t="n"/>
      <c r="D202" s="7" t="n"/>
      <c r="E202" s="8" t="n"/>
      <c r="F202" s="7" t="n"/>
      <c r="G202" s="15">
        <f>IF($A202="","",IF(AND($F202&lt;&gt;"Done",$F202&lt;&gt;"Dropped",$E202&lt;&gt;"",$E202&lt;TODAY()),"OVERDUE",$F202))</f>
        <v/>
      </c>
      <c r="H202" s="13">
        <f>IF($G202="OVERDUE",TODAY()-$E202,"")</f>
        <v/>
      </c>
      <c r="I202" s="13">
        <f>IF($A202="","",COUNTIFS(Actions!$D$5:$D$204,$D202,Actions!$F$5:$F$204,"Open"))</f>
        <v/>
      </c>
      <c r="J202" s="8" t="n"/>
      <c r="K202" s="13">
        <f>IF($A202="","",IF(OR($J202="",$B202=""),"",$J202-$B202))</f>
        <v/>
      </c>
      <c r="L202" s="7" t="n"/>
      <c r="M202" s="7" t="n"/>
      <c r="N202" s="16">
        <f>IF($A202="","",COUNTIFS($A$5:$A202,$A202,$B$5:$B202,$B202))</f>
        <v/>
      </c>
      <c r="O202" s="17">
        <f>IF($A202="","",$A202&amp;"|"&amp;TEXT($B202,"yyyy-mm-dd")&amp;"|"&amp;$N202)</f>
        <v/>
      </c>
      <c r="P202" s="16">
        <f>IF($A202="","",IF($G202="OVERDUE",COUNTIFS($G$5:$G202,"OVERDUE"),""))</f>
        <v/>
      </c>
      <c r="Q202" s="16">
        <f>IF($A202="","",IF(AND($F202="Open",$E202&lt;&gt;"",$E202&gt;=TODAY(),$E202&lt;=TODAY()+7),COUNTIFS($F$5:$F202,"Open",$E$5:$E202,"&gt;="&amp;TODAY(),$E$5:$E202,"&lt;="&amp;TODAY()+7),""))</f>
        <v/>
      </c>
    </row>
    <row r="203">
      <c r="A203" s="7" t="n"/>
      <c r="B203" s="8" t="n"/>
      <c r="C203" s="7" t="n"/>
      <c r="D203" s="7" t="n"/>
      <c r="E203" s="8" t="n"/>
      <c r="F203" s="7" t="n"/>
      <c r="G203" s="15">
        <f>IF($A203="","",IF(AND($F203&lt;&gt;"Done",$F203&lt;&gt;"Dropped",$E203&lt;&gt;"",$E203&lt;TODAY()),"OVERDUE",$F203))</f>
        <v/>
      </c>
      <c r="H203" s="13">
        <f>IF($G203="OVERDUE",TODAY()-$E203,"")</f>
        <v/>
      </c>
      <c r="I203" s="13">
        <f>IF($A203="","",COUNTIFS(Actions!$D$5:$D$204,$D203,Actions!$F$5:$F$204,"Open"))</f>
        <v/>
      </c>
      <c r="J203" s="8" t="n"/>
      <c r="K203" s="13">
        <f>IF($A203="","",IF(OR($J203="",$B203=""),"",$J203-$B203))</f>
        <v/>
      </c>
      <c r="L203" s="7" t="n"/>
      <c r="M203" s="7" t="n"/>
      <c r="N203" s="16">
        <f>IF($A203="","",COUNTIFS($A$5:$A203,$A203,$B$5:$B203,$B203))</f>
        <v/>
      </c>
      <c r="O203" s="17">
        <f>IF($A203="","",$A203&amp;"|"&amp;TEXT($B203,"yyyy-mm-dd")&amp;"|"&amp;$N203)</f>
        <v/>
      </c>
      <c r="P203" s="16">
        <f>IF($A203="","",IF($G203="OVERDUE",COUNTIFS($G$5:$G203,"OVERDUE"),""))</f>
        <v/>
      </c>
      <c r="Q203" s="16">
        <f>IF($A203="","",IF(AND($F203="Open",$E203&lt;&gt;"",$E203&gt;=TODAY(),$E203&lt;=TODAY()+7),COUNTIFS($F$5:$F203,"Open",$E$5:$E203,"&gt;="&amp;TODAY(),$E$5:$E203,"&lt;="&amp;TODAY()+7),""))</f>
        <v/>
      </c>
    </row>
    <row r="204">
      <c r="A204" s="7" t="n"/>
      <c r="B204" s="8" t="n"/>
      <c r="C204" s="7" t="n"/>
      <c r="D204" s="7" t="n"/>
      <c r="E204" s="8" t="n"/>
      <c r="F204" s="7" t="n"/>
      <c r="G204" s="15">
        <f>IF($A204="","",IF(AND($F204&lt;&gt;"Done",$F204&lt;&gt;"Dropped",$E204&lt;&gt;"",$E204&lt;TODAY()),"OVERDUE",$F204))</f>
        <v/>
      </c>
      <c r="H204" s="13">
        <f>IF($G204="OVERDUE",TODAY()-$E204,"")</f>
        <v/>
      </c>
      <c r="I204" s="13">
        <f>IF($A204="","",COUNTIFS(Actions!$D$5:$D$204,$D204,Actions!$F$5:$F$204,"Open"))</f>
        <v/>
      </c>
      <c r="J204" s="8" t="n"/>
      <c r="K204" s="13">
        <f>IF($A204="","",IF(OR($J204="",$B204=""),"",$J204-$B204))</f>
        <v/>
      </c>
      <c r="L204" s="7" t="n"/>
      <c r="M204" s="7" t="n"/>
      <c r="N204" s="16">
        <f>IF($A204="","",COUNTIFS($A$5:$A204,$A204,$B$5:$B204,$B204))</f>
        <v/>
      </c>
      <c r="O204" s="17">
        <f>IF($A204="","",$A204&amp;"|"&amp;TEXT($B204,"yyyy-mm-dd")&amp;"|"&amp;$N204)</f>
        <v/>
      </c>
      <c r="P204" s="16">
        <f>IF($A204="","",IF($G204="OVERDUE",COUNTIFS($G$5:$G204,"OVERDUE"),""))</f>
        <v/>
      </c>
      <c r="Q204" s="16">
        <f>IF($A204="","",IF(AND($F204="Open",$E204&lt;&gt;"",$E204&gt;=TODAY(),$E204&lt;=TODAY()+7),COUNTIFS($F$5:$F204,"Open",$E$5:$E204,"&gt;="&amp;TODAY(),$E$5:$E204,"&lt;="&amp;TODAY()+7),""))</f>
        <v/>
      </c>
    </row>
    <row r="206">
      <c r="A206" s="2" t="inlineStr">
        <is>
          <t>A row shaded orange across its width is missing an owner or a due date. It will never appear on anyone's list and nobody will ever be asked about it.</t>
        </is>
      </c>
    </row>
  </sheetData>
  <conditionalFormatting sqref="G5:G204">
    <cfRule type="cellIs" priority="1" operator="equal" dxfId="1">
      <formula>"OVERDUE"</formula>
    </cfRule>
    <cfRule type="cellIs" priority="2" operator="equal" dxfId="2">
      <formula>"Done"</formula>
    </cfRule>
  </conditionalFormatting>
  <conditionalFormatting sqref="A5:M204">
    <cfRule type="expression" priority="3" dxfId="3">
      <formula>AND($A5&lt;&gt;"",OR($D5="",$E5=""))</formula>
    </cfRule>
  </conditionalFormatting>
  <dataValidations count="2">
    <dataValidation sqref="F5:F204" showDropDown="0" showInputMessage="0" showErrorMessage="0" allowBlank="1" promptTitle="Status" prompt="What the owner said. Column G works out whether that is still true. Dropped is an honest answer and better than an action nobody intends to do staying Open for a year." type="list">
      <formula1>"Open,Done,Blocked,Dropped"</formula1>
    </dataValidation>
    <dataValidation sqref="L5:L204" showDropDown="0" showInputMessage="0" showErrorMessage="0" allowBlank="1" type="list">
      <formula1>"High,Medium,Low"</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L106"/>
  <sheetViews>
    <sheetView workbookViewId="0">
      <pane ySplit="4" topLeftCell="A5" activePane="bottomLeft" state="frozen"/>
      <selection pane="bottomLeft" activeCell="A1" sqref="A1"/>
    </sheetView>
  </sheetViews>
  <sheetFormatPr baseColWidth="8" defaultRowHeight="15"/>
  <cols>
    <col width="20" customWidth="1" min="1" max="1"/>
    <col width="12" customWidth="1" min="2" max="2"/>
    <col width="46" customWidth="1" min="3" max="3"/>
    <col width="60" customWidth="1" min="4" max="4"/>
    <col width="14" customWidth="1" min="5" max="5"/>
    <col width="16" customWidth="1" min="6" max="6"/>
    <col width="12" customWidth="1" min="7" max="7"/>
    <col width="13" customWidth="1" min="8" max="8"/>
    <col width="30" customWidth="1" min="9" max="9"/>
    <col width="11" customWidth="1" min="10" max="10"/>
    <col width="24" customWidth="1" min="11" max="11"/>
    <col width="30" customWidth="1" min="12" max="12"/>
  </cols>
  <sheetData>
    <row r="1">
      <c r="A1" s="1" t="inlineStr">
        <is>
          <t>Decisions</t>
        </is>
      </c>
    </row>
    <row r="2">
      <c r="A2" s="2" t="inlineStr">
        <is>
          <t>What was decided, and why. Kept apart from actions because they are read at different times: an action is checked next week, a decision is looked up in eight months by somebody asking why it was done this way.</t>
        </is>
      </c>
    </row>
    <row r="4">
      <c r="A4" s="6" t="inlineStr">
        <is>
          <t>Meeting</t>
        </is>
      </c>
      <c r="B4" s="6" t="inlineStr">
        <is>
          <t>Date</t>
        </is>
      </c>
      <c r="C4" s="6" t="inlineStr">
        <is>
          <t>Decision</t>
        </is>
      </c>
      <c r="D4" s="6" t="inlineStr">
        <is>
          <t>Why</t>
        </is>
      </c>
      <c r="E4" s="6" t="inlineStr">
        <is>
          <t>Decided by</t>
        </is>
      </c>
      <c r="F4" s="6" t="inlineStr">
        <is>
          <t>Affects</t>
        </is>
      </c>
      <c r="G4" s="6" t="inlineStr">
        <is>
          <t>Review by</t>
        </is>
      </c>
      <c r="H4" s="6" t="inlineStr">
        <is>
          <t>Status</t>
        </is>
      </c>
      <c r="I4" s="6" t="inlineStr">
        <is>
          <t>Superseded by</t>
        </is>
      </c>
      <c r="J4" s="6" t="inlineStr">
        <is>
          <t>Age (days)</t>
        </is>
      </c>
      <c r="K4" s="6" t="inlineStr">
        <is>
          <t>Review due</t>
        </is>
      </c>
      <c r="L4" s="6" t="inlineStr">
        <is>
          <t>Notes</t>
        </is>
      </c>
    </row>
    <row r="5">
      <c r="A5" s="7" t="inlineStr">
        <is>
          <t>Weekly ops</t>
        </is>
      </c>
      <c r="B5" s="8" t="n">
        <v>46210</v>
      </c>
      <c r="C5" s="7" t="inlineStr">
        <is>
          <t>Stay with DPD until the November review</t>
        </is>
      </c>
      <c r="D5" s="10" t="inlineStr">
        <is>
          <t>An 8% increase is cheaper than switching carrier six weeks before peak.</t>
        </is>
      </c>
      <c r="E5" s="7" t="inlineStr">
        <is>
          <t>A. Duval</t>
        </is>
      </c>
      <c r="F5" s="7" t="inlineStr">
        <is>
          <t>Logistics</t>
        </is>
      </c>
      <c r="G5" s="8" t="n">
        <v>46328</v>
      </c>
      <c r="H5" s="7" t="inlineStr">
        <is>
          <t>Active</t>
        </is>
      </c>
      <c r="I5" s="7" t="n"/>
      <c r="J5" s="13">
        <f>IF($A5="","",IF($B5="","",TODAY()-$B5))</f>
        <v/>
      </c>
      <c r="K5" s="18">
        <f>IF($A5="","",IF($H5="Superseded","",IF($G5="","No review date set",IF($G5&lt;TODAY(),"Review overdue",IF($G5&lt;=TODAY()+30,"Review within a month","")))))</f>
        <v/>
      </c>
      <c r="L5" s="7" t="n"/>
    </row>
    <row r="6">
      <c r="A6" s="7" t="inlineStr">
        <is>
          <t>Board</t>
        </is>
      </c>
      <c r="B6" s="8" t="n">
        <v>46212</v>
      </c>
      <c r="C6" s="7" t="inlineStr">
        <is>
          <t>Hiring paused until the plan is approved</t>
        </is>
      </c>
      <c r="D6" s="10" t="inlineStr">
        <is>
          <t>H1 is ahead but the Q4 pipeline is unproven; a hire made now is committed for a year.</t>
        </is>
      </c>
      <c r="E6" s="7" t="inlineStr">
        <is>
          <t>Board</t>
        </is>
      </c>
      <c r="F6" s="7" t="inlineStr">
        <is>
          <t>People</t>
        </is>
      </c>
      <c r="G6" s="8" t="n">
        <v>46295</v>
      </c>
      <c r="H6" s="7" t="inlineStr">
        <is>
          <t>Active</t>
        </is>
      </c>
      <c r="I6" s="7" t="n"/>
      <c r="J6" s="13">
        <f>IF($A6="","",IF($B6="","",TODAY()-$B6))</f>
        <v/>
      </c>
      <c r="K6" s="18">
        <f>IF($A6="","",IF($H6="Superseded","",IF($G6="","No review date set",IF($G6&lt;TODAY(),"Review overdue",IF($G6&lt;=TODAY()+30,"Review within a month","")))))</f>
        <v/>
      </c>
      <c r="L6" s="7" t="n"/>
    </row>
    <row r="7">
      <c r="A7" s="7" t="inlineStr">
        <is>
          <t>Weekly ops</t>
        </is>
      </c>
      <c r="B7" s="8" t="n">
        <v>46203</v>
      </c>
      <c r="C7" s="7" t="inlineStr">
        <is>
          <t>Returns handled in-house, not outsourced</t>
        </is>
      </c>
      <c r="D7" s="10" t="inlineStr">
        <is>
          <t>Volume is below the third party's monthly minimum, so outsourcing costs more per return than doing it ourselves until volume roughly doubles.</t>
        </is>
      </c>
      <c r="E7" s="7" t="inlineStr">
        <is>
          <t>M. Ferrer</t>
        </is>
      </c>
      <c r="F7" s="7" t="inlineStr">
        <is>
          <t>Operations</t>
        </is>
      </c>
      <c r="G7" s="8" t="n">
        <v>46398</v>
      </c>
      <c r="H7" s="7" t="inlineStr">
        <is>
          <t>Active</t>
        </is>
      </c>
      <c r="I7" s="7" t="n"/>
      <c r="J7" s="13">
        <f>IF($A7="","",IF($B7="","",TODAY()-$B7))</f>
        <v/>
      </c>
      <c r="K7" s="18">
        <f>IF($A7="","",IF($H7="Superseded","",IF($G7="","No review date set",IF($G7&lt;TODAY(),"Review overdue",IF($G7&lt;=TODAY()+30,"Review within a month","")))))</f>
        <v/>
      </c>
      <c r="L7" s="7" t="n"/>
    </row>
    <row r="8">
      <c r="A8" s="7" t="n"/>
      <c r="B8" s="8" t="n"/>
      <c r="C8" s="7" t="n"/>
      <c r="D8" s="10" t="n"/>
      <c r="E8" s="7" t="n"/>
      <c r="F8" s="7" t="n"/>
      <c r="G8" s="8" t="n"/>
      <c r="H8" s="7" t="n"/>
      <c r="I8" s="7" t="n"/>
      <c r="J8" s="13">
        <f>IF($A8="","",IF($B8="","",TODAY()-$B8))</f>
        <v/>
      </c>
      <c r="K8" s="18">
        <f>IF($A8="","",IF($H8="Superseded","",IF($G8="","No review date set",IF($G8&lt;TODAY(),"Review overdue",IF($G8&lt;=TODAY()+30,"Review within a month","")))))</f>
        <v/>
      </c>
      <c r="L8" s="7" t="n"/>
    </row>
    <row r="9">
      <c r="A9" s="7" t="n"/>
      <c r="B9" s="8" t="n"/>
      <c r="C9" s="7" t="n"/>
      <c r="D9" s="10" t="n"/>
      <c r="E9" s="7" t="n"/>
      <c r="F9" s="7" t="n"/>
      <c r="G9" s="8" t="n"/>
      <c r="H9" s="7" t="n"/>
      <c r="I9" s="7" t="n"/>
      <c r="J9" s="13">
        <f>IF($A9="","",IF($B9="","",TODAY()-$B9))</f>
        <v/>
      </c>
      <c r="K9" s="18">
        <f>IF($A9="","",IF($H9="Superseded","",IF($G9="","No review date set",IF($G9&lt;TODAY(),"Review overdue",IF($G9&lt;=TODAY()+30,"Review within a month","")))))</f>
        <v/>
      </c>
      <c r="L9" s="7" t="n"/>
    </row>
    <row r="10">
      <c r="A10" s="7" t="n"/>
      <c r="B10" s="8" t="n"/>
      <c r="C10" s="7" t="n"/>
      <c r="D10" s="10" t="n"/>
      <c r="E10" s="7" t="n"/>
      <c r="F10" s="7" t="n"/>
      <c r="G10" s="8" t="n"/>
      <c r="H10" s="7" t="n"/>
      <c r="I10" s="7" t="n"/>
      <c r="J10" s="13">
        <f>IF($A10="","",IF($B10="","",TODAY()-$B10))</f>
        <v/>
      </c>
      <c r="K10" s="18">
        <f>IF($A10="","",IF($H10="Superseded","",IF($G10="","No review date set",IF($G10&lt;TODAY(),"Review overdue",IF($G10&lt;=TODAY()+30,"Review within a month","")))))</f>
        <v/>
      </c>
      <c r="L10" s="7" t="n"/>
    </row>
    <row r="11">
      <c r="A11" s="7" t="n"/>
      <c r="B11" s="8" t="n"/>
      <c r="C11" s="7" t="n"/>
      <c r="D11" s="10" t="n"/>
      <c r="E11" s="7" t="n"/>
      <c r="F11" s="7" t="n"/>
      <c r="G11" s="8" t="n"/>
      <c r="H11" s="7" t="n"/>
      <c r="I11" s="7" t="n"/>
      <c r="J11" s="13">
        <f>IF($A11="","",IF($B11="","",TODAY()-$B11))</f>
        <v/>
      </c>
      <c r="K11" s="18">
        <f>IF($A11="","",IF($H11="Superseded","",IF($G11="","No review date set",IF($G11&lt;TODAY(),"Review overdue",IF($G11&lt;=TODAY()+30,"Review within a month","")))))</f>
        <v/>
      </c>
      <c r="L11" s="7" t="n"/>
    </row>
    <row r="12">
      <c r="A12" s="7" t="n"/>
      <c r="B12" s="8" t="n"/>
      <c r="C12" s="7" t="n"/>
      <c r="D12" s="10" t="n"/>
      <c r="E12" s="7" t="n"/>
      <c r="F12" s="7" t="n"/>
      <c r="G12" s="8" t="n"/>
      <c r="H12" s="7" t="n"/>
      <c r="I12" s="7" t="n"/>
      <c r="J12" s="13">
        <f>IF($A12="","",IF($B12="","",TODAY()-$B12))</f>
        <v/>
      </c>
      <c r="K12" s="18">
        <f>IF($A12="","",IF($H12="Superseded","",IF($G12="","No review date set",IF($G12&lt;TODAY(),"Review overdue",IF($G12&lt;=TODAY()+30,"Review within a month","")))))</f>
        <v/>
      </c>
      <c r="L12" s="7" t="n"/>
    </row>
    <row r="13">
      <c r="A13" s="7" t="n"/>
      <c r="B13" s="8" t="n"/>
      <c r="C13" s="7" t="n"/>
      <c r="D13" s="10" t="n"/>
      <c r="E13" s="7" t="n"/>
      <c r="F13" s="7" t="n"/>
      <c r="G13" s="8" t="n"/>
      <c r="H13" s="7" t="n"/>
      <c r="I13" s="7" t="n"/>
      <c r="J13" s="13">
        <f>IF($A13="","",IF($B13="","",TODAY()-$B13))</f>
        <v/>
      </c>
      <c r="K13" s="18">
        <f>IF($A13="","",IF($H13="Superseded","",IF($G13="","No review date set",IF($G13&lt;TODAY(),"Review overdue",IF($G13&lt;=TODAY()+30,"Review within a month","")))))</f>
        <v/>
      </c>
      <c r="L13" s="7" t="n"/>
    </row>
    <row r="14">
      <c r="A14" s="7" t="n"/>
      <c r="B14" s="8" t="n"/>
      <c r="C14" s="7" t="n"/>
      <c r="D14" s="10" t="n"/>
      <c r="E14" s="7" t="n"/>
      <c r="F14" s="7" t="n"/>
      <c r="G14" s="8" t="n"/>
      <c r="H14" s="7" t="n"/>
      <c r="I14" s="7" t="n"/>
      <c r="J14" s="13">
        <f>IF($A14="","",IF($B14="","",TODAY()-$B14))</f>
        <v/>
      </c>
      <c r="K14" s="18">
        <f>IF($A14="","",IF($H14="Superseded","",IF($G14="","No review date set",IF($G14&lt;TODAY(),"Review overdue",IF($G14&lt;=TODAY()+30,"Review within a month","")))))</f>
        <v/>
      </c>
      <c r="L14" s="7" t="n"/>
    </row>
    <row r="15">
      <c r="A15" s="7" t="n"/>
      <c r="B15" s="8" t="n"/>
      <c r="C15" s="7" t="n"/>
      <c r="D15" s="10" t="n"/>
      <c r="E15" s="7" t="n"/>
      <c r="F15" s="7" t="n"/>
      <c r="G15" s="8" t="n"/>
      <c r="H15" s="7" t="n"/>
      <c r="I15" s="7" t="n"/>
      <c r="J15" s="13">
        <f>IF($A15="","",IF($B15="","",TODAY()-$B15))</f>
        <v/>
      </c>
      <c r="K15" s="18">
        <f>IF($A15="","",IF($H15="Superseded","",IF($G15="","No review date set",IF($G15&lt;TODAY(),"Review overdue",IF($G15&lt;=TODAY()+30,"Review within a month","")))))</f>
        <v/>
      </c>
      <c r="L15" s="7" t="n"/>
    </row>
    <row r="16">
      <c r="A16" s="7" t="n"/>
      <c r="B16" s="8" t="n"/>
      <c r="C16" s="7" t="n"/>
      <c r="D16" s="10" t="n"/>
      <c r="E16" s="7" t="n"/>
      <c r="F16" s="7" t="n"/>
      <c r="G16" s="8" t="n"/>
      <c r="H16" s="7" t="n"/>
      <c r="I16" s="7" t="n"/>
      <c r="J16" s="13">
        <f>IF($A16="","",IF($B16="","",TODAY()-$B16))</f>
        <v/>
      </c>
      <c r="K16" s="18">
        <f>IF($A16="","",IF($H16="Superseded","",IF($G16="","No review date set",IF($G16&lt;TODAY(),"Review overdue",IF($G16&lt;=TODAY()+30,"Review within a month","")))))</f>
        <v/>
      </c>
      <c r="L16" s="7" t="n"/>
    </row>
    <row r="17">
      <c r="A17" s="7" t="n"/>
      <c r="B17" s="8" t="n"/>
      <c r="C17" s="7" t="n"/>
      <c r="D17" s="10" t="n"/>
      <c r="E17" s="7" t="n"/>
      <c r="F17" s="7" t="n"/>
      <c r="G17" s="8" t="n"/>
      <c r="H17" s="7" t="n"/>
      <c r="I17" s="7" t="n"/>
      <c r="J17" s="13">
        <f>IF($A17="","",IF($B17="","",TODAY()-$B17))</f>
        <v/>
      </c>
      <c r="K17" s="18">
        <f>IF($A17="","",IF($H17="Superseded","",IF($G17="","No review date set",IF($G17&lt;TODAY(),"Review overdue",IF($G17&lt;=TODAY()+30,"Review within a month","")))))</f>
        <v/>
      </c>
      <c r="L17" s="7" t="n"/>
    </row>
    <row r="18">
      <c r="A18" s="7" t="n"/>
      <c r="B18" s="8" t="n"/>
      <c r="C18" s="7" t="n"/>
      <c r="D18" s="10" t="n"/>
      <c r="E18" s="7" t="n"/>
      <c r="F18" s="7" t="n"/>
      <c r="G18" s="8" t="n"/>
      <c r="H18" s="7" t="n"/>
      <c r="I18" s="7" t="n"/>
      <c r="J18" s="13">
        <f>IF($A18="","",IF($B18="","",TODAY()-$B18))</f>
        <v/>
      </c>
      <c r="K18" s="18">
        <f>IF($A18="","",IF($H18="Superseded","",IF($G18="","No review date set",IF($G18&lt;TODAY(),"Review overdue",IF($G18&lt;=TODAY()+30,"Review within a month","")))))</f>
        <v/>
      </c>
      <c r="L18" s="7" t="n"/>
    </row>
    <row r="19">
      <c r="A19" s="7" t="n"/>
      <c r="B19" s="8" t="n"/>
      <c r="C19" s="7" t="n"/>
      <c r="D19" s="10" t="n"/>
      <c r="E19" s="7" t="n"/>
      <c r="F19" s="7" t="n"/>
      <c r="G19" s="8" t="n"/>
      <c r="H19" s="7" t="n"/>
      <c r="I19" s="7" t="n"/>
      <c r="J19" s="13">
        <f>IF($A19="","",IF($B19="","",TODAY()-$B19))</f>
        <v/>
      </c>
      <c r="K19" s="18">
        <f>IF($A19="","",IF($H19="Superseded","",IF($G19="","No review date set",IF($G19&lt;TODAY(),"Review overdue",IF($G19&lt;=TODAY()+30,"Review within a month","")))))</f>
        <v/>
      </c>
      <c r="L19" s="7" t="n"/>
    </row>
    <row r="20">
      <c r="A20" s="7" t="n"/>
      <c r="B20" s="8" t="n"/>
      <c r="C20" s="7" t="n"/>
      <c r="D20" s="10" t="n"/>
      <c r="E20" s="7" t="n"/>
      <c r="F20" s="7" t="n"/>
      <c r="G20" s="8" t="n"/>
      <c r="H20" s="7" t="n"/>
      <c r="I20" s="7" t="n"/>
      <c r="J20" s="13">
        <f>IF($A20="","",IF($B20="","",TODAY()-$B20))</f>
        <v/>
      </c>
      <c r="K20" s="18">
        <f>IF($A20="","",IF($H20="Superseded","",IF($G20="","No review date set",IF($G20&lt;TODAY(),"Review overdue",IF($G20&lt;=TODAY()+30,"Review within a month","")))))</f>
        <v/>
      </c>
      <c r="L20" s="7" t="n"/>
    </row>
    <row r="21">
      <c r="A21" s="7" t="n"/>
      <c r="B21" s="8" t="n"/>
      <c r="C21" s="7" t="n"/>
      <c r="D21" s="10" t="n"/>
      <c r="E21" s="7" t="n"/>
      <c r="F21" s="7" t="n"/>
      <c r="G21" s="8" t="n"/>
      <c r="H21" s="7" t="n"/>
      <c r="I21" s="7" t="n"/>
      <c r="J21" s="13">
        <f>IF($A21="","",IF($B21="","",TODAY()-$B21))</f>
        <v/>
      </c>
      <c r="K21" s="18">
        <f>IF($A21="","",IF($H21="Superseded","",IF($G21="","No review date set",IF($G21&lt;TODAY(),"Review overdue",IF($G21&lt;=TODAY()+30,"Review within a month","")))))</f>
        <v/>
      </c>
      <c r="L21" s="7" t="n"/>
    </row>
    <row r="22">
      <c r="A22" s="7" t="n"/>
      <c r="B22" s="8" t="n"/>
      <c r="C22" s="7" t="n"/>
      <c r="D22" s="10" t="n"/>
      <c r="E22" s="7" t="n"/>
      <c r="F22" s="7" t="n"/>
      <c r="G22" s="8" t="n"/>
      <c r="H22" s="7" t="n"/>
      <c r="I22" s="7" t="n"/>
      <c r="J22" s="13">
        <f>IF($A22="","",IF($B22="","",TODAY()-$B22))</f>
        <v/>
      </c>
      <c r="K22" s="18">
        <f>IF($A22="","",IF($H22="Superseded","",IF($G22="","No review date set",IF($G22&lt;TODAY(),"Review overdue",IF($G22&lt;=TODAY()+30,"Review within a month","")))))</f>
        <v/>
      </c>
      <c r="L22" s="7" t="n"/>
    </row>
    <row r="23">
      <c r="A23" s="7" t="n"/>
      <c r="B23" s="8" t="n"/>
      <c r="C23" s="7" t="n"/>
      <c r="D23" s="10" t="n"/>
      <c r="E23" s="7" t="n"/>
      <c r="F23" s="7" t="n"/>
      <c r="G23" s="8" t="n"/>
      <c r="H23" s="7" t="n"/>
      <c r="I23" s="7" t="n"/>
      <c r="J23" s="13">
        <f>IF($A23="","",IF($B23="","",TODAY()-$B23))</f>
        <v/>
      </c>
      <c r="K23" s="18">
        <f>IF($A23="","",IF($H23="Superseded","",IF($G23="","No review date set",IF($G23&lt;TODAY(),"Review overdue",IF($G23&lt;=TODAY()+30,"Review within a month","")))))</f>
        <v/>
      </c>
      <c r="L23" s="7" t="n"/>
    </row>
    <row r="24">
      <c r="A24" s="7" t="n"/>
      <c r="B24" s="8" t="n"/>
      <c r="C24" s="7" t="n"/>
      <c r="D24" s="10" t="n"/>
      <c r="E24" s="7" t="n"/>
      <c r="F24" s="7" t="n"/>
      <c r="G24" s="8" t="n"/>
      <c r="H24" s="7" t="n"/>
      <c r="I24" s="7" t="n"/>
      <c r="J24" s="13">
        <f>IF($A24="","",IF($B24="","",TODAY()-$B24))</f>
        <v/>
      </c>
      <c r="K24" s="18">
        <f>IF($A24="","",IF($H24="Superseded","",IF($G24="","No review date set",IF($G24&lt;TODAY(),"Review overdue",IF($G24&lt;=TODAY()+30,"Review within a month","")))))</f>
        <v/>
      </c>
      <c r="L24" s="7" t="n"/>
    </row>
    <row r="25">
      <c r="A25" s="7" t="n"/>
      <c r="B25" s="8" t="n"/>
      <c r="C25" s="7" t="n"/>
      <c r="D25" s="10" t="n"/>
      <c r="E25" s="7" t="n"/>
      <c r="F25" s="7" t="n"/>
      <c r="G25" s="8" t="n"/>
      <c r="H25" s="7" t="n"/>
      <c r="I25" s="7" t="n"/>
      <c r="J25" s="13">
        <f>IF($A25="","",IF($B25="","",TODAY()-$B25))</f>
        <v/>
      </c>
      <c r="K25" s="18">
        <f>IF($A25="","",IF($H25="Superseded","",IF($G25="","No review date set",IF($G25&lt;TODAY(),"Review overdue",IF($G25&lt;=TODAY()+30,"Review within a month","")))))</f>
        <v/>
      </c>
      <c r="L25" s="7" t="n"/>
    </row>
    <row r="26">
      <c r="A26" s="7" t="n"/>
      <c r="B26" s="8" t="n"/>
      <c r="C26" s="7" t="n"/>
      <c r="D26" s="10" t="n"/>
      <c r="E26" s="7" t="n"/>
      <c r="F26" s="7" t="n"/>
      <c r="G26" s="8" t="n"/>
      <c r="H26" s="7" t="n"/>
      <c r="I26" s="7" t="n"/>
      <c r="J26" s="13">
        <f>IF($A26="","",IF($B26="","",TODAY()-$B26))</f>
        <v/>
      </c>
      <c r="K26" s="18">
        <f>IF($A26="","",IF($H26="Superseded","",IF($G26="","No review date set",IF($G26&lt;TODAY(),"Review overdue",IF($G26&lt;=TODAY()+30,"Review within a month","")))))</f>
        <v/>
      </c>
      <c r="L26" s="7" t="n"/>
    </row>
    <row r="27">
      <c r="A27" s="7" t="n"/>
      <c r="B27" s="8" t="n"/>
      <c r="C27" s="7" t="n"/>
      <c r="D27" s="10" t="n"/>
      <c r="E27" s="7" t="n"/>
      <c r="F27" s="7" t="n"/>
      <c r="G27" s="8" t="n"/>
      <c r="H27" s="7" t="n"/>
      <c r="I27" s="7" t="n"/>
      <c r="J27" s="13">
        <f>IF($A27="","",IF($B27="","",TODAY()-$B27))</f>
        <v/>
      </c>
      <c r="K27" s="18">
        <f>IF($A27="","",IF($H27="Superseded","",IF($G27="","No review date set",IF($G27&lt;TODAY(),"Review overdue",IF($G27&lt;=TODAY()+30,"Review within a month","")))))</f>
        <v/>
      </c>
      <c r="L27" s="7" t="n"/>
    </row>
    <row r="28">
      <c r="A28" s="7" t="n"/>
      <c r="B28" s="8" t="n"/>
      <c r="C28" s="7" t="n"/>
      <c r="D28" s="10" t="n"/>
      <c r="E28" s="7" t="n"/>
      <c r="F28" s="7" t="n"/>
      <c r="G28" s="8" t="n"/>
      <c r="H28" s="7" t="n"/>
      <c r="I28" s="7" t="n"/>
      <c r="J28" s="13">
        <f>IF($A28="","",IF($B28="","",TODAY()-$B28))</f>
        <v/>
      </c>
      <c r="K28" s="18">
        <f>IF($A28="","",IF($H28="Superseded","",IF($G28="","No review date set",IF($G28&lt;TODAY(),"Review overdue",IF($G28&lt;=TODAY()+30,"Review within a month","")))))</f>
        <v/>
      </c>
      <c r="L28" s="7" t="n"/>
    </row>
    <row r="29">
      <c r="A29" s="7" t="n"/>
      <c r="B29" s="8" t="n"/>
      <c r="C29" s="7" t="n"/>
      <c r="D29" s="10" t="n"/>
      <c r="E29" s="7" t="n"/>
      <c r="F29" s="7" t="n"/>
      <c r="G29" s="8" t="n"/>
      <c r="H29" s="7" t="n"/>
      <c r="I29" s="7" t="n"/>
      <c r="J29" s="13">
        <f>IF($A29="","",IF($B29="","",TODAY()-$B29))</f>
        <v/>
      </c>
      <c r="K29" s="18">
        <f>IF($A29="","",IF($H29="Superseded","",IF($G29="","No review date set",IF($G29&lt;TODAY(),"Review overdue",IF($G29&lt;=TODAY()+30,"Review within a month","")))))</f>
        <v/>
      </c>
      <c r="L29" s="7" t="n"/>
    </row>
    <row r="30">
      <c r="A30" s="7" t="n"/>
      <c r="B30" s="8" t="n"/>
      <c r="C30" s="7" t="n"/>
      <c r="D30" s="10" t="n"/>
      <c r="E30" s="7" t="n"/>
      <c r="F30" s="7" t="n"/>
      <c r="G30" s="8" t="n"/>
      <c r="H30" s="7" t="n"/>
      <c r="I30" s="7" t="n"/>
      <c r="J30" s="13">
        <f>IF($A30="","",IF($B30="","",TODAY()-$B30))</f>
        <v/>
      </c>
      <c r="K30" s="18">
        <f>IF($A30="","",IF($H30="Superseded","",IF($G30="","No review date set",IF($G30&lt;TODAY(),"Review overdue",IF($G30&lt;=TODAY()+30,"Review within a month","")))))</f>
        <v/>
      </c>
      <c r="L30" s="7" t="n"/>
    </row>
    <row r="31">
      <c r="A31" s="7" t="n"/>
      <c r="B31" s="8" t="n"/>
      <c r="C31" s="7" t="n"/>
      <c r="D31" s="10" t="n"/>
      <c r="E31" s="7" t="n"/>
      <c r="F31" s="7" t="n"/>
      <c r="G31" s="8" t="n"/>
      <c r="H31" s="7" t="n"/>
      <c r="I31" s="7" t="n"/>
      <c r="J31" s="13">
        <f>IF($A31="","",IF($B31="","",TODAY()-$B31))</f>
        <v/>
      </c>
      <c r="K31" s="18">
        <f>IF($A31="","",IF($H31="Superseded","",IF($G31="","No review date set",IF($G31&lt;TODAY(),"Review overdue",IF($G31&lt;=TODAY()+30,"Review within a month","")))))</f>
        <v/>
      </c>
      <c r="L31" s="7" t="n"/>
    </row>
    <row r="32">
      <c r="A32" s="7" t="n"/>
      <c r="B32" s="8" t="n"/>
      <c r="C32" s="7" t="n"/>
      <c r="D32" s="10" t="n"/>
      <c r="E32" s="7" t="n"/>
      <c r="F32" s="7" t="n"/>
      <c r="G32" s="8" t="n"/>
      <c r="H32" s="7" t="n"/>
      <c r="I32" s="7" t="n"/>
      <c r="J32" s="13">
        <f>IF($A32="","",IF($B32="","",TODAY()-$B32))</f>
        <v/>
      </c>
      <c r="K32" s="18">
        <f>IF($A32="","",IF($H32="Superseded","",IF($G32="","No review date set",IF($G32&lt;TODAY(),"Review overdue",IF($G32&lt;=TODAY()+30,"Review within a month","")))))</f>
        <v/>
      </c>
      <c r="L32" s="7" t="n"/>
    </row>
    <row r="33">
      <c r="A33" s="7" t="n"/>
      <c r="B33" s="8" t="n"/>
      <c r="C33" s="7" t="n"/>
      <c r="D33" s="10" t="n"/>
      <c r="E33" s="7" t="n"/>
      <c r="F33" s="7" t="n"/>
      <c r="G33" s="8" t="n"/>
      <c r="H33" s="7" t="n"/>
      <c r="I33" s="7" t="n"/>
      <c r="J33" s="13">
        <f>IF($A33="","",IF($B33="","",TODAY()-$B33))</f>
        <v/>
      </c>
      <c r="K33" s="18">
        <f>IF($A33="","",IF($H33="Superseded","",IF($G33="","No review date set",IF($G33&lt;TODAY(),"Review overdue",IF($G33&lt;=TODAY()+30,"Review within a month","")))))</f>
        <v/>
      </c>
      <c r="L33" s="7" t="n"/>
    </row>
    <row r="34">
      <c r="A34" s="7" t="n"/>
      <c r="B34" s="8" t="n"/>
      <c r="C34" s="7" t="n"/>
      <c r="D34" s="10" t="n"/>
      <c r="E34" s="7" t="n"/>
      <c r="F34" s="7" t="n"/>
      <c r="G34" s="8" t="n"/>
      <c r="H34" s="7" t="n"/>
      <c r="I34" s="7" t="n"/>
      <c r="J34" s="13">
        <f>IF($A34="","",IF($B34="","",TODAY()-$B34))</f>
        <v/>
      </c>
      <c r="K34" s="18">
        <f>IF($A34="","",IF($H34="Superseded","",IF($G34="","No review date set",IF($G34&lt;TODAY(),"Review overdue",IF($G34&lt;=TODAY()+30,"Review within a month","")))))</f>
        <v/>
      </c>
      <c r="L34" s="7" t="n"/>
    </row>
    <row r="35">
      <c r="A35" s="7" t="n"/>
      <c r="B35" s="8" t="n"/>
      <c r="C35" s="7" t="n"/>
      <c r="D35" s="10" t="n"/>
      <c r="E35" s="7" t="n"/>
      <c r="F35" s="7" t="n"/>
      <c r="G35" s="8" t="n"/>
      <c r="H35" s="7" t="n"/>
      <c r="I35" s="7" t="n"/>
      <c r="J35" s="13">
        <f>IF($A35="","",IF($B35="","",TODAY()-$B35))</f>
        <v/>
      </c>
      <c r="K35" s="18">
        <f>IF($A35="","",IF($H35="Superseded","",IF($G35="","No review date set",IF($G35&lt;TODAY(),"Review overdue",IF($G35&lt;=TODAY()+30,"Review within a month","")))))</f>
        <v/>
      </c>
      <c r="L35" s="7" t="n"/>
    </row>
    <row r="36">
      <c r="A36" s="7" t="n"/>
      <c r="B36" s="8" t="n"/>
      <c r="C36" s="7" t="n"/>
      <c r="D36" s="10" t="n"/>
      <c r="E36" s="7" t="n"/>
      <c r="F36" s="7" t="n"/>
      <c r="G36" s="8" t="n"/>
      <c r="H36" s="7" t="n"/>
      <c r="I36" s="7" t="n"/>
      <c r="J36" s="13">
        <f>IF($A36="","",IF($B36="","",TODAY()-$B36))</f>
        <v/>
      </c>
      <c r="K36" s="18">
        <f>IF($A36="","",IF($H36="Superseded","",IF($G36="","No review date set",IF($G36&lt;TODAY(),"Review overdue",IF($G36&lt;=TODAY()+30,"Review within a month","")))))</f>
        <v/>
      </c>
      <c r="L36" s="7" t="n"/>
    </row>
    <row r="37">
      <c r="A37" s="7" t="n"/>
      <c r="B37" s="8" t="n"/>
      <c r="C37" s="7" t="n"/>
      <c r="D37" s="10" t="n"/>
      <c r="E37" s="7" t="n"/>
      <c r="F37" s="7" t="n"/>
      <c r="G37" s="8" t="n"/>
      <c r="H37" s="7" t="n"/>
      <c r="I37" s="7" t="n"/>
      <c r="J37" s="13">
        <f>IF($A37="","",IF($B37="","",TODAY()-$B37))</f>
        <v/>
      </c>
      <c r="K37" s="18">
        <f>IF($A37="","",IF($H37="Superseded","",IF($G37="","No review date set",IF($G37&lt;TODAY(),"Review overdue",IF($G37&lt;=TODAY()+30,"Review within a month","")))))</f>
        <v/>
      </c>
      <c r="L37" s="7" t="n"/>
    </row>
    <row r="38">
      <c r="A38" s="7" t="n"/>
      <c r="B38" s="8" t="n"/>
      <c r="C38" s="7" t="n"/>
      <c r="D38" s="10" t="n"/>
      <c r="E38" s="7" t="n"/>
      <c r="F38" s="7" t="n"/>
      <c r="G38" s="8" t="n"/>
      <c r="H38" s="7" t="n"/>
      <c r="I38" s="7" t="n"/>
      <c r="J38" s="13">
        <f>IF($A38="","",IF($B38="","",TODAY()-$B38))</f>
        <v/>
      </c>
      <c r="K38" s="18">
        <f>IF($A38="","",IF($H38="Superseded","",IF($G38="","No review date set",IF($G38&lt;TODAY(),"Review overdue",IF($G38&lt;=TODAY()+30,"Review within a month","")))))</f>
        <v/>
      </c>
      <c r="L38" s="7" t="n"/>
    </row>
    <row r="39">
      <c r="A39" s="7" t="n"/>
      <c r="B39" s="8" t="n"/>
      <c r="C39" s="7" t="n"/>
      <c r="D39" s="10" t="n"/>
      <c r="E39" s="7" t="n"/>
      <c r="F39" s="7" t="n"/>
      <c r="G39" s="8" t="n"/>
      <c r="H39" s="7" t="n"/>
      <c r="I39" s="7" t="n"/>
      <c r="J39" s="13">
        <f>IF($A39="","",IF($B39="","",TODAY()-$B39))</f>
        <v/>
      </c>
      <c r="K39" s="18">
        <f>IF($A39="","",IF($H39="Superseded","",IF($G39="","No review date set",IF($G39&lt;TODAY(),"Review overdue",IF($G39&lt;=TODAY()+30,"Review within a month","")))))</f>
        <v/>
      </c>
      <c r="L39" s="7" t="n"/>
    </row>
    <row r="40">
      <c r="A40" s="7" t="n"/>
      <c r="B40" s="8" t="n"/>
      <c r="C40" s="7" t="n"/>
      <c r="D40" s="10" t="n"/>
      <c r="E40" s="7" t="n"/>
      <c r="F40" s="7" t="n"/>
      <c r="G40" s="8" t="n"/>
      <c r="H40" s="7" t="n"/>
      <c r="I40" s="7" t="n"/>
      <c r="J40" s="13">
        <f>IF($A40="","",IF($B40="","",TODAY()-$B40))</f>
        <v/>
      </c>
      <c r="K40" s="18">
        <f>IF($A40="","",IF($H40="Superseded","",IF($G40="","No review date set",IF($G40&lt;TODAY(),"Review overdue",IF($G40&lt;=TODAY()+30,"Review within a month","")))))</f>
        <v/>
      </c>
      <c r="L40" s="7" t="n"/>
    </row>
    <row r="41">
      <c r="A41" s="7" t="n"/>
      <c r="B41" s="8" t="n"/>
      <c r="C41" s="7" t="n"/>
      <c r="D41" s="10" t="n"/>
      <c r="E41" s="7" t="n"/>
      <c r="F41" s="7" t="n"/>
      <c r="G41" s="8" t="n"/>
      <c r="H41" s="7" t="n"/>
      <c r="I41" s="7" t="n"/>
      <c r="J41" s="13">
        <f>IF($A41="","",IF($B41="","",TODAY()-$B41))</f>
        <v/>
      </c>
      <c r="K41" s="18">
        <f>IF($A41="","",IF($H41="Superseded","",IF($G41="","No review date set",IF($G41&lt;TODAY(),"Review overdue",IF($G41&lt;=TODAY()+30,"Review within a month","")))))</f>
        <v/>
      </c>
      <c r="L41" s="7" t="n"/>
    </row>
    <row r="42">
      <c r="A42" s="7" t="n"/>
      <c r="B42" s="8" t="n"/>
      <c r="C42" s="7" t="n"/>
      <c r="D42" s="10" t="n"/>
      <c r="E42" s="7" t="n"/>
      <c r="F42" s="7" t="n"/>
      <c r="G42" s="8" t="n"/>
      <c r="H42" s="7" t="n"/>
      <c r="I42" s="7" t="n"/>
      <c r="J42" s="13">
        <f>IF($A42="","",IF($B42="","",TODAY()-$B42))</f>
        <v/>
      </c>
      <c r="K42" s="18">
        <f>IF($A42="","",IF($H42="Superseded","",IF($G42="","No review date set",IF($G42&lt;TODAY(),"Review overdue",IF($G42&lt;=TODAY()+30,"Review within a month","")))))</f>
        <v/>
      </c>
      <c r="L42" s="7" t="n"/>
    </row>
    <row r="43">
      <c r="A43" s="7" t="n"/>
      <c r="B43" s="8" t="n"/>
      <c r="C43" s="7" t="n"/>
      <c r="D43" s="10" t="n"/>
      <c r="E43" s="7" t="n"/>
      <c r="F43" s="7" t="n"/>
      <c r="G43" s="8" t="n"/>
      <c r="H43" s="7" t="n"/>
      <c r="I43" s="7" t="n"/>
      <c r="J43" s="13">
        <f>IF($A43="","",IF($B43="","",TODAY()-$B43))</f>
        <v/>
      </c>
      <c r="K43" s="18">
        <f>IF($A43="","",IF($H43="Superseded","",IF($G43="","No review date set",IF($G43&lt;TODAY(),"Review overdue",IF($G43&lt;=TODAY()+30,"Review within a month","")))))</f>
        <v/>
      </c>
      <c r="L43" s="7" t="n"/>
    </row>
    <row r="44">
      <c r="A44" s="7" t="n"/>
      <c r="B44" s="8" t="n"/>
      <c r="C44" s="7" t="n"/>
      <c r="D44" s="10" t="n"/>
      <c r="E44" s="7" t="n"/>
      <c r="F44" s="7" t="n"/>
      <c r="G44" s="8" t="n"/>
      <c r="H44" s="7" t="n"/>
      <c r="I44" s="7" t="n"/>
      <c r="J44" s="13">
        <f>IF($A44="","",IF($B44="","",TODAY()-$B44))</f>
        <v/>
      </c>
      <c r="K44" s="18">
        <f>IF($A44="","",IF($H44="Superseded","",IF($G44="","No review date set",IF($G44&lt;TODAY(),"Review overdue",IF($G44&lt;=TODAY()+30,"Review within a month","")))))</f>
        <v/>
      </c>
      <c r="L44" s="7" t="n"/>
    </row>
    <row r="45">
      <c r="A45" s="7" t="n"/>
      <c r="B45" s="8" t="n"/>
      <c r="C45" s="7" t="n"/>
      <c r="D45" s="10" t="n"/>
      <c r="E45" s="7" t="n"/>
      <c r="F45" s="7" t="n"/>
      <c r="G45" s="8" t="n"/>
      <c r="H45" s="7" t="n"/>
      <c r="I45" s="7" t="n"/>
      <c r="J45" s="13">
        <f>IF($A45="","",IF($B45="","",TODAY()-$B45))</f>
        <v/>
      </c>
      <c r="K45" s="18">
        <f>IF($A45="","",IF($H45="Superseded","",IF($G45="","No review date set",IF($G45&lt;TODAY(),"Review overdue",IF($G45&lt;=TODAY()+30,"Review within a month","")))))</f>
        <v/>
      </c>
      <c r="L45" s="7" t="n"/>
    </row>
    <row r="46">
      <c r="A46" s="7" t="n"/>
      <c r="B46" s="8" t="n"/>
      <c r="C46" s="7" t="n"/>
      <c r="D46" s="10" t="n"/>
      <c r="E46" s="7" t="n"/>
      <c r="F46" s="7" t="n"/>
      <c r="G46" s="8" t="n"/>
      <c r="H46" s="7" t="n"/>
      <c r="I46" s="7" t="n"/>
      <c r="J46" s="13">
        <f>IF($A46="","",IF($B46="","",TODAY()-$B46))</f>
        <v/>
      </c>
      <c r="K46" s="18">
        <f>IF($A46="","",IF($H46="Superseded","",IF($G46="","No review date set",IF($G46&lt;TODAY(),"Review overdue",IF($G46&lt;=TODAY()+30,"Review within a month","")))))</f>
        <v/>
      </c>
      <c r="L46" s="7" t="n"/>
    </row>
    <row r="47">
      <c r="A47" s="7" t="n"/>
      <c r="B47" s="8" t="n"/>
      <c r="C47" s="7" t="n"/>
      <c r="D47" s="10" t="n"/>
      <c r="E47" s="7" t="n"/>
      <c r="F47" s="7" t="n"/>
      <c r="G47" s="8" t="n"/>
      <c r="H47" s="7" t="n"/>
      <c r="I47" s="7" t="n"/>
      <c r="J47" s="13">
        <f>IF($A47="","",IF($B47="","",TODAY()-$B47))</f>
        <v/>
      </c>
      <c r="K47" s="18">
        <f>IF($A47="","",IF($H47="Superseded","",IF($G47="","No review date set",IF($G47&lt;TODAY(),"Review overdue",IF($G47&lt;=TODAY()+30,"Review within a month","")))))</f>
        <v/>
      </c>
      <c r="L47" s="7" t="n"/>
    </row>
    <row r="48">
      <c r="A48" s="7" t="n"/>
      <c r="B48" s="8" t="n"/>
      <c r="C48" s="7" t="n"/>
      <c r="D48" s="10" t="n"/>
      <c r="E48" s="7" t="n"/>
      <c r="F48" s="7" t="n"/>
      <c r="G48" s="8" t="n"/>
      <c r="H48" s="7" t="n"/>
      <c r="I48" s="7" t="n"/>
      <c r="J48" s="13">
        <f>IF($A48="","",IF($B48="","",TODAY()-$B48))</f>
        <v/>
      </c>
      <c r="K48" s="18">
        <f>IF($A48="","",IF($H48="Superseded","",IF($G48="","No review date set",IF($G48&lt;TODAY(),"Review overdue",IF($G48&lt;=TODAY()+30,"Review within a month","")))))</f>
        <v/>
      </c>
      <c r="L48" s="7" t="n"/>
    </row>
    <row r="49">
      <c r="A49" s="7" t="n"/>
      <c r="B49" s="8" t="n"/>
      <c r="C49" s="7" t="n"/>
      <c r="D49" s="10" t="n"/>
      <c r="E49" s="7" t="n"/>
      <c r="F49" s="7" t="n"/>
      <c r="G49" s="8" t="n"/>
      <c r="H49" s="7" t="n"/>
      <c r="I49" s="7" t="n"/>
      <c r="J49" s="13">
        <f>IF($A49="","",IF($B49="","",TODAY()-$B49))</f>
        <v/>
      </c>
      <c r="K49" s="18">
        <f>IF($A49="","",IF($H49="Superseded","",IF($G49="","No review date set",IF($G49&lt;TODAY(),"Review overdue",IF($G49&lt;=TODAY()+30,"Review within a month","")))))</f>
        <v/>
      </c>
      <c r="L49" s="7" t="n"/>
    </row>
    <row r="50">
      <c r="A50" s="7" t="n"/>
      <c r="B50" s="8" t="n"/>
      <c r="C50" s="7" t="n"/>
      <c r="D50" s="10" t="n"/>
      <c r="E50" s="7" t="n"/>
      <c r="F50" s="7" t="n"/>
      <c r="G50" s="8" t="n"/>
      <c r="H50" s="7" t="n"/>
      <c r="I50" s="7" t="n"/>
      <c r="J50" s="13">
        <f>IF($A50="","",IF($B50="","",TODAY()-$B50))</f>
        <v/>
      </c>
      <c r="K50" s="18">
        <f>IF($A50="","",IF($H50="Superseded","",IF($G50="","No review date set",IF($G50&lt;TODAY(),"Review overdue",IF($G50&lt;=TODAY()+30,"Review within a month","")))))</f>
        <v/>
      </c>
      <c r="L50" s="7" t="n"/>
    </row>
    <row r="51">
      <c r="A51" s="7" t="n"/>
      <c r="B51" s="8" t="n"/>
      <c r="C51" s="7" t="n"/>
      <c r="D51" s="10" t="n"/>
      <c r="E51" s="7" t="n"/>
      <c r="F51" s="7" t="n"/>
      <c r="G51" s="8" t="n"/>
      <c r="H51" s="7" t="n"/>
      <c r="I51" s="7" t="n"/>
      <c r="J51" s="13">
        <f>IF($A51="","",IF($B51="","",TODAY()-$B51))</f>
        <v/>
      </c>
      <c r="K51" s="18">
        <f>IF($A51="","",IF($H51="Superseded","",IF($G51="","No review date set",IF($G51&lt;TODAY(),"Review overdue",IF($G51&lt;=TODAY()+30,"Review within a month","")))))</f>
        <v/>
      </c>
      <c r="L51" s="7" t="n"/>
    </row>
    <row r="52">
      <c r="A52" s="7" t="n"/>
      <c r="B52" s="8" t="n"/>
      <c r="C52" s="7" t="n"/>
      <c r="D52" s="10" t="n"/>
      <c r="E52" s="7" t="n"/>
      <c r="F52" s="7" t="n"/>
      <c r="G52" s="8" t="n"/>
      <c r="H52" s="7" t="n"/>
      <c r="I52" s="7" t="n"/>
      <c r="J52" s="13">
        <f>IF($A52="","",IF($B52="","",TODAY()-$B52))</f>
        <v/>
      </c>
      <c r="K52" s="18">
        <f>IF($A52="","",IF($H52="Superseded","",IF($G52="","No review date set",IF($G52&lt;TODAY(),"Review overdue",IF($G52&lt;=TODAY()+30,"Review within a month","")))))</f>
        <v/>
      </c>
      <c r="L52" s="7" t="n"/>
    </row>
    <row r="53">
      <c r="A53" s="7" t="n"/>
      <c r="B53" s="8" t="n"/>
      <c r="C53" s="7" t="n"/>
      <c r="D53" s="10" t="n"/>
      <c r="E53" s="7" t="n"/>
      <c r="F53" s="7" t="n"/>
      <c r="G53" s="8" t="n"/>
      <c r="H53" s="7" t="n"/>
      <c r="I53" s="7" t="n"/>
      <c r="J53" s="13">
        <f>IF($A53="","",IF($B53="","",TODAY()-$B53))</f>
        <v/>
      </c>
      <c r="K53" s="18">
        <f>IF($A53="","",IF($H53="Superseded","",IF($G53="","No review date set",IF($G53&lt;TODAY(),"Review overdue",IF($G53&lt;=TODAY()+30,"Review within a month","")))))</f>
        <v/>
      </c>
      <c r="L53" s="7" t="n"/>
    </row>
    <row r="54">
      <c r="A54" s="7" t="n"/>
      <c r="B54" s="8" t="n"/>
      <c r="C54" s="7" t="n"/>
      <c r="D54" s="10" t="n"/>
      <c r="E54" s="7" t="n"/>
      <c r="F54" s="7" t="n"/>
      <c r="G54" s="8" t="n"/>
      <c r="H54" s="7" t="n"/>
      <c r="I54" s="7" t="n"/>
      <c r="J54" s="13">
        <f>IF($A54="","",IF($B54="","",TODAY()-$B54))</f>
        <v/>
      </c>
      <c r="K54" s="18">
        <f>IF($A54="","",IF($H54="Superseded","",IF($G54="","No review date set",IF($G54&lt;TODAY(),"Review overdue",IF($G54&lt;=TODAY()+30,"Review within a month","")))))</f>
        <v/>
      </c>
      <c r="L54" s="7" t="n"/>
    </row>
    <row r="55">
      <c r="A55" s="7" t="n"/>
      <c r="B55" s="8" t="n"/>
      <c r="C55" s="7" t="n"/>
      <c r="D55" s="10" t="n"/>
      <c r="E55" s="7" t="n"/>
      <c r="F55" s="7" t="n"/>
      <c r="G55" s="8" t="n"/>
      <c r="H55" s="7" t="n"/>
      <c r="I55" s="7" t="n"/>
      <c r="J55" s="13">
        <f>IF($A55="","",IF($B55="","",TODAY()-$B55))</f>
        <v/>
      </c>
      <c r="K55" s="18">
        <f>IF($A55="","",IF($H55="Superseded","",IF($G55="","No review date set",IF($G55&lt;TODAY(),"Review overdue",IF($G55&lt;=TODAY()+30,"Review within a month","")))))</f>
        <v/>
      </c>
      <c r="L55" s="7" t="n"/>
    </row>
    <row r="56">
      <c r="A56" s="7" t="n"/>
      <c r="B56" s="8" t="n"/>
      <c r="C56" s="7" t="n"/>
      <c r="D56" s="10" t="n"/>
      <c r="E56" s="7" t="n"/>
      <c r="F56" s="7" t="n"/>
      <c r="G56" s="8" t="n"/>
      <c r="H56" s="7" t="n"/>
      <c r="I56" s="7" t="n"/>
      <c r="J56" s="13">
        <f>IF($A56="","",IF($B56="","",TODAY()-$B56))</f>
        <v/>
      </c>
      <c r="K56" s="18">
        <f>IF($A56="","",IF($H56="Superseded","",IF($G56="","No review date set",IF($G56&lt;TODAY(),"Review overdue",IF($G56&lt;=TODAY()+30,"Review within a month","")))))</f>
        <v/>
      </c>
      <c r="L56" s="7" t="n"/>
    </row>
    <row r="57">
      <c r="A57" s="7" t="n"/>
      <c r="B57" s="8" t="n"/>
      <c r="C57" s="7" t="n"/>
      <c r="D57" s="10" t="n"/>
      <c r="E57" s="7" t="n"/>
      <c r="F57" s="7" t="n"/>
      <c r="G57" s="8" t="n"/>
      <c r="H57" s="7" t="n"/>
      <c r="I57" s="7" t="n"/>
      <c r="J57" s="13">
        <f>IF($A57="","",IF($B57="","",TODAY()-$B57))</f>
        <v/>
      </c>
      <c r="K57" s="18">
        <f>IF($A57="","",IF($H57="Superseded","",IF($G57="","No review date set",IF($G57&lt;TODAY(),"Review overdue",IF($G57&lt;=TODAY()+30,"Review within a month","")))))</f>
        <v/>
      </c>
      <c r="L57" s="7" t="n"/>
    </row>
    <row r="58">
      <c r="A58" s="7" t="n"/>
      <c r="B58" s="8" t="n"/>
      <c r="C58" s="7" t="n"/>
      <c r="D58" s="10" t="n"/>
      <c r="E58" s="7" t="n"/>
      <c r="F58" s="7" t="n"/>
      <c r="G58" s="8" t="n"/>
      <c r="H58" s="7" t="n"/>
      <c r="I58" s="7" t="n"/>
      <c r="J58" s="13">
        <f>IF($A58="","",IF($B58="","",TODAY()-$B58))</f>
        <v/>
      </c>
      <c r="K58" s="18">
        <f>IF($A58="","",IF($H58="Superseded","",IF($G58="","No review date set",IF($G58&lt;TODAY(),"Review overdue",IF($G58&lt;=TODAY()+30,"Review within a month","")))))</f>
        <v/>
      </c>
      <c r="L58" s="7" t="n"/>
    </row>
    <row r="59">
      <c r="A59" s="7" t="n"/>
      <c r="B59" s="8" t="n"/>
      <c r="C59" s="7" t="n"/>
      <c r="D59" s="10" t="n"/>
      <c r="E59" s="7" t="n"/>
      <c r="F59" s="7" t="n"/>
      <c r="G59" s="8" t="n"/>
      <c r="H59" s="7" t="n"/>
      <c r="I59" s="7" t="n"/>
      <c r="J59" s="13">
        <f>IF($A59="","",IF($B59="","",TODAY()-$B59))</f>
        <v/>
      </c>
      <c r="K59" s="18">
        <f>IF($A59="","",IF($H59="Superseded","",IF($G59="","No review date set",IF($G59&lt;TODAY(),"Review overdue",IF($G59&lt;=TODAY()+30,"Review within a month","")))))</f>
        <v/>
      </c>
      <c r="L59" s="7" t="n"/>
    </row>
    <row r="60">
      <c r="A60" s="7" t="n"/>
      <c r="B60" s="8" t="n"/>
      <c r="C60" s="7" t="n"/>
      <c r="D60" s="10" t="n"/>
      <c r="E60" s="7" t="n"/>
      <c r="F60" s="7" t="n"/>
      <c r="G60" s="8" t="n"/>
      <c r="H60" s="7" t="n"/>
      <c r="I60" s="7" t="n"/>
      <c r="J60" s="13">
        <f>IF($A60="","",IF($B60="","",TODAY()-$B60))</f>
        <v/>
      </c>
      <c r="K60" s="18">
        <f>IF($A60="","",IF($H60="Superseded","",IF($G60="","No review date set",IF($G60&lt;TODAY(),"Review overdue",IF($G60&lt;=TODAY()+30,"Review within a month","")))))</f>
        <v/>
      </c>
      <c r="L60" s="7" t="n"/>
    </row>
    <row r="61">
      <c r="A61" s="7" t="n"/>
      <c r="B61" s="8" t="n"/>
      <c r="C61" s="7" t="n"/>
      <c r="D61" s="10" t="n"/>
      <c r="E61" s="7" t="n"/>
      <c r="F61" s="7" t="n"/>
      <c r="G61" s="8" t="n"/>
      <c r="H61" s="7" t="n"/>
      <c r="I61" s="7" t="n"/>
      <c r="J61" s="13">
        <f>IF($A61="","",IF($B61="","",TODAY()-$B61))</f>
        <v/>
      </c>
      <c r="K61" s="18">
        <f>IF($A61="","",IF($H61="Superseded","",IF($G61="","No review date set",IF($G61&lt;TODAY(),"Review overdue",IF($G61&lt;=TODAY()+30,"Review within a month","")))))</f>
        <v/>
      </c>
      <c r="L61" s="7" t="n"/>
    </row>
    <row r="62">
      <c r="A62" s="7" t="n"/>
      <c r="B62" s="8" t="n"/>
      <c r="C62" s="7" t="n"/>
      <c r="D62" s="10" t="n"/>
      <c r="E62" s="7" t="n"/>
      <c r="F62" s="7" t="n"/>
      <c r="G62" s="8" t="n"/>
      <c r="H62" s="7" t="n"/>
      <c r="I62" s="7" t="n"/>
      <c r="J62" s="13">
        <f>IF($A62="","",IF($B62="","",TODAY()-$B62))</f>
        <v/>
      </c>
      <c r="K62" s="18">
        <f>IF($A62="","",IF($H62="Superseded","",IF($G62="","No review date set",IF($G62&lt;TODAY(),"Review overdue",IF($G62&lt;=TODAY()+30,"Review within a month","")))))</f>
        <v/>
      </c>
      <c r="L62" s="7" t="n"/>
    </row>
    <row r="63">
      <c r="A63" s="7" t="n"/>
      <c r="B63" s="8" t="n"/>
      <c r="C63" s="7" t="n"/>
      <c r="D63" s="10" t="n"/>
      <c r="E63" s="7" t="n"/>
      <c r="F63" s="7" t="n"/>
      <c r="G63" s="8" t="n"/>
      <c r="H63" s="7" t="n"/>
      <c r="I63" s="7" t="n"/>
      <c r="J63" s="13">
        <f>IF($A63="","",IF($B63="","",TODAY()-$B63))</f>
        <v/>
      </c>
      <c r="K63" s="18">
        <f>IF($A63="","",IF($H63="Superseded","",IF($G63="","No review date set",IF($G63&lt;TODAY(),"Review overdue",IF($G63&lt;=TODAY()+30,"Review within a month","")))))</f>
        <v/>
      </c>
      <c r="L63" s="7" t="n"/>
    </row>
    <row r="64">
      <c r="A64" s="7" t="n"/>
      <c r="B64" s="8" t="n"/>
      <c r="C64" s="7" t="n"/>
      <c r="D64" s="10" t="n"/>
      <c r="E64" s="7" t="n"/>
      <c r="F64" s="7" t="n"/>
      <c r="G64" s="8" t="n"/>
      <c r="H64" s="7" t="n"/>
      <c r="I64" s="7" t="n"/>
      <c r="J64" s="13">
        <f>IF($A64="","",IF($B64="","",TODAY()-$B64))</f>
        <v/>
      </c>
      <c r="K64" s="18">
        <f>IF($A64="","",IF($H64="Superseded","",IF($G64="","No review date set",IF($G64&lt;TODAY(),"Review overdue",IF($G64&lt;=TODAY()+30,"Review within a month","")))))</f>
        <v/>
      </c>
      <c r="L64" s="7" t="n"/>
    </row>
    <row r="65">
      <c r="A65" s="7" t="n"/>
      <c r="B65" s="8" t="n"/>
      <c r="C65" s="7" t="n"/>
      <c r="D65" s="10" t="n"/>
      <c r="E65" s="7" t="n"/>
      <c r="F65" s="7" t="n"/>
      <c r="G65" s="8" t="n"/>
      <c r="H65" s="7" t="n"/>
      <c r="I65" s="7" t="n"/>
      <c r="J65" s="13">
        <f>IF($A65="","",IF($B65="","",TODAY()-$B65))</f>
        <v/>
      </c>
      <c r="K65" s="18">
        <f>IF($A65="","",IF($H65="Superseded","",IF($G65="","No review date set",IF($G65&lt;TODAY(),"Review overdue",IF($G65&lt;=TODAY()+30,"Review within a month","")))))</f>
        <v/>
      </c>
      <c r="L65" s="7" t="n"/>
    </row>
    <row r="66">
      <c r="A66" s="7" t="n"/>
      <c r="B66" s="8" t="n"/>
      <c r="C66" s="7" t="n"/>
      <c r="D66" s="10" t="n"/>
      <c r="E66" s="7" t="n"/>
      <c r="F66" s="7" t="n"/>
      <c r="G66" s="8" t="n"/>
      <c r="H66" s="7" t="n"/>
      <c r="I66" s="7" t="n"/>
      <c r="J66" s="13">
        <f>IF($A66="","",IF($B66="","",TODAY()-$B66))</f>
        <v/>
      </c>
      <c r="K66" s="18">
        <f>IF($A66="","",IF($H66="Superseded","",IF($G66="","No review date set",IF($G66&lt;TODAY(),"Review overdue",IF($G66&lt;=TODAY()+30,"Review within a month","")))))</f>
        <v/>
      </c>
      <c r="L66" s="7" t="n"/>
    </row>
    <row r="67">
      <c r="A67" s="7" t="n"/>
      <c r="B67" s="8" t="n"/>
      <c r="C67" s="7" t="n"/>
      <c r="D67" s="10" t="n"/>
      <c r="E67" s="7" t="n"/>
      <c r="F67" s="7" t="n"/>
      <c r="G67" s="8" t="n"/>
      <c r="H67" s="7" t="n"/>
      <c r="I67" s="7" t="n"/>
      <c r="J67" s="13">
        <f>IF($A67="","",IF($B67="","",TODAY()-$B67))</f>
        <v/>
      </c>
      <c r="K67" s="18">
        <f>IF($A67="","",IF($H67="Superseded","",IF($G67="","No review date set",IF($G67&lt;TODAY(),"Review overdue",IF($G67&lt;=TODAY()+30,"Review within a month","")))))</f>
        <v/>
      </c>
      <c r="L67" s="7" t="n"/>
    </row>
    <row r="68">
      <c r="A68" s="7" t="n"/>
      <c r="B68" s="8" t="n"/>
      <c r="C68" s="7" t="n"/>
      <c r="D68" s="10" t="n"/>
      <c r="E68" s="7" t="n"/>
      <c r="F68" s="7" t="n"/>
      <c r="G68" s="8" t="n"/>
      <c r="H68" s="7" t="n"/>
      <c r="I68" s="7" t="n"/>
      <c r="J68" s="13">
        <f>IF($A68="","",IF($B68="","",TODAY()-$B68))</f>
        <v/>
      </c>
      <c r="K68" s="18">
        <f>IF($A68="","",IF($H68="Superseded","",IF($G68="","No review date set",IF($G68&lt;TODAY(),"Review overdue",IF($G68&lt;=TODAY()+30,"Review within a month","")))))</f>
        <v/>
      </c>
      <c r="L68" s="7" t="n"/>
    </row>
    <row r="69">
      <c r="A69" s="7" t="n"/>
      <c r="B69" s="8" t="n"/>
      <c r="C69" s="7" t="n"/>
      <c r="D69" s="10" t="n"/>
      <c r="E69" s="7" t="n"/>
      <c r="F69" s="7" t="n"/>
      <c r="G69" s="8" t="n"/>
      <c r="H69" s="7" t="n"/>
      <c r="I69" s="7" t="n"/>
      <c r="J69" s="13">
        <f>IF($A69="","",IF($B69="","",TODAY()-$B69))</f>
        <v/>
      </c>
      <c r="K69" s="18">
        <f>IF($A69="","",IF($H69="Superseded","",IF($G69="","No review date set",IF($G69&lt;TODAY(),"Review overdue",IF($G69&lt;=TODAY()+30,"Review within a month","")))))</f>
        <v/>
      </c>
      <c r="L69" s="7" t="n"/>
    </row>
    <row r="70">
      <c r="A70" s="7" t="n"/>
      <c r="B70" s="8" t="n"/>
      <c r="C70" s="7" t="n"/>
      <c r="D70" s="10" t="n"/>
      <c r="E70" s="7" t="n"/>
      <c r="F70" s="7" t="n"/>
      <c r="G70" s="8" t="n"/>
      <c r="H70" s="7" t="n"/>
      <c r="I70" s="7" t="n"/>
      <c r="J70" s="13">
        <f>IF($A70="","",IF($B70="","",TODAY()-$B70))</f>
        <v/>
      </c>
      <c r="K70" s="18">
        <f>IF($A70="","",IF($H70="Superseded","",IF($G70="","No review date set",IF($G70&lt;TODAY(),"Review overdue",IF($G70&lt;=TODAY()+30,"Review within a month","")))))</f>
        <v/>
      </c>
      <c r="L70" s="7" t="n"/>
    </row>
    <row r="71">
      <c r="A71" s="7" t="n"/>
      <c r="B71" s="8" t="n"/>
      <c r="C71" s="7" t="n"/>
      <c r="D71" s="10" t="n"/>
      <c r="E71" s="7" t="n"/>
      <c r="F71" s="7" t="n"/>
      <c r="G71" s="8" t="n"/>
      <c r="H71" s="7" t="n"/>
      <c r="I71" s="7" t="n"/>
      <c r="J71" s="13">
        <f>IF($A71="","",IF($B71="","",TODAY()-$B71))</f>
        <v/>
      </c>
      <c r="K71" s="18">
        <f>IF($A71="","",IF($H71="Superseded","",IF($G71="","No review date set",IF($G71&lt;TODAY(),"Review overdue",IF($G71&lt;=TODAY()+30,"Review within a month","")))))</f>
        <v/>
      </c>
      <c r="L71" s="7" t="n"/>
    </row>
    <row r="72">
      <c r="A72" s="7" t="n"/>
      <c r="B72" s="8" t="n"/>
      <c r="C72" s="7" t="n"/>
      <c r="D72" s="10" t="n"/>
      <c r="E72" s="7" t="n"/>
      <c r="F72" s="7" t="n"/>
      <c r="G72" s="8" t="n"/>
      <c r="H72" s="7" t="n"/>
      <c r="I72" s="7" t="n"/>
      <c r="J72" s="13">
        <f>IF($A72="","",IF($B72="","",TODAY()-$B72))</f>
        <v/>
      </c>
      <c r="K72" s="18">
        <f>IF($A72="","",IF($H72="Superseded","",IF($G72="","No review date set",IF($G72&lt;TODAY(),"Review overdue",IF($G72&lt;=TODAY()+30,"Review within a month","")))))</f>
        <v/>
      </c>
      <c r="L72" s="7" t="n"/>
    </row>
    <row r="73">
      <c r="A73" s="7" t="n"/>
      <c r="B73" s="8" t="n"/>
      <c r="C73" s="7" t="n"/>
      <c r="D73" s="10" t="n"/>
      <c r="E73" s="7" t="n"/>
      <c r="F73" s="7" t="n"/>
      <c r="G73" s="8" t="n"/>
      <c r="H73" s="7" t="n"/>
      <c r="I73" s="7" t="n"/>
      <c r="J73" s="13">
        <f>IF($A73="","",IF($B73="","",TODAY()-$B73))</f>
        <v/>
      </c>
      <c r="K73" s="18">
        <f>IF($A73="","",IF($H73="Superseded","",IF($G73="","No review date set",IF($G73&lt;TODAY(),"Review overdue",IF($G73&lt;=TODAY()+30,"Review within a month","")))))</f>
        <v/>
      </c>
      <c r="L73" s="7" t="n"/>
    </row>
    <row r="74">
      <c r="A74" s="7" t="n"/>
      <c r="B74" s="8" t="n"/>
      <c r="C74" s="7" t="n"/>
      <c r="D74" s="10" t="n"/>
      <c r="E74" s="7" t="n"/>
      <c r="F74" s="7" t="n"/>
      <c r="G74" s="8" t="n"/>
      <c r="H74" s="7" t="n"/>
      <c r="I74" s="7" t="n"/>
      <c r="J74" s="13">
        <f>IF($A74="","",IF($B74="","",TODAY()-$B74))</f>
        <v/>
      </c>
      <c r="K74" s="18">
        <f>IF($A74="","",IF($H74="Superseded","",IF($G74="","No review date set",IF($G74&lt;TODAY(),"Review overdue",IF($G74&lt;=TODAY()+30,"Review within a month","")))))</f>
        <v/>
      </c>
      <c r="L74" s="7" t="n"/>
    </row>
    <row r="75">
      <c r="A75" s="7" t="n"/>
      <c r="B75" s="8" t="n"/>
      <c r="C75" s="7" t="n"/>
      <c r="D75" s="10" t="n"/>
      <c r="E75" s="7" t="n"/>
      <c r="F75" s="7" t="n"/>
      <c r="G75" s="8" t="n"/>
      <c r="H75" s="7" t="n"/>
      <c r="I75" s="7" t="n"/>
      <c r="J75" s="13">
        <f>IF($A75="","",IF($B75="","",TODAY()-$B75))</f>
        <v/>
      </c>
      <c r="K75" s="18">
        <f>IF($A75="","",IF($H75="Superseded","",IF($G75="","No review date set",IF($G75&lt;TODAY(),"Review overdue",IF($G75&lt;=TODAY()+30,"Review within a month","")))))</f>
        <v/>
      </c>
      <c r="L75" s="7" t="n"/>
    </row>
    <row r="76">
      <c r="A76" s="7" t="n"/>
      <c r="B76" s="8" t="n"/>
      <c r="C76" s="7" t="n"/>
      <c r="D76" s="10" t="n"/>
      <c r="E76" s="7" t="n"/>
      <c r="F76" s="7" t="n"/>
      <c r="G76" s="8" t="n"/>
      <c r="H76" s="7" t="n"/>
      <c r="I76" s="7" t="n"/>
      <c r="J76" s="13">
        <f>IF($A76="","",IF($B76="","",TODAY()-$B76))</f>
        <v/>
      </c>
      <c r="K76" s="18">
        <f>IF($A76="","",IF($H76="Superseded","",IF($G76="","No review date set",IF($G76&lt;TODAY(),"Review overdue",IF($G76&lt;=TODAY()+30,"Review within a month","")))))</f>
        <v/>
      </c>
      <c r="L76" s="7" t="n"/>
    </row>
    <row r="77">
      <c r="A77" s="7" t="n"/>
      <c r="B77" s="8" t="n"/>
      <c r="C77" s="7" t="n"/>
      <c r="D77" s="10" t="n"/>
      <c r="E77" s="7" t="n"/>
      <c r="F77" s="7" t="n"/>
      <c r="G77" s="8" t="n"/>
      <c r="H77" s="7" t="n"/>
      <c r="I77" s="7" t="n"/>
      <c r="J77" s="13">
        <f>IF($A77="","",IF($B77="","",TODAY()-$B77))</f>
        <v/>
      </c>
      <c r="K77" s="18">
        <f>IF($A77="","",IF($H77="Superseded","",IF($G77="","No review date set",IF($G77&lt;TODAY(),"Review overdue",IF($G77&lt;=TODAY()+30,"Review within a month","")))))</f>
        <v/>
      </c>
      <c r="L77" s="7" t="n"/>
    </row>
    <row r="78">
      <c r="A78" s="7" t="n"/>
      <c r="B78" s="8" t="n"/>
      <c r="C78" s="7" t="n"/>
      <c r="D78" s="10" t="n"/>
      <c r="E78" s="7" t="n"/>
      <c r="F78" s="7" t="n"/>
      <c r="G78" s="8" t="n"/>
      <c r="H78" s="7" t="n"/>
      <c r="I78" s="7" t="n"/>
      <c r="J78" s="13">
        <f>IF($A78="","",IF($B78="","",TODAY()-$B78))</f>
        <v/>
      </c>
      <c r="K78" s="18">
        <f>IF($A78="","",IF($H78="Superseded","",IF($G78="","No review date set",IF($G78&lt;TODAY(),"Review overdue",IF($G78&lt;=TODAY()+30,"Review within a month","")))))</f>
        <v/>
      </c>
      <c r="L78" s="7" t="n"/>
    </row>
    <row r="79">
      <c r="A79" s="7" t="n"/>
      <c r="B79" s="8" t="n"/>
      <c r="C79" s="7" t="n"/>
      <c r="D79" s="10" t="n"/>
      <c r="E79" s="7" t="n"/>
      <c r="F79" s="7" t="n"/>
      <c r="G79" s="8" t="n"/>
      <c r="H79" s="7" t="n"/>
      <c r="I79" s="7" t="n"/>
      <c r="J79" s="13">
        <f>IF($A79="","",IF($B79="","",TODAY()-$B79))</f>
        <v/>
      </c>
      <c r="K79" s="18">
        <f>IF($A79="","",IF($H79="Superseded","",IF($G79="","No review date set",IF($G79&lt;TODAY(),"Review overdue",IF($G79&lt;=TODAY()+30,"Review within a month","")))))</f>
        <v/>
      </c>
      <c r="L79" s="7" t="n"/>
    </row>
    <row r="80">
      <c r="A80" s="7" t="n"/>
      <c r="B80" s="8" t="n"/>
      <c r="C80" s="7" t="n"/>
      <c r="D80" s="10" t="n"/>
      <c r="E80" s="7" t="n"/>
      <c r="F80" s="7" t="n"/>
      <c r="G80" s="8" t="n"/>
      <c r="H80" s="7" t="n"/>
      <c r="I80" s="7" t="n"/>
      <c r="J80" s="13">
        <f>IF($A80="","",IF($B80="","",TODAY()-$B80))</f>
        <v/>
      </c>
      <c r="K80" s="18">
        <f>IF($A80="","",IF($H80="Superseded","",IF($G80="","No review date set",IF($G80&lt;TODAY(),"Review overdue",IF($G80&lt;=TODAY()+30,"Review within a month","")))))</f>
        <v/>
      </c>
      <c r="L80" s="7" t="n"/>
    </row>
    <row r="81">
      <c r="A81" s="7" t="n"/>
      <c r="B81" s="8" t="n"/>
      <c r="C81" s="7" t="n"/>
      <c r="D81" s="10" t="n"/>
      <c r="E81" s="7" t="n"/>
      <c r="F81" s="7" t="n"/>
      <c r="G81" s="8" t="n"/>
      <c r="H81" s="7" t="n"/>
      <c r="I81" s="7" t="n"/>
      <c r="J81" s="13">
        <f>IF($A81="","",IF($B81="","",TODAY()-$B81))</f>
        <v/>
      </c>
      <c r="K81" s="18">
        <f>IF($A81="","",IF($H81="Superseded","",IF($G81="","No review date set",IF($G81&lt;TODAY(),"Review overdue",IF($G81&lt;=TODAY()+30,"Review within a month","")))))</f>
        <v/>
      </c>
      <c r="L81" s="7" t="n"/>
    </row>
    <row r="82">
      <c r="A82" s="7" t="n"/>
      <c r="B82" s="8" t="n"/>
      <c r="C82" s="7" t="n"/>
      <c r="D82" s="10" t="n"/>
      <c r="E82" s="7" t="n"/>
      <c r="F82" s="7" t="n"/>
      <c r="G82" s="8" t="n"/>
      <c r="H82" s="7" t="n"/>
      <c r="I82" s="7" t="n"/>
      <c r="J82" s="13">
        <f>IF($A82="","",IF($B82="","",TODAY()-$B82))</f>
        <v/>
      </c>
      <c r="K82" s="18">
        <f>IF($A82="","",IF($H82="Superseded","",IF($G82="","No review date set",IF($G82&lt;TODAY(),"Review overdue",IF($G82&lt;=TODAY()+30,"Review within a month","")))))</f>
        <v/>
      </c>
      <c r="L82" s="7" t="n"/>
    </row>
    <row r="83">
      <c r="A83" s="7" t="n"/>
      <c r="B83" s="8" t="n"/>
      <c r="C83" s="7" t="n"/>
      <c r="D83" s="10" t="n"/>
      <c r="E83" s="7" t="n"/>
      <c r="F83" s="7" t="n"/>
      <c r="G83" s="8" t="n"/>
      <c r="H83" s="7" t="n"/>
      <c r="I83" s="7" t="n"/>
      <c r="J83" s="13">
        <f>IF($A83="","",IF($B83="","",TODAY()-$B83))</f>
        <v/>
      </c>
      <c r="K83" s="18">
        <f>IF($A83="","",IF($H83="Superseded","",IF($G83="","No review date set",IF($G83&lt;TODAY(),"Review overdue",IF($G83&lt;=TODAY()+30,"Review within a month","")))))</f>
        <v/>
      </c>
      <c r="L83" s="7" t="n"/>
    </row>
    <row r="84">
      <c r="A84" s="7" t="n"/>
      <c r="B84" s="8" t="n"/>
      <c r="C84" s="7" t="n"/>
      <c r="D84" s="10" t="n"/>
      <c r="E84" s="7" t="n"/>
      <c r="F84" s="7" t="n"/>
      <c r="G84" s="8" t="n"/>
      <c r="H84" s="7" t="n"/>
      <c r="I84" s="7" t="n"/>
      <c r="J84" s="13">
        <f>IF($A84="","",IF($B84="","",TODAY()-$B84))</f>
        <v/>
      </c>
      <c r="K84" s="18">
        <f>IF($A84="","",IF($H84="Superseded","",IF($G84="","No review date set",IF($G84&lt;TODAY(),"Review overdue",IF($G84&lt;=TODAY()+30,"Review within a month","")))))</f>
        <v/>
      </c>
      <c r="L84" s="7" t="n"/>
    </row>
    <row r="85">
      <c r="A85" s="7" t="n"/>
      <c r="B85" s="8" t="n"/>
      <c r="C85" s="7" t="n"/>
      <c r="D85" s="10" t="n"/>
      <c r="E85" s="7" t="n"/>
      <c r="F85" s="7" t="n"/>
      <c r="G85" s="8" t="n"/>
      <c r="H85" s="7" t="n"/>
      <c r="I85" s="7" t="n"/>
      <c r="J85" s="13">
        <f>IF($A85="","",IF($B85="","",TODAY()-$B85))</f>
        <v/>
      </c>
      <c r="K85" s="18">
        <f>IF($A85="","",IF($H85="Superseded","",IF($G85="","No review date set",IF($G85&lt;TODAY(),"Review overdue",IF($G85&lt;=TODAY()+30,"Review within a month","")))))</f>
        <v/>
      </c>
      <c r="L85" s="7" t="n"/>
    </row>
    <row r="86">
      <c r="A86" s="7" t="n"/>
      <c r="B86" s="8" t="n"/>
      <c r="C86" s="7" t="n"/>
      <c r="D86" s="10" t="n"/>
      <c r="E86" s="7" t="n"/>
      <c r="F86" s="7" t="n"/>
      <c r="G86" s="8" t="n"/>
      <c r="H86" s="7" t="n"/>
      <c r="I86" s="7" t="n"/>
      <c r="J86" s="13">
        <f>IF($A86="","",IF($B86="","",TODAY()-$B86))</f>
        <v/>
      </c>
      <c r="K86" s="18">
        <f>IF($A86="","",IF($H86="Superseded","",IF($G86="","No review date set",IF($G86&lt;TODAY(),"Review overdue",IF($G86&lt;=TODAY()+30,"Review within a month","")))))</f>
        <v/>
      </c>
      <c r="L86" s="7" t="n"/>
    </row>
    <row r="87">
      <c r="A87" s="7" t="n"/>
      <c r="B87" s="8" t="n"/>
      <c r="C87" s="7" t="n"/>
      <c r="D87" s="10" t="n"/>
      <c r="E87" s="7" t="n"/>
      <c r="F87" s="7" t="n"/>
      <c r="G87" s="8" t="n"/>
      <c r="H87" s="7" t="n"/>
      <c r="I87" s="7" t="n"/>
      <c r="J87" s="13">
        <f>IF($A87="","",IF($B87="","",TODAY()-$B87))</f>
        <v/>
      </c>
      <c r="K87" s="18">
        <f>IF($A87="","",IF($H87="Superseded","",IF($G87="","No review date set",IF($G87&lt;TODAY(),"Review overdue",IF($G87&lt;=TODAY()+30,"Review within a month","")))))</f>
        <v/>
      </c>
      <c r="L87" s="7" t="n"/>
    </row>
    <row r="88">
      <c r="A88" s="7" t="n"/>
      <c r="B88" s="8" t="n"/>
      <c r="C88" s="7" t="n"/>
      <c r="D88" s="10" t="n"/>
      <c r="E88" s="7" t="n"/>
      <c r="F88" s="7" t="n"/>
      <c r="G88" s="8" t="n"/>
      <c r="H88" s="7" t="n"/>
      <c r="I88" s="7" t="n"/>
      <c r="J88" s="13">
        <f>IF($A88="","",IF($B88="","",TODAY()-$B88))</f>
        <v/>
      </c>
      <c r="K88" s="18">
        <f>IF($A88="","",IF($H88="Superseded","",IF($G88="","No review date set",IF($G88&lt;TODAY(),"Review overdue",IF($G88&lt;=TODAY()+30,"Review within a month","")))))</f>
        <v/>
      </c>
      <c r="L88" s="7" t="n"/>
    </row>
    <row r="89">
      <c r="A89" s="7" t="n"/>
      <c r="B89" s="8" t="n"/>
      <c r="C89" s="7" t="n"/>
      <c r="D89" s="10" t="n"/>
      <c r="E89" s="7" t="n"/>
      <c r="F89" s="7" t="n"/>
      <c r="G89" s="8" t="n"/>
      <c r="H89" s="7" t="n"/>
      <c r="I89" s="7" t="n"/>
      <c r="J89" s="13">
        <f>IF($A89="","",IF($B89="","",TODAY()-$B89))</f>
        <v/>
      </c>
      <c r="K89" s="18">
        <f>IF($A89="","",IF($H89="Superseded","",IF($G89="","No review date set",IF($G89&lt;TODAY(),"Review overdue",IF($G89&lt;=TODAY()+30,"Review within a month","")))))</f>
        <v/>
      </c>
      <c r="L89" s="7" t="n"/>
    </row>
    <row r="90">
      <c r="A90" s="7" t="n"/>
      <c r="B90" s="8" t="n"/>
      <c r="C90" s="7" t="n"/>
      <c r="D90" s="10" t="n"/>
      <c r="E90" s="7" t="n"/>
      <c r="F90" s="7" t="n"/>
      <c r="G90" s="8" t="n"/>
      <c r="H90" s="7" t="n"/>
      <c r="I90" s="7" t="n"/>
      <c r="J90" s="13">
        <f>IF($A90="","",IF($B90="","",TODAY()-$B90))</f>
        <v/>
      </c>
      <c r="K90" s="18">
        <f>IF($A90="","",IF($H90="Superseded","",IF($G90="","No review date set",IF($G90&lt;TODAY(),"Review overdue",IF($G90&lt;=TODAY()+30,"Review within a month","")))))</f>
        <v/>
      </c>
      <c r="L90" s="7" t="n"/>
    </row>
    <row r="91">
      <c r="A91" s="7" t="n"/>
      <c r="B91" s="8" t="n"/>
      <c r="C91" s="7" t="n"/>
      <c r="D91" s="10" t="n"/>
      <c r="E91" s="7" t="n"/>
      <c r="F91" s="7" t="n"/>
      <c r="G91" s="8" t="n"/>
      <c r="H91" s="7" t="n"/>
      <c r="I91" s="7" t="n"/>
      <c r="J91" s="13">
        <f>IF($A91="","",IF($B91="","",TODAY()-$B91))</f>
        <v/>
      </c>
      <c r="K91" s="18">
        <f>IF($A91="","",IF($H91="Superseded","",IF($G91="","No review date set",IF($G91&lt;TODAY(),"Review overdue",IF($G91&lt;=TODAY()+30,"Review within a month","")))))</f>
        <v/>
      </c>
      <c r="L91" s="7" t="n"/>
    </row>
    <row r="92">
      <c r="A92" s="7" t="n"/>
      <c r="B92" s="8" t="n"/>
      <c r="C92" s="7" t="n"/>
      <c r="D92" s="10" t="n"/>
      <c r="E92" s="7" t="n"/>
      <c r="F92" s="7" t="n"/>
      <c r="G92" s="8" t="n"/>
      <c r="H92" s="7" t="n"/>
      <c r="I92" s="7" t="n"/>
      <c r="J92" s="13">
        <f>IF($A92="","",IF($B92="","",TODAY()-$B92))</f>
        <v/>
      </c>
      <c r="K92" s="18">
        <f>IF($A92="","",IF($H92="Superseded","",IF($G92="","No review date set",IF($G92&lt;TODAY(),"Review overdue",IF($G92&lt;=TODAY()+30,"Review within a month","")))))</f>
        <v/>
      </c>
      <c r="L92" s="7" t="n"/>
    </row>
    <row r="93">
      <c r="A93" s="7" t="n"/>
      <c r="B93" s="8" t="n"/>
      <c r="C93" s="7" t="n"/>
      <c r="D93" s="10" t="n"/>
      <c r="E93" s="7" t="n"/>
      <c r="F93" s="7" t="n"/>
      <c r="G93" s="8" t="n"/>
      <c r="H93" s="7" t="n"/>
      <c r="I93" s="7" t="n"/>
      <c r="J93" s="13">
        <f>IF($A93="","",IF($B93="","",TODAY()-$B93))</f>
        <v/>
      </c>
      <c r="K93" s="18">
        <f>IF($A93="","",IF($H93="Superseded","",IF($G93="","No review date set",IF($G93&lt;TODAY(),"Review overdue",IF($G93&lt;=TODAY()+30,"Review within a month","")))))</f>
        <v/>
      </c>
      <c r="L93" s="7" t="n"/>
    </row>
    <row r="94">
      <c r="A94" s="7" t="n"/>
      <c r="B94" s="8" t="n"/>
      <c r="C94" s="7" t="n"/>
      <c r="D94" s="10" t="n"/>
      <c r="E94" s="7" t="n"/>
      <c r="F94" s="7" t="n"/>
      <c r="G94" s="8" t="n"/>
      <c r="H94" s="7" t="n"/>
      <c r="I94" s="7" t="n"/>
      <c r="J94" s="13">
        <f>IF($A94="","",IF($B94="","",TODAY()-$B94))</f>
        <v/>
      </c>
      <c r="K94" s="18">
        <f>IF($A94="","",IF($H94="Superseded","",IF($G94="","No review date set",IF($G94&lt;TODAY(),"Review overdue",IF($G94&lt;=TODAY()+30,"Review within a month","")))))</f>
        <v/>
      </c>
      <c r="L94" s="7" t="n"/>
    </row>
    <row r="95">
      <c r="A95" s="7" t="n"/>
      <c r="B95" s="8" t="n"/>
      <c r="C95" s="7" t="n"/>
      <c r="D95" s="10" t="n"/>
      <c r="E95" s="7" t="n"/>
      <c r="F95" s="7" t="n"/>
      <c r="G95" s="8" t="n"/>
      <c r="H95" s="7" t="n"/>
      <c r="I95" s="7" t="n"/>
      <c r="J95" s="13">
        <f>IF($A95="","",IF($B95="","",TODAY()-$B95))</f>
        <v/>
      </c>
      <c r="K95" s="18">
        <f>IF($A95="","",IF($H95="Superseded","",IF($G95="","No review date set",IF($G95&lt;TODAY(),"Review overdue",IF($G95&lt;=TODAY()+30,"Review within a month","")))))</f>
        <v/>
      </c>
      <c r="L95" s="7" t="n"/>
    </row>
    <row r="96">
      <c r="A96" s="7" t="n"/>
      <c r="B96" s="8" t="n"/>
      <c r="C96" s="7" t="n"/>
      <c r="D96" s="10" t="n"/>
      <c r="E96" s="7" t="n"/>
      <c r="F96" s="7" t="n"/>
      <c r="G96" s="8" t="n"/>
      <c r="H96" s="7" t="n"/>
      <c r="I96" s="7" t="n"/>
      <c r="J96" s="13">
        <f>IF($A96="","",IF($B96="","",TODAY()-$B96))</f>
        <v/>
      </c>
      <c r="K96" s="18">
        <f>IF($A96="","",IF($H96="Superseded","",IF($G96="","No review date set",IF($G96&lt;TODAY(),"Review overdue",IF($G96&lt;=TODAY()+30,"Review within a month","")))))</f>
        <v/>
      </c>
      <c r="L96" s="7" t="n"/>
    </row>
    <row r="97">
      <c r="A97" s="7" t="n"/>
      <c r="B97" s="8" t="n"/>
      <c r="C97" s="7" t="n"/>
      <c r="D97" s="10" t="n"/>
      <c r="E97" s="7" t="n"/>
      <c r="F97" s="7" t="n"/>
      <c r="G97" s="8" t="n"/>
      <c r="H97" s="7" t="n"/>
      <c r="I97" s="7" t="n"/>
      <c r="J97" s="13">
        <f>IF($A97="","",IF($B97="","",TODAY()-$B97))</f>
        <v/>
      </c>
      <c r="K97" s="18">
        <f>IF($A97="","",IF($H97="Superseded","",IF($G97="","No review date set",IF($G97&lt;TODAY(),"Review overdue",IF($G97&lt;=TODAY()+30,"Review within a month","")))))</f>
        <v/>
      </c>
      <c r="L97" s="7" t="n"/>
    </row>
    <row r="98">
      <c r="A98" s="7" t="n"/>
      <c r="B98" s="8" t="n"/>
      <c r="C98" s="7" t="n"/>
      <c r="D98" s="10" t="n"/>
      <c r="E98" s="7" t="n"/>
      <c r="F98" s="7" t="n"/>
      <c r="G98" s="8" t="n"/>
      <c r="H98" s="7" t="n"/>
      <c r="I98" s="7" t="n"/>
      <c r="J98" s="13">
        <f>IF($A98="","",IF($B98="","",TODAY()-$B98))</f>
        <v/>
      </c>
      <c r="K98" s="18">
        <f>IF($A98="","",IF($H98="Superseded","",IF($G98="","No review date set",IF($G98&lt;TODAY(),"Review overdue",IF($G98&lt;=TODAY()+30,"Review within a month","")))))</f>
        <v/>
      </c>
      <c r="L98" s="7" t="n"/>
    </row>
    <row r="99">
      <c r="A99" s="7" t="n"/>
      <c r="B99" s="8" t="n"/>
      <c r="C99" s="7" t="n"/>
      <c r="D99" s="10" t="n"/>
      <c r="E99" s="7" t="n"/>
      <c r="F99" s="7" t="n"/>
      <c r="G99" s="8" t="n"/>
      <c r="H99" s="7" t="n"/>
      <c r="I99" s="7" t="n"/>
      <c r="J99" s="13">
        <f>IF($A99="","",IF($B99="","",TODAY()-$B99))</f>
        <v/>
      </c>
      <c r="K99" s="18">
        <f>IF($A99="","",IF($H99="Superseded","",IF($G99="","No review date set",IF($G99&lt;TODAY(),"Review overdue",IF($G99&lt;=TODAY()+30,"Review within a month","")))))</f>
        <v/>
      </c>
      <c r="L99" s="7" t="n"/>
    </row>
    <row r="100">
      <c r="A100" s="7" t="n"/>
      <c r="B100" s="8" t="n"/>
      <c r="C100" s="7" t="n"/>
      <c r="D100" s="10" t="n"/>
      <c r="E100" s="7" t="n"/>
      <c r="F100" s="7" t="n"/>
      <c r="G100" s="8" t="n"/>
      <c r="H100" s="7" t="n"/>
      <c r="I100" s="7" t="n"/>
      <c r="J100" s="13">
        <f>IF($A100="","",IF($B100="","",TODAY()-$B100))</f>
        <v/>
      </c>
      <c r="K100" s="18">
        <f>IF($A100="","",IF($H100="Superseded","",IF($G100="","No review date set",IF($G100&lt;TODAY(),"Review overdue",IF($G100&lt;=TODAY()+30,"Review within a month","")))))</f>
        <v/>
      </c>
      <c r="L100" s="7" t="n"/>
    </row>
    <row r="101">
      <c r="A101" s="7" t="n"/>
      <c r="B101" s="8" t="n"/>
      <c r="C101" s="7" t="n"/>
      <c r="D101" s="10" t="n"/>
      <c r="E101" s="7" t="n"/>
      <c r="F101" s="7" t="n"/>
      <c r="G101" s="8" t="n"/>
      <c r="H101" s="7" t="n"/>
      <c r="I101" s="7" t="n"/>
      <c r="J101" s="13">
        <f>IF($A101="","",IF($B101="","",TODAY()-$B101))</f>
        <v/>
      </c>
      <c r="K101" s="18">
        <f>IF($A101="","",IF($H101="Superseded","",IF($G101="","No review date set",IF($G101&lt;TODAY(),"Review overdue",IF($G101&lt;=TODAY()+30,"Review within a month","")))))</f>
        <v/>
      </c>
      <c r="L101" s="7" t="n"/>
    </row>
    <row r="102">
      <c r="A102" s="7" t="n"/>
      <c r="B102" s="8" t="n"/>
      <c r="C102" s="7" t="n"/>
      <c r="D102" s="10" t="n"/>
      <c r="E102" s="7" t="n"/>
      <c r="F102" s="7" t="n"/>
      <c r="G102" s="8" t="n"/>
      <c r="H102" s="7" t="n"/>
      <c r="I102" s="7" t="n"/>
      <c r="J102" s="13">
        <f>IF($A102="","",IF($B102="","",TODAY()-$B102))</f>
        <v/>
      </c>
      <c r="K102" s="18">
        <f>IF($A102="","",IF($H102="Superseded","",IF($G102="","No review date set",IF($G102&lt;TODAY(),"Review overdue",IF($G102&lt;=TODAY()+30,"Review within a month","")))))</f>
        <v/>
      </c>
      <c r="L102" s="7" t="n"/>
    </row>
    <row r="103">
      <c r="A103" s="7" t="n"/>
      <c r="B103" s="8" t="n"/>
      <c r="C103" s="7" t="n"/>
      <c r="D103" s="10" t="n"/>
      <c r="E103" s="7" t="n"/>
      <c r="F103" s="7" t="n"/>
      <c r="G103" s="8" t="n"/>
      <c r="H103" s="7" t="n"/>
      <c r="I103" s="7" t="n"/>
      <c r="J103" s="13">
        <f>IF($A103="","",IF($B103="","",TODAY()-$B103))</f>
        <v/>
      </c>
      <c r="K103" s="18">
        <f>IF($A103="","",IF($H103="Superseded","",IF($G103="","No review date set",IF($G103&lt;TODAY(),"Review overdue",IF($G103&lt;=TODAY()+30,"Review within a month","")))))</f>
        <v/>
      </c>
      <c r="L103" s="7" t="n"/>
    </row>
    <row r="104">
      <c r="A104" s="7" t="n"/>
      <c r="B104" s="8" t="n"/>
      <c r="C104" s="7" t="n"/>
      <c r="D104" s="10" t="n"/>
      <c r="E104" s="7" t="n"/>
      <c r="F104" s="7" t="n"/>
      <c r="G104" s="8" t="n"/>
      <c r="H104" s="7" t="n"/>
      <c r="I104" s="7" t="n"/>
      <c r="J104" s="13">
        <f>IF($A104="","",IF($B104="","",TODAY()-$B104))</f>
        <v/>
      </c>
      <c r="K104" s="18">
        <f>IF($A104="","",IF($H104="Superseded","",IF($G104="","No review date set",IF($G104&lt;TODAY(),"Review overdue",IF($G104&lt;=TODAY()+30,"Review within a month","")))))</f>
        <v/>
      </c>
      <c r="L104" s="7" t="n"/>
    </row>
    <row r="106">
      <c r="A106" s="2" t="inlineStr">
        <is>
          <t>The Why column is the one that earns its keep. A decision without its reason is a rule nobody can judge the expiry date of, and it gets re-argued from scratch every time the circumstances change.</t>
        </is>
      </c>
    </row>
  </sheetData>
  <conditionalFormatting sqref="K5:K104">
    <cfRule type="cellIs" priority="1" operator="equal" dxfId="0">
      <formula>"Review overdue"</formula>
    </cfRule>
  </conditionalFormatting>
  <dataValidations count="1">
    <dataValidation sqref="H5:H104" showDropDown="0" showInputMessage="0" showErrorMessage="0" allowBlank="1" type="list">
      <formula1>"Active,Superseded,Reversed"</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M88"/>
  <sheetViews>
    <sheetView workbookViewId="0">
      <selection activeCell="A1" sqref="A1"/>
    </sheetView>
  </sheetViews>
  <sheetFormatPr baseColWidth="8" defaultRowHeight="15"/>
  <cols>
    <col width="5" customWidth="1" min="1" max="1"/>
    <col width="46" customWidth="1" min="2" max="2"/>
    <col width="16" customWidth="1" min="3" max="3"/>
    <col width="12" customWidth="1" min="4" max="4"/>
    <col width="12" customWidth="1" min="5" max="5"/>
    <col width="80" customWidth="1" min="6" max="6"/>
    <col width="14" customWidth="1" min="7" max="7"/>
    <col width="15" customWidth="1" min="8" max="8"/>
    <col width="16" customWidth="1" min="9" max="9"/>
    <col width="36" customWidth="1" min="12" max="12"/>
    <col width="14" customWidth="1" min="13" max="13"/>
  </cols>
  <sheetData>
    <row r="1">
      <c r="A1" s="1" t="inlineStr">
        <is>
          <t>Dashboard</t>
        </is>
      </c>
    </row>
    <row r="2">
      <c r="A2" s="2" t="inlineStr">
        <is>
          <t>Open actions by owner, completion rate by meeting, and the follow-up list. Type the names, the meeting names and the follow-up meeting; everything else is read off the other tabs.</t>
        </is>
      </c>
    </row>
    <row r="4">
      <c r="A4" s="3" t="inlineStr">
        <is>
          <t>Open actions by owner — the list to read at the START of the meeting</t>
        </is>
      </c>
    </row>
    <row r="5">
      <c r="A5" s="6" t="inlineStr">
        <is>
          <t>Owner</t>
        </is>
      </c>
      <c r="B5" s="6" t="inlineStr">
        <is>
          <t>Actions</t>
        </is>
      </c>
      <c r="C5" s="6" t="inlineStr">
        <is>
          <t>Open</t>
        </is>
      </c>
      <c r="D5" s="6" t="inlineStr">
        <is>
          <t>Overdue</t>
        </is>
      </c>
      <c r="E5" s="6" t="inlineStr">
        <is>
          <t>Done</t>
        </is>
      </c>
      <c r="F5" s="6" t="inlineStr">
        <is>
          <t>Dropped</t>
        </is>
      </c>
      <c r="G5" s="6" t="inlineStr">
        <is>
          <t>Completion rate</t>
        </is>
      </c>
      <c r="H5" s="6" t="inlineStr">
        <is>
          <t>Oldest overdue (d)</t>
        </is>
      </c>
      <c r="I5" s="6" t="inlineStr">
        <is>
          <t>Avg days to close</t>
        </is>
      </c>
      <c r="L5" s="6" t="inlineStr">
        <is>
          <t>Everything, all meetings</t>
        </is>
      </c>
      <c r="M5" s="6" t="inlineStr">
        <is>
          <t>Value</t>
        </is>
      </c>
    </row>
    <row r="6">
      <c r="A6" s="7" t="inlineStr">
        <is>
          <t>A. Duval</t>
        </is>
      </c>
      <c r="B6" s="13">
        <f>IF($A6="","",COUNTIFS(Actions!$D$5:$D$204,$A6))</f>
        <v/>
      </c>
      <c r="C6" s="12">
        <f>IF($A6="","",COUNTIFS(Actions!$D$5:$D$204,$A6,Actions!$F$5:$F$204,"Open"))</f>
        <v/>
      </c>
      <c r="D6" s="12">
        <f>IF($A6="","",COUNTIFS(Actions!$D$5:$D$204,$A6,Actions!$G$5:$G$204,"OVERDUE"))</f>
        <v/>
      </c>
      <c r="E6" s="13">
        <f>IF($A6="","",COUNTIFS(Actions!$D$5:$D$204,$A6,Actions!$F$5:$F$204,"Done"))</f>
        <v/>
      </c>
      <c r="F6" s="13">
        <f>IF($A6="","",COUNTIFS(Actions!$D$5:$D$204,$A6,Actions!$F$5:$F$204,"Dropped"))</f>
        <v/>
      </c>
      <c r="G6" s="19">
        <f>IF($A6="","",IFERROR(COUNTIFS(Actions!$D$5:$D$204,$A6,Actions!$F$5:$F$204,"Done")/COUNTIFS(Actions!$D$5:$D$204,$A6),""))</f>
        <v/>
      </c>
      <c r="H6" s="13">
        <f>IF($A6="","",MAX(0,SUMPRODUCT(MAX((Actions!$D$5:$D$204=$A6)*(Actions!$F$5:$F$204&lt;&gt;"Done")*(Actions!$F$5:$F$204&lt;&gt;"Dropped")*(Actions!$E$5:$E$204&lt;&gt;"")*(TODAY()-Actions!$E$5:$E$204)))))</f>
        <v/>
      </c>
      <c r="I6" s="20">
        <f>IF($A6="","",IFERROR(AVERAGEIFS(Actions!$K$5:$K$204,Actions!$D$5:$D$204,$A6),""))</f>
        <v/>
      </c>
      <c r="L6" s="21" t="inlineStr">
        <is>
          <t>Meetings held</t>
        </is>
      </c>
      <c r="M6" s="12">
        <f>COUNTIFS(Meetings!$A$5:$A$104,"&lt;&gt;")</f>
        <v/>
      </c>
    </row>
    <row r="7">
      <c r="A7" s="7" t="inlineStr">
        <is>
          <t>K. Owens</t>
        </is>
      </c>
      <c r="B7" s="13">
        <f>IF($A7="","",COUNTIFS(Actions!$D$5:$D$204,$A7))</f>
        <v/>
      </c>
      <c r="C7" s="12">
        <f>IF($A7="","",COUNTIFS(Actions!$D$5:$D$204,$A7,Actions!$F$5:$F$204,"Open"))</f>
        <v/>
      </c>
      <c r="D7" s="12">
        <f>IF($A7="","",COUNTIFS(Actions!$D$5:$D$204,$A7,Actions!$G$5:$G$204,"OVERDUE"))</f>
        <v/>
      </c>
      <c r="E7" s="13">
        <f>IF($A7="","",COUNTIFS(Actions!$D$5:$D$204,$A7,Actions!$F$5:$F$204,"Done"))</f>
        <v/>
      </c>
      <c r="F7" s="13">
        <f>IF($A7="","",COUNTIFS(Actions!$D$5:$D$204,$A7,Actions!$F$5:$F$204,"Dropped"))</f>
        <v/>
      </c>
      <c r="G7" s="19">
        <f>IF($A7="","",IFERROR(COUNTIFS(Actions!$D$5:$D$204,$A7,Actions!$F$5:$F$204,"Done")/COUNTIFS(Actions!$D$5:$D$204,$A7),""))</f>
        <v/>
      </c>
      <c r="H7" s="13">
        <f>IF($A7="","",MAX(0,SUMPRODUCT(MAX((Actions!$D$5:$D$204=$A7)*(Actions!$F$5:$F$204&lt;&gt;"Done")*(Actions!$F$5:$F$204&lt;&gt;"Dropped")*(Actions!$E$5:$E$204&lt;&gt;"")*(TODAY()-Actions!$E$5:$E$204)))))</f>
        <v/>
      </c>
      <c r="I7" s="20">
        <f>IF($A7="","",IFERROR(AVERAGEIFS(Actions!$K$5:$K$204,Actions!$D$5:$D$204,$A7),""))</f>
        <v/>
      </c>
      <c r="L7" s="21" t="inlineStr">
        <is>
          <t>People-hours spent in them</t>
        </is>
      </c>
      <c r="M7" s="22">
        <f>SUM(Meetings!$H$5:$H$104)</f>
        <v/>
      </c>
    </row>
    <row r="8">
      <c r="A8" s="7" t="inlineStr">
        <is>
          <t>M. Ferrer</t>
        </is>
      </c>
      <c r="B8" s="13">
        <f>IF($A8="","",COUNTIFS(Actions!$D$5:$D$204,$A8))</f>
        <v/>
      </c>
      <c r="C8" s="12">
        <f>IF($A8="","",COUNTIFS(Actions!$D$5:$D$204,$A8,Actions!$F$5:$F$204,"Open"))</f>
        <v/>
      </c>
      <c r="D8" s="12">
        <f>IF($A8="","",COUNTIFS(Actions!$D$5:$D$204,$A8,Actions!$G$5:$G$204,"OVERDUE"))</f>
        <v/>
      </c>
      <c r="E8" s="13">
        <f>IF($A8="","",COUNTIFS(Actions!$D$5:$D$204,$A8,Actions!$F$5:$F$204,"Done"))</f>
        <v/>
      </c>
      <c r="F8" s="13">
        <f>IF($A8="","",COUNTIFS(Actions!$D$5:$D$204,$A8,Actions!$F$5:$F$204,"Dropped"))</f>
        <v/>
      </c>
      <c r="G8" s="19">
        <f>IF($A8="","",IFERROR(COUNTIFS(Actions!$D$5:$D$204,$A8,Actions!$F$5:$F$204,"Done")/COUNTIFS(Actions!$D$5:$D$204,$A8),""))</f>
        <v/>
      </c>
      <c r="H8" s="13">
        <f>IF($A8="","",MAX(0,SUMPRODUCT(MAX((Actions!$D$5:$D$204=$A8)*(Actions!$F$5:$F$204&lt;&gt;"Done")*(Actions!$F$5:$F$204&lt;&gt;"Dropped")*(Actions!$E$5:$E$204&lt;&gt;"")*(TODAY()-Actions!$E$5:$E$204)))))</f>
        <v/>
      </c>
      <c r="I8" s="20">
        <f>IF($A8="","",IFERROR(AVERAGEIFS(Actions!$K$5:$K$204,Actions!$D$5:$D$204,$A8),""))</f>
        <v/>
      </c>
      <c r="L8" s="21" t="inlineStr">
        <is>
          <t>Actions raised</t>
        </is>
      </c>
      <c r="M8" s="12">
        <f>COUNTIFS(Actions!$A$5:$A$204,"&lt;&gt;")</f>
        <v/>
      </c>
    </row>
    <row r="9">
      <c r="A9" s="7" t="inlineStr">
        <is>
          <t>S. Novak</t>
        </is>
      </c>
      <c r="B9" s="13">
        <f>IF($A9="","",COUNTIFS(Actions!$D$5:$D$204,$A9))</f>
        <v/>
      </c>
      <c r="C9" s="12">
        <f>IF($A9="","",COUNTIFS(Actions!$D$5:$D$204,$A9,Actions!$F$5:$F$204,"Open"))</f>
        <v/>
      </c>
      <c r="D9" s="12">
        <f>IF($A9="","",COUNTIFS(Actions!$D$5:$D$204,$A9,Actions!$G$5:$G$204,"OVERDUE"))</f>
        <v/>
      </c>
      <c r="E9" s="13">
        <f>IF($A9="","",COUNTIFS(Actions!$D$5:$D$204,$A9,Actions!$F$5:$F$204,"Done"))</f>
        <v/>
      </c>
      <c r="F9" s="13">
        <f>IF($A9="","",COUNTIFS(Actions!$D$5:$D$204,$A9,Actions!$F$5:$F$204,"Dropped"))</f>
        <v/>
      </c>
      <c r="G9" s="19">
        <f>IF($A9="","",IFERROR(COUNTIFS(Actions!$D$5:$D$204,$A9,Actions!$F$5:$F$204,"Done")/COUNTIFS(Actions!$D$5:$D$204,$A9),""))</f>
        <v/>
      </c>
      <c r="H9" s="13">
        <f>IF($A9="","",MAX(0,SUMPRODUCT(MAX((Actions!$D$5:$D$204=$A9)*(Actions!$F$5:$F$204&lt;&gt;"Done")*(Actions!$F$5:$F$204&lt;&gt;"Dropped")*(Actions!$E$5:$E$204&lt;&gt;"")*(TODAY()-Actions!$E$5:$E$204)))))</f>
        <v/>
      </c>
      <c r="I9" s="20">
        <f>IF($A9="","",IFERROR(AVERAGEIFS(Actions!$K$5:$K$204,Actions!$D$5:$D$204,$A9),""))</f>
        <v/>
      </c>
      <c r="L9" s="21" t="inlineStr">
        <is>
          <t>Actions per meeting</t>
        </is>
      </c>
      <c r="M9" s="23">
        <f>IFERROR(COUNTIFS(Actions!$A$5:$A$204,"&lt;&gt;")/COUNTIFS(Meetings!$A$5:$A$104,"&lt;&gt;"),"")</f>
        <v/>
      </c>
    </row>
    <row r="10">
      <c r="A10" s="7" t="inlineStr">
        <is>
          <t>R. Kaur</t>
        </is>
      </c>
      <c r="B10" s="13">
        <f>IF($A10="","",COUNTIFS(Actions!$D$5:$D$204,$A10))</f>
        <v/>
      </c>
      <c r="C10" s="12">
        <f>IF($A10="","",COUNTIFS(Actions!$D$5:$D$204,$A10,Actions!$F$5:$F$204,"Open"))</f>
        <v/>
      </c>
      <c r="D10" s="12">
        <f>IF($A10="","",COUNTIFS(Actions!$D$5:$D$204,$A10,Actions!$G$5:$G$204,"OVERDUE"))</f>
        <v/>
      </c>
      <c r="E10" s="13">
        <f>IF($A10="","",COUNTIFS(Actions!$D$5:$D$204,$A10,Actions!$F$5:$F$204,"Done"))</f>
        <v/>
      </c>
      <c r="F10" s="13">
        <f>IF($A10="","",COUNTIFS(Actions!$D$5:$D$204,$A10,Actions!$F$5:$F$204,"Dropped"))</f>
        <v/>
      </c>
      <c r="G10" s="19">
        <f>IF($A10="","",IFERROR(COUNTIFS(Actions!$D$5:$D$204,$A10,Actions!$F$5:$F$204,"Done")/COUNTIFS(Actions!$D$5:$D$204,$A10),""))</f>
        <v/>
      </c>
      <c r="H10" s="13">
        <f>IF($A10="","",MAX(0,SUMPRODUCT(MAX((Actions!$D$5:$D$204=$A10)*(Actions!$F$5:$F$204&lt;&gt;"Done")*(Actions!$F$5:$F$204&lt;&gt;"Dropped")*(Actions!$E$5:$E$204&lt;&gt;"")*(TODAY()-Actions!$E$5:$E$204)))))</f>
        <v/>
      </c>
      <c r="I10" s="20">
        <f>IF($A10="","",IFERROR(AVERAGEIFS(Actions!$K$5:$K$204,Actions!$D$5:$D$204,$A10),""))</f>
        <v/>
      </c>
      <c r="L10" s="21" t="inlineStr">
        <is>
          <t>Open</t>
        </is>
      </c>
      <c r="M10" s="12">
        <f>COUNTIFS(Actions!$F$5:$F$204,"Open")</f>
        <v/>
      </c>
    </row>
    <row r="11">
      <c r="A11" s="7" t="n"/>
      <c r="B11" s="13">
        <f>IF($A11="","",COUNTIFS(Actions!$D$5:$D$204,$A11))</f>
        <v/>
      </c>
      <c r="C11" s="12">
        <f>IF($A11="","",COUNTIFS(Actions!$D$5:$D$204,$A11,Actions!$F$5:$F$204,"Open"))</f>
        <v/>
      </c>
      <c r="D11" s="12">
        <f>IF($A11="","",COUNTIFS(Actions!$D$5:$D$204,$A11,Actions!$G$5:$G$204,"OVERDUE"))</f>
        <v/>
      </c>
      <c r="E11" s="13">
        <f>IF($A11="","",COUNTIFS(Actions!$D$5:$D$204,$A11,Actions!$F$5:$F$204,"Done"))</f>
        <v/>
      </c>
      <c r="F11" s="13">
        <f>IF($A11="","",COUNTIFS(Actions!$D$5:$D$204,$A11,Actions!$F$5:$F$204,"Dropped"))</f>
        <v/>
      </c>
      <c r="G11" s="19">
        <f>IF($A11="","",IFERROR(COUNTIFS(Actions!$D$5:$D$204,$A11,Actions!$F$5:$F$204,"Done")/COUNTIFS(Actions!$D$5:$D$204,$A11),""))</f>
        <v/>
      </c>
      <c r="H11" s="13">
        <f>IF($A11="","",MAX(0,SUMPRODUCT(MAX((Actions!$D$5:$D$204=$A11)*(Actions!$F$5:$F$204&lt;&gt;"Done")*(Actions!$F$5:$F$204&lt;&gt;"Dropped")*(Actions!$E$5:$E$204&lt;&gt;"")*(TODAY()-Actions!$E$5:$E$204)))))</f>
        <v/>
      </c>
      <c r="I11" s="20">
        <f>IF($A11="","",IFERROR(AVERAGEIFS(Actions!$K$5:$K$204,Actions!$D$5:$D$204,$A11),""))</f>
        <v/>
      </c>
      <c r="L11" s="21" t="inlineStr">
        <is>
          <t>Overdue</t>
        </is>
      </c>
      <c r="M11" s="12">
        <f>COUNTIFS(Actions!$G$5:$G$204,"OVERDUE")</f>
        <v/>
      </c>
    </row>
    <row r="12">
      <c r="A12" s="7" t="n"/>
      <c r="B12" s="13">
        <f>IF($A12="","",COUNTIFS(Actions!$D$5:$D$204,$A12))</f>
        <v/>
      </c>
      <c r="C12" s="12">
        <f>IF($A12="","",COUNTIFS(Actions!$D$5:$D$204,$A12,Actions!$F$5:$F$204,"Open"))</f>
        <v/>
      </c>
      <c r="D12" s="12">
        <f>IF($A12="","",COUNTIFS(Actions!$D$5:$D$204,$A12,Actions!$G$5:$G$204,"OVERDUE"))</f>
        <v/>
      </c>
      <c r="E12" s="13">
        <f>IF($A12="","",COUNTIFS(Actions!$D$5:$D$204,$A12,Actions!$F$5:$F$204,"Done"))</f>
        <v/>
      </c>
      <c r="F12" s="13">
        <f>IF($A12="","",COUNTIFS(Actions!$D$5:$D$204,$A12,Actions!$F$5:$F$204,"Dropped"))</f>
        <v/>
      </c>
      <c r="G12" s="19">
        <f>IF($A12="","",IFERROR(COUNTIFS(Actions!$D$5:$D$204,$A12,Actions!$F$5:$F$204,"Done")/COUNTIFS(Actions!$D$5:$D$204,$A12),""))</f>
        <v/>
      </c>
      <c r="H12" s="13">
        <f>IF($A12="","",MAX(0,SUMPRODUCT(MAX((Actions!$D$5:$D$204=$A12)*(Actions!$F$5:$F$204&lt;&gt;"Done")*(Actions!$F$5:$F$204&lt;&gt;"Dropped")*(Actions!$E$5:$E$204&lt;&gt;"")*(TODAY()-Actions!$E$5:$E$204)))))</f>
        <v/>
      </c>
      <c r="I12" s="20">
        <f>IF($A12="","",IFERROR(AVERAGEIFS(Actions!$K$5:$K$204,Actions!$D$5:$D$204,$A12),""))</f>
        <v/>
      </c>
      <c r="L12" s="21" t="inlineStr">
        <is>
          <t>Blocked</t>
        </is>
      </c>
      <c r="M12" s="12">
        <f>COUNTIFS(Actions!$F$5:$F$204,"Blocked")</f>
        <v/>
      </c>
    </row>
    <row r="13">
      <c r="A13" s="7" t="n"/>
      <c r="B13" s="13">
        <f>IF($A13="","",COUNTIFS(Actions!$D$5:$D$204,$A13))</f>
        <v/>
      </c>
      <c r="C13" s="12">
        <f>IF($A13="","",COUNTIFS(Actions!$D$5:$D$204,$A13,Actions!$F$5:$F$204,"Open"))</f>
        <v/>
      </c>
      <c r="D13" s="12">
        <f>IF($A13="","",COUNTIFS(Actions!$D$5:$D$204,$A13,Actions!$G$5:$G$204,"OVERDUE"))</f>
        <v/>
      </c>
      <c r="E13" s="13">
        <f>IF($A13="","",COUNTIFS(Actions!$D$5:$D$204,$A13,Actions!$F$5:$F$204,"Done"))</f>
        <v/>
      </c>
      <c r="F13" s="13">
        <f>IF($A13="","",COUNTIFS(Actions!$D$5:$D$204,$A13,Actions!$F$5:$F$204,"Dropped"))</f>
        <v/>
      </c>
      <c r="G13" s="19">
        <f>IF($A13="","",IFERROR(COUNTIFS(Actions!$D$5:$D$204,$A13,Actions!$F$5:$F$204,"Done")/COUNTIFS(Actions!$D$5:$D$204,$A13),""))</f>
        <v/>
      </c>
      <c r="H13" s="13">
        <f>IF($A13="","",MAX(0,SUMPRODUCT(MAX((Actions!$D$5:$D$204=$A13)*(Actions!$F$5:$F$204&lt;&gt;"Done")*(Actions!$F$5:$F$204&lt;&gt;"Dropped")*(Actions!$E$5:$E$204&lt;&gt;"")*(TODAY()-Actions!$E$5:$E$204)))))</f>
        <v/>
      </c>
      <c r="I13" s="20">
        <f>IF($A13="","",IFERROR(AVERAGEIFS(Actions!$K$5:$K$204,Actions!$D$5:$D$204,$A13),""))</f>
        <v/>
      </c>
      <c r="L13" s="21" t="inlineStr">
        <is>
          <t>Dropped</t>
        </is>
      </c>
      <c r="M13" s="12">
        <f>COUNTIFS(Actions!$F$5:$F$204,"Dropped")</f>
        <v/>
      </c>
    </row>
    <row r="14">
      <c r="A14" s="7" t="n"/>
      <c r="B14" s="13">
        <f>IF($A14="","",COUNTIFS(Actions!$D$5:$D$204,$A14))</f>
        <v/>
      </c>
      <c r="C14" s="12">
        <f>IF($A14="","",COUNTIFS(Actions!$D$5:$D$204,$A14,Actions!$F$5:$F$204,"Open"))</f>
        <v/>
      </c>
      <c r="D14" s="12">
        <f>IF($A14="","",COUNTIFS(Actions!$D$5:$D$204,$A14,Actions!$G$5:$G$204,"OVERDUE"))</f>
        <v/>
      </c>
      <c r="E14" s="13">
        <f>IF($A14="","",COUNTIFS(Actions!$D$5:$D$204,$A14,Actions!$F$5:$F$204,"Done"))</f>
        <v/>
      </c>
      <c r="F14" s="13">
        <f>IF($A14="","",COUNTIFS(Actions!$D$5:$D$204,$A14,Actions!$F$5:$F$204,"Dropped"))</f>
        <v/>
      </c>
      <c r="G14" s="19">
        <f>IF($A14="","",IFERROR(COUNTIFS(Actions!$D$5:$D$204,$A14,Actions!$F$5:$F$204,"Done")/COUNTIFS(Actions!$D$5:$D$204,$A14),""))</f>
        <v/>
      </c>
      <c r="H14" s="13">
        <f>IF($A14="","",MAX(0,SUMPRODUCT(MAX((Actions!$D$5:$D$204=$A14)*(Actions!$F$5:$F$204&lt;&gt;"Done")*(Actions!$F$5:$F$204&lt;&gt;"Dropped")*(Actions!$E$5:$E$204&lt;&gt;"")*(TODAY()-Actions!$E$5:$E$204)))))</f>
        <v/>
      </c>
      <c r="I14" s="20">
        <f>IF($A14="","",IFERROR(AVERAGEIFS(Actions!$K$5:$K$204,Actions!$D$5:$D$204,$A14),""))</f>
        <v/>
      </c>
      <c r="L14" s="21" t="inlineStr">
        <is>
          <t>Done</t>
        </is>
      </c>
      <c r="M14" s="12">
        <f>COUNTIFS(Actions!$F$5:$F$204,"Done")</f>
        <v/>
      </c>
    </row>
    <row r="15">
      <c r="A15" s="7" t="n"/>
      <c r="B15" s="13">
        <f>IF($A15="","",COUNTIFS(Actions!$D$5:$D$204,$A15))</f>
        <v/>
      </c>
      <c r="C15" s="12">
        <f>IF($A15="","",COUNTIFS(Actions!$D$5:$D$204,$A15,Actions!$F$5:$F$204,"Open"))</f>
        <v/>
      </c>
      <c r="D15" s="12">
        <f>IF($A15="","",COUNTIFS(Actions!$D$5:$D$204,$A15,Actions!$G$5:$G$204,"OVERDUE"))</f>
        <v/>
      </c>
      <c r="E15" s="13">
        <f>IF($A15="","",COUNTIFS(Actions!$D$5:$D$204,$A15,Actions!$F$5:$F$204,"Done"))</f>
        <v/>
      </c>
      <c r="F15" s="13">
        <f>IF($A15="","",COUNTIFS(Actions!$D$5:$D$204,$A15,Actions!$F$5:$F$204,"Dropped"))</f>
        <v/>
      </c>
      <c r="G15" s="19">
        <f>IF($A15="","",IFERROR(COUNTIFS(Actions!$D$5:$D$204,$A15,Actions!$F$5:$F$204,"Done")/COUNTIFS(Actions!$D$5:$D$204,$A15),""))</f>
        <v/>
      </c>
      <c r="H15" s="13">
        <f>IF($A15="","",MAX(0,SUMPRODUCT(MAX((Actions!$D$5:$D$204=$A15)*(Actions!$F$5:$F$204&lt;&gt;"Done")*(Actions!$F$5:$F$204&lt;&gt;"Dropped")*(Actions!$E$5:$E$204&lt;&gt;"")*(TODAY()-Actions!$E$5:$E$204)))))</f>
        <v/>
      </c>
      <c r="I15" s="20">
        <f>IF($A15="","",IFERROR(AVERAGEIFS(Actions!$K$5:$K$204,Actions!$D$5:$D$204,$A15),""))</f>
        <v/>
      </c>
      <c r="L15" s="21" t="inlineStr">
        <is>
          <t>Completion rate</t>
        </is>
      </c>
      <c r="M15" s="14">
        <f>IFERROR(COUNTIFS(Actions!$F$5:$F$204,"Done")/COUNTIFS(Actions!$A$5:$A$204,"&lt;&gt;"),"")</f>
        <v/>
      </c>
    </row>
    <row r="16">
      <c r="A16" s="7" t="n"/>
      <c r="B16" s="13">
        <f>IF($A16="","",COUNTIFS(Actions!$D$5:$D$204,$A16))</f>
        <v/>
      </c>
      <c r="C16" s="12">
        <f>IF($A16="","",COUNTIFS(Actions!$D$5:$D$204,$A16,Actions!$F$5:$F$204,"Open"))</f>
        <v/>
      </c>
      <c r="D16" s="12">
        <f>IF($A16="","",COUNTIFS(Actions!$D$5:$D$204,$A16,Actions!$G$5:$G$204,"OVERDUE"))</f>
        <v/>
      </c>
      <c r="E16" s="13">
        <f>IF($A16="","",COUNTIFS(Actions!$D$5:$D$204,$A16,Actions!$F$5:$F$204,"Done"))</f>
        <v/>
      </c>
      <c r="F16" s="13">
        <f>IF($A16="","",COUNTIFS(Actions!$D$5:$D$204,$A16,Actions!$F$5:$F$204,"Dropped"))</f>
        <v/>
      </c>
      <c r="G16" s="19">
        <f>IF($A16="","",IFERROR(COUNTIFS(Actions!$D$5:$D$204,$A16,Actions!$F$5:$F$204,"Done")/COUNTIFS(Actions!$D$5:$D$204,$A16),""))</f>
        <v/>
      </c>
      <c r="H16" s="13">
        <f>IF($A16="","",MAX(0,SUMPRODUCT(MAX((Actions!$D$5:$D$204=$A16)*(Actions!$F$5:$F$204&lt;&gt;"Done")*(Actions!$F$5:$F$204&lt;&gt;"Dropped")*(Actions!$E$5:$E$204&lt;&gt;"")*(TODAY()-Actions!$E$5:$E$204)))))</f>
        <v/>
      </c>
      <c r="I16" s="20">
        <f>IF($A16="","",IFERROR(AVERAGEIFS(Actions!$K$5:$K$204,Actions!$D$5:$D$204,$A16),""))</f>
        <v/>
      </c>
      <c r="L16" s="21" t="inlineStr">
        <is>
          <t>Average days to close</t>
        </is>
      </c>
      <c r="M16" s="23">
        <f>IFERROR(AVERAGE(Actions!$K$5:$K$204),"")</f>
        <v/>
      </c>
    </row>
    <row r="17">
      <c r="A17" s="7" t="n"/>
      <c r="B17" s="13">
        <f>IF($A17="","",COUNTIFS(Actions!$D$5:$D$204,$A17))</f>
        <v/>
      </c>
      <c r="C17" s="12">
        <f>IF($A17="","",COUNTIFS(Actions!$D$5:$D$204,$A17,Actions!$F$5:$F$204,"Open"))</f>
        <v/>
      </c>
      <c r="D17" s="12">
        <f>IF($A17="","",COUNTIFS(Actions!$D$5:$D$204,$A17,Actions!$G$5:$G$204,"OVERDUE"))</f>
        <v/>
      </c>
      <c r="E17" s="13">
        <f>IF($A17="","",COUNTIFS(Actions!$D$5:$D$204,$A17,Actions!$F$5:$F$204,"Done"))</f>
        <v/>
      </c>
      <c r="F17" s="13">
        <f>IF($A17="","",COUNTIFS(Actions!$D$5:$D$204,$A17,Actions!$F$5:$F$204,"Dropped"))</f>
        <v/>
      </c>
      <c r="G17" s="19">
        <f>IF($A17="","",IFERROR(COUNTIFS(Actions!$D$5:$D$204,$A17,Actions!$F$5:$F$204,"Done")/COUNTIFS(Actions!$D$5:$D$204,$A17),""))</f>
        <v/>
      </c>
      <c r="H17" s="13">
        <f>IF($A17="","",MAX(0,SUMPRODUCT(MAX((Actions!$D$5:$D$204=$A17)*(Actions!$F$5:$F$204&lt;&gt;"Done")*(Actions!$F$5:$F$204&lt;&gt;"Dropped")*(Actions!$E$5:$E$204&lt;&gt;"")*(TODAY()-Actions!$E$5:$E$204)))))</f>
        <v/>
      </c>
      <c r="I17" s="20">
        <f>IF($A17="","",IFERROR(AVERAGEIFS(Actions!$K$5:$K$204,Actions!$D$5:$D$204,$A17),""))</f>
        <v/>
      </c>
      <c r="L17" s="21" t="inlineStr">
        <is>
          <t>Actions with no owner or no date</t>
        </is>
      </c>
      <c r="M17" s="12">
        <f>COUNTIFS(Actions!$A$5:$A$204,"&lt;&gt;")-COUNTIFS(Actions!$A$5:$A$204,"&lt;&gt;",Actions!$D$5:$D$204,"&lt;&gt;",Actions!$E$5:$E$204,"&lt;&gt;")</f>
        <v/>
      </c>
    </row>
    <row r="18">
      <c r="A18" s="7" t="n"/>
      <c r="B18" s="13">
        <f>IF($A18="","",COUNTIFS(Actions!$D$5:$D$204,$A18))</f>
        <v/>
      </c>
      <c r="C18" s="12">
        <f>IF($A18="","",COUNTIFS(Actions!$D$5:$D$204,$A18,Actions!$F$5:$F$204,"Open"))</f>
        <v/>
      </c>
      <c r="D18" s="12">
        <f>IF($A18="","",COUNTIFS(Actions!$D$5:$D$204,$A18,Actions!$G$5:$G$204,"OVERDUE"))</f>
        <v/>
      </c>
      <c r="E18" s="13">
        <f>IF($A18="","",COUNTIFS(Actions!$D$5:$D$204,$A18,Actions!$F$5:$F$204,"Done"))</f>
        <v/>
      </c>
      <c r="F18" s="13">
        <f>IF($A18="","",COUNTIFS(Actions!$D$5:$D$204,$A18,Actions!$F$5:$F$204,"Dropped"))</f>
        <v/>
      </c>
      <c r="G18" s="19">
        <f>IF($A18="","",IFERROR(COUNTIFS(Actions!$D$5:$D$204,$A18,Actions!$F$5:$F$204,"Done")/COUNTIFS(Actions!$D$5:$D$204,$A18),""))</f>
        <v/>
      </c>
      <c r="H18" s="13">
        <f>IF($A18="","",MAX(0,SUMPRODUCT(MAX((Actions!$D$5:$D$204=$A18)*(Actions!$F$5:$F$204&lt;&gt;"Done")*(Actions!$F$5:$F$204&lt;&gt;"Dropped")*(Actions!$E$5:$E$204&lt;&gt;"")*(TODAY()-Actions!$E$5:$E$204)))))</f>
        <v/>
      </c>
      <c r="I18" s="20">
        <f>IF($A18="","",IFERROR(AVERAGEIFS(Actions!$K$5:$K$204,Actions!$D$5:$D$204,$A18),""))</f>
        <v/>
      </c>
      <c r="L18" s="21" t="inlineStr">
        <is>
          <t>Decisions recorded</t>
        </is>
      </c>
      <c r="M18" s="12">
        <f>COUNTIFS(Decisions!$A$5:$A$104,"&lt;&gt;")</f>
        <v/>
      </c>
    </row>
    <row r="19">
      <c r="A19" s="7" t="n"/>
      <c r="B19" s="13">
        <f>IF($A19="","",COUNTIFS(Actions!$D$5:$D$204,$A19))</f>
        <v/>
      </c>
      <c r="C19" s="12">
        <f>IF($A19="","",COUNTIFS(Actions!$D$5:$D$204,$A19,Actions!$F$5:$F$204,"Open"))</f>
        <v/>
      </c>
      <c r="D19" s="12">
        <f>IF($A19="","",COUNTIFS(Actions!$D$5:$D$204,$A19,Actions!$G$5:$G$204,"OVERDUE"))</f>
        <v/>
      </c>
      <c r="E19" s="13">
        <f>IF($A19="","",COUNTIFS(Actions!$D$5:$D$204,$A19,Actions!$F$5:$F$204,"Done"))</f>
        <v/>
      </c>
      <c r="F19" s="13">
        <f>IF($A19="","",COUNTIFS(Actions!$D$5:$D$204,$A19,Actions!$F$5:$F$204,"Dropped"))</f>
        <v/>
      </c>
      <c r="G19" s="19">
        <f>IF($A19="","",IFERROR(COUNTIFS(Actions!$D$5:$D$204,$A19,Actions!$F$5:$F$204,"Done")/COUNTIFS(Actions!$D$5:$D$204,$A19),""))</f>
        <v/>
      </c>
      <c r="H19" s="13">
        <f>IF($A19="","",MAX(0,SUMPRODUCT(MAX((Actions!$D$5:$D$204=$A19)*(Actions!$F$5:$F$204&lt;&gt;"Done")*(Actions!$F$5:$F$204&lt;&gt;"Dropped")*(Actions!$E$5:$E$204&lt;&gt;"")*(TODAY()-Actions!$E$5:$E$204)))))</f>
        <v/>
      </c>
      <c r="I19" s="20">
        <f>IF($A19="","",IFERROR(AVERAGEIFS(Actions!$K$5:$K$204,Actions!$D$5:$D$204,$A19),""))</f>
        <v/>
      </c>
      <c r="L19" s="21" t="inlineStr">
        <is>
          <t>Decisions still active</t>
        </is>
      </c>
      <c r="M19" s="12">
        <f>COUNTIFS(Decisions!$H$5:$H$104,"Active")</f>
        <v/>
      </c>
    </row>
    <row r="20">
      <c r="L20" s="21" t="inlineStr">
        <is>
          <t>Decisions past their review date</t>
        </is>
      </c>
      <c r="M20" s="12">
        <f>COUNTIFS(Decisions!$K$5:$K$104,"Review overdue")</f>
        <v/>
      </c>
    </row>
    <row r="22">
      <c r="A22" s="3" t="inlineStr">
        <is>
          <t>Completion rate by meeting — a meeting whose actions never finish is a meeting with a problem</t>
        </is>
      </c>
      <c r="L22" s="2" t="inlineStr">
        <is>
          <t>A completion rate around 40% is normal for a meeting that reads its actions at the end. Reading them at the start, by owner, is the change that moves it above 80%, and it costs four minutes.</t>
        </is>
      </c>
    </row>
    <row r="23">
      <c r="A23" s="6" t="inlineStr">
        <is>
          <t>Meeting</t>
        </is>
      </c>
      <c r="B23" s="6" t="inlineStr">
        <is>
          <t>Times held</t>
        </is>
      </c>
      <c r="C23" s="6" t="inlineStr">
        <is>
          <t>Actions raised</t>
        </is>
      </c>
      <c r="D23" s="6" t="inlineStr">
        <is>
          <t>Done</t>
        </is>
      </c>
      <c r="E23" s="6" t="inlineStr">
        <is>
          <t>Open</t>
        </is>
      </c>
      <c r="F23" s="6" t="inlineStr">
        <is>
          <t>Overdue</t>
        </is>
      </c>
      <c r="G23" s="6" t="inlineStr">
        <is>
          <t>Completion rate</t>
        </is>
      </c>
      <c r="H23" s="6" t="inlineStr">
        <is>
          <t>Avg days to close</t>
        </is>
      </c>
      <c r="I23" s="6" t="inlineStr">
        <is>
          <t>Person-hours spent</t>
        </is>
      </c>
    </row>
    <row r="24">
      <c r="A24" s="7" t="inlineStr">
        <is>
          <t>Weekly ops</t>
        </is>
      </c>
      <c r="B24" s="13">
        <f>IF($A24="","",COUNTIFS(Meetings!$A$5:$A$104,$A24))</f>
        <v/>
      </c>
      <c r="C24" s="13">
        <f>IF($A24="","",COUNTIFS(Actions!$A$5:$A$204,$A24))</f>
        <v/>
      </c>
      <c r="D24" s="13">
        <f>IF($A24="","",COUNTIFS(Actions!$A$5:$A$204,$A24,Actions!$F$5:$F$204,"Done"))</f>
        <v/>
      </c>
      <c r="E24" s="13">
        <f>IF($A24="","",COUNTIFS(Actions!$A$5:$A$204,$A24,Actions!$F$5:$F$204,"Open"))</f>
        <v/>
      </c>
      <c r="F24" s="13">
        <f>IF($A24="","",COUNTIFS(Actions!$A$5:$A$204,$A24,Actions!$G$5:$G$204,"OVERDUE"))</f>
        <v/>
      </c>
      <c r="G24" s="14">
        <f>IF($A24="","",IFERROR(COUNTIFS(Actions!$A$5:$A$204,$A24,Actions!$F$5:$F$204,"Done")/COUNTIFS(Actions!$A$5:$A$204,$A24),""))</f>
        <v/>
      </c>
      <c r="H24" s="20">
        <f>IF($A24="","",IFERROR(AVERAGEIFS(Actions!$K$5:$K$204,Actions!$A$5:$A$204,$A24),""))</f>
        <v/>
      </c>
      <c r="I24" s="11">
        <f>IF($A24="","",SUMIFS(Meetings!$H$5:$H$104,Meetings!$A$5:$A$104,$A24))</f>
        <v/>
      </c>
    </row>
    <row r="25">
      <c r="A25" s="7" t="inlineStr">
        <is>
          <t>Board</t>
        </is>
      </c>
      <c r="B25" s="13">
        <f>IF($A25="","",COUNTIFS(Meetings!$A$5:$A$104,$A25))</f>
        <v/>
      </c>
      <c r="C25" s="13">
        <f>IF($A25="","",COUNTIFS(Actions!$A$5:$A$204,$A25))</f>
        <v/>
      </c>
      <c r="D25" s="13">
        <f>IF($A25="","",COUNTIFS(Actions!$A$5:$A$204,$A25,Actions!$F$5:$F$204,"Done"))</f>
        <v/>
      </c>
      <c r="E25" s="13">
        <f>IF($A25="","",COUNTIFS(Actions!$A$5:$A$204,$A25,Actions!$F$5:$F$204,"Open"))</f>
        <v/>
      </c>
      <c r="F25" s="13">
        <f>IF($A25="","",COUNTIFS(Actions!$A$5:$A$204,$A25,Actions!$G$5:$G$204,"OVERDUE"))</f>
        <v/>
      </c>
      <c r="G25" s="14">
        <f>IF($A25="","",IFERROR(COUNTIFS(Actions!$A$5:$A$204,$A25,Actions!$F$5:$F$204,"Done")/COUNTIFS(Actions!$A$5:$A$204,$A25),""))</f>
        <v/>
      </c>
      <c r="H25" s="20">
        <f>IF($A25="","",IFERROR(AVERAGEIFS(Actions!$K$5:$K$204,Actions!$A$5:$A$204,$A25),""))</f>
        <v/>
      </c>
      <c r="I25" s="11">
        <f>IF($A25="","",SUMIFS(Meetings!$H$5:$H$104,Meetings!$A$5:$A$104,$A25))</f>
        <v/>
      </c>
    </row>
    <row r="26">
      <c r="A26" s="7" t="n"/>
      <c r="B26" s="13">
        <f>IF($A26="","",COUNTIFS(Meetings!$A$5:$A$104,$A26))</f>
        <v/>
      </c>
      <c r="C26" s="13">
        <f>IF($A26="","",COUNTIFS(Actions!$A$5:$A$204,$A26))</f>
        <v/>
      </c>
      <c r="D26" s="13">
        <f>IF($A26="","",COUNTIFS(Actions!$A$5:$A$204,$A26,Actions!$F$5:$F$204,"Done"))</f>
        <v/>
      </c>
      <c r="E26" s="13">
        <f>IF($A26="","",COUNTIFS(Actions!$A$5:$A$204,$A26,Actions!$F$5:$F$204,"Open"))</f>
        <v/>
      </c>
      <c r="F26" s="13">
        <f>IF($A26="","",COUNTIFS(Actions!$A$5:$A$204,$A26,Actions!$G$5:$G$204,"OVERDUE"))</f>
        <v/>
      </c>
      <c r="G26" s="14">
        <f>IF($A26="","",IFERROR(COUNTIFS(Actions!$A$5:$A$204,$A26,Actions!$F$5:$F$204,"Done")/COUNTIFS(Actions!$A$5:$A$204,$A26),""))</f>
        <v/>
      </c>
      <c r="H26" s="20">
        <f>IF($A26="","",IFERROR(AVERAGEIFS(Actions!$K$5:$K$204,Actions!$A$5:$A$204,$A26),""))</f>
        <v/>
      </c>
      <c r="I26" s="11">
        <f>IF($A26="","",SUMIFS(Meetings!$H$5:$H$104,Meetings!$A$5:$A$104,$A26))</f>
        <v/>
      </c>
    </row>
    <row r="27">
      <c r="A27" s="7" t="n"/>
      <c r="B27" s="13">
        <f>IF($A27="","",COUNTIFS(Meetings!$A$5:$A$104,$A27))</f>
        <v/>
      </c>
      <c r="C27" s="13">
        <f>IF($A27="","",COUNTIFS(Actions!$A$5:$A$204,$A27))</f>
        <v/>
      </c>
      <c r="D27" s="13">
        <f>IF($A27="","",COUNTIFS(Actions!$A$5:$A$204,$A27,Actions!$F$5:$F$204,"Done"))</f>
        <v/>
      </c>
      <c r="E27" s="13">
        <f>IF($A27="","",COUNTIFS(Actions!$A$5:$A$204,$A27,Actions!$F$5:$F$204,"Open"))</f>
        <v/>
      </c>
      <c r="F27" s="13">
        <f>IF($A27="","",COUNTIFS(Actions!$A$5:$A$204,$A27,Actions!$G$5:$G$204,"OVERDUE"))</f>
        <v/>
      </c>
      <c r="G27" s="14">
        <f>IF($A27="","",IFERROR(COUNTIFS(Actions!$A$5:$A$204,$A27,Actions!$F$5:$F$204,"Done")/COUNTIFS(Actions!$A$5:$A$204,$A27),""))</f>
        <v/>
      </c>
      <c r="H27" s="20">
        <f>IF($A27="","",IFERROR(AVERAGEIFS(Actions!$K$5:$K$204,Actions!$A$5:$A$204,$A27),""))</f>
        <v/>
      </c>
      <c r="I27" s="11">
        <f>IF($A27="","",SUMIFS(Meetings!$H$5:$H$104,Meetings!$A$5:$A$104,$A27))</f>
        <v/>
      </c>
    </row>
    <row r="28">
      <c r="A28" s="7" t="n"/>
      <c r="B28" s="13">
        <f>IF($A28="","",COUNTIFS(Meetings!$A$5:$A$104,$A28))</f>
        <v/>
      </c>
      <c r="C28" s="13">
        <f>IF($A28="","",COUNTIFS(Actions!$A$5:$A$204,$A28))</f>
        <v/>
      </c>
      <c r="D28" s="13">
        <f>IF($A28="","",COUNTIFS(Actions!$A$5:$A$204,$A28,Actions!$F$5:$F$204,"Done"))</f>
        <v/>
      </c>
      <c r="E28" s="13">
        <f>IF($A28="","",COUNTIFS(Actions!$A$5:$A$204,$A28,Actions!$F$5:$F$204,"Open"))</f>
        <v/>
      </c>
      <c r="F28" s="13">
        <f>IF($A28="","",COUNTIFS(Actions!$A$5:$A$204,$A28,Actions!$G$5:$G$204,"OVERDUE"))</f>
        <v/>
      </c>
      <c r="G28" s="14">
        <f>IF($A28="","",IFERROR(COUNTIFS(Actions!$A$5:$A$204,$A28,Actions!$F$5:$F$204,"Done")/COUNTIFS(Actions!$A$5:$A$204,$A28),""))</f>
        <v/>
      </c>
      <c r="H28" s="20">
        <f>IF($A28="","",IFERROR(AVERAGEIFS(Actions!$K$5:$K$204,Actions!$A$5:$A$204,$A28),""))</f>
        <v/>
      </c>
      <c r="I28" s="11">
        <f>IF($A28="","",SUMIFS(Meetings!$H$5:$H$104,Meetings!$A$5:$A$104,$A28))</f>
        <v/>
      </c>
    </row>
    <row r="29">
      <c r="A29" s="7" t="n"/>
      <c r="B29" s="13">
        <f>IF($A29="","",COUNTIFS(Meetings!$A$5:$A$104,$A29))</f>
        <v/>
      </c>
      <c r="C29" s="13">
        <f>IF($A29="","",COUNTIFS(Actions!$A$5:$A$204,$A29))</f>
        <v/>
      </c>
      <c r="D29" s="13">
        <f>IF($A29="","",COUNTIFS(Actions!$A$5:$A$204,$A29,Actions!$F$5:$F$204,"Done"))</f>
        <v/>
      </c>
      <c r="E29" s="13">
        <f>IF($A29="","",COUNTIFS(Actions!$A$5:$A$204,$A29,Actions!$F$5:$F$204,"Open"))</f>
        <v/>
      </c>
      <c r="F29" s="13">
        <f>IF($A29="","",COUNTIFS(Actions!$A$5:$A$204,$A29,Actions!$G$5:$G$204,"OVERDUE"))</f>
        <v/>
      </c>
      <c r="G29" s="14">
        <f>IF($A29="","",IFERROR(COUNTIFS(Actions!$A$5:$A$204,$A29,Actions!$F$5:$F$204,"Done")/COUNTIFS(Actions!$A$5:$A$204,$A29),""))</f>
        <v/>
      </c>
      <c r="H29" s="20">
        <f>IF($A29="","",IFERROR(AVERAGEIFS(Actions!$K$5:$K$204,Actions!$A$5:$A$204,$A29),""))</f>
        <v/>
      </c>
      <c r="I29" s="11">
        <f>IF($A29="","",SUMIFS(Meetings!$H$5:$H$104,Meetings!$A$5:$A$104,$A29))</f>
        <v/>
      </c>
    </row>
    <row r="30">
      <c r="A30" s="7" t="n"/>
      <c r="B30" s="13">
        <f>IF($A30="","",COUNTIFS(Meetings!$A$5:$A$104,$A30))</f>
        <v/>
      </c>
      <c r="C30" s="13">
        <f>IF($A30="","",COUNTIFS(Actions!$A$5:$A$204,$A30))</f>
        <v/>
      </c>
      <c r="D30" s="13">
        <f>IF($A30="","",COUNTIFS(Actions!$A$5:$A$204,$A30,Actions!$F$5:$F$204,"Done"))</f>
        <v/>
      </c>
      <c r="E30" s="13">
        <f>IF($A30="","",COUNTIFS(Actions!$A$5:$A$204,$A30,Actions!$F$5:$F$204,"Open"))</f>
        <v/>
      </c>
      <c r="F30" s="13">
        <f>IF($A30="","",COUNTIFS(Actions!$A$5:$A$204,$A30,Actions!$G$5:$G$204,"OVERDUE"))</f>
        <v/>
      </c>
      <c r="G30" s="14">
        <f>IF($A30="","",IFERROR(COUNTIFS(Actions!$A$5:$A$204,$A30,Actions!$F$5:$F$204,"Done")/COUNTIFS(Actions!$A$5:$A$204,$A30),""))</f>
        <v/>
      </c>
      <c r="H30" s="20">
        <f>IF($A30="","",IFERROR(AVERAGEIFS(Actions!$K$5:$K$204,Actions!$A$5:$A$204,$A30),""))</f>
        <v/>
      </c>
      <c r="I30" s="11">
        <f>IF($A30="","",SUMIFS(Meetings!$H$5:$H$104,Meetings!$A$5:$A$104,$A30))</f>
        <v/>
      </c>
    </row>
    <row r="31">
      <c r="A31" s="7" t="n"/>
      <c r="B31" s="13">
        <f>IF($A31="","",COUNTIFS(Meetings!$A$5:$A$104,$A31))</f>
        <v/>
      </c>
      <c r="C31" s="13">
        <f>IF($A31="","",COUNTIFS(Actions!$A$5:$A$204,$A31))</f>
        <v/>
      </c>
      <c r="D31" s="13">
        <f>IF($A31="","",COUNTIFS(Actions!$A$5:$A$204,$A31,Actions!$F$5:$F$204,"Done"))</f>
        <v/>
      </c>
      <c r="E31" s="13">
        <f>IF($A31="","",COUNTIFS(Actions!$A$5:$A$204,$A31,Actions!$F$5:$F$204,"Open"))</f>
        <v/>
      </c>
      <c r="F31" s="13">
        <f>IF($A31="","",COUNTIFS(Actions!$A$5:$A$204,$A31,Actions!$G$5:$G$204,"OVERDUE"))</f>
        <v/>
      </c>
      <c r="G31" s="14">
        <f>IF($A31="","",IFERROR(COUNTIFS(Actions!$A$5:$A$204,$A31,Actions!$F$5:$F$204,"Done")/COUNTIFS(Actions!$A$5:$A$204,$A31),""))</f>
        <v/>
      </c>
      <c r="H31" s="20">
        <f>IF($A31="","",IFERROR(AVERAGEIFS(Actions!$K$5:$K$204,Actions!$A$5:$A$204,$A31),""))</f>
        <v/>
      </c>
      <c r="I31" s="11">
        <f>IF($A31="","",SUMIFS(Meetings!$H$5:$H$104,Meetings!$A$5:$A$104,$A31))</f>
        <v/>
      </c>
    </row>
    <row r="32">
      <c r="A32" s="7" t="n"/>
      <c r="B32" s="13">
        <f>IF($A32="","",COUNTIFS(Meetings!$A$5:$A$104,$A32))</f>
        <v/>
      </c>
      <c r="C32" s="13">
        <f>IF($A32="","",COUNTIFS(Actions!$A$5:$A$204,$A32))</f>
        <v/>
      </c>
      <c r="D32" s="13">
        <f>IF($A32="","",COUNTIFS(Actions!$A$5:$A$204,$A32,Actions!$F$5:$F$204,"Done"))</f>
        <v/>
      </c>
      <c r="E32" s="13">
        <f>IF($A32="","",COUNTIFS(Actions!$A$5:$A$204,$A32,Actions!$F$5:$F$204,"Open"))</f>
        <v/>
      </c>
      <c r="F32" s="13">
        <f>IF($A32="","",COUNTIFS(Actions!$A$5:$A$204,$A32,Actions!$G$5:$G$204,"OVERDUE"))</f>
        <v/>
      </c>
      <c r="G32" s="14">
        <f>IF($A32="","",IFERROR(COUNTIFS(Actions!$A$5:$A$204,$A32,Actions!$F$5:$F$204,"Done")/COUNTIFS(Actions!$A$5:$A$204,$A32),""))</f>
        <v/>
      </c>
      <c r="H32" s="20">
        <f>IF($A32="","",IFERROR(AVERAGEIFS(Actions!$K$5:$K$204,Actions!$A$5:$A$204,$A32),""))</f>
        <v/>
      </c>
      <c r="I32" s="11">
        <f>IF($A32="","",SUMIFS(Meetings!$H$5:$H$104,Meetings!$A$5:$A$104,$A32))</f>
        <v/>
      </c>
    </row>
    <row r="33">
      <c r="A33" s="7" t="n"/>
      <c r="B33" s="13">
        <f>IF($A33="","",COUNTIFS(Meetings!$A$5:$A$104,$A33))</f>
        <v/>
      </c>
      <c r="C33" s="13">
        <f>IF($A33="","",COUNTIFS(Actions!$A$5:$A$204,$A33))</f>
        <v/>
      </c>
      <c r="D33" s="13">
        <f>IF($A33="","",COUNTIFS(Actions!$A$5:$A$204,$A33,Actions!$F$5:$F$204,"Done"))</f>
        <v/>
      </c>
      <c r="E33" s="13">
        <f>IF($A33="","",COUNTIFS(Actions!$A$5:$A$204,$A33,Actions!$F$5:$F$204,"Open"))</f>
        <v/>
      </c>
      <c r="F33" s="13">
        <f>IF($A33="","",COUNTIFS(Actions!$A$5:$A$204,$A33,Actions!$G$5:$G$204,"OVERDUE"))</f>
        <v/>
      </c>
      <c r="G33" s="14">
        <f>IF($A33="","",IFERROR(COUNTIFS(Actions!$A$5:$A$204,$A33,Actions!$F$5:$F$204,"Done")/COUNTIFS(Actions!$A$5:$A$204,$A33),""))</f>
        <v/>
      </c>
      <c r="H33" s="20">
        <f>IF($A33="","",IFERROR(AVERAGEIFS(Actions!$K$5:$K$204,Actions!$A$5:$A$204,$A33),""))</f>
        <v/>
      </c>
      <c r="I33" s="11">
        <f>IF($A33="","",SUMIFS(Meetings!$H$5:$H$104,Meetings!$A$5:$A$104,$A33))</f>
        <v/>
      </c>
    </row>
    <row r="36">
      <c r="A36" s="3" t="inlineStr">
        <is>
          <t>Overdue now — oldest first is not the order here; this is the order they were raised in</t>
        </is>
      </c>
    </row>
    <row r="37">
      <c r="A37" s="6" t="inlineStr">
        <is>
          <t>#</t>
        </is>
      </c>
      <c r="B37" s="6" t="inlineStr">
        <is>
          <t>Action</t>
        </is>
      </c>
      <c r="C37" s="6" t="inlineStr">
        <is>
          <t>Owner</t>
        </is>
      </c>
      <c r="D37" s="6" t="inlineStr">
        <is>
          <t>Meeting</t>
        </is>
      </c>
      <c r="E37" s="6" t="inlineStr">
        <is>
          <t>Due</t>
        </is>
      </c>
      <c r="F37" s="6" t="inlineStr">
        <is>
          <t>Days overdue</t>
        </is>
      </c>
    </row>
    <row r="38">
      <c r="A38" s="13">
        <f>IF(1&lt;=COUNTIFS(Actions!$G$5:$G$204,"OVERDUE"),1,"")</f>
        <v/>
      </c>
      <c r="B38" s="15">
        <f>IF($A38="","",IFERROR(INDEX(Actions!$C$5:$C$204,MATCH($A38,Actions!$P$5:$P$204,0)),""))</f>
        <v/>
      </c>
      <c r="C38" s="18">
        <f>IF($A38="","",IFERROR(INDEX(Actions!$D$5:$D$204,MATCH($A38,Actions!$P$5:$P$204,0)),""))</f>
        <v/>
      </c>
      <c r="D38" s="18">
        <f>IF($A38="","",IFERROR(INDEX(Actions!$A$5:$A$204,MATCH($A38,Actions!$P$5:$P$204,0)),""))</f>
        <v/>
      </c>
      <c r="E38" s="24">
        <f>IF($A38="","",IFERROR(INDEX(Actions!$E$5:$E$204,MATCH($A38,Actions!$P$5:$P$204,0)),""))</f>
        <v/>
      </c>
      <c r="F38" s="13">
        <f>IF($A38="","",IFERROR(INDEX(Actions!$H$5:$H$204,MATCH($A38,Actions!$P$5:$P$204,0)),""))</f>
        <v/>
      </c>
    </row>
    <row r="39">
      <c r="A39" s="13">
        <f>IF(2&lt;=COUNTIFS(Actions!$G$5:$G$204,"OVERDUE"),2,"")</f>
        <v/>
      </c>
      <c r="B39" s="15">
        <f>IF($A39="","",IFERROR(INDEX(Actions!$C$5:$C$204,MATCH($A39,Actions!$P$5:$P$204,0)),""))</f>
        <v/>
      </c>
      <c r="C39" s="18">
        <f>IF($A39="","",IFERROR(INDEX(Actions!$D$5:$D$204,MATCH($A39,Actions!$P$5:$P$204,0)),""))</f>
        <v/>
      </c>
      <c r="D39" s="18">
        <f>IF($A39="","",IFERROR(INDEX(Actions!$A$5:$A$204,MATCH($A39,Actions!$P$5:$P$204,0)),""))</f>
        <v/>
      </c>
      <c r="E39" s="24">
        <f>IF($A39="","",IFERROR(INDEX(Actions!$E$5:$E$204,MATCH($A39,Actions!$P$5:$P$204,0)),""))</f>
        <v/>
      </c>
      <c r="F39" s="13">
        <f>IF($A39="","",IFERROR(INDEX(Actions!$H$5:$H$204,MATCH($A39,Actions!$P$5:$P$204,0)),""))</f>
        <v/>
      </c>
    </row>
    <row r="40">
      <c r="A40" s="13">
        <f>IF(3&lt;=COUNTIFS(Actions!$G$5:$G$204,"OVERDUE"),3,"")</f>
        <v/>
      </c>
      <c r="B40" s="15">
        <f>IF($A40="","",IFERROR(INDEX(Actions!$C$5:$C$204,MATCH($A40,Actions!$P$5:$P$204,0)),""))</f>
        <v/>
      </c>
      <c r="C40" s="18">
        <f>IF($A40="","",IFERROR(INDEX(Actions!$D$5:$D$204,MATCH($A40,Actions!$P$5:$P$204,0)),""))</f>
        <v/>
      </c>
      <c r="D40" s="18">
        <f>IF($A40="","",IFERROR(INDEX(Actions!$A$5:$A$204,MATCH($A40,Actions!$P$5:$P$204,0)),""))</f>
        <v/>
      </c>
      <c r="E40" s="24">
        <f>IF($A40="","",IFERROR(INDEX(Actions!$E$5:$E$204,MATCH($A40,Actions!$P$5:$P$204,0)),""))</f>
        <v/>
      </c>
      <c r="F40" s="13">
        <f>IF($A40="","",IFERROR(INDEX(Actions!$H$5:$H$204,MATCH($A40,Actions!$P$5:$P$204,0)),""))</f>
        <v/>
      </c>
    </row>
    <row r="41">
      <c r="A41" s="13">
        <f>IF(4&lt;=COUNTIFS(Actions!$G$5:$G$204,"OVERDUE"),4,"")</f>
        <v/>
      </c>
      <c r="B41" s="15">
        <f>IF($A41="","",IFERROR(INDEX(Actions!$C$5:$C$204,MATCH($A41,Actions!$P$5:$P$204,0)),""))</f>
        <v/>
      </c>
      <c r="C41" s="18">
        <f>IF($A41="","",IFERROR(INDEX(Actions!$D$5:$D$204,MATCH($A41,Actions!$P$5:$P$204,0)),""))</f>
        <v/>
      </c>
      <c r="D41" s="18">
        <f>IF($A41="","",IFERROR(INDEX(Actions!$A$5:$A$204,MATCH($A41,Actions!$P$5:$P$204,0)),""))</f>
        <v/>
      </c>
      <c r="E41" s="24">
        <f>IF($A41="","",IFERROR(INDEX(Actions!$E$5:$E$204,MATCH($A41,Actions!$P$5:$P$204,0)),""))</f>
        <v/>
      </c>
      <c r="F41" s="13">
        <f>IF($A41="","",IFERROR(INDEX(Actions!$H$5:$H$204,MATCH($A41,Actions!$P$5:$P$204,0)),""))</f>
        <v/>
      </c>
    </row>
    <row r="42">
      <c r="A42" s="13">
        <f>IF(5&lt;=COUNTIFS(Actions!$G$5:$G$204,"OVERDUE"),5,"")</f>
        <v/>
      </c>
      <c r="B42" s="15">
        <f>IF($A42="","",IFERROR(INDEX(Actions!$C$5:$C$204,MATCH($A42,Actions!$P$5:$P$204,0)),""))</f>
        <v/>
      </c>
      <c r="C42" s="18">
        <f>IF($A42="","",IFERROR(INDEX(Actions!$D$5:$D$204,MATCH($A42,Actions!$P$5:$P$204,0)),""))</f>
        <v/>
      </c>
      <c r="D42" s="18">
        <f>IF($A42="","",IFERROR(INDEX(Actions!$A$5:$A$204,MATCH($A42,Actions!$P$5:$P$204,0)),""))</f>
        <v/>
      </c>
      <c r="E42" s="24">
        <f>IF($A42="","",IFERROR(INDEX(Actions!$E$5:$E$204,MATCH($A42,Actions!$P$5:$P$204,0)),""))</f>
        <v/>
      </c>
      <c r="F42" s="13">
        <f>IF($A42="","",IFERROR(INDEX(Actions!$H$5:$H$204,MATCH($A42,Actions!$P$5:$P$204,0)),""))</f>
        <v/>
      </c>
    </row>
    <row r="43">
      <c r="A43" s="13">
        <f>IF(6&lt;=COUNTIFS(Actions!$G$5:$G$204,"OVERDUE"),6,"")</f>
        <v/>
      </c>
      <c r="B43" s="15">
        <f>IF($A43="","",IFERROR(INDEX(Actions!$C$5:$C$204,MATCH($A43,Actions!$P$5:$P$204,0)),""))</f>
        <v/>
      </c>
      <c r="C43" s="18">
        <f>IF($A43="","",IFERROR(INDEX(Actions!$D$5:$D$204,MATCH($A43,Actions!$P$5:$P$204,0)),""))</f>
        <v/>
      </c>
      <c r="D43" s="18">
        <f>IF($A43="","",IFERROR(INDEX(Actions!$A$5:$A$204,MATCH($A43,Actions!$P$5:$P$204,0)),""))</f>
        <v/>
      </c>
      <c r="E43" s="24">
        <f>IF($A43="","",IFERROR(INDEX(Actions!$E$5:$E$204,MATCH($A43,Actions!$P$5:$P$204,0)),""))</f>
        <v/>
      </c>
      <c r="F43" s="13">
        <f>IF($A43="","",IFERROR(INDEX(Actions!$H$5:$H$204,MATCH($A43,Actions!$P$5:$P$204,0)),""))</f>
        <v/>
      </c>
    </row>
    <row r="44">
      <c r="A44" s="13">
        <f>IF(7&lt;=COUNTIFS(Actions!$G$5:$G$204,"OVERDUE"),7,"")</f>
        <v/>
      </c>
      <c r="B44" s="15">
        <f>IF($A44="","",IFERROR(INDEX(Actions!$C$5:$C$204,MATCH($A44,Actions!$P$5:$P$204,0)),""))</f>
        <v/>
      </c>
      <c r="C44" s="18">
        <f>IF($A44="","",IFERROR(INDEX(Actions!$D$5:$D$204,MATCH($A44,Actions!$P$5:$P$204,0)),""))</f>
        <v/>
      </c>
      <c r="D44" s="18">
        <f>IF($A44="","",IFERROR(INDEX(Actions!$A$5:$A$204,MATCH($A44,Actions!$P$5:$P$204,0)),""))</f>
        <v/>
      </c>
      <c r="E44" s="24">
        <f>IF($A44="","",IFERROR(INDEX(Actions!$E$5:$E$204,MATCH($A44,Actions!$P$5:$P$204,0)),""))</f>
        <v/>
      </c>
      <c r="F44" s="13">
        <f>IF($A44="","",IFERROR(INDEX(Actions!$H$5:$H$204,MATCH($A44,Actions!$P$5:$P$204,0)),""))</f>
        <v/>
      </c>
    </row>
    <row r="45">
      <c r="A45" s="13">
        <f>IF(8&lt;=COUNTIFS(Actions!$G$5:$G$204,"OVERDUE"),8,"")</f>
        <v/>
      </c>
      <c r="B45" s="15">
        <f>IF($A45="","",IFERROR(INDEX(Actions!$C$5:$C$204,MATCH($A45,Actions!$P$5:$P$204,0)),""))</f>
        <v/>
      </c>
      <c r="C45" s="18">
        <f>IF($A45="","",IFERROR(INDEX(Actions!$D$5:$D$204,MATCH($A45,Actions!$P$5:$P$204,0)),""))</f>
        <v/>
      </c>
      <c r="D45" s="18">
        <f>IF($A45="","",IFERROR(INDEX(Actions!$A$5:$A$204,MATCH($A45,Actions!$P$5:$P$204,0)),""))</f>
        <v/>
      </c>
      <c r="E45" s="24">
        <f>IF($A45="","",IFERROR(INDEX(Actions!$E$5:$E$204,MATCH($A45,Actions!$P$5:$P$204,0)),""))</f>
        <v/>
      </c>
      <c r="F45" s="13">
        <f>IF($A45="","",IFERROR(INDEX(Actions!$H$5:$H$204,MATCH($A45,Actions!$P$5:$P$204,0)),""))</f>
        <v/>
      </c>
    </row>
    <row r="46">
      <c r="A46" s="13">
        <f>IF(9&lt;=COUNTIFS(Actions!$G$5:$G$204,"OVERDUE"),9,"")</f>
        <v/>
      </c>
      <c r="B46" s="15">
        <f>IF($A46="","",IFERROR(INDEX(Actions!$C$5:$C$204,MATCH($A46,Actions!$P$5:$P$204,0)),""))</f>
        <v/>
      </c>
      <c r="C46" s="18">
        <f>IF($A46="","",IFERROR(INDEX(Actions!$D$5:$D$204,MATCH($A46,Actions!$P$5:$P$204,0)),""))</f>
        <v/>
      </c>
      <c r="D46" s="18">
        <f>IF($A46="","",IFERROR(INDEX(Actions!$A$5:$A$204,MATCH($A46,Actions!$P$5:$P$204,0)),""))</f>
        <v/>
      </c>
      <c r="E46" s="24">
        <f>IF($A46="","",IFERROR(INDEX(Actions!$E$5:$E$204,MATCH($A46,Actions!$P$5:$P$204,0)),""))</f>
        <v/>
      </c>
      <c r="F46" s="13">
        <f>IF($A46="","",IFERROR(INDEX(Actions!$H$5:$H$204,MATCH($A46,Actions!$P$5:$P$204,0)),""))</f>
        <v/>
      </c>
    </row>
    <row r="47">
      <c r="A47" s="13">
        <f>IF(10&lt;=COUNTIFS(Actions!$G$5:$G$204,"OVERDUE"),10,"")</f>
        <v/>
      </c>
      <c r="B47" s="15">
        <f>IF($A47="","",IFERROR(INDEX(Actions!$C$5:$C$204,MATCH($A47,Actions!$P$5:$P$204,0)),""))</f>
        <v/>
      </c>
      <c r="C47" s="18">
        <f>IF($A47="","",IFERROR(INDEX(Actions!$D$5:$D$204,MATCH($A47,Actions!$P$5:$P$204,0)),""))</f>
        <v/>
      </c>
      <c r="D47" s="18">
        <f>IF($A47="","",IFERROR(INDEX(Actions!$A$5:$A$204,MATCH($A47,Actions!$P$5:$P$204,0)),""))</f>
        <v/>
      </c>
      <c r="E47" s="24">
        <f>IF($A47="","",IFERROR(INDEX(Actions!$E$5:$E$204,MATCH($A47,Actions!$P$5:$P$204,0)),""))</f>
        <v/>
      </c>
      <c r="F47" s="13">
        <f>IF($A47="","",IFERROR(INDEX(Actions!$H$5:$H$204,MATCH($A47,Actions!$P$5:$P$204,0)),""))</f>
        <v/>
      </c>
    </row>
    <row r="48">
      <c r="A48" s="13">
        <f>IF(11&lt;=COUNTIFS(Actions!$G$5:$G$204,"OVERDUE"),11,"")</f>
        <v/>
      </c>
      <c r="B48" s="15">
        <f>IF($A48="","",IFERROR(INDEX(Actions!$C$5:$C$204,MATCH($A48,Actions!$P$5:$P$204,0)),""))</f>
        <v/>
      </c>
      <c r="C48" s="18">
        <f>IF($A48="","",IFERROR(INDEX(Actions!$D$5:$D$204,MATCH($A48,Actions!$P$5:$P$204,0)),""))</f>
        <v/>
      </c>
      <c r="D48" s="18">
        <f>IF($A48="","",IFERROR(INDEX(Actions!$A$5:$A$204,MATCH($A48,Actions!$P$5:$P$204,0)),""))</f>
        <v/>
      </c>
      <c r="E48" s="24">
        <f>IF($A48="","",IFERROR(INDEX(Actions!$E$5:$E$204,MATCH($A48,Actions!$P$5:$P$204,0)),""))</f>
        <v/>
      </c>
      <c r="F48" s="13">
        <f>IF($A48="","",IFERROR(INDEX(Actions!$H$5:$H$204,MATCH($A48,Actions!$P$5:$P$204,0)),""))</f>
        <v/>
      </c>
    </row>
    <row r="49">
      <c r="A49" s="13">
        <f>IF(12&lt;=COUNTIFS(Actions!$G$5:$G$204,"OVERDUE"),12,"")</f>
        <v/>
      </c>
      <c r="B49" s="15">
        <f>IF($A49="","",IFERROR(INDEX(Actions!$C$5:$C$204,MATCH($A49,Actions!$P$5:$P$204,0)),""))</f>
        <v/>
      </c>
      <c r="C49" s="18">
        <f>IF($A49="","",IFERROR(INDEX(Actions!$D$5:$D$204,MATCH($A49,Actions!$P$5:$P$204,0)),""))</f>
        <v/>
      </c>
      <c r="D49" s="18">
        <f>IF($A49="","",IFERROR(INDEX(Actions!$A$5:$A$204,MATCH($A49,Actions!$P$5:$P$204,0)),""))</f>
        <v/>
      </c>
      <c r="E49" s="24">
        <f>IF($A49="","",IFERROR(INDEX(Actions!$E$5:$E$204,MATCH($A49,Actions!$P$5:$P$204,0)),""))</f>
        <v/>
      </c>
      <c r="F49" s="13">
        <f>IF($A49="","",IFERROR(INDEX(Actions!$H$5:$H$204,MATCH($A49,Actions!$P$5:$P$204,0)),""))</f>
        <v/>
      </c>
    </row>
    <row r="50">
      <c r="A50" s="13">
        <f>IF(13&lt;=COUNTIFS(Actions!$G$5:$G$204,"OVERDUE"),13,"")</f>
        <v/>
      </c>
      <c r="B50" s="15">
        <f>IF($A50="","",IFERROR(INDEX(Actions!$C$5:$C$204,MATCH($A50,Actions!$P$5:$P$204,0)),""))</f>
        <v/>
      </c>
      <c r="C50" s="18">
        <f>IF($A50="","",IFERROR(INDEX(Actions!$D$5:$D$204,MATCH($A50,Actions!$P$5:$P$204,0)),""))</f>
        <v/>
      </c>
      <c r="D50" s="18">
        <f>IF($A50="","",IFERROR(INDEX(Actions!$A$5:$A$204,MATCH($A50,Actions!$P$5:$P$204,0)),""))</f>
        <v/>
      </c>
      <c r="E50" s="24">
        <f>IF($A50="","",IFERROR(INDEX(Actions!$E$5:$E$204,MATCH($A50,Actions!$P$5:$P$204,0)),""))</f>
        <v/>
      </c>
      <c r="F50" s="13">
        <f>IF($A50="","",IFERROR(INDEX(Actions!$H$5:$H$204,MATCH($A50,Actions!$P$5:$P$204,0)),""))</f>
        <v/>
      </c>
    </row>
    <row r="51">
      <c r="A51" s="13">
        <f>IF(14&lt;=COUNTIFS(Actions!$G$5:$G$204,"OVERDUE"),14,"")</f>
        <v/>
      </c>
      <c r="B51" s="15">
        <f>IF($A51="","",IFERROR(INDEX(Actions!$C$5:$C$204,MATCH($A51,Actions!$P$5:$P$204,0)),""))</f>
        <v/>
      </c>
      <c r="C51" s="18">
        <f>IF($A51="","",IFERROR(INDEX(Actions!$D$5:$D$204,MATCH($A51,Actions!$P$5:$P$204,0)),""))</f>
        <v/>
      </c>
      <c r="D51" s="18">
        <f>IF($A51="","",IFERROR(INDEX(Actions!$A$5:$A$204,MATCH($A51,Actions!$P$5:$P$204,0)),""))</f>
        <v/>
      </c>
      <c r="E51" s="24">
        <f>IF($A51="","",IFERROR(INDEX(Actions!$E$5:$E$204,MATCH($A51,Actions!$P$5:$P$204,0)),""))</f>
        <v/>
      </c>
      <c r="F51" s="13">
        <f>IF($A51="","",IFERROR(INDEX(Actions!$H$5:$H$204,MATCH($A51,Actions!$P$5:$P$204,0)),""))</f>
        <v/>
      </c>
    </row>
    <row r="54">
      <c r="A54" s="3" t="inlineStr">
        <is>
          <t>Due in the next seven days</t>
        </is>
      </c>
    </row>
    <row r="55">
      <c r="A55" s="6" t="inlineStr">
        <is>
          <t>#</t>
        </is>
      </c>
      <c r="B55" s="6" t="inlineStr">
        <is>
          <t>Action</t>
        </is>
      </c>
      <c r="C55" s="6" t="inlineStr">
        <is>
          <t>Owner</t>
        </is>
      </c>
      <c r="D55" s="6" t="inlineStr">
        <is>
          <t>Meeting</t>
        </is>
      </c>
      <c r="E55" s="6" t="inlineStr">
        <is>
          <t>Due</t>
        </is>
      </c>
    </row>
    <row r="56">
      <c r="A56" s="13">
        <f>IF(1&lt;=COUNTIFS(Actions!$F$5:$F$204,"Open",Actions!$E$5:$E$204,"&gt;="&amp;TODAY(),Actions!$E$5:$E$204,"&lt;="&amp;TODAY()+7),1,"")</f>
        <v/>
      </c>
      <c r="B56" s="15">
        <f>IF($A56="","",IFERROR(INDEX(Actions!$C$5:$C$204,MATCH($A56,Actions!$Q$5:$Q$204,0)),""))</f>
        <v/>
      </c>
      <c r="C56" s="18">
        <f>IF($A56="","",IFERROR(INDEX(Actions!$D$5:$D$204,MATCH($A56,Actions!$Q$5:$Q$204,0)),""))</f>
        <v/>
      </c>
      <c r="D56" s="18">
        <f>IF($A56="","",IFERROR(INDEX(Actions!$A$5:$A$204,MATCH($A56,Actions!$Q$5:$Q$204,0)),""))</f>
        <v/>
      </c>
      <c r="E56" s="24">
        <f>IF($A56="","",IFERROR(INDEX(Actions!$E$5:$E$204,MATCH($A56,Actions!$Q$5:$Q$204,0)),""))</f>
        <v/>
      </c>
    </row>
    <row r="57">
      <c r="A57" s="13">
        <f>IF(2&lt;=COUNTIFS(Actions!$F$5:$F$204,"Open",Actions!$E$5:$E$204,"&gt;="&amp;TODAY(),Actions!$E$5:$E$204,"&lt;="&amp;TODAY()+7),2,"")</f>
        <v/>
      </c>
      <c r="B57" s="15">
        <f>IF($A57="","",IFERROR(INDEX(Actions!$C$5:$C$204,MATCH($A57,Actions!$Q$5:$Q$204,0)),""))</f>
        <v/>
      </c>
      <c r="C57" s="18">
        <f>IF($A57="","",IFERROR(INDEX(Actions!$D$5:$D$204,MATCH($A57,Actions!$Q$5:$Q$204,0)),""))</f>
        <v/>
      </c>
      <c r="D57" s="18">
        <f>IF($A57="","",IFERROR(INDEX(Actions!$A$5:$A$204,MATCH($A57,Actions!$Q$5:$Q$204,0)),""))</f>
        <v/>
      </c>
      <c r="E57" s="24">
        <f>IF($A57="","",IFERROR(INDEX(Actions!$E$5:$E$204,MATCH($A57,Actions!$Q$5:$Q$204,0)),""))</f>
        <v/>
      </c>
    </row>
    <row r="58">
      <c r="A58" s="13">
        <f>IF(3&lt;=COUNTIFS(Actions!$F$5:$F$204,"Open",Actions!$E$5:$E$204,"&gt;="&amp;TODAY(),Actions!$E$5:$E$204,"&lt;="&amp;TODAY()+7),3,"")</f>
        <v/>
      </c>
      <c r="B58" s="15">
        <f>IF($A58="","",IFERROR(INDEX(Actions!$C$5:$C$204,MATCH($A58,Actions!$Q$5:$Q$204,0)),""))</f>
        <v/>
      </c>
      <c r="C58" s="18">
        <f>IF($A58="","",IFERROR(INDEX(Actions!$D$5:$D$204,MATCH($A58,Actions!$Q$5:$Q$204,0)),""))</f>
        <v/>
      </c>
      <c r="D58" s="18">
        <f>IF($A58="","",IFERROR(INDEX(Actions!$A$5:$A$204,MATCH($A58,Actions!$Q$5:$Q$204,0)),""))</f>
        <v/>
      </c>
      <c r="E58" s="24">
        <f>IF($A58="","",IFERROR(INDEX(Actions!$E$5:$E$204,MATCH($A58,Actions!$Q$5:$Q$204,0)),""))</f>
        <v/>
      </c>
    </row>
    <row r="59">
      <c r="A59" s="13">
        <f>IF(4&lt;=COUNTIFS(Actions!$F$5:$F$204,"Open",Actions!$E$5:$E$204,"&gt;="&amp;TODAY(),Actions!$E$5:$E$204,"&lt;="&amp;TODAY()+7),4,"")</f>
        <v/>
      </c>
      <c r="B59" s="15">
        <f>IF($A59="","",IFERROR(INDEX(Actions!$C$5:$C$204,MATCH($A59,Actions!$Q$5:$Q$204,0)),""))</f>
        <v/>
      </c>
      <c r="C59" s="18">
        <f>IF($A59="","",IFERROR(INDEX(Actions!$D$5:$D$204,MATCH($A59,Actions!$Q$5:$Q$204,0)),""))</f>
        <v/>
      </c>
      <c r="D59" s="18">
        <f>IF($A59="","",IFERROR(INDEX(Actions!$A$5:$A$204,MATCH($A59,Actions!$Q$5:$Q$204,0)),""))</f>
        <v/>
      </c>
      <c r="E59" s="24">
        <f>IF($A59="","",IFERROR(INDEX(Actions!$E$5:$E$204,MATCH($A59,Actions!$Q$5:$Q$204,0)),""))</f>
        <v/>
      </c>
    </row>
    <row r="60">
      <c r="A60" s="13">
        <f>IF(5&lt;=COUNTIFS(Actions!$F$5:$F$204,"Open",Actions!$E$5:$E$204,"&gt;="&amp;TODAY(),Actions!$E$5:$E$204,"&lt;="&amp;TODAY()+7),5,"")</f>
        <v/>
      </c>
      <c r="B60" s="15">
        <f>IF($A60="","",IFERROR(INDEX(Actions!$C$5:$C$204,MATCH($A60,Actions!$Q$5:$Q$204,0)),""))</f>
        <v/>
      </c>
      <c r="C60" s="18">
        <f>IF($A60="","",IFERROR(INDEX(Actions!$D$5:$D$204,MATCH($A60,Actions!$Q$5:$Q$204,0)),""))</f>
        <v/>
      </c>
      <c r="D60" s="18">
        <f>IF($A60="","",IFERROR(INDEX(Actions!$A$5:$A$204,MATCH($A60,Actions!$Q$5:$Q$204,0)),""))</f>
        <v/>
      </c>
      <c r="E60" s="24">
        <f>IF($A60="","",IFERROR(INDEX(Actions!$E$5:$E$204,MATCH($A60,Actions!$Q$5:$Q$204,0)),""))</f>
        <v/>
      </c>
    </row>
    <row r="61">
      <c r="A61" s="13">
        <f>IF(6&lt;=COUNTIFS(Actions!$F$5:$F$204,"Open",Actions!$E$5:$E$204,"&gt;="&amp;TODAY(),Actions!$E$5:$E$204,"&lt;="&amp;TODAY()+7),6,"")</f>
        <v/>
      </c>
      <c r="B61" s="15">
        <f>IF($A61="","",IFERROR(INDEX(Actions!$C$5:$C$204,MATCH($A61,Actions!$Q$5:$Q$204,0)),""))</f>
        <v/>
      </c>
      <c r="C61" s="18">
        <f>IF($A61="","",IFERROR(INDEX(Actions!$D$5:$D$204,MATCH($A61,Actions!$Q$5:$Q$204,0)),""))</f>
        <v/>
      </c>
      <c r="D61" s="18">
        <f>IF($A61="","",IFERROR(INDEX(Actions!$A$5:$A$204,MATCH($A61,Actions!$Q$5:$Q$204,0)),""))</f>
        <v/>
      </c>
      <c r="E61" s="24">
        <f>IF($A61="","",IFERROR(INDEX(Actions!$E$5:$E$204,MATCH($A61,Actions!$Q$5:$Q$204,0)),""))</f>
        <v/>
      </c>
    </row>
    <row r="62">
      <c r="A62" s="13">
        <f>IF(7&lt;=COUNTIFS(Actions!$F$5:$F$204,"Open",Actions!$E$5:$E$204,"&gt;="&amp;TODAY(),Actions!$E$5:$E$204,"&lt;="&amp;TODAY()+7),7,"")</f>
        <v/>
      </c>
      <c r="B62" s="15">
        <f>IF($A62="","",IFERROR(INDEX(Actions!$C$5:$C$204,MATCH($A62,Actions!$Q$5:$Q$204,0)),""))</f>
        <v/>
      </c>
      <c r="C62" s="18">
        <f>IF($A62="","",IFERROR(INDEX(Actions!$D$5:$D$204,MATCH($A62,Actions!$Q$5:$Q$204,0)),""))</f>
        <v/>
      </c>
      <c r="D62" s="18">
        <f>IF($A62="","",IFERROR(INDEX(Actions!$A$5:$A$204,MATCH($A62,Actions!$Q$5:$Q$204,0)),""))</f>
        <v/>
      </c>
      <c r="E62" s="24">
        <f>IF($A62="","",IFERROR(INDEX(Actions!$E$5:$E$204,MATCH($A62,Actions!$Q$5:$Q$204,0)),""))</f>
        <v/>
      </c>
    </row>
    <row r="63">
      <c r="A63" s="13">
        <f>IF(8&lt;=COUNTIFS(Actions!$F$5:$F$204,"Open",Actions!$E$5:$E$204,"&gt;="&amp;TODAY(),Actions!$E$5:$E$204,"&lt;="&amp;TODAY()+7),8,"")</f>
        <v/>
      </c>
      <c r="B63" s="15">
        <f>IF($A63="","",IFERROR(INDEX(Actions!$C$5:$C$204,MATCH($A63,Actions!$Q$5:$Q$204,0)),""))</f>
        <v/>
      </c>
      <c r="C63" s="18">
        <f>IF($A63="","",IFERROR(INDEX(Actions!$D$5:$D$204,MATCH($A63,Actions!$Q$5:$Q$204,0)),""))</f>
        <v/>
      </c>
      <c r="D63" s="18">
        <f>IF($A63="","",IFERROR(INDEX(Actions!$A$5:$A$204,MATCH($A63,Actions!$Q$5:$Q$204,0)),""))</f>
        <v/>
      </c>
      <c r="E63" s="24">
        <f>IF($A63="","",IFERROR(INDEX(Actions!$E$5:$E$204,MATCH($A63,Actions!$Q$5:$Q$204,0)),""))</f>
        <v/>
      </c>
    </row>
    <row r="64">
      <c r="A64" s="13">
        <f>IF(9&lt;=COUNTIFS(Actions!$F$5:$F$204,"Open",Actions!$E$5:$E$204,"&gt;="&amp;TODAY(),Actions!$E$5:$E$204,"&lt;="&amp;TODAY()+7),9,"")</f>
        <v/>
      </c>
      <c r="B64" s="15">
        <f>IF($A64="","",IFERROR(INDEX(Actions!$C$5:$C$204,MATCH($A64,Actions!$Q$5:$Q$204,0)),""))</f>
        <v/>
      </c>
      <c r="C64" s="18">
        <f>IF($A64="","",IFERROR(INDEX(Actions!$D$5:$D$204,MATCH($A64,Actions!$Q$5:$Q$204,0)),""))</f>
        <v/>
      </c>
      <c r="D64" s="18">
        <f>IF($A64="","",IFERROR(INDEX(Actions!$A$5:$A$204,MATCH($A64,Actions!$Q$5:$Q$204,0)),""))</f>
        <v/>
      </c>
      <c r="E64" s="24">
        <f>IF($A64="","",IFERROR(INDEX(Actions!$E$5:$E$204,MATCH($A64,Actions!$Q$5:$Q$204,0)),""))</f>
        <v/>
      </c>
    </row>
    <row r="65">
      <c r="A65" s="13">
        <f>IF(10&lt;=COUNTIFS(Actions!$F$5:$F$204,"Open",Actions!$E$5:$E$204,"&gt;="&amp;TODAY(),Actions!$E$5:$E$204,"&lt;="&amp;TODAY()+7),10,"")</f>
        <v/>
      </c>
      <c r="B65" s="15">
        <f>IF($A65="","",IFERROR(INDEX(Actions!$C$5:$C$204,MATCH($A65,Actions!$Q$5:$Q$204,0)),""))</f>
        <v/>
      </c>
      <c r="C65" s="18">
        <f>IF($A65="","",IFERROR(INDEX(Actions!$D$5:$D$204,MATCH($A65,Actions!$Q$5:$Q$204,0)),""))</f>
        <v/>
      </c>
      <c r="D65" s="18">
        <f>IF($A65="","",IFERROR(INDEX(Actions!$A$5:$A$204,MATCH($A65,Actions!$Q$5:$Q$204,0)),""))</f>
        <v/>
      </c>
      <c r="E65" s="24">
        <f>IF($A65="","",IFERROR(INDEX(Actions!$E$5:$E$204,MATCH($A65,Actions!$Q$5:$Q$204,0)),""))</f>
        <v/>
      </c>
    </row>
    <row r="66">
      <c r="A66" s="13">
        <f>IF(11&lt;=COUNTIFS(Actions!$F$5:$F$204,"Open",Actions!$E$5:$E$204,"&gt;="&amp;TODAY(),Actions!$E$5:$E$204,"&lt;="&amp;TODAY()+7),11,"")</f>
        <v/>
      </c>
      <c r="B66" s="15">
        <f>IF($A66="","",IFERROR(INDEX(Actions!$C$5:$C$204,MATCH($A66,Actions!$Q$5:$Q$204,0)),""))</f>
        <v/>
      </c>
      <c r="C66" s="18">
        <f>IF($A66="","",IFERROR(INDEX(Actions!$D$5:$D$204,MATCH($A66,Actions!$Q$5:$Q$204,0)),""))</f>
        <v/>
      </c>
      <c r="D66" s="18">
        <f>IF($A66="","",IFERROR(INDEX(Actions!$A$5:$A$204,MATCH($A66,Actions!$Q$5:$Q$204,0)),""))</f>
        <v/>
      </c>
      <c r="E66" s="24">
        <f>IF($A66="","",IFERROR(INDEX(Actions!$E$5:$E$204,MATCH($A66,Actions!$Q$5:$Q$204,0)),""))</f>
        <v/>
      </c>
    </row>
    <row r="67">
      <c r="A67" s="13">
        <f>IF(12&lt;=COUNTIFS(Actions!$F$5:$F$204,"Open",Actions!$E$5:$E$204,"&gt;="&amp;TODAY(),Actions!$E$5:$E$204,"&lt;="&amp;TODAY()+7),12,"")</f>
        <v/>
      </c>
      <c r="B67" s="15">
        <f>IF($A67="","",IFERROR(INDEX(Actions!$C$5:$C$204,MATCH($A67,Actions!$Q$5:$Q$204,0)),""))</f>
        <v/>
      </c>
      <c r="C67" s="18">
        <f>IF($A67="","",IFERROR(INDEX(Actions!$D$5:$D$204,MATCH($A67,Actions!$Q$5:$Q$204,0)),""))</f>
        <v/>
      </c>
      <c r="D67" s="18">
        <f>IF($A67="","",IFERROR(INDEX(Actions!$A$5:$A$204,MATCH($A67,Actions!$Q$5:$Q$204,0)),""))</f>
        <v/>
      </c>
      <c r="E67" s="24">
        <f>IF($A67="","",IFERROR(INDEX(Actions!$E$5:$E$204,MATCH($A67,Actions!$Q$5:$Q$204,0)),""))</f>
        <v/>
      </c>
    </row>
    <row r="68">
      <c r="A68" s="13">
        <f>IF(13&lt;=COUNTIFS(Actions!$F$5:$F$204,"Open",Actions!$E$5:$E$204,"&gt;="&amp;TODAY(),Actions!$E$5:$E$204,"&lt;="&amp;TODAY()+7),13,"")</f>
        <v/>
      </c>
      <c r="B68" s="15">
        <f>IF($A68="","",IFERROR(INDEX(Actions!$C$5:$C$204,MATCH($A68,Actions!$Q$5:$Q$204,0)),""))</f>
        <v/>
      </c>
      <c r="C68" s="18">
        <f>IF($A68="","",IFERROR(INDEX(Actions!$D$5:$D$204,MATCH($A68,Actions!$Q$5:$Q$204,0)),""))</f>
        <v/>
      </c>
      <c r="D68" s="18">
        <f>IF($A68="","",IFERROR(INDEX(Actions!$A$5:$A$204,MATCH($A68,Actions!$Q$5:$Q$204,0)),""))</f>
        <v/>
      </c>
      <c r="E68" s="24">
        <f>IF($A68="","",IFERROR(INDEX(Actions!$E$5:$E$204,MATCH($A68,Actions!$Q$5:$Q$204,0)),""))</f>
        <v/>
      </c>
    </row>
    <row r="69">
      <c r="A69" s="13">
        <f>IF(14&lt;=COUNTIFS(Actions!$F$5:$F$204,"Open",Actions!$E$5:$E$204,"&gt;="&amp;TODAY(),Actions!$E$5:$E$204,"&lt;="&amp;TODAY()+7),14,"")</f>
        <v/>
      </c>
      <c r="B69" s="15">
        <f>IF($A69="","",IFERROR(INDEX(Actions!$C$5:$C$204,MATCH($A69,Actions!$Q$5:$Q$204,0)),""))</f>
        <v/>
      </c>
      <c r="C69" s="18">
        <f>IF($A69="","",IFERROR(INDEX(Actions!$D$5:$D$204,MATCH($A69,Actions!$Q$5:$Q$204,0)),""))</f>
        <v/>
      </c>
      <c r="D69" s="18">
        <f>IF($A69="","",IFERROR(INDEX(Actions!$A$5:$A$204,MATCH($A69,Actions!$Q$5:$Q$204,0)),""))</f>
        <v/>
      </c>
      <c r="E69" s="24">
        <f>IF($A69="","",IFERROR(INDEX(Actions!$E$5:$E$204,MATCH($A69,Actions!$Q$5:$Q$204,0)),""))</f>
        <v/>
      </c>
    </row>
    <row r="72">
      <c r="A72" s="3" t="inlineStr">
        <is>
          <t>Follow-up for one meeting — type the meeting and its date, then copy column F into the mail</t>
        </is>
      </c>
    </row>
    <row r="73">
      <c r="A73" s="3" t="inlineStr">
        <is>
          <t>Meeting</t>
        </is>
      </c>
      <c r="B73" s="7" t="inlineStr">
        <is>
          <t>Weekly ops</t>
        </is>
      </c>
      <c r="C73" s="3" t="inlineStr">
        <is>
          <t>Date</t>
        </is>
      </c>
      <c r="D73" s="8" t="n">
        <v>46217</v>
      </c>
    </row>
    <row r="74">
      <c r="A74" s="6" t="inlineStr">
        <is>
          <t>#</t>
        </is>
      </c>
      <c r="B74" s="6" t="inlineStr">
        <is>
          <t>Action</t>
        </is>
      </c>
      <c r="C74" s="6" t="inlineStr">
        <is>
          <t>Owner</t>
        </is>
      </c>
      <c r="D74" s="6" t="inlineStr">
        <is>
          <t>Due</t>
        </is>
      </c>
      <c r="E74" s="6" t="inlineStr">
        <is>
          <t>Status now</t>
        </is>
      </c>
      <c r="F74" s="6" t="inlineStr">
        <is>
          <t>Line to paste</t>
        </is>
      </c>
    </row>
    <row r="75">
      <c r="A75" s="13">
        <f>IF(1&lt;=COUNTIFS(Actions!$A$5:$A$204,$B$73,Actions!$B$5:$B$204,$D$73),1,"")</f>
        <v/>
      </c>
      <c r="B75" s="18">
        <f>IF($A75="","",IFERROR(INDEX(Actions!$C$5:$C$204,MATCH($B$73&amp;"|"&amp;TEXT($D$73,"yyyy-mm-dd")&amp;"|"&amp;$A75,Actions!$O$5:$O$204,0)),""))</f>
        <v/>
      </c>
      <c r="C75" s="18">
        <f>IF($A75="","",IFERROR(INDEX(Actions!$D$5:$D$204,MATCH($B$73&amp;"|"&amp;TEXT($D$73,"yyyy-mm-dd")&amp;"|"&amp;$A75,Actions!$O$5:$O$204,0)),""))</f>
        <v/>
      </c>
      <c r="D75" s="24">
        <f>IF($A75="","",IFERROR(INDEX(Actions!$E$5:$E$204,MATCH($B$73&amp;"|"&amp;TEXT($D$73,"yyyy-mm-dd")&amp;"|"&amp;$A75,Actions!$O$5:$O$204,0)),""))</f>
        <v/>
      </c>
      <c r="E75" s="18">
        <f>IF($A75="","",IFERROR(INDEX(Actions!$G$5:$G$204,MATCH($B$73&amp;"|"&amp;TEXT($D$73,"yyyy-mm-dd")&amp;"|"&amp;$A75,Actions!$O$5:$O$204,0)),""))</f>
        <v/>
      </c>
      <c r="F75" s="18">
        <f>IF($B75="","","- "&amp;$B75&amp;" — "&amp;$C75&amp;IF($D75="",""," (due "&amp;TEXT($D75,"yyyy-mm-dd")&amp;")"))</f>
        <v/>
      </c>
    </row>
    <row r="76">
      <c r="A76" s="13">
        <f>IF(2&lt;=COUNTIFS(Actions!$A$5:$A$204,$B$73,Actions!$B$5:$B$204,$D$73),2,"")</f>
        <v/>
      </c>
      <c r="B76" s="18">
        <f>IF($A76="","",IFERROR(INDEX(Actions!$C$5:$C$204,MATCH($B$73&amp;"|"&amp;TEXT($D$73,"yyyy-mm-dd")&amp;"|"&amp;$A76,Actions!$O$5:$O$204,0)),""))</f>
        <v/>
      </c>
      <c r="C76" s="18">
        <f>IF($A76="","",IFERROR(INDEX(Actions!$D$5:$D$204,MATCH($B$73&amp;"|"&amp;TEXT($D$73,"yyyy-mm-dd")&amp;"|"&amp;$A76,Actions!$O$5:$O$204,0)),""))</f>
        <v/>
      </c>
      <c r="D76" s="24">
        <f>IF($A76="","",IFERROR(INDEX(Actions!$E$5:$E$204,MATCH($B$73&amp;"|"&amp;TEXT($D$73,"yyyy-mm-dd")&amp;"|"&amp;$A76,Actions!$O$5:$O$204,0)),""))</f>
        <v/>
      </c>
      <c r="E76" s="18">
        <f>IF($A76="","",IFERROR(INDEX(Actions!$G$5:$G$204,MATCH($B$73&amp;"|"&amp;TEXT($D$73,"yyyy-mm-dd")&amp;"|"&amp;$A76,Actions!$O$5:$O$204,0)),""))</f>
        <v/>
      </c>
      <c r="F76" s="18">
        <f>IF($B76="","","- "&amp;$B76&amp;" — "&amp;$C76&amp;IF($D76="",""," (due "&amp;TEXT($D76,"yyyy-mm-dd")&amp;")"))</f>
        <v/>
      </c>
    </row>
    <row r="77">
      <c r="A77" s="13">
        <f>IF(3&lt;=COUNTIFS(Actions!$A$5:$A$204,$B$73,Actions!$B$5:$B$204,$D$73),3,"")</f>
        <v/>
      </c>
      <c r="B77" s="18">
        <f>IF($A77="","",IFERROR(INDEX(Actions!$C$5:$C$204,MATCH($B$73&amp;"|"&amp;TEXT($D$73,"yyyy-mm-dd")&amp;"|"&amp;$A77,Actions!$O$5:$O$204,0)),""))</f>
        <v/>
      </c>
      <c r="C77" s="18">
        <f>IF($A77="","",IFERROR(INDEX(Actions!$D$5:$D$204,MATCH($B$73&amp;"|"&amp;TEXT($D$73,"yyyy-mm-dd")&amp;"|"&amp;$A77,Actions!$O$5:$O$204,0)),""))</f>
        <v/>
      </c>
      <c r="D77" s="24">
        <f>IF($A77="","",IFERROR(INDEX(Actions!$E$5:$E$204,MATCH($B$73&amp;"|"&amp;TEXT($D$73,"yyyy-mm-dd")&amp;"|"&amp;$A77,Actions!$O$5:$O$204,0)),""))</f>
        <v/>
      </c>
      <c r="E77" s="18">
        <f>IF($A77="","",IFERROR(INDEX(Actions!$G$5:$G$204,MATCH($B$73&amp;"|"&amp;TEXT($D$73,"yyyy-mm-dd")&amp;"|"&amp;$A77,Actions!$O$5:$O$204,0)),""))</f>
        <v/>
      </c>
      <c r="F77" s="18">
        <f>IF($B77="","","- "&amp;$B77&amp;" — "&amp;$C77&amp;IF($D77="",""," (due "&amp;TEXT($D77,"yyyy-mm-dd")&amp;")"))</f>
        <v/>
      </c>
    </row>
    <row r="78">
      <c r="A78" s="13">
        <f>IF(4&lt;=COUNTIFS(Actions!$A$5:$A$204,$B$73,Actions!$B$5:$B$204,$D$73),4,"")</f>
        <v/>
      </c>
      <c r="B78" s="18">
        <f>IF($A78="","",IFERROR(INDEX(Actions!$C$5:$C$204,MATCH($B$73&amp;"|"&amp;TEXT($D$73,"yyyy-mm-dd")&amp;"|"&amp;$A78,Actions!$O$5:$O$204,0)),""))</f>
        <v/>
      </c>
      <c r="C78" s="18">
        <f>IF($A78="","",IFERROR(INDEX(Actions!$D$5:$D$204,MATCH($B$73&amp;"|"&amp;TEXT($D$73,"yyyy-mm-dd")&amp;"|"&amp;$A78,Actions!$O$5:$O$204,0)),""))</f>
        <v/>
      </c>
      <c r="D78" s="24">
        <f>IF($A78="","",IFERROR(INDEX(Actions!$E$5:$E$204,MATCH($B$73&amp;"|"&amp;TEXT($D$73,"yyyy-mm-dd")&amp;"|"&amp;$A78,Actions!$O$5:$O$204,0)),""))</f>
        <v/>
      </c>
      <c r="E78" s="18">
        <f>IF($A78="","",IFERROR(INDEX(Actions!$G$5:$G$204,MATCH($B$73&amp;"|"&amp;TEXT($D$73,"yyyy-mm-dd")&amp;"|"&amp;$A78,Actions!$O$5:$O$204,0)),""))</f>
        <v/>
      </c>
      <c r="F78" s="18">
        <f>IF($B78="","","- "&amp;$B78&amp;" — "&amp;$C78&amp;IF($D78="",""," (due "&amp;TEXT($D78,"yyyy-mm-dd")&amp;")"))</f>
        <v/>
      </c>
    </row>
    <row r="79">
      <c r="A79" s="13">
        <f>IF(5&lt;=COUNTIFS(Actions!$A$5:$A$204,$B$73,Actions!$B$5:$B$204,$D$73),5,"")</f>
        <v/>
      </c>
      <c r="B79" s="18">
        <f>IF($A79="","",IFERROR(INDEX(Actions!$C$5:$C$204,MATCH($B$73&amp;"|"&amp;TEXT($D$73,"yyyy-mm-dd")&amp;"|"&amp;$A79,Actions!$O$5:$O$204,0)),""))</f>
        <v/>
      </c>
      <c r="C79" s="18">
        <f>IF($A79="","",IFERROR(INDEX(Actions!$D$5:$D$204,MATCH($B$73&amp;"|"&amp;TEXT($D$73,"yyyy-mm-dd")&amp;"|"&amp;$A79,Actions!$O$5:$O$204,0)),""))</f>
        <v/>
      </c>
      <c r="D79" s="24">
        <f>IF($A79="","",IFERROR(INDEX(Actions!$E$5:$E$204,MATCH($B$73&amp;"|"&amp;TEXT($D$73,"yyyy-mm-dd")&amp;"|"&amp;$A79,Actions!$O$5:$O$204,0)),""))</f>
        <v/>
      </c>
      <c r="E79" s="18">
        <f>IF($A79="","",IFERROR(INDEX(Actions!$G$5:$G$204,MATCH($B$73&amp;"|"&amp;TEXT($D$73,"yyyy-mm-dd")&amp;"|"&amp;$A79,Actions!$O$5:$O$204,0)),""))</f>
        <v/>
      </c>
      <c r="F79" s="18">
        <f>IF($B79="","","- "&amp;$B79&amp;" — "&amp;$C79&amp;IF($D79="",""," (due "&amp;TEXT($D79,"yyyy-mm-dd")&amp;")"))</f>
        <v/>
      </c>
    </row>
    <row r="80">
      <c r="A80" s="13">
        <f>IF(6&lt;=COUNTIFS(Actions!$A$5:$A$204,$B$73,Actions!$B$5:$B$204,$D$73),6,"")</f>
        <v/>
      </c>
      <c r="B80" s="18">
        <f>IF($A80="","",IFERROR(INDEX(Actions!$C$5:$C$204,MATCH($B$73&amp;"|"&amp;TEXT($D$73,"yyyy-mm-dd")&amp;"|"&amp;$A80,Actions!$O$5:$O$204,0)),""))</f>
        <v/>
      </c>
      <c r="C80" s="18">
        <f>IF($A80="","",IFERROR(INDEX(Actions!$D$5:$D$204,MATCH($B$73&amp;"|"&amp;TEXT($D$73,"yyyy-mm-dd")&amp;"|"&amp;$A80,Actions!$O$5:$O$204,0)),""))</f>
        <v/>
      </c>
      <c r="D80" s="24">
        <f>IF($A80="","",IFERROR(INDEX(Actions!$E$5:$E$204,MATCH($B$73&amp;"|"&amp;TEXT($D$73,"yyyy-mm-dd")&amp;"|"&amp;$A80,Actions!$O$5:$O$204,0)),""))</f>
        <v/>
      </c>
      <c r="E80" s="18">
        <f>IF($A80="","",IFERROR(INDEX(Actions!$G$5:$G$204,MATCH($B$73&amp;"|"&amp;TEXT($D$73,"yyyy-mm-dd")&amp;"|"&amp;$A80,Actions!$O$5:$O$204,0)),""))</f>
        <v/>
      </c>
      <c r="F80" s="18">
        <f>IF($B80="","","- "&amp;$B80&amp;" — "&amp;$C80&amp;IF($D80="",""," (due "&amp;TEXT($D80,"yyyy-mm-dd")&amp;")"))</f>
        <v/>
      </c>
    </row>
    <row r="81">
      <c r="A81" s="13">
        <f>IF(7&lt;=COUNTIFS(Actions!$A$5:$A$204,$B$73,Actions!$B$5:$B$204,$D$73),7,"")</f>
        <v/>
      </c>
      <c r="B81" s="18">
        <f>IF($A81="","",IFERROR(INDEX(Actions!$C$5:$C$204,MATCH($B$73&amp;"|"&amp;TEXT($D$73,"yyyy-mm-dd")&amp;"|"&amp;$A81,Actions!$O$5:$O$204,0)),""))</f>
        <v/>
      </c>
      <c r="C81" s="18">
        <f>IF($A81="","",IFERROR(INDEX(Actions!$D$5:$D$204,MATCH($B$73&amp;"|"&amp;TEXT($D$73,"yyyy-mm-dd")&amp;"|"&amp;$A81,Actions!$O$5:$O$204,0)),""))</f>
        <v/>
      </c>
      <c r="D81" s="24">
        <f>IF($A81="","",IFERROR(INDEX(Actions!$E$5:$E$204,MATCH($B$73&amp;"|"&amp;TEXT($D$73,"yyyy-mm-dd")&amp;"|"&amp;$A81,Actions!$O$5:$O$204,0)),""))</f>
        <v/>
      </c>
      <c r="E81" s="18">
        <f>IF($A81="","",IFERROR(INDEX(Actions!$G$5:$G$204,MATCH($B$73&amp;"|"&amp;TEXT($D$73,"yyyy-mm-dd")&amp;"|"&amp;$A81,Actions!$O$5:$O$204,0)),""))</f>
        <v/>
      </c>
      <c r="F81" s="18">
        <f>IF($B81="","","- "&amp;$B81&amp;" — "&amp;$C81&amp;IF($D81="",""," (due "&amp;TEXT($D81,"yyyy-mm-dd")&amp;")"))</f>
        <v/>
      </c>
    </row>
    <row r="82">
      <c r="A82" s="13">
        <f>IF(8&lt;=COUNTIFS(Actions!$A$5:$A$204,$B$73,Actions!$B$5:$B$204,$D$73),8,"")</f>
        <v/>
      </c>
      <c r="B82" s="18">
        <f>IF($A82="","",IFERROR(INDEX(Actions!$C$5:$C$204,MATCH($B$73&amp;"|"&amp;TEXT($D$73,"yyyy-mm-dd")&amp;"|"&amp;$A82,Actions!$O$5:$O$204,0)),""))</f>
        <v/>
      </c>
      <c r="C82" s="18">
        <f>IF($A82="","",IFERROR(INDEX(Actions!$D$5:$D$204,MATCH($B$73&amp;"|"&amp;TEXT($D$73,"yyyy-mm-dd")&amp;"|"&amp;$A82,Actions!$O$5:$O$204,0)),""))</f>
        <v/>
      </c>
      <c r="D82" s="24">
        <f>IF($A82="","",IFERROR(INDEX(Actions!$E$5:$E$204,MATCH($B$73&amp;"|"&amp;TEXT($D$73,"yyyy-mm-dd")&amp;"|"&amp;$A82,Actions!$O$5:$O$204,0)),""))</f>
        <v/>
      </c>
      <c r="E82" s="18">
        <f>IF($A82="","",IFERROR(INDEX(Actions!$G$5:$G$204,MATCH($B$73&amp;"|"&amp;TEXT($D$73,"yyyy-mm-dd")&amp;"|"&amp;$A82,Actions!$O$5:$O$204,0)),""))</f>
        <v/>
      </c>
      <c r="F82" s="18">
        <f>IF($B82="","","- "&amp;$B82&amp;" — "&amp;$C82&amp;IF($D82="",""," (due "&amp;TEXT($D82,"yyyy-mm-dd")&amp;")"))</f>
        <v/>
      </c>
    </row>
    <row r="83">
      <c r="A83" s="13">
        <f>IF(9&lt;=COUNTIFS(Actions!$A$5:$A$204,$B$73,Actions!$B$5:$B$204,$D$73),9,"")</f>
        <v/>
      </c>
      <c r="B83" s="18">
        <f>IF($A83="","",IFERROR(INDEX(Actions!$C$5:$C$204,MATCH($B$73&amp;"|"&amp;TEXT($D$73,"yyyy-mm-dd")&amp;"|"&amp;$A83,Actions!$O$5:$O$204,0)),""))</f>
        <v/>
      </c>
      <c r="C83" s="18">
        <f>IF($A83="","",IFERROR(INDEX(Actions!$D$5:$D$204,MATCH($B$73&amp;"|"&amp;TEXT($D$73,"yyyy-mm-dd")&amp;"|"&amp;$A83,Actions!$O$5:$O$204,0)),""))</f>
        <v/>
      </c>
      <c r="D83" s="24">
        <f>IF($A83="","",IFERROR(INDEX(Actions!$E$5:$E$204,MATCH($B$73&amp;"|"&amp;TEXT($D$73,"yyyy-mm-dd")&amp;"|"&amp;$A83,Actions!$O$5:$O$204,0)),""))</f>
        <v/>
      </c>
      <c r="E83" s="18">
        <f>IF($A83="","",IFERROR(INDEX(Actions!$G$5:$G$204,MATCH($B$73&amp;"|"&amp;TEXT($D$73,"yyyy-mm-dd")&amp;"|"&amp;$A83,Actions!$O$5:$O$204,0)),""))</f>
        <v/>
      </c>
      <c r="F83" s="18">
        <f>IF($B83="","","- "&amp;$B83&amp;" — "&amp;$C83&amp;IF($D83="",""," (due "&amp;TEXT($D83,"yyyy-mm-dd")&amp;")"))</f>
        <v/>
      </c>
    </row>
    <row r="84">
      <c r="A84" s="13">
        <f>IF(10&lt;=COUNTIFS(Actions!$A$5:$A$204,$B$73,Actions!$B$5:$B$204,$D$73),10,"")</f>
        <v/>
      </c>
      <c r="B84" s="18">
        <f>IF($A84="","",IFERROR(INDEX(Actions!$C$5:$C$204,MATCH($B$73&amp;"|"&amp;TEXT($D$73,"yyyy-mm-dd")&amp;"|"&amp;$A84,Actions!$O$5:$O$204,0)),""))</f>
        <v/>
      </c>
      <c r="C84" s="18">
        <f>IF($A84="","",IFERROR(INDEX(Actions!$D$5:$D$204,MATCH($B$73&amp;"|"&amp;TEXT($D$73,"yyyy-mm-dd")&amp;"|"&amp;$A84,Actions!$O$5:$O$204,0)),""))</f>
        <v/>
      </c>
      <c r="D84" s="24">
        <f>IF($A84="","",IFERROR(INDEX(Actions!$E$5:$E$204,MATCH($B$73&amp;"|"&amp;TEXT($D$73,"yyyy-mm-dd")&amp;"|"&amp;$A84,Actions!$O$5:$O$204,0)),""))</f>
        <v/>
      </c>
      <c r="E84" s="18">
        <f>IF($A84="","",IFERROR(INDEX(Actions!$G$5:$G$204,MATCH($B$73&amp;"|"&amp;TEXT($D$73,"yyyy-mm-dd")&amp;"|"&amp;$A84,Actions!$O$5:$O$204,0)),""))</f>
        <v/>
      </c>
      <c r="F84" s="18">
        <f>IF($B84="","","- "&amp;$B84&amp;" — "&amp;$C84&amp;IF($D84="",""," (due "&amp;TEXT($D84,"yyyy-mm-dd")&amp;")"))</f>
        <v/>
      </c>
    </row>
    <row r="85">
      <c r="A85" s="13">
        <f>IF(11&lt;=COUNTIFS(Actions!$A$5:$A$204,$B$73,Actions!$B$5:$B$204,$D$73),11,"")</f>
        <v/>
      </c>
      <c r="B85" s="18">
        <f>IF($A85="","",IFERROR(INDEX(Actions!$C$5:$C$204,MATCH($B$73&amp;"|"&amp;TEXT($D$73,"yyyy-mm-dd")&amp;"|"&amp;$A85,Actions!$O$5:$O$204,0)),""))</f>
        <v/>
      </c>
      <c r="C85" s="18">
        <f>IF($A85="","",IFERROR(INDEX(Actions!$D$5:$D$204,MATCH($B$73&amp;"|"&amp;TEXT($D$73,"yyyy-mm-dd")&amp;"|"&amp;$A85,Actions!$O$5:$O$204,0)),""))</f>
        <v/>
      </c>
      <c r="D85" s="24">
        <f>IF($A85="","",IFERROR(INDEX(Actions!$E$5:$E$204,MATCH($B$73&amp;"|"&amp;TEXT($D$73,"yyyy-mm-dd")&amp;"|"&amp;$A85,Actions!$O$5:$O$204,0)),""))</f>
        <v/>
      </c>
      <c r="E85" s="18">
        <f>IF($A85="","",IFERROR(INDEX(Actions!$G$5:$G$204,MATCH($B$73&amp;"|"&amp;TEXT($D$73,"yyyy-mm-dd")&amp;"|"&amp;$A85,Actions!$O$5:$O$204,0)),""))</f>
        <v/>
      </c>
      <c r="F85" s="18">
        <f>IF($B85="","","- "&amp;$B85&amp;" — "&amp;$C85&amp;IF($D85="",""," (due "&amp;TEXT($D85,"yyyy-mm-dd")&amp;")"))</f>
        <v/>
      </c>
    </row>
    <row r="86">
      <c r="A86" s="13">
        <f>IF(12&lt;=COUNTIFS(Actions!$A$5:$A$204,$B$73,Actions!$B$5:$B$204,$D$73),12,"")</f>
        <v/>
      </c>
      <c r="B86" s="18">
        <f>IF($A86="","",IFERROR(INDEX(Actions!$C$5:$C$204,MATCH($B$73&amp;"|"&amp;TEXT($D$73,"yyyy-mm-dd")&amp;"|"&amp;$A86,Actions!$O$5:$O$204,0)),""))</f>
        <v/>
      </c>
      <c r="C86" s="18">
        <f>IF($A86="","",IFERROR(INDEX(Actions!$D$5:$D$204,MATCH($B$73&amp;"|"&amp;TEXT($D$73,"yyyy-mm-dd")&amp;"|"&amp;$A86,Actions!$O$5:$O$204,0)),""))</f>
        <v/>
      </c>
      <c r="D86" s="24">
        <f>IF($A86="","",IFERROR(INDEX(Actions!$E$5:$E$204,MATCH($B$73&amp;"|"&amp;TEXT($D$73,"yyyy-mm-dd")&amp;"|"&amp;$A86,Actions!$O$5:$O$204,0)),""))</f>
        <v/>
      </c>
      <c r="E86" s="18">
        <f>IF($A86="","",IFERROR(INDEX(Actions!$G$5:$G$204,MATCH($B$73&amp;"|"&amp;TEXT($D$73,"yyyy-mm-dd")&amp;"|"&amp;$A86,Actions!$O$5:$O$204,0)),""))</f>
        <v/>
      </c>
      <c r="F86" s="18">
        <f>IF($B86="","","- "&amp;$B86&amp;" — "&amp;$C86&amp;IF($D86="",""," (due "&amp;TEXT($D86,"yyyy-mm-dd")&amp;")"))</f>
        <v/>
      </c>
    </row>
    <row r="87">
      <c r="A87" s="13">
        <f>IF(13&lt;=COUNTIFS(Actions!$A$5:$A$204,$B$73,Actions!$B$5:$B$204,$D$73),13,"")</f>
        <v/>
      </c>
      <c r="B87" s="18">
        <f>IF($A87="","",IFERROR(INDEX(Actions!$C$5:$C$204,MATCH($B$73&amp;"|"&amp;TEXT($D$73,"yyyy-mm-dd")&amp;"|"&amp;$A87,Actions!$O$5:$O$204,0)),""))</f>
        <v/>
      </c>
      <c r="C87" s="18">
        <f>IF($A87="","",IFERROR(INDEX(Actions!$D$5:$D$204,MATCH($B$73&amp;"|"&amp;TEXT($D$73,"yyyy-mm-dd")&amp;"|"&amp;$A87,Actions!$O$5:$O$204,0)),""))</f>
        <v/>
      </c>
      <c r="D87" s="24">
        <f>IF($A87="","",IFERROR(INDEX(Actions!$E$5:$E$204,MATCH($B$73&amp;"|"&amp;TEXT($D$73,"yyyy-mm-dd")&amp;"|"&amp;$A87,Actions!$O$5:$O$204,0)),""))</f>
        <v/>
      </c>
      <c r="E87" s="18">
        <f>IF($A87="","",IFERROR(INDEX(Actions!$G$5:$G$204,MATCH($B$73&amp;"|"&amp;TEXT($D$73,"yyyy-mm-dd")&amp;"|"&amp;$A87,Actions!$O$5:$O$204,0)),""))</f>
        <v/>
      </c>
      <c r="F87" s="18">
        <f>IF($B87="","","- "&amp;$B87&amp;" — "&amp;$C87&amp;IF($D87="",""," (due "&amp;TEXT($D87,"yyyy-mm-dd")&amp;")"))</f>
        <v/>
      </c>
    </row>
    <row r="88">
      <c r="A88" s="13">
        <f>IF(14&lt;=COUNTIFS(Actions!$A$5:$A$204,$B$73,Actions!$B$5:$B$204,$D$73),14,"")</f>
        <v/>
      </c>
      <c r="B88" s="18">
        <f>IF($A88="","",IFERROR(INDEX(Actions!$C$5:$C$204,MATCH($B$73&amp;"|"&amp;TEXT($D$73,"yyyy-mm-dd")&amp;"|"&amp;$A88,Actions!$O$5:$O$204,0)),""))</f>
        <v/>
      </c>
      <c r="C88" s="18">
        <f>IF($A88="","",IFERROR(INDEX(Actions!$D$5:$D$204,MATCH($B$73&amp;"|"&amp;TEXT($D$73,"yyyy-mm-dd")&amp;"|"&amp;$A88,Actions!$O$5:$O$204,0)),""))</f>
        <v/>
      </c>
      <c r="D88" s="24">
        <f>IF($A88="","",IFERROR(INDEX(Actions!$E$5:$E$204,MATCH($B$73&amp;"|"&amp;TEXT($D$73,"yyyy-mm-dd")&amp;"|"&amp;$A88,Actions!$O$5:$O$204,0)),""))</f>
        <v/>
      </c>
      <c r="E88" s="18">
        <f>IF($A88="","",IFERROR(INDEX(Actions!$G$5:$G$204,MATCH($B$73&amp;"|"&amp;TEXT($D$73,"yyyy-mm-dd")&amp;"|"&amp;$A88,Actions!$O$5:$O$204,0)),""))</f>
        <v/>
      </c>
      <c r="F88" s="18">
        <f>IF($B88="","","- "&amp;$B88&amp;" — "&amp;$C88&amp;IF($D88="",""," (due "&amp;TEXT($D88,"yyyy-mm-dd")&amp;")"))</f>
        <v/>
      </c>
    </row>
  </sheetData>
  <conditionalFormatting sqref="D6:D19">
    <cfRule type="cellIs" priority="1" operator="greaterThan" dxfId="1">
      <formula>0</formula>
    </cfRule>
  </conditionalFormatting>
  <conditionalFormatting sqref="G24:G33">
    <cfRule type="colorScale" priority="2">
      <colorScale>
        <cfvo type="num" val="0"/>
        <cfvo type="num" val="0.6"/>
        <cfvo type="num" val="1"/>
        <color rgb="00FFC7CE"/>
        <color rgb="00FFEB9C"/>
        <color rgb="00C6EFCE"/>
      </colorScale>
    </cfRule>
  </conditionalFormatting>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2026-09-12T19:13:44Z</dcterms:created>
  <dcterms:modified xsi:type="dcterms:W3CDTF">2026-09-12T19:13:44Z</dcterms:modified>
</cp:coreProperties>
</file>