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Orders" sheetId="2" state="visible" r:id="rId2"/>
    <sheet name="Stages" sheetId="3" state="visible" r:id="rId3"/>
    <sheet name="Exceptions" sheetId="4" state="visible" r:id="rId4"/>
    <sheet name="Dashboard" sheetId="5" state="visible" r:id="rId5"/>
  </sheets>
  <definedNames/>
  <calcPr calcId="124519" fullCalcOnLoad="1"/>
</workbook>
</file>

<file path=xl/styles.xml><?xml version="1.0" encoding="utf-8"?>
<styleSheet xmlns="http://schemas.openxmlformats.org/spreadsheetml/2006/main">
  <numFmts count="4">
    <numFmt numFmtId="164" formatCode="yyyy-mm-dd h:mm:ss"/>
    <numFmt numFmtId="165" formatCode="yyyy-mm-dd hh:mm"/>
    <numFmt numFmtId="166" formatCode="yyyy-mm-dd"/>
    <numFmt numFmtId="167"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4">
    <fill>
      <patternFill/>
    </fill>
    <fill>
      <patternFill patternType="gray125"/>
    </fill>
    <fill>
      <patternFill patternType="solid">
        <fgColor rgb="00217346"/>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0" fontId="4" fillId="3" borderId="1" pivotButton="0" quotePrefix="0" xfId="0"/>
    <xf numFmtId="165" fontId="4" fillId="3" borderId="1" pivotButton="0" quotePrefix="0" xfId="0"/>
    <xf numFmtId="2" fontId="5" fillId="0" borderId="1" pivotButton="0" quotePrefix="0" xfId="0"/>
    <xf numFmtId="0" fontId="5" fillId="0" borderId="1" pivotButton="0" quotePrefix="0" xfId="0"/>
    <xf numFmtId="166" fontId="5" fillId="0" borderId="1" pivotButton="0" quotePrefix="0" xfId="0"/>
    <xf numFmtId="0" fontId="6" fillId="0" borderId="1" pivotButton="0" quotePrefix="0" xfId="0"/>
    <xf numFmtId="2" fontId="4" fillId="3" borderId="1" pivotButton="0" quotePrefix="0" xfId="0"/>
    <xf numFmtId="3" fontId="5" fillId="0" borderId="1" pivotButton="0" quotePrefix="0" xfId="0"/>
    <xf numFmtId="2" fontId="6" fillId="0" borderId="1" pivotButton="0" quotePrefix="0" xfId="0"/>
    <xf numFmtId="167" fontId="5" fillId="0" borderId="1" pivotButton="0" quotePrefix="0" xfId="0"/>
    <xf numFmtId="0" fontId="5" fillId="0" borderId="0" pivotButton="0" quotePrefix="0" xfId="0"/>
    <xf numFmtId="166" fontId="4" fillId="3" borderId="1" pivotButton="0" quotePrefix="0" xfId="0"/>
    <xf numFmtId="3" fontId="6" fillId="0" borderId="1" pivotButton="0" quotePrefix="0" xfId="0"/>
    <xf numFmtId="167"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Average cycle time by week (hours)</a:t>
            </a:r>
          </a:p>
        </rich>
      </tx>
    </title>
    <plotArea>
      <barChart>
        <barDir val="col"/>
        <grouping val="clustered"/>
        <ser>
          <idx val="0"/>
          <order val="0"/>
          <tx>
            <strRef>
              <f>'Dashboard'!C37</f>
            </strRef>
          </tx>
          <spPr>
            <a:ln>
              <a:prstDash val="solid"/>
            </a:ln>
          </spPr>
          <cat>
            <numRef>
              <f>'Dashboard'!$A$38:$A$63</f>
            </numRef>
          </cat>
          <val>
            <numRef>
              <f>'Dashboard'!$C$38:$C$63</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Hours</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12</col>
      <colOff>0</colOff>
      <row>3</row>
      <rowOff>0</rowOff>
    </from>
    <ext cx="6480000" cy="324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04" customWidth="1" min="1" max="1"/>
  </cols>
  <sheetData>
    <row r="1">
      <c r="A1" s="1" t="inlineStr">
        <is>
          <t>E-commerce Order Fulfillment Tracker</t>
        </is>
      </c>
    </row>
    <row r="2">
      <c r="A2" s="2" t="inlineStr">
        <is>
          <t>Free template from spreadsheet.partners — free for commercial use, no attribution needed.</t>
        </is>
      </c>
    </row>
    <row r="4">
      <c r="A4" s="3" t="inlineStr">
        <is>
          <t>What this workbook is for</t>
        </is>
      </c>
    </row>
    <row r="5">
      <c r="A5" s="4" t="inlineStr">
        <is>
          <t>Recording four timestamps per order — received, picked, packed, shipped — so that a late order tells you which stage slipped. A single 'days to ship' column tells you an order was late and nothing else, which is why the second picker in the worked example fixed nothing: the queue was at the packing bench.</t>
        </is>
      </c>
    </row>
    <row r="7">
      <c r="A7" s="3" t="inlineStr">
        <is>
          <t>Where each timestamp is captured, and by whom</t>
        </is>
      </c>
    </row>
    <row r="8">
      <c r="A8" s="4" t="inlineStr">
        <is>
          <t>Set this on the Stages tab, column F, because it is the part that decays. Received is normally the order-management system's own stamp. Picked is the scanner at the pick face. Packed is the bench terminal, scanned when the carton is closed. Shipped is the carrier manifest upload — not when the label was printed, which can be hours earlier. Delivered comes from the carrier tracking export. If a stage has no owner it will not be recorded, and the column will quietly fill with blanks.</t>
        </is>
      </c>
    </row>
    <row r="10">
      <c r="A10" s="3" t="inlineStr">
        <is>
          <t>Four stages, not seven</t>
        </is>
      </c>
    </row>
    <row r="11">
      <c r="A11" s="4" t="inlineStr">
        <is>
          <t>More stages produce more precise data and less of it, because people stop recording them. Four covers the decisions you can act on: pick, pack, ship, transit. Add a fifth only when you already know what you would change if it were slow.</t>
        </is>
      </c>
    </row>
    <row r="13">
      <c r="A13" s="3" t="inlineStr">
        <is>
          <t>Which columns you type</t>
        </is>
      </c>
    </row>
    <row r="14">
      <c r="A14" s="4" t="inlineStr">
        <is>
          <t>Orders A-E (order id and the four timestamps), G Promised ship, H Delivered, I Carrier. Exceptions A-F. Stages E and F. On the Dashboard, the two dates, the promise in hours, the week list and the carrier list. Everything else is calculated — yellow means type here, black means leave it alone.</t>
        </is>
      </c>
    </row>
    <row r="16">
      <c r="A16" s="3" t="inlineStr">
        <is>
          <t>Why the 95th percentile and not the average</t>
        </is>
      </c>
    </row>
    <row r="17">
      <c r="A17" s="4" t="inlineStr">
        <is>
          <t>A promise set from the average is broken one order in two: half your orders are slower than the average, by definition. The P95 is the figure you hit 19 times out of 20. It is on the Dashboard under 'Cycle time distribution', and the Stages tab compares each stage's P95 with its target rather than its average, for the same reason.</t>
        </is>
      </c>
    </row>
    <row r="19">
      <c r="A19" s="3" t="inlineStr">
        <is>
          <t>How P95 is calculated here</t>
        </is>
      </c>
    </row>
    <row r="20">
      <c r="A20" s="4" t="inlineStr">
        <is>
          <t>By nearest rank: LARGE(cycle, MAX(1, ROUNDUP(COUNT(cycle)*0.05, 0))). On 100 orders that is the 5th slowest. PERCENTILE.INC would interpolate between two ranks and give a number within a fraction of an hour of this one, but it sits outside the function set these templates guarantee across Excel 2016 and Google Sheets, so the rank version is used instead.</t>
        </is>
      </c>
    </row>
    <row r="22">
      <c r="A22" s="3" t="inlineStr">
        <is>
          <t>Partial shipments</t>
        </is>
      </c>
    </row>
    <row r="23">
      <c r="A23" s="4" t="inlineStr">
        <is>
          <t>Log each shipment as its own row against the same order id. Overwriting the original loses the fact that the customer waited twice, and it is the second wait that generates the complaint. The order id repeating is intentional; the dashboard counts shipments, which is the thing the warehouse actually did.</t>
        </is>
      </c>
    </row>
    <row r="25">
      <c r="A25" s="3" t="inlineStr">
        <is>
          <t>Timestamps carry a time</t>
        </is>
      </c>
    </row>
    <row r="26">
      <c r="A26" s="4" t="inlineStr">
        <is>
          <t>Columns B-E, G and H are formatted yyyy-mm-dd hh:mm. Enter '2026-07-02 09:14', not '2026-07-02'. Durations are (later - earlier) * 24, because a day is 1.0 in a spreadsheet and you want hours. The dashboard's date window uses '&lt; the day after the end date' so an order received at 16:30 on the last day is still counted.</t>
        </is>
      </c>
    </row>
    <row r="28">
      <c r="A28" s="3" t="inlineStr">
        <is>
          <t>Exceptions</t>
        </is>
      </c>
    </row>
    <row r="29">
      <c r="A29" s="4" t="inlineStr">
        <is>
          <t>Anything held, split, cancelled or short. Column K shows what share of that order's total cycle the exception accounts for; above about half, the exception IS the cycle time and the stage averages are not telling you anything. Leaving Resolved empty keeps the row Open, which is what the Dashboard counts.</t>
        </is>
      </c>
    </row>
    <row r="31">
      <c r="A31" s="3" t="inlineStr">
        <is>
          <t>The weekly table</t>
        </is>
      </c>
    </row>
    <row r="32">
      <c r="A32" s="4" t="inlineStr">
        <is>
          <t>Keyed on the Monday of the week the order was RECEIVED, not shipped, so a bad week stays attached to the week the work arrived. 'Over the P95' counts the orders in that week that exceeded the all-time P95 — one or two is noise, five is an incident.</t>
        </is>
      </c>
    </row>
    <row r="34">
      <c r="A34" s="3" t="inlineStr">
        <is>
          <t>Ranges</t>
        </is>
      </c>
    </row>
    <row r="35">
      <c r="A35" s="4" t="inlineStr">
        <is>
          <t>Orders and Exceptions both cover rows 5-204. Insert rows inside that range rather than typing below it, or the Stages and Dashboard totals will not see the new data. Percentages are stored as fractions: 0.08 displays as 8.0%.</t>
        </is>
      </c>
    </row>
    <row r="38">
      <c r="A38"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204"/>
  <sheetViews>
    <sheetView workbookViewId="0">
      <pane ySplit="4" topLeftCell="A5" activePane="bottomLeft" state="frozen"/>
      <selection pane="bottomLeft" activeCell="A1" sqref="A1"/>
    </sheetView>
  </sheetViews>
  <sheetFormatPr baseColWidth="8" defaultRowHeight="15"/>
  <cols>
    <col width="11" customWidth="1" min="1" max="1"/>
    <col width="17" customWidth="1" min="2" max="2"/>
    <col width="17" customWidth="1" min="3" max="3"/>
    <col width="17" customWidth="1" min="4" max="4"/>
    <col width="17" customWidth="1" min="5" max="5"/>
    <col width="10" customWidth="1" min="6" max="6"/>
    <col width="17" customWidth="1" min="7" max="7"/>
    <col width="17" customWidth="1" min="8" max="8"/>
    <col width="13" customWidth="1" min="9" max="9"/>
    <col width="9" customWidth="1" min="10" max="10"/>
    <col width="9" customWidth="1" min="11" max="11"/>
    <col width="9" customWidth="1" min="12" max="12"/>
    <col width="11" customWidth="1" min="13" max="13"/>
    <col width="8" customWidth="1" min="14" max="14"/>
    <col width="10" customWidth="1" min="15" max="15"/>
    <col width="14" customWidth="1" min="16" max="16"/>
    <col width="11" customWidth="1" min="17" max="17"/>
    <col width="13" customWidth="1" min="18" max="18"/>
  </cols>
  <sheetData>
    <row r="1">
      <c r="A1" s="1" t="inlineStr">
        <is>
          <t>Orders</t>
        </is>
      </c>
    </row>
    <row r="2">
      <c r="A2" s="2" t="inlineStr">
        <is>
          <t>One row per shipment. Type A-E and G-I; F and J onwards are calculated. A partial shipment is its own row against the same order id.</t>
        </is>
      </c>
    </row>
    <row r="4">
      <c r="A4" s="6" t="inlineStr">
        <is>
          <t>Order</t>
        </is>
      </c>
      <c r="B4" s="6" t="inlineStr">
        <is>
          <t>Received</t>
        </is>
      </c>
      <c r="C4" s="6" t="inlineStr">
        <is>
          <t>Picked</t>
        </is>
      </c>
      <c r="D4" s="6" t="inlineStr">
        <is>
          <t>Packed</t>
        </is>
      </c>
      <c r="E4" s="6" t="inlineStr">
        <is>
          <t>Shipped</t>
        </is>
      </c>
      <c r="F4" s="6" t="inlineStr">
        <is>
          <t>Cycle (h)</t>
        </is>
      </c>
      <c r="G4" s="6" t="inlineStr">
        <is>
          <t>Promised ship</t>
        </is>
      </c>
      <c r="H4" s="6" t="inlineStr">
        <is>
          <t>Delivered</t>
        </is>
      </c>
      <c r="I4" s="6" t="inlineStr">
        <is>
          <t>Carrier</t>
        </is>
      </c>
      <c r="J4" s="6" t="inlineStr">
        <is>
          <t>Pick (h)</t>
        </is>
      </c>
      <c r="K4" s="6" t="inlineStr">
        <is>
          <t>Pack (h)</t>
        </is>
      </c>
      <c r="L4" s="6" t="inlineStr">
        <is>
          <t>Ship (h)</t>
        </is>
      </c>
      <c r="M4" s="6" t="inlineStr">
        <is>
          <t>Transit (h)</t>
        </is>
      </c>
      <c r="N4" s="6" t="inlineStr">
        <is>
          <t>Late</t>
        </is>
      </c>
      <c r="O4" s="6" t="inlineStr">
        <is>
          <t>Hours late</t>
        </is>
      </c>
      <c r="P4" s="6" t="inlineStr">
        <is>
          <t>Slowest stage</t>
        </is>
      </c>
      <c r="Q4" s="6" t="inlineStr">
        <is>
          <t>Exception</t>
        </is>
      </c>
      <c r="R4" s="6" t="inlineStr">
        <is>
          <t>Week starting</t>
        </is>
      </c>
    </row>
    <row r="5">
      <c r="A5" s="7" t="inlineStr">
        <is>
          <t>#10241</t>
        </is>
      </c>
      <c r="B5" s="8" t="n">
        <v>46205.38472222222</v>
      </c>
      <c r="C5" s="8" t="n">
        <v>46205.48611111111</v>
      </c>
      <c r="D5" s="8" t="n">
        <v>46205.50347222222</v>
      </c>
      <c r="E5" s="8" t="n">
        <v>46205.6875</v>
      </c>
      <c r="F5" s="9">
        <f>IF($A5="","",IF(OR($B5="",$E5=""),"",($E5-$B5)*24))</f>
        <v/>
      </c>
      <c r="G5" s="8" t="n">
        <v>46206.70833333334</v>
      </c>
      <c r="H5" s="8" t="n">
        <v>46207.47222222222</v>
      </c>
      <c r="I5" s="7" t="inlineStr">
        <is>
          <t>DPD</t>
        </is>
      </c>
      <c r="J5" s="9">
        <f>IF($A5="","",IF(OR($B5="",$C5=""),"",($C5-$B5)*24))</f>
        <v/>
      </c>
      <c r="K5" s="9">
        <f>IF($A5="","",IF(OR($C5="",$D5=""),"",($D5-$C5)*24))</f>
        <v/>
      </c>
      <c r="L5" s="9">
        <f>IF($A5="","",IF(OR($D5="",$E5=""),"",($E5-$D5)*24))</f>
        <v/>
      </c>
      <c r="M5" s="9">
        <f>IF($A5="","",IF(OR($E5="",$H5=""),"",($H5-$E5)*24))</f>
        <v/>
      </c>
      <c r="N5" s="10">
        <f>IF($A5="","",IF(OR($E5="",$G5=""),"",IF($E5&gt;$G5,"Yes","No")))</f>
        <v/>
      </c>
      <c r="O5" s="9">
        <f>IF($N5&lt;&gt;"Yes","",ROUND(($E5-$G5)*24,2))</f>
        <v/>
      </c>
      <c r="P5" s="10">
        <f>IF($A5="","",IF(OR($J5="",$K5="",$L5=""),"",IF(AND($J5&gt;=$K5,$J5&gt;=$L5),"Pick",IF($K5&gt;=$L5,"Pack","Ship"))))</f>
        <v/>
      </c>
      <c r="Q5" s="10">
        <f>IF($A5="","",IF(COUNTIFS(Exceptions!$A$5:$A$204,$A5)&gt;0,"Yes",""))</f>
        <v/>
      </c>
      <c r="R5" s="11">
        <f>IF($A5="","",IF($B5="","",INT($B5)-WEEKDAY($B5,3)))</f>
        <v/>
      </c>
    </row>
    <row r="6">
      <c r="A6" s="7" t="inlineStr">
        <is>
          <t>#10242</t>
        </is>
      </c>
      <c r="B6" s="8" t="n">
        <v>46205.41805555556</v>
      </c>
      <c r="C6" s="8" t="n">
        <v>46206.34375</v>
      </c>
      <c r="D6" s="8" t="n">
        <v>46206.40277777778</v>
      </c>
      <c r="E6" s="8" t="n">
        <v>46206.6875</v>
      </c>
      <c r="F6" s="9">
        <f>IF($A6="","",IF(OR($B6="",$E6=""),"",($E6-$B6)*24))</f>
        <v/>
      </c>
      <c r="G6" s="8" t="n">
        <v>46206.5</v>
      </c>
      <c r="H6" s="8" t="n">
        <v>46209.40625</v>
      </c>
      <c r="I6" s="7" t="inlineStr">
        <is>
          <t>DPD</t>
        </is>
      </c>
      <c r="J6" s="9">
        <f>IF($A6="","",IF(OR($B6="",$C6=""),"",($C6-$B6)*24))</f>
        <v/>
      </c>
      <c r="K6" s="9">
        <f>IF($A6="","",IF(OR($C6="",$D6=""),"",($D6-$C6)*24))</f>
        <v/>
      </c>
      <c r="L6" s="9">
        <f>IF($A6="","",IF(OR($D6="",$E6=""),"",($E6-$D6)*24))</f>
        <v/>
      </c>
      <c r="M6" s="9">
        <f>IF($A6="","",IF(OR($E6="",$H6=""),"",($H6-$E6)*24))</f>
        <v/>
      </c>
      <c r="N6" s="10">
        <f>IF($A6="","",IF(OR($E6="",$G6=""),"",IF($E6&gt;$G6,"Yes","No")))</f>
        <v/>
      </c>
      <c r="O6" s="9">
        <f>IF($N6&lt;&gt;"Yes","",ROUND(($E6-$G6)*24,2))</f>
        <v/>
      </c>
      <c r="P6" s="10">
        <f>IF($A6="","",IF(OR($J6="",$K6="",$L6=""),"",IF(AND($J6&gt;=$K6,$J6&gt;=$L6),"Pick",IF($K6&gt;=$L6,"Pack","Ship"))))</f>
        <v/>
      </c>
      <c r="Q6" s="10">
        <f>IF($A6="","",IF(COUNTIFS(Exceptions!$A$5:$A$204,$A6)&gt;0,"Yes",""))</f>
        <v/>
      </c>
      <c r="R6" s="11">
        <f>IF($A6="","",IF($B6="","",INT($B6)-WEEKDAY($B6,3)))</f>
        <v/>
      </c>
    </row>
    <row r="7">
      <c r="A7" s="7" t="inlineStr">
        <is>
          <t>#10243</t>
        </is>
      </c>
      <c r="B7" s="8" t="n">
        <v>46205.62152777778</v>
      </c>
      <c r="C7" s="8" t="n">
        <v>46205.63888888889</v>
      </c>
      <c r="D7" s="8" t="n">
        <v>46205.65138888889</v>
      </c>
      <c r="E7" s="8" t="n">
        <v>46205.6875</v>
      </c>
      <c r="F7" s="9">
        <f>IF($A7="","",IF(OR($B7="",$E7=""),"",($E7-$B7)*24))</f>
        <v/>
      </c>
      <c r="G7" s="8" t="n">
        <v>46206.70833333334</v>
      </c>
      <c r="H7" s="8" t="n">
        <v>46207.47222222222</v>
      </c>
      <c r="I7" s="7" t="inlineStr">
        <is>
          <t>DHL</t>
        </is>
      </c>
      <c r="J7" s="9">
        <f>IF($A7="","",IF(OR($B7="",$C7=""),"",($C7-$B7)*24))</f>
        <v/>
      </c>
      <c r="K7" s="9">
        <f>IF($A7="","",IF(OR($C7="",$D7=""),"",($D7-$C7)*24))</f>
        <v/>
      </c>
      <c r="L7" s="9">
        <f>IF($A7="","",IF(OR($D7="",$E7=""),"",($E7-$D7)*24))</f>
        <v/>
      </c>
      <c r="M7" s="9">
        <f>IF($A7="","",IF(OR($E7="",$H7=""),"",($H7-$E7)*24))</f>
        <v/>
      </c>
      <c r="N7" s="10">
        <f>IF($A7="","",IF(OR($E7="",$G7=""),"",IF($E7&gt;$G7,"Yes","No")))</f>
        <v/>
      </c>
      <c r="O7" s="9">
        <f>IF($N7&lt;&gt;"Yes","",ROUND(($E7-$G7)*24,2))</f>
        <v/>
      </c>
      <c r="P7" s="10">
        <f>IF($A7="","",IF(OR($J7="",$K7="",$L7=""),"",IF(AND($J7&gt;=$K7,$J7&gt;=$L7),"Pick",IF($K7&gt;=$L7,"Pack","Ship"))))</f>
        <v/>
      </c>
      <c r="Q7" s="10">
        <f>IF($A7="","",IF(COUNTIFS(Exceptions!$A$5:$A$204,$A7)&gt;0,"Yes",""))</f>
        <v/>
      </c>
      <c r="R7" s="11">
        <f>IF($A7="","",IF($B7="","",INT($B7)-WEEKDAY($B7,3)))</f>
        <v/>
      </c>
    </row>
    <row r="8">
      <c r="A8" s="7" t="inlineStr">
        <is>
          <t>#10244</t>
        </is>
      </c>
      <c r="B8" s="8" t="n">
        <v>46206.35416666666</v>
      </c>
      <c r="C8" s="8" t="n">
        <v>46206.37847222222</v>
      </c>
      <c r="D8" s="8" t="n">
        <v>46206.61805555555</v>
      </c>
      <c r="E8" s="8" t="n">
        <v>46207.6875</v>
      </c>
      <c r="F8" s="9">
        <f>IF($A8="","",IF(OR($B8="",$E8=""),"",($E8-$B8)*24))</f>
        <v/>
      </c>
      <c r="G8" s="8" t="n">
        <v>46209.70833333334</v>
      </c>
      <c r="H8" s="8" t="n">
        <v>46210.59027777778</v>
      </c>
      <c r="I8" s="7" t="inlineStr">
        <is>
          <t>UPS</t>
        </is>
      </c>
      <c r="J8" s="9">
        <f>IF($A8="","",IF(OR($B8="",$C8=""),"",($C8-$B8)*24))</f>
        <v/>
      </c>
      <c r="K8" s="9">
        <f>IF($A8="","",IF(OR($C8="",$D8=""),"",($D8-$C8)*24))</f>
        <v/>
      </c>
      <c r="L8" s="9">
        <f>IF($A8="","",IF(OR($D8="",$E8=""),"",($E8-$D8)*24))</f>
        <v/>
      </c>
      <c r="M8" s="9">
        <f>IF($A8="","",IF(OR($E8="",$H8=""),"",($H8-$E8)*24))</f>
        <v/>
      </c>
      <c r="N8" s="10">
        <f>IF($A8="","",IF(OR($E8="",$G8=""),"",IF($E8&gt;$G8,"Yes","No")))</f>
        <v/>
      </c>
      <c r="O8" s="9">
        <f>IF($N8&lt;&gt;"Yes","",ROUND(($E8-$G8)*24,2))</f>
        <v/>
      </c>
      <c r="P8" s="10">
        <f>IF($A8="","",IF(OR($J8="",$K8="",$L8=""),"",IF(AND($J8&gt;=$K8,$J8&gt;=$L8),"Pick",IF($K8&gt;=$L8,"Pack","Ship"))))</f>
        <v/>
      </c>
      <c r="Q8" s="10">
        <f>IF($A8="","",IF(COUNTIFS(Exceptions!$A$5:$A$204,$A8)&gt;0,"Yes",""))</f>
        <v/>
      </c>
      <c r="R8" s="11">
        <f>IF($A8="","",IF($B8="","",INT($B8)-WEEKDAY($B8,3)))</f>
        <v/>
      </c>
    </row>
    <row r="9">
      <c r="A9" s="7" t="n"/>
      <c r="B9" s="8" t="n"/>
      <c r="C9" s="8" t="n"/>
      <c r="D9" s="8" t="n"/>
      <c r="E9" s="8" t="n"/>
      <c r="F9" s="9">
        <f>IF($A9="","",IF(OR($B9="",$E9=""),"",($E9-$B9)*24))</f>
        <v/>
      </c>
      <c r="G9" s="8" t="n"/>
      <c r="H9" s="8" t="n"/>
      <c r="I9" s="7" t="n"/>
      <c r="J9" s="9">
        <f>IF($A9="","",IF(OR($B9="",$C9=""),"",($C9-$B9)*24))</f>
        <v/>
      </c>
      <c r="K9" s="9">
        <f>IF($A9="","",IF(OR($C9="",$D9=""),"",($D9-$C9)*24))</f>
        <v/>
      </c>
      <c r="L9" s="9">
        <f>IF($A9="","",IF(OR($D9="",$E9=""),"",($E9-$D9)*24))</f>
        <v/>
      </c>
      <c r="M9" s="9">
        <f>IF($A9="","",IF(OR($E9="",$H9=""),"",($H9-$E9)*24))</f>
        <v/>
      </c>
      <c r="N9" s="10">
        <f>IF($A9="","",IF(OR($E9="",$G9=""),"",IF($E9&gt;$G9,"Yes","No")))</f>
        <v/>
      </c>
      <c r="O9" s="9">
        <f>IF($N9&lt;&gt;"Yes","",ROUND(($E9-$G9)*24,2))</f>
        <v/>
      </c>
      <c r="P9" s="10">
        <f>IF($A9="","",IF(OR($J9="",$K9="",$L9=""),"",IF(AND($J9&gt;=$K9,$J9&gt;=$L9),"Pick",IF($K9&gt;=$L9,"Pack","Ship"))))</f>
        <v/>
      </c>
      <c r="Q9" s="10">
        <f>IF($A9="","",IF(COUNTIFS(Exceptions!$A$5:$A$204,$A9)&gt;0,"Yes",""))</f>
        <v/>
      </c>
      <c r="R9" s="11">
        <f>IF($A9="","",IF($B9="","",INT($B9)-WEEKDAY($B9,3)))</f>
        <v/>
      </c>
    </row>
    <row r="10">
      <c r="A10" s="7" t="n"/>
      <c r="B10" s="8" t="n"/>
      <c r="C10" s="8" t="n"/>
      <c r="D10" s="8" t="n"/>
      <c r="E10" s="8" t="n"/>
      <c r="F10" s="9">
        <f>IF($A10="","",IF(OR($B10="",$E10=""),"",($E10-$B10)*24))</f>
        <v/>
      </c>
      <c r="G10" s="8" t="n"/>
      <c r="H10" s="8" t="n"/>
      <c r="I10" s="7" t="n"/>
      <c r="J10" s="9">
        <f>IF($A10="","",IF(OR($B10="",$C10=""),"",($C10-$B10)*24))</f>
        <v/>
      </c>
      <c r="K10" s="9">
        <f>IF($A10="","",IF(OR($C10="",$D10=""),"",($D10-$C10)*24))</f>
        <v/>
      </c>
      <c r="L10" s="9">
        <f>IF($A10="","",IF(OR($D10="",$E10=""),"",($E10-$D10)*24))</f>
        <v/>
      </c>
      <c r="M10" s="9">
        <f>IF($A10="","",IF(OR($E10="",$H10=""),"",($H10-$E10)*24))</f>
        <v/>
      </c>
      <c r="N10" s="10">
        <f>IF($A10="","",IF(OR($E10="",$G10=""),"",IF($E10&gt;$G10,"Yes","No")))</f>
        <v/>
      </c>
      <c r="O10" s="9">
        <f>IF($N10&lt;&gt;"Yes","",ROUND(($E10-$G10)*24,2))</f>
        <v/>
      </c>
      <c r="P10" s="10">
        <f>IF($A10="","",IF(OR($J10="",$K10="",$L10=""),"",IF(AND($J10&gt;=$K10,$J10&gt;=$L10),"Pick",IF($K10&gt;=$L10,"Pack","Ship"))))</f>
        <v/>
      </c>
      <c r="Q10" s="10">
        <f>IF($A10="","",IF(COUNTIFS(Exceptions!$A$5:$A$204,$A10)&gt;0,"Yes",""))</f>
        <v/>
      </c>
      <c r="R10" s="11">
        <f>IF($A10="","",IF($B10="","",INT($B10)-WEEKDAY($B10,3)))</f>
        <v/>
      </c>
    </row>
    <row r="11">
      <c r="A11" s="7" t="n"/>
      <c r="B11" s="8" t="n"/>
      <c r="C11" s="8" t="n"/>
      <c r="D11" s="8" t="n"/>
      <c r="E11" s="8" t="n"/>
      <c r="F11" s="9">
        <f>IF($A11="","",IF(OR($B11="",$E11=""),"",($E11-$B11)*24))</f>
        <v/>
      </c>
      <c r="G11" s="8" t="n"/>
      <c r="H11" s="8" t="n"/>
      <c r="I11" s="7" t="n"/>
      <c r="J11" s="9">
        <f>IF($A11="","",IF(OR($B11="",$C11=""),"",($C11-$B11)*24))</f>
        <v/>
      </c>
      <c r="K11" s="9">
        <f>IF($A11="","",IF(OR($C11="",$D11=""),"",($D11-$C11)*24))</f>
        <v/>
      </c>
      <c r="L11" s="9">
        <f>IF($A11="","",IF(OR($D11="",$E11=""),"",($E11-$D11)*24))</f>
        <v/>
      </c>
      <c r="M11" s="9">
        <f>IF($A11="","",IF(OR($E11="",$H11=""),"",($H11-$E11)*24))</f>
        <v/>
      </c>
      <c r="N11" s="10">
        <f>IF($A11="","",IF(OR($E11="",$G11=""),"",IF($E11&gt;$G11,"Yes","No")))</f>
        <v/>
      </c>
      <c r="O11" s="9">
        <f>IF($N11&lt;&gt;"Yes","",ROUND(($E11-$G11)*24,2))</f>
        <v/>
      </c>
      <c r="P11" s="10">
        <f>IF($A11="","",IF(OR($J11="",$K11="",$L11=""),"",IF(AND($J11&gt;=$K11,$J11&gt;=$L11),"Pick",IF($K11&gt;=$L11,"Pack","Ship"))))</f>
        <v/>
      </c>
      <c r="Q11" s="10">
        <f>IF($A11="","",IF(COUNTIFS(Exceptions!$A$5:$A$204,$A11)&gt;0,"Yes",""))</f>
        <v/>
      </c>
      <c r="R11" s="11">
        <f>IF($A11="","",IF($B11="","",INT($B11)-WEEKDAY($B11,3)))</f>
        <v/>
      </c>
    </row>
    <row r="12">
      <c r="A12" s="7" t="n"/>
      <c r="B12" s="8" t="n"/>
      <c r="C12" s="8" t="n"/>
      <c r="D12" s="8" t="n"/>
      <c r="E12" s="8" t="n"/>
      <c r="F12" s="9">
        <f>IF($A12="","",IF(OR($B12="",$E12=""),"",($E12-$B12)*24))</f>
        <v/>
      </c>
      <c r="G12" s="8" t="n"/>
      <c r="H12" s="8" t="n"/>
      <c r="I12" s="7" t="n"/>
      <c r="J12" s="9">
        <f>IF($A12="","",IF(OR($B12="",$C12=""),"",($C12-$B12)*24))</f>
        <v/>
      </c>
      <c r="K12" s="9">
        <f>IF($A12="","",IF(OR($C12="",$D12=""),"",($D12-$C12)*24))</f>
        <v/>
      </c>
      <c r="L12" s="9">
        <f>IF($A12="","",IF(OR($D12="",$E12=""),"",($E12-$D12)*24))</f>
        <v/>
      </c>
      <c r="M12" s="9">
        <f>IF($A12="","",IF(OR($E12="",$H12=""),"",($H12-$E12)*24))</f>
        <v/>
      </c>
      <c r="N12" s="10">
        <f>IF($A12="","",IF(OR($E12="",$G12=""),"",IF($E12&gt;$G12,"Yes","No")))</f>
        <v/>
      </c>
      <c r="O12" s="9">
        <f>IF($N12&lt;&gt;"Yes","",ROUND(($E12-$G12)*24,2))</f>
        <v/>
      </c>
      <c r="P12" s="10">
        <f>IF($A12="","",IF(OR($J12="",$K12="",$L12=""),"",IF(AND($J12&gt;=$K12,$J12&gt;=$L12),"Pick",IF($K12&gt;=$L12,"Pack","Ship"))))</f>
        <v/>
      </c>
      <c r="Q12" s="10">
        <f>IF($A12="","",IF(COUNTIFS(Exceptions!$A$5:$A$204,$A12)&gt;0,"Yes",""))</f>
        <v/>
      </c>
      <c r="R12" s="11">
        <f>IF($A12="","",IF($B12="","",INT($B12)-WEEKDAY($B12,3)))</f>
        <v/>
      </c>
    </row>
    <row r="13">
      <c r="A13" s="7" t="n"/>
      <c r="B13" s="8" t="n"/>
      <c r="C13" s="8" t="n"/>
      <c r="D13" s="8" t="n"/>
      <c r="E13" s="8" t="n"/>
      <c r="F13" s="9">
        <f>IF($A13="","",IF(OR($B13="",$E13=""),"",($E13-$B13)*24))</f>
        <v/>
      </c>
      <c r="G13" s="8" t="n"/>
      <c r="H13" s="8" t="n"/>
      <c r="I13" s="7" t="n"/>
      <c r="J13" s="9">
        <f>IF($A13="","",IF(OR($B13="",$C13=""),"",($C13-$B13)*24))</f>
        <v/>
      </c>
      <c r="K13" s="9">
        <f>IF($A13="","",IF(OR($C13="",$D13=""),"",($D13-$C13)*24))</f>
        <v/>
      </c>
      <c r="L13" s="9">
        <f>IF($A13="","",IF(OR($D13="",$E13=""),"",($E13-$D13)*24))</f>
        <v/>
      </c>
      <c r="M13" s="9">
        <f>IF($A13="","",IF(OR($E13="",$H13=""),"",($H13-$E13)*24))</f>
        <v/>
      </c>
      <c r="N13" s="10">
        <f>IF($A13="","",IF(OR($E13="",$G13=""),"",IF($E13&gt;$G13,"Yes","No")))</f>
        <v/>
      </c>
      <c r="O13" s="9">
        <f>IF($N13&lt;&gt;"Yes","",ROUND(($E13-$G13)*24,2))</f>
        <v/>
      </c>
      <c r="P13" s="10">
        <f>IF($A13="","",IF(OR($J13="",$K13="",$L13=""),"",IF(AND($J13&gt;=$K13,$J13&gt;=$L13),"Pick",IF($K13&gt;=$L13,"Pack","Ship"))))</f>
        <v/>
      </c>
      <c r="Q13" s="10">
        <f>IF($A13="","",IF(COUNTIFS(Exceptions!$A$5:$A$204,$A13)&gt;0,"Yes",""))</f>
        <v/>
      </c>
      <c r="R13" s="11">
        <f>IF($A13="","",IF($B13="","",INT($B13)-WEEKDAY($B13,3)))</f>
        <v/>
      </c>
    </row>
    <row r="14">
      <c r="A14" s="7" t="n"/>
      <c r="B14" s="8" t="n"/>
      <c r="C14" s="8" t="n"/>
      <c r="D14" s="8" t="n"/>
      <c r="E14" s="8" t="n"/>
      <c r="F14" s="9">
        <f>IF($A14="","",IF(OR($B14="",$E14=""),"",($E14-$B14)*24))</f>
        <v/>
      </c>
      <c r="G14" s="8" t="n"/>
      <c r="H14" s="8" t="n"/>
      <c r="I14" s="7" t="n"/>
      <c r="J14" s="9">
        <f>IF($A14="","",IF(OR($B14="",$C14=""),"",($C14-$B14)*24))</f>
        <v/>
      </c>
      <c r="K14" s="9">
        <f>IF($A14="","",IF(OR($C14="",$D14=""),"",($D14-$C14)*24))</f>
        <v/>
      </c>
      <c r="L14" s="9">
        <f>IF($A14="","",IF(OR($D14="",$E14=""),"",($E14-$D14)*24))</f>
        <v/>
      </c>
      <c r="M14" s="9">
        <f>IF($A14="","",IF(OR($E14="",$H14=""),"",($H14-$E14)*24))</f>
        <v/>
      </c>
      <c r="N14" s="10">
        <f>IF($A14="","",IF(OR($E14="",$G14=""),"",IF($E14&gt;$G14,"Yes","No")))</f>
        <v/>
      </c>
      <c r="O14" s="9">
        <f>IF($N14&lt;&gt;"Yes","",ROUND(($E14-$G14)*24,2))</f>
        <v/>
      </c>
      <c r="P14" s="10">
        <f>IF($A14="","",IF(OR($J14="",$K14="",$L14=""),"",IF(AND($J14&gt;=$K14,$J14&gt;=$L14),"Pick",IF($K14&gt;=$L14,"Pack","Ship"))))</f>
        <v/>
      </c>
      <c r="Q14" s="10">
        <f>IF($A14="","",IF(COUNTIFS(Exceptions!$A$5:$A$204,$A14)&gt;0,"Yes",""))</f>
        <v/>
      </c>
      <c r="R14" s="11">
        <f>IF($A14="","",IF($B14="","",INT($B14)-WEEKDAY($B14,3)))</f>
        <v/>
      </c>
    </row>
    <row r="15">
      <c r="A15" s="7" t="n"/>
      <c r="B15" s="8" t="n"/>
      <c r="C15" s="8" t="n"/>
      <c r="D15" s="8" t="n"/>
      <c r="E15" s="8" t="n"/>
      <c r="F15" s="9">
        <f>IF($A15="","",IF(OR($B15="",$E15=""),"",($E15-$B15)*24))</f>
        <v/>
      </c>
      <c r="G15" s="8" t="n"/>
      <c r="H15" s="8" t="n"/>
      <c r="I15" s="7" t="n"/>
      <c r="J15" s="9">
        <f>IF($A15="","",IF(OR($B15="",$C15=""),"",($C15-$B15)*24))</f>
        <v/>
      </c>
      <c r="K15" s="9">
        <f>IF($A15="","",IF(OR($C15="",$D15=""),"",($D15-$C15)*24))</f>
        <v/>
      </c>
      <c r="L15" s="9">
        <f>IF($A15="","",IF(OR($D15="",$E15=""),"",($E15-$D15)*24))</f>
        <v/>
      </c>
      <c r="M15" s="9">
        <f>IF($A15="","",IF(OR($E15="",$H15=""),"",($H15-$E15)*24))</f>
        <v/>
      </c>
      <c r="N15" s="10">
        <f>IF($A15="","",IF(OR($E15="",$G15=""),"",IF($E15&gt;$G15,"Yes","No")))</f>
        <v/>
      </c>
      <c r="O15" s="9">
        <f>IF($N15&lt;&gt;"Yes","",ROUND(($E15-$G15)*24,2))</f>
        <v/>
      </c>
      <c r="P15" s="10">
        <f>IF($A15="","",IF(OR($J15="",$K15="",$L15=""),"",IF(AND($J15&gt;=$K15,$J15&gt;=$L15),"Pick",IF($K15&gt;=$L15,"Pack","Ship"))))</f>
        <v/>
      </c>
      <c r="Q15" s="10">
        <f>IF($A15="","",IF(COUNTIFS(Exceptions!$A$5:$A$204,$A15)&gt;0,"Yes",""))</f>
        <v/>
      </c>
      <c r="R15" s="11">
        <f>IF($A15="","",IF($B15="","",INT($B15)-WEEKDAY($B15,3)))</f>
        <v/>
      </c>
    </row>
    <row r="16">
      <c r="A16" s="7" t="n"/>
      <c r="B16" s="8" t="n"/>
      <c r="C16" s="8" t="n"/>
      <c r="D16" s="8" t="n"/>
      <c r="E16" s="8" t="n"/>
      <c r="F16" s="9">
        <f>IF($A16="","",IF(OR($B16="",$E16=""),"",($E16-$B16)*24))</f>
        <v/>
      </c>
      <c r="G16" s="8" t="n"/>
      <c r="H16" s="8" t="n"/>
      <c r="I16" s="7" t="n"/>
      <c r="J16" s="9">
        <f>IF($A16="","",IF(OR($B16="",$C16=""),"",($C16-$B16)*24))</f>
        <v/>
      </c>
      <c r="K16" s="9">
        <f>IF($A16="","",IF(OR($C16="",$D16=""),"",($D16-$C16)*24))</f>
        <v/>
      </c>
      <c r="L16" s="9">
        <f>IF($A16="","",IF(OR($D16="",$E16=""),"",($E16-$D16)*24))</f>
        <v/>
      </c>
      <c r="M16" s="9">
        <f>IF($A16="","",IF(OR($E16="",$H16=""),"",($H16-$E16)*24))</f>
        <v/>
      </c>
      <c r="N16" s="10">
        <f>IF($A16="","",IF(OR($E16="",$G16=""),"",IF($E16&gt;$G16,"Yes","No")))</f>
        <v/>
      </c>
      <c r="O16" s="9">
        <f>IF($N16&lt;&gt;"Yes","",ROUND(($E16-$G16)*24,2))</f>
        <v/>
      </c>
      <c r="P16" s="10">
        <f>IF($A16="","",IF(OR($J16="",$K16="",$L16=""),"",IF(AND($J16&gt;=$K16,$J16&gt;=$L16),"Pick",IF($K16&gt;=$L16,"Pack","Ship"))))</f>
        <v/>
      </c>
      <c r="Q16" s="10">
        <f>IF($A16="","",IF(COUNTIFS(Exceptions!$A$5:$A$204,$A16)&gt;0,"Yes",""))</f>
        <v/>
      </c>
      <c r="R16" s="11">
        <f>IF($A16="","",IF($B16="","",INT($B16)-WEEKDAY($B16,3)))</f>
        <v/>
      </c>
    </row>
    <row r="17">
      <c r="A17" s="7" t="n"/>
      <c r="B17" s="8" t="n"/>
      <c r="C17" s="8" t="n"/>
      <c r="D17" s="8" t="n"/>
      <c r="E17" s="8" t="n"/>
      <c r="F17" s="9">
        <f>IF($A17="","",IF(OR($B17="",$E17=""),"",($E17-$B17)*24))</f>
        <v/>
      </c>
      <c r="G17" s="8" t="n"/>
      <c r="H17" s="8" t="n"/>
      <c r="I17" s="7" t="n"/>
      <c r="J17" s="9">
        <f>IF($A17="","",IF(OR($B17="",$C17=""),"",($C17-$B17)*24))</f>
        <v/>
      </c>
      <c r="K17" s="9">
        <f>IF($A17="","",IF(OR($C17="",$D17=""),"",($D17-$C17)*24))</f>
        <v/>
      </c>
      <c r="L17" s="9">
        <f>IF($A17="","",IF(OR($D17="",$E17=""),"",($E17-$D17)*24))</f>
        <v/>
      </c>
      <c r="M17" s="9">
        <f>IF($A17="","",IF(OR($E17="",$H17=""),"",($H17-$E17)*24))</f>
        <v/>
      </c>
      <c r="N17" s="10">
        <f>IF($A17="","",IF(OR($E17="",$G17=""),"",IF($E17&gt;$G17,"Yes","No")))</f>
        <v/>
      </c>
      <c r="O17" s="9">
        <f>IF($N17&lt;&gt;"Yes","",ROUND(($E17-$G17)*24,2))</f>
        <v/>
      </c>
      <c r="P17" s="10">
        <f>IF($A17="","",IF(OR($J17="",$K17="",$L17=""),"",IF(AND($J17&gt;=$K17,$J17&gt;=$L17),"Pick",IF($K17&gt;=$L17,"Pack","Ship"))))</f>
        <v/>
      </c>
      <c r="Q17" s="10">
        <f>IF($A17="","",IF(COUNTIFS(Exceptions!$A$5:$A$204,$A17)&gt;0,"Yes",""))</f>
        <v/>
      </c>
      <c r="R17" s="11">
        <f>IF($A17="","",IF($B17="","",INT($B17)-WEEKDAY($B17,3)))</f>
        <v/>
      </c>
    </row>
    <row r="18">
      <c r="A18" s="7" t="n"/>
      <c r="B18" s="8" t="n"/>
      <c r="C18" s="8" t="n"/>
      <c r="D18" s="8" t="n"/>
      <c r="E18" s="8" t="n"/>
      <c r="F18" s="9">
        <f>IF($A18="","",IF(OR($B18="",$E18=""),"",($E18-$B18)*24))</f>
        <v/>
      </c>
      <c r="G18" s="8" t="n"/>
      <c r="H18" s="8" t="n"/>
      <c r="I18" s="7" t="n"/>
      <c r="J18" s="9">
        <f>IF($A18="","",IF(OR($B18="",$C18=""),"",($C18-$B18)*24))</f>
        <v/>
      </c>
      <c r="K18" s="9">
        <f>IF($A18="","",IF(OR($C18="",$D18=""),"",($D18-$C18)*24))</f>
        <v/>
      </c>
      <c r="L18" s="9">
        <f>IF($A18="","",IF(OR($D18="",$E18=""),"",($E18-$D18)*24))</f>
        <v/>
      </c>
      <c r="M18" s="9">
        <f>IF($A18="","",IF(OR($E18="",$H18=""),"",($H18-$E18)*24))</f>
        <v/>
      </c>
      <c r="N18" s="10">
        <f>IF($A18="","",IF(OR($E18="",$G18=""),"",IF($E18&gt;$G18,"Yes","No")))</f>
        <v/>
      </c>
      <c r="O18" s="9">
        <f>IF($N18&lt;&gt;"Yes","",ROUND(($E18-$G18)*24,2))</f>
        <v/>
      </c>
      <c r="P18" s="10">
        <f>IF($A18="","",IF(OR($J18="",$K18="",$L18=""),"",IF(AND($J18&gt;=$K18,$J18&gt;=$L18),"Pick",IF($K18&gt;=$L18,"Pack","Ship"))))</f>
        <v/>
      </c>
      <c r="Q18" s="10">
        <f>IF($A18="","",IF(COUNTIFS(Exceptions!$A$5:$A$204,$A18)&gt;0,"Yes",""))</f>
        <v/>
      </c>
      <c r="R18" s="11">
        <f>IF($A18="","",IF($B18="","",INT($B18)-WEEKDAY($B18,3)))</f>
        <v/>
      </c>
    </row>
    <row r="19">
      <c r="A19" s="7" t="n"/>
      <c r="B19" s="8" t="n"/>
      <c r="C19" s="8" t="n"/>
      <c r="D19" s="8" t="n"/>
      <c r="E19" s="8" t="n"/>
      <c r="F19" s="9">
        <f>IF($A19="","",IF(OR($B19="",$E19=""),"",($E19-$B19)*24))</f>
        <v/>
      </c>
      <c r="G19" s="8" t="n"/>
      <c r="H19" s="8" t="n"/>
      <c r="I19" s="7" t="n"/>
      <c r="J19" s="9">
        <f>IF($A19="","",IF(OR($B19="",$C19=""),"",($C19-$B19)*24))</f>
        <v/>
      </c>
      <c r="K19" s="9">
        <f>IF($A19="","",IF(OR($C19="",$D19=""),"",($D19-$C19)*24))</f>
        <v/>
      </c>
      <c r="L19" s="9">
        <f>IF($A19="","",IF(OR($D19="",$E19=""),"",($E19-$D19)*24))</f>
        <v/>
      </c>
      <c r="M19" s="9">
        <f>IF($A19="","",IF(OR($E19="",$H19=""),"",($H19-$E19)*24))</f>
        <v/>
      </c>
      <c r="N19" s="10">
        <f>IF($A19="","",IF(OR($E19="",$G19=""),"",IF($E19&gt;$G19,"Yes","No")))</f>
        <v/>
      </c>
      <c r="O19" s="9">
        <f>IF($N19&lt;&gt;"Yes","",ROUND(($E19-$G19)*24,2))</f>
        <v/>
      </c>
      <c r="P19" s="10">
        <f>IF($A19="","",IF(OR($J19="",$K19="",$L19=""),"",IF(AND($J19&gt;=$K19,$J19&gt;=$L19),"Pick",IF($K19&gt;=$L19,"Pack","Ship"))))</f>
        <v/>
      </c>
      <c r="Q19" s="10">
        <f>IF($A19="","",IF(COUNTIFS(Exceptions!$A$5:$A$204,$A19)&gt;0,"Yes",""))</f>
        <v/>
      </c>
      <c r="R19" s="11">
        <f>IF($A19="","",IF($B19="","",INT($B19)-WEEKDAY($B19,3)))</f>
        <v/>
      </c>
    </row>
    <row r="20">
      <c r="A20" s="7" t="n"/>
      <c r="B20" s="8" t="n"/>
      <c r="C20" s="8" t="n"/>
      <c r="D20" s="8" t="n"/>
      <c r="E20" s="8" t="n"/>
      <c r="F20" s="9">
        <f>IF($A20="","",IF(OR($B20="",$E20=""),"",($E20-$B20)*24))</f>
        <v/>
      </c>
      <c r="G20" s="8" t="n"/>
      <c r="H20" s="8" t="n"/>
      <c r="I20" s="7" t="n"/>
      <c r="J20" s="9">
        <f>IF($A20="","",IF(OR($B20="",$C20=""),"",($C20-$B20)*24))</f>
        <v/>
      </c>
      <c r="K20" s="9">
        <f>IF($A20="","",IF(OR($C20="",$D20=""),"",($D20-$C20)*24))</f>
        <v/>
      </c>
      <c r="L20" s="9">
        <f>IF($A20="","",IF(OR($D20="",$E20=""),"",($E20-$D20)*24))</f>
        <v/>
      </c>
      <c r="M20" s="9">
        <f>IF($A20="","",IF(OR($E20="",$H20=""),"",($H20-$E20)*24))</f>
        <v/>
      </c>
      <c r="N20" s="10">
        <f>IF($A20="","",IF(OR($E20="",$G20=""),"",IF($E20&gt;$G20,"Yes","No")))</f>
        <v/>
      </c>
      <c r="O20" s="9">
        <f>IF($N20&lt;&gt;"Yes","",ROUND(($E20-$G20)*24,2))</f>
        <v/>
      </c>
      <c r="P20" s="10">
        <f>IF($A20="","",IF(OR($J20="",$K20="",$L20=""),"",IF(AND($J20&gt;=$K20,$J20&gt;=$L20),"Pick",IF($K20&gt;=$L20,"Pack","Ship"))))</f>
        <v/>
      </c>
      <c r="Q20" s="10">
        <f>IF($A20="","",IF(COUNTIFS(Exceptions!$A$5:$A$204,$A20)&gt;0,"Yes",""))</f>
        <v/>
      </c>
      <c r="R20" s="11">
        <f>IF($A20="","",IF($B20="","",INT($B20)-WEEKDAY($B20,3)))</f>
        <v/>
      </c>
    </row>
    <row r="21">
      <c r="A21" s="7" t="n"/>
      <c r="B21" s="8" t="n"/>
      <c r="C21" s="8" t="n"/>
      <c r="D21" s="8" t="n"/>
      <c r="E21" s="8" t="n"/>
      <c r="F21" s="9">
        <f>IF($A21="","",IF(OR($B21="",$E21=""),"",($E21-$B21)*24))</f>
        <v/>
      </c>
      <c r="G21" s="8" t="n"/>
      <c r="H21" s="8" t="n"/>
      <c r="I21" s="7" t="n"/>
      <c r="J21" s="9">
        <f>IF($A21="","",IF(OR($B21="",$C21=""),"",($C21-$B21)*24))</f>
        <v/>
      </c>
      <c r="K21" s="9">
        <f>IF($A21="","",IF(OR($C21="",$D21=""),"",($D21-$C21)*24))</f>
        <v/>
      </c>
      <c r="L21" s="9">
        <f>IF($A21="","",IF(OR($D21="",$E21=""),"",($E21-$D21)*24))</f>
        <v/>
      </c>
      <c r="M21" s="9">
        <f>IF($A21="","",IF(OR($E21="",$H21=""),"",($H21-$E21)*24))</f>
        <v/>
      </c>
      <c r="N21" s="10">
        <f>IF($A21="","",IF(OR($E21="",$G21=""),"",IF($E21&gt;$G21,"Yes","No")))</f>
        <v/>
      </c>
      <c r="O21" s="9">
        <f>IF($N21&lt;&gt;"Yes","",ROUND(($E21-$G21)*24,2))</f>
        <v/>
      </c>
      <c r="P21" s="10">
        <f>IF($A21="","",IF(OR($J21="",$K21="",$L21=""),"",IF(AND($J21&gt;=$K21,$J21&gt;=$L21),"Pick",IF($K21&gt;=$L21,"Pack","Ship"))))</f>
        <v/>
      </c>
      <c r="Q21" s="10">
        <f>IF($A21="","",IF(COUNTIFS(Exceptions!$A$5:$A$204,$A21)&gt;0,"Yes",""))</f>
        <v/>
      </c>
      <c r="R21" s="11">
        <f>IF($A21="","",IF($B21="","",INT($B21)-WEEKDAY($B21,3)))</f>
        <v/>
      </c>
    </row>
    <row r="22">
      <c r="A22" s="7" t="n"/>
      <c r="B22" s="8" t="n"/>
      <c r="C22" s="8" t="n"/>
      <c r="D22" s="8" t="n"/>
      <c r="E22" s="8" t="n"/>
      <c r="F22" s="9">
        <f>IF($A22="","",IF(OR($B22="",$E22=""),"",($E22-$B22)*24))</f>
        <v/>
      </c>
      <c r="G22" s="8" t="n"/>
      <c r="H22" s="8" t="n"/>
      <c r="I22" s="7" t="n"/>
      <c r="J22" s="9">
        <f>IF($A22="","",IF(OR($B22="",$C22=""),"",($C22-$B22)*24))</f>
        <v/>
      </c>
      <c r="K22" s="9">
        <f>IF($A22="","",IF(OR($C22="",$D22=""),"",($D22-$C22)*24))</f>
        <v/>
      </c>
      <c r="L22" s="9">
        <f>IF($A22="","",IF(OR($D22="",$E22=""),"",($E22-$D22)*24))</f>
        <v/>
      </c>
      <c r="M22" s="9">
        <f>IF($A22="","",IF(OR($E22="",$H22=""),"",($H22-$E22)*24))</f>
        <v/>
      </c>
      <c r="N22" s="10">
        <f>IF($A22="","",IF(OR($E22="",$G22=""),"",IF($E22&gt;$G22,"Yes","No")))</f>
        <v/>
      </c>
      <c r="O22" s="9">
        <f>IF($N22&lt;&gt;"Yes","",ROUND(($E22-$G22)*24,2))</f>
        <v/>
      </c>
      <c r="P22" s="10">
        <f>IF($A22="","",IF(OR($J22="",$K22="",$L22=""),"",IF(AND($J22&gt;=$K22,$J22&gt;=$L22),"Pick",IF($K22&gt;=$L22,"Pack","Ship"))))</f>
        <v/>
      </c>
      <c r="Q22" s="10">
        <f>IF($A22="","",IF(COUNTIFS(Exceptions!$A$5:$A$204,$A22)&gt;0,"Yes",""))</f>
        <v/>
      </c>
      <c r="R22" s="11">
        <f>IF($A22="","",IF($B22="","",INT($B22)-WEEKDAY($B22,3)))</f>
        <v/>
      </c>
    </row>
    <row r="23">
      <c r="A23" s="7" t="n"/>
      <c r="B23" s="8" t="n"/>
      <c r="C23" s="8" t="n"/>
      <c r="D23" s="8" t="n"/>
      <c r="E23" s="8" t="n"/>
      <c r="F23" s="9">
        <f>IF($A23="","",IF(OR($B23="",$E23=""),"",($E23-$B23)*24))</f>
        <v/>
      </c>
      <c r="G23" s="8" t="n"/>
      <c r="H23" s="8" t="n"/>
      <c r="I23" s="7" t="n"/>
      <c r="J23" s="9">
        <f>IF($A23="","",IF(OR($B23="",$C23=""),"",($C23-$B23)*24))</f>
        <v/>
      </c>
      <c r="K23" s="9">
        <f>IF($A23="","",IF(OR($C23="",$D23=""),"",($D23-$C23)*24))</f>
        <v/>
      </c>
      <c r="L23" s="9">
        <f>IF($A23="","",IF(OR($D23="",$E23=""),"",($E23-$D23)*24))</f>
        <v/>
      </c>
      <c r="M23" s="9">
        <f>IF($A23="","",IF(OR($E23="",$H23=""),"",($H23-$E23)*24))</f>
        <v/>
      </c>
      <c r="N23" s="10">
        <f>IF($A23="","",IF(OR($E23="",$G23=""),"",IF($E23&gt;$G23,"Yes","No")))</f>
        <v/>
      </c>
      <c r="O23" s="9">
        <f>IF($N23&lt;&gt;"Yes","",ROUND(($E23-$G23)*24,2))</f>
        <v/>
      </c>
      <c r="P23" s="10">
        <f>IF($A23="","",IF(OR($J23="",$K23="",$L23=""),"",IF(AND($J23&gt;=$K23,$J23&gt;=$L23),"Pick",IF($K23&gt;=$L23,"Pack","Ship"))))</f>
        <v/>
      </c>
      <c r="Q23" s="10">
        <f>IF($A23="","",IF(COUNTIFS(Exceptions!$A$5:$A$204,$A23)&gt;0,"Yes",""))</f>
        <v/>
      </c>
      <c r="R23" s="11">
        <f>IF($A23="","",IF($B23="","",INT($B23)-WEEKDAY($B23,3)))</f>
        <v/>
      </c>
    </row>
    <row r="24">
      <c r="A24" s="7" t="n"/>
      <c r="B24" s="8" t="n"/>
      <c r="C24" s="8" t="n"/>
      <c r="D24" s="8" t="n"/>
      <c r="E24" s="8" t="n"/>
      <c r="F24" s="9">
        <f>IF($A24="","",IF(OR($B24="",$E24=""),"",($E24-$B24)*24))</f>
        <v/>
      </c>
      <c r="G24" s="8" t="n"/>
      <c r="H24" s="8" t="n"/>
      <c r="I24" s="7" t="n"/>
      <c r="J24" s="9">
        <f>IF($A24="","",IF(OR($B24="",$C24=""),"",($C24-$B24)*24))</f>
        <v/>
      </c>
      <c r="K24" s="9">
        <f>IF($A24="","",IF(OR($C24="",$D24=""),"",($D24-$C24)*24))</f>
        <v/>
      </c>
      <c r="L24" s="9">
        <f>IF($A24="","",IF(OR($D24="",$E24=""),"",($E24-$D24)*24))</f>
        <v/>
      </c>
      <c r="M24" s="9">
        <f>IF($A24="","",IF(OR($E24="",$H24=""),"",($H24-$E24)*24))</f>
        <v/>
      </c>
      <c r="N24" s="10">
        <f>IF($A24="","",IF(OR($E24="",$G24=""),"",IF($E24&gt;$G24,"Yes","No")))</f>
        <v/>
      </c>
      <c r="O24" s="9">
        <f>IF($N24&lt;&gt;"Yes","",ROUND(($E24-$G24)*24,2))</f>
        <v/>
      </c>
      <c r="P24" s="10">
        <f>IF($A24="","",IF(OR($J24="",$K24="",$L24=""),"",IF(AND($J24&gt;=$K24,$J24&gt;=$L24),"Pick",IF($K24&gt;=$L24,"Pack","Ship"))))</f>
        <v/>
      </c>
      <c r="Q24" s="10">
        <f>IF($A24="","",IF(COUNTIFS(Exceptions!$A$5:$A$204,$A24)&gt;0,"Yes",""))</f>
        <v/>
      </c>
      <c r="R24" s="11">
        <f>IF($A24="","",IF($B24="","",INT($B24)-WEEKDAY($B24,3)))</f>
        <v/>
      </c>
    </row>
    <row r="25">
      <c r="A25" s="7" t="n"/>
      <c r="B25" s="8" t="n"/>
      <c r="C25" s="8" t="n"/>
      <c r="D25" s="8" t="n"/>
      <c r="E25" s="8" t="n"/>
      <c r="F25" s="9">
        <f>IF($A25="","",IF(OR($B25="",$E25=""),"",($E25-$B25)*24))</f>
        <v/>
      </c>
      <c r="G25" s="8" t="n"/>
      <c r="H25" s="8" t="n"/>
      <c r="I25" s="7" t="n"/>
      <c r="J25" s="9">
        <f>IF($A25="","",IF(OR($B25="",$C25=""),"",($C25-$B25)*24))</f>
        <v/>
      </c>
      <c r="K25" s="9">
        <f>IF($A25="","",IF(OR($C25="",$D25=""),"",($D25-$C25)*24))</f>
        <v/>
      </c>
      <c r="L25" s="9">
        <f>IF($A25="","",IF(OR($D25="",$E25=""),"",($E25-$D25)*24))</f>
        <v/>
      </c>
      <c r="M25" s="9">
        <f>IF($A25="","",IF(OR($E25="",$H25=""),"",($H25-$E25)*24))</f>
        <v/>
      </c>
      <c r="N25" s="10">
        <f>IF($A25="","",IF(OR($E25="",$G25=""),"",IF($E25&gt;$G25,"Yes","No")))</f>
        <v/>
      </c>
      <c r="O25" s="9">
        <f>IF($N25&lt;&gt;"Yes","",ROUND(($E25-$G25)*24,2))</f>
        <v/>
      </c>
      <c r="P25" s="10">
        <f>IF($A25="","",IF(OR($J25="",$K25="",$L25=""),"",IF(AND($J25&gt;=$K25,$J25&gt;=$L25),"Pick",IF($K25&gt;=$L25,"Pack","Ship"))))</f>
        <v/>
      </c>
      <c r="Q25" s="10">
        <f>IF($A25="","",IF(COUNTIFS(Exceptions!$A$5:$A$204,$A25)&gt;0,"Yes",""))</f>
        <v/>
      </c>
      <c r="R25" s="11">
        <f>IF($A25="","",IF($B25="","",INT($B25)-WEEKDAY($B25,3)))</f>
        <v/>
      </c>
    </row>
    <row r="26">
      <c r="A26" s="7" t="n"/>
      <c r="B26" s="8" t="n"/>
      <c r="C26" s="8" t="n"/>
      <c r="D26" s="8" t="n"/>
      <c r="E26" s="8" t="n"/>
      <c r="F26" s="9">
        <f>IF($A26="","",IF(OR($B26="",$E26=""),"",($E26-$B26)*24))</f>
        <v/>
      </c>
      <c r="G26" s="8" t="n"/>
      <c r="H26" s="8" t="n"/>
      <c r="I26" s="7" t="n"/>
      <c r="J26" s="9">
        <f>IF($A26="","",IF(OR($B26="",$C26=""),"",($C26-$B26)*24))</f>
        <v/>
      </c>
      <c r="K26" s="9">
        <f>IF($A26="","",IF(OR($C26="",$D26=""),"",($D26-$C26)*24))</f>
        <v/>
      </c>
      <c r="L26" s="9">
        <f>IF($A26="","",IF(OR($D26="",$E26=""),"",($E26-$D26)*24))</f>
        <v/>
      </c>
      <c r="M26" s="9">
        <f>IF($A26="","",IF(OR($E26="",$H26=""),"",($H26-$E26)*24))</f>
        <v/>
      </c>
      <c r="N26" s="10">
        <f>IF($A26="","",IF(OR($E26="",$G26=""),"",IF($E26&gt;$G26,"Yes","No")))</f>
        <v/>
      </c>
      <c r="O26" s="9">
        <f>IF($N26&lt;&gt;"Yes","",ROUND(($E26-$G26)*24,2))</f>
        <v/>
      </c>
      <c r="P26" s="10">
        <f>IF($A26="","",IF(OR($J26="",$K26="",$L26=""),"",IF(AND($J26&gt;=$K26,$J26&gt;=$L26),"Pick",IF($K26&gt;=$L26,"Pack","Ship"))))</f>
        <v/>
      </c>
      <c r="Q26" s="10">
        <f>IF($A26="","",IF(COUNTIFS(Exceptions!$A$5:$A$204,$A26)&gt;0,"Yes",""))</f>
        <v/>
      </c>
      <c r="R26" s="11">
        <f>IF($A26="","",IF($B26="","",INT($B26)-WEEKDAY($B26,3)))</f>
        <v/>
      </c>
    </row>
    <row r="27">
      <c r="A27" s="7" t="n"/>
      <c r="B27" s="8" t="n"/>
      <c r="C27" s="8" t="n"/>
      <c r="D27" s="8" t="n"/>
      <c r="E27" s="8" t="n"/>
      <c r="F27" s="9">
        <f>IF($A27="","",IF(OR($B27="",$E27=""),"",($E27-$B27)*24))</f>
        <v/>
      </c>
      <c r="G27" s="8" t="n"/>
      <c r="H27" s="8" t="n"/>
      <c r="I27" s="7" t="n"/>
      <c r="J27" s="9">
        <f>IF($A27="","",IF(OR($B27="",$C27=""),"",($C27-$B27)*24))</f>
        <v/>
      </c>
      <c r="K27" s="9">
        <f>IF($A27="","",IF(OR($C27="",$D27=""),"",($D27-$C27)*24))</f>
        <v/>
      </c>
      <c r="L27" s="9">
        <f>IF($A27="","",IF(OR($D27="",$E27=""),"",($E27-$D27)*24))</f>
        <v/>
      </c>
      <c r="M27" s="9">
        <f>IF($A27="","",IF(OR($E27="",$H27=""),"",($H27-$E27)*24))</f>
        <v/>
      </c>
      <c r="N27" s="10">
        <f>IF($A27="","",IF(OR($E27="",$G27=""),"",IF($E27&gt;$G27,"Yes","No")))</f>
        <v/>
      </c>
      <c r="O27" s="9">
        <f>IF($N27&lt;&gt;"Yes","",ROUND(($E27-$G27)*24,2))</f>
        <v/>
      </c>
      <c r="P27" s="10">
        <f>IF($A27="","",IF(OR($J27="",$K27="",$L27=""),"",IF(AND($J27&gt;=$K27,$J27&gt;=$L27),"Pick",IF($K27&gt;=$L27,"Pack","Ship"))))</f>
        <v/>
      </c>
      <c r="Q27" s="10">
        <f>IF($A27="","",IF(COUNTIFS(Exceptions!$A$5:$A$204,$A27)&gt;0,"Yes",""))</f>
        <v/>
      </c>
      <c r="R27" s="11">
        <f>IF($A27="","",IF($B27="","",INT($B27)-WEEKDAY($B27,3)))</f>
        <v/>
      </c>
    </row>
    <row r="28">
      <c r="A28" s="7" t="n"/>
      <c r="B28" s="8" t="n"/>
      <c r="C28" s="8" t="n"/>
      <c r="D28" s="8" t="n"/>
      <c r="E28" s="8" t="n"/>
      <c r="F28" s="9">
        <f>IF($A28="","",IF(OR($B28="",$E28=""),"",($E28-$B28)*24))</f>
        <v/>
      </c>
      <c r="G28" s="8" t="n"/>
      <c r="H28" s="8" t="n"/>
      <c r="I28" s="7" t="n"/>
      <c r="J28" s="9">
        <f>IF($A28="","",IF(OR($B28="",$C28=""),"",($C28-$B28)*24))</f>
        <v/>
      </c>
      <c r="K28" s="9">
        <f>IF($A28="","",IF(OR($C28="",$D28=""),"",($D28-$C28)*24))</f>
        <v/>
      </c>
      <c r="L28" s="9">
        <f>IF($A28="","",IF(OR($D28="",$E28=""),"",($E28-$D28)*24))</f>
        <v/>
      </c>
      <c r="M28" s="9">
        <f>IF($A28="","",IF(OR($E28="",$H28=""),"",($H28-$E28)*24))</f>
        <v/>
      </c>
      <c r="N28" s="10">
        <f>IF($A28="","",IF(OR($E28="",$G28=""),"",IF($E28&gt;$G28,"Yes","No")))</f>
        <v/>
      </c>
      <c r="O28" s="9">
        <f>IF($N28&lt;&gt;"Yes","",ROUND(($E28-$G28)*24,2))</f>
        <v/>
      </c>
      <c r="P28" s="10">
        <f>IF($A28="","",IF(OR($J28="",$K28="",$L28=""),"",IF(AND($J28&gt;=$K28,$J28&gt;=$L28),"Pick",IF($K28&gt;=$L28,"Pack","Ship"))))</f>
        <v/>
      </c>
      <c r="Q28" s="10">
        <f>IF($A28="","",IF(COUNTIFS(Exceptions!$A$5:$A$204,$A28)&gt;0,"Yes",""))</f>
        <v/>
      </c>
      <c r="R28" s="11">
        <f>IF($A28="","",IF($B28="","",INT($B28)-WEEKDAY($B28,3)))</f>
        <v/>
      </c>
    </row>
    <row r="29">
      <c r="A29" s="7" t="n"/>
      <c r="B29" s="8" t="n"/>
      <c r="C29" s="8" t="n"/>
      <c r="D29" s="8" t="n"/>
      <c r="E29" s="8" t="n"/>
      <c r="F29" s="9">
        <f>IF($A29="","",IF(OR($B29="",$E29=""),"",($E29-$B29)*24))</f>
        <v/>
      </c>
      <c r="G29" s="8" t="n"/>
      <c r="H29" s="8" t="n"/>
      <c r="I29" s="7" t="n"/>
      <c r="J29" s="9">
        <f>IF($A29="","",IF(OR($B29="",$C29=""),"",($C29-$B29)*24))</f>
        <v/>
      </c>
      <c r="K29" s="9">
        <f>IF($A29="","",IF(OR($C29="",$D29=""),"",($D29-$C29)*24))</f>
        <v/>
      </c>
      <c r="L29" s="9">
        <f>IF($A29="","",IF(OR($D29="",$E29=""),"",($E29-$D29)*24))</f>
        <v/>
      </c>
      <c r="M29" s="9">
        <f>IF($A29="","",IF(OR($E29="",$H29=""),"",($H29-$E29)*24))</f>
        <v/>
      </c>
      <c r="N29" s="10">
        <f>IF($A29="","",IF(OR($E29="",$G29=""),"",IF($E29&gt;$G29,"Yes","No")))</f>
        <v/>
      </c>
      <c r="O29" s="9">
        <f>IF($N29&lt;&gt;"Yes","",ROUND(($E29-$G29)*24,2))</f>
        <v/>
      </c>
      <c r="P29" s="10">
        <f>IF($A29="","",IF(OR($J29="",$K29="",$L29=""),"",IF(AND($J29&gt;=$K29,$J29&gt;=$L29),"Pick",IF($K29&gt;=$L29,"Pack","Ship"))))</f>
        <v/>
      </c>
      <c r="Q29" s="10">
        <f>IF($A29="","",IF(COUNTIFS(Exceptions!$A$5:$A$204,$A29)&gt;0,"Yes",""))</f>
        <v/>
      </c>
      <c r="R29" s="11">
        <f>IF($A29="","",IF($B29="","",INT($B29)-WEEKDAY($B29,3)))</f>
        <v/>
      </c>
    </row>
    <row r="30">
      <c r="A30" s="7" t="n"/>
      <c r="B30" s="8" t="n"/>
      <c r="C30" s="8" t="n"/>
      <c r="D30" s="8" t="n"/>
      <c r="E30" s="8" t="n"/>
      <c r="F30" s="9">
        <f>IF($A30="","",IF(OR($B30="",$E30=""),"",($E30-$B30)*24))</f>
        <v/>
      </c>
      <c r="G30" s="8" t="n"/>
      <c r="H30" s="8" t="n"/>
      <c r="I30" s="7" t="n"/>
      <c r="J30" s="9">
        <f>IF($A30="","",IF(OR($B30="",$C30=""),"",($C30-$B30)*24))</f>
        <v/>
      </c>
      <c r="K30" s="9">
        <f>IF($A30="","",IF(OR($C30="",$D30=""),"",($D30-$C30)*24))</f>
        <v/>
      </c>
      <c r="L30" s="9">
        <f>IF($A30="","",IF(OR($D30="",$E30=""),"",($E30-$D30)*24))</f>
        <v/>
      </c>
      <c r="M30" s="9">
        <f>IF($A30="","",IF(OR($E30="",$H30=""),"",($H30-$E30)*24))</f>
        <v/>
      </c>
      <c r="N30" s="10">
        <f>IF($A30="","",IF(OR($E30="",$G30=""),"",IF($E30&gt;$G30,"Yes","No")))</f>
        <v/>
      </c>
      <c r="O30" s="9">
        <f>IF($N30&lt;&gt;"Yes","",ROUND(($E30-$G30)*24,2))</f>
        <v/>
      </c>
      <c r="P30" s="10">
        <f>IF($A30="","",IF(OR($J30="",$K30="",$L30=""),"",IF(AND($J30&gt;=$K30,$J30&gt;=$L30),"Pick",IF($K30&gt;=$L30,"Pack","Ship"))))</f>
        <v/>
      </c>
      <c r="Q30" s="10">
        <f>IF($A30="","",IF(COUNTIFS(Exceptions!$A$5:$A$204,$A30)&gt;0,"Yes",""))</f>
        <v/>
      </c>
      <c r="R30" s="11">
        <f>IF($A30="","",IF($B30="","",INT($B30)-WEEKDAY($B30,3)))</f>
        <v/>
      </c>
    </row>
    <row r="31">
      <c r="A31" s="7" t="n"/>
      <c r="B31" s="8" t="n"/>
      <c r="C31" s="8" t="n"/>
      <c r="D31" s="8" t="n"/>
      <c r="E31" s="8" t="n"/>
      <c r="F31" s="9">
        <f>IF($A31="","",IF(OR($B31="",$E31=""),"",($E31-$B31)*24))</f>
        <v/>
      </c>
      <c r="G31" s="8" t="n"/>
      <c r="H31" s="8" t="n"/>
      <c r="I31" s="7" t="n"/>
      <c r="J31" s="9">
        <f>IF($A31="","",IF(OR($B31="",$C31=""),"",($C31-$B31)*24))</f>
        <v/>
      </c>
      <c r="K31" s="9">
        <f>IF($A31="","",IF(OR($C31="",$D31=""),"",($D31-$C31)*24))</f>
        <v/>
      </c>
      <c r="L31" s="9">
        <f>IF($A31="","",IF(OR($D31="",$E31=""),"",($E31-$D31)*24))</f>
        <v/>
      </c>
      <c r="M31" s="9">
        <f>IF($A31="","",IF(OR($E31="",$H31=""),"",($H31-$E31)*24))</f>
        <v/>
      </c>
      <c r="N31" s="10">
        <f>IF($A31="","",IF(OR($E31="",$G31=""),"",IF($E31&gt;$G31,"Yes","No")))</f>
        <v/>
      </c>
      <c r="O31" s="9">
        <f>IF($N31&lt;&gt;"Yes","",ROUND(($E31-$G31)*24,2))</f>
        <v/>
      </c>
      <c r="P31" s="10">
        <f>IF($A31="","",IF(OR($J31="",$K31="",$L31=""),"",IF(AND($J31&gt;=$K31,$J31&gt;=$L31),"Pick",IF($K31&gt;=$L31,"Pack","Ship"))))</f>
        <v/>
      </c>
      <c r="Q31" s="10">
        <f>IF($A31="","",IF(COUNTIFS(Exceptions!$A$5:$A$204,$A31)&gt;0,"Yes",""))</f>
        <v/>
      </c>
      <c r="R31" s="11">
        <f>IF($A31="","",IF($B31="","",INT($B31)-WEEKDAY($B31,3)))</f>
        <v/>
      </c>
    </row>
    <row r="32">
      <c r="A32" s="7" t="n"/>
      <c r="B32" s="8" t="n"/>
      <c r="C32" s="8" t="n"/>
      <c r="D32" s="8" t="n"/>
      <c r="E32" s="8" t="n"/>
      <c r="F32" s="9">
        <f>IF($A32="","",IF(OR($B32="",$E32=""),"",($E32-$B32)*24))</f>
        <v/>
      </c>
      <c r="G32" s="8" t="n"/>
      <c r="H32" s="8" t="n"/>
      <c r="I32" s="7" t="n"/>
      <c r="J32" s="9">
        <f>IF($A32="","",IF(OR($B32="",$C32=""),"",($C32-$B32)*24))</f>
        <v/>
      </c>
      <c r="K32" s="9">
        <f>IF($A32="","",IF(OR($C32="",$D32=""),"",($D32-$C32)*24))</f>
        <v/>
      </c>
      <c r="L32" s="9">
        <f>IF($A32="","",IF(OR($D32="",$E32=""),"",($E32-$D32)*24))</f>
        <v/>
      </c>
      <c r="M32" s="9">
        <f>IF($A32="","",IF(OR($E32="",$H32=""),"",($H32-$E32)*24))</f>
        <v/>
      </c>
      <c r="N32" s="10">
        <f>IF($A32="","",IF(OR($E32="",$G32=""),"",IF($E32&gt;$G32,"Yes","No")))</f>
        <v/>
      </c>
      <c r="O32" s="9">
        <f>IF($N32&lt;&gt;"Yes","",ROUND(($E32-$G32)*24,2))</f>
        <v/>
      </c>
      <c r="P32" s="10">
        <f>IF($A32="","",IF(OR($J32="",$K32="",$L32=""),"",IF(AND($J32&gt;=$K32,$J32&gt;=$L32),"Pick",IF($K32&gt;=$L32,"Pack","Ship"))))</f>
        <v/>
      </c>
      <c r="Q32" s="10">
        <f>IF($A32="","",IF(COUNTIFS(Exceptions!$A$5:$A$204,$A32)&gt;0,"Yes",""))</f>
        <v/>
      </c>
      <c r="R32" s="11">
        <f>IF($A32="","",IF($B32="","",INT($B32)-WEEKDAY($B32,3)))</f>
        <v/>
      </c>
    </row>
    <row r="33">
      <c r="A33" s="7" t="n"/>
      <c r="B33" s="8" t="n"/>
      <c r="C33" s="8" t="n"/>
      <c r="D33" s="8" t="n"/>
      <c r="E33" s="8" t="n"/>
      <c r="F33" s="9">
        <f>IF($A33="","",IF(OR($B33="",$E33=""),"",($E33-$B33)*24))</f>
        <v/>
      </c>
      <c r="G33" s="8" t="n"/>
      <c r="H33" s="8" t="n"/>
      <c r="I33" s="7" t="n"/>
      <c r="J33" s="9">
        <f>IF($A33="","",IF(OR($B33="",$C33=""),"",($C33-$B33)*24))</f>
        <v/>
      </c>
      <c r="K33" s="9">
        <f>IF($A33="","",IF(OR($C33="",$D33=""),"",($D33-$C33)*24))</f>
        <v/>
      </c>
      <c r="L33" s="9">
        <f>IF($A33="","",IF(OR($D33="",$E33=""),"",($E33-$D33)*24))</f>
        <v/>
      </c>
      <c r="M33" s="9">
        <f>IF($A33="","",IF(OR($E33="",$H33=""),"",($H33-$E33)*24))</f>
        <v/>
      </c>
      <c r="N33" s="10">
        <f>IF($A33="","",IF(OR($E33="",$G33=""),"",IF($E33&gt;$G33,"Yes","No")))</f>
        <v/>
      </c>
      <c r="O33" s="9">
        <f>IF($N33&lt;&gt;"Yes","",ROUND(($E33-$G33)*24,2))</f>
        <v/>
      </c>
      <c r="P33" s="10">
        <f>IF($A33="","",IF(OR($J33="",$K33="",$L33=""),"",IF(AND($J33&gt;=$K33,$J33&gt;=$L33),"Pick",IF($K33&gt;=$L33,"Pack","Ship"))))</f>
        <v/>
      </c>
      <c r="Q33" s="10">
        <f>IF($A33="","",IF(COUNTIFS(Exceptions!$A$5:$A$204,$A33)&gt;0,"Yes",""))</f>
        <v/>
      </c>
      <c r="R33" s="11">
        <f>IF($A33="","",IF($B33="","",INT($B33)-WEEKDAY($B33,3)))</f>
        <v/>
      </c>
    </row>
    <row r="34">
      <c r="A34" s="7" t="n"/>
      <c r="B34" s="8" t="n"/>
      <c r="C34" s="8" t="n"/>
      <c r="D34" s="8" t="n"/>
      <c r="E34" s="8" t="n"/>
      <c r="F34" s="9">
        <f>IF($A34="","",IF(OR($B34="",$E34=""),"",($E34-$B34)*24))</f>
        <v/>
      </c>
      <c r="G34" s="8" t="n"/>
      <c r="H34" s="8" t="n"/>
      <c r="I34" s="7" t="n"/>
      <c r="J34" s="9">
        <f>IF($A34="","",IF(OR($B34="",$C34=""),"",($C34-$B34)*24))</f>
        <v/>
      </c>
      <c r="K34" s="9">
        <f>IF($A34="","",IF(OR($C34="",$D34=""),"",($D34-$C34)*24))</f>
        <v/>
      </c>
      <c r="L34" s="9">
        <f>IF($A34="","",IF(OR($D34="",$E34=""),"",($E34-$D34)*24))</f>
        <v/>
      </c>
      <c r="M34" s="9">
        <f>IF($A34="","",IF(OR($E34="",$H34=""),"",($H34-$E34)*24))</f>
        <v/>
      </c>
      <c r="N34" s="10">
        <f>IF($A34="","",IF(OR($E34="",$G34=""),"",IF($E34&gt;$G34,"Yes","No")))</f>
        <v/>
      </c>
      <c r="O34" s="9">
        <f>IF($N34&lt;&gt;"Yes","",ROUND(($E34-$G34)*24,2))</f>
        <v/>
      </c>
      <c r="P34" s="10">
        <f>IF($A34="","",IF(OR($J34="",$K34="",$L34=""),"",IF(AND($J34&gt;=$K34,$J34&gt;=$L34),"Pick",IF($K34&gt;=$L34,"Pack","Ship"))))</f>
        <v/>
      </c>
      <c r="Q34" s="10">
        <f>IF($A34="","",IF(COUNTIFS(Exceptions!$A$5:$A$204,$A34)&gt;0,"Yes",""))</f>
        <v/>
      </c>
      <c r="R34" s="11">
        <f>IF($A34="","",IF($B34="","",INT($B34)-WEEKDAY($B34,3)))</f>
        <v/>
      </c>
    </row>
    <row r="35">
      <c r="A35" s="7" t="n"/>
      <c r="B35" s="8" t="n"/>
      <c r="C35" s="8" t="n"/>
      <c r="D35" s="8" t="n"/>
      <c r="E35" s="8" t="n"/>
      <c r="F35" s="9">
        <f>IF($A35="","",IF(OR($B35="",$E35=""),"",($E35-$B35)*24))</f>
        <v/>
      </c>
      <c r="G35" s="8" t="n"/>
      <c r="H35" s="8" t="n"/>
      <c r="I35" s="7" t="n"/>
      <c r="J35" s="9">
        <f>IF($A35="","",IF(OR($B35="",$C35=""),"",($C35-$B35)*24))</f>
        <v/>
      </c>
      <c r="K35" s="9">
        <f>IF($A35="","",IF(OR($C35="",$D35=""),"",($D35-$C35)*24))</f>
        <v/>
      </c>
      <c r="L35" s="9">
        <f>IF($A35="","",IF(OR($D35="",$E35=""),"",($E35-$D35)*24))</f>
        <v/>
      </c>
      <c r="M35" s="9">
        <f>IF($A35="","",IF(OR($E35="",$H35=""),"",($H35-$E35)*24))</f>
        <v/>
      </c>
      <c r="N35" s="10">
        <f>IF($A35="","",IF(OR($E35="",$G35=""),"",IF($E35&gt;$G35,"Yes","No")))</f>
        <v/>
      </c>
      <c r="O35" s="9">
        <f>IF($N35&lt;&gt;"Yes","",ROUND(($E35-$G35)*24,2))</f>
        <v/>
      </c>
      <c r="P35" s="10">
        <f>IF($A35="","",IF(OR($J35="",$K35="",$L35=""),"",IF(AND($J35&gt;=$K35,$J35&gt;=$L35),"Pick",IF($K35&gt;=$L35,"Pack","Ship"))))</f>
        <v/>
      </c>
      <c r="Q35" s="10">
        <f>IF($A35="","",IF(COUNTIFS(Exceptions!$A$5:$A$204,$A35)&gt;0,"Yes",""))</f>
        <v/>
      </c>
      <c r="R35" s="11">
        <f>IF($A35="","",IF($B35="","",INT($B35)-WEEKDAY($B35,3)))</f>
        <v/>
      </c>
    </row>
    <row r="36">
      <c r="A36" s="7" t="n"/>
      <c r="B36" s="8" t="n"/>
      <c r="C36" s="8" t="n"/>
      <c r="D36" s="8" t="n"/>
      <c r="E36" s="8" t="n"/>
      <c r="F36" s="9">
        <f>IF($A36="","",IF(OR($B36="",$E36=""),"",($E36-$B36)*24))</f>
        <v/>
      </c>
      <c r="G36" s="8" t="n"/>
      <c r="H36" s="8" t="n"/>
      <c r="I36" s="7" t="n"/>
      <c r="J36" s="9">
        <f>IF($A36="","",IF(OR($B36="",$C36=""),"",($C36-$B36)*24))</f>
        <v/>
      </c>
      <c r="K36" s="9">
        <f>IF($A36="","",IF(OR($C36="",$D36=""),"",($D36-$C36)*24))</f>
        <v/>
      </c>
      <c r="L36" s="9">
        <f>IF($A36="","",IF(OR($D36="",$E36=""),"",($E36-$D36)*24))</f>
        <v/>
      </c>
      <c r="M36" s="9">
        <f>IF($A36="","",IF(OR($E36="",$H36=""),"",($H36-$E36)*24))</f>
        <v/>
      </c>
      <c r="N36" s="10">
        <f>IF($A36="","",IF(OR($E36="",$G36=""),"",IF($E36&gt;$G36,"Yes","No")))</f>
        <v/>
      </c>
      <c r="O36" s="9">
        <f>IF($N36&lt;&gt;"Yes","",ROUND(($E36-$G36)*24,2))</f>
        <v/>
      </c>
      <c r="P36" s="10">
        <f>IF($A36="","",IF(OR($J36="",$K36="",$L36=""),"",IF(AND($J36&gt;=$K36,$J36&gt;=$L36),"Pick",IF($K36&gt;=$L36,"Pack","Ship"))))</f>
        <v/>
      </c>
      <c r="Q36" s="10">
        <f>IF($A36="","",IF(COUNTIFS(Exceptions!$A$5:$A$204,$A36)&gt;0,"Yes",""))</f>
        <v/>
      </c>
      <c r="R36" s="11">
        <f>IF($A36="","",IF($B36="","",INT($B36)-WEEKDAY($B36,3)))</f>
        <v/>
      </c>
    </row>
    <row r="37">
      <c r="A37" s="7" t="n"/>
      <c r="B37" s="8" t="n"/>
      <c r="C37" s="8" t="n"/>
      <c r="D37" s="8" t="n"/>
      <c r="E37" s="8" t="n"/>
      <c r="F37" s="9">
        <f>IF($A37="","",IF(OR($B37="",$E37=""),"",($E37-$B37)*24))</f>
        <v/>
      </c>
      <c r="G37" s="8" t="n"/>
      <c r="H37" s="8" t="n"/>
      <c r="I37" s="7" t="n"/>
      <c r="J37" s="9">
        <f>IF($A37="","",IF(OR($B37="",$C37=""),"",($C37-$B37)*24))</f>
        <v/>
      </c>
      <c r="K37" s="9">
        <f>IF($A37="","",IF(OR($C37="",$D37=""),"",($D37-$C37)*24))</f>
        <v/>
      </c>
      <c r="L37" s="9">
        <f>IF($A37="","",IF(OR($D37="",$E37=""),"",($E37-$D37)*24))</f>
        <v/>
      </c>
      <c r="M37" s="9">
        <f>IF($A37="","",IF(OR($E37="",$H37=""),"",($H37-$E37)*24))</f>
        <v/>
      </c>
      <c r="N37" s="10">
        <f>IF($A37="","",IF(OR($E37="",$G37=""),"",IF($E37&gt;$G37,"Yes","No")))</f>
        <v/>
      </c>
      <c r="O37" s="9">
        <f>IF($N37&lt;&gt;"Yes","",ROUND(($E37-$G37)*24,2))</f>
        <v/>
      </c>
      <c r="P37" s="10">
        <f>IF($A37="","",IF(OR($J37="",$K37="",$L37=""),"",IF(AND($J37&gt;=$K37,$J37&gt;=$L37),"Pick",IF($K37&gt;=$L37,"Pack","Ship"))))</f>
        <v/>
      </c>
      <c r="Q37" s="10">
        <f>IF($A37="","",IF(COUNTIFS(Exceptions!$A$5:$A$204,$A37)&gt;0,"Yes",""))</f>
        <v/>
      </c>
      <c r="R37" s="11">
        <f>IF($A37="","",IF($B37="","",INT($B37)-WEEKDAY($B37,3)))</f>
        <v/>
      </c>
    </row>
    <row r="38">
      <c r="A38" s="7" t="n"/>
      <c r="B38" s="8" t="n"/>
      <c r="C38" s="8" t="n"/>
      <c r="D38" s="8" t="n"/>
      <c r="E38" s="8" t="n"/>
      <c r="F38" s="9">
        <f>IF($A38="","",IF(OR($B38="",$E38=""),"",($E38-$B38)*24))</f>
        <v/>
      </c>
      <c r="G38" s="8" t="n"/>
      <c r="H38" s="8" t="n"/>
      <c r="I38" s="7" t="n"/>
      <c r="J38" s="9">
        <f>IF($A38="","",IF(OR($B38="",$C38=""),"",($C38-$B38)*24))</f>
        <v/>
      </c>
      <c r="K38" s="9">
        <f>IF($A38="","",IF(OR($C38="",$D38=""),"",($D38-$C38)*24))</f>
        <v/>
      </c>
      <c r="L38" s="9">
        <f>IF($A38="","",IF(OR($D38="",$E38=""),"",($E38-$D38)*24))</f>
        <v/>
      </c>
      <c r="M38" s="9">
        <f>IF($A38="","",IF(OR($E38="",$H38=""),"",($H38-$E38)*24))</f>
        <v/>
      </c>
      <c r="N38" s="10">
        <f>IF($A38="","",IF(OR($E38="",$G38=""),"",IF($E38&gt;$G38,"Yes","No")))</f>
        <v/>
      </c>
      <c r="O38" s="9">
        <f>IF($N38&lt;&gt;"Yes","",ROUND(($E38-$G38)*24,2))</f>
        <v/>
      </c>
      <c r="P38" s="10">
        <f>IF($A38="","",IF(OR($J38="",$K38="",$L38=""),"",IF(AND($J38&gt;=$K38,$J38&gt;=$L38),"Pick",IF($K38&gt;=$L38,"Pack","Ship"))))</f>
        <v/>
      </c>
      <c r="Q38" s="10">
        <f>IF($A38="","",IF(COUNTIFS(Exceptions!$A$5:$A$204,$A38)&gt;0,"Yes",""))</f>
        <v/>
      </c>
      <c r="R38" s="11">
        <f>IF($A38="","",IF($B38="","",INT($B38)-WEEKDAY($B38,3)))</f>
        <v/>
      </c>
    </row>
    <row r="39">
      <c r="A39" s="7" t="n"/>
      <c r="B39" s="8" t="n"/>
      <c r="C39" s="8" t="n"/>
      <c r="D39" s="8" t="n"/>
      <c r="E39" s="8" t="n"/>
      <c r="F39" s="9">
        <f>IF($A39="","",IF(OR($B39="",$E39=""),"",($E39-$B39)*24))</f>
        <v/>
      </c>
      <c r="G39" s="8" t="n"/>
      <c r="H39" s="8" t="n"/>
      <c r="I39" s="7" t="n"/>
      <c r="J39" s="9">
        <f>IF($A39="","",IF(OR($B39="",$C39=""),"",($C39-$B39)*24))</f>
        <v/>
      </c>
      <c r="K39" s="9">
        <f>IF($A39="","",IF(OR($C39="",$D39=""),"",($D39-$C39)*24))</f>
        <v/>
      </c>
      <c r="L39" s="9">
        <f>IF($A39="","",IF(OR($D39="",$E39=""),"",($E39-$D39)*24))</f>
        <v/>
      </c>
      <c r="M39" s="9">
        <f>IF($A39="","",IF(OR($E39="",$H39=""),"",($H39-$E39)*24))</f>
        <v/>
      </c>
      <c r="N39" s="10">
        <f>IF($A39="","",IF(OR($E39="",$G39=""),"",IF($E39&gt;$G39,"Yes","No")))</f>
        <v/>
      </c>
      <c r="O39" s="9">
        <f>IF($N39&lt;&gt;"Yes","",ROUND(($E39-$G39)*24,2))</f>
        <v/>
      </c>
      <c r="P39" s="10">
        <f>IF($A39="","",IF(OR($J39="",$K39="",$L39=""),"",IF(AND($J39&gt;=$K39,$J39&gt;=$L39),"Pick",IF($K39&gt;=$L39,"Pack","Ship"))))</f>
        <v/>
      </c>
      <c r="Q39" s="10">
        <f>IF($A39="","",IF(COUNTIFS(Exceptions!$A$5:$A$204,$A39)&gt;0,"Yes",""))</f>
        <v/>
      </c>
      <c r="R39" s="11">
        <f>IF($A39="","",IF($B39="","",INT($B39)-WEEKDAY($B39,3)))</f>
        <v/>
      </c>
    </row>
    <row r="40">
      <c r="A40" s="7" t="n"/>
      <c r="B40" s="8" t="n"/>
      <c r="C40" s="8" t="n"/>
      <c r="D40" s="8" t="n"/>
      <c r="E40" s="8" t="n"/>
      <c r="F40" s="9">
        <f>IF($A40="","",IF(OR($B40="",$E40=""),"",($E40-$B40)*24))</f>
        <v/>
      </c>
      <c r="G40" s="8" t="n"/>
      <c r="H40" s="8" t="n"/>
      <c r="I40" s="7" t="n"/>
      <c r="J40" s="9">
        <f>IF($A40="","",IF(OR($B40="",$C40=""),"",($C40-$B40)*24))</f>
        <v/>
      </c>
      <c r="K40" s="9">
        <f>IF($A40="","",IF(OR($C40="",$D40=""),"",($D40-$C40)*24))</f>
        <v/>
      </c>
      <c r="L40" s="9">
        <f>IF($A40="","",IF(OR($D40="",$E40=""),"",($E40-$D40)*24))</f>
        <v/>
      </c>
      <c r="M40" s="9">
        <f>IF($A40="","",IF(OR($E40="",$H40=""),"",($H40-$E40)*24))</f>
        <v/>
      </c>
      <c r="N40" s="10">
        <f>IF($A40="","",IF(OR($E40="",$G40=""),"",IF($E40&gt;$G40,"Yes","No")))</f>
        <v/>
      </c>
      <c r="O40" s="9">
        <f>IF($N40&lt;&gt;"Yes","",ROUND(($E40-$G40)*24,2))</f>
        <v/>
      </c>
      <c r="P40" s="10">
        <f>IF($A40="","",IF(OR($J40="",$K40="",$L40=""),"",IF(AND($J40&gt;=$K40,$J40&gt;=$L40),"Pick",IF($K40&gt;=$L40,"Pack","Ship"))))</f>
        <v/>
      </c>
      <c r="Q40" s="10">
        <f>IF($A40="","",IF(COUNTIFS(Exceptions!$A$5:$A$204,$A40)&gt;0,"Yes",""))</f>
        <v/>
      </c>
      <c r="R40" s="11">
        <f>IF($A40="","",IF($B40="","",INT($B40)-WEEKDAY($B40,3)))</f>
        <v/>
      </c>
    </row>
    <row r="41">
      <c r="A41" s="7" t="n"/>
      <c r="B41" s="8" t="n"/>
      <c r="C41" s="8" t="n"/>
      <c r="D41" s="8" t="n"/>
      <c r="E41" s="8" t="n"/>
      <c r="F41" s="9">
        <f>IF($A41="","",IF(OR($B41="",$E41=""),"",($E41-$B41)*24))</f>
        <v/>
      </c>
      <c r="G41" s="8" t="n"/>
      <c r="H41" s="8" t="n"/>
      <c r="I41" s="7" t="n"/>
      <c r="J41" s="9">
        <f>IF($A41="","",IF(OR($B41="",$C41=""),"",($C41-$B41)*24))</f>
        <v/>
      </c>
      <c r="K41" s="9">
        <f>IF($A41="","",IF(OR($C41="",$D41=""),"",($D41-$C41)*24))</f>
        <v/>
      </c>
      <c r="L41" s="9">
        <f>IF($A41="","",IF(OR($D41="",$E41=""),"",($E41-$D41)*24))</f>
        <v/>
      </c>
      <c r="M41" s="9">
        <f>IF($A41="","",IF(OR($E41="",$H41=""),"",($H41-$E41)*24))</f>
        <v/>
      </c>
      <c r="N41" s="10">
        <f>IF($A41="","",IF(OR($E41="",$G41=""),"",IF($E41&gt;$G41,"Yes","No")))</f>
        <v/>
      </c>
      <c r="O41" s="9">
        <f>IF($N41&lt;&gt;"Yes","",ROUND(($E41-$G41)*24,2))</f>
        <v/>
      </c>
      <c r="P41" s="10">
        <f>IF($A41="","",IF(OR($J41="",$K41="",$L41=""),"",IF(AND($J41&gt;=$K41,$J41&gt;=$L41),"Pick",IF($K41&gt;=$L41,"Pack","Ship"))))</f>
        <v/>
      </c>
      <c r="Q41" s="10">
        <f>IF($A41="","",IF(COUNTIFS(Exceptions!$A$5:$A$204,$A41)&gt;0,"Yes",""))</f>
        <v/>
      </c>
      <c r="R41" s="11">
        <f>IF($A41="","",IF($B41="","",INT($B41)-WEEKDAY($B41,3)))</f>
        <v/>
      </c>
    </row>
    <row r="42">
      <c r="A42" s="7" t="n"/>
      <c r="B42" s="8" t="n"/>
      <c r="C42" s="8" t="n"/>
      <c r="D42" s="8" t="n"/>
      <c r="E42" s="8" t="n"/>
      <c r="F42" s="9">
        <f>IF($A42="","",IF(OR($B42="",$E42=""),"",($E42-$B42)*24))</f>
        <v/>
      </c>
      <c r="G42" s="8" t="n"/>
      <c r="H42" s="8" t="n"/>
      <c r="I42" s="7" t="n"/>
      <c r="J42" s="9">
        <f>IF($A42="","",IF(OR($B42="",$C42=""),"",($C42-$B42)*24))</f>
        <v/>
      </c>
      <c r="K42" s="9">
        <f>IF($A42="","",IF(OR($C42="",$D42=""),"",($D42-$C42)*24))</f>
        <v/>
      </c>
      <c r="L42" s="9">
        <f>IF($A42="","",IF(OR($D42="",$E42=""),"",($E42-$D42)*24))</f>
        <v/>
      </c>
      <c r="M42" s="9">
        <f>IF($A42="","",IF(OR($E42="",$H42=""),"",($H42-$E42)*24))</f>
        <v/>
      </c>
      <c r="N42" s="10">
        <f>IF($A42="","",IF(OR($E42="",$G42=""),"",IF($E42&gt;$G42,"Yes","No")))</f>
        <v/>
      </c>
      <c r="O42" s="9">
        <f>IF($N42&lt;&gt;"Yes","",ROUND(($E42-$G42)*24,2))</f>
        <v/>
      </c>
      <c r="P42" s="10">
        <f>IF($A42="","",IF(OR($J42="",$K42="",$L42=""),"",IF(AND($J42&gt;=$K42,$J42&gt;=$L42),"Pick",IF($K42&gt;=$L42,"Pack","Ship"))))</f>
        <v/>
      </c>
      <c r="Q42" s="10">
        <f>IF($A42="","",IF(COUNTIFS(Exceptions!$A$5:$A$204,$A42)&gt;0,"Yes",""))</f>
        <v/>
      </c>
      <c r="R42" s="11">
        <f>IF($A42="","",IF($B42="","",INT($B42)-WEEKDAY($B42,3)))</f>
        <v/>
      </c>
    </row>
    <row r="43">
      <c r="A43" s="7" t="n"/>
      <c r="B43" s="8" t="n"/>
      <c r="C43" s="8" t="n"/>
      <c r="D43" s="8" t="n"/>
      <c r="E43" s="8" t="n"/>
      <c r="F43" s="9">
        <f>IF($A43="","",IF(OR($B43="",$E43=""),"",($E43-$B43)*24))</f>
        <v/>
      </c>
      <c r="G43" s="8" t="n"/>
      <c r="H43" s="8" t="n"/>
      <c r="I43" s="7" t="n"/>
      <c r="J43" s="9">
        <f>IF($A43="","",IF(OR($B43="",$C43=""),"",($C43-$B43)*24))</f>
        <v/>
      </c>
      <c r="K43" s="9">
        <f>IF($A43="","",IF(OR($C43="",$D43=""),"",($D43-$C43)*24))</f>
        <v/>
      </c>
      <c r="L43" s="9">
        <f>IF($A43="","",IF(OR($D43="",$E43=""),"",($E43-$D43)*24))</f>
        <v/>
      </c>
      <c r="M43" s="9">
        <f>IF($A43="","",IF(OR($E43="",$H43=""),"",($H43-$E43)*24))</f>
        <v/>
      </c>
      <c r="N43" s="10">
        <f>IF($A43="","",IF(OR($E43="",$G43=""),"",IF($E43&gt;$G43,"Yes","No")))</f>
        <v/>
      </c>
      <c r="O43" s="9">
        <f>IF($N43&lt;&gt;"Yes","",ROUND(($E43-$G43)*24,2))</f>
        <v/>
      </c>
      <c r="P43" s="10">
        <f>IF($A43="","",IF(OR($J43="",$K43="",$L43=""),"",IF(AND($J43&gt;=$K43,$J43&gt;=$L43),"Pick",IF($K43&gt;=$L43,"Pack","Ship"))))</f>
        <v/>
      </c>
      <c r="Q43" s="10">
        <f>IF($A43="","",IF(COUNTIFS(Exceptions!$A$5:$A$204,$A43)&gt;0,"Yes",""))</f>
        <v/>
      </c>
      <c r="R43" s="11">
        <f>IF($A43="","",IF($B43="","",INT($B43)-WEEKDAY($B43,3)))</f>
        <v/>
      </c>
    </row>
    <row r="44">
      <c r="A44" s="7" t="n"/>
      <c r="B44" s="8" t="n"/>
      <c r="C44" s="8" t="n"/>
      <c r="D44" s="8" t="n"/>
      <c r="E44" s="8" t="n"/>
      <c r="F44" s="9">
        <f>IF($A44="","",IF(OR($B44="",$E44=""),"",($E44-$B44)*24))</f>
        <v/>
      </c>
      <c r="G44" s="8" t="n"/>
      <c r="H44" s="8" t="n"/>
      <c r="I44" s="7" t="n"/>
      <c r="J44" s="9">
        <f>IF($A44="","",IF(OR($B44="",$C44=""),"",($C44-$B44)*24))</f>
        <v/>
      </c>
      <c r="K44" s="9">
        <f>IF($A44="","",IF(OR($C44="",$D44=""),"",($D44-$C44)*24))</f>
        <v/>
      </c>
      <c r="L44" s="9">
        <f>IF($A44="","",IF(OR($D44="",$E44=""),"",($E44-$D44)*24))</f>
        <v/>
      </c>
      <c r="M44" s="9">
        <f>IF($A44="","",IF(OR($E44="",$H44=""),"",($H44-$E44)*24))</f>
        <v/>
      </c>
      <c r="N44" s="10">
        <f>IF($A44="","",IF(OR($E44="",$G44=""),"",IF($E44&gt;$G44,"Yes","No")))</f>
        <v/>
      </c>
      <c r="O44" s="9">
        <f>IF($N44&lt;&gt;"Yes","",ROUND(($E44-$G44)*24,2))</f>
        <v/>
      </c>
      <c r="P44" s="10">
        <f>IF($A44="","",IF(OR($J44="",$K44="",$L44=""),"",IF(AND($J44&gt;=$K44,$J44&gt;=$L44),"Pick",IF($K44&gt;=$L44,"Pack","Ship"))))</f>
        <v/>
      </c>
      <c r="Q44" s="10">
        <f>IF($A44="","",IF(COUNTIFS(Exceptions!$A$5:$A$204,$A44)&gt;0,"Yes",""))</f>
        <v/>
      </c>
      <c r="R44" s="11">
        <f>IF($A44="","",IF($B44="","",INT($B44)-WEEKDAY($B44,3)))</f>
        <v/>
      </c>
    </row>
    <row r="45">
      <c r="A45" s="7" t="n"/>
      <c r="B45" s="8" t="n"/>
      <c r="C45" s="8" t="n"/>
      <c r="D45" s="8" t="n"/>
      <c r="E45" s="8" t="n"/>
      <c r="F45" s="9">
        <f>IF($A45="","",IF(OR($B45="",$E45=""),"",($E45-$B45)*24))</f>
        <v/>
      </c>
      <c r="G45" s="8" t="n"/>
      <c r="H45" s="8" t="n"/>
      <c r="I45" s="7" t="n"/>
      <c r="J45" s="9">
        <f>IF($A45="","",IF(OR($B45="",$C45=""),"",($C45-$B45)*24))</f>
        <v/>
      </c>
      <c r="K45" s="9">
        <f>IF($A45="","",IF(OR($C45="",$D45=""),"",($D45-$C45)*24))</f>
        <v/>
      </c>
      <c r="L45" s="9">
        <f>IF($A45="","",IF(OR($D45="",$E45=""),"",($E45-$D45)*24))</f>
        <v/>
      </c>
      <c r="M45" s="9">
        <f>IF($A45="","",IF(OR($E45="",$H45=""),"",($H45-$E45)*24))</f>
        <v/>
      </c>
      <c r="N45" s="10">
        <f>IF($A45="","",IF(OR($E45="",$G45=""),"",IF($E45&gt;$G45,"Yes","No")))</f>
        <v/>
      </c>
      <c r="O45" s="9">
        <f>IF($N45&lt;&gt;"Yes","",ROUND(($E45-$G45)*24,2))</f>
        <v/>
      </c>
      <c r="P45" s="10">
        <f>IF($A45="","",IF(OR($J45="",$K45="",$L45=""),"",IF(AND($J45&gt;=$K45,$J45&gt;=$L45),"Pick",IF($K45&gt;=$L45,"Pack","Ship"))))</f>
        <v/>
      </c>
      <c r="Q45" s="10">
        <f>IF($A45="","",IF(COUNTIFS(Exceptions!$A$5:$A$204,$A45)&gt;0,"Yes",""))</f>
        <v/>
      </c>
      <c r="R45" s="11">
        <f>IF($A45="","",IF($B45="","",INT($B45)-WEEKDAY($B45,3)))</f>
        <v/>
      </c>
    </row>
    <row r="46">
      <c r="A46" s="7" t="n"/>
      <c r="B46" s="8" t="n"/>
      <c r="C46" s="8" t="n"/>
      <c r="D46" s="8" t="n"/>
      <c r="E46" s="8" t="n"/>
      <c r="F46" s="9">
        <f>IF($A46="","",IF(OR($B46="",$E46=""),"",($E46-$B46)*24))</f>
        <v/>
      </c>
      <c r="G46" s="8" t="n"/>
      <c r="H46" s="8" t="n"/>
      <c r="I46" s="7" t="n"/>
      <c r="J46" s="9">
        <f>IF($A46="","",IF(OR($B46="",$C46=""),"",($C46-$B46)*24))</f>
        <v/>
      </c>
      <c r="K46" s="9">
        <f>IF($A46="","",IF(OR($C46="",$D46=""),"",($D46-$C46)*24))</f>
        <v/>
      </c>
      <c r="L46" s="9">
        <f>IF($A46="","",IF(OR($D46="",$E46=""),"",($E46-$D46)*24))</f>
        <v/>
      </c>
      <c r="M46" s="9">
        <f>IF($A46="","",IF(OR($E46="",$H46=""),"",($H46-$E46)*24))</f>
        <v/>
      </c>
      <c r="N46" s="10">
        <f>IF($A46="","",IF(OR($E46="",$G46=""),"",IF($E46&gt;$G46,"Yes","No")))</f>
        <v/>
      </c>
      <c r="O46" s="9">
        <f>IF($N46&lt;&gt;"Yes","",ROUND(($E46-$G46)*24,2))</f>
        <v/>
      </c>
      <c r="P46" s="10">
        <f>IF($A46="","",IF(OR($J46="",$K46="",$L46=""),"",IF(AND($J46&gt;=$K46,$J46&gt;=$L46),"Pick",IF($K46&gt;=$L46,"Pack","Ship"))))</f>
        <v/>
      </c>
      <c r="Q46" s="10">
        <f>IF($A46="","",IF(COUNTIFS(Exceptions!$A$5:$A$204,$A46)&gt;0,"Yes",""))</f>
        <v/>
      </c>
      <c r="R46" s="11">
        <f>IF($A46="","",IF($B46="","",INT($B46)-WEEKDAY($B46,3)))</f>
        <v/>
      </c>
    </row>
    <row r="47">
      <c r="A47" s="7" t="n"/>
      <c r="B47" s="8" t="n"/>
      <c r="C47" s="8" t="n"/>
      <c r="D47" s="8" t="n"/>
      <c r="E47" s="8" t="n"/>
      <c r="F47" s="9">
        <f>IF($A47="","",IF(OR($B47="",$E47=""),"",($E47-$B47)*24))</f>
        <v/>
      </c>
      <c r="G47" s="8" t="n"/>
      <c r="H47" s="8" t="n"/>
      <c r="I47" s="7" t="n"/>
      <c r="J47" s="9">
        <f>IF($A47="","",IF(OR($B47="",$C47=""),"",($C47-$B47)*24))</f>
        <v/>
      </c>
      <c r="K47" s="9">
        <f>IF($A47="","",IF(OR($C47="",$D47=""),"",($D47-$C47)*24))</f>
        <v/>
      </c>
      <c r="L47" s="9">
        <f>IF($A47="","",IF(OR($D47="",$E47=""),"",($E47-$D47)*24))</f>
        <v/>
      </c>
      <c r="M47" s="9">
        <f>IF($A47="","",IF(OR($E47="",$H47=""),"",($H47-$E47)*24))</f>
        <v/>
      </c>
      <c r="N47" s="10">
        <f>IF($A47="","",IF(OR($E47="",$G47=""),"",IF($E47&gt;$G47,"Yes","No")))</f>
        <v/>
      </c>
      <c r="O47" s="9">
        <f>IF($N47&lt;&gt;"Yes","",ROUND(($E47-$G47)*24,2))</f>
        <v/>
      </c>
      <c r="P47" s="10">
        <f>IF($A47="","",IF(OR($J47="",$K47="",$L47=""),"",IF(AND($J47&gt;=$K47,$J47&gt;=$L47),"Pick",IF($K47&gt;=$L47,"Pack","Ship"))))</f>
        <v/>
      </c>
      <c r="Q47" s="10">
        <f>IF($A47="","",IF(COUNTIFS(Exceptions!$A$5:$A$204,$A47)&gt;0,"Yes",""))</f>
        <v/>
      </c>
      <c r="R47" s="11">
        <f>IF($A47="","",IF($B47="","",INT($B47)-WEEKDAY($B47,3)))</f>
        <v/>
      </c>
    </row>
    <row r="48">
      <c r="A48" s="7" t="n"/>
      <c r="B48" s="8" t="n"/>
      <c r="C48" s="8" t="n"/>
      <c r="D48" s="8" t="n"/>
      <c r="E48" s="8" t="n"/>
      <c r="F48" s="9">
        <f>IF($A48="","",IF(OR($B48="",$E48=""),"",($E48-$B48)*24))</f>
        <v/>
      </c>
      <c r="G48" s="8" t="n"/>
      <c r="H48" s="8" t="n"/>
      <c r="I48" s="7" t="n"/>
      <c r="J48" s="9">
        <f>IF($A48="","",IF(OR($B48="",$C48=""),"",($C48-$B48)*24))</f>
        <v/>
      </c>
      <c r="K48" s="9">
        <f>IF($A48="","",IF(OR($C48="",$D48=""),"",($D48-$C48)*24))</f>
        <v/>
      </c>
      <c r="L48" s="9">
        <f>IF($A48="","",IF(OR($D48="",$E48=""),"",($E48-$D48)*24))</f>
        <v/>
      </c>
      <c r="M48" s="9">
        <f>IF($A48="","",IF(OR($E48="",$H48=""),"",($H48-$E48)*24))</f>
        <v/>
      </c>
      <c r="N48" s="10">
        <f>IF($A48="","",IF(OR($E48="",$G48=""),"",IF($E48&gt;$G48,"Yes","No")))</f>
        <v/>
      </c>
      <c r="O48" s="9">
        <f>IF($N48&lt;&gt;"Yes","",ROUND(($E48-$G48)*24,2))</f>
        <v/>
      </c>
      <c r="P48" s="10">
        <f>IF($A48="","",IF(OR($J48="",$K48="",$L48=""),"",IF(AND($J48&gt;=$K48,$J48&gt;=$L48),"Pick",IF($K48&gt;=$L48,"Pack","Ship"))))</f>
        <v/>
      </c>
      <c r="Q48" s="10">
        <f>IF($A48="","",IF(COUNTIFS(Exceptions!$A$5:$A$204,$A48)&gt;0,"Yes",""))</f>
        <v/>
      </c>
      <c r="R48" s="11">
        <f>IF($A48="","",IF($B48="","",INT($B48)-WEEKDAY($B48,3)))</f>
        <v/>
      </c>
    </row>
    <row r="49">
      <c r="A49" s="7" t="n"/>
      <c r="B49" s="8" t="n"/>
      <c r="C49" s="8" t="n"/>
      <c r="D49" s="8" t="n"/>
      <c r="E49" s="8" t="n"/>
      <c r="F49" s="9">
        <f>IF($A49="","",IF(OR($B49="",$E49=""),"",($E49-$B49)*24))</f>
        <v/>
      </c>
      <c r="G49" s="8" t="n"/>
      <c r="H49" s="8" t="n"/>
      <c r="I49" s="7" t="n"/>
      <c r="J49" s="9">
        <f>IF($A49="","",IF(OR($B49="",$C49=""),"",($C49-$B49)*24))</f>
        <v/>
      </c>
      <c r="K49" s="9">
        <f>IF($A49="","",IF(OR($C49="",$D49=""),"",($D49-$C49)*24))</f>
        <v/>
      </c>
      <c r="L49" s="9">
        <f>IF($A49="","",IF(OR($D49="",$E49=""),"",($E49-$D49)*24))</f>
        <v/>
      </c>
      <c r="M49" s="9">
        <f>IF($A49="","",IF(OR($E49="",$H49=""),"",($H49-$E49)*24))</f>
        <v/>
      </c>
      <c r="N49" s="10">
        <f>IF($A49="","",IF(OR($E49="",$G49=""),"",IF($E49&gt;$G49,"Yes","No")))</f>
        <v/>
      </c>
      <c r="O49" s="9">
        <f>IF($N49&lt;&gt;"Yes","",ROUND(($E49-$G49)*24,2))</f>
        <v/>
      </c>
      <c r="P49" s="10">
        <f>IF($A49="","",IF(OR($J49="",$K49="",$L49=""),"",IF(AND($J49&gt;=$K49,$J49&gt;=$L49),"Pick",IF($K49&gt;=$L49,"Pack","Ship"))))</f>
        <v/>
      </c>
      <c r="Q49" s="10">
        <f>IF($A49="","",IF(COUNTIFS(Exceptions!$A$5:$A$204,$A49)&gt;0,"Yes",""))</f>
        <v/>
      </c>
      <c r="R49" s="11">
        <f>IF($A49="","",IF($B49="","",INT($B49)-WEEKDAY($B49,3)))</f>
        <v/>
      </c>
    </row>
    <row r="50">
      <c r="A50" s="7" t="n"/>
      <c r="B50" s="8" t="n"/>
      <c r="C50" s="8" t="n"/>
      <c r="D50" s="8" t="n"/>
      <c r="E50" s="8" t="n"/>
      <c r="F50" s="9">
        <f>IF($A50="","",IF(OR($B50="",$E50=""),"",($E50-$B50)*24))</f>
        <v/>
      </c>
      <c r="G50" s="8" t="n"/>
      <c r="H50" s="8" t="n"/>
      <c r="I50" s="7" t="n"/>
      <c r="J50" s="9">
        <f>IF($A50="","",IF(OR($B50="",$C50=""),"",($C50-$B50)*24))</f>
        <v/>
      </c>
      <c r="K50" s="9">
        <f>IF($A50="","",IF(OR($C50="",$D50=""),"",($D50-$C50)*24))</f>
        <v/>
      </c>
      <c r="L50" s="9">
        <f>IF($A50="","",IF(OR($D50="",$E50=""),"",($E50-$D50)*24))</f>
        <v/>
      </c>
      <c r="M50" s="9">
        <f>IF($A50="","",IF(OR($E50="",$H50=""),"",($H50-$E50)*24))</f>
        <v/>
      </c>
      <c r="N50" s="10">
        <f>IF($A50="","",IF(OR($E50="",$G50=""),"",IF($E50&gt;$G50,"Yes","No")))</f>
        <v/>
      </c>
      <c r="O50" s="9">
        <f>IF($N50&lt;&gt;"Yes","",ROUND(($E50-$G50)*24,2))</f>
        <v/>
      </c>
      <c r="P50" s="10">
        <f>IF($A50="","",IF(OR($J50="",$K50="",$L50=""),"",IF(AND($J50&gt;=$K50,$J50&gt;=$L50),"Pick",IF($K50&gt;=$L50,"Pack","Ship"))))</f>
        <v/>
      </c>
      <c r="Q50" s="10">
        <f>IF($A50="","",IF(COUNTIFS(Exceptions!$A$5:$A$204,$A50)&gt;0,"Yes",""))</f>
        <v/>
      </c>
      <c r="R50" s="11">
        <f>IF($A50="","",IF($B50="","",INT($B50)-WEEKDAY($B50,3)))</f>
        <v/>
      </c>
    </row>
    <row r="51">
      <c r="A51" s="7" t="n"/>
      <c r="B51" s="8" t="n"/>
      <c r="C51" s="8" t="n"/>
      <c r="D51" s="8" t="n"/>
      <c r="E51" s="8" t="n"/>
      <c r="F51" s="9">
        <f>IF($A51="","",IF(OR($B51="",$E51=""),"",($E51-$B51)*24))</f>
        <v/>
      </c>
      <c r="G51" s="8" t="n"/>
      <c r="H51" s="8" t="n"/>
      <c r="I51" s="7" t="n"/>
      <c r="J51" s="9">
        <f>IF($A51="","",IF(OR($B51="",$C51=""),"",($C51-$B51)*24))</f>
        <v/>
      </c>
      <c r="K51" s="9">
        <f>IF($A51="","",IF(OR($C51="",$D51=""),"",($D51-$C51)*24))</f>
        <v/>
      </c>
      <c r="L51" s="9">
        <f>IF($A51="","",IF(OR($D51="",$E51=""),"",($E51-$D51)*24))</f>
        <v/>
      </c>
      <c r="M51" s="9">
        <f>IF($A51="","",IF(OR($E51="",$H51=""),"",($H51-$E51)*24))</f>
        <v/>
      </c>
      <c r="N51" s="10">
        <f>IF($A51="","",IF(OR($E51="",$G51=""),"",IF($E51&gt;$G51,"Yes","No")))</f>
        <v/>
      </c>
      <c r="O51" s="9">
        <f>IF($N51&lt;&gt;"Yes","",ROUND(($E51-$G51)*24,2))</f>
        <v/>
      </c>
      <c r="P51" s="10">
        <f>IF($A51="","",IF(OR($J51="",$K51="",$L51=""),"",IF(AND($J51&gt;=$K51,$J51&gt;=$L51),"Pick",IF($K51&gt;=$L51,"Pack","Ship"))))</f>
        <v/>
      </c>
      <c r="Q51" s="10">
        <f>IF($A51="","",IF(COUNTIFS(Exceptions!$A$5:$A$204,$A51)&gt;0,"Yes",""))</f>
        <v/>
      </c>
      <c r="R51" s="11">
        <f>IF($A51="","",IF($B51="","",INT($B51)-WEEKDAY($B51,3)))</f>
        <v/>
      </c>
    </row>
    <row r="52">
      <c r="A52" s="7" t="n"/>
      <c r="B52" s="8" t="n"/>
      <c r="C52" s="8" t="n"/>
      <c r="D52" s="8" t="n"/>
      <c r="E52" s="8" t="n"/>
      <c r="F52" s="9">
        <f>IF($A52="","",IF(OR($B52="",$E52=""),"",($E52-$B52)*24))</f>
        <v/>
      </c>
      <c r="G52" s="8" t="n"/>
      <c r="H52" s="8" t="n"/>
      <c r="I52" s="7" t="n"/>
      <c r="J52" s="9">
        <f>IF($A52="","",IF(OR($B52="",$C52=""),"",($C52-$B52)*24))</f>
        <v/>
      </c>
      <c r="K52" s="9">
        <f>IF($A52="","",IF(OR($C52="",$D52=""),"",($D52-$C52)*24))</f>
        <v/>
      </c>
      <c r="L52" s="9">
        <f>IF($A52="","",IF(OR($D52="",$E52=""),"",($E52-$D52)*24))</f>
        <v/>
      </c>
      <c r="M52" s="9">
        <f>IF($A52="","",IF(OR($E52="",$H52=""),"",($H52-$E52)*24))</f>
        <v/>
      </c>
      <c r="N52" s="10">
        <f>IF($A52="","",IF(OR($E52="",$G52=""),"",IF($E52&gt;$G52,"Yes","No")))</f>
        <v/>
      </c>
      <c r="O52" s="9">
        <f>IF($N52&lt;&gt;"Yes","",ROUND(($E52-$G52)*24,2))</f>
        <v/>
      </c>
      <c r="P52" s="10">
        <f>IF($A52="","",IF(OR($J52="",$K52="",$L52=""),"",IF(AND($J52&gt;=$K52,$J52&gt;=$L52),"Pick",IF($K52&gt;=$L52,"Pack","Ship"))))</f>
        <v/>
      </c>
      <c r="Q52" s="10">
        <f>IF($A52="","",IF(COUNTIFS(Exceptions!$A$5:$A$204,$A52)&gt;0,"Yes",""))</f>
        <v/>
      </c>
      <c r="R52" s="11">
        <f>IF($A52="","",IF($B52="","",INT($B52)-WEEKDAY($B52,3)))</f>
        <v/>
      </c>
    </row>
    <row r="53">
      <c r="A53" s="7" t="n"/>
      <c r="B53" s="8" t="n"/>
      <c r="C53" s="8" t="n"/>
      <c r="D53" s="8" t="n"/>
      <c r="E53" s="8" t="n"/>
      <c r="F53" s="9">
        <f>IF($A53="","",IF(OR($B53="",$E53=""),"",($E53-$B53)*24))</f>
        <v/>
      </c>
      <c r="G53" s="8" t="n"/>
      <c r="H53" s="8" t="n"/>
      <c r="I53" s="7" t="n"/>
      <c r="J53" s="9">
        <f>IF($A53="","",IF(OR($B53="",$C53=""),"",($C53-$B53)*24))</f>
        <v/>
      </c>
      <c r="K53" s="9">
        <f>IF($A53="","",IF(OR($C53="",$D53=""),"",($D53-$C53)*24))</f>
        <v/>
      </c>
      <c r="L53" s="9">
        <f>IF($A53="","",IF(OR($D53="",$E53=""),"",($E53-$D53)*24))</f>
        <v/>
      </c>
      <c r="M53" s="9">
        <f>IF($A53="","",IF(OR($E53="",$H53=""),"",($H53-$E53)*24))</f>
        <v/>
      </c>
      <c r="N53" s="10">
        <f>IF($A53="","",IF(OR($E53="",$G53=""),"",IF($E53&gt;$G53,"Yes","No")))</f>
        <v/>
      </c>
      <c r="O53" s="9">
        <f>IF($N53&lt;&gt;"Yes","",ROUND(($E53-$G53)*24,2))</f>
        <v/>
      </c>
      <c r="P53" s="10">
        <f>IF($A53="","",IF(OR($J53="",$K53="",$L53=""),"",IF(AND($J53&gt;=$K53,$J53&gt;=$L53),"Pick",IF($K53&gt;=$L53,"Pack","Ship"))))</f>
        <v/>
      </c>
      <c r="Q53" s="10">
        <f>IF($A53="","",IF(COUNTIFS(Exceptions!$A$5:$A$204,$A53)&gt;0,"Yes",""))</f>
        <v/>
      </c>
      <c r="R53" s="11">
        <f>IF($A53="","",IF($B53="","",INT($B53)-WEEKDAY($B53,3)))</f>
        <v/>
      </c>
    </row>
    <row r="54">
      <c r="A54" s="7" t="n"/>
      <c r="B54" s="8" t="n"/>
      <c r="C54" s="8" t="n"/>
      <c r="D54" s="8" t="n"/>
      <c r="E54" s="8" t="n"/>
      <c r="F54" s="9">
        <f>IF($A54="","",IF(OR($B54="",$E54=""),"",($E54-$B54)*24))</f>
        <v/>
      </c>
      <c r="G54" s="8" t="n"/>
      <c r="H54" s="8" t="n"/>
      <c r="I54" s="7" t="n"/>
      <c r="J54" s="9">
        <f>IF($A54="","",IF(OR($B54="",$C54=""),"",($C54-$B54)*24))</f>
        <v/>
      </c>
      <c r="K54" s="9">
        <f>IF($A54="","",IF(OR($C54="",$D54=""),"",($D54-$C54)*24))</f>
        <v/>
      </c>
      <c r="L54" s="9">
        <f>IF($A54="","",IF(OR($D54="",$E54=""),"",($E54-$D54)*24))</f>
        <v/>
      </c>
      <c r="M54" s="9">
        <f>IF($A54="","",IF(OR($E54="",$H54=""),"",($H54-$E54)*24))</f>
        <v/>
      </c>
      <c r="N54" s="10">
        <f>IF($A54="","",IF(OR($E54="",$G54=""),"",IF($E54&gt;$G54,"Yes","No")))</f>
        <v/>
      </c>
      <c r="O54" s="9">
        <f>IF($N54&lt;&gt;"Yes","",ROUND(($E54-$G54)*24,2))</f>
        <v/>
      </c>
      <c r="P54" s="10">
        <f>IF($A54="","",IF(OR($J54="",$K54="",$L54=""),"",IF(AND($J54&gt;=$K54,$J54&gt;=$L54),"Pick",IF($K54&gt;=$L54,"Pack","Ship"))))</f>
        <v/>
      </c>
      <c r="Q54" s="10">
        <f>IF($A54="","",IF(COUNTIFS(Exceptions!$A$5:$A$204,$A54)&gt;0,"Yes",""))</f>
        <v/>
      </c>
      <c r="R54" s="11">
        <f>IF($A54="","",IF($B54="","",INT($B54)-WEEKDAY($B54,3)))</f>
        <v/>
      </c>
    </row>
    <row r="55">
      <c r="A55" s="7" t="n"/>
      <c r="B55" s="8" t="n"/>
      <c r="C55" s="8" t="n"/>
      <c r="D55" s="8" t="n"/>
      <c r="E55" s="8" t="n"/>
      <c r="F55" s="9">
        <f>IF($A55="","",IF(OR($B55="",$E55=""),"",($E55-$B55)*24))</f>
        <v/>
      </c>
      <c r="G55" s="8" t="n"/>
      <c r="H55" s="8" t="n"/>
      <c r="I55" s="7" t="n"/>
      <c r="J55" s="9">
        <f>IF($A55="","",IF(OR($B55="",$C55=""),"",($C55-$B55)*24))</f>
        <v/>
      </c>
      <c r="K55" s="9">
        <f>IF($A55="","",IF(OR($C55="",$D55=""),"",($D55-$C55)*24))</f>
        <v/>
      </c>
      <c r="L55" s="9">
        <f>IF($A55="","",IF(OR($D55="",$E55=""),"",($E55-$D55)*24))</f>
        <v/>
      </c>
      <c r="M55" s="9">
        <f>IF($A55="","",IF(OR($E55="",$H55=""),"",($H55-$E55)*24))</f>
        <v/>
      </c>
      <c r="N55" s="10">
        <f>IF($A55="","",IF(OR($E55="",$G55=""),"",IF($E55&gt;$G55,"Yes","No")))</f>
        <v/>
      </c>
      <c r="O55" s="9">
        <f>IF($N55&lt;&gt;"Yes","",ROUND(($E55-$G55)*24,2))</f>
        <v/>
      </c>
      <c r="P55" s="10">
        <f>IF($A55="","",IF(OR($J55="",$K55="",$L55=""),"",IF(AND($J55&gt;=$K55,$J55&gt;=$L55),"Pick",IF($K55&gt;=$L55,"Pack","Ship"))))</f>
        <v/>
      </c>
      <c r="Q55" s="10">
        <f>IF($A55="","",IF(COUNTIFS(Exceptions!$A$5:$A$204,$A55)&gt;0,"Yes",""))</f>
        <v/>
      </c>
      <c r="R55" s="11">
        <f>IF($A55="","",IF($B55="","",INT($B55)-WEEKDAY($B55,3)))</f>
        <v/>
      </c>
    </row>
    <row r="56">
      <c r="A56" s="7" t="n"/>
      <c r="B56" s="8" t="n"/>
      <c r="C56" s="8" t="n"/>
      <c r="D56" s="8" t="n"/>
      <c r="E56" s="8" t="n"/>
      <c r="F56" s="9">
        <f>IF($A56="","",IF(OR($B56="",$E56=""),"",($E56-$B56)*24))</f>
        <v/>
      </c>
      <c r="G56" s="8" t="n"/>
      <c r="H56" s="8" t="n"/>
      <c r="I56" s="7" t="n"/>
      <c r="J56" s="9">
        <f>IF($A56="","",IF(OR($B56="",$C56=""),"",($C56-$B56)*24))</f>
        <v/>
      </c>
      <c r="K56" s="9">
        <f>IF($A56="","",IF(OR($C56="",$D56=""),"",($D56-$C56)*24))</f>
        <v/>
      </c>
      <c r="L56" s="9">
        <f>IF($A56="","",IF(OR($D56="",$E56=""),"",($E56-$D56)*24))</f>
        <v/>
      </c>
      <c r="M56" s="9">
        <f>IF($A56="","",IF(OR($E56="",$H56=""),"",($H56-$E56)*24))</f>
        <v/>
      </c>
      <c r="N56" s="10">
        <f>IF($A56="","",IF(OR($E56="",$G56=""),"",IF($E56&gt;$G56,"Yes","No")))</f>
        <v/>
      </c>
      <c r="O56" s="9">
        <f>IF($N56&lt;&gt;"Yes","",ROUND(($E56-$G56)*24,2))</f>
        <v/>
      </c>
      <c r="P56" s="10">
        <f>IF($A56="","",IF(OR($J56="",$K56="",$L56=""),"",IF(AND($J56&gt;=$K56,$J56&gt;=$L56),"Pick",IF($K56&gt;=$L56,"Pack","Ship"))))</f>
        <v/>
      </c>
      <c r="Q56" s="10">
        <f>IF($A56="","",IF(COUNTIFS(Exceptions!$A$5:$A$204,$A56)&gt;0,"Yes",""))</f>
        <v/>
      </c>
      <c r="R56" s="11">
        <f>IF($A56="","",IF($B56="","",INT($B56)-WEEKDAY($B56,3)))</f>
        <v/>
      </c>
    </row>
    <row r="57">
      <c r="A57" s="7" t="n"/>
      <c r="B57" s="8" t="n"/>
      <c r="C57" s="8" t="n"/>
      <c r="D57" s="8" t="n"/>
      <c r="E57" s="8" t="n"/>
      <c r="F57" s="9">
        <f>IF($A57="","",IF(OR($B57="",$E57=""),"",($E57-$B57)*24))</f>
        <v/>
      </c>
      <c r="G57" s="8" t="n"/>
      <c r="H57" s="8" t="n"/>
      <c r="I57" s="7" t="n"/>
      <c r="J57" s="9">
        <f>IF($A57="","",IF(OR($B57="",$C57=""),"",($C57-$B57)*24))</f>
        <v/>
      </c>
      <c r="K57" s="9">
        <f>IF($A57="","",IF(OR($C57="",$D57=""),"",($D57-$C57)*24))</f>
        <v/>
      </c>
      <c r="L57" s="9">
        <f>IF($A57="","",IF(OR($D57="",$E57=""),"",($E57-$D57)*24))</f>
        <v/>
      </c>
      <c r="M57" s="9">
        <f>IF($A57="","",IF(OR($E57="",$H57=""),"",($H57-$E57)*24))</f>
        <v/>
      </c>
      <c r="N57" s="10">
        <f>IF($A57="","",IF(OR($E57="",$G57=""),"",IF($E57&gt;$G57,"Yes","No")))</f>
        <v/>
      </c>
      <c r="O57" s="9">
        <f>IF($N57&lt;&gt;"Yes","",ROUND(($E57-$G57)*24,2))</f>
        <v/>
      </c>
      <c r="P57" s="10">
        <f>IF($A57="","",IF(OR($J57="",$K57="",$L57=""),"",IF(AND($J57&gt;=$K57,$J57&gt;=$L57),"Pick",IF($K57&gt;=$L57,"Pack","Ship"))))</f>
        <v/>
      </c>
      <c r="Q57" s="10">
        <f>IF($A57="","",IF(COUNTIFS(Exceptions!$A$5:$A$204,$A57)&gt;0,"Yes",""))</f>
        <v/>
      </c>
      <c r="R57" s="11">
        <f>IF($A57="","",IF($B57="","",INT($B57)-WEEKDAY($B57,3)))</f>
        <v/>
      </c>
    </row>
    <row r="58">
      <c r="A58" s="7" t="n"/>
      <c r="B58" s="8" t="n"/>
      <c r="C58" s="8" t="n"/>
      <c r="D58" s="8" t="n"/>
      <c r="E58" s="8" t="n"/>
      <c r="F58" s="9">
        <f>IF($A58="","",IF(OR($B58="",$E58=""),"",($E58-$B58)*24))</f>
        <v/>
      </c>
      <c r="G58" s="8" t="n"/>
      <c r="H58" s="8" t="n"/>
      <c r="I58" s="7" t="n"/>
      <c r="J58" s="9">
        <f>IF($A58="","",IF(OR($B58="",$C58=""),"",($C58-$B58)*24))</f>
        <v/>
      </c>
      <c r="K58" s="9">
        <f>IF($A58="","",IF(OR($C58="",$D58=""),"",($D58-$C58)*24))</f>
        <v/>
      </c>
      <c r="L58" s="9">
        <f>IF($A58="","",IF(OR($D58="",$E58=""),"",($E58-$D58)*24))</f>
        <v/>
      </c>
      <c r="M58" s="9">
        <f>IF($A58="","",IF(OR($E58="",$H58=""),"",($H58-$E58)*24))</f>
        <v/>
      </c>
      <c r="N58" s="10">
        <f>IF($A58="","",IF(OR($E58="",$G58=""),"",IF($E58&gt;$G58,"Yes","No")))</f>
        <v/>
      </c>
      <c r="O58" s="9">
        <f>IF($N58&lt;&gt;"Yes","",ROUND(($E58-$G58)*24,2))</f>
        <v/>
      </c>
      <c r="P58" s="10">
        <f>IF($A58="","",IF(OR($J58="",$K58="",$L58=""),"",IF(AND($J58&gt;=$K58,$J58&gt;=$L58),"Pick",IF($K58&gt;=$L58,"Pack","Ship"))))</f>
        <v/>
      </c>
      <c r="Q58" s="10">
        <f>IF($A58="","",IF(COUNTIFS(Exceptions!$A$5:$A$204,$A58)&gt;0,"Yes",""))</f>
        <v/>
      </c>
      <c r="R58" s="11">
        <f>IF($A58="","",IF($B58="","",INT($B58)-WEEKDAY($B58,3)))</f>
        <v/>
      </c>
    </row>
    <row r="59">
      <c r="A59" s="7" t="n"/>
      <c r="B59" s="8" t="n"/>
      <c r="C59" s="8" t="n"/>
      <c r="D59" s="8" t="n"/>
      <c r="E59" s="8" t="n"/>
      <c r="F59" s="9">
        <f>IF($A59="","",IF(OR($B59="",$E59=""),"",($E59-$B59)*24))</f>
        <v/>
      </c>
      <c r="G59" s="8" t="n"/>
      <c r="H59" s="8" t="n"/>
      <c r="I59" s="7" t="n"/>
      <c r="J59" s="9">
        <f>IF($A59="","",IF(OR($B59="",$C59=""),"",($C59-$B59)*24))</f>
        <v/>
      </c>
      <c r="K59" s="9">
        <f>IF($A59="","",IF(OR($C59="",$D59=""),"",($D59-$C59)*24))</f>
        <v/>
      </c>
      <c r="L59" s="9">
        <f>IF($A59="","",IF(OR($D59="",$E59=""),"",($E59-$D59)*24))</f>
        <v/>
      </c>
      <c r="M59" s="9">
        <f>IF($A59="","",IF(OR($E59="",$H59=""),"",($H59-$E59)*24))</f>
        <v/>
      </c>
      <c r="N59" s="10">
        <f>IF($A59="","",IF(OR($E59="",$G59=""),"",IF($E59&gt;$G59,"Yes","No")))</f>
        <v/>
      </c>
      <c r="O59" s="9">
        <f>IF($N59&lt;&gt;"Yes","",ROUND(($E59-$G59)*24,2))</f>
        <v/>
      </c>
      <c r="P59" s="10">
        <f>IF($A59="","",IF(OR($J59="",$K59="",$L59=""),"",IF(AND($J59&gt;=$K59,$J59&gt;=$L59),"Pick",IF($K59&gt;=$L59,"Pack","Ship"))))</f>
        <v/>
      </c>
      <c r="Q59" s="10">
        <f>IF($A59="","",IF(COUNTIFS(Exceptions!$A$5:$A$204,$A59)&gt;0,"Yes",""))</f>
        <v/>
      </c>
      <c r="R59" s="11">
        <f>IF($A59="","",IF($B59="","",INT($B59)-WEEKDAY($B59,3)))</f>
        <v/>
      </c>
    </row>
    <row r="60">
      <c r="A60" s="7" t="n"/>
      <c r="B60" s="8" t="n"/>
      <c r="C60" s="8" t="n"/>
      <c r="D60" s="8" t="n"/>
      <c r="E60" s="8" t="n"/>
      <c r="F60" s="9">
        <f>IF($A60="","",IF(OR($B60="",$E60=""),"",($E60-$B60)*24))</f>
        <v/>
      </c>
      <c r="G60" s="8" t="n"/>
      <c r="H60" s="8" t="n"/>
      <c r="I60" s="7" t="n"/>
      <c r="J60" s="9">
        <f>IF($A60="","",IF(OR($B60="",$C60=""),"",($C60-$B60)*24))</f>
        <v/>
      </c>
      <c r="K60" s="9">
        <f>IF($A60="","",IF(OR($C60="",$D60=""),"",($D60-$C60)*24))</f>
        <v/>
      </c>
      <c r="L60" s="9">
        <f>IF($A60="","",IF(OR($D60="",$E60=""),"",($E60-$D60)*24))</f>
        <v/>
      </c>
      <c r="M60" s="9">
        <f>IF($A60="","",IF(OR($E60="",$H60=""),"",($H60-$E60)*24))</f>
        <v/>
      </c>
      <c r="N60" s="10">
        <f>IF($A60="","",IF(OR($E60="",$G60=""),"",IF($E60&gt;$G60,"Yes","No")))</f>
        <v/>
      </c>
      <c r="O60" s="9">
        <f>IF($N60&lt;&gt;"Yes","",ROUND(($E60-$G60)*24,2))</f>
        <v/>
      </c>
      <c r="P60" s="10">
        <f>IF($A60="","",IF(OR($J60="",$K60="",$L60=""),"",IF(AND($J60&gt;=$K60,$J60&gt;=$L60),"Pick",IF($K60&gt;=$L60,"Pack","Ship"))))</f>
        <v/>
      </c>
      <c r="Q60" s="10">
        <f>IF($A60="","",IF(COUNTIFS(Exceptions!$A$5:$A$204,$A60)&gt;0,"Yes",""))</f>
        <v/>
      </c>
      <c r="R60" s="11">
        <f>IF($A60="","",IF($B60="","",INT($B60)-WEEKDAY($B60,3)))</f>
        <v/>
      </c>
    </row>
    <row r="61">
      <c r="A61" s="7" t="n"/>
      <c r="B61" s="8" t="n"/>
      <c r="C61" s="8" t="n"/>
      <c r="D61" s="8" t="n"/>
      <c r="E61" s="8" t="n"/>
      <c r="F61" s="9">
        <f>IF($A61="","",IF(OR($B61="",$E61=""),"",($E61-$B61)*24))</f>
        <v/>
      </c>
      <c r="G61" s="8" t="n"/>
      <c r="H61" s="8" t="n"/>
      <c r="I61" s="7" t="n"/>
      <c r="J61" s="9">
        <f>IF($A61="","",IF(OR($B61="",$C61=""),"",($C61-$B61)*24))</f>
        <v/>
      </c>
      <c r="K61" s="9">
        <f>IF($A61="","",IF(OR($C61="",$D61=""),"",($D61-$C61)*24))</f>
        <v/>
      </c>
      <c r="L61" s="9">
        <f>IF($A61="","",IF(OR($D61="",$E61=""),"",($E61-$D61)*24))</f>
        <v/>
      </c>
      <c r="M61" s="9">
        <f>IF($A61="","",IF(OR($E61="",$H61=""),"",($H61-$E61)*24))</f>
        <v/>
      </c>
      <c r="N61" s="10">
        <f>IF($A61="","",IF(OR($E61="",$G61=""),"",IF($E61&gt;$G61,"Yes","No")))</f>
        <v/>
      </c>
      <c r="O61" s="9">
        <f>IF($N61&lt;&gt;"Yes","",ROUND(($E61-$G61)*24,2))</f>
        <v/>
      </c>
      <c r="P61" s="10">
        <f>IF($A61="","",IF(OR($J61="",$K61="",$L61=""),"",IF(AND($J61&gt;=$K61,$J61&gt;=$L61),"Pick",IF($K61&gt;=$L61,"Pack","Ship"))))</f>
        <v/>
      </c>
      <c r="Q61" s="10">
        <f>IF($A61="","",IF(COUNTIFS(Exceptions!$A$5:$A$204,$A61)&gt;0,"Yes",""))</f>
        <v/>
      </c>
      <c r="R61" s="11">
        <f>IF($A61="","",IF($B61="","",INT($B61)-WEEKDAY($B61,3)))</f>
        <v/>
      </c>
    </row>
    <row r="62">
      <c r="A62" s="7" t="n"/>
      <c r="B62" s="8" t="n"/>
      <c r="C62" s="8" t="n"/>
      <c r="D62" s="8" t="n"/>
      <c r="E62" s="8" t="n"/>
      <c r="F62" s="9">
        <f>IF($A62="","",IF(OR($B62="",$E62=""),"",($E62-$B62)*24))</f>
        <v/>
      </c>
      <c r="G62" s="8" t="n"/>
      <c r="H62" s="8" t="n"/>
      <c r="I62" s="7" t="n"/>
      <c r="J62" s="9">
        <f>IF($A62="","",IF(OR($B62="",$C62=""),"",($C62-$B62)*24))</f>
        <v/>
      </c>
      <c r="K62" s="9">
        <f>IF($A62="","",IF(OR($C62="",$D62=""),"",($D62-$C62)*24))</f>
        <v/>
      </c>
      <c r="L62" s="9">
        <f>IF($A62="","",IF(OR($D62="",$E62=""),"",($E62-$D62)*24))</f>
        <v/>
      </c>
      <c r="M62" s="9">
        <f>IF($A62="","",IF(OR($E62="",$H62=""),"",($H62-$E62)*24))</f>
        <v/>
      </c>
      <c r="N62" s="10">
        <f>IF($A62="","",IF(OR($E62="",$G62=""),"",IF($E62&gt;$G62,"Yes","No")))</f>
        <v/>
      </c>
      <c r="O62" s="9">
        <f>IF($N62&lt;&gt;"Yes","",ROUND(($E62-$G62)*24,2))</f>
        <v/>
      </c>
      <c r="P62" s="10">
        <f>IF($A62="","",IF(OR($J62="",$K62="",$L62=""),"",IF(AND($J62&gt;=$K62,$J62&gt;=$L62),"Pick",IF($K62&gt;=$L62,"Pack","Ship"))))</f>
        <v/>
      </c>
      <c r="Q62" s="10">
        <f>IF($A62="","",IF(COUNTIFS(Exceptions!$A$5:$A$204,$A62)&gt;0,"Yes",""))</f>
        <v/>
      </c>
      <c r="R62" s="11">
        <f>IF($A62="","",IF($B62="","",INT($B62)-WEEKDAY($B62,3)))</f>
        <v/>
      </c>
    </row>
    <row r="63">
      <c r="A63" s="7" t="n"/>
      <c r="B63" s="8" t="n"/>
      <c r="C63" s="8" t="n"/>
      <c r="D63" s="8" t="n"/>
      <c r="E63" s="8" t="n"/>
      <c r="F63" s="9">
        <f>IF($A63="","",IF(OR($B63="",$E63=""),"",($E63-$B63)*24))</f>
        <v/>
      </c>
      <c r="G63" s="8" t="n"/>
      <c r="H63" s="8" t="n"/>
      <c r="I63" s="7" t="n"/>
      <c r="J63" s="9">
        <f>IF($A63="","",IF(OR($B63="",$C63=""),"",($C63-$B63)*24))</f>
        <v/>
      </c>
      <c r="K63" s="9">
        <f>IF($A63="","",IF(OR($C63="",$D63=""),"",($D63-$C63)*24))</f>
        <v/>
      </c>
      <c r="L63" s="9">
        <f>IF($A63="","",IF(OR($D63="",$E63=""),"",($E63-$D63)*24))</f>
        <v/>
      </c>
      <c r="M63" s="9">
        <f>IF($A63="","",IF(OR($E63="",$H63=""),"",($H63-$E63)*24))</f>
        <v/>
      </c>
      <c r="N63" s="10">
        <f>IF($A63="","",IF(OR($E63="",$G63=""),"",IF($E63&gt;$G63,"Yes","No")))</f>
        <v/>
      </c>
      <c r="O63" s="9">
        <f>IF($N63&lt;&gt;"Yes","",ROUND(($E63-$G63)*24,2))</f>
        <v/>
      </c>
      <c r="P63" s="10">
        <f>IF($A63="","",IF(OR($J63="",$K63="",$L63=""),"",IF(AND($J63&gt;=$K63,$J63&gt;=$L63),"Pick",IF($K63&gt;=$L63,"Pack","Ship"))))</f>
        <v/>
      </c>
      <c r="Q63" s="10">
        <f>IF($A63="","",IF(COUNTIFS(Exceptions!$A$5:$A$204,$A63)&gt;0,"Yes",""))</f>
        <v/>
      </c>
      <c r="R63" s="11">
        <f>IF($A63="","",IF($B63="","",INT($B63)-WEEKDAY($B63,3)))</f>
        <v/>
      </c>
    </row>
    <row r="64">
      <c r="A64" s="7" t="n"/>
      <c r="B64" s="8" t="n"/>
      <c r="C64" s="8" t="n"/>
      <c r="D64" s="8" t="n"/>
      <c r="E64" s="8" t="n"/>
      <c r="F64" s="9">
        <f>IF($A64="","",IF(OR($B64="",$E64=""),"",($E64-$B64)*24))</f>
        <v/>
      </c>
      <c r="G64" s="8" t="n"/>
      <c r="H64" s="8" t="n"/>
      <c r="I64" s="7" t="n"/>
      <c r="J64" s="9">
        <f>IF($A64="","",IF(OR($B64="",$C64=""),"",($C64-$B64)*24))</f>
        <v/>
      </c>
      <c r="K64" s="9">
        <f>IF($A64="","",IF(OR($C64="",$D64=""),"",($D64-$C64)*24))</f>
        <v/>
      </c>
      <c r="L64" s="9">
        <f>IF($A64="","",IF(OR($D64="",$E64=""),"",($E64-$D64)*24))</f>
        <v/>
      </c>
      <c r="M64" s="9">
        <f>IF($A64="","",IF(OR($E64="",$H64=""),"",($H64-$E64)*24))</f>
        <v/>
      </c>
      <c r="N64" s="10">
        <f>IF($A64="","",IF(OR($E64="",$G64=""),"",IF($E64&gt;$G64,"Yes","No")))</f>
        <v/>
      </c>
      <c r="O64" s="9">
        <f>IF($N64&lt;&gt;"Yes","",ROUND(($E64-$G64)*24,2))</f>
        <v/>
      </c>
      <c r="P64" s="10">
        <f>IF($A64="","",IF(OR($J64="",$K64="",$L64=""),"",IF(AND($J64&gt;=$K64,$J64&gt;=$L64),"Pick",IF($K64&gt;=$L64,"Pack","Ship"))))</f>
        <v/>
      </c>
      <c r="Q64" s="10">
        <f>IF($A64="","",IF(COUNTIFS(Exceptions!$A$5:$A$204,$A64)&gt;0,"Yes",""))</f>
        <v/>
      </c>
      <c r="R64" s="11">
        <f>IF($A64="","",IF($B64="","",INT($B64)-WEEKDAY($B64,3)))</f>
        <v/>
      </c>
    </row>
    <row r="65">
      <c r="A65" s="7" t="n"/>
      <c r="B65" s="8" t="n"/>
      <c r="C65" s="8" t="n"/>
      <c r="D65" s="8" t="n"/>
      <c r="E65" s="8" t="n"/>
      <c r="F65" s="9">
        <f>IF($A65="","",IF(OR($B65="",$E65=""),"",($E65-$B65)*24))</f>
        <v/>
      </c>
      <c r="G65" s="8" t="n"/>
      <c r="H65" s="8" t="n"/>
      <c r="I65" s="7" t="n"/>
      <c r="J65" s="9">
        <f>IF($A65="","",IF(OR($B65="",$C65=""),"",($C65-$B65)*24))</f>
        <v/>
      </c>
      <c r="K65" s="9">
        <f>IF($A65="","",IF(OR($C65="",$D65=""),"",($D65-$C65)*24))</f>
        <v/>
      </c>
      <c r="L65" s="9">
        <f>IF($A65="","",IF(OR($D65="",$E65=""),"",($E65-$D65)*24))</f>
        <v/>
      </c>
      <c r="M65" s="9">
        <f>IF($A65="","",IF(OR($E65="",$H65=""),"",($H65-$E65)*24))</f>
        <v/>
      </c>
      <c r="N65" s="10">
        <f>IF($A65="","",IF(OR($E65="",$G65=""),"",IF($E65&gt;$G65,"Yes","No")))</f>
        <v/>
      </c>
      <c r="O65" s="9">
        <f>IF($N65&lt;&gt;"Yes","",ROUND(($E65-$G65)*24,2))</f>
        <v/>
      </c>
      <c r="P65" s="10">
        <f>IF($A65="","",IF(OR($J65="",$K65="",$L65=""),"",IF(AND($J65&gt;=$K65,$J65&gt;=$L65),"Pick",IF($K65&gt;=$L65,"Pack","Ship"))))</f>
        <v/>
      </c>
      <c r="Q65" s="10">
        <f>IF($A65="","",IF(COUNTIFS(Exceptions!$A$5:$A$204,$A65)&gt;0,"Yes",""))</f>
        <v/>
      </c>
      <c r="R65" s="11">
        <f>IF($A65="","",IF($B65="","",INT($B65)-WEEKDAY($B65,3)))</f>
        <v/>
      </c>
    </row>
    <row r="66">
      <c r="A66" s="7" t="n"/>
      <c r="B66" s="8" t="n"/>
      <c r="C66" s="8" t="n"/>
      <c r="D66" s="8" t="n"/>
      <c r="E66" s="8" t="n"/>
      <c r="F66" s="9">
        <f>IF($A66="","",IF(OR($B66="",$E66=""),"",($E66-$B66)*24))</f>
        <v/>
      </c>
      <c r="G66" s="8" t="n"/>
      <c r="H66" s="8" t="n"/>
      <c r="I66" s="7" t="n"/>
      <c r="J66" s="9">
        <f>IF($A66="","",IF(OR($B66="",$C66=""),"",($C66-$B66)*24))</f>
        <v/>
      </c>
      <c r="K66" s="9">
        <f>IF($A66="","",IF(OR($C66="",$D66=""),"",($D66-$C66)*24))</f>
        <v/>
      </c>
      <c r="L66" s="9">
        <f>IF($A66="","",IF(OR($D66="",$E66=""),"",($E66-$D66)*24))</f>
        <v/>
      </c>
      <c r="M66" s="9">
        <f>IF($A66="","",IF(OR($E66="",$H66=""),"",($H66-$E66)*24))</f>
        <v/>
      </c>
      <c r="N66" s="10">
        <f>IF($A66="","",IF(OR($E66="",$G66=""),"",IF($E66&gt;$G66,"Yes","No")))</f>
        <v/>
      </c>
      <c r="O66" s="9">
        <f>IF($N66&lt;&gt;"Yes","",ROUND(($E66-$G66)*24,2))</f>
        <v/>
      </c>
      <c r="P66" s="10">
        <f>IF($A66="","",IF(OR($J66="",$K66="",$L66=""),"",IF(AND($J66&gt;=$K66,$J66&gt;=$L66),"Pick",IF($K66&gt;=$L66,"Pack","Ship"))))</f>
        <v/>
      </c>
      <c r="Q66" s="10">
        <f>IF($A66="","",IF(COUNTIFS(Exceptions!$A$5:$A$204,$A66)&gt;0,"Yes",""))</f>
        <v/>
      </c>
      <c r="R66" s="11">
        <f>IF($A66="","",IF($B66="","",INT($B66)-WEEKDAY($B66,3)))</f>
        <v/>
      </c>
    </row>
    <row r="67">
      <c r="A67" s="7" t="n"/>
      <c r="B67" s="8" t="n"/>
      <c r="C67" s="8" t="n"/>
      <c r="D67" s="8" t="n"/>
      <c r="E67" s="8" t="n"/>
      <c r="F67" s="9">
        <f>IF($A67="","",IF(OR($B67="",$E67=""),"",($E67-$B67)*24))</f>
        <v/>
      </c>
      <c r="G67" s="8" t="n"/>
      <c r="H67" s="8" t="n"/>
      <c r="I67" s="7" t="n"/>
      <c r="J67" s="9">
        <f>IF($A67="","",IF(OR($B67="",$C67=""),"",($C67-$B67)*24))</f>
        <v/>
      </c>
      <c r="K67" s="9">
        <f>IF($A67="","",IF(OR($C67="",$D67=""),"",($D67-$C67)*24))</f>
        <v/>
      </c>
      <c r="L67" s="9">
        <f>IF($A67="","",IF(OR($D67="",$E67=""),"",($E67-$D67)*24))</f>
        <v/>
      </c>
      <c r="M67" s="9">
        <f>IF($A67="","",IF(OR($E67="",$H67=""),"",($H67-$E67)*24))</f>
        <v/>
      </c>
      <c r="N67" s="10">
        <f>IF($A67="","",IF(OR($E67="",$G67=""),"",IF($E67&gt;$G67,"Yes","No")))</f>
        <v/>
      </c>
      <c r="O67" s="9">
        <f>IF($N67&lt;&gt;"Yes","",ROUND(($E67-$G67)*24,2))</f>
        <v/>
      </c>
      <c r="P67" s="10">
        <f>IF($A67="","",IF(OR($J67="",$K67="",$L67=""),"",IF(AND($J67&gt;=$K67,$J67&gt;=$L67),"Pick",IF($K67&gt;=$L67,"Pack","Ship"))))</f>
        <v/>
      </c>
      <c r="Q67" s="10">
        <f>IF($A67="","",IF(COUNTIFS(Exceptions!$A$5:$A$204,$A67)&gt;0,"Yes",""))</f>
        <v/>
      </c>
      <c r="R67" s="11">
        <f>IF($A67="","",IF($B67="","",INT($B67)-WEEKDAY($B67,3)))</f>
        <v/>
      </c>
    </row>
    <row r="68">
      <c r="A68" s="7" t="n"/>
      <c r="B68" s="8" t="n"/>
      <c r="C68" s="8" t="n"/>
      <c r="D68" s="8" t="n"/>
      <c r="E68" s="8" t="n"/>
      <c r="F68" s="9">
        <f>IF($A68="","",IF(OR($B68="",$E68=""),"",($E68-$B68)*24))</f>
        <v/>
      </c>
      <c r="G68" s="8" t="n"/>
      <c r="H68" s="8" t="n"/>
      <c r="I68" s="7" t="n"/>
      <c r="J68" s="9">
        <f>IF($A68="","",IF(OR($B68="",$C68=""),"",($C68-$B68)*24))</f>
        <v/>
      </c>
      <c r="K68" s="9">
        <f>IF($A68="","",IF(OR($C68="",$D68=""),"",($D68-$C68)*24))</f>
        <v/>
      </c>
      <c r="L68" s="9">
        <f>IF($A68="","",IF(OR($D68="",$E68=""),"",($E68-$D68)*24))</f>
        <v/>
      </c>
      <c r="M68" s="9">
        <f>IF($A68="","",IF(OR($E68="",$H68=""),"",($H68-$E68)*24))</f>
        <v/>
      </c>
      <c r="N68" s="10">
        <f>IF($A68="","",IF(OR($E68="",$G68=""),"",IF($E68&gt;$G68,"Yes","No")))</f>
        <v/>
      </c>
      <c r="O68" s="9">
        <f>IF($N68&lt;&gt;"Yes","",ROUND(($E68-$G68)*24,2))</f>
        <v/>
      </c>
      <c r="P68" s="10">
        <f>IF($A68="","",IF(OR($J68="",$K68="",$L68=""),"",IF(AND($J68&gt;=$K68,$J68&gt;=$L68),"Pick",IF($K68&gt;=$L68,"Pack","Ship"))))</f>
        <v/>
      </c>
      <c r="Q68" s="10">
        <f>IF($A68="","",IF(COUNTIFS(Exceptions!$A$5:$A$204,$A68)&gt;0,"Yes",""))</f>
        <v/>
      </c>
      <c r="R68" s="11">
        <f>IF($A68="","",IF($B68="","",INT($B68)-WEEKDAY($B68,3)))</f>
        <v/>
      </c>
    </row>
    <row r="69">
      <c r="A69" s="7" t="n"/>
      <c r="B69" s="8" t="n"/>
      <c r="C69" s="8" t="n"/>
      <c r="D69" s="8" t="n"/>
      <c r="E69" s="8" t="n"/>
      <c r="F69" s="9">
        <f>IF($A69="","",IF(OR($B69="",$E69=""),"",($E69-$B69)*24))</f>
        <v/>
      </c>
      <c r="G69" s="8" t="n"/>
      <c r="H69" s="8" t="n"/>
      <c r="I69" s="7" t="n"/>
      <c r="J69" s="9">
        <f>IF($A69="","",IF(OR($B69="",$C69=""),"",($C69-$B69)*24))</f>
        <v/>
      </c>
      <c r="K69" s="9">
        <f>IF($A69="","",IF(OR($C69="",$D69=""),"",($D69-$C69)*24))</f>
        <v/>
      </c>
      <c r="L69" s="9">
        <f>IF($A69="","",IF(OR($D69="",$E69=""),"",($E69-$D69)*24))</f>
        <v/>
      </c>
      <c r="M69" s="9">
        <f>IF($A69="","",IF(OR($E69="",$H69=""),"",($H69-$E69)*24))</f>
        <v/>
      </c>
      <c r="N69" s="10">
        <f>IF($A69="","",IF(OR($E69="",$G69=""),"",IF($E69&gt;$G69,"Yes","No")))</f>
        <v/>
      </c>
      <c r="O69" s="9">
        <f>IF($N69&lt;&gt;"Yes","",ROUND(($E69-$G69)*24,2))</f>
        <v/>
      </c>
      <c r="P69" s="10">
        <f>IF($A69="","",IF(OR($J69="",$K69="",$L69=""),"",IF(AND($J69&gt;=$K69,$J69&gt;=$L69),"Pick",IF($K69&gt;=$L69,"Pack","Ship"))))</f>
        <v/>
      </c>
      <c r="Q69" s="10">
        <f>IF($A69="","",IF(COUNTIFS(Exceptions!$A$5:$A$204,$A69)&gt;0,"Yes",""))</f>
        <v/>
      </c>
      <c r="R69" s="11">
        <f>IF($A69="","",IF($B69="","",INT($B69)-WEEKDAY($B69,3)))</f>
        <v/>
      </c>
    </row>
    <row r="70">
      <c r="A70" s="7" t="n"/>
      <c r="B70" s="8" t="n"/>
      <c r="C70" s="8" t="n"/>
      <c r="D70" s="8" t="n"/>
      <c r="E70" s="8" t="n"/>
      <c r="F70" s="9">
        <f>IF($A70="","",IF(OR($B70="",$E70=""),"",($E70-$B70)*24))</f>
        <v/>
      </c>
      <c r="G70" s="8" t="n"/>
      <c r="H70" s="8" t="n"/>
      <c r="I70" s="7" t="n"/>
      <c r="J70" s="9">
        <f>IF($A70="","",IF(OR($B70="",$C70=""),"",($C70-$B70)*24))</f>
        <v/>
      </c>
      <c r="K70" s="9">
        <f>IF($A70="","",IF(OR($C70="",$D70=""),"",($D70-$C70)*24))</f>
        <v/>
      </c>
      <c r="L70" s="9">
        <f>IF($A70="","",IF(OR($D70="",$E70=""),"",($E70-$D70)*24))</f>
        <v/>
      </c>
      <c r="M70" s="9">
        <f>IF($A70="","",IF(OR($E70="",$H70=""),"",($H70-$E70)*24))</f>
        <v/>
      </c>
      <c r="N70" s="10">
        <f>IF($A70="","",IF(OR($E70="",$G70=""),"",IF($E70&gt;$G70,"Yes","No")))</f>
        <v/>
      </c>
      <c r="O70" s="9">
        <f>IF($N70&lt;&gt;"Yes","",ROUND(($E70-$G70)*24,2))</f>
        <v/>
      </c>
      <c r="P70" s="10">
        <f>IF($A70="","",IF(OR($J70="",$K70="",$L70=""),"",IF(AND($J70&gt;=$K70,$J70&gt;=$L70),"Pick",IF($K70&gt;=$L70,"Pack","Ship"))))</f>
        <v/>
      </c>
      <c r="Q70" s="10">
        <f>IF($A70="","",IF(COUNTIFS(Exceptions!$A$5:$A$204,$A70)&gt;0,"Yes",""))</f>
        <v/>
      </c>
      <c r="R70" s="11">
        <f>IF($A70="","",IF($B70="","",INT($B70)-WEEKDAY($B70,3)))</f>
        <v/>
      </c>
    </row>
    <row r="71">
      <c r="A71" s="7" t="n"/>
      <c r="B71" s="8" t="n"/>
      <c r="C71" s="8" t="n"/>
      <c r="D71" s="8" t="n"/>
      <c r="E71" s="8" t="n"/>
      <c r="F71" s="9">
        <f>IF($A71="","",IF(OR($B71="",$E71=""),"",($E71-$B71)*24))</f>
        <v/>
      </c>
      <c r="G71" s="8" t="n"/>
      <c r="H71" s="8" t="n"/>
      <c r="I71" s="7" t="n"/>
      <c r="J71" s="9">
        <f>IF($A71="","",IF(OR($B71="",$C71=""),"",($C71-$B71)*24))</f>
        <v/>
      </c>
      <c r="K71" s="9">
        <f>IF($A71="","",IF(OR($C71="",$D71=""),"",($D71-$C71)*24))</f>
        <v/>
      </c>
      <c r="L71" s="9">
        <f>IF($A71="","",IF(OR($D71="",$E71=""),"",($E71-$D71)*24))</f>
        <v/>
      </c>
      <c r="M71" s="9">
        <f>IF($A71="","",IF(OR($E71="",$H71=""),"",($H71-$E71)*24))</f>
        <v/>
      </c>
      <c r="N71" s="10">
        <f>IF($A71="","",IF(OR($E71="",$G71=""),"",IF($E71&gt;$G71,"Yes","No")))</f>
        <v/>
      </c>
      <c r="O71" s="9">
        <f>IF($N71&lt;&gt;"Yes","",ROUND(($E71-$G71)*24,2))</f>
        <v/>
      </c>
      <c r="P71" s="10">
        <f>IF($A71="","",IF(OR($J71="",$K71="",$L71=""),"",IF(AND($J71&gt;=$K71,$J71&gt;=$L71),"Pick",IF($K71&gt;=$L71,"Pack","Ship"))))</f>
        <v/>
      </c>
      <c r="Q71" s="10">
        <f>IF($A71="","",IF(COUNTIFS(Exceptions!$A$5:$A$204,$A71)&gt;0,"Yes",""))</f>
        <v/>
      </c>
      <c r="R71" s="11">
        <f>IF($A71="","",IF($B71="","",INT($B71)-WEEKDAY($B71,3)))</f>
        <v/>
      </c>
    </row>
    <row r="72">
      <c r="A72" s="7" t="n"/>
      <c r="B72" s="8" t="n"/>
      <c r="C72" s="8" t="n"/>
      <c r="D72" s="8" t="n"/>
      <c r="E72" s="8" t="n"/>
      <c r="F72" s="9">
        <f>IF($A72="","",IF(OR($B72="",$E72=""),"",($E72-$B72)*24))</f>
        <v/>
      </c>
      <c r="G72" s="8" t="n"/>
      <c r="H72" s="8" t="n"/>
      <c r="I72" s="7" t="n"/>
      <c r="J72" s="9">
        <f>IF($A72="","",IF(OR($B72="",$C72=""),"",($C72-$B72)*24))</f>
        <v/>
      </c>
      <c r="K72" s="9">
        <f>IF($A72="","",IF(OR($C72="",$D72=""),"",($D72-$C72)*24))</f>
        <v/>
      </c>
      <c r="L72" s="9">
        <f>IF($A72="","",IF(OR($D72="",$E72=""),"",($E72-$D72)*24))</f>
        <v/>
      </c>
      <c r="M72" s="9">
        <f>IF($A72="","",IF(OR($E72="",$H72=""),"",($H72-$E72)*24))</f>
        <v/>
      </c>
      <c r="N72" s="10">
        <f>IF($A72="","",IF(OR($E72="",$G72=""),"",IF($E72&gt;$G72,"Yes","No")))</f>
        <v/>
      </c>
      <c r="O72" s="9">
        <f>IF($N72&lt;&gt;"Yes","",ROUND(($E72-$G72)*24,2))</f>
        <v/>
      </c>
      <c r="P72" s="10">
        <f>IF($A72="","",IF(OR($J72="",$K72="",$L72=""),"",IF(AND($J72&gt;=$K72,$J72&gt;=$L72),"Pick",IF($K72&gt;=$L72,"Pack","Ship"))))</f>
        <v/>
      </c>
      <c r="Q72" s="10">
        <f>IF($A72="","",IF(COUNTIFS(Exceptions!$A$5:$A$204,$A72)&gt;0,"Yes",""))</f>
        <v/>
      </c>
      <c r="R72" s="11">
        <f>IF($A72="","",IF($B72="","",INT($B72)-WEEKDAY($B72,3)))</f>
        <v/>
      </c>
    </row>
    <row r="73">
      <c r="A73" s="7" t="n"/>
      <c r="B73" s="8" t="n"/>
      <c r="C73" s="8" t="n"/>
      <c r="D73" s="8" t="n"/>
      <c r="E73" s="8" t="n"/>
      <c r="F73" s="9">
        <f>IF($A73="","",IF(OR($B73="",$E73=""),"",($E73-$B73)*24))</f>
        <v/>
      </c>
      <c r="G73" s="8" t="n"/>
      <c r="H73" s="8" t="n"/>
      <c r="I73" s="7" t="n"/>
      <c r="J73" s="9">
        <f>IF($A73="","",IF(OR($B73="",$C73=""),"",($C73-$B73)*24))</f>
        <v/>
      </c>
      <c r="K73" s="9">
        <f>IF($A73="","",IF(OR($C73="",$D73=""),"",($D73-$C73)*24))</f>
        <v/>
      </c>
      <c r="L73" s="9">
        <f>IF($A73="","",IF(OR($D73="",$E73=""),"",($E73-$D73)*24))</f>
        <v/>
      </c>
      <c r="M73" s="9">
        <f>IF($A73="","",IF(OR($E73="",$H73=""),"",($H73-$E73)*24))</f>
        <v/>
      </c>
      <c r="N73" s="10">
        <f>IF($A73="","",IF(OR($E73="",$G73=""),"",IF($E73&gt;$G73,"Yes","No")))</f>
        <v/>
      </c>
      <c r="O73" s="9">
        <f>IF($N73&lt;&gt;"Yes","",ROUND(($E73-$G73)*24,2))</f>
        <v/>
      </c>
      <c r="P73" s="10">
        <f>IF($A73="","",IF(OR($J73="",$K73="",$L73=""),"",IF(AND($J73&gt;=$K73,$J73&gt;=$L73),"Pick",IF($K73&gt;=$L73,"Pack","Ship"))))</f>
        <v/>
      </c>
      <c r="Q73" s="10">
        <f>IF($A73="","",IF(COUNTIFS(Exceptions!$A$5:$A$204,$A73)&gt;0,"Yes",""))</f>
        <v/>
      </c>
      <c r="R73" s="11">
        <f>IF($A73="","",IF($B73="","",INT($B73)-WEEKDAY($B73,3)))</f>
        <v/>
      </c>
    </row>
    <row r="74">
      <c r="A74" s="7" t="n"/>
      <c r="B74" s="8" t="n"/>
      <c r="C74" s="8" t="n"/>
      <c r="D74" s="8" t="n"/>
      <c r="E74" s="8" t="n"/>
      <c r="F74" s="9">
        <f>IF($A74="","",IF(OR($B74="",$E74=""),"",($E74-$B74)*24))</f>
        <v/>
      </c>
      <c r="G74" s="8" t="n"/>
      <c r="H74" s="8" t="n"/>
      <c r="I74" s="7" t="n"/>
      <c r="J74" s="9">
        <f>IF($A74="","",IF(OR($B74="",$C74=""),"",($C74-$B74)*24))</f>
        <v/>
      </c>
      <c r="K74" s="9">
        <f>IF($A74="","",IF(OR($C74="",$D74=""),"",($D74-$C74)*24))</f>
        <v/>
      </c>
      <c r="L74" s="9">
        <f>IF($A74="","",IF(OR($D74="",$E74=""),"",($E74-$D74)*24))</f>
        <v/>
      </c>
      <c r="M74" s="9">
        <f>IF($A74="","",IF(OR($E74="",$H74=""),"",($H74-$E74)*24))</f>
        <v/>
      </c>
      <c r="N74" s="10">
        <f>IF($A74="","",IF(OR($E74="",$G74=""),"",IF($E74&gt;$G74,"Yes","No")))</f>
        <v/>
      </c>
      <c r="O74" s="9">
        <f>IF($N74&lt;&gt;"Yes","",ROUND(($E74-$G74)*24,2))</f>
        <v/>
      </c>
      <c r="P74" s="10">
        <f>IF($A74="","",IF(OR($J74="",$K74="",$L74=""),"",IF(AND($J74&gt;=$K74,$J74&gt;=$L74),"Pick",IF($K74&gt;=$L74,"Pack","Ship"))))</f>
        <v/>
      </c>
      <c r="Q74" s="10">
        <f>IF($A74="","",IF(COUNTIFS(Exceptions!$A$5:$A$204,$A74)&gt;0,"Yes",""))</f>
        <v/>
      </c>
      <c r="R74" s="11">
        <f>IF($A74="","",IF($B74="","",INT($B74)-WEEKDAY($B74,3)))</f>
        <v/>
      </c>
    </row>
    <row r="75">
      <c r="A75" s="7" t="n"/>
      <c r="B75" s="8" t="n"/>
      <c r="C75" s="8" t="n"/>
      <c r="D75" s="8" t="n"/>
      <c r="E75" s="8" t="n"/>
      <c r="F75" s="9">
        <f>IF($A75="","",IF(OR($B75="",$E75=""),"",($E75-$B75)*24))</f>
        <v/>
      </c>
      <c r="G75" s="8" t="n"/>
      <c r="H75" s="8" t="n"/>
      <c r="I75" s="7" t="n"/>
      <c r="J75" s="9">
        <f>IF($A75="","",IF(OR($B75="",$C75=""),"",($C75-$B75)*24))</f>
        <v/>
      </c>
      <c r="K75" s="9">
        <f>IF($A75="","",IF(OR($C75="",$D75=""),"",($D75-$C75)*24))</f>
        <v/>
      </c>
      <c r="L75" s="9">
        <f>IF($A75="","",IF(OR($D75="",$E75=""),"",($E75-$D75)*24))</f>
        <v/>
      </c>
      <c r="M75" s="9">
        <f>IF($A75="","",IF(OR($E75="",$H75=""),"",($H75-$E75)*24))</f>
        <v/>
      </c>
      <c r="N75" s="10">
        <f>IF($A75="","",IF(OR($E75="",$G75=""),"",IF($E75&gt;$G75,"Yes","No")))</f>
        <v/>
      </c>
      <c r="O75" s="9">
        <f>IF($N75&lt;&gt;"Yes","",ROUND(($E75-$G75)*24,2))</f>
        <v/>
      </c>
      <c r="P75" s="10">
        <f>IF($A75="","",IF(OR($J75="",$K75="",$L75=""),"",IF(AND($J75&gt;=$K75,$J75&gt;=$L75),"Pick",IF($K75&gt;=$L75,"Pack","Ship"))))</f>
        <v/>
      </c>
      <c r="Q75" s="10">
        <f>IF($A75="","",IF(COUNTIFS(Exceptions!$A$5:$A$204,$A75)&gt;0,"Yes",""))</f>
        <v/>
      </c>
      <c r="R75" s="11">
        <f>IF($A75="","",IF($B75="","",INT($B75)-WEEKDAY($B75,3)))</f>
        <v/>
      </c>
    </row>
    <row r="76">
      <c r="A76" s="7" t="n"/>
      <c r="B76" s="8" t="n"/>
      <c r="C76" s="8" t="n"/>
      <c r="D76" s="8" t="n"/>
      <c r="E76" s="8" t="n"/>
      <c r="F76" s="9">
        <f>IF($A76="","",IF(OR($B76="",$E76=""),"",($E76-$B76)*24))</f>
        <v/>
      </c>
      <c r="G76" s="8" t="n"/>
      <c r="H76" s="8" t="n"/>
      <c r="I76" s="7" t="n"/>
      <c r="J76" s="9">
        <f>IF($A76="","",IF(OR($B76="",$C76=""),"",($C76-$B76)*24))</f>
        <v/>
      </c>
      <c r="K76" s="9">
        <f>IF($A76="","",IF(OR($C76="",$D76=""),"",($D76-$C76)*24))</f>
        <v/>
      </c>
      <c r="L76" s="9">
        <f>IF($A76="","",IF(OR($D76="",$E76=""),"",($E76-$D76)*24))</f>
        <v/>
      </c>
      <c r="M76" s="9">
        <f>IF($A76="","",IF(OR($E76="",$H76=""),"",($H76-$E76)*24))</f>
        <v/>
      </c>
      <c r="N76" s="10">
        <f>IF($A76="","",IF(OR($E76="",$G76=""),"",IF($E76&gt;$G76,"Yes","No")))</f>
        <v/>
      </c>
      <c r="O76" s="9">
        <f>IF($N76&lt;&gt;"Yes","",ROUND(($E76-$G76)*24,2))</f>
        <v/>
      </c>
      <c r="P76" s="10">
        <f>IF($A76="","",IF(OR($J76="",$K76="",$L76=""),"",IF(AND($J76&gt;=$K76,$J76&gt;=$L76),"Pick",IF($K76&gt;=$L76,"Pack","Ship"))))</f>
        <v/>
      </c>
      <c r="Q76" s="10">
        <f>IF($A76="","",IF(COUNTIFS(Exceptions!$A$5:$A$204,$A76)&gt;0,"Yes",""))</f>
        <v/>
      </c>
      <c r="R76" s="11">
        <f>IF($A76="","",IF($B76="","",INT($B76)-WEEKDAY($B76,3)))</f>
        <v/>
      </c>
    </row>
    <row r="77">
      <c r="A77" s="7" t="n"/>
      <c r="B77" s="8" t="n"/>
      <c r="C77" s="8" t="n"/>
      <c r="D77" s="8" t="n"/>
      <c r="E77" s="8" t="n"/>
      <c r="F77" s="9">
        <f>IF($A77="","",IF(OR($B77="",$E77=""),"",($E77-$B77)*24))</f>
        <v/>
      </c>
      <c r="G77" s="8" t="n"/>
      <c r="H77" s="8" t="n"/>
      <c r="I77" s="7" t="n"/>
      <c r="J77" s="9">
        <f>IF($A77="","",IF(OR($B77="",$C77=""),"",($C77-$B77)*24))</f>
        <v/>
      </c>
      <c r="K77" s="9">
        <f>IF($A77="","",IF(OR($C77="",$D77=""),"",($D77-$C77)*24))</f>
        <v/>
      </c>
      <c r="L77" s="9">
        <f>IF($A77="","",IF(OR($D77="",$E77=""),"",($E77-$D77)*24))</f>
        <v/>
      </c>
      <c r="M77" s="9">
        <f>IF($A77="","",IF(OR($E77="",$H77=""),"",($H77-$E77)*24))</f>
        <v/>
      </c>
      <c r="N77" s="10">
        <f>IF($A77="","",IF(OR($E77="",$G77=""),"",IF($E77&gt;$G77,"Yes","No")))</f>
        <v/>
      </c>
      <c r="O77" s="9">
        <f>IF($N77&lt;&gt;"Yes","",ROUND(($E77-$G77)*24,2))</f>
        <v/>
      </c>
      <c r="P77" s="10">
        <f>IF($A77="","",IF(OR($J77="",$K77="",$L77=""),"",IF(AND($J77&gt;=$K77,$J77&gt;=$L77),"Pick",IF($K77&gt;=$L77,"Pack","Ship"))))</f>
        <v/>
      </c>
      <c r="Q77" s="10">
        <f>IF($A77="","",IF(COUNTIFS(Exceptions!$A$5:$A$204,$A77)&gt;0,"Yes",""))</f>
        <v/>
      </c>
      <c r="R77" s="11">
        <f>IF($A77="","",IF($B77="","",INT($B77)-WEEKDAY($B77,3)))</f>
        <v/>
      </c>
    </row>
    <row r="78">
      <c r="A78" s="7" t="n"/>
      <c r="B78" s="8" t="n"/>
      <c r="C78" s="8" t="n"/>
      <c r="D78" s="8" t="n"/>
      <c r="E78" s="8" t="n"/>
      <c r="F78" s="9">
        <f>IF($A78="","",IF(OR($B78="",$E78=""),"",($E78-$B78)*24))</f>
        <v/>
      </c>
      <c r="G78" s="8" t="n"/>
      <c r="H78" s="8" t="n"/>
      <c r="I78" s="7" t="n"/>
      <c r="J78" s="9">
        <f>IF($A78="","",IF(OR($B78="",$C78=""),"",($C78-$B78)*24))</f>
        <v/>
      </c>
      <c r="K78" s="9">
        <f>IF($A78="","",IF(OR($C78="",$D78=""),"",($D78-$C78)*24))</f>
        <v/>
      </c>
      <c r="L78" s="9">
        <f>IF($A78="","",IF(OR($D78="",$E78=""),"",($E78-$D78)*24))</f>
        <v/>
      </c>
      <c r="M78" s="9">
        <f>IF($A78="","",IF(OR($E78="",$H78=""),"",($H78-$E78)*24))</f>
        <v/>
      </c>
      <c r="N78" s="10">
        <f>IF($A78="","",IF(OR($E78="",$G78=""),"",IF($E78&gt;$G78,"Yes","No")))</f>
        <v/>
      </c>
      <c r="O78" s="9">
        <f>IF($N78&lt;&gt;"Yes","",ROUND(($E78-$G78)*24,2))</f>
        <v/>
      </c>
      <c r="P78" s="10">
        <f>IF($A78="","",IF(OR($J78="",$K78="",$L78=""),"",IF(AND($J78&gt;=$K78,$J78&gt;=$L78),"Pick",IF($K78&gt;=$L78,"Pack","Ship"))))</f>
        <v/>
      </c>
      <c r="Q78" s="10">
        <f>IF($A78="","",IF(COUNTIFS(Exceptions!$A$5:$A$204,$A78)&gt;0,"Yes",""))</f>
        <v/>
      </c>
      <c r="R78" s="11">
        <f>IF($A78="","",IF($B78="","",INT($B78)-WEEKDAY($B78,3)))</f>
        <v/>
      </c>
    </row>
    <row r="79">
      <c r="A79" s="7" t="n"/>
      <c r="B79" s="8" t="n"/>
      <c r="C79" s="8" t="n"/>
      <c r="D79" s="8" t="n"/>
      <c r="E79" s="8" t="n"/>
      <c r="F79" s="9">
        <f>IF($A79="","",IF(OR($B79="",$E79=""),"",($E79-$B79)*24))</f>
        <v/>
      </c>
      <c r="G79" s="8" t="n"/>
      <c r="H79" s="8" t="n"/>
      <c r="I79" s="7" t="n"/>
      <c r="J79" s="9">
        <f>IF($A79="","",IF(OR($B79="",$C79=""),"",($C79-$B79)*24))</f>
        <v/>
      </c>
      <c r="K79" s="9">
        <f>IF($A79="","",IF(OR($C79="",$D79=""),"",($D79-$C79)*24))</f>
        <v/>
      </c>
      <c r="L79" s="9">
        <f>IF($A79="","",IF(OR($D79="",$E79=""),"",($E79-$D79)*24))</f>
        <v/>
      </c>
      <c r="M79" s="9">
        <f>IF($A79="","",IF(OR($E79="",$H79=""),"",($H79-$E79)*24))</f>
        <v/>
      </c>
      <c r="N79" s="10">
        <f>IF($A79="","",IF(OR($E79="",$G79=""),"",IF($E79&gt;$G79,"Yes","No")))</f>
        <v/>
      </c>
      <c r="O79" s="9">
        <f>IF($N79&lt;&gt;"Yes","",ROUND(($E79-$G79)*24,2))</f>
        <v/>
      </c>
      <c r="P79" s="10">
        <f>IF($A79="","",IF(OR($J79="",$K79="",$L79=""),"",IF(AND($J79&gt;=$K79,$J79&gt;=$L79),"Pick",IF($K79&gt;=$L79,"Pack","Ship"))))</f>
        <v/>
      </c>
      <c r="Q79" s="10">
        <f>IF($A79="","",IF(COUNTIFS(Exceptions!$A$5:$A$204,$A79)&gt;0,"Yes",""))</f>
        <v/>
      </c>
      <c r="R79" s="11">
        <f>IF($A79="","",IF($B79="","",INT($B79)-WEEKDAY($B79,3)))</f>
        <v/>
      </c>
    </row>
    <row r="80">
      <c r="A80" s="7" t="n"/>
      <c r="B80" s="8" t="n"/>
      <c r="C80" s="8" t="n"/>
      <c r="D80" s="8" t="n"/>
      <c r="E80" s="8" t="n"/>
      <c r="F80" s="9">
        <f>IF($A80="","",IF(OR($B80="",$E80=""),"",($E80-$B80)*24))</f>
        <v/>
      </c>
      <c r="G80" s="8" t="n"/>
      <c r="H80" s="8" t="n"/>
      <c r="I80" s="7" t="n"/>
      <c r="J80" s="9">
        <f>IF($A80="","",IF(OR($B80="",$C80=""),"",($C80-$B80)*24))</f>
        <v/>
      </c>
      <c r="K80" s="9">
        <f>IF($A80="","",IF(OR($C80="",$D80=""),"",($D80-$C80)*24))</f>
        <v/>
      </c>
      <c r="L80" s="9">
        <f>IF($A80="","",IF(OR($D80="",$E80=""),"",($E80-$D80)*24))</f>
        <v/>
      </c>
      <c r="M80" s="9">
        <f>IF($A80="","",IF(OR($E80="",$H80=""),"",($H80-$E80)*24))</f>
        <v/>
      </c>
      <c r="N80" s="10">
        <f>IF($A80="","",IF(OR($E80="",$G80=""),"",IF($E80&gt;$G80,"Yes","No")))</f>
        <v/>
      </c>
      <c r="O80" s="9">
        <f>IF($N80&lt;&gt;"Yes","",ROUND(($E80-$G80)*24,2))</f>
        <v/>
      </c>
      <c r="P80" s="10">
        <f>IF($A80="","",IF(OR($J80="",$K80="",$L80=""),"",IF(AND($J80&gt;=$K80,$J80&gt;=$L80),"Pick",IF($K80&gt;=$L80,"Pack","Ship"))))</f>
        <v/>
      </c>
      <c r="Q80" s="10">
        <f>IF($A80="","",IF(COUNTIFS(Exceptions!$A$5:$A$204,$A80)&gt;0,"Yes",""))</f>
        <v/>
      </c>
      <c r="R80" s="11">
        <f>IF($A80="","",IF($B80="","",INT($B80)-WEEKDAY($B80,3)))</f>
        <v/>
      </c>
    </row>
    <row r="81">
      <c r="A81" s="7" t="n"/>
      <c r="B81" s="8" t="n"/>
      <c r="C81" s="8" t="n"/>
      <c r="D81" s="8" t="n"/>
      <c r="E81" s="8" t="n"/>
      <c r="F81" s="9">
        <f>IF($A81="","",IF(OR($B81="",$E81=""),"",($E81-$B81)*24))</f>
        <v/>
      </c>
      <c r="G81" s="8" t="n"/>
      <c r="H81" s="8" t="n"/>
      <c r="I81" s="7" t="n"/>
      <c r="J81" s="9">
        <f>IF($A81="","",IF(OR($B81="",$C81=""),"",($C81-$B81)*24))</f>
        <v/>
      </c>
      <c r="K81" s="9">
        <f>IF($A81="","",IF(OR($C81="",$D81=""),"",($D81-$C81)*24))</f>
        <v/>
      </c>
      <c r="L81" s="9">
        <f>IF($A81="","",IF(OR($D81="",$E81=""),"",($E81-$D81)*24))</f>
        <v/>
      </c>
      <c r="M81" s="9">
        <f>IF($A81="","",IF(OR($E81="",$H81=""),"",($H81-$E81)*24))</f>
        <v/>
      </c>
      <c r="N81" s="10">
        <f>IF($A81="","",IF(OR($E81="",$G81=""),"",IF($E81&gt;$G81,"Yes","No")))</f>
        <v/>
      </c>
      <c r="O81" s="9">
        <f>IF($N81&lt;&gt;"Yes","",ROUND(($E81-$G81)*24,2))</f>
        <v/>
      </c>
      <c r="P81" s="10">
        <f>IF($A81="","",IF(OR($J81="",$K81="",$L81=""),"",IF(AND($J81&gt;=$K81,$J81&gt;=$L81),"Pick",IF($K81&gt;=$L81,"Pack","Ship"))))</f>
        <v/>
      </c>
      <c r="Q81" s="10">
        <f>IF($A81="","",IF(COUNTIFS(Exceptions!$A$5:$A$204,$A81)&gt;0,"Yes",""))</f>
        <v/>
      </c>
      <c r="R81" s="11">
        <f>IF($A81="","",IF($B81="","",INT($B81)-WEEKDAY($B81,3)))</f>
        <v/>
      </c>
    </row>
    <row r="82">
      <c r="A82" s="7" t="n"/>
      <c r="B82" s="8" t="n"/>
      <c r="C82" s="8" t="n"/>
      <c r="D82" s="8" t="n"/>
      <c r="E82" s="8" t="n"/>
      <c r="F82" s="9">
        <f>IF($A82="","",IF(OR($B82="",$E82=""),"",($E82-$B82)*24))</f>
        <v/>
      </c>
      <c r="G82" s="8" t="n"/>
      <c r="H82" s="8" t="n"/>
      <c r="I82" s="7" t="n"/>
      <c r="J82" s="9">
        <f>IF($A82="","",IF(OR($B82="",$C82=""),"",($C82-$B82)*24))</f>
        <v/>
      </c>
      <c r="K82" s="9">
        <f>IF($A82="","",IF(OR($C82="",$D82=""),"",($D82-$C82)*24))</f>
        <v/>
      </c>
      <c r="L82" s="9">
        <f>IF($A82="","",IF(OR($D82="",$E82=""),"",($E82-$D82)*24))</f>
        <v/>
      </c>
      <c r="M82" s="9">
        <f>IF($A82="","",IF(OR($E82="",$H82=""),"",($H82-$E82)*24))</f>
        <v/>
      </c>
      <c r="N82" s="10">
        <f>IF($A82="","",IF(OR($E82="",$G82=""),"",IF($E82&gt;$G82,"Yes","No")))</f>
        <v/>
      </c>
      <c r="O82" s="9">
        <f>IF($N82&lt;&gt;"Yes","",ROUND(($E82-$G82)*24,2))</f>
        <v/>
      </c>
      <c r="P82" s="10">
        <f>IF($A82="","",IF(OR($J82="",$K82="",$L82=""),"",IF(AND($J82&gt;=$K82,$J82&gt;=$L82),"Pick",IF($K82&gt;=$L82,"Pack","Ship"))))</f>
        <v/>
      </c>
      <c r="Q82" s="10">
        <f>IF($A82="","",IF(COUNTIFS(Exceptions!$A$5:$A$204,$A82)&gt;0,"Yes",""))</f>
        <v/>
      </c>
      <c r="R82" s="11">
        <f>IF($A82="","",IF($B82="","",INT($B82)-WEEKDAY($B82,3)))</f>
        <v/>
      </c>
    </row>
    <row r="83">
      <c r="A83" s="7" t="n"/>
      <c r="B83" s="8" t="n"/>
      <c r="C83" s="8" t="n"/>
      <c r="D83" s="8" t="n"/>
      <c r="E83" s="8" t="n"/>
      <c r="F83" s="9">
        <f>IF($A83="","",IF(OR($B83="",$E83=""),"",($E83-$B83)*24))</f>
        <v/>
      </c>
      <c r="G83" s="8" t="n"/>
      <c r="H83" s="8" t="n"/>
      <c r="I83" s="7" t="n"/>
      <c r="J83" s="9">
        <f>IF($A83="","",IF(OR($B83="",$C83=""),"",($C83-$B83)*24))</f>
        <v/>
      </c>
      <c r="K83" s="9">
        <f>IF($A83="","",IF(OR($C83="",$D83=""),"",($D83-$C83)*24))</f>
        <v/>
      </c>
      <c r="L83" s="9">
        <f>IF($A83="","",IF(OR($D83="",$E83=""),"",($E83-$D83)*24))</f>
        <v/>
      </c>
      <c r="M83" s="9">
        <f>IF($A83="","",IF(OR($E83="",$H83=""),"",($H83-$E83)*24))</f>
        <v/>
      </c>
      <c r="N83" s="10">
        <f>IF($A83="","",IF(OR($E83="",$G83=""),"",IF($E83&gt;$G83,"Yes","No")))</f>
        <v/>
      </c>
      <c r="O83" s="9">
        <f>IF($N83&lt;&gt;"Yes","",ROUND(($E83-$G83)*24,2))</f>
        <v/>
      </c>
      <c r="P83" s="10">
        <f>IF($A83="","",IF(OR($J83="",$K83="",$L83=""),"",IF(AND($J83&gt;=$K83,$J83&gt;=$L83),"Pick",IF($K83&gt;=$L83,"Pack","Ship"))))</f>
        <v/>
      </c>
      <c r="Q83" s="10">
        <f>IF($A83="","",IF(COUNTIFS(Exceptions!$A$5:$A$204,$A83)&gt;0,"Yes",""))</f>
        <v/>
      </c>
      <c r="R83" s="11">
        <f>IF($A83="","",IF($B83="","",INT($B83)-WEEKDAY($B83,3)))</f>
        <v/>
      </c>
    </row>
    <row r="84">
      <c r="A84" s="7" t="n"/>
      <c r="B84" s="8" t="n"/>
      <c r="C84" s="8" t="n"/>
      <c r="D84" s="8" t="n"/>
      <c r="E84" s="8" t="n"/>
      <c r="F84" s="9">
        <f>IF($A84="","",IF(OR($B84="",$E84=""),"",($E84-$B84)*24))</f>
        <v/>
      </c>
      <c r="G84" s="8" t="n"/>
      <c r="H84" s="8" t="n"/>
      <c r="I84" s="7" t="n"/>
      <c r="J84" s="9">
        <f>IF($A84="","",IF(OR($B84="",$C84=""),"",($C84-$B84)*24))</f>
        <v/>
      </c>
      <c r="K84" s="9">
        <f>IF($A84="","",IF(OR($C84="",$D84=""),"",($D84-$C84)*24))</f>
        <v/>
      </c>
      <c r="L84" s="9">
        <f>IF($A84="","",IF(OR($D84="",$E84=""),"",($E84-$D84)*24))</f>
        <v/>
      </c>
      <c r="M84" s="9">
        <f>IF($A84="","",IF(OR($E84="",$H84=""),"",($H84-$E84)*24))</f>
        <v/>
      </c>
      <c r="N84" s="10">
        <f>IF($A84="","",IF(OR($E84="",$G84=""),"",IF($E84&gt;$G84,"Yes","No")))</f>
        <v/>
      </c>
      <c r="O84" s="9">
        <f>IF($N84&lt;&gt;"Yes","",ROUND(($E84-$G84)*24,2))</f>
        <v/>
      </c>
      <c r="P84" s="10">
        <f>IF($A84="","",IF(OR($J84="",$K84="",$L84=""),"",IF(AND($J84&gt;=$K84,$J84&gt;=$L84),"Pick",IF($K84&gt;=$L84,"Pack","Ship"))))</f>
        <v/>
      </c>
      <c r="Q84" s="10">
        <f>IF($A84="","",IF(COUNTIFS(Exceptions!$A$5:$A$204,$A84)&gt;0,"Yes",""))</f>
        <v/>
      </c>
      <c r="R84" s="11">
        <f>IF($A84="","",IF($B84="","",INT($B84)-WEEKDAY($B84,3)))</f>
        <v/>
      </c>
    </row>
    <row r="85">
      <c r="A85" s="7" t="n"/>
      <c r="B85" s="8" t="n"/>
      <c r="C85" s="8" t="n"/>
      <c r="D85" s="8" t="n"/>
      <c r="E85" s="8" t="n"/>
      <c r="F85" s="9">
        <f>IF($A85="","",IF(OR($B85="",$E85=""),"",($E85-$B85)*24))</f>
        <v/>
      </c>
      <c r="G85" s="8" t="n"/>
      <c r="H85" s="8" t="n"/>
      <c r="I85" s="7" t="n"/>
      <c r="J85" s="9">
        <f>IF($A85="","",IF(OR($B85="",$C85=""),"",($C85-$B85)*24))</f>
        <v/>
      </c>
      <c r="K85" s="9">
        <f>IF($A85="","",IF(OR($C85="",$D85=""),"",($D85-$C85)*24))</f>
        <v/>
      </c>
      <c r="L85" s="9">
        <f>IF($A85="","",IF(OR($D85="",$E85=""),"",($E85-$D85)*24))</f>
        <v/>
      </c>
      <c r="M85" s="9">
        <f>IF($A85="","",IF(OR($E85="",$H85=""),"",($H85-$E85)*24))</f>
        <v/>
      </c>
      <c r="N85" s="10">
        <f>IF($A85="","",IF(OR($E85="",$G85=""),"",IF($E85&gt;$G85,"Yes","No")))</f>
        <v/>
      </c>
      <c r="O85" s="9">
        <f>IF($N85&lt;&gt;"Yes","",ROUND(($E85-$G85)*24,2))</f>
        <v/>
      </c>
      <c r="P85" s="10">
        <f>IF($A85="","",IF(OR($J85="",$K85="",$L85=""),"",IF(AND($J85&gt;=$K85,$J85&gt;=$L85),"Pick",IF($K85&gt;=$L85,"Pack","Ship"))))</f>
        <v/>
      </c>
      <c r="Q85" s="10">
        <f>IF($A85="","",IF(COUNTIFS(Exceptions!$A$5:$A$204,$A85)&gt;0,"Yes",""))</f>
        <v/>
      </c>
      <c r="R85" s="11">
        <f>IF($A85="","",IF($B85="","",INT($B85)-WEEKDAY($B85,3)))</f>
        <v/>
      </c>
    </row>
    <row r="86">
      <c r="A86" s="7" t="n"/>
      <c r="B86" s="8" t="n"/>
      <c r="C86" s="8" t="n"/>
      <c r="D86" s="8" t="n"/>
      <c r="E86" s="8" t="n"/>
      <c r="F86" s="9">
        <f>IF($A86="","",IF(OR($B86="",$E86=""),"",($E86-$B86)*24))</f>
        <v/>
      </c>
      <c r="G86" s="8" t="n"/>
      <c r="H86" s="8" t="n"/>
      <c r="I86" s="7" t="n"/>
      <c r="J86" s="9">
        <f>IF($A86="","",IF(OR($B86="",$C86=""),"",($C86-$B86)*24))</f>
        <v/>
      </c>
      <c r="K86" s="9">
        <f>IF($A86="","",IF(OR($C86="",$D86=""),"",($D86-$C86)*24))</f>
        <v/>
      </c>
      <c r="L86" s="9">
        <f>IF($A86="","",IF(OR($D86="",$E86=""),"",($E86-$D86)*24))</f>
        <v/>
      </c>
      <c r="M86" s="9">
        <f>IF($A86="","",IF(OR($E86="",$H86=""),"",($H86-$E86)*24))</f>
        <v/>
      </c>
      <c r="N86" s="10">
        <f>IF($A86="","",IF(OR($E86="",$G86=""),"",IF($E86&gt;$G86,"Yes","No")))</f>
        <v/>
      </c>
      <c r="O86" s="9">
        <f>IF($N86&lt;&gt;"Yes","",ROUND(($E86-$G86)*24,2))</f>
        <v/>
      </c>
      <c r="P86" s="10">
        <f>IF($A86="","",IF(OR($J86="",$K86="",$L86=""),"",IF(AND($J86&gt;=$K86,$J86&gt;=$L86),"Pick",IF($K86&gt;=$L86,"Pack","Ship"))))</f>
        <v/>
      </c>
      <c r="Q86" s="10">
        <f>IF($A86="","",IF(COUNTIFS(Exceptions!$A$5:$A$204,$A86)&gt;0,"Yes",""))</f>
        <v/>
      </c>
      <c r="R86" s="11">
        <f>IF($A86="","",IF($B86="","",INT($B86)-WEEKDAY($B86,3)))</f>
        <v/>
      </c>
    </row>
    <row r="87">
      <c r="A87" s="7" t="n"/>
      <c r="B87" s="8" t="n"/>
      <c r="C87" s="8" t="n"/>
      <c r="D87" s="8" t="n"/>
      <c r="E87" s="8" t="n"/>
      <c r="F87" s="9">
        <f>IF($A87="","",IF(OR($B87="",$E87=""),"",($E87-$B87)*24))</f>
        <v/>
      </c>
      <c r="G87" s="8" t="n"/>
      <c r="H87" s="8" t="n"/>
      <c r="I87" s="7" t="n"/>
      <c r="J87" s="9">
        <f>IF($A87="","",IF(OR($B87="",$C87=""),"",($C87-$B87)*24))</f>
        <v/>
      </c>
      <c r="K87" s="9">
        <f>IF($A87="","",IF(OR($C87="",$D87=""),"",($D87-$C87)*24))</f>
        <v/>
      </c>
      <c r="L87" s="9">
        <f>IF($A87="","",IF(OR($D87="",$E87=""),"",($E87-$D87)*24))</f>
        <v/>
      </c>
      <c r="M87" s="9">
        <f>IF($A87="","",IF(OR($E87="",$H87=""),"",($H87-$E87)*24))</f>
        <v/>
      </c>
      <c r="N87" s="10">
        <f>IF($A87="","",IF(OR($E87="",$G87=""),"",IF($E87&gt;$G87,"Yes","No")))</f>
        <v/>
      </c>
      <c r="O87" s="9">
        <f>IF($N87&lt;&gt;"Yes","",ROUND(($E87-$G87)*24,2))</f>
        <v/>
      </c>
      <c r="P87" s="10">
        <f>IF($A87="","",IF(OR($J87="",$K87="",$L87=""),"",IF(AND($J87&gt;=$K87,$J87&gt;=$L87),"Pick",IF($K87&gt;=$L87,"Pack","Ship"))))</f>
        <v/>
      </c>
      <c r="Q87" s="10">
        <f>IF($A87="","",IF(COUNTIFS(Exceptions!$A$5:$A$204,$A87)&gt;0,"Yes",""))</f>
        <v/>
      </c>
      <c r="R87" s="11">
        <f>IF($A87="","",IF($B87="","",INT($B87)-WEEKDAY($B87,3)))</f>
        <v/>
      </c>
    </row>
    <row r="88">
      <c r="A88" s="7" t="n"/>
      <c r="B88" s="8" t="n"/>
      <c r="C88" s="8" t="n"/>
      <c r="D88" s="8" t="n"/>
      <c r="E88" s="8" t="n"/>
      <c r="F88" s="9">
        <f>IF($A88="","",IF(OR($B88="",$E88=""),"",($E88-$B88)*24))</f>
        <v/>
      </c>
      <c r="G88" s="8" t="n"/>
      <c r="H88" s="8" t="n"/>
      <c r="I88" s="7" t="n"/>
      <c r="J88" s="9">
        <f>IF($A88="","",IF(OR($B88="",$C88=""),"",($C88-$B88)*24))</f>
        <v/>
      </c>
      <c r="K88" s="9">
        <f>IF($A88="","",IF(OR($C88="",$D88=""),"",($D88-$C88)*24))</f>
        <v/>
      </c>
      <c r="L88" s="9">
        <f>IF($A88="","",IF(OR($D88="",$E88=""),"",($E88-$D88)*24))</f>
        <v/>
      </c>
      <c r="M88" s="9">
        <f>IF($A88="","",IF(OR($E88="",$H88=""),"",($H88-$E88)*24))</f>
        <v/>
      </c>
      <c r="N88" s="10">
        <f>IF($A88="","",IF(OR($E88="",$G88=""),"",IF($E88&gt;$G88,"Yes","No")))</f>
        <v/>
      </c>
      <c r="O88" s="9">
        <f>IF($N88&lt;&gt;"Yes","",ROUND(($E88-$G88)*24,2))</f>
        <v/>
      </c>
      <c r="P88" s="10">
        <f>IF($A88="","",IF(OR($J88="",$K88="",$L88=""),"",IF(AND($J88&gt;=$K88,$J88&gt;=$L88),"Pick",IF($K88&gt;=$L88,"Pack","Ship"))))</f>
        <v/>
      </c>
      <c r="Q88" s="10">
        <f>IF($A88="","",IF(COUNTIFS(Exceptions!$A$5:$A$204,$A88)&gt;0,"Yes",""))</f>
        <v/>
      </c>
      <c r="R88" s="11">
        <f>IF($A88="","",IF($B88="","",INT($B88)-WEEKDAY($B88,3)))</f>
        <v/>
      </c>
    </row>
    <row r="89">
      <c r="A89" s="7" t="n"/>
      <c r="B89" s="8" t="n"/>
      <c r="C89" s="8" t="n"/>
      <c r="D89" s="8" t="n"/>
      <c r="E89" s="8" t="n"/>
      <c r="F89" s="9">
        <f>IF($A89="","",IF(OR($B89="",$E89=""),"",($E89-$B89)*24))</f>
        <v/>
      </c>
      <c r="G89" s="8" t="n"/>
      <c r="H89" s="8" t="n"/>
      <c r="I89" s="7" t="n"/>
      <c r="J89" s="9">
        <f>IF($A89="","",IF(OR($B89="",$C89=""),"",($C89-$B89)*24))</f>
        <v/>
      </c>
      <c r="K89" s="9">
        <f>IF($A89="","",IF(OR($C89="",$D89=""),"",($D89-$C89)*24))</f>
        <v/>
      </c>
      <c r="L89" s="9">
        <f>IF($A89="","",IF(OR($D89="",$E89=""),"",($E89-$D89)*24))</f>
        <v/>
      </c>
      <c r="M89" s="9">
        <f>IF($A89="","",IF(OR($E89="",$H89=""),"",($H89-$E89)*24))</f>
        <v/>
      </c>
      <c r="N89" s="10">
        <f>IF($A89="","",IF(OR($E89="",$G89=""),"",IF($E89&gt;$G89,"Yes","No")))</f>
        <v/>
      </c>
      <c r="O89" s="9">
        <f>IF($N89&lt;&gt;"Yes","",ROUND(($E89-$G89)*24,2))</f>
        <v/>
      </c>
      <c r="P89" s="10">
        <f>IF($A89="","",IF(OR($J89="",$K89="",$L89=""),"",IF(AND($J89&gt;=$K89,$J89&gt;=$L89),"Pick",IF($K89&gt;=$L89,"Pack","Ship"))))</f>
        <v/>
      </c>
      <c r="Q89" s="10">
        <f>IF($A89="","",IF(COUNTIFS(Exceptions!$A$5:$A$204,$A89)&gt;0,"Yes",""))</f>
        <v/>
      </c>
      <c r="R89" s="11">
        <f>IF($A89="","",IF($B89="","",INT($B89)-WEEKDAY($B89,3)))</f>
        <v/>
      </c>
    </row>
    <row r="90">
      <c r="A90" s="7" t="n"/>
      <c r="B90" s="8" t="n"/>
      <c r="C90" s="8" t="n"/>
      <c r="D90" s="8" t="n"/>
      <c r="E90" s="8" t="n"/>
      <c r="F90" s="9">
        <f>IF($A90="","",IF(OR($B90="",$E90=""),"",($E90-$B90)*24))</f>
        <v/>
      </c>
      <c r="G90" s="8" t="n"/>
      <c r="H90" s="8" t="n"/>
      <c r="I90" s="7" t="n"/>
      <c r="J90" s="9">
        <f>IF($A90="","",IF(OR($B90="",$C90=""),"",($C90-$B90)*24))</f>
        <v/>
      </c>
      <c r="K90" s="9">
        <f>IF($A90="","",IF(OR($C90="",$D90=""),"",($D90-$C90)*24))</f>
        <v/>
      </c>
      <c r="L90" s="9">
        <f>IF($A90="","",IF(OR($D90="",$E90=""),"",($E90-$D90)*24))</f>
        <v/>
      </c>
      <c r="M90" s="9">
        <f>IF($A90="","",IF(OR($E90="",$H90=""),"",($H90-$E90)*24))</f>
        <v/>
      </c>
      <c r="N90" s="10">
        <f>IF($A90="","",IF(OR($E90="",$G90=""),"",IF($E90&gt;$G90,"Yes","No")))</f>
        <v/>
      </c>
      <c r="O90" s="9">
        <f>IF($N90&lt;&gt;"Yes","",ROUND(($E90-$G90)*24,2))</f>
        <v/>
      </c>
      <c r="P90" s="10">
        <f>IF($A90="","",IF(OR($J90="",$K90="",$L90=""),"",IF(AND($J90&gt;=$K90,$J90&gt;=$L90),"Pick",IF($K90&gt;=$L90,"Pack","Ship"))))</f>
        <v/>
      </c>
      <c r="Q90" s="10">
        <f>IF($A90="","",IF(COUNTIFS(Exceptions!$A$5:$A$204,$A90)&gt;0,"Yes",""))</f>
        <v/>
      </c>
      <c r="R90" s="11">
        <f>IF($A90="","",IF($B90="","",INT($B90)-WEEKDAY($B90,3)))</f>
        <v/>
      </c>
    </row>
    <row r="91">
      <c r="A91" s="7" t="n"/>
      <c r="B91" s="8" t="n"/>
      <c r="C91" s="8" t="n"/>
      <c r="D91" s="8" t="n"/>
      <c r="E91" s="8" t="n"/>
      <c r="F91" s="9">
        <f>IF($A91="","",IF(OR($B91="",$E91=""),"",($E91-$B91)*24))</f>
        <v/>
      </c>
      <c r="G91" s="8" t="n"/>
      <c r="H91" s="8" t="n"/>
      <c r="I91" s="7" t="n"/>
      <c r="J91" s="9">
        <f>IF($A91="","",IF(OR($B91="",$C91=""),"",($C91-$B91)*24))</f>
        <v/>
      </c>
      <c r="K91" s="9">
        <f>IF($A91="","",IF(OR($C91="",$D91=""),"",($D91-$C91)*24))</f>
        <v/>
      </c>
      <c r="L91" s="9">
        <f>IF($A91="","",IF(OR($D91="",$E91=""),"",($E91-$D91)*24))</f>
        <v/>
      </c>
      <c r="M91" s="9">
        <f>IF($A91="","",IF(OR($E91="",$H91=""),"",($H91-$E91)*24))</f>
        <v/>
      </c>
      <c r="N91" s="10">
        <f>IF($A91="","",IF(OR($E91="",$G91=""),"",IF($E91&gt;$G91,"Yes","No")))</f>
        <v/>
      </c>
      <c r="O91" s="9">
        <f>IF($N91&lt;&gt;"Yes","",ROUND(($E91-$G91)*24,2))</f>
        <v/>
      </c>
      <c r="P91" s="10">
        <f>IF($A91="","",IF(OR($J91="",$K91="",$L91=""),"",IF(AND($J91&gt;=$K91,$J91&gt;=$L91),"Pick",IF($K91&gt;=$L91,"Pack","Ship"))))</f>
        <v/>
      </c>
      <c r="Q91" s="10">
        <f>IF($A91="","",IF(COUNTIFS(Exceptions!$A$5:$A$204,$A91)&gt;0,"Yes",""))</f>
        <v/>
      </c>
      <c r="R91" s="11">
        <f>IF($A91="","",IF($B91="","",INT($B91)-WEEKDAY($B91,3)))</f>
        <v/>
      </c>
    </row>
    <row r="92">
      <c r="A92" s="7" t="n"/>
      <c r="B92" s="8" t="n"/>
      <c r="C92" s="8" t="n"/>
      <c r="D92" s="8" t="n"/>
      <c r="E92" s="8" t="n"/>
      <c r="F92" s="9">
        <f>IF($A92="","",IF(OR($B92="",$E92=""),"",($E92-$B92)*24))</f>
        <v/>
      </c>
      <c r="G92" s="8" t="n"/>
      <c r="H92" s="8" t="n"/>
      <c r="I92" s="7" t="n"/>
      <c r="J92" s="9">
        <f>IF($A92="","",IF(OR($B92="",$C92=""),"",($C92-$B92)*24))</f>
        <v/>
      </c>
      <c r="K92" s="9">
        <f>IF($A92="","",IF(OR($C92="",$D92=""),"",($D92-$C92)*24))</f>
        <v/>
      </c>
      <c r="L92" s="9">
        <f>IF($A92="","",IF(OR($D92="",$E92=""),"",($E92-$D92)*24))</f>
        <v/>
      </c>
      <c r="M92" s="9">
        <f>IF($A92="","",IF(OR($E92="",$H92=""),"",($H92-$E92)*24))</f>
        <v/>
      </c>
      <c r="N92" s="10">
        <f>IF($A92="","",IF(OR($E92="",$G92=""),"",IF($E92&gt;$G92,"Yes","No")))</f>
        <v/>
      </c>
      <c r="O92" s="9">
        <f>IF($N92&lt;&gt;"Yes","",ROUND(($E92-$G92)*24,2))</f>
        <v/>
      </c>
      <c r="P92" s="10">
        <f>IF($A92="","",IF(OR($J92="",$K92="",$L92=""),"",IF(AND($J92&gt;=$K92,$J92&gt;=$L92),"Pick",IF($K92&gt;=$L92,"Pack","Ship"))))</f>
        <v/>
      </c>
      <c r="Q92" s="10">
        <f>IF($A92="","",IF(COUNTIFS(Exceptions!$A$5:$A$204,$A92)&gt;0,"Yes",""))</f>
        <v/>
      </c>
      <c r="R92" s="11">
        <f>IF($A92="","",IF($B92="","",INT($B92)-WEEKDAY($B92,3)))</f>
        <v/>
      </c>
    </row>
    <row r="93">
      <c r="A93" s="7" t="n"/>
      <c r="B93" s="8" t="n"/>
      <c r="C93" s="8" t="n"/>
      <c r="D93" s="8" t="n"/>
      <c r="E93" s="8" t="n"/>
      <c r="F93" s="9">
        <f>IF($A93="","",IF(OR($B93="",$E93=""),"",($E93-$B93)*24))</f>
        <v/>
      </c>
      <c r="G93" s="8" t="n"/>
      <c r="H93" s="8" t="n"/>
      <c r="I93" s="7" t="n"/>
      <c r="J93" s="9">
        <f>IF($A93="","",IF(OR($B93="",$C93=""),"",($C93-$B93)*24))</f>
        <v/>
      </c>
      <c r="K93" s="9">
        <f>IF($A93="","",IF(OR($C93="",$D93=""),"",($D93-$C93)*24))</f>
        <v/>
      </c>
      <c r="L93" s="9">
        <f>IF($A93="","",IF(OR($D93="",$E93=""),"",($E93-$D93)*24))</f>
        <v/>
      </c>
      <c r="M93" s="9">
        <f>IF($A93="","",IF(OR($E93="",$H93=""),"",($H93-$E93)*24))</f>
        <v/>
      </c>
      <c r="N93" s="10">
        <f>IF($A93="","",IF(OR($E93="",$G93=""),"",IF($E93&gt;$G93,"Yes","No")))</f>
        <v/>
      </c>
      <c r="O93" s="9">
        <f>IF($N93&lt;&gt;"Yes","",ROUND(($E93-$G93)*24,2))</f>
        <v/>
      </c>
      <c r="P93" s="10">
        <f>IF($A93="","",IF(OR($J93="",$K93="",$L93=""),"",IF(AND($J93&gt;=$K93,$J93&gt;=$L93),"Pick",IF($K93&gt;=$L93,"Pack","Ship"))))</f>
        <v/>
      </c>
      <c r="Q93" s="10">
        <f>IF($A93="","",IF(COUNTIFS(Exceptions!$A$5:$A$204,$A93)&gt;0,"Yes",""))</f>
        <v/>
      </c>
      <c r="R93" s="11">
        <f>IF($A93="","",IF($B93="","",INT($B93)-WEEKDAY($B93,3)))</f>
        <v/>
      </c>
    </row>
    <row r="94">
      <c r="A94" s="7" t="n"/>
      <c r="B94" s="8" t="n"/>
      <c r="C94" s="8" t="n"/>
      <c r="D94" s="8" t="n"/>
      <c r="E94" s="8" t="n"/>
      <c r="F94" s="9">
        <f>IF($A94="","",IF(OR($B94="",$E94=""),"",($E94-$B94)*24))</f>
        <v/>
      </c>
      <c r="G94" s="8" t="n"/>
      <c r="H94" s="8" t="n"/>
      <c r="I94" s="7" t="n"/>
      <c r="J94" s="9">
        <f>IF($A94="","",IF(OR($B94="",$C94=""),"",($C94-$B94)*24))</f>
        <v/>
      </c>
      <c r="K94" s="9">
        <f>IF($A94="","",IF(OR($C94="",$D94=""),"",($D94-$C94)*24))</f>
        <v/>
      </c>
      <c r="L94" s="9">
        <f>IF($A94="","",IF(OR($D94="",$E94=""),"",($E94-$D94)*24))</f>
        <v/>
      </c>
      <c r="M94" s="9">
        <f>IF($A94="","",IF(OR($E94="",$H94=""),"",($H94-$E94)*24))</f>
        <v/>
      </c>
      <c r="N94" s="10">
        <f>IF($A94="","",IF(OR($E94="",$G94=""),"",IF($E94&gt;$G94,"Yes","No")))</f>
        <v/>
      </c>
      <c r="O94" s="9">
        <f>IF($N94&lt;&gt;"Yes","",ROUND(($E94-$G94)*24,2))</f>
        <v/>
      </c>
      <c r="P94" s="10">
        <f>IF($A94="","",IF(OR($J94="",$K94="",$L94=""),"",IF(AND($J94&gt;=$K94,$J94&gt;=$L94),"Pick",IF($K94&gt;=$L94,"Pack","Ship"))))</f>
        <v/>
      </c>
      <c r="Q94" s="10">
        <f>IF($A94="","",IF(COUNTIFS(Exceptions!$A$5:$A$204,$A94)&gt;0,"Yes",""))</f>
        <v/>
      </c>
      <c r="R94" s="11">
        <f>IF($A94="","",IF($B94="","",INT($B94)-WEEKDAY($B94,3)))</f>
        <v/>
      </c>
    </row>
    <row r="95">
      <c r="A95" s="7" t="n"/>
      <c r="B95" s="8" t="n"/>
      <c r="C95" s="8" t="n"/>
      <c r="D95" s="8" t="n"/>
      <c r="E95" s="8" t="n"/>
      <c r="F95" s="9">
        <f>IF($A95="","",IF(OR($B95="",$E95=""),"",($E95-$B95)*24))</f>
        <v/>
      </c>
      <c r="G95" s="8" t="n"/>
      <c r="H95" s="8" t="n"/>
      <c r="I95" s="7" t="n"/>
      <c r="J95" s="9">
        <f>IF($A95="","",IF(OR($B95="",$C95=""),"",($C95-$B95)*24))</f>
        <v/>
      </c>
      <c r="K95" s="9">
        <f>IF($A95="","",IF(OR($C95="",$D95=""),"",($D95-$C95)*24))</f>
        <v/>
      </c>
      <c r="L95" s="9">
        <f>IF($A95="","",IF(OR($D95="",$E95=""),"",($E95-$D95)*24))</f>
        <v/>
      </c>
      <c r="M95" s="9">
        <f>IF($A95="","",IF(OR($E95="",$H95=""),"",($H95-$E95)*24))</f>
        <v/>
      </c>
      <c r="N95" s="10">
        <f>IF($A95="","",IF(OR($E95="",$G95=""),"",IF($E95&gt;$G95,"Yes","No")))</f>
        <v/>
      </c>
      <c r="O95" s="9">
        <f>IF($N95&lt;&gt;"Yes","",ROUND(($E95-$G95)*24,2))</f>
        <v/>
      </c>
      <c r="P95" s="10">
        <f>IF($A95="","",IF(OR($J95="",$K95="",$L95=""),"",IF(AND($J95&gt;=$K95,$J95&gt;=$L95),"Pick",IF($K95&gt;=$L95,"Pack","Ship"))))</f>
        <v/>
      </c>
      <c r="Q95" s="10">
        <f>IF($A95="","",IF(COUNTIFS(Exceptions!$A$5:$A$204,$A95)&gt;0,"Yes",""))</f>
        <v/>
      </c>
      <c r="R95" s="11">
        <f>IF($A95="","",IF($B95="","",INT($B95)-WEEKDAY($B95,3)))</f>
        <v/>
      </c>
    </row>
    <row r="96">
      <c r="A96" s="7" t="n"/>
      <c r="B96" s="8" t="n"/>
      <c r="C96" s="8" t="n"/>
      <c r="D96" s="8" t="n"/>
      <c r="E96" s="8" t="n"/>
      <c r="F96" s="9">
        <f>IF($A96="","",IF(OR($B96="",$E96=""),"",($E96-$B96)*24))</f>
        <v/>
      </c>
      <c r="G96" s="8" t="n"/>
      <c r="H96" s="8" t="n"/>
      <c r="I96" s="7" t="n"/>
      <c r="J96" s="9">
        <f>IF($A96="","",IF(OR($B96="",$C96=""),"",($C96-$B96)*24))</f>
        <v/>
      </c>
      <c r="K96" s="9">
        <f>IF($A96="","",IF(OR($C96="",$D96=""),"",($D96-$C96)*24))</f>
        <v/>
      </c>
      <c r="L96" s="9">
        <f>IF($A96="","",IF(OR($D96="",$E96=""),"",($E96-$D96)*24))</f>
        <v/>
      </c>
      <c r="M96" s="9">
        <f>IF($A96="","",IF(OR($E96="",$H96=""),"",($H96-$E96)*24))</f>
        <v/>
      </c>
      <c r="N96" s="10">
        <f>IF($A96="","",IF(OR($E96="",$G96=""),"",IF($E96&gt;$G96,"Yes","No")))</f>
        <v/>
      </c>
      <c r="O96" s="9">
        <f>IF($N96&lt;&gt;"Yes","",ROUND(($E96-$G96)*24,2))</f>
        <v/>
      </c>
      <c r="P96" s="10">
        <f>IF($A96="","",IF(OR($J96="",$K96="",$L96=""),"",IF(AND($J96&gt;=$K96,$J96&gt;=$L96),"Pick",IF($K96&gt;=$L96,"Pack","Ship"))))</f>
        <v/>
      </c>
      <c r="Q96" s="10">
        <f>IF($A96="","",IF(COUNTIFS(Exceptions!$A$5:$A$204,$A96)&gt;0,"Yes",""))</f>
        <v/>
      </c>
      <c r="R96" s="11">
        <f>IF($A96="","",IF($B96="","",INT($B96)-WEEKDAY($B96,3)))</f>
        <v/>
      </c>
    </row>
    <row r="97">
      <c r="A97" s="7" t="n"/>
      <c r="B97" s="8" t="n"/>
      <c r="C97" s="8" t="n"/>
      <c r="D97" s="8" t="n"/>
      <c r="E97" s="8" t="n"/>
      <c r="F97" s="9">
        <f>IF($A97="","",IF(OR($B97="",$E97=""),"",($E97-$B97)*24))</f>
        <v/>
      </c>
      <c r="G97" s="8" t="n"/>
      <c r="H97" s="8" t="n"/>
      <c r="I97" s="7" t="n"/>
      <c r="J97" s="9">
        <f>IF($A97="","",IF(OR($B97="",$C97=""),"",($C97-$B97)*24))</f>
        <v/>
      </c>
      <c r="K97" s="9">
        <f>IF($A97="","",IF(OR($C97="",$D97=""),"",($D97-$C97)*24))</f>
        <v/>
      </c>
      <c r="L97" s="9">
        <f>IF($A97="","",IF(OR($D97="",$E97=""),"",($E97-$D97)*24))</f>
        <v/>
      </c>
      <c r="M97" s="9">
        <f>IF($A97="","",IF(OR($E97="",$H97=""),"",($H97-$E97)*24))</f>
        <v/>
      </c>
      <c r="N97" s="10">
        <f>IF($A97="","",IF(OR($E97="",$G97=""),"",IF($E97&gt;$G97,"Yes","No")))</f>
        <v/>
      </c>
      <c r="O97" s="9">
        <f>IF($N97&lt;&gt;"Yes","",ROUND(($E97-$G97)*24,2))</f>
        <v/>
      </c>
      <c r="P97" s="10">
        <f>IF($A97="","",IF(OR($J97="",$K97="",$L97=""),"",IF(AND($J97&gt;=$K97,$J97&gt;=$L97),"Pick",IF($K97&gt;=$L97,"Pack","Ship"))))</f>
        <v/>
      </c>
      <c r="Q97" s="10">
        <f>IF($A97="","",IF(COUNTIFS(Exceptions!$A$5:$A$204,$A97)&gt;0,"Yes",""))</f>
        <v/>
      </c>
      <c r="R97" s="11">
        <f>IF($A97="","",IF($B97="","",INT($B97)-WEEKDAY($B97,3)))</f>
        <v/>
      </c>
    </row>
    <row r="98">
      <c r="A98" s="7" t="n"/>
      <c r="B98" s="8" t="n"/>
      <c r="C98" s="8" t="n"/>
      <c r="D98" s="8" t="n"/>
      <c r="E98" s="8" t="n"/>
      <c r="F98" s="9">
        <f>IF($A98="","",IF(OR($B98="",$E98=""),"",($E98-$B98)*24))</f>
        <v/>
      </c>
      <c r="G98" s="8" t="n"/>
      <c r="H98" s="8" t="n"/>
      <c r="I98" s="7" t="n"/>
      <c r="J98" s="9">
        <f>IF($A98="","",IF(OR($B98="",$C98=""),"",($C98-$B98)*24))</f>
        <v/>
      </c>
      <c r="K98" s="9">
        <f>IF($A98="","",IF(OR($C98="",$D98=""),"",($D98-$C98)*24))</f>
        <v/>
      </c>
      <c r="L98" s="9">
        <f>IF($A98="","",IF(OR($D98="",$E98=""),"",($E98-$D98)*24))</f>
        <v/>
      </c>
      <c r="M98" s="9">
        <f>IF($A98="","",IF(OR($E98="",$H98=""),"",($H98-$E98)*24))</f>
        <v/>
      </c>
      <c r="N98" s="10">
        <f>IF($A98="","",IF(OR($E98="",$G98=""),"",IF($E98&gt;$G98,"Yes","No")))</f>
        <v/>
      </c>
      <c r="O98" s="9">
        <f>IF($N98&lt;&gt;"Yes","",ROUND(($E98-$G98)*24,2))</f>
        <v/>
      </c>
      <c r="P98" s="10">
        <f>IF($A98="","",IF(OR($J98="",$K98="",$L98=""),"",IF(AND($J98&gt;=$K98,$J98&gt;=$L98),"Pick",IF($K98&gt;=$L98,"Pack","Ship"))))</f>
        <v/>
      </c>
      <c r="Q98" s="10">
        <f>IF($A98="","",IF(COUNTIFS(Exceptions!$A$5:$A$204,$A98)&gt;0,"Yes",""))</f>
        <v/>
      </c>
      <c r="R98" s="11">
        <f>IF($A98="","",IF($B98="","",INT($B98)-WEEKDAY($B98,3)))</f>
        <v/>
      </c>
    </row>
    <row r="99">
      <c r="A99" s="7" t="n"/>
      <c r="B99" s="8" t="n"/>
      <c r="C99" s="8" t="n"/>
      <c r="D99" s="8" t="n"/>
      <c r="E99" s="8" t="n"/>
      <c r="F99" s="9">
        <f>IF($A99="","",IF(OR($B99="",$E99=""),"",($E99-$B99)*24))</f>
        <v/>
      </c>
      <c r="G99" s="8" t="n"/>
      <c r="H99" s="8" t="n"/>
      <c r="I99" s="7" t="n"/>
      <c r="J99" s="9">
        <f>IF($A99="","",IF(OR($B99="",$C99=""),"",($C99-$B99)*24))</f>
        <v/>
      </c>
      <c r="K99" s="9">
        <f>IF($A99="","",IF(OR($C99="",$D99=""),"",($D99-$C99)*24))</f>
        <v/>
      </c>
      <c r="L99" s="9">
        <f>IF($A99="","",IF(OR($D99="",$E99=""),"",($E99-$D99)*24))</f>
        <v/>
      </c>
      <c r="M99" s="9">
        <f>IF($A99="","",IF(OR($E99="",$H99=""),"",($H99-$E99)*24))</f>
        <v/>
      </c>
      <c r="N99" s="10">
        <f>IF($A99="","",IF(OR($E99="",$G99=""),"",IF($E99&gt;$G99,"Yes","No")))</f>
        <v/>
      </c>
      <c r="O99" s="9">
        <f>IF($N99&lt;&gt;"Yes","",ROUND(($E99-$G99)*24,2))</f>
        <v/>
      </c>
      <c r="P99" s="10">
        <f>IF($A99="","",IF(OR($J99="",$K99="",$L99=""),"",IF(AND($J99&gt;=$K99,$J99&gt;=$L99),"Pick",IF($K99&gt;=$L99,"Pack","Ship"))))</f>
        <v/>
      </c>
      <c r="Q99" s="10">
        <f>IF($A99="","",IF(COUNTIFS(Exceptions!$A$5:$A$204,$A99)&gt;0,"Yes",""))</f>
        <v/>
      </c>
      <c r="R99" s="11">
        <f>IF($A99="","",IF($B99="","",INT($B99)-WEEKDAY($B99,3)))</f>
        <v/>
      </c>
    </row>
    <row r="100">
      <c r="A100" s="7" t="n"/>
      <c r="B100" s="8" t="n"/>
      <c r="C100" s="8" t="n"/>
      <c r="D100" s="8" t="n"/>
      <c r="E100" s="8" t="n"/>
      <c r="F100" s="9">
        <f>IF($A100="","",IF(OR($B100="",$E100=""),"",($E100-$B100)*24))</f>
        <v/>
      </c>
      <c r="G100" s="8" t="n"/>
      <c r="H100" s="8" t="n"/>
      <c r="I100" s="7" t="n"/>
      <c r="J100" s="9">
        <f>IF($A100="","",IF(OR($B100="",$C100=""),"",($C100-$B100)*24))</f>
        <v/>
      </c>
      <c r="K100" s="9">
        <f>IF($A100="","",IF(OR($C100="",$D100=""),"",($D100-$C100)*24))</f>
        <v/>
      </c>
      <c r="L100" s="9">
        <f>IF($A100="","",IF(OR($D100="",$E100=""),"",($E100-$D100)*24))</f>
        <v/>
      </c>
      <c r="M100" s="9">
        <f>IF($A100="","",IF(OR($E100="",$H100=""),"",($H100-$E100)*24))</f>
        <v/>
      </c>
      <c r="N100" s="10">
        <f>IF($A100="","",IF(OR($E100="",$G100=""),"",IF($E100&gt;$G100,"Yes","No")))</f>
        <v/>
      </c>
      <c r="O100" s="9">
        <f>IF($N100&lt;&gt;"Yes","",ROUND(($E100-$G100)*24,2))</f>
        <v/>
      </c>
      <c r="P100" s="10">
        <f>IF($A100="","",IF(OR($J100="",$K100="",$L100=""),"",IF(AND($J100&gt;=$K100,$J100&gt;=$L100),"Pick",IF($K100&gt;=$L100,"Pack","Ship"))))</f>
        <v/>
      </c>
      <c r="Q100" s="10">
        <f>IF($A100="","",IF(COUNTIFS(Exceptions!$A$5:$A$204,$A100)&gt;0,"Yes",""))</f>
        <v/>
      </c>
      <c r="R100" s="11">
        <f>IF($A100="","",IF($B100="","",INT($B100)-WEEKDAY($B100,3)))</f>
        <v/>
      </c>
    </row>
    <row r="101">
      <c r="A101" s="7" t="n"/>
      <c r="B101" s="8" t="n"/>
      <c r="C101" s="8" t="n"/>
      <c r="D101" s="8" t="n"/>
      <c r="E101" s="8" t="n"/>
      <c r="F101" s="9">
        <f>IF($A101="","",IF(OR($B101="",$E101=""),"",($E101-$B101)*24))</f>
        <v/>
      </c>
      <c r="G101" s="8" t="n"/>
      <c r="H101" s="8" t="n"/>
      <c r="I101" s="7" t="n"/>
      <c r="J101" s="9">
        <f>IF($A101="","",IF(OR($B101="",$C101=""),"",($C101-$B101)*24))</f>
        <v/>
      </c>
      <c r="K101" s="9">
        <f>IF($A101="","",IF(OR($C101="",$D101=""),"",($D101-$C101)*24))</f>
        <v/>
      </c>
      <c r="L101" s="9">
        <f>IF($A101="","",IF(OR($D101="",$E101=""),"",($E101-$D101)*24))</f>
        <v/>
      </c>
      <c r="M101" s="9">
        <f>IF($A101="","",IF(OR($E101="",$H101=""),"",($H101-$E101)*24))</f>
        <v/>
      </c>
      <c r="N101" s="10">
        <f>IF($A101="","",IF(OR($E101="",$G101=""),"",IF($E101&gt;$G101,"Yes","No")))</f>
        <v/>
      </c>
      <c r="O101" s="9">
        <f>IF($N101&lt;&gt;"Yes","",ROUND(($E101-$G101)*24,2))</f>
        <v/>
      </c>
      <c r="P101" s="10">
        <f>IF($A101="","",IF(OR($J101="",$K101="",$L101=""),"",IF(AND($J101&gt;=$K101,$J101&gt;=$L101),"Pick",IF($K101&gt;=$L101,"Pack","Ship"))))</f>
        <v/>
      </c>
      <c r="Q101" s="10">
        <f>IF($A101="","",IF(COUNTIFS(Exceptions!$A$5:$A$204,$A101)&gt;0,"Yes",""))</f>
        <v/>
      </c>
      <c r="R101" s="11">
        <f>IF($A101="","",IF($B101="","",INT($B101)-WEEKDAY($B101,3)))</f>
        <v/>
      </c>
    </row>
    <row r="102">
      <c r="A102" s="7" t="n"/>
      <c r="B102" s="8" t="n"/>
      <c r="C102" s="8" t="n"/>
      <c r="D102" s="8" t="n"/>
      <c r="E102" s="8" t="n"/>
      <c r="F102" s="9">
        <f>IF($A102="","",IF(OR($B102="",$E102=""),"",($E102-$B102)*24))</f>
        <v/>
      </c>
      <c r="G102" s="8" t="n"/>
      <c r="H102" s="8" t="n"/>
      <c r="I102" s="7" t="n"/>
      <c r="J102" s="9">
        <f>IF($A102="","",IF(OR($B102="",$C102=""),"",($C102-$B102)*24))</f>
        <v/>
      </c>
      <c r="K102" s="9">
        <f>IF($A102="","",IF(OR($C102="",$D102=""),"",($D102-$C102)*24))</f>
        <v/>
      </c>
      <c r="L102" s="9">
        <f>IF($A102="","",IF(OR($D102="",$E102=""),"",($E102-$D102)*24))</f>
        <v/>
      </c>
      <c r="M102" s="9">
        <f>IF($A102="","",IF(OR($E102="",$H102=""),"",($H102-$E102)*24))</f>
        <v/>
      </c>
      <c r="N102" s="10">
        <f>IF($A102="","",IF(OR($E102="",$G102=""),"",IF($E102&gt;$G102,"Yes","No")))</f>
        <v/>
      </c>
      <c r="O102" s="9">
        <f>IF($N102&lt;&gt;"Yes","",ROUND(($E102-$G102)*24,2))</f>
        <v/>
      </c>
      <c r="P102" s="10">
        <f>IF($A102="","",IF(OR($J102="",$K102="",$L102=""),"",IF(AND($J102&gt;=$K102,$J102&gt;=$L102),"Pick",IF($K102&gt;=$L102,"Pack","Ship"))))</f>
        <v/>
      </c>
      <c r="Q102" s="10">
        <f>IF($A102="","",IF(COUNTIFS(Exceptions!$A$5:$A$204,$A102)&gt;0,"Yes",""))</f>
        <v/>
      </c>
      <c r="R102" s="11">
        <f>IF($A102="","",IF($B102="","",INT($B102)-WEEKDAY($B102,3)))</f>
        <v/>
      </c>
    </row>
    <row r="103">
      <c r="A103" s="7" t="n"/>
      <c r="B103" s="8" t="n"/>
      <c r="C103" s="8" t="n"/>
      <c r="D103" s="8" t="n"/>
      <c r="E103" s="8" t="n"/>
      <c r="F103" s="9">
        <f>IF($A103="","",IF(OR($B103="",$E103=""),"",($E103-$B103)*24))</f>
        <v/>
      </c>
      <c r="G103" s="8" t="n"/>
      <c r="H103" s="8" t="n"/>
      <c r="I103" s="7" t="n"/>
      <c r="J103" s="9">
        <f>IF($A103="","",IF(OR($B103="",$C103=""),"",($C103-$B103)*24))</f>
        <v/>
      </c>
      <c r="K103" s="9">
        <f>IF($A103="","",IF(OR($C103="",$D103=""),"",($D103-$C103)*24))</f>
        <v/>
      </c>
      <c r="L103" s="9">
        <f>IF($A103="","",IF(OR($D103="",$E103=""),"",($E103-$D103)*24))</f>
        <v/>
      </c>
      <c r="M103" s="9">
        <f>IF($A103="","",IF(OR($E103="",$H103=""),"",($H103-$E103)*24))</f>
        <v/>
      </c>
      <c r="N103" s="10">
        <f>IF($A103="","",IF(OR($E103="",$G103=""),"",IF($E103&gt;$G103,"Yes","No")))</f>
        <v/>
      </c>
      <c r="O103" s="9">
        <f>IF($N103&lt;&gt;"Yes","",ROUND(($E103-$G103)*24,2))</f>
        <v/>
      </c>
      <c r="P103" s="10">
        <f>IF($A103="","",IF(OR($J103="",$K103="",$L103=""),"",IF(AND($J103&gt;=$K103,$J103&gt;=$L103),"Pick",IF($K103&gt;=$L103,"Pack","Ship"))))</f>
        <v/>
      </c>
      <c r="Q103" s="10">
        <f>IF($A103="","",IF(COUNTIFS(Exceptions!$A$5:$A$204,$A103)&gt;0,"Yes",""))</f>
        <v/>
      </c>
      <c r="R103" s="11">
        <f>IF($A103="","",IF($B103="","",INT($B103)-WEEKDAY($B103,3)))</f>
        <v/>
      </c>
    </row>
    <row r="104">
      <c r="A104" s="7" t="n"/>
      <c r="B104" s="8" t="n"/>
      <c r="C104" s="8" t="n"/>
      <c r="D104" s="8" t="n"/>
      <c r="E104" s="8" t="n"/>
      <c r="F104" s="9">
        <f>IF($A104="","",IF(OR($B104="",$E104=""),"",($E104-$B104)*24))</f>
        <v/>
      </c>
      <c r="G104" s="8" t="n"/>
      <c r="H104" s="8" t="n"/>
      <c r="I104" s="7" t="n"/>
      <c r="J104" s="9">
        <f>IF($A104="","",IF(OR($B104="",$C104=""),"",($C104-$B104)*24))</f>
        <v/>
      </c>
      <c r="K104" s="9">
        <f>IF($A104="","",IF(OR($C104="",$D104=""),"",($D104-$C104)*24))</f>
        <v/>
      </c>
      <c r="L104" s="9">
        <f>IF($A104="","",IF(OR($D104="",$E104=""),"",($E104-$D104)*24))</f>
        <v/>
      </c>
      <c r="M104" s="9">
        <f>IF($A104="","",IF(OR($E104="",$H104=""),"",($H104-$E104)*24))</f>
        <v/>
      </c>
      <c r="N104" s="10">
        <f>IF($A104="","",IF(OR($E104="",$G104=""),"",IF($E104&gt;$G104,"Yes","No")))</f>
        <v/>
      </c>
      <c r="O104" s="9">
        <f>IF($N104&lt;&gt;"Yes","",ROUND(($E104-$G104)*24,2))</f>
        <v/>
      </c>
      <c r="P104" s="10">
        <f>IF($A104="","",IF(OR($J104="",$K104="",$L104=""),"",IF(AND($J104&gt;=$K104,$J104&gt;=$L104),"Pick",IF($K104&gt;=$L104,"Pack","Ship"))))</f>
        <v/>
      </c>
      <c r="Q104" s="10">
        <f>IF($A104="","",IF(COUNTIFS(Exceptions!$A$5:$A$204,$A104)&gt;0,"Yes",""))</f>
        <v/>
      </c>
      <c r="R104" s="11">
        <f>IF($A104="","",IF($B104="","",INT($B104)-WEEKDAY($B104,3)))</f>
        <v/>
      </c>
    </row>
    <row r="105">
      <c r="A105" s="7" t="n"/>
      <c r="B105" s="8" t="n"/>
      <c r="C105" s="8" t="n"/>
      <c r="D105" s="8" t="n"/>
      <c r="E105" s="8" t="n"/>
      <c r="F105" s="9">
        <f>IF($A105="","",IF(OR($B105="",$E105=""),"",($E105-$B105)*24))</f>
        <v/>
      </c>
      <c r="G105" s="8" t="n"/>
      <c r="H105" s="8" t="n"/>
      <c r="I105" s="7" t="n"/>
      <c r="J105" s="9">
        <f>IF($A105="","",IF(OR($B105="",$C105=""),"",($C105-$B105)*24))</f>
        <v/>
      </c>
      <c r="K105" s="9">
        <f>IF($A105="","",IF(OR($C105="",$D105=""),"",($D105-$C105)*24))</f>
        <v/>
      </c>
      <c r="L105" s="9">
        <f>IF($A105="","",IF(OR($D105="",$E105=""),"",($E105-$D105)*24))</f>
        <v/>
      </c>
      <c r="M105" s="9">
        <f>IF($A105="","",IF(OR($E105="",$H105=""),"",($H105-$E105)*24))</f>
        <v/>
      </c>
      <c r="N105" s="10">
        <f>IF($A105="","",IF(OR($E105="",$G105=""),"",IF($E105&gt;$G105,"Yes","No")))</f>
        <v/>
      </c>
      <c r="O105" s="9">
        <f>IF($N105&lt;&gt;"Yes","",ROUND(($E105-$G105)*24,2))</f>
        <v/>
      </c>
      <c r="P105" s="10">
        <f>IF($A105="","",IF(OR($J105="",$K105="",$L105=""),"",IF(AND($J105&gt;=$K105,$J105&gt;=$L105),"Pick",IF($K105&gt;=$L105,"Pack","Ship"))))</f>
        <v/>
      </c>
      <c r="Q105" s="10">
        <f>IF($A105="","",IF(COUNTIFS(Exceptions!$A$5:$A$204,$A105)&gt;0,"Yes",""))</f>
        <v/>
      </c>
      <c r="R105" s="11">
        <f>IF($A105="","",IF($B105="","",INT($B105)-WEEKDAY($B105,3)))</f>
        <v/>
      </c>
    </row>
    <row r="106">
      <c r="A106" s="7" t="n"/>
      <c r="B106" s="8" t="n"/>
      <c r="C106" s="8" t="n"/>
      <c r="D106" s="8" t="n"/>
      <c r="E106" s="8" t="n"/>
      <c r="F106" s="9">
        <f>IF($A106="","",IF(OR($B106="",$E106=""),"",($E106-$B106)*24))</f>
        <v/>
      </c>
      <c r="G106" s="8" t="n"/>
      <c r="H106" s="8" t="n"/>
      <c r="I106" s="7" t="n"/>
      <c r="J106" s="9">
        <f>IF($A106="","",IF(OR($B106="",$C106=""),"",($C106-$B106)*24))</f>
        <v/>
      </c>
      <c r="K106" s="9">
        <f>IF($A106="","",IF(OR($C106="",$D106=""),"",($D106-$C106)*24))</f>
        <v/>
      </c>
      <c r="L106" s="9">
        <f>IF($A106="","",IF(OR($D106="",$E106=""),"",($E106-$D106)*24))</f>
        <v/>
      </c>
      <c r="M106" s="9">
        <f>IF($A106="","",IF(OR($E106="",$H106=""),"",($H106-$E106)*24))</f>
        <v/>
      </c>
      <c r="N106" s="10">
        <f>IF($A106="","",IF(OR($E106="",$G106=""),"",IF($E106&gt;$G106,"Yes","No")))</f>
        <v/>
      </c>
      <c r="O106" s="9">
        <f>IF($N106&lt;&gt;"Yes","",ROUND(($E106-$G106)*24,2))</f>
        <v/>
      </c>
      <c r="P106" s="10">
        <f>IF($A106="","",IF(OR($J106="",$K106="",$L106=""),"",IF(AND($J106&gt;=$K106,$J106&gt;=$L106),"Pick",IF($K106&gt;=$L106,"Pack","Ship"))))</f>
        <v/>
      </c>
      <c r="Q106" s="10">
        <f>IF($A106="","",IF(COUNTIFS(Exceptions!$A$5:$A$204,$A106)&gt;0,"Yes",""))</f>
        <v/>
      </c>
      <c r="R106" s="11">
        <f>IF($A106="","",IF($B106="","",INT($B106)-WEEKDAY($B106,3)))</f>
        <v/>
      </c>
    </row>
    <row r="107">
      <c r="A107" s="7" t="n"/>
      <c r="B107" s="8" t="n"/>
      <c r="C107" s="8" t="n"/>
      <c r="D107" s="8" t="n"/>
      <c r="E107" s="8" t="n"/>
      <c r="F107" s="9">
        <f>IF($A107="","",IF(OR($B107="",$E107=""),"",($E107-$B107)*24))</f>
        <v/>
      </c>
      <c r="G107" s="8" t="n"/>
      <c r="H107" s="8" t="n"/>
      <c r="I107" s="7" t="n"/>
      <c r="J107" s="9">
        <f>IF($A107="","",IF(OR($B107="",$C107=""),"",($C107-$B107)*24))</f>
        <v/>
      </c>
      <c r="K107" s="9">
        <f>IF($A107="","",IF(OR($C107="",$D107=""),"",($D107-$C107)*24))</f>
        <v/>
      </c>
      <c r="L107" s="9">
        <f>IF($A107="","",IF(OR($D107="",$E107=""),"",($E107-$D107)*24))</f>
        <v/>
      </c>
      <c r="M107" s="9">
        <f>IF($A107="","",IF(OR($E107="",$H107=""),"",($H107-$E107)*24))</f>
        <v/>
      </c>
      <c r="N107" s="10">
        <f>IF($A107="","",IF(OR($E107="",$G107=""),"",IF($E107&gt;$G107,"Yes","No")))</f>
        <v/>
      </c>
      <c r="O107" s="9">
        <f>IF($N107&lt;&gt;"Yes","",ROUND(($E107-$G107)*24,2))</f>
        <v/>
      </c>
      <c r="P107" s="10">
        <f>IF($A107="","",IF(OR($J107="",$K107="",$L107=""),"",IF(AND($J107&gt;=$K107,$J107&gt;=$L107),"Pick",IF($K107&gt;=$L107,"Pack","Ship"))))</f>
        <v/>
      </c>
      <c r="Q107" s="10">
        <f>IF($A107="","",IF(COUNTIFS(Exceptions!$A$5:$A$204,$A107)&gt;0,"Yes",""))</f>
        <v/>
      </c>
      <c r="R107" s="11">
        <f>IF($A107="","",IF($B107="","",INT($B107)-WEEKDAY($B107,3)))</f>
        <v/>
      </c>
    </row>
    <row r="108">
      <c r="A108" s="7" t="n"/>
      <c r="B108" s="8" t="n"/>
      <c r="C108" s="8" t="n"/>
      <c r="D108" s="8" t="n"/>
      <c r="E108" s="8" t="n"/>
      <c r="F108" s="9">
        <f>IF($A108="","",IF(OR($B108="",$E108=""),"",($E108-$B108)*24))</f>
        <v/>
      </c>
      <c r="G108" s="8" t="n"/>
      <c r="H108" s="8" t="n"/>
      <c r="I108" s="7" t="n"/>
      <c r="J108" s="9">
        <f>IF($A108="","",IF(OR($B108="",$C108=""),"",($C108-$B108)*24))</f>
        <v/>
      </c>
      <c r="K108" s="9">
        <f>IF($A108="","",IF(OR($C108="",$D108=""),"",($D108-$C108)*24))</f>
        <v/>
      </c>
      <c r="L108" s="9">
        <f>IF($A108="","",IF(OR($D108="",$E108=""),"",($E108-$D108)*24))</f>
        <v/>
      </c>
      <c r="M108" s="9">
        <f>IF($A108="","",IF(OR($E108="",$H108=""),"",($H108-$E108)*24))</f>
        <v/>
      </c>
      <c r="N108" s="10">
        <f>IF($A108="","",IF(OR($E108="",$G108=""),"",IF($E108&gt;$G108,"Yes","No")))</f>
        <v/>
      </c>
      <c r="O108" s="9">
        <f>IF($N108&lt;&gt;"Yes","",ROUND(($E108-$G108)*24,2))</f>
        <v/>
      </c>
      <c r="P108" s="10">
        <f>IF($A108="","",IF(OR($J108="",$K108="",$L108=""),"",IF(AND($J108&gt;=$K108,$J108&gt;=$L108),"Pick",IF($K108&gt;=$L108,"Pack","Ship"))))</f>
        <v/>
      </c>
      <c r="Q108" s="10">
        <f>IF($A108="","",IF(COUNTIFS(Exceptions!$A$5:$A$204,$A108)&gt;0,"Yes",""))</f>
        <v/>
      </c>
      <c r="R108" s="11">
        <f>IF($A108="","",IF($B108="","",INT($B108)-WEEKDAY($B108,3)))</f>
        <v/>
      </c>
    </row>
    <row r="109">
      <c r="A109" s="7" t="n"/>
      <c r="B109" s="8" t="n"/>
      <c r="C109" s="8" t="n"/>
      <c r="D109" s="8" t="n"/>
      <c r="E109" s="8" t="n"/>
      <c r="F109" s="9">
        <f>IF($A109="","",IF(OR($B109="",$E109=""),"",($E109-$B109)*24))</f>
        <v/>
      </c>
      <c r="G109" s="8" t="n"/>
      <c r="H109" s="8" t="n"/>
      <c r="I109" s="7" t="n"/>
      <c r="J109" s="9">
        <f>IF($A109="","",IF(OR($B109="",$C109=""),"",($C109-$B109)*24))</f>
        <v/>
      </c>
      <c r="K109" s="9">
        <f>IF($A109="","",IF(OR($C109="",$D109=""),"",($D109-$C109)*24))</f>
        <v/>
      </c>
      <c r="L109" s="9">
        <f>IF($A109="","",IF(OR($D109="",$E109=""),"",($E109-$D109)*24))</f>
        <v/>
      </c>
      <c r="M109" s="9">
        <f>IF($A109="","",IF(OR($E109="",$H109=""),"",($H109-$E109)*24))</f>
        <v/>
      </c>
      <c r="N109" s="10">
        <f>IF($A109="","",IF(OR($E109="",$G109=""),"",IF($E109&gt;$G109,"Yes","No")))</f>
        <v/>
      </c>
      <c r="O109" s="9">
        <f>IF($N109&lt;&gt;"Yes","",ROUND(($E109-$G109)*24,2))</f>
        <v/>
      </c>
      <c r="P109" s="10">
        <f>IF($A109="","",IF(OR($J109="",$K109="",$L109=""),"",IF(AND($J109&gt;=$K109,$J109&gt;=$L109),"Pick",IF($K109&gt;=$L109,"Pack","Ship"))))</f>
        <v/>
      </c>
      <c r="Q109" s="10">
        <f>IF($A109="","",IF(COUNTIFS(Exceptions!$A$5:$A$204,$A109)&gt;0,"Yes",""))</f>
        <v/>
      </c>
      <c r="R109" s="11">
        <f>IF($A109="","",IF($B109="","",INT($B109)-WEEKDAY($B109,3)))</f>
        <v/>
      </c>
    </row>
    <row r="110">
      <c r="A110" s="7" t="n"/>
      <c r="B110" s="8" t="n"/>
      <c r="C110" s="8" t="n"/>
      <c r="D110" s="8" t="n"/>
      <c r="E110" s="8" t="n"/>
      <c r="F110" s="9">
        <f>IF($A110="","",IF(OR($B110="",$E110=""),"",($E110-$B110)*24))</f>
        <v/>
      </c>
      <c r="G110" s="8" t="n"/>
      <c r="H110" s="8" t="n"/>
      <c r="I110" s="7" t="n"/>
      <c r="J110" s="9">
        <f>IF($A110="","",IF(OR($B110="",$C110=""),"",($C110-$B110)*24))</f>
        <v/>
      </c>
      <c r="K110" s="9">
        <f>IF($A110="","",IF(OR($C110="",$D110=""),"",($D110-$C110)*24))</f>
        <v/>
      </c>
      <c r="L110" s="9">
        <f>IF($A110="","",IF(OR($D110="",$E110=""),"",($E110-$D110)*24))</f>
        <v/>
      </c>
      <c r="M110" s="9">
        <f>IF($A110="","",IF(OR($E110="",$H110=""),"",($H110-$E110)*24))</f>
        <v/>
      </c>
      <c r="N110" s="10">
        <f>IF($A110="","",IF(OR($E110="",$G110=""),"",IF($E110&gt;$G110,"Yes","No")))</f>
        <v/>
      </c>
      <c r="O110" s="9">
        <f>IF($N110&lt;&gt;"Yes","",ROUND(($E110-$G110)*24,2))</f>
        <v/>
      </c>
      <c r="P110" s="10">
        <f>IF($A110="","",IF(OR($J110="",$K110="",$L110=""),"",IF(AND($J110&gt;=$K110,$J110&gt;=$L110),"Pick",IF($K110&gt;=$L110,"Pack","Ship"))))</f>
        <v/>
      </c>
      <c r="Q110" s="10">
        <f>IF($A110="","",IF(COUNTIFS(Exceptions!$A$5:$A$204,$A110)&gt;0,"Yes",""))</f>
        <v/>
      </c>
      <c r="R110" s="11">
        <f>IF($A110="","",IF($B110="","",INT($B110)-WEEKDAY($B110,3)))</f>
        <v/>
      </c>
    </row>
    <row r="111">
      <c r="A111" s="7" t="n"/>
      <c r="B111" s="8" t="n"/>
      <c r="C111" s="8" t="n"/>
      <c r="D111" s="8" t="n"/>
      <c r="E111" s="8" t="n"/>
      <c r="F111" s="9">
        <f>IF($A111="","",IF(OR($B111="",$E111=""),"",($E111-$B111)*24))</f>
        <v/>
      </c>
      <c r="G111" s="8" t="n"/>
      <c r="H111" s="8" t="n"/>
      <c r="I111" s="7" t="n"/>
      <c r="J111" s="9">
        <f>IF($A111="","",IF(OR($B111="",$C111=""),"",($C111-$B111)*24))</f>
        <v/>
      </c>
      <c r="K111" s="9">
        <f>IF($A111="","",IF(OR($C111="",$D111=""),"",($D111-$C111)*24))</f>
        <v/>
      </c>
      <c r="L111" s="9">
        <f>IF($A111="","",IF(OR($D111="",$E111=""),"",($E111-$D111)*24))</f>
        <v/>
      </c>
      <c r="M111" s="9">
        <f>IF($A111="","",IF(OR($E111="",$H111=""),"",($H111-$E111)*24))</f>
        <v/>
      </c>
      <c r="N111" s="10">
        <f>IF($A111="","",IF(OR($E111="",$G111=""),"",IF($E111&gt;$G111,"Yes","No")))</f>
        <v/>
      </c>
      <c r="O111" s="9">
        <f>IF($N111&lt;&gt;"Yes","",ROUND(($E111-$G111)*24,2))</f>
        <v/>
      </c>
      <c r="P111" s="10">
        <f>IF($A111="","",IF(OR($J111="",$K111="",$L111=""),"",IF(AND($J111&gt;=$K111,$J111&gt;=$L111),"Pick",IF($K111&gt;=$L111,"Pack","Ship"))))</f>
        <v/>
      </c>
      <c r="Q111" s="10">
        <f>IF($A111="","",IF(COUNTIFS(Exceptions!$A$5:$A$204,$A111)&gt;0,"Yes",""))</f>
        <v/>
      </c>
      <c r="R111" s="11">
        <f>IF($A111="","",IF($B111="","",INT($B111)-WEEKDAY($B111,3)))</f>
        <v/>
      </c>
    </row>
    <row r="112">
      <c r="A112" s="7" t="n"/>
      <c r="B112" s="8" t="n"/>
      <c r="C112" s="8" t="n"/>
      <c r="D112" s="8" t="n"/>
      <c r="E112" s="8" t="n"/>
      <c r="F112" s="9">
        <f>IF($A112="","",IF(OR($B112="",$E112=""),"",($E112-$B112)*24))</f>
        <v/>
      </c>
      <c r="G112" s="8" t="n"/>
      <c r="H112" s="8" t="n"/>
      <c r="I112" s="7" t="n"/>
      <c r="J112" s="9">
        <f>IF($A112="","",IF(OR($B112="",$C112=""),"",($C112-$B112)*24))</f>
        <v/>
      </c>
      <c r="K112" s="9">
        <f>IF($A112="","",IF(OR($C112="",$D112=""),"",($D112-$C112)*24))</f>
        <v/>
      </c>
      <c r="L112" s="9">
        <f>IF($A112="","",IF(OR($D112="",$E112=""),"",($E112-$D112)*24))</f>
        <v/>
      </c>
      <c r="M112" s="9">
        <f>IF($A112="","",IF(OR($E112="",$H112=""),"",($H112-$E112)*24))</f>
        <v/>
      </c>
      <c r="N112" s="10">
        <f>IF($A112="","",IF(OR($E112="",$G112=""),"",IF($E112&gt;$G112,"Yes","No")))</f>
        <v/>
      </c>
      <c r="O112" s="9">
        <f>IF($N112&lt;&gt;"Yes","",ROUND(($E112-$G112)*24,2))</f>
        <v/>
      </c>
      <c r="P112" s="10">
        <f>IF($A112="","",IF(OR($J112="",$K112="",$L112=""),"",IF(AND($J112&gt;=$K112,$J112&gt;=$L112),"Pick",IF($K112&gt;=$L112,"Pack","Ship"))))</f>
        <v/>
      </c>
      <c r="Q112" s="10">
        <f>IF($A112="","",IF(COUNTIFS(Exceptions!$A$5:$A$204,$A112)&gt;0,"Yes",""))</f>
        <v/>
      </c>
      <c r="R112" s="11">
        <f>IF($A112="","",IF($B112="","",INT($B112)-WEEKDAY($B112,3)))</f>
        <v/>
      </c>
    </row>
    <row r="113">
      <c r="A113" s="7" t="n"/>
      <c r="B113" s="8" t="n"/>
      <c r="C113" s="8" t="n"/>
      <c r="D113" s="8" t="n"/>
      <c r="E113" s="8" t="n"/>
      <c r="F113" s="9">
        <f>IF($A113="","",IF(OR($B113="",$E113=""),"",($E113-$B113)*24))</f>
        <v/>
      </c>
      <c r="G113" s="8" t="n"/>
      <c r="H113" s="8" t="n"/>
      <c r="I113" s="7" t="n"/>
      <c r="J113" s="9">
        <f>IF($A113="","",IF(OR($B113="",$C113=""),"",($C113-$B113)*24))</f>
        <v/>
      </c>
      <c r="K113" s="9">
        <f>IF($A113="","",IF(OR($C113="",$D113=""),"",($D113-$C113)*24))</f>
        <v/>
      </c>
      <c r="L113" s="9">
        <f>IF($A113="","",IF(OR($D113="",$E113=""),"",($E113-$D113)*24))</f>
        <v/>
      </c>
      <c r="M113" s="9">
        <f>IF($A113="","",IF(OR($E113="",$H113=""),"",($H113-$E113)*24))</f>
        <v/>
      </c>
      <c r="N113" s="10">
        <f>IF($A113="","",IF(OR($E113="",$G113=""),"",IF($E113&gt;$G113,"Yes","No")))</f>
        <v/>
      </c>
      <c r="O113" s="9">
        <f>IF($N113&lt;&gt;"Yes","",ROUND(($E113-$G113)*24,2))</f>
        <v/>
      </c>
      <c r="P113" s="10">
        <f>IF($A113="","",IF(OR($J113="",$K113="",$L113=""),"",IF(AND($J113&gt;=$K113,$J113&gt;=$L113),"Pick",IF($K113&gt;=$L113,"Pack","Ship"))))</f>
        <v/>
      </c>
      <c r="Q113" s="10">
        <f>IF($A113="","",IF(COUNTIFS(Exceptions!$A$5:$A$204,$A113)&gt;0,"Yes",""))</f>
        <v/>
      </c>
      <c r="R113" s="11">
        <f>IF($A113="","",IF($B113="","",INT($B113)-WEEKDAY($B113,3)))</f>
        <v/>
      </c>
    </row>
    <row r="114">
      <c r="A114" s="7" t="n"/>
      <c r="B114" s="8" t="n"/>
      <c r="C114" s="8" t="n"/>
      <c r="D114" s="8" t="n"/>
      <c r="E114" s="8" t="n"/>
      <c r="F114" s="9">
        <f>IF($A114="","",IF(OR($B114="",$E114=""),"",($E114-$B114)*24))</f>
        <v/>
      </c>
      <c r="G114" s="8" t="n"/>
      <c r="H114" s="8" t="n"/>
      <c r="I114" s="7" t="n"/>
      <c r="J114" s="9">
        <f>IF($A114="","",IF(OR($B114="",$C114=""),"",($C114-$B114)*24))</f>
        <v/>
      </c>
      <c r="K114" s="9">
        <f>IF($A114="","",IF(OR($C114="",$D114=""),"",($D114-$C114)*24))</f>
        <v/>
      </c>
      <c r="L114" s="9">
        <f>IF($A114="","",IF(OR($D114="",$E114=""),"",($E114-$D114)*24))</f>
        <v/>
      </c>
      <c r="M114" s="9">
        <f>IF($A114="","",IF(OR($E114="",$H114=""),"",($H114-$E114)*24))</f>
        <v/>
      </c>
      <c r="N114" s="10">
        <f>IF($A114="","",IF(OR($E114="",$G114=""),"",IF($E114&gt;$G114,"Yes","No")))</f>
        <v/>
      </c>
      <c r="O114" s="9">
        <f>IF($N114&lt;&gt;"Yes","",ROUND(($E114-$G114)*24,2))</f>
        <v/>
      </c>
      <c r="P114" s="10">
        <f>IF($A114="","",IF(OR($J114="",$K114="",$L114=""),"",IF(AND($J114&gt;=$K114,$J114&gt;=$L114),"Pick",IF($K114&gt;=$L114,"Pack","Ship"))))</f>
        <v/>
      </c>
      <c r="Q114" s="10">
        <f>IF($A114="","",IF(COUNTIFS(Exceptions!$A$5:$A$204,$A114)&gt;0,"Yes",""))</f>
        <v/>
      </c>
      <c r="R114" s="11">
        <f>IF($A114="","",IF($B114="","",INT($B114)-WEEKDAY($B114,3)))</f>
        <v/>
      </c>
    </row>
    <row r="115">
      <c r="A115" s="7" t="n"/>
      <c r="B115" s="8" t="n"/>
      <c r="C115" s="8" t="n"/>
      <c r="D115" s="8" t="n"/>
      <c r="E115" s="8" t="n"/>
      <c r="F115" s="9">
        <f>IF($A115="","",IF(OR($B115="",$E115=""),"",($E115-$B115)*24))</f>
        <v/>
      </c>
      <c r="G115" s="8" t="n"/>
      <c r="H115" s="8" t="n"/>
      <c r="I115" s="7" t="n"/>
      <c r="J115" s="9">
        <f>IF($A115="","",IF(OR($B115="",$C115=""),"",($C115-$B115)*24))</f>
        <v/>
      </c>
      <c r="K115" s="9">
        <f>IF($A115="","",IF(OR($C115="",$D115=""),"",($D115-$C115)*24))</f>
        <v/>
      </c>
      <c r="L115" s="9">
        <f>IF($A115="","",IF(OR($D115="",$E115=""),"",($E115-$D115)*24))</f>
        <v/>
      </c>
      <c r="M115" s="9">
        <f>IF($A115="","",IF(OR($E115="",$H115=""),"",($H115-$E115)*24))</f>
        <v/>
      </c>
      <c r="N115" s="10">
        <f>IF($A115="","",IF(OR($E115="",$G115=""),"",IF($E115&gt;$G115,"Yes","No")))</f>
        <v/>
      </c>
      <c r="O115" s="9">
        <f>IF($N115&lt;&gt;"Yes","",ROUND(($E115-$G115)*24,2))</f>
        <v/>
      </c>
      <c r="P115" s="10">
        <f>IF($A115="","",IF(OR($J115="",$K115="",$L115=""),"",IF(AND($J115&gt;=$K115,$J115&gt;=$L115),"Pick",IF($K115&gt;=$L115,"Pack","Ship"))))</f>
        <v/>
      </c>
      <c r="Q115" s="10">
        <f>IF($A115="","",IF(COUNTIFS(Exceptions!$A$5:$A$204,$A115)&gt;0,"Yes",""))</f>
        <v/>
      </c>
      <c r="R115" s="11">
        <f>IF($A115="","",IF($B115="","",INT($B115)-WEEKDAY($B115,3)))</f>
        <v/>
      </c>
    </row>
    <row r="116">
      <c r="A116" s="7" t="n"/>
      <c r="B116" s="8" t="n"/>
      <c r="C116" s="8" t="n"/>
      <c r="D116" s="8" t="n"/>
      <c r="E116" s="8" t="n"/>
      <c r="F116" s="9">
        <f>IF($A116="","",IF(OR($B116="",$E116=""),"",($E116-$B116)*24))</f>
        <v/>
      </c>
      <c r="G116" s="8" t="n"/>
      <c r="H116" s="8" t="n"/>
      <c r="I116" s="7" t="n"/>
      <c r="J116" s="9">
        <f>IF($A116="","",IF(OR($B116="",$C116=""),"",($C116-$B116)*24))</f>
        <v/>
      </c>
      <c r="K116" s="9">
        <f>IF($A116="","",IF(OR($C116="",$D116=""),"",($D116-$C116)*24))</f>
        <v/>
      </c>
      <c r="L116" s="9">
        <f>IF($A116="","",IF(OR($D116="",$E116=""),"",($E116-$D116)*24))</f>
        <v/>
      </c>
      <c r="M116" s="9">
        <f>IF($A116="","",IF(OR($E116="",$H116=""),"",($H116-$E116)*24))</f>
        <v/>
      </c>
      <c r="N116" s="10">
        <f>IF($A116="","",IF(OR($E116="",$G116=""),"",IF($E116&gt;$G116,"Yes","No")))</f>
        <v/>
      </c>
      <c r="O116" s="9">
        <f>IF($N116&lt;&gt;"Yes","",ROUND(($E116-$G116)*24,2))</f>
        <v/>
      </c>
      <c r="P116" s="10">
        <f>IF($A116="","",IF(OR($J116="",$K116="",$L116=""),"",IF(AND($J116&gt;=$K116,$J116&gt;=$L116),"Pick",IF($K116&gt;=$L116,"Pack","Ship"))))</f>
        <v/>
      </c>
      <c r="Q116" s="10">
        <f>IF($A116="","",IF(COUNTIFS(Exceptions!$A$5:$A$204,$A116)&gt;0,"Yes",""))</f>
        <v/>
      </c>
      <c r="R116" s="11">
        <f>IF($A116="","",IF($B116="","",INT($B116)-WEEKDAY($B116,3)))</f>
        <v/>
      </c>
    </row>
    <row r="117">
      <c r="A117" s="7" t="n"/>
      <c r="B117" s="8" t="n"/>
      <c r="C117" s="8" t="n"/>
      <c r="D117" s="8" t="n"/>
      <c r="E117" s="8" t="n"/>
      <c r="F117" s="9">
        <f>IF($A117="","",IF(OR($B117="",$E117=""),"",($E117-$B117)*24))</f>
        <v/>
      </c>
      <c r="G117" s="8" t="n"/>
      <c r="H117" s="8" t="n"/>
      <c r="I117" s="7" t="n"/>
      <c r="J117" s="9">
        <f>IF($A117="","",IF(OR($B117="",$C117=""),"",($C117-$B117)*24))</f>
        <v/>
      </c>
      <c r="K117" s="9">
        <f>IF($A117="","",IF(OR($C117="",$D117=""),"",($D117-$C117)*24))</f>
        <v/>
      </c>
      <c r="L117" s="9">
        <f>IF($A117="","",IF(OR($D117="",$E117=""),"",($E117-$D117)*24))</f>
        <v/>
      </c>
      <c r="M117" s="9">
        <f>IF($A117="","",IF(OR($E117="",$H117=""),"",($H117-$E117)*24))</f>
        <v/>
      </c>
      <c r="N117" s="10">
        <f>IF($A117="","",IF(OR($E117="",$G117=""),"",IF($E117&gt;$G117,"Yes","No")))</f>
        <v/>
      </c>
      <c r="O117" s="9">
        <f>IF($N117&lt;&gt;"Yes","",ROUND(($E117-$G117)*24,2))</f>
        <v/>
      </c>
      <c r="P117" s="10">
        <f>IF($A117="","",IF(OR($J117="",$K117="",$L117=""),"",IF(AND($J117&gt;=$K117,$J117&gt;=$L117),"Pick",IF($K117&gt;=$L117,"Pack","Ship"))))</f>
        <v/>
      </c>
      <c r="Q117" s="10">
        <f>IF($A117="","",IF(COUNTIFS(Exceptions!$A$5:$A$204,$A117)&gt;0,"Yes",""))</f>
        <v/>
      </c>
      <c r="R117" s="11">
        <f>IF($A117="","",IF($B117="","",INT($B117)-WEEKDAY($B117,3)))</f>
        <v/>
      </c>
    </row>
    <row r="118">
      <c r="A118" s="7" t="n"/>
      <c r="B118" s="8" t="n"/>
      <c r="C118" s="8" t="n"/>
      <c r="D118" s="8" t="n"/>
      <c r="E118" s="8" t="n"/>
      <c r="F118" s="9">
        <f>IF($A118="","",IF(OR($B118="",$E118=""),"",($E118-$B118)*24))</f>
        <v/>
      </c>
      <c r="G118" s="8" t="n"/>
      <c r="H118" s="8" t="n"/>
      <c r="I118" s="7" t="n"/>
      <c r="J118" s="9">
        <f>IF($A118="","",IF(OR($B118="",$C118=""),"",($C118-$B118)*24))</f>
        <v/>
      </c>
      <c r="K118" s="9">
        <f>IF($A118="","",IF(OR($C118="",$D118=""),"",($D118-$C118)*24))</f>
        <v/>
      </c>
      <c r="L118" s="9">
        <f>IF($A118="","",IF(OR($D118="",$E118=""),"",($E118-$D118)*24))</f>
        <v/>
      </c>
      <c r="M118" s="9">
        <f>IF($A118="","",IF(OR($E118="",$H118=""),"",($H118-$E118)*24))</f>
        <v/>
      </c>
      <c r="N118" s="10">
        <f>IF($A118="","",IF(OR($E118="",$G118=""),"",IF($E118&gt;$G118,"Yes","No")))</f>
        <v/>
      </c>
      <c r="O118" s="9">
        <f>IF($N118&lt;&gt;"Yes","",ROUND(($E118-$G118)*24,2))</f>
        <v/>
      </c>
      <c r="P118" s="10">
        <f>IF($A118="","",IF(OR($J118="",$K118="",$L118=""),"",IF(AND($J118&gt;=$K118,$J118&gt;=$L118),"Pick",IF($K118&gt;=$L118,"Pack","Ship"))))</f>
        <v/>
      </c>
      <c r="Q118" s="10">
        <f>IF($A118="","",IF(COUNTIFS(Exceptions!$A$5:$A$204,$A118)&gt;0,"Yes",""))</f>
        <v/>
      </c>
      <c r="R118" s="11">
        <f>IF($A118="","",IF($B118="","",INT($B118)-WEEKDAY($B118,3)))</f>
        <v/>
      </c>
    </row>
    <row r="119">
      <c r="A119" s="7" t="n"/>
      <c r="B119" s="8" t="n"/>
      <c r="C119" s="8" t="n"/>
      <c r="D119" s="8" t="n"/>
      <c r="E119" s="8" t="n"/>
      <c r="F119" s="9">
        <f>IF($A119="","",IF(OR($B119="",$E119=""),"",($E119-$B119)*24))</f>
        <v/>
      </c>
      <c r="G119" s="8" t="n"/>
      <c r="H119" s="8" t="n"/>
      <c r="I119" s="7" t="n"/>
      <c r="J119" s="9">
        <f>IF($A119="","",IF(OR($B119="",$C119=""),"",($C119-$B119)*24))</f>
        <v/>
      </c>
      <c r="K119" s="9">
        <f>IF($A119="","",IF(OR($C119="",$D119=""),"",($D119-$C119)*24))</f>
        <v/>
      </c>
      <c r="L119" s="9">
        <f>IF($A119="","",IF(OR($D119="",$E119=""),"",($E119-$D119)*24))</f>
        <v/>
      </c>
      <c r="M119" s="9">
        <f>IF($A119="","",IF(OR($E119="",$H119=""),"",($H119-$E119)*24))</f>
        <v/>
      </c>
      <c r="N119" s="10">
        <f>IF($A119="","",IF(OR($E119="",$G119=""),"",IF($E119&gt;$G119,"Yes","No")))</f>
        <v/>
      </c>
      <c r="O119" s="9">
        <f>IF($N119&lt;&gt;"Yes","",ROUND(($E119-$G119)*24,2))</f>
        <v/>
      </c>
      <c r="P119" s="10">
        <f>IF($A119="","",IF(OR($J119="",$K119="",$L119=""),"",IF(AND($J119&gt;=$K119,$J119&gt;=$L119),"Pick",IF($K119&gt;=$L119,"Pack","Ship"))))</f>
        <v/>
      </c>
      <c r="Q119" s="10">
        <f>IF($A119="","",IF(COUNTIFS(Exceptions!$A$5:$A$204,$A119)&gt;0,"Yes",""))</f>
        <v/>
      </c>
      <c r="R119" s="11">
        <f>IF($A119="","",IF($B119="","",INT($B119)-WEEKDAY($B119,3)))</f>
        <v/>
      </c>
    </row>
    <row r="120">
      <c r="A120" s="7" t="n"/>
      <c r="B120" s="8" t="n"/>
      <c r="C120" s="8" t="n"/>
      <c r="D120" s="8" t="n"/>
      <c r="E120" s="8" t="n"/>
      <c r="F120" s="9">
        <f>IF($A120="","",IF(OR($B120="",$E120=""),"",($E120-$B120)*24))</f>
        <v/>
      </c>
      <c r="G120" s="8" t="n"/>
      <c r="H120" s="8" t="n"/>
      <c r="I120" s="7" t="n"/>
      <c r="J120" s="9">
        <f>IF($A120="","",IF(OR($B120="",$C120=""),"",($C120-$B120)*24))</f>
        <v/>
      </c>
      <c r="K120" s="9">
        <f>IF($A120="","",IF(OR($C120="",$D120=""),"",($D120-$C120)*24))</f>
        <v/>
      </c>
      <c r="L120" s="9">
        <f>IF($A120="","",IF(OR($D120="",$E120=""),"",($E120-$D120)*24))</f>
        <v/>
      </c>
      <c r="M120" s="9">
        <f>IF($A120="","",IF(OR($E120="",$H120=""),"",($H120-$E120)*24))</f>
        <v/>
      </c>
      <c r="N120" s="10">
        <f>IF($A120="","",IF(OR($E120="",$G120=""),"",IF($E120&gt;$G120,"Yes","No")))</f>
        <v/>
      </c>
      <c r="O120" s="9">
        <f>IF($N120&lt;&gt;"Yes","",ROUND(($E120-$G120)*24,2))</f>
        <v/>
      </c>
      <c r="P120" s="10">
        <f>IF($A120="","",IF(OR($J120="",$K120="",$L120=""),"",IF(AND($J120&gt;=$K120,$J120&gt;=$L120),"Pick",IF($K120&gt;=$L120,"Pack","Ship"))))</f>
        <v/>
      </c>
      <c r="Q120" s="10">
        <f>IF($A120="","",IF(COUNTIFS(Exceptions!$A$5:$A$204,$A120)&gt;0,"Yes",""))</f>
        <v/>
      </c>
      <c r="R120" s="11">
        <f>IF($A120="","",IF($B120="","",INT($B120)-WEEKDAY($B120,3)))</f>
        <v/>
      </c>
    </row>
    <row r="121">
      <c r="A121" s="7" t="n"/>
      <c r="B121" s="8" t="n"/>
      <c r="C121" s="8" t="n"/>
      <c r="D121" s="8" t="n"/>
      <c r="E121" s="8" t="n"/>
      <c r="F121" s="9">
        <f>IF($A121="","",IF(OR($B121="",$E121=""),"",($E121-$B121)*24))</f>
        <v/>
      </c>
      <c r="G121" s="8" t="n"/>
      <c r="H121" s="8" t="n"/>
      <c r="I121" s="7" t="n"/>
      <c r="J121" s="9">
        <f>IF($A121="","",IF(OR($B121="",$C121=""),"",($C121-$B121)*24))</f>
        <v/>
      </c>
      <c r="K121" s="9">
        <f>IF($A121="","",IF(OR($C121="",$D121=""),"",($D121-$C121)*24))</f>
        <v/>
      </c>
      <c r="L121" s="9">
        <f>IF($A121="","",IF(OR($D121="",$E121=""),"",($E121-$D121)*24))</f>
        <v/>
      </c>
      <c r="M121" s="9">
        <f>IF($A121="","",IF(OR($E121="",$H121=""),"",($H121-$E121)*24))</f>
        <v/>
      </c>
      <c r="N121" s="10">
        <f>IF($A121="","",IF(OR($E121="",$G121=""),"",IF($E121&gt;$G121,"Yes","No")))</f>
        <v/>
      </c>
      <c r="O121" s="9">
        <f>IF($N121&lt;&gt;"Yes","",ROUND(($E121-$G121)*24,2))</f>
        <v/>
      </c>
      <c r="P121" s="10">
        <f>IF($A121="","",IF(OR($J121="",$K121="",$L121=""),"",IF(AND($J121&gt;=$K121,$J121&gt;=$L121),"Pick",IF($K121&gt;=$L121,"Pack","Ship"))))</f>
        <v/>
      </c>
      <c r="Q121" s="10">
        <f>IF($A121="","",IF(COUNTIFS(Exceptions!$A$5:$A$204,$A121)&gt;0,"Yes",""))</f>
        <v/>
      </c>
      <c r="R121" s="11">
        <f>IF($A121="","",IF($B121="","",INT($B121)-WEEKDAY($B121,3)))</f>
        <v/>
      </c>
    </row>
    <row r="122">
      <c r="A122" s="7" t="n"/>
      <c r="B122" s="8" t="n"/>
      <c r="C122" s="8" t="n"/>
      <c r="D122" s="8" t="n"/>
      <c r="E122" s="8" t="n"/>
      <c r="F122" s="9">
        <f>IF($A122="","",IF(OR($B122="",$E122=""),"",($E122-$B122)*24))</f>
        <v/>
      </c>
      <c r="G122" s="8" t="n"/>
      <c r="H122" s="8" t="n"/>
      <c r="I122" s="7" t="n"/>
      <c r="J122" s="9">
        <f>IF($A122="","",IF(OR($B122="",$C122=""),"",($C122-$B122)*24))</f>
        <v/>
      </c>
      <c r="K122" s="9">
        <f>IF($A122="","",IF(OR($C122="",$D122=""),"",($D122-$C122)*24))</f>
        <v/>
      </c>
      <c r="L122" s="9">
        <f>IF($A122="","",IF(OR($D122="",$E122=""),"",($E122-$D122)*24))</f>
        <v/>
      </c>
      <c r="M122" s="9">
        <f>IF($A122="","",IF(OR($E122="",$H122=""),"",($H122-$E122)*24))</f>
        <v/>
      </c>
      <c r="N122" s="10">
        <f>IF($A122="","",IF(OR($E122="",$G122=""),"",IF($E122&gt;$G122,"Yes","No")))</f>
        <v/>
      </c>
      <c r="O122" s="9">
        <f>IF($N122&lt;&gt;"Yes","",ROUND(($E122-$G122)*24,2))</f>
        <v/>
      </c>
      <c r="P122" s="10">
        <f>IF($A122="","",IF(OR($J122="",$K122="",$L122=""),"",IF(AND($J122&gt;=$K122,$J122&gt;=$L122),"Pick",IF($K122&gt;=$L122,"Pack","Ship"))))</f>
        <v/>
      </c>
      <c r="Q122" s="10">
        <f>IF($A122="","",IF(COUNTIFS(Exceptions!$A$5:$A$204,$A122)&gt;0,"Yes",""))</f>
        <v/>
      </c>
      <c r="R122" s="11">
        <f>IF($A122="","",IF($B122="","",INT($B122)-WEEKDAY($B122,3)))</f>
        <v/>
      </c>
    </row>
    <row r="123">
      <c r="A123" s="7" t="n"/>
      <c r="B123" s="8" t="n"/>
      <c r="C123" s="8" t="n"/>
      <c r="D123" s="8" t="n"/>
      <c r="E123" s="8" t="n"/>
      <c r="F123" s="9">
        <f>IF($A123="","",IF(OR($B123="",$E123=""),"",($E123-$B123)*24))</f>
        <v/>
      </c>
      <c r="G123" s="8" t="n"/>
      <c r="H123" s="8" t="n"/>
      <c r="I123" s="7" t="n"/>
      <c r="J123" s="9">
        <f>IF($A123="","",IF(OR($B123="",$C123=""),"",($C123-$B123)*24))</f>
        <v/>
      </c>
      <c r="K123" s="9">
        <f>IF($A123="","",IF(OR($C123="",$D123=""),"",($D123-$C123)*24))</f>
        <v/>
      </c>
      <c r="L123" s="9">
        <f>IF($A123="","",IF(OR($D123="",$E123=""),"",($E123-$D123)*24))</f>
        <v/>
      </c>
      <c r="M123" s="9">
        <f>IF($A123="","",IF(OR($E123="",$H123=""),"",($H123-$E123)*24))</f>
        <v/>
      </c>
      <c r="N123" s="10">
        <f>IF($A123="","",IF(OR($E123="",$G123=""),"",IF($E123&gt;$G123,"Yes","No")))</f>
        <v/>
      </c>
      <c r="O123" s="9">
        <f>IF($N123&lt;&gt;"Yes","",ROUND(($E123-$G123)*24,2))</f>
        <v/>
      </c>
      <c r="P123" s="10">
        <f>IF($A123="","",IF(OR($J123="",$K123="",$L123=""),"",IF(AND($J123&gt;=$K123,$J123&gt;=$L123),"Pick",IF($K123&gt;=$L123,"Pack","Ship"))))</f>
        <v/>
      </c>
      <c r="Q123" s="10">
        <f>IF($A123="","",IF(COUNTIFS(Exceptions!$A$5:$A$204,$A123)&gt;0,"Yes",""))</f>
        <v/>
      </c>
      <c r="R123" s="11">
        <f>IF($A123="","",IF($B123="","",INT($B123)-WEEKDAY($B123,3)))</f>
        <v/>
      </c>
    </row>
    <row r="124">
      <c r="A124" s="7" t="n"/>
      <c r="B124" s="8" t="n"/>
      <c r="C124" s="8" t="n"/>
      <c r="D124" s="8" t="n"/>
      <c r="E124" s="8" t="n"/>
      <c r="F124" s="9">
        <f>IF($A124="","",IF(OR($B124="",$E124=""),"",($E124-$B124)*24))</f>
        <v/>
      </c>
      <c r="G124" s="8" t="n"/>
      <c r="H124" s="8" t="n"/>
      <c r="I124" s="7" t="n"/>
      <c r="J124" s="9">
        <f>IF($A124="","",IF(OR($B124="",$C124=""),"",($C124-$B124)*24))</f>
        <v/>
      </c>
      <c r="K124" s="9">
        <f>IF($A124="","",IF(OR($C124="",$D124=""),"",($D124-$C124)*24))</f>
        <v/>
      </c>
      <c r="L124" s="9">
        <f>IF($A124="","",IF(OR($D124="",$E124=""),"",($E124-$D124)*24))</f>
        <v/>
      </c>
      <c r="M124" s="9">
        <f>IF($A124="","",IF(OR($E124="",$H124=""),"",($H124-$E124)*24))</f>
        <v/>
      </c>
      <c r="N124" s="10">
        <f>IF($A124="","",IF(OR($E124="",$G124=""),"",IF($E124&gt;$G124,"Yes","No")))</f>
        <v/>
      </c>
      <c r="O124" s="9">
        <f>IF($N124&lt;&gt;"Yes","",ROUND(($E124-$G124)*24,2))</f>
        <v/>
      </c>
      <c r="P124" s="10">
        <f>IF($A124="","",IF(OR($J124="",$K124="",$L124=""),"",IF(AND($J124&gt;=$K124,$J124&gt;=$L124),"Pick",IF($K124&gt;=$L124,"Pack","Ship"))))</f>
        <v/>
      </c>
      <c r="Q124" s="10">
        <f>IF($A124="","",IF(COUNTIFS(Exceptions!$A$5:$A$204,$A124)&gt;0,"Yes",""))</f>
        <v/>
      </c>
      <c r="R124" s="11">
        <f>IF($A124="","",IF($B124="","",INT($B124)-WEEKDAY($B124,3)))</f>
        <v/>
      </c>
    </row>
    <row r="125">
      <c r="A125" s="7" t="n"/>
      <c r="B125" s="8" t="n"/>
      <c r="C125" s="8" t="n"/>
      <c r="D125" s="8" t="n"/>
      <c r="E125" s="8" t="n"/>
      <c r="F125" s="9">
        <f>IF($A125="","",IF(OR($B125="",$E125=""),"",($E125-$B125)*24))</f>
        <v/>
      </c>
      <c r="G125" s="8" t="n"/>
      <c r="H125" s="8" t="n"/>
      <c r="I125" s="7" t="n"/>
      <c r="J125" s="9">
        <f>IF($A125="","",IF(OR($B125="",$C125=""),"",($C125-$B125)*24))</f>
        <v/>
      </c>
      <c r="K125" s="9">
        <f>IF($A125="","",IF(OR($C125="",$D125=""),"",($D125-$C125)*24))</f>
        <v/>
      </c>
      <c r="L125" s="9">
        <f>IF($A125="","",IF(OR($D125="",$E125=""),"",($E125-$D125)*24))</f>
        <v/>
      </c>
      <c r="M125" s="9">
        <f>IF($A125="","",IF(OR($E125="",$H125=""),"",($H125-$E125)*24))</f>
        <v/>
      </c>
      <c r="N125" s="10">
        <f>IF($A125="","",IF(OR($E125="",$G125=""),"",IF($E125&gt;$G125,"Yes","No")))</f>
        <v/>
      </c>
      <c r="O125" s="9">
        <f>IF($N125&lt;&gt;"Yes","",ROUND(($E125-$G125)*24,2))</f>
        <v/>
      </c>
      <c r="P125" s="10">
        <f>IF($A125="","",IF(OR($J125="",$K125="",$L125=""),"",IF(AND($J125&gt;=$K125,$J125&gt;=$L125),"Pick",IF($K125&gt;=$L125,"Pack","Ship"))))</f>
        <v/>
      </c>
      <c r="Q125" s="10">
        <f>IF($A125="","",IF(COUNTIFS(Exceptions!$A$5:$A$204,$A125)&gt;0,"Yes",""))</f>
        <v/>
      </c>
      <c r="R125" s="11">
        <f>IF($A125="","",IF($B125="","",INT($B125)-WEEKDAY($B125,3)))</f>
        <v/>
      </c>
    </row>
    <row r="126">
      <c r="A126" s="7" t="n"/>
      <c r="B126" s="8" t="n"/>
      <c r="C126" s="8" t="n"/>
      <c r="D126" s="8" t="n"/>
      <c r="E126" s="8" t="n"/>
      <c r="F126" s="9">
        <f>IF($A126="","",IF(OR($B126="",$E126=""),"",($E126-$B126)*24))</f>
        <v/>
      </c>
      <c r="G126" s="8" t="n"/>
      <c r="H126" s="8" t="n"/>
      <c r="I126" s="7" t="n"/>
      <c r="J126" s="9">
        <f>IF($A126="","",IF(OR($B126="",$C126=""),"",($C126-$B126)*24))</f>
        <v/>
      </c>
      <c r="K126" s="9">
        <f>IF($A126="","",IF(OR($C126="",$D126=""),"",($D126-$C126)*24))</f>
        <v/>
      </c>
      <c r="L126" s="9">
        <f>IF($A126="","",IF(OR($D126="",$E126=""),"",($E126-$D126)*24))</f>
        <v/>
      </c>
      <c r="M126" s="9">
        <f>IF($A126="","",IF(OR($E126="",$H126=""),"",($H126-$E126)*24))</f>
        <v/>
      </c>
      <c r="N126" s="10">
        <f>IF($A126="","",IF(OR($E126="",$G126=""),"",IF($E126&gt;$G126,"Yes","No")))</f>
        <v/>
      </c>
      <c r="O126" s="9">
        <f>IF($N126&lt;&gt;"Yes","",ROUND(($E126-$G126)*24,2))</f>
        <v/>
      </c>
      <c r="P126" s="10">
        <f>IF($A126="","",IF(OR($J126="",$K126="",$L126=""),"",IF(AND($J126&gt;=$K126,$J126&gt;=$L126),"Pick",IF($K126&gt;=$L126,"Pack","Ship"))))</f>
        <v/>
      </c>
      <c r="Q126" s="10">
        <f>IF($A126="","",IF(COUNTIFS(Exceptions!$A$5:$A$204,$A126)&gt;0,"Yes",""))</f>
        <v/>
      </c>
      <c r="R126" s="11">
        <f>IF($A126="","",IF($B126="","",INT($B126)-WEEKDAY($B126,3)))</f>
        <v/>
      </c>
    </row>
    <row r="127">
      <c r="A127" s="7" t="n"/>
      <c r="B127" s="8" t="n"/>
      <c r="C127" s="8" t="n"/>
      <c r="D127" s="8" t="n"/>
      <c r="E127" s="8" t="n"/>
      <c r="F127" s="9">
        <f>IF($A127="","",IF(OR($B127="",$E127=""),"",($E127-$B127)*24))</f>
        <v/>
      </c>
      <c r="G127" s="8" t="n"/>
      <c r="H127" s="8" t="n"/>
      <c r="I127" s="7" t="n"/>
      <c r="J127" s="9">
        <f>IF($A127="","",IF(OR($B127="",$C127=""),"",($C127-$B127)*24))</f>
        <v/>
      </c>
      <c r="K127" s="9">
        <f>IF($A127="","",IF(OR($C127="",$D127=""),"",($D127-$C127)*24))</f>
        <v/>
      </c>
      <c r="L127" s="9">
        <f>IF($A127="","",IF(OR($D127="",$E127=""),"",($E127-$D127)*24))</f>
        <v/>
      </c>
      <c r="M127" s="9">
        <f>IF($A127="","",IF(OR($E127="",$H127=""),"",($H127-$E127)*24))</f>
        <v/>
      </c>
      <c r="N127" s="10">
        <f>IF($A127="","",IF(OR($E127="",$G127=""),"",IF($E127&gt;$G127,"Yes","No")))</f>
        <v/>
      </c>
      <c r="O127" s="9">
        <f>IF($N127&lt;&gt;"Yes","",ROUND(($E127-$G127)*24,2))</f>
        <v/>
      </c>
      <c r="P127" s="10">
        <f>IF($A127="","",IF(OR($J127="",$K127="",$L127=""),"",IF(AND($J127&gt;=$K127,$J127&gt;=$L127),"Pick",IF($K127&gt;=$L127,"Pack","Ship"))))</f>
        <v/>
      </c>
      <c r="Q127" s="10">
        <f>IF($A127="","",IF(COUNTIFS(Exceptions!$A$5:$A$204,$A127)&gt;0,"Yes",""))</f>
        <v/>
      </c>
      <c r="R127" s="11">
        <f>IF($A127="","",IF($B127="","",INT($B127)-WEEKDAY($B127,3)))</f>
        <v/>
      </c>
    </row>
    <row r="128">
      <c r="A128" s="7" t="n"/>
      <c r="B128" s="8" t="n"/>
      <c r="C128" s="8" t="n"/>
      <c r="D128" s="8" t="n"/>
      <c r="E128" s="8" t="n"/>
      <c r="F128" s="9">
        <f>IF($A128="","",IF(OR($B128="",$E128=""),"",($E128-$B128)*24))</f>
        <v/>
      </c>
      <c r="G128" s="8" t="n"/>
      <c r="H128" s="8" t="n"/>
      <c r="I128" s="7" t="n"/>
      <c r="J128" s="9">
        <f>IF($A128="","",IF(OR($B128="",$C128=""),"",($C128-$B128)*24))</f>
        <v/>
      </c>
      <c r="K128" s="9">
        <f>IF($A128="","",IF(OR($C128="",$D128=""),"",($D128-$C128)*24))</f>
        <v/>
      </c>
      <c r="L128" s="9">
        <f>IF($A128="","",IF(OR($D128="",$E128=""),"",($E128-$D128)*24))</f>
        <v/>
      </c>
      <c r="M128" s="9">
        <f>IF($A128="","",IF(OR($E128="",$H128=""),"",($H128-$E128)*24))</f>
        <v/>
      </c>
      <c r="N128" s="10">
        <f>IF($A128="","",IF(OR($E128="",$G128=""),"",IF($E128&gt;$G128,"Yes","No")))</f>
        <v/>
      </c>
      <c r="O128" s="9">
        <f>IF($N128&lt;&gt;"Yes","",ROUND(($E128-$G128)*24,2))</f>
        <v/>
      </c>
      <c r="P128" s="10">
        <f>IF($A128="","",IF(OR($J128="",$K128="",$L128=""),"",IF(AND($J128&gt;=$K128,$J128&gt;=$L128),"Pick",IF($K128&gt;=$L128,"Pack","Ship"))))</f>
        <v/>
      </c>
      <c r="Q128" s="10">
        <f>IF($A128="","",IF(COUNTIFS(Exceptions!$A$5:$A$204,$A128)&gt;0,"Yes",""))</f>
        <v/>
      </c>
      <c r="R128" s="11">
        <f>IF($A128="","",IF($B128="","",INT($B128)-WEEKDAY($B128,3)))</f>
        <v/>
      </c>
    </row>
    <row r="129">
      <c r="A129" s="7" t="n"/>
      <c r="B129" s="8" t="n"/>
      <c r="C129" s="8" t="n"/>
      <c r="D129" s="8" t="n"/>
      <c r="E129" s="8" t="n"/>
      <c r="F129" s="9">
        <f>IF($A129="","",IF(OR($B129="",$E129=""),"",($E129-$B129)*24))</f>
        <v/>
      </c>
      <c r="G129" s="8" t="n"/>
      <c r="H129" s="8" t="n"/>
      <c r="I129" s="7" t="n"/>
      <c r="J129" s="9">
        <f>IF($A129="","",IF(OR($B129="",$C129=""),"",($C129-$B129)*24))</f>
        <v/>
      </c>
      <c r="K129" s="9">
        <f>IF($A129="","",IF(OR($C129="",$D129=""),"",($D129-$C129)*24))</f>
        <v/>
      </c>
      <c r="L129" s="9">
        <f>IF($A129="","",IF(OR($D129="",$E129=""),"",($E129-$D129)*24))</f>
        <v/>
      </c>
      <c r="M129" s="9">
        <f>IF($A129="","",IF(OR($E129="",$H129=""),"",($H129-$E129)*24))</f>
        <v/>
      </c>
      <c r="N129" s="10">
        <f>IF($A129="","",IF(OR($E129="",$G129=""),"",IF($E129&gt;$G129,"Yes","No")))</f>
        <v/>
      </c>
      <c r="O129" s="9">
        <f>IF($N129&lt;&gt;"Yes","",ROUND(($E129-$G129)*24,2))</f>
        <v/>
      </c>
      <c r="P129" s="10">
        <f>IF($A129="","",IF(OR($J129="",$K129="",$L129=""),"",IF(AND($J129&gt;=$K129,$J129&gt;=$L129),"Pick",IF($K129&gt;=$L129,"Pack","Ship"))))</f>
        <v/>
      </c>
      <c r="Q129" s="10">
        <f>IF($A129="","",IF(COUNTIFS(Exceptions!$A$5:$A$204,$A129)&gt;0,"Yes",""))</f>
        <v/>
      </c>
      <c r="R129" s="11">
        <f>IF($A129="","",IF($B129="","",INT($B129)-WEEKDAY($B129,3)))</f>
        <v/>
      </c>
    </row>
    <row r="130">
      <c r="A130" s="7" t="n"/>
      <c r="B130" s="8" t="n"/>
      <c r="C130" s="8" t="n"/>
      <c r="D130" s="8" t="n"/>
      <c r="E130" s="8" t="n"/>
      <c r="F130" s="9">
        <f>IF($A130="","",IF(OR($B130="",$E130=""),"",($E130-$B130)*24))</f>
        <v/>
      </c>
      <c r="G130" s="8" t="n"/>
      <c r="H130" s="8" t="n"/>
      <c r="I130" s="7" t="n"/>
      <c r="J130" s="9">
        <f>IF($A130="","",IF(OR($B130="",$C130=""),"",($C130-$B130)*24))</f>
        <v/>
      </c>
      <c r="K130" s="9">
        <f>IF($A130="","",IF(OR($C130="",$D130=""),"",($D130-$C130)*24))</f>
        <v/>
      </c>
      <c r="L130" s="9">
        <f>IF($A130="","",IF(OR($D130="",$E130=""),"",($E130-$D130)*24))</f>
        <v/>
      </c>
      <c r="M130" s="9">
        <f>IF($A130="","",IF(OR($E130="",$H130=""),"",($H130-$E130)*24))</f>
        <v/>
      </c>
      <c r="N130" s="10">
        <f>IF($A130="","",IF(OR($E130="",$G130=""),"",IF($E130&gt;$G130,"Yes","No")))</f>
        <v/>
      </c>
      <c r="O130" s="9">
        <f>IF($N130&lt;&gt;"Yes","",ROUND(($E130-$G130)*24,2))</f>
        <v/>
      </c>
      <c r="P130" s="10">
        <f>IF($A130="","",IF(OR($J130="",$K130="",$L130=""),"",IF(AND($J130&gt;=$K130,$J130&gt;=$L130),"Pick",IF($K130&gt;=$L130,"Pack","Ship"))))</f>
        <v/>
      </c>
      <c r="Q130" s="10">
        <f>IF($A130="","",IF(COUNTIFS(Exceptions!$A$5:$A$204,$A130)&gt;0,"Yes",""))</f>
        <v/>
      </c>
      <c r="R130" s="11">
        <f>IF($A130="","",IF($B130="","",INT($B130)-WEEKDAY($B130,3)))</f>
        <v/>
      </c>
    </row>
    <row r="131">
      <c r="A131" s="7" t="n"/>
      <c r="B131" s="8" t="n"/>
      <c r="C131" s="8" t="n"/>
      <c r="D131" s="8" t="n"/>
      <c r="E131" s="8" t="n"/>
      <c r="F131" s="9">
        <f>IF($A131="","",IF(OR($B131="",$E131=""),"",($E131-$B131)*24))</f>
        <v/>
      </c>
      <c r="G131" s="8" t="n"/>
      <c r="H131" s="8" t="n"/>
      <c r="I131" s="7" t="n"/>
      <c r="J131" s="9">
        <f>IF($A131="","",IF(OR($B131="",$C131=""),"",($C131-$B131)*24))</f>
        <v/>
      </c>
      <c r="K131" s="9">
        <f>IF($A131="","",IF(OR($C131="",$D131=""),"",($D131-$C131)*24))</f>
        <v/>
      </c>
      <c r="L131" s="9">
        <f>IF($A131="","",IF(OR($D131="",$E131=""),"",($E131-$D131)*24))</f>
        <v/>
      </c>
      <c r="M131" s="9">
        <f>IF($A131="","",IF(OR($E131="",$H131=""),"",($H131-$E131)*24))</f>
        <v/>
      </c>
      <c r="N131" s="10">
        <f>IF($A131="","",IF(OR($E131="",$G131=""),"",IF($E131&gt;$G131,"Yes","No")))</f>
        <v/>
      </c>
      <c r="O131" s="9">
        <f>IF($N131&lt;&gt;"Yes","",ROUND(($E131-$G131)*24,2))</f>
        <v/>
      </c>
      <c r="P131" s="10">
        <f>IF($A131="","",IF(OR($J131="",$K131="",$L131=""),"",IF(AND($J131&gt;=$K131,$J131&gt;=$L131),"Pick",IF($K131&gt;=$L131,"Pack","Ship"))))</f>
        <v/>
      </c>
      <c r="Q131" s="10">
        <f>IF($A131="","",IF(COUNTIFS(Exceptions!$A$5:$A$204,$A131)&gt;0,"Yes",""))</f>
        <v/>
      </c>
      <c r="R131" s="11">
        <f>IF($A131="","",IF($B131="","",INT($B131)-WEEKDAY($B131,3)))</f>
        <v/>
      </c>
    </row>
    <row r="132">
      <c r="A132" s="7" t="n"/>
      <c r="B132" s="8" t="n"/>
      <c r="C132" s="8" t="n"/>
      <c r="D132" s="8" t="n"/>
      <c r="E132" s="8" t="n"/>
      <c r="F132" s="9">
        <f>IF($A132="","",IF(OR($B132="",$E132=""),"",($E132-$B132)*24))</f>
        <v/>
      </c>
      <c r="G132" s="8" t="n"/>
      <c r="H132" s="8" t="n"/>
      <c r="I132" s="7" t="n"/>
      <c r="J132" s="9">
        <f>IF($A132="","",IF(OR($B132="",$C132=""),"",($C132-$B132)*24))</f>
        <v/>
      </c>
      <c r="K132" s="9">
        <f>IF($A132="","",IF(OR($C132="",$D132=""),"",($D132-$C132)*24))</f>
        <v/>
      </c>
      <c r="L132" s="9">
        <f>IF($A132="","",IF(OR($D132="",$E132=""),"",($E132-$D132)*24))</f>
        <v/>
      </c>
      <c r="M132" s="9">
        <f>IF($A132="","",IF(OR($E132="",$H132=""),"",($H132-$E132)*24))</f>
        <v/>
      </c>
      <c r="N132" s="10">
        <f>IF($A132="","",IF(OR($E132="",$G132=""),"",IF($E132&gt;$G132,"Yes","No")))</f>
        <v/>
      </c>
      <c r="O132" s="9">
        <f>IF($N132&lt;&gt;"Yes","",ROUND(($E132-$G132)*24,2))</f>
        <v/>
      </c>
      <c r="P132" s="10">
        <f>IF($A132="","",IF(OR($J132="",$K132="",$L132=""),"",IF(AND($J132&gt;=$K132,$J132&gt;=$L132),"Pick",IF($K132&gt;=$L132,"Pack","Ship"))))</f>
        <v/>
      </c>
      <c r="Q132" s="10">
        <f>IF($A132="","",IF(COUNTIFS(Exceptions!$A$5:$A$204,$A132)&gt;0,"Yes",""))</f>
        <v/>
      </c>
      <c r="R132" s="11">
        <f>IF($A132="","",IF($B132="","",INT($B132)-WEEKDAY($B132,3)))</f>
        <v/>
      </c>
    </row>
    <row r="133">
      <c r="A133" s="7" t="n"/>
      <c r="B133" s="8" t="n"/>
      <c r="C133" s="8" t="n"/>
      <c r="D133" s="8" t="n"/>
      <c r="E133" s="8" t="n"/>
      <c r="F133" s="9">
        <f>IF($A133="","",IF(OR($B133="",$E133=""),"",($E133-$B133)*24))</f>
        <v/>
      </c>
      <c r="G133" s="8" t="n"/>
      <c r="H133" s="8" t="n"/>
      <c r="I133" s="7" t="n"/>
      <c r="J133" s="9">
        <f>IF($A133="","",IF(OR($B133="",$C133=""),"",($C133-$B133)*24))</f>
        <v/>
      </c>
      <c r="K133" s="9">
        <f>IF($A133="","",IF(OR($C133="",$D133=""),"",($D133-$C133)*24))</f>
        <v/>
      </c>
      <c r="L133" s="9">
        <f>IF($A133="","",IF(OR($D133="",$E133=""),"",($E133-$D133)*24))</f>
        <v/>
      </c>
      <c r="M133" s="9">
        <f>IF($A133="","",IF(OR($E133="",$H133=""),"",($H133-$E133)*24))</f>
        <v/>
      </c>
      <c r="N133" s="10">
        <f>IF($A133="","",IF(OR($E133="",$G133=""),"",IF($E133&gt;$G133,"Yes","No")))</f>
        <v/>
      </c>
      <c r="O133" s="9">
        <f>IF($N133&lt;&gt;"Yes","",ROUND(($E133-$G133)*24,2))</f>
        <v/>
      </c>
      <c r="P133" s="10">
        <f>IF($A133="","",IF(OR($J133="",$K133="",$L133=""),"",IF(AND($J133&gt;=$K133,$J133&gt;=$L133),"Pick",IF($K133&gt;=$L133,"Pack","Ship"))))</f>
        <v/>
      </c>
      <c r="Q133" s="10">
        <f>IF($A133="","",IF(COUNTIFS(Exceptions!$A$5:$A$204,$A133)&gt;0,"Yes",""))</f>
        <v/>
      </c>
      <c r="R133" s="11">
        <f>IF($A133="","",IF($B133="","",INT($B133)-WEEKDAY($B133,3)))</f>
        <v/>
      </c>
    </row>
    <row r="134">
      <c r="A134" s="7" t="n"/>
      <c r="B134" s="8" t="n"/>
      <c r="C134" s="8" t="n"/>
      <c r="D134" s="8" t="n"/>
      <c r="E134" s="8" t="n"/>
      <c r="F134" s="9">
        <f>IF($A134="","",IF(OR($B134="",$E134=""),"",($E134-$B134)*24))</f>
        <v/>
      </c>
      <c r="G134" s="8" t="n"/>
      <c r="H134" s="8" t="n"/>
      <c r="I134" s="7" t="n"/>
      <c r="J134" s="9">
        <f>IF($A134="","",IF(OR($B134="",$C134=""),"",($C134-$B134)*24))</f>
        <v/>
      </c>
      <c r="K134" s="9">
        <f>IF($A134="","",IF(OR($C134="",$D134=""),"",($D134-$C134)*24))</f>
        <v/>
      </c>
      <c r="L134" s="9">
        <f>IF($A134="","",IF(OR($D134="",$E134=""),"",($E134-$D134)*24))</f>
        <v/>
      </c>
      <c r="M134" s="9">
        <f>IF($A134="","",IF(OR($E134="",$H134=""),"",($H134-$E134)*24))</f>
        <v/>
      </c>
      <c r="N134" s="10">
        <f>IF($A134="","",IF(OR($E134="",$G134=""),"",IF($E134&gt;$G134,"Yes","No")))</f>
        <v/>
      </c>
      <c r="O134" s="9">
        <f>IF($N134&lt;&gt;"Yes","",ROUND(($E134-$G134)*24,2))</f>
        <v/>
      </c>
      <c r="P134" s="10">
        <f>IF($A134="","",IF(OR($J134="",$K134="",$L134=""),"",IF(AND($J134&gt;=$K134,$J134&gt;=$L134),"Pick",IF($K134&gt;=$L134,"Pack","Ship"))))</f>
        <v/>
      </c>
      <c r="Q134" s="10">
        <f>IF($A134="","",IF(COUNTIFS(Exceptions!$A$5:$A$204,$A134)&gt;0,"Yes",""))</f>
        <v/>
      </c>
      <c r="R134" s="11">
        <f>IF($A134="","",IF($B134="","",INT($B134)-WEEKDAY($B134,3)))</f>
        <v/>
      </c>
    </row>
    <row r="135">
      <c r="A135" s="7" t="n"/>
      <c r="B135" s="8" t="n"/>
      <c r="C135" s="8" t="n"/>
      <c r="D135" s="8" t="n"/>
      <c r="E135" s="8" t="n"/>
      <c r="F135" s="9">
        <f>IF($A135="","",IF(OR($B135="",$E135=""),"",($E135-$B135)*24))</f>
        <v/>
      </c>
      <c r="G135" s="8" t="n"/>
      <c r="H135" s="8" t="n"/>
      <c r="I135" s="7" t="n"/>
      <c r="J135" s="9">
        <f>IF($A135="","",IF(OR($B135="",$C135=""),"",($C135-$B135)*24))</f>
        <v/>
      </c>
      <c r="K135" s="9">
        <f>IF($A135="","",IF(OR($C135="",$D135=""),"",($D135-$C135)*24))</f>
        <v/>
      </c>
      <c r="L135" s="9">
        <f>IF($A135="","",IF(OR($D135="",$E135=""),"",($E135-$D135)*24))</f>
        <v/>
      </c>
      <c r="M135" s="9">
        <f>IF($A135="","",IF(OR($E135="",$H135=""),"",($H135-$E135)*24))</f>
        <v/>
      </c>
      <c r="N135" s="10">
        <f>IF($A135="","",IF(OR($E135="",$G135=""),"",IF($E135&gt;$G135,"Yes","No")))</f>
        <v/>
      </c>
      <c r="O135" s="9">
        <f>IF($N135&lt;&gt;"Yes","",ROUND(($E135-$G135)*24,2))</f>
        <v/>
      </c>
      <c r="P135" s="10">
        <f>IF($A135="","",IF(OR($J135="",$K135="",$L135=""),"",IF(AND($J135&gt;=$K135,$J135&gt;=$L135),"Pick",IF($K135&gt;=$L135,"Pack","Ship"))))</f>
        <v/>
      </c>
      <c r="Q135" s="10">
        <f>IF($A135="","",IF(COUNTIFS(Exceptions!$A$5:$A$204,$A135)&gt;0,"Yes",""))</f>
        <v/>
      </c>
      <c r="R135" s="11">
        <f>IF($A135="","",IF($B135="","",INT($B135)-WEEKDAY($B135,3)))</f>
        <v/>
      </c>
    </row>
    <row r="136">
      <c r="A136" s="7" t="n"/>
      <c r="B136" s="8" t="n"/>
      <c r="C136" s="8" t="n"/>
      <c r="D136" s="8" t="n"/>
      <c r="E136" s="8" t="n"/>
      <c r="F136" s="9">
        <f>IF($A136="","",IF(OR($B136="",$E136=""),"",($E136-$B136)*24))</f>
        <v/>
      </c>
      <c r="G136" s="8" t="n"/>
      <c r="H136" s="8" t="n"/>
      <c r="I136" s="7" t="n"/>
      <c r="J136" s="9">
        <f>IF($A136="","",IF(OR($B136="",$C136=""),"",($C136-$B136)*24))</f>
        <v/>
      </c>
      <c r="K136" s="9">
        <f>IF($A136="","",IF(OR($C136="",$D136=""),"",($D136-$C136)*24))</f>
        <v/>
      </c>
      <c r="L136" s="9">
        <f>IF($A136="","",IF(OR($D136="",$E136=""),"",($E136-$D136)*24))</f>
        <v/>
      </c>
      <c r="M136" s="9">
        <f>IF($A136="","",IF(OR($E136="",$H136=""),"",($H136-$E136)*24))</f>
        <v/>
      </c>
      <c r="N136" s="10">
        <f>IF($A136="","",IF(OR($E136="",$G136=""),"",IF($E136&gt;$G136,"Yes","No")))</f>
        <v/>
      </c>
      <c r="O136" s="9">
        <f>IF($N136&lt;&gt;"Yes","",ROUND(($E136-$G136)*24,2))</f>
        <v/>
      </c>
      <c r="P136" s="10">
        <f>IF($A136="","",IF(OR($J136="",$K136="",$L136=""),"",IF(AND($J136&gt;=$K136,$J136&gt;=$L136),"Pick",IF($K136&gt;=$L136,"Pack","Ship"))))</f>
        <v/>
      </c>
      <c r="Q136" s="10">
        <f>IF($A136="","",IF(COUNTIFS(Exceptions!$A$5:$A$204,$A136)&gt;0,"Yes",""))</f>
        <v/>
      </c>
      <c r="R136" s="11">
        <f>IF($A136="","",IF($B136="","",INT($B136)-WEEKDAY($B136,3)))</f>
        <v/>
      </c>
    </row>
    <row r="137">
      <c r="A137" s="7" t="n"/>
      <c r="B137" s="8" t="n"/>
      <c r="C137" s="8" t="n"/>
      <c r="D137" s="8" t="n"/>
      <c r="E137" s="8" t="n"/>
      <c r="F137" s="9">
        <f>IF($A137="","",IF(OR($B137="",$E137=""),"",($E137-$B137)*24))</f>
        <v/>
      </c>
      <c r="G137" s="8" t="n"/>
      <c r="H137" s="8" t="n"/>
      <c r="I137" s="7" t="n"/>
      <c r="J137" s="9">
        <f>IF($A137="","",IF(OR($B137="",$C137=""),"",($C137-$B137)*24))</f>
        <v/>
      </c>
      <c r="K137" s="9">
        <f>IF($A137="","",IF(OR($C137="",$D137=""),"",($D137-$C137)*24))</f>
        <v/>
      </c>
      <c r="L137" s="9">
        <f>IF($A137="","",IF(OR($D137="",$E137=""),"",($E137-$D137)*24))</f>
        <v/>
      </c>
      <c r="M137" s="9">
        <f>IF($A137="","",IF(OR($E137="",$H137=""),"",($H137-$E137)*24))</f>
        <v/>
      </c>
      <c r="N137" s="10">
        <f>IF($A137="","",IF(OR($E137="",$G137=""),"",IF($E137&gt;$G137,"Yes","No")))</f>
        <v/>
      </c>
      <c r="O137" s="9">
        <f>IF($N137&lt;&gt;"Yes","",ROUND(($E137-$G137)*24,2))</f>
        <v/>
      </c>
      <c r="P137" s="10">
        <f>IF($A137="","",IF(OR($J137="",$K137="",$L137=""),"",IF(AND($J137&gt;=$K137,$J137&gt;=$L137),"Pick",IF($K137&gt;=$L137,"Pack","Ship"))))</f>
        <v/>
      </c>
      <c r="Q137" s="10">
        <f>IF($A137="","",IF(COUNTIFS(Exceptions!$A$5:$A$204,$A137)&gt;0,"Yes",""))</f>
        <v/>
      </c>
      <c r="R137" s="11">
        <f>IF($A137="","",IF($B137="","",INT($B137)-WEEKDAY($B137,3)))</f>
        <v/>
      </c>
    </row>
    <row r="138">
      <c r="A138" s="7" t="n"/>
      <c r="B138" s="8" t="n"/>
      <c r="C138" s="8" t="n"/>
      <c r="D138" s="8" t="n"/>
      <c r="E138" s="8" t="n"/>
      <c r="F138" s="9">
        <f>IF($A138="","",IF(OR($B138="",$E138=""),"",($E138-$B138)*24))</f>
        <v/>
      </c>
      <c r="G138" s="8" t="n"/>
      <c r="H138" s="8" t="n"/>
      <c r="I138" s="7" t="n"/>
      <c r="J138" s="9">
        <f>IF($A138="","",IF(OR($B138="",$C138=""),"",($C138-$B138)*24))</f>
        <v/>
      </c>
      <c r="K138" s="9">
        <f>IF($A138="","",IF(OR($C138="",$D138=""),"",($D138-$C138)*24))</f>
        <v/>
      </c>
      <c r="L138" s="9">
        <f>IF($A138="","",IF(OR($D138="",$E138=""),"",($E138-$D138)*24))</f>
        <v/>
      </c>
      <c r="M138" s="9">
        <f>IF($A138="","",IF(OR($E138="",$H138=""),"",($H138-$E138)*24))</f>
        <v/>
      </c>
      <c r="N138" s="10">
        <f>IF($A138="","",IF(OR($E138="",$G138=""),"",IF($E138&gt;$G138,"Yes","No")))</f>
        <v/>
      </c>
      <c r="O138" s="9">
        <f>IF($N138&lt;&gt;"Yes","",ROUND(($E138-$G138)*24,2))</f>
        <v/>
      </c>
      <c r="P138" s="10">
        <f>IF($A138="","",IF(OR($J138="",$K138="",$L138=""),"",IF(AND($J138&gt;=$K138,$J138&gt;=$L138),"Pick",IF($K138&gt;=$L138,"Pack","Ship"))))</f>
        <v/>
      </c>
      <c r="Q138" s="10">
        <f>IF($A138="","",IF(COUNTIFS(Exceptions!$A$5:$A$204,$A138)&gt;0,"Yes",""))</f>
        <v/>
      </c>
      <c r="R138" s="11">
        <f>IF($A138="","",IF($B138="","",INT($B138)-WEEKDAY($B138,3)))</f>
        <v/>
      </c>
    </row>
    <row r="139">
      <c r="A139" s="7" t="n"/>
      <c r="B139" s="8" t="n"/>
      <c r="C139" s="8" t="n"/>
      <c r="D139" s="8" t="n"/>
      <c r="E139" s="8" t="n"/>
      <c r="F139" s="9">
        <f>IF($A139="","",IF(OR($B139="",$E139=""),"",($E139-$B139)*24))</f>
        <v/>
      </c>
      <c r="G139" s="8" t="n"/>
      <c r="H139" s="8" t="n"/>
      <c r="I139" s="7" t="n"/>
      <c r="J139" s="9">
        <f>IF($A139="","",IF(OR($B139="",$C139=""),"",($C139-$B139)*24))</f>
        <v/>
      </c>
      <c r="K139" s="9">
        <f>IF($A139="","",IF(OR($C139="",$D139=""),"",($D139-$C139)*24))</f>
        <v/>
      </c>
      <c r="L139" s="9">
        <f>IF($A139="","",IF(OR($D139="",$E139=""),"",($E139-$D139)*24))</f>
        <v/>
      </c>
      <c r="M139" s="9">
        <f>IF($A139="","",IF(OR($E139="",$H139=""),"",($H139-$E139)*24))</f>
        <v/>
      </c>
      <c r="N139" s="10">
        <f>IF($A139="","",IF(OR($E139="",$G139=""),"",IF($E139&gt;$G139,"Yes","No")))</f>
        <v/>
      </c>
      <c r="O139" s="9">
        <f>IF($N139&lt;&gt;"Yes","",ROUND(($E139-$G139)*24,2))</f>
        <v/>
      </c>
      <c r="P139" s="10">
        <f>IF($A139="","",IF(OR($J139="",$K139="",$L139=""),"",IF(AND($J139&gt;=$K139,$J139&gt;=$L139),"Pick",IF($K139&gt;=$L139,"Pack","Ship"))))</f>
        <v/>
      </c>
      <c r="Q139" s="10">
        <f>IF($A139="","",IF(COUNTIFS(Exceptions!$A$5:$A$204,$A139)&gt;0,"Yes",""))</f>
        <v/>
      </c>
      <c r="R139" s="11">
        <f>IF($A139="","",IF($B139="","",INT($B139)-WEEKDAY($B139,3)))</f>
        <v/>
      </c>
    </row>
    <row r="140">
      <c r="A140" s="7" t="n"/>
      <c r="B140" s="8" t="n"/>
      <c r="C140" s="8" t="n"/>
      <c r="D140" s="8" t="n"/>
      <c r="E140" s="8" t="n"/>
      <c r="F140" s="9">
        <f>IF($A140="","",IF(OR($B140="",$E140=""),"",($E140-$B140)*24))</f>
        <v/>
      </c>
      <c r="G140" s="8" t="n"/>
      <c r="H140" s="8" t="n"/>
      <c r="I140" s="7" t="n"/>
      <c r="J140" s="9">
        <f>IF($A140="","",IF(OR($B140="",$C140=""),"",($C140-$B140)*24))</f>
        <v/>
      </c>
      <c r="K140" s="9">
        <f>IF($A140="","",IF(OR($C140="",$D140=""),"",($D140-$C140)*24))</f>
        <v/>
      </c>
      <c r="L140" s="9">
        <f>IF($A140="","",IF(OR($D140="",$E140=""),"",($E140-$D140)*24))</f>
        <v/>
      </c>
      <c r="M140" s="9">
        <f>IF($A140="","",IF(OR($E140="",$H140=""),"",($H140-$E140)*24))</f>
        <v/>
      </c>
      <c r="N140" s="10">
        <f>IF($A140="","",IF(OR($E140="",$G140=""),"",IF($E140&gt;$G140,"Yes","No")))</f>
        <v/>
      </c>
      <c r="O140" s="9">
        <f>IF($N140&lt;&gt;"Yes","",ROUND(($E140-$G140)*24,2))</f>
        <v/>
      </c>
      <c r="P140" s="10">
        <f>IF($A140="","",IF(OR($J140="",$K140="",$L140=""),"",IF(AND($J140&gt;=$K140,$J140&gt;=$L140),"Pick",IF($K140&gt;=$L140,"Pack","Ship"))))</f>
        <v/>
      </c>
      <c r="Q140" s="10">
        <f>IF($A140="","",IF(COUNTIFS(Exceptions!$A$5:$A$204,$A140)&gt;0,"Yes",""))</f>
        <v/>
      </c>
      <c r="R140" s="11">
        <f>IF($A140="","",IF($B140="","",INT($B140)-WEEKDAY($B140,3)))</f>
        <v/>
      </c>
    </row>
    <row r="141">
      <c r="A141" s="7" t="n"/>
      <c r="B141" s="8" t="n"/>
      <c r="C141" s="8" t="n"/>
      <c r="D141" s="8" t="n"/>
      <c r="E141" s="8" t="n"/>
      <c r="F141" s="9">
        <f>IF($A141="","",IF(OR($B141="",$E141=""),"",($E141-$B141)*24))</f>
        <v/>
      </c>
      <c r="G141" s="8" t="n"/>
      <c r="H141" s="8" t="n"/>
      <c r="I141" s="7" t="n"/>
      <c r="J141" s="9">
        <f>IF($A141="","",IF(OR($B141="",$C141=""),"",($C141-$B141)*24))</f>
        <v/>
      </c>
      <c r="K141" s="9">
        <f>IF($A141="","",IF(OR($C141="",$D141=""),"",($D141-$C141)*24))</f>
        <v/>
      </c>
      <c r="L141" s="9">
        <f>IF($A141="","",IF(OR($D141="",$E141=""),"",($E141-$D141)*24))</f>
        <v/>
      </c>
      <c r="M141" s="9">
        <f>IF($A141="","",IF(OR($E141="",$H141=""),"",($H141-$E141)*24))</f>
        <v/>
      </c>
      <c r="N141" s="10">
        <f>IF($A141="","",IF(OR($E141="",$G141=""),"",IF($E141&gt;$G141,"Yes","No")))</f>
        <v/>
      </c>
      <c r="O141" s="9">
        <f>IF($N141&lt;&gt;"Yes","",ROUND(($E141-$G141)*24,2))</f>
        <v/>
      </c>
      <c r="P141" s="10">
        <f>IF($A141="","",IF(OR($J141="",$K141="",$L141=""),"",IF(AND($J141&gt;=$K141,$J141&gt;=$L141),"Pick",IF($K141&gt;=$L141,"Pack","Ship"))))</f>
        <v/>
      </c>
      <c r="Q141" s="10">
        <f>IF($A141="","",IF(COUNTIFS(Exceptions!$A$5:$A$204,$A141)&gt;0,"Yes",""))</f>
        <v/>
      </c>
      <c r="R141" s="11">
        <f>IF($A141="","",IF($B141="","",INT($B141)-WEEKDAY($B141,3)))</f>
        <v/>
      </c>
    </row>
    <row r="142">
      <c r="A142" s="7" t="n"/>
      <c r="B142" s="8" t="n"/>
      <c r="C142" s="8" t="n"/>
      <c r="D142" s="8" t="n"/>
      <c r="E142" s="8" t="n"/>
      <c r="F142" s="9">
        <f>IF($A142="","",IF(OR($B142="",$E142=""),"",($E142-$B142)*24))</f>
        <v/>
      </c>
      <c r="G142" s="8" t="n"/>
      <c r="H142" s="8" t="n"/>
      <c r="I142" s="7" t="n"/>
      <c r="J142" s="9">
        <f>IF($A142="","",IF(OR($B142="",$C142=""),"",($C142-$B142)*24))</f>
        <v/>
      </c>
      <c r="K142" s="9">
        <f>IF($A142="","",IF(OR($C142="",$D142=""),"",($D142-$C142)*24))</f>
        <v/>
      </c>
      <c r="L142" s="9">
        <f>IF($A142="","",IF(OR($D142="",$E142=""),"",($E142-$D142)*24))</f>
        <v/>
      </c>
      <c r="M142" s="9">
        <f>IF($A142="","",IF(OR($E142="",$H142=""),"",($H142-$E142)*24))</f>
        <v/>
      </c>
      <c r="N142" s="10">
        <f>IF($A142="","",IF(OR($E142="",$G142=""),"",IF($E142&gt;$G142,"Yes","No")))</f>
        <v/>
      </c>
      <c r="O142" s="9">
        <f>IF($N142&lt;&gt;"Yes","",ROUND(($E142-$G142)*24,2))</f>
        <v/>
      </c>
      <c r="P142" s="10">
        <f>IF($A142="","",IF(OR($J142="",$K142="",$L142=""),"",IF(AND($J142&gt;=$K142,$J142&gt;=$L142),"Pick",IF($K142&gt;=$L142,"Pack","Ship"))))</f>
        <v/>
      </c>
      <c r="Q142" s="10">
        <f>IF($A142="","",IF(COUNTIFS(Exceptions!$A$5:$A$204,$A142)&gt;0,"Yes",""))</f>
        <v/>
      </c>
      <c r="R142" s="11">
        <f>IF($A142="","",IF($B142="","",INT($B142)-WEEKDAY($B142,3)))</f>
        <v/>
      </c>
    </row>
    <row r="143">
      <c r="A143" s="7" t="n"/>
      <c r="B143" s="8" t="n"/>
      <c r="C143" s="8" t="n"/>
      <c r="D143" s="8" t="n"/>
      <c r="E143" s="8" t="n"/>
      <c r="F143" s="9">
        <f>IF($A143="","",IF(OR($B143="",$E143=""),"",($E143-$B143)*24))</f>
        <v/>
      </c>
      <c r="G143" s="8" t="n"/>
      <c r="H143" s="8" t="n"/>
      <c r="I143" s="7" t="n"/>
      <c r="J143" s="9">
        <f>IF($A143="","",IF(OR($B143="",$C143=""),"",($C143-$B143)*24))</f>
        <v/>
      </c>
      <c r="K143" s="9">
        <f>IF($A143="","",IF(OR($C143="",$D143=""),"",($D143-$C143)*24))</f>
        <v/>
      </c>
      <c r="L143" s="9">
        <f>IF($A143="","",IF(OR($D143="",$E143=""),"",($E143-$D143)*24))</f>
        <v/>
      </c>
      <c r="M143" s="9">
        <f>IF($A143="","",IF(OR($E143="",$H143=""),"",($H143-$E143)*24))</f>
        <v/>
      </c>
      <c r="N143" s="10">
        <f>IF($A143="","",IF(OR($E143="",$G143=""),"",IF($E143&gt;$G143,"Yes","No")))</f>
        <v/>
      </c>
      <c r="O143" s="9">
        <f>IF($N143&lt;&gt;"Yes","",ROUND(($E143-$G143)*24,2))</f>
        <v/>
      </c>
      <c r="P143" s="10">
        <f>IF($A143="","",IF(OR($J143="",$K143="",$L143=""),"",IF(AND($J143&gt;=$K143,$J143&gt;=$L143),"Pick",IF($K143&gt;=$L143,"Pack","Ship"))))</f>
        <v/>
      </c>
      <c r="Q143" s="10">
        <f>IF($A143="","",IF(COUNTIFS(Exceptions!$A$5:$A$204,$A143)&gt;0,"Yes",""))</f>
        <v/>
      </c>
      <c r="R143" s="11">
        <f>IF($A143="","",IF($B143="","",INT($B143)-WEEKDAY($B143,3)))</f>
        <v/>
      </c>
    </row>
    <row r="144">
      <c r="A144" s="7" t="n"/>
      <c r="B144" s="8" t="n"/>
      <c r="C144" s="8" t="n"/>
      <c r="D144" s="8" t="n"/>
      <c r="E144" s="8" t="n"/>
      <c r="F144" s="9">
        <f>IF($A144="","",IF(OR($B144="",$E144=""),"",($E144-$B144)*24))</f>
        <v/>
      </c>
      <c r="G144" s="8" t="n"/>
      <c r="H144" s="8" t="n"/>
      <c r="I144" s="7" t="n"/>
      <c r="J144" s="9">
        <f>IF($A144="","",IF(OR($B144="",$C144=""),"",($C144-$B144)*24))</f>
        <v/>
      </c>
      <c r="K144" s="9">
        <f>IF($A144="","",IF(OR($C144="",$D144=""),"",($D144-$C144)*24))</f>
        <v/>
      </c>
      <c r="L144" s="9">
        <f>IF($A144="","",IF(OR($D144="",$E144=""),"",($E144-$D144)*24))</f>
        <v/>
      </c>
      <c r="M144" s="9">
        <f>IF($A144="","",IF(OR($E144="",$H144=""),"",($H144-$E144)*24))</f>
        <v/>
      </c>
      <c r="N144" s="10">
        <f>IF($A144="","",IF(OR($E144="",$G144=""),"",IF($E144&gt;$G144,"Yes","No")))</f>
        <v/>
      </c>
      <c r="O144" s="9">
        <f>IF($N144&lt;&gt;"Yes","",ROUND(($E144-$G144)*24,2))</f>
        <v/>
      </c>
      <c r="P144" s="10">
        <f>IF($A144="","",IF(OR($J144="",$K144="",$L144=""),"",IF(AND($J144&gt;=$K144,$J144&gt;=$L144),"Pick",IF($K144&gt;=$L144,"Pack","Ship"))))</f>
        <v/>
      </c>
      <c r="Q144" s="10">
        <f>IF($A144="","",IF(COUNTIFS(Exceptions!$A$5:$A$204,$A144)&gt;0,"Yes",""))</f>
        <v/>
      </c>
      <c r="R144" s="11">
        <f>IF($A144="","",IF($B144="","",INT($B144)-WEEKDAY($B144,3)))</f>
        <v/>
      </c>
    </row>
    <row r="145">
      <c r="A145" s="7" t="n"/>
      <c r="B145" s="8" t="n"/>
      <c r="C145" s="8" t="n"/>
      <c r="D145" s="8" t="n"/>
      <c r="E145" s="8" t="n"/>
      <c r="F145" s="9">
        <f>IF($A145="","",IF(OR($B145="",$E145=""),"",($E145-$B145)*24))</f>
        <v/>
      </c>
      <c r="G145" s="8" t="n"/>
      <c r="H145" s="8" t="n"/>
      <c r="I145" s="7" t="n"/>
      <c r="J145" s="9">
        <f>IF($A145="","",IF(OR($B145="",$C145=""),"",($C145-$B145)*24))</f>
        <v/>
      </c>
      <c r="K145" s="9">
        <f>IF($A145="","",IF(OR($C145="",$D145=""),"",($D145-$C145)*24))</f>
        <v/>
      </c>
      <c r="L145" s="9">
        <f>IF($A145="","",IF(OR($D145="",$E145=""),"",($E145-$D145)*24))</f>
        <v/>
      </c>
      <c r="M145" s="9">
        <f>IF($A145="","",IF(OR($E145="",$H145=""),"",($H145-$E145)*24))</f>
        <v/>
      </c>
      <c r="N145" s="10">
        <f>IF($A145="","",IF(OR($E145="",$G145=""),"",IF($E145&gt;$G145,"Yes","No")))</f>
        <v/>
      </c>
      <c r="O145" s="9">
        <f>IF($N145&lt;&gt;"Yes","",ROUND(($E145-$G145)*24,2))</f>
        <v/>
      </c>
      <c r="P145" s="10">
        <f>IF($A145="","",IF(OR($J145="",$K145="",$L145=""),"",IF(AND($J145&gt;=$K145,$J145&gt;=$L145),"Pick",IF($K145&gt;=$L145,"Pack","Ship"))))</f>
        <v/>
      </c>
      <c r="Q145" s="10">
        <f>IF($A145="","",IF(COUNTIFS(Exceptions!$A$5:$A$204,$A145)&gt;0,"Yes",""))</f>
        <v/>
      </c>
      <c r="R145" s="11">
        <f>IF($A145="","",IF($B145="","",INT($B145)-WEEKDAY($B145,3)))</f>
        <v/>
      </c>
    </row>
    <row r="146">
      <c r="A146" s="7" t="n"/>
      <c r="B146" s="8" t="n"/>
      <c r="C146" s="8" t="n"/>
      <c r="D146" s="8" t="n"/>
      <c r="E146" s="8" t="n"/>
      <c r="F146" s="9">
        <f>IF($A146="","",IF(OR($B146="",$E146=""),"",($E146-$B146)*24))</f>
        <v/>
      </c>
      <c r="G146" s="8" t="n"/>
      <c r="H146" s="8" t="n"/>
      <c r="I146" s="7" t="n"/>
      <c r="J146" s="9">
        <f>IF($A146="","",IF(OR($B146="",$C146=""),"",($C146-$B146)*24))</f>
        <v/>
      </c>
      <c r="K146" s="9">
        <f>IF($A146="","",IF(OR($C146="",$D146=""),"",($D146-$C146)*24))</f>
        <v/>
      </c>
      <c r="L146" s="9">
        <f>IF($A146="","",IF(OR($D146="",$E146=""),"",($E146-$D146)*24))</f>
        <v/>
      </c>
      <c r="M146" s="9">
        <f>IF($A146="","",IF(OR($E146="",$H146=""),"",($H146-$E146)*24))</f>
        <v/>
      </c>
      <c r="N146" s="10">
        <f>IF($A146="","",IF(OR($E146="",$G146=""),"",IF($E146&gt;$G146,"Yes","No")))</f>
        <v/>
      </c>
      <c r="O146" s="9">
        <f>IF($N146&lt;&gt;"Yes","",ROUND(($E146-$G146)*24,2))</f>
        <v/>
      </c>
      <c r="P146" s="10">
        <f>IF($A146="","",IF(OR($J146="",$K146="",$L146=""),"",IF(AND($J146&gt;=$K146,$J146&gt;=$L146),"Pick",IF($K146&gt;=$L146,"Pack","Ship"))))</f>
        <v/>
      </c>
      <c r="Q146" s="10">
        <f>IF($A146="","",IF(COUNTIFS(Exceptions!$A$5:$A$204,$A146)&gt;0,"Yes",""))</f>
        <v/>
      </c>
      <c r="R146" s="11">
        <f>IF($A146="","",IF($B146="","",INT($B146)-WEEKDAY($B146,3)))</f>
        <v/>
      </c>
    </row>
    <row r="147">
      <c r="A147" s="7" t="n"/>
      <c r="B147" s="8" t="n"/>
      <c r="C147" s="8" t="n"/>
      <c r="D147" s="8" t="n"/>
      <c r="E147" s="8" t="n"/>
      <c r="F147" s="9">
        <f>IF($A147="","",IF(OR($B147="",$E147=""),"",($E147-$B147)*24))</f>
        <v/>
      </c>
      <c r="G147" s="8" t="n"/>
      <c r="H147" s="8" t="n"/>
      <c r="I147" s="7" t="n"/>
      <c r="J147" s="9">
        <f>IF($A147="","",IF(OR($B147="",$C147=""),"",($C147-$B147)*24))</f>
        <v/>
      </c>
      <c r="K147" s="9">
        <f>IF($A147="","",IF(OR($C147="",$D147=""),"",($D147-$C147)*24))</f>
        <v/>
      </c>
      <c r="L147" s="9">
        <f>IF($A147="","",IF(OR($D147="",$E147=""),"",($E147-$D147)*24))</f>
        <v/>
      </c>
      <c r="M147" s="9">
        <f>IF($A147="","",IF(OR($E147="",$H147=""),"",($H147-$E147)*24))</f>
        <v/>
      </c>
      <c r="N147" s="10">
        <f>IF($A147="","",IF(OR($E147="",$G147=""),"",IF($E147&gt;$G147,"Yes","No")))</f>
        <v/>
      </c>
      <c r="O147" s="9">
        <f>IF($N147&lt;&gt;"Yes","",ROUND(($E147-$G147)*24,2))</f>
        <v/>
      </c>
      <c r="P147" s="10">
        <f>IF($A147="","",IF(OR($J147="",$K147="",$L147=""),"",IF(AND($J147&gt;=$K147,$J147&gt;=$L147),"Pick",IF($K147&gt;=$L147,"Pack","Ship"))))</f>
        <v/>
      </c>
      <c r="Q147" s="10">
        <f>IF($A147="","",IF(COUNTIFS(Exceptions!$A$5:$A$204,$A147)&gt;0,"Yes",""))</f>
        <v/>
      </c>
      <c r="R147" s="11">
        <f>IF($A147="","",IF($B147="","",INT($B147)-WEEKDAY($B147,3)))</f>
        <v/>
      </c>
    </row>
    <row r="148">
      <c r="A148" s="7" t="n"/>
      <c r="B148" s="8" t="n"/>
      <c r="C148" s="8" t="n"/>
      <c r="D148" s="8" t="n"/>
      <c r="E148" s="8" t="n"/>
      <c r="F148" s="9">
        <f>IF($A148="","",IF(OR($B148="",$E148=""),"",($E148-$B148)*24))</f>
        <v/>
      </c>
      <c r="G148" s="8" t="n"/>
      <c r="H148" s="8" t="n"/>
      <c r="I148" s="7" t="n"/>
      <c r="J148" s="9">
        <f>IF($A148="","",IF(OR($B148="",$C148=""),"",($C148-$B148)*24))</f>
        <v/>
      </c>
      <c r="K148" s="9">
        <f>IF($A148="","",IF(OR($C148="",$D148=""),"",($D148-$C148)*24))</f>
        <v/>
      </c>
      <c r="L148" s="9">
        <f>IF($A148="","",IF(OR($D148="",$E148=""),"",($E148-$D148)*24))</f>
        <v/>
      </c>
      <c r="M148" s="9">
        <f>IF($A148="","",IF(OR($E148="",$H148=""),"",($H148-$E148)*24))</f>
        <v/>
      </c>
      <c r="N148" s="10">
        <f>IF($A148="","",IF(OR($E148="",$G148=""),"",IF($E148&gt;$G148,"Yes","No")))</f>
        <v/>
      </c>
      <c r="O148" s="9">
        <f>IF($N148&lt;&gt;"Yes","",ROUND(($E148-$G148)*24,2))</f>
        <v/>
      </c>
      <c r="P148" s="10">
        <f>IF($A148="","",IF(OR($J148="",$K148="",$L148=""),"",IF(AND($J148&gt;=$K148,$J148&gt;=$L148),"Pick",IF($K148&gt;=$L148,"Pack","Ship"))))</f>
        <v/>
      </c>
      <c r="Q148" s="10">
        <f>IF($A148="","",IF(COUNTIFS(Exceptions!$A$5:$A$204,$A148)&gt;0,"Yes",""))</f>
        <v/>
      </c>
      <c r="R148" s="11">
        <f>IF($A148="","",IF($B148="","",INT($B148)-WEEKDAY($B148,3)))</f>
        <v/>
      </c>
    </row>
    <row r="149">
      <c r="A149" s="7" t="n"/>
      <c r="B149" s="8" t="n"/>
      <c r="C149" s="8" t="n"/>
      <c r="D149" s="8" t="n"/>
      <c r="E149" s="8" t="n"/>
      <c r="F149" s="9">
        <f>IF($A149="","",IF(OR($B149="",$E149=""),"",($E149-$B149)*24))</f>
        <v/>
      </c>
      <c r="G149" s="8" t="n"/>
      <c r="H149" s="8" t="n"/>
      <c r="I149" s="7" t="n"/>
      <c r="J149" s="9">
        <f>IF($A149="","",IF(OR($B149="",$C149=""),"",($C149-$B149)*24))</f>
        <v/>
      </c>
      <c r="K149" s="9">
        <f>IF($A149="","",IF(OR($C149="",$D149=""),"",($D149-$C149)*24))</f>
        <v/>
      </c>
      <c r="L149" s="9">
        <f>IF($A149="","",IF(OR($D149="",$E149=""),"",($E149-$D149)*24))</f>
        <v/>
      </c>
      <c r="M149" s="9">
        <f>IF($A149="","",IF(OR($E149="",$H149=""),"",($H149-$E149)*24))</f>
        <v/>
      </c>
      <c r="N149" s="10">
        <f>IF($A149="","",IF(OR($E149="",$G149=""),"",IF($E149&gt;$G149,"Yes","No")))</f>
        <v/>
      </c>
      <c r="O149" s="9">
        <f>IF($N149&lt;&gt;"Yes","",ROUND(($E149-$G149)*24,2))</f>
        <v/>
      </c>
      <c r="P149" s="10">
        <f>IF($A149="","",IF(OR($J149="",$K149="",$L149=""),"",IF(AND($J149&gt;=$K149,$J149&gt;=$L149),"Pick",IF($K149&gt;=$L149,"Pack","Ship"))))</f>
        <v/>
      </c>
      <c r="Q149" s="10">
        <f>IF($A149="","",IF(COUNTIFS(Exceptions!$A$5:$A$204,$A149)&gt;0,"Yes",""))</f>
        <v/>
      </c>
      <c r="R149" s="11">
        <f>IF($A149="","",IF($B149="","",INT($B149)-WEEKDAY($B149,3)))</f>
        <v/>
      </c>
    </row>
    <row r="150">
      <c r="A150" s="7" t="n"/>
      <c r="B150" s="8" t="n"/>
      <c r="C150" s="8" t="n"/>
      <c r="D150" s="8" t="n"/>
      <c r="E150" s="8" t="n"/>
      <c r="F150" s="9">
        <f>IF($A150="","",IF(OR($B150="",$E150=""),"",($E150-$B150)*24))</f>
        <v/>
      </c>
      <c r="G150" s="8" t="n"/>
      <c r="H150" s="8" t="n"/>
      <c r="I150" s="7" t="n"/>
      <c r="J150" s="9">
        <f>IF($A150="","",IF(OR($B150="",$C150=""),"",($C150-$B150)*24))</f>
        <v/>
      </c>
      <c r="K150" s="9">
        <f>IF($A150="","",IF(OR($C150="",$D150=""),"",($D150-$C150)*24))</f>
        <v/>
      </c>
      <c r="L150" s="9">
        <f>IF($A150="","",IF(OR($D150="",$E150=""),"",($E150-$D150)*24))</f>
        <v/>
      </c>
      <c r="M150" s="9">
        <f>IF($A150="","",IF(OR($E150="",$H150=""),"",($H150-$E150)*24))</f>
        <v/>
      </c>
      <c r="N150" s="10">
        <f>IF($A150="","",IF(OR($E150="",$G150=""),"",IF($E150&gt;$G150,"Yes","No")))</f>
        <v/>
      </c>
      <c r="O150" s="9">
        <f>IF($N150&lt;&gt;"Yes","",ROUND(($E150-$G150)*24,2))</f>
        <v/>
      </c>
      <c r="P150" s="10">
        <f>IF($A150="","",IF(OR($J150="",$K150="",$L150=""),"",IF(AND($J150&gt;=$K150,$J150&gt;=$L150),"Pick",IF($K150&gt;=$L150,"Pack","Ship"))))</f>
        <v/>
      </c>
      <c r="Q150" s="10">
        <f>IF($A150="","",IF(COUNTIFS(Exceptions!$A$5:$A$204,$A150)&gt;0,"Yes",""))</f>
        <v/>
      </c>
      <c r="R150" s="11">
        <f>IF($A150="","",IF($B150="","",INT($B150)-WEEKDAY($B150,3)))</f>
        <v/>
      </c>
    </row>
    <row r="151">
      <c r="A151" s="7" t="n"/>
      <c r="B151" s="8" t="n"/>
      <c r="C151" s="8" t="n"/>
      <c r="D151" s="8" t="n"/>
      <c r="E151" s="8" t="n"/>
      <c r="F151" s="9">
        <f>IF($A151="","",IF(OR($B151="",$E151=""),"",($E151-$B151)*24))</f>
        <v/>
      </c>
      <c r="G151" s="8" t="n"/>
      <c r="H151" s="8" t="n"/>
      <c r="I151" s="7" t="n"/>
      <c r="J151" s="9">
        <f>IF($A151="","",IF(OR($B151="",$C151=""),"",($C151-$B151)*24))</f>
        <v/>
      </c>
      <c r="K151" s="9">
        <f>IF($A151="","",IF(OR($C151="",$D151=""),"",($D151-$C151)*24))</f>
        <v/>
      </c>
      <c r="L151" s="9">
        <f>IF($A151="","",IF(OR($D151="",$E151=""),"",($E151-$D151)*24))</f>
        <v/>
      </c>
      <c r="M151" s="9">
        <f>IF($A151="","",IF(OR($E151="",$H151=""),"",($H151-$E151)*24))</f>
        <v/>
      </c>
      <c r="N151" s="10">
        <f>IF($A151="","",IF(OR($E151="",$G151=""),"",IF($E151&gt;$G151,"Yes","No")))</f>
        <v/>
      </c>
      <c r="O151" s="9">
        <f>IF($N151&lt;&gt;"Yes","",ROUND(($E151-$G151)*24,2))</f>
        <v/>
      </c>
      <c r="P151" s="10">
        <f>IF($A151="","",IF(OR($J151="",$K151="",$L151=""),"",IF(AND($J151&gt;=$K151,$J151&gt;=$L151),"Pick",IF($K151&gt;=$L151,"Pack","Ship"))))</f>
        <v/>
      </c>
      <c r="Q151" s="10">
        <f>IF($A151="","",IF(COUNTIFS(Exceptions!$A$5:$A$204,$A151)&gt;0,"Yes",""))</f>
        <v/>
      </c>
      <c r="R151" s="11">
        <f>IF($A151="","",IF($B151="","",INT($B151)-WEEKDAY($B151,3)))</f>
        <v/>
      </c>
    </row>
    <row r="152">
      <c r="A152" s="7" t="n"/>
      <c r="B152" s="8" t="n"/>
      <c r="C152" s="8" t="n"/>
      <c r="D152" s="8" t="n"/>
      <c r="E152" s="8" t="n"/>
      <c r="F152" s="9">
        <f>IF($A152="","",IF(OR($B152="",$E152=""),"",($E152-$B152)*24))</f>
        <v/>
      </c>
      <c r="G152" s="8" t="n"/>
      <c r="H152" s="8" t="n"/>
      <c r="I152" s="7" t="n"/>
      <c r="J152" s="9">
        <f>IF($A152="","",IF(OR($B152="",$C152=""),"",($C152-$B152)*24))</f>
        <v/>
      </c>
      <c r="K152" s="9">
        <f>IF($A152="","",IF(OR($C152="",$D152=""),"",($D152-$C152)*24))</f>
        <v/>
      </c>
      <c r="L152" s="9">
        <f>IF($A152="","",IF(OR($D152="",$E152=""),"",($E152-$D152)*24))</f>
        <v/>
      </c>
      <c r="M152" s="9">
        <f>IF($A152="","",IF(OR($E152="",$H152=""),"",($H152-$E152)*24))</f>
        <v/>
      </c>
      <c r="N152" s="10">
        <f>IF($A152="","",IF(OR($E152="",$G152=""),"",IF($E152&gt;$G152,"Yes","No")))</f>
        <v/>
      </c>
      <c r="O152" s="9">
        <f>IF($N152&lt;&gt;"Yes","",ROUND(($E152-$G152)*24,2))</f>
        <v/>
      </c>
      <c r="P152" s="10">
        <f>IF($A152="","",IF(OR($J152="",$K152="",$L152=""),"",IF(AND($J152&gt;=$K152,$J152&gt;=$L152),"Pick",IF($K152&gt;=$L152,"Pack","Ship"))))</f>
        <v/>
      </c>
      <c r="Q152" s="10">
        <f>IF($A152="","",IF(COUNTIFS(Exceptions!$A$5:$A$204,$A152)&gt;0,"Yes",""))</f>
        <v/>
      </c>
      <c r="R152" s="11">
        <f>IF($A152="","",IF($B152="","",INT($B152)-WEEKDAY($B152,3)))</f>
        <v/>
      </c>
    </row>
    <row r="153">
      <c r="A153" s="7" t="n"/>
      <c r="B153" s="8" t="n"/>
      <c r="C153" s="8" t="n"/>
      <c r="D153" s="8" t="n"/>
      <c r="E153" s="8" t="n"/>
      <c r="F153" s="9">
        <f>IF($A153="","",IF(OR($B153="",$E153=""),"",($E153-$B153)*24))</f>
        <v/>
      </c>
      <c r="G153" s="8" t="n"/>
      <c r="H153" s="8" t="n"/>
      <c r="I153" s="7" t="n"/>
      <c r="J153" s="9">
        <f>IF($A153="","",IF(OR($B153="",$C153=""),"",($C153-$B153)*24))</f>
        <v/>
      </c>
      <c r="K153" s="9">
        <f>IF($A153="","",IF(OR($C153="",$D153=""),"",($D153-$C153)*24))</f>
        <v/>
      </c>
      <c r="L153" s="9">
        <f>IF($A153="","",IF(OR($D153="",$E153=""),"",($E153-$D153)*24))</f>
        <v/>
      </c>
      <c r="M153" s="9">
        <f>IF($A153="","",IF(OR($E153="",$H153=""),"",($H153-$E153)*24))</f>
        <v/>
      </c>
      <c r="N153" s="10">
        <f>IF($A153="","",IF(OR($E153="",$G153=""),"",IF($E153&gt;$G153,"Yes","No")))</f>
        <v/>
      </c>
      <c r="O153" s="9">
        <f>IF($N153&lt;&gt;"Yes","",ROUND(($E153-$G153)*24,2))</f>
        <v/>
      </c>
      <c r="P153" s="10">
        <f>IF($A153="","",IF(OR($J153="",$K153="",$L153=""),"",IF(AND($J153&gt;=$K153,$J153&gt;=$L153),"Pick",IF($K153&gt;=$L153,"Pack","Ship"))))</f>
        <v/>
      </c>
      <c r="Q153" s="10">
        <f>IF($A153="","",IF(COUNTIFS(Exceptions!$A$5:$A$204,$A153)&gt;0,"Yes",""))</f>
        <v/>
      </c>
      <c r="R153" s="11">
        <f>IF($A153="","",IF($B153="","",INT($B153)-WEEKDAY($B153,3)))</f>
        <v/>
      </c>
    </row>
    <row r="154">
      <c r="A154" s="7" t="n"/>
      <c r="B154" s="8" t="n"/>
      <c r="C154" s="8" t="n"/>
      <c r="D154" s="8" t="n"/>
      <c r="E154" s="8" t="n"/>
      <c r="F154" s="9">
        <f>IF($A154="","",IF(OR($B154="",$E154=""),"",($E154-$B154)*24))</f>
        <v/>
      </c>
      <c r="G154" s="8" t="n"/>
      <c r="H154" s="8" t="n"/>
      <c r="I154" s="7" t="n"/>
      <c r="J154" s="9">
        <f>IF($A154="","",IF(OR($B154="",$C154=""),"",($C154-$B154)*24))</f>
        <v/>
      </c>
      <c r="K154" s="9">
        <f>IF($A154="","",IF(OR($C154="",$D154=""),"",($D154-$C154)*24))</f>
        <v/>
      </c>
      <c r="L154" s="9">
        <f>IF($A154="","",IF(OR($D154="",$E154=""),"",($E154-$D154)*24))</f>
        <v/>
      </c>
      <c r="M154" s="9">
        <f>IF($A154="","",IF(OR($E154="",$H154=""),"",($H154-$E154)*24))</f>
        <v/>
      </c>
      <c r="N154" s="10">
        <f>IF($A154="","",IF(OR($E154="",$G154=""),"",IF($E154&gt;$G154,"Yes","No")))</f>
        <v/>
      </c>
      <c r="O154" s="9">
        <f>IF($N154&lt;&gt;"Yes","",ROUND(($E154-$G154)*24,2))</f>
        <v/>
      </c>
      <c r="P154" s="10">
        <f>IF($A154="","",IF(OR($J154="",$K154="",$L154=""),"",IF(AND($J154&gt;=$K154,$J154&gt;=$L154),"Pick",IF($K154&gt;=$L154,"Pack","Ship"))))</f>
        <v/>
      </c>
      <c r="Q154" s="10">
        <f>IF($A154="","",IF(COUNTIFS(Exceptions!$A$5:$A$204,$A154)&gt;0,"Yes",""))</f>
        <v/>
      </c>
      <c r="R154" s="11">
        <f>IF($A154="","",IF($B154="","",INT($B154)-WEEKDAY($B154,3)))</f>
        <v/>
      </c>
    </row>
    <row r="155">
      <c r="A155" s="7" t="n"/>
      <c r="B155" s="8" t="n"/>
      <c r="C155" s="8" t="n"/>
      <c r="D155" s="8" t="n"/>
      <c r="E155" s="8" t="n"/>
      <c r="F155" s="9">
        <f>IF($A155="","",IF(OR($B155="",$E155=""),"",($E155-$B155)*24))</f>
        <v/>
      </c>
      <c r="G155" s="8" t="n"/>
      <c r="H155" s="8" t="n"/>
      <c r="I155" s="7" t="n"/>
      <c r="J155" s="9">
        <f>IF($A155="","",IF(OR($B155="",$C155=""),"",($C155-$B155)*24))</f>
        <v/>
      </c>
      <c r="K155" s="9">
        <f>IF($A155="","",IF(OR($C155="",$D155=""),"",($D155-$C155)*24))</f>
        <v/>
      </c>
      <c r="L155" s="9">
        <f>IF($A155="","",IF(OR($D155="",$E155=""),"",($E155-$D155)*24))</f>
        <v/>
      </c>
      <c r="M155" s="9">
        <f>IF($A155="","",IF(OR($E155="",$H155=""),"",($H155-$E155)*24))</f>
        <v/>
      </c>
      <c r="N155" s="10">
        <f>IF($A155="","",IF(OR($E155="",$G155=""),"",IF($E155&gt;$G155,"Yes","No")))</f>
        <v/>
      </c>
      <c r="O155" s="9">
        <f>IF($N155&lt;&gt;"Yes","",ROUND(($E155-$G155)*24,2))</f>
        <v/>
      </c>
      <c r="P155" s="10">
        <f>IF($A155="","",IF(OR($J155="",$K155="",$L155=""),"",IF(AND($J155&gt;=$K155,$J155&gt;=$L155),"Pick",IF($K155&gt;=$L155,"Pack","Ship"))))</f>
        <v/>
      </c>
      <c r="Q155" s="10">
        <f>IF($A155="","",IF(COUNTIFS(Exceptions!$A$5:$A$204,$A155)&gt;0,"Yes",""))</f>
        <v/>
      </c>
      <c r="R155" s="11">
        <f>IF($A155="","",IF($B155="","",INT($B155)-WEEKDAY($B155,3)))</f>
        <v/>
      </c>
    </row>
    <row r="156">
      <c r="A156" s="7" t="n"/>
      <c r="B156" s="8" t="n"/>
      <c r="C156" s="8" t="n"/>
      <c r="D156" s="8" t="n"/>
      <c r="E156" s="8" t="n"/>
      <c r="F156" s="9">
        <f>IF($A156="","",IF(OR($B156="",$E156=""),"",($E156-$B156)*24))</f>
        <v/>
      </c>
      <c r="G156" s="8" t="n"/>
      <c r="H156" s="8" t="n"/>
      <c r="I156" s="7" t="n"/>
      <c r="J156" s="9">
        <f>IF($A156="","",IF(OR($B156="",$C156=""),"",($C156-$B156)*24))</f>
        <v/>
      </c>
      <c r="K156" s="9">
        <f>IF($A156="","",IF(OR($C156="",$D156=""),"",($D156-$C156)*24))</f>
        <v/>
      </c>
      <c r="L156" s="9">
        <f>IF($A156="","",IF(OR($D156="",$E156=""),"",($E156-$D156)*24))</f>
        <v/>
      </c>
      <c r="M156" s="9">
        <f>IF($A156="","",IF(OR($E156="",$H156=""),"",($H156-$E156)*24))</f>
        <v/>
      </c>
      <c r="N156" s="10">
        <f>IF($A156="","",IF(OR($E156="",$G156=""),"",IF($E156&gt;$G156,"Yes","No")))</f>
        <v/>
      </c>
      <c r="O156" s="9">
        <f>IF($N156&lt;&gt;"Yes","",ROUND(($E156-$G156)*24,2))</f>
        <v/>
      </c>
      <c r="P156" s="10">
        <f>IF($A156="","",IF(OR($J156="",$K156="",$L156=""),"",IF(AND($J156&gt;=$K156,$J156&gt;=$L156),"Pick",IF($K156&gt;=$L156,"Pack","Ship"))))</f>
        <v/>
      </c>
      <c r="Q156" s="10">
        <f>IF($A156="","",IF(COUNTIFS(Exceptions!$A$5:$A$204,$A156)&gt;0,"Yes",""))</f>
        <v/>
      </c>
      <c r="R156" s="11">
        <f>IF($A156="","",IF($B156="","",INT($B156)-WEEKDAY($B156,3)))</f>
        <v/>
      </c>
    </row>
    <row r="157">
      <c r="A157" s="7" t="n"/>
      <c r="B157" s="8" t="n"/>
      <c r="C157" s="8" t="n"/>
      <c r="D157" s="8" t="n"/>
      <c r="E157" s="8" t="n"/>
      <c r="F157" s="9">
        <f>IF($A157="","",IF(OR($B157="",$E157=""),"",($E157-$B157)*24))</f>
        <v/>
      </c>
      <c r="G157" s="8" t="n"/>
      <c r="H157" s="8" t="n"/>
      <c r="I157" s="7" t="n"/>
      <c r="J157" s="9">
        <f>IF($A157="","",IF(OR($B157="",$C157=""),"",($C157-$B157)*24))</f>
        <v/>
      </c>
      <c r="K157" s="9">
        <f>IF($A157="","",IF(OR($C157="",$D157=""),"",($D157-$C157)*24))</f>
        <v/>
      </c>
      <c r="L157" s="9">
        <f>IF($A157="","",IF(OR($D157="",$E157=""),"",($E157-$D157)*24))</f>
        <v/>
      </c>
      <c r="M157" s="9">
        <f>IF($A157="","",IF(OR($E157="",$H157=""),"",($H157-$E157)*24))</f>
        <v/>
      </c>
      <c r="N157" s="10">
        <f>IF($A157="","",IF(OR($E157="",$G157=""),"",IF($E157&gt;$G157,"Yes","No")))</f>
        <v/>
      </c>
      <c r="O157" s="9">
        <f>IF($N157&lt;&gt;"Yes","",ROUND(($E157-$G157)*24,2))</f>
        <v/>
      </c>
      <c r="P157" s="10">
        <f>IF($A157="","",IF(OR($J157="",$K157="",$L157=""),"",IF(AND($J157&gt;=$K157,$J157&gt;=$L157),"Pick",IF($K157&gt;=$L157,"Pack","Ship"))))</f>
        <v/>
      </c>
      <c r="Q157" s="10">
        <f>IF($A157="","",IF(COUNTIFS(Exceptions!$A$5:$A$204,$A157)&gt;0,"Yes",""))</f>
        <v/>
      </c>
      <c r="R157" s="11">
        <f>IF($A157="","",IF($B157="","",INT($B157)-WEEKDAY($B157,3)))</f>
        <v/>
      </c>
    </row>
    <row r="158">
      <c r="A158" s="7" t="n"/>
      <c r="B158" s="8" t="n"/>
      <c r="C158" s="8" t="n"/>
      <c r="D158" s="8" t="n"/>
      <c r="E158" s="8" t="n"/>
      <c r="F158" s="9">
        <f>IF($A158="","",IF(OR($B158="",$E158=""),"",($E158-$B158)*24))</f>
        <v/>
      </c>
      <c r="G158" s="8" t="n"/>
      <c r="H158" s="8" t="n"/>
      <c r="I158" s="7" t="n"/>
      <c r="J158" s="9">
        <f>IF($A158="","",IF(OR($B158="",$C158=""),"",($C158-$B158)*24))</f>
        <v/>
      </c>
      <c r="K158" s="9">
        <f>IF($A158="","",IF(OR($C158="",$D158=""),"",($D158-$C158)*24))</f>
        <v/>
      </c>
      <c r="L158" s="9">
        <f>IF($A158="","",IF(OR($D158="",$E158=""),"",($E158-$D158)*24))</f>
        <v/>
      </c>
      <c r="M158" s="9">
        <f>IF($A158="","",IF(OR($E158="",$H158=""),"",($H158-$E158)*24))</f>
        <v/>
      </c>
      <c r="N158" s="10">
        <f>IF($A158="","",IF(OR($E158="",$G158=""),"",IF($E158&gt;$G158,"Yes","No")))</f>
        <v/>
      </c>
      <c r="O158" s="9">
        <f>IF($N158&lt;&gt;"Yes","",ROUND(($E158-$G158)*24,2))</f>
        <v/>
      </c>
      <c r="P158" s="10">
        <f>IF($A158="","",IF(OR($J158="",$K158="",$L158=""),"",IF(AND($J158&gt;=$K158,$J158&gt;=$L158),"Pick",IF($K158&gt;=$L158,"Pack","Ship"))))</f>
        <v/>
      </c>
      <c r="Q158" s="10">
        <f>IF($A158="","",IF(COUNTIFS(Exceptions!$A$5:$A$204,$A158)&gt;0,"Yes",""))</f>
        <v/>
      </c>
      <c r="R158" s="11">
        <f>IF($A158="","",IF($B158="","",INT($B158)-WEEKDAY($B158,3)))</f>
        <v/>
      </c>
    </row>
    <row r="159">
      <c r="A159" s="7" t="n"/>
      <c r="B159" s="8" t="n"/>
      <c r="C159" s="8" t="n"/>
      <c r="D159" s="8" t="n"/>
      <c r="E159" s="8" t="n"/>
      <c r="F159" s="9">
        <f>IF($A159="","",IF(OR($B159="",$E159=""),"",($E159-$B159)*24))</f>
        <v/>
      </c>
      <c r="G159" s="8" t="n"/>
      <c r="H159" s="8" t="n"/>
      <c r="I159" s="7" t="n"/>
      <c r="J159" s="9">
        <f>IF($A159="","",IF(OR($B159="",$C159=""),"",($C159-$B159)*24))</f>
        <v/>
      </c>
      <c r="K159" s="9">
        <f>IF($A159="","",IF(OR($C159="",$D159=""),"",($D159-$C159)*24))</f>
        <v/>
      </c>
      <c r="L159" s="9">
        <f>IF($A159="","",IF(OR($D159="",$E159=""),"",($E159-$D159)*24))</f>
        <v/>
      </c>
      <c r="M159" s="9">
        <f>IF($A159="","",IF(OR($E159="",$H159=""),"",($H159-$E159)*24))</f>
        <v/>
      </c>
      <c r="N159" s="10">
        <f>IF($A159="","",IF(OR($E159="",$G159=""),"",IF($E159&gt;$G159,"Yes","No")))</f>
        <v/>
      </c>
      <c r="O159" s="9">
        <f>IF($N159&lt;&gt;"Yes","",ROUND(($E159-$G159)*24,2))</f>
        <v/>
      </c>
      <c r="P159" s="10">
        <f>IF($A159="","",IF(OR($J159="",$K159="",$L159=""),"",IF(AND($J159&gt;=$K159,$J159&gt;=$L159),"Pick",IF($K159&gt;=$L159,"Pack","Ship"))))</f>
        <v/>
      </c>
      <c r="Q159" s="10">
        <f>IF($A159="","",IF(COUNTIFS(Exceptions!$A$5:$A$204,$A159)&gt;0,"Yes",""))</f>
        <v/>
      </c>
      <c r="R159" s="11">
        <f>IF($A159="","",IF($B159="","",INT($B159)-WEEKDAY($B159,3)))</f>
        <v/>
      </c>
    </row>
    <row r="160">
      <c r="A160" s="7" t="n"/>
      <c r="B160" s="8" t="n"/>
      <c r="C160" s="8" t="n"/>
      <c r="D160" s="8" t="n"/>
      <c r="E160" s="8" t="n"/>
      <c r="F160" s="9">
        <f>IF($A160="","",IF(OR($B160="",$E160=""),"",($E160-$B160)*24))</f>
        <v/>
      </c>
      <c r="G160" s="8" t="n"/>
      <c r="H160" s="8" t="n"/>
      <c r="I160" s="7" t="n"/>
      <c r="J160" s="9">
        <f>IF($A160="","",IF(OR($B160="",$C160=""),"",($C160-$B160)*24))</f>
        <v/>
      </c>
      <c r="K160" s="9">
        <f>IF($A160="","",IF(OR($C160="",$D160=""),"",($D160-$C160)*24))</f>
        <v/>
      </c>
      <c r="L160" s="9">
        <f>IF($A160="","",IF(OR($D160="",$E160=""),"",($E160-$D160)*24))</f>
        <v/>
      </c>
      <c r="M160" s="9">
        <f>IF($A160="","",IF(OR($E160="",$H160=""),"",($H160-$E160)*24))</f>
        <v/>
      </c>
      <c r="N160" s="10">
        <f>IF($A160="","",IF(OR($E160="",$G160=""),"",IF($E160&gt;$G160,"Yes","No")))</f>
        <v/>
      </c>
      <c r="O160" s="9">
        <f>IF($N160&lt;&gt;"Yes","",ROUND(($E160-$G160)*24,2))</f>
        <v/>
      </c>
      <c r="P160" s="10">
        <f>IF($A160="","",IF(OR($J160="",$K160="",$L160=""),"",IF(AND($J160&gt;=$K160,$J160&gt;=$L160),"Pick",IF($K160&gt;=$L160,"Pack","Ship"))))</f>
        <v/>
      </c>
      <c r="Q160" s="10">
        <f>IF($A160="","",IF(COUNTIFS(Exceptions!$A$5:$A$204,$A160)&gt;0,"Yes",""))</f>
        <v/>
      </c>
      <c r="R160" s="11">
        <f>IF($A160="","",IF($B160="","",INT($B160)-WEEKDAY($B160,3)))</f>
        <v/>
      </c>
    </row>
    <row r="161">
      <c r="A161" s="7" t="n"/>
      <c r="B161" s="8" t="n"/>
      <c r="C161" s="8" t="n"/>
      <c r="D161" s="8" t="n"/>
      <c r="E161" s="8" t="n"/>
      <c r="F161" s="9">
        <f>IF($A161="","",IF(OR($B161="",$E161=""),"",($E161-$B161)*24))</f>
        <v/>
      </c>
      <c r="G161" s="8" t="n"/>
      <c r="H161" s="8" t="n"/>
      <c r="I161" s="7" t="n"/>
      <c r="J161" s="9">
        <f>IF($A161="","",IF(OR($B161="",$C161=""),"",($C161-$B161)*24))</f>
        <v/>
      </c>
      <c r="K161" s="9">
        <f>IF($A161="","",IF(OR($C161="",$D161=""),"",($D161-$C161)*24))</f>
        <v/>
      </c>
      <c r="L161" s="9">
        <f>IF($A161="","",IF(OR($D161="",$E161=""),"",($E161-$D161)*24))</f>
        <v/>
      </c>
      <c r="M161" s="9">
        <f>IF($A161="","",IF(OR($E161="",$H161=""),"",($H161-$E161)*24))</f>
        <v/>
      </c>
      <c r="N161" s="10">
        <f>IF($A161="","",IF(OR($E161="",$G161=""),"",IF($E161&gt;$G161,"Yes","No")))</f>
        <v/>
      </c>
      <c r="O161" s="9">
        <f>IF($N161&lt;&gt;"Yes","",ROUND(($E161-$G161)*24,2))</f>
        <v/>
      </c>
      <c r="P161" s="10">
        <f>IF($A161="","",IF(OR($J161="",$K161="",$L161=""),"",IF(AND($J161&gt;=$K161,$J161&gt;=$L161),"Pick",IF($K161&gt;=$L161,"Pack","Ship"))))</f>
        <v/>
      </c>
      <c r="Q161" s="10">
        <f>IF($A161="","",IF(COUNTIFS(Exceptions!$A$5:$A$204,$A161)&gt;0,"Yes",""))</f>
        <v/>
      </c>
      <c r="R161" s="11">
        <f>IF($A161="","",IF($B161="","",INT($B161)-WEEKDAY($B161,3)))</f>
        <v/>
      </c>
    </row>
    <row r="162">
      <c r="A162" s="7" t="n"/>
      <c r="B162" s="8" t="n"/>
      <c r="C162" s="8" t="n"/>
      <c r="D162" s="8" t="n"/>
      <c r="E162" s="8" t="n"/>
      <c r="F162" s="9">
        <f>IF($A162="","",IF(OR($B162="",$E162=""),"",($E162-$B162)*24))</f>
        <v/>
      </c>
      <c r="G162" s="8" t="n"/>
      <c r="H162" s="8" t="n"/>
      <c r="I162" s="7" t="n"/>
      <c r="J162" s="9">
        <f>IF($A162="","",IF(OR($B162="",$C162=""),"",($C162-$B162)*24))</f>
        <v/>
      </c>
      <c r="K162" s="9">
        <f>IF($A162="","",IF(OR($C162="",$D162=""),"",($D162-$C162)*24))</f>
        <v/>
      </c>
      <c r="L162" s="9">
        <f>IF($A162="","",IF(OR($D162="",$E162=""),"",($E162-$D162)*24))</f>
        <v/>
      </c>
      <c r="M162" s="9">
        <f>IF($A162="","",IF(OR($E162="",$H162=""),"",($H162-$E162)*24))</f>
        <v/>
      </c>
      <c r="N162" s="10">
        <f>IF($A162="","",IF(OR($E162="",$G162=""),"",IF($E162&gt;$G162,"Yes","No")))</f>
        <v/>
      </c>
      <c r="O162" s="9">
        <f>IF($N162&lt;&gt;"Yes","",ROUND(($E162-$G162)*24,2))</f>
        <v/>
      </c>
      <c r="P162" s="10">
        <f>IF($A162="","",IF(OR($J162="",$K162="",$L162=""),"",IF(AND($J162&gt;=$K162,$J162&gt;=$L162),"Pick",IF($K162&gt;=$L162,"Pack","Ship"))))</f>
        <v/>
      </c>
      <c r="Q162" s="10">
        <f>IF($A162="","",IF(COUNTIFS(Exceptions!$A$5:$A$204,$A162)&gt;0,"Yes",""))</f>
        <v/>
      </c>
      <c r="R162" s="11">
        <f>IF($A162="","",IF($B162="","",INT($B162)-WEEKDAY($B162,3)))</f>
        <v/>
      </c>
    </row>
    <row r="163">
      <c r="A163" s="7" t="n"/>
      <c r="B163" s="8" t="n"/>
      <c r="C163" s="8" t="n"/>
      <c r="D163" s="8" t="n"/>
      <c r="E163" s="8" t="n"/>
      <c r="F163" s="9">
        <f>IF($A163="","",IF(OR($B163="",$E163=""),"",($E163-$B163)*24))</f>
        <v/>
      </c>
      <c r="G163" s="8" t="n"/>
      <c r="H163" s="8" t="n"/>
      <c r="I163" s="7" t="n"/>
      <c r="J163" s="9">
        <f>IF($A163="","",IF(OR($B163="",$C163=""),"",($C163-$B163)*24))</f>
        <v/>
      </c>
      <c r="K163" s="9">
        <f>IF($A163="","",IF(OR($C163="",$D163=""),"",($D163-$C163)*24))</f>
        <v/>
      </c>
      <c r="L163" s="9">
        <f>IF($A163="","",IF(OR($D163="",$E163=""),"",($E163-$D163)*24))</f>
        <v/>
      </c>
      <c r="M163" s="9">
        <f>IF($A163="","",IF(OR($E163="",$H163=""),"",($H163-$E163)*24))</f>
        <v/>
      </c>
      <c r="N163" s="10">
        <f>IF($A163="","",IF(OR($E163="",$G163=""),"",IF($E163&gt;$G163,"Yes","No")))</f>
        <v/>
      </c>
      <c r="O163" s="9">
        <f>IF($N163&lt;&gt;"Yes","",ROUND(($E163-$G163)*24,2))</f>
        <v/>
      </c>
      <c r="P163" s="10">
        <f>IF($A163="","",IF(OR($J163="",$K163="",$L163=""),"",IF(AND($J163&gt;=$K163,$J163&gt;=$L163),"Pick",IF($K163&gt;=$L163,"Pack","Ship"))))</f>
        <v/>
      </c>
      <c r="Q163" s="10">
        <f>IF($A163="","",IF(COUNTIFS(Exceptions!$A$5:$A$204,$A163)&gt;0,"Yes",""))</f>
        <v/>
      </c>
      <c r="R163" s="11">
        <f>IF($A163="","",IF($B163="","",INT($B163)-WEEKDAY($B163,3)))</f>
        <v/>
      </c>
    </row>
    <row r="164">
      <c r="A164" s="7" t="n"/>
      <c r="B164" s="8" t="n"/>
      <c r="C164" s="8" t="n"/>
      <c r="D164" s="8" t="n"/>
      <c r="E164" s="8" t="n"/>
      <c r="F164" s="9">
        <f>IF($A164="","",IF(OR($B164="",$E164=""),"",($E164-$B164)*24))</f>
        <v/>
      </c>
      <c r="G164" s="8" t="n"/>
      <c r="H164" s="8" t="n"/>
      <c r="I164" s="7" t="n"/>
      <c r="J164" s="9">
        <f>IF($A164="","",IF(OR($B164="",$C164=""),"",($C164-$B164)*24))</f>
        <v/>
      </c>
      <c r="K164" s="9">
        <f>IF($A164="","",IF(OR($C164="",$D164=""),"",($D164-$C164)*24))</f>
        <v/>
      </c>
      <c r="L164" s="9">
        <f>IF($A164="","",IF(OR($D164="",$E164=""),"",($E164-$D164)*24))</f>
        <v/>
      </c>
      <c r="M164" s="9">
        <f>IF($A164="","",IF(OR($E164="",$H164=""),"",($H164-$E164)*24))</f>
        <v/>
      </c>
      <c r="N164" s="10">
        <f>IF($A164="","",IF(OR($E164="",$G164=""),"",IF($E164&gt;$G164,"Yes","No")))</f>
        <v/>
      </c>
      <c r="O164" s="9">
        <f>IF($N164&lt;&gt;"Yes","",ROUND(($E164-$G164)*24,2))</f>
        <v/>
      </c>
      <c r="P164" s="10">
        <f>IF($A164="","",IF(OR($J164="",$K164="",$L164=""),"",IF(AND($J164&gt;=$K164,$J164&gt;=$L164),"Pick",IF($K164&gt;=$L164,"Pack","Ship"))))</f>
        <v/>
      </c>
      <c r="Q164" s="10">
        <f>IF($A164="","",IF(COUNTIFS(Exceptions!$A$5:$A$204,$A164)&gt;0,"Yes",""))</f>
        <v/>
      </c>
      <c r="R164" s="11">
        <f>IF($A164="","",IF($B164="","",INT($B164)-WEEKDAY($B164,3)))</f>
        <v/>
      </c>
    </row>
    <row r="165">
      <c r="A165" s="7" t="n"/>
      <c r="B165" s="8" t="n"/>
      <c r="C165" s="8" t="n"/>
      <c r="D165" s="8" t="n"/>
      <c r="E165" s="8" t="n"/>
      <c r="F165" s="9">
        <f>IF($A165="","",IF(OR($B165="",$E165=""),"",($E165-$B165)*24))</f>
        <v/>
      </c>
      <c r="G165" s="8" t="n"/>
      <c r="H165" s="8" t="n"/>
      <c r="I165" s="7" t="n"/>
      <c r="J165" s="9">
        <f>IF($A165="","",IF(OR($B165="",$C165=""),"",($C165-$B165)*24))</f>
        <v/>
      </c>
      <c r="K165" s="9">
        <f>IF($A165="","",IF(OR($C165="",$D165=""),"",($D165-$C165)*24))</f>
        <v/>
      </c>
      <c r="L165" s="9">
        <f>IF($A165="","",IF(OR($D165="",$E165=""),"",($E165-$D165)*24))</f>
        <v/>
      </c>
      <c r="M165" s="9">
        <f>IF($A165="","",IF(OR($E165="",$H165=""),"",($H165-$E165)*24))</f>
        <v/>
      </c>
      <c r="N165" s="10">
        <f>IF($A165="","",IF(OR($E165="",$G165=""),"",IF($E165&gt;$G165,"Yes","No")))</f>
        <v/>
      </c>
      <c r="O165" s="9">
        <f>IF($N165&lt;&gt;"Yes","",ROUND(($E165-$G165)*24,2))</f>
        <v/>
      </c>
      <c r="P165" s="10">
        <f>IF($A165="","",IF(OR($J165="",$K165="",$L165=""),"",IF(AND($J165&gt;=$K165,$J165&gt;=$L165),"Pick",IF($K165&gt;=$L165,"Pack","Ship"))))</f>
        <v/>
      </c>
      <c r="Q165" s="10">
        <f>IF($A165="","",IF(COUNTIFS(Exceptions!$A$5:$A$204,$A165)&gt;0,"Yes",""))</f>
        <v/>
      </c>
      <c r="R165" s="11">
        <f>IF($A165="","",IF($B165="","",INT($B165)-WEEKDAY($B165,3)))</f>
        <v/>
      </c>
    </row>
    <row r="166">
      <c r="A166" s="7" t="n"/>
      <c r="B166" s="8" t="n"/>
      <c r="C166" s="8" t="n"/>
      <c r="D166" s="8" t="n"/>
      <c r="E166" s="8" t="n"/>
      <c r="F166" s="9">
        <f>IF($A166="","",IF(OR($B166="",$E166=""),"",($E166-$B166)*24))</f>
        <v/>
      </c>
      <c r="G166" s="8" t="n"/>
      <c r="H166" s="8" t="n"/>
      <c r="I166" s="7" t="n"/>
      <c r="J166" s="9">
        <f>IF($A166="","",IF(OR($B166="",$C166=""),"",($C166-$B166)*24))</f>
        <v/>
      </c>
      <c r="K166" s="9">
        <f>IF($A166="","",IF(OR($C166="",$D166=""),"",($D166-$C166)*24))</f>
        <v/>
      </c>
      <c r="L166" s="9">
        <f>IF($A166="","",IF(OR($D166="",$E166=""),"",($E166-$D166)*24))</f>
        <v/>
      </c>
      <c r="M166" s="9">
        <f>IF($A166="","",IF(OR($E166="",$H166=""),"",($H166-$E166)*24))</f>
        <v/>
      </c>
      <c r="N166" s="10">
        <f>IF($A166="","",IF(OR($E166="",$G166=""),"",IF($E166&gt;$G166,"Yes","No")))</f>
        <v/>
      </c>
      <c r="O166" s="9">
        <f>IF($N166&lt;&gt;"Yes","",ROUND(($E166-$G166)*24,2))</f>
        <v/>
      </c>
      <c r="P166" s="10">
        <f>IF($A166="","",IF(OR($J166="",$K166="",$L166=""),"",IF(AND($J166&gt;=$K166,$J166&gt;=$L166),"Pick",IF($K166&gt;=$L166,"Pack","Ship"))))</f>
        <v/>
      </c>
      <c r="Q166" s="10">
        <f>IF($A166="","",IF(COUNTIFS(Exceptions!$A$5:$A$204,$A166)&gt;0,"Yes",""))</f>
        <v/>
      </c>
      <c r="R166" s="11">
        <f>IF($A166="","",IF($B166="","",INT($B166)-WEEKDAY($B166,3)))</f>
        <v/>
      </c>
    </row>
    <row r="167">
      <c r="A167" s="7" t="n"/>
      <c r="B167" s="8" t="n"/>
      <c r="C167" s="8" t="n"/>
      <c r="D167" s="8" t="n"/>
      <c r="E167" s="8" t="n"/>
      <c r="F167" s="9">
        <f>IF($A167="","",IF(OR($B167="",$E167=""),"",($E167-$B167)*24))</f>
        <v/>
      </c>
      <c r="G167" s="8" t="n"/>
      <c r="H167" s="8" t="n"/>
      <c r="I167" s="7" t="n"/>
      <c r="J167" s="9">
        <f>IF($A167="","",IF(OR($B167="",$C167=""),"",($C167-$B167)*24))</f>
        <v/>
      </c>
      <c r="K167" s="9">
        <f>IF($A167="","",IF(OR($C167="",$D167=""),"",($D167-$C167)*24))</f>
        <v/>
      </c>
      <c r="L167" s="9">
        <f>IF($A167="","",IF(OR($D167="",$E167=""),"",($E167-$D167)*24))</f>
        <v/>
      </c>
      <c r="M167" s="9">
        <f>IF($A167="","",IF(OR($E167="",$H167=""),"",($H167-$E167)*24))</f>
        <v/>
      </c>
      <c r="N167" s="10">
        <f>IF($A167="","",IF(OR($E167="",$G167=""),"",IF($E167&gt;$G167,"Yes","No")))</f>
        <v/>
      </c>
      <c r="O167" s="9">
        <f>IF($N167&lt;&gt;"Yes","",ROUND(($E167-$G167)*24,2))</f>
        <v/>
      </c>
      <c r="P167" s="10">
        <f>IF($A167="","",IF(OR($J167="",$K167="",$L167=""),"",IF(AND($J167&gt;=$K167,$J167&gt;=$L167),"Pick",IF($K167&gt;=$L167,"Pack","Ship"))))</f>
        <v/>
      </c>
      <c r="Q167" s="10">
        <f>IF($A167="","",IF(COUNTIFS(Exceptions!$A$5:$A$204,$A167)&gt;0,"Yes",""))</f>
        <v/>
      </c>
      <c r="R167" s="11">
        <f>IF($A167="","",IF($B167="","",INT($B167)-WEEKDAY($B167,3)))</f>
        <v/>
      </c>
    </row>
    <row r="168">
      <c r="A168" s="7" t="n"/>
      <c r="B168" s="8" t="n"/>
      <c r="C168" s="8" t="n"/>
      <c r="D168" s="8" t="n"/>
      <c r="E168" s="8" t="n"/>
      <c r="F168" s="9">
        <f>IF($A168="","",IF(OR($B168="",$E168=""),"",($E168-$B168)*24))</f>
        <v/>
      </c>
      <c r="G168" s="8" t="n"/>
      <c r="H168" s="8" t="n"/>
      <c r="I168" s="7" t="n"/>
      <c r="J168" s="9">
        <f>IF($A168="","",IF(OR($B168="",$C168=""),"",($C168-$B168)*24))</f>
        <v/>
      </c>
      <c r="K168" s="9">
        <f>IF($A168="","",IF(OR($C168="",$D168=""),"",($D168-$C168)*24))</f>
        <v/>
      </c>
      <c r="L168" s="9">
        <f>IF($A168="","",IF(OR($D168="",$E168=""),"",($E168-$D168)*24))</f>
        <v/>
      </c>
      <c r="M168" s="9">
        <f>IF($A168="","",IF(OR($E168="",$H168=""),"",($H168-$E168)*24))</f>
        <v/>
      </c>
      <c r="N168" s="10">
        <f>IF($A168="","",IF(OR($E168="",$G168=""),"",IF($E168&gt;$G168,"Yes","No")))</f>
        <v/>
      </c>
      <c r="O168" s="9">
        <f>IF($N168&lt;&gt;"Yes","",ROUND(($E168-$G168)*24,2))</f>
        <v/>
      </c>
      <c r="P168" s="10">
        <f>IF($A168="","",IF(OR($J168="",$K168="",$L168=""),"",IF(AND($J168&gt;=$K168,$J168&gt;=$L168),"Pick",IF($K168&gt;=$L168,"Pack","Ship"))))</f>
        <v/>
      </c>
      <c r="Q168" s="10">
        <f>IF($A168="","",IF(COUNTIFS(Exceptions!$A$5:$A$204,$A168)&gt;0,"Yes",""))</f>
        <v/>
      </c>
      <c r="R168" s="11">
        <f>IF($A168="","",IF($B168="","",INT($B168)-WEEKDAY($B168,3)))</f>
        <v/>
      </c>
    </row>
    <row r="169">
      <c r="A169" s="7" t="n"/>
      <c r="B169" s="8" t="n"/>
      <c r="C169" s="8" t="n"/>
      <c r="D169" s="8" t="n"/>
      <c r="E169" s="8" t="n"/>
      <c r="F169" s="9">
        <f>IF($A169="","",IF(OR($B169="",$E169=""),"",($E169-$B169)*24))</f>
        <v/>
      </c>
      <c r="G169" s="8" t="n"/>
      <c r="H169" s="8" t="n"/>
      <c r="I169" s="7" t="n"/>
      <c r="J169" s="9">
        <f>IF($A169="","",IF(OR($B169="",$C169=""),"",($C169-$B169)*24))</f>
        <v/>
      </c>
      <c r="K169" s="9">
        <f>IF($A169="","",IF(OR($C169="",$D169=""),"",($D169-$C169)*24))</f>
        <v/>
      </c>
      <c r="L169" s="9">
        <f>IF($A169="","",IF(OR($D169="",$E169=""),"",($E169-$D169)*24))</f>
        <v/>
      </c>
      <c r="M169" s="9">
        <f>IF($A169="","",IF(OR($E169="",$H169=""),"",($H169-$E169)*24))</f>
        <v/>
      </c>
      <c r="N169" s="10">
        <f>IF($A169="","",IF(OR($E169="",$G169=""),"",IF($E169&gt;$G169,"Yes","No")))</f>
        <v/>
      </c>
      <c r="O169" s="9">
        <f>IF($N169&lt;&gt;"Yes","",ROUND(($E169-$G169)*24,2))</f>
        <v/>
      </c>
      <c r="P169" s="10">
        <f>IF($A169="","",IF(OR($J169="",$K169="",$L169=""),"",IF(AND($J169&gt;=$K169,$J169&gt;=$L169),"Pick",IF($K169&gt;=$L169,"Pack","Ship"))))</f>
        <v/>
      </c>
      <c r="Q169" s="10">
        <f>IF($A169="","",IF(COUNTIFS(Exceptions!$A$5:$A$204,$A169)&gt;0,"Yes",""))</f>
        <v/>
      </c>
      <c r="R169" s="11">
        <f>IF($A169="","",IF($B169="","",INT($B169)-WEEKDAY($B169,3)))</f>
        <v/>
      </c>
    </row>
    <row r="170">
      <c r="A170" s="7" t="n"/>
      <c r="B170" s="8" t="n"/>
      <c r="C170" s="8" t="n"/>
      <c r="D170" s="8" t="n"/>
      <c r="E170" s="8" t="n"/>
      <c r="F170" s="9">
        <f>IF($A170="","",IF(OR($B170="",$E170=""),"",($E170-$B170)*24))</f>
        <v/>
      </c>
      <c r="G170" s="8" t="n"/>
      <c r="H170" s="8" t="n"/>
      <c r="I170" s="7" t="n"/>
      <c r="J170" s="9">
        <f>IF($A170="","",IF(OR($B170="",$C170=""),"",($C170-$B170)*24))</f>
        <v/>
      </c>
      <c r="K170" s="9">
        <f>IF($A170="","",IF(OR($C170="",$D170=""),"",($D170-$C170)*24))</f>
        <v/>
      </c>
      <c r="L170" s="9">
        <f>IF($A170="","",IF(OR($D170="",$E170=""),"",($E170-$D170)*24))</f>
        <v/>
      </c>
      <c r="M170" s="9">
        <f>IF($A170="","",IF(OR($E170="",$H170=""),"",($H170-$E170)*24))</f>
        <v/>
      </c>
      <c r="N170" s="10">
        <f>IF($A170="","",IF(OR($E170="",$G170=""),"",IF($E170&gt;$G170,"Yes","No")))</f>
        <v/>
      </c>
      <c r="O170" s="9">
        <f>IF($N170&lt;&gt;"Yes","",ROUND(($E170-$G170)*24,2))</f>
        <v/>
      </c>
      <c r="P170" s="10">
        <f>IF($A170="","",IF(OR($J170="",$K170="",$L170=""),"",IF(AND($J170&gt;=$K170,$J170&gt;=$L170),"Pick",IF($K170&gt;=$L170,"Pack","Ship"))))</f>
        <v/>
      </c>
      <c r="Q170" s="10">
        <f>IF($A170="","",IF(COUNTIFS(Exceptions!$A$5:$A$204,$A170)&gt;0,"Yes",""))</f>
        <v/>
      </c>
      <c r="R170" s="11">
        <f>IF($A170="","",IF($B170="","",INT($B170)-WEEKDAY($B170,3)))</f>
        <v/>
      </c>
    </row>
    <row r="171">
      <c r="A171" s="7" t="n"/>
      <c r="B171" s="8" t="n"/>
      <c r="C171" s="8" t="n"/>
      <c r="D171" s="8" t="n"/>
      <c r="E171" s="8" t="n"/>
      <c r="F171" s="9">
        <f>IF($A171="","",IF(OR($B171="",$E171=""),"",($E171-$B171)*24))</f>
        <v/>
      </c>
      <c r="G171" s="8" t="n"/>
      <c r="H171" s="8" t="n"/>
      <c r="I171" s="7" t="n"/>
      <c r="J171" s="9">
        <f>IF($A171="","",IF(OR($B171="",$C171=""),"",($C171-$B171)*24))</f>
        <v/>
      </c>
      <c r="K171" s="9">
        <f>IF($A171="","",IF(OR($C171="",$D171=""),"",($D171-$C171)*24))</f>
        <v/>
      </c>
      <c r="L171" s="9">
        <f>IF($A171="","",IF(OR($D171="",$E171=""),"",($E171-$D171)*24))</f>
        <v/>
      </c>
      <c r="M171" s="9">
        <f>IF($A171="","",IF(OR($E171="",$H171=""),"",($H171-$E171)*24))</f>
        <v/>
      </c>
      <c r="N171" s="10">
        <f>IF($A171="","",IF(OR($E171="",$G171=""),"",IF($E171&gt;$G171,"Yes","No")))</f>
        <v/>
      </c>
      <c r="O171" s="9">
        <f>IF($N171&lt;&gt;"Yes","",ROUND(($E171-$G171)*24,2))</f>
        <v/>
      </c>
      <c r="P171" s="10">
        <f>IF($A171="","",IF(OR($J171="",$K171="",$L171=""),"",IF(AND($J171&gt;=$K171,$J171&gt;=$L171),"Pick",IF($K171&gt;=$L171,"Pack","Ship"))))</f>
        <v/>
      </c>
      <c r="Q171" s="10">
        <f>IF($A171="","",IF(COUNTIFS(Exceptions!$A$5:$A$204,$A171)&gt;0,"Yes",""))</f>
        <v/>
      </c>
      <c r="R171" s="11">
        <f>IF($A171="","",IF($B171="","",INT($B171)-WEEKDAY($B171,3)))</f>
        <v/>
      </c>
    </row>
    <row r="172">
      <c r="A172" s="7" t="n"/>
      <c r="B172" s="8" t="n"/>
      <c r="C172" s="8" t="n"/>
      <c r="D172" s="8" t="n"/>
      <c r="E172" s="8" t="n"/>
      <c r="F172" s="9">
        <f>IF($A172="","",IF(OR($B172="",$E172=""),"",($E172-$B172)*24))</f>
        <v/>
      </c>
      <c r="G172" s="8" t="n"/>
      <c r="H172" s="8" t="n"/>
      <c r="I172" s="7" t="n"/>
      <c r="J172" s="9">
        <f>IF($A172="","",IF(OR($B172="",$C172=""),"",($C172-$B172)*24))</f>
        <v/>
      </c>
      <c r="K172" s="9">
        <f>IF($A172="","",IF(OR($C172="",$D172=""),"",($D172-$C172)*24))</f>
        <v/>
      </c>
      <c r="L172" s="9">
        <f>IF($A172="","",IF(OR($D172="",$E172=""),"",($E172-$D172)*24))</f>
        <v/>
      </c>
      <c r="M172" s="9">
        <f>IF($A172="","",IF(OR($E172="",$H172=""),"",($H172-$E172)*24))</f>
        <v/>
      </c>
      <c r="N172" s="10">
        <f>IF($A172="","",IF(OR($E172="",$G172=""),"",IF($E172&gt;$G172,"Yes","No")))</f>
        <v/>
      </c>
      <c r="O172" s="9">
        <f>IF($N172&lt;&gt;"Yes","",ROUND(($E172-$G172)*24,2))</f>
        <v/>
      </c>
      <c r="P172" s="10">
        <f>IF($A172="","",IF(OR($J172="",$K172="",$L172=""),"",IF(AND($J172&gt;=$K172,$J172&gt;=$L172),"Pick",IF($K172&gt;=$L172,"Pack","Ship"))))</f>
        <v/>
      </c>
      <c r="Q172" s="10">
        <f>IF($A172="","",IF(COUNTIFS(Exceptions!$A$5:$A$204,$A172)&gt;0,"Yes",""))</f>
        <v/>
      </c>
      <c r="R172" s="11">
        <f>IF($A172="","",IF($B172="","",INT($B172)-WEEKDAY($B172,3)))</f>
        <v/>
      </c>
    </row>
    <row r="173">
      <c r="A173" s="7" t="n"/>
      <c r="B173" s="8" t="n"/>
      <c r="C173" s="8" t="n"/>
      <c r="D173" s="8" t="n"/>
      <c r="E173" s="8" t="n"/>
      <c r="F173" s="9">
        <f>IF($A173="","",IF(OR($B173="",$E173=""),"",($E173-$B173)*24))</f>
        <v/>
      </c>
      <c r="G173" s="8" t="n"/>
      <c r="H173" s="8" t="n"/>
      <c r="I173" s="7" t="n"/>
      <c r="J173" s="9">
        <f>IF($A173="","",IF(OR($B173="",$C173=""),"",($C173-$B173)*24))</f>
        <v/>
      </c>
      <c r="K173" s="9">
        <f>IF($A173="","",IF(OR($C173="",$D173=""),"",($D173-$C173)*24))</f>
        <v/>
      </c>
      <c r="L173" s="9">
        <f>IF($A173="","",IF(OR($D173="",$E173=""),"",($E173-$D173)*24))</f>
        <v/>
      </c>
      <c r="M173" s="9">
        <f>IF($A173="","",IF(OR($E173="",$H173=""),"",($H173-$E173)*24))</f>
        <v/>
      </c>
      <c r="N173" s="10">
        <f>IF($A173="","",IF(OR($E173="",$G173=""),"",IF($E173&gt;$G173,"Yes","No")))</f>
        <v/>
      </c>
      <c r="O173" s="9">
        <f>IF($N173&lt;&gt;"Yes","",ROUND(($E173-$G173)*24,2))</f>
        <v/>
      </c>
      <c r="P173" s="10">
        <f>IF($A173="","",IF(OR($J173="",$K173="",$L173=""),"",IF(AND($J173&gt;=$K173,$J173&gt;=$L173),"Pick",IF($K173&gt;=$L173,"Pack","Ship"))))</f>
        <v/>
      </c>
      <c r="Q173" s="10">
        <f>IF($A173="","",IF(COUNTIFS(Exceptions!$A$5:$A$204,$A173)&gt;0,"Yes",""))</f>
        <v/>
      </c>
      <c r="R173" s="11">
        <f>IF($A173="","",IF($B173="","",INT($B173)-WEEKDAY($B173,3)))</f>
        <v/>
      </c>
    </row>
    <row r="174">
      <c r="A174" s="7" t="n"/>
      <c r="B174" s="8" t="n"/>
      <c r="C174" s="8" t="n"/>
      <c r="D174" s="8" t="n"/>
      <c r="E174" s="8" t="n"/>
      <c r="F174" s="9">
        <f>IF($A174="","",IF(OR($B174="",$E174=""),"",($E174-$B174)*24))</f>
        <v/>
      </c>
      <c r="G174" s="8" t="n"/>
      <c r="H174" s="8" t="n"/>
      <c r="I174" s="7" t="n"/>
      <c r="J174" s="9">
        <f>IF($A174="","",IF(OR($B174="",$C174=""),"",($C174-$B174)*24))</f>
        <v/>
      </c>
      <c r="K174" s="9">
        <f>IF($A174="","",IF(OR($C174="",$D174=""),"",($D174-$C174)*24))</f>
        <v/>
      </c>
      <c r="L174" s="9">
        <f>IF($A174="","",IF(OR($D174="",$E174=""),"",($E174-$D174)*24))</f>
        <v/>
      </c>
      <c r="M174" s="9">
        <f>IF($A174="","",IF(OR($E174="",$H174=""),"",($H174-$E174)*24))</f>
        <v/>
      </c>
      <c r="N174" s="10">
        <f>IF($A174="","",IF(OR($E174="",$G174=""),"",IF($E174&gt;$G174,"Yes","No")))</f>
        <v/>
      </c>
      <c r="O174" s="9">
        <f>IF($N174&lt;&gt;"Yes","",ROUND(($E174-$G174)*24,2))</f>
        <v/>
      </c>
      <c r="P174" s="10">
        <f>IF($A174="","",IF(OR($J174="",$K174="",$L174=""),"",IF(AND($J174&gt;=$K174,$J174&gt;=$L174),"Pick",IF($K174&gt;=$L174,"Pack","Ship"))))</f>
        <v/>
      </c>
      <c r="Q174" s="10">
        <f>IF($A174="","",IF(COUNTIFS(Exceptions!$A$5:$A$204,$A174)&gt;0,"Yes",""))</f>
        <v/>
      </c>
      <c r="R174" s="11">
        <f>IF($A174="","",IF($B174="","",INT($B174)-WEEKDAY($B174,3)))</f>
        <v/>
      </c>
    </row>
    <row r="175">
      <c r="A175" s="7" t="n"/>
      <c r="B175" s="8" t="n"/>
      <c r="C175" s="8" t="n"/>
      <c r="D175" s="8" t="n"/>
      <c r="E175" s="8" t="n"/>
      <c r="F175" s="9">
        <f>IF($A175="","",IF(OR($B175="",$E175=""),"",($E175-$B175)*24))</f>
        <v/>
      </c>
      <c r="G175" s="8" t="n"/>
      <c r="H175" s="8" t="n"/>
      <c r="I175" s="7" t="n"/>
      <c r="J175" s="9">
        <f>IF($A175="","",IF(OR($B175="",$C175=""),"",($C175-$B175)*24))</f>
        <v/>
      </c>
      <c r="K175" s="9">
        <f>IF($A175="","",IF(OR($C175="",$D175=""),"",($D175-$C175)*24))</f>
        <v/>
      </c>
      <c r="L175" s="9">
        <f>IF($A175="","",IF(OR($D175="",$E175=""),"",($E175-$D175)*24))</f>
        <v/>
      </c>
      <c r="M175" s="9">
        <f>IF($A175="","",IF(OR($E175="",$H175=""),"",($H175-$E175)*24))</f>
        <v/>
      </c>
      <c r="N175" s="10">
        <f>IF($A175="","",IF(OR($E175="",$G175=""),"",IF($E175&gt;$G175,"Yes","No")))</f>
        <v/>
      </c>
      <c r="O175" s="9">
        <f>IF($N175&lt;&gt;"Yes","",ROUND(($E175-$G175)*24,2))</f>
        <v/>
      </c>
      <c r="P175" s="10">
        <f>IF($A175="","",IF(OR($J175="",$K175="",$L175=""),"",IF(AND($J175&gt;=$K175,$J175&gt;=$L175),"Pick",IF($K175&gt;=$L175,"Pack","Ship"))))</f>
        <v/>
      </c>
      <c r="Q175" s="10">
        <f>IF($A175="","",IF(COUNTIFS(Exceptions!$A$5:$A$204,$A175)&gt;0,"Yes",""))</f>
        <v/>
      </c>
      <c r="R175" s="11">
        <f>IF($A175="","",IF($B175="","",INT($B175)-WEEKDAY($B175,3)))</f>
        <v/>
      </c>
    </row>
    <row r="176">
      <c r="A176" s="7" t="n"/>
      <c r="B176" s="8" t="n"/>
      <c r="C176" s="8" t="n"/>
      <c r="D176" s="8" t="n"/>
      <c r="E176" s="8" t="n"/>
      <c r="F176" s="9">
        <f>IF($A176="","",IF(OR($B176="",$E176=""),"",($E176-$B176)*24))</f>
        <v/>
      </c>
      <c r="G176" s="8" t="n"/>
      <c r="H176" s="8" t="n"/>
      <c r="I176" s="7" t="n"/>
      <c r="J176" s="9">
        <f>IF($A176="","",IF(OR($B176="",$C176=""),"",($C176-$B176)*24))</f>
        <v/>
      </c>
      <c r="K176" s="9">
        <f>IF($A176="","",IF(OR($C176="",$D176=""),"",($D176-$C176)*24))</f>
        <v/>
      </c>
      <c r="L176" s="9">
        <f>IF($A176="","",IF(OR($D176="",$E176=""),"",($E176-$D176)*24))</f>
        <v/>
      </c>
      <c r="M176" s="9">
        <f>IF($A176="","",IF(OR($E176="",$H176=""),"",($H176-$E176)*24))</f>
        <v/>
      </c>
      <c r="N176" s="10">
        <f>IF($A176="","",IF(OR($E176="",$G176=""),"",IF($E176&gt;$G176,"Yes","No")))</f>
        <v/>
      </c>
      <c r="O176" s="9">
        <f>IF($N176&lt;&gt;"Yes","",ROUND(($E176-$G176)*24,2))</f>
        <v/>
      </c>
      <c r="P176" s="10">
        <f>IF($A176="","",IF(OR($J176="",$K176="",$L176=""),"",IF(AND($J176&gt;=$K176,$J176&gt;=$L176),"Pick",IF($K176&gt;=$L176,"Pack","Ship"))))</f>
        <v/>
      </c>
      <c r="Q176" s="10">
        <f>IF($A176="","",IF(COUNTIFS(Exceptions!$A$5:$A$204,$A176)&gt;0,"Yes",""))</f>
        <v/>
      </c>
      <c r="R176" s="11">
        <f>IF($A176="","",IF($B176="","",INT($B176)-WEEKDAY($B176,3)))</f>
        <v/>
      </c>
    </row>
    <row r="177">
      <c r="A177" s="7" t="n"/>
      <c r="B177" s="8" t="n"/>
      <c r="C177" s="8" t="n"/>
      <c r="D177" s="8" t="n"/>
      <c r="E177" s="8" t="n"/>
      <c r="F177" s="9">
        <f>IF($A177="","",IF(OR($B177="",$E177=""),"",($E177-$B177)*24))</f>
        <v/>
      </c>
      <c r="G177" s="8" t="n"/>
      <c r="H177" s="8" t="n"/>
      <c r="I177" s="7" t="n"/>
      <c r="J177" s="9">
        <f>IF($A177="","",IF(OR($B177="",$C177=""),"",($C177-$B177)*24))</f>
        <v/>
      </c>
      <c r="K177" s="9">
        <f>IF($A177="","",IF(OR($C177="",$D177=""),"",($D177-$C177)*24))</f>
        <v/>
      </c>
      <c r="L177" s="9">
        <f>IF($A177="","",IF(OR($D177="",$E177=""),"",($E177-$D177)*24))</f>
        <v/>
      </c>
      <c r="M177" s="9">
        <f>IF($A177="","",IF(OR($E177="",$H177=""),"",($H177-$E177)*24))</f>
        <v/>
      </c>
      <c r="N177" s="10">
        <f>IF($A177="","",IF(OR($E177="",$G177=""),"",IF($E177&gt;$G177,"Yes","No")))</f>
        <v/>
      </c>
      <c r="O177" s="9">
        <f>IF($N177&lt;&gt;"Yes","",ROUND(($E177-$G177)*24,2))</f>
        <v/>
      </c>
      <c r="P177" s="10">
        <f>IF($A177="","",IF(OR($J177="",$K177="",$L177=""),"",IF(AND($J177&gt;=$K177,$J177&gt;=$L177),"Pick",IF($K177&gt;=$L177,"Pack","Ship"))))</f>
        <v/>
      </c>
      <c r="Q177" s="10">
        <f>IF($A177="","",IF(COUNTIFS(Exceptions!$A$5:$A$204,$A177)&gt;0,"Yes",""))</f>
        <v/>
      </c>
      <c r="R177" s="11">
        <f>IF($A177="","",IF($B177="","",INT($B177)-WEEKDAY($B177,3)))</f>
        <v/>
      </c>
    </row>
    <row r="178">
      <c r="A178" s="7" t="n"/>
      <c r="B178" s="8" t="n"/>
      <c r="C178" s="8" t="n"/>
      <c r="D178" s="8" t="n"/>
      <c r="E178" s="8" t="n"/>
      <c r="F178" s="9">
        <f>IF($A178="","",IF(OR($B178="",$E178=""),"",($E178-$B178)*24))</f>
        <v/>
      </c>
      <c r="G178" s="8" t="n"/>
      <c r="H178" s="8" t="n"/>
      <c r="I178" s="7" t="n"/>
      <c r="J178" s="9">
        <f>IF($A178="","",IF(OR($B178="",$C178=""),"",($C178-$B178)*24))</f>
        <v/>
      </c>
      <c r="K178" s="9">
        <f>IF($A178="","",IF(OR($C178="",$D178=""),"",($D178-$C178)*24))</f>
        <v/>
      </c>
      <c r="L178" s="9">
        <f>IF($A178="","",IF(OR($D178="",$E178=""),"",($E178-$D178)*24))</f>
        <v/>
      </c>
      <c r="M178" s="9">
        <f>IF($A178="","",IF(OR($E178="",$H178=""),"",($H178-$E178)*24))</f>
        <v/>
      </c>
      <c r="N178" s="10">
        <f>IF($A178="","",IF(OR($E178="",$G178=""),"",IF($E178&gt;$G178,"Yes","No")))</f>
        <v/>
      </c>
      <c r="O178" s="9">
        <f>IF($N178&lt;&gt;"Yes","",ROUND(($E178-$G178)*24,2))</f>
        <v/>
      </c>
      <c r="P178" s="10">
        <f>IF($A178="","",IF(OR($J178="",$K178="",$L178=""),"",IF(AND($J178&gt;=$K178,$J178&gt;=$L178),"Pick",IF($K178&gt;=$L178,"Pack","Ship"))))</f>
        <v/>
      </c>
      <c r="Q178" s="10">
        <f>IF($A178="","",IF(COUNTIFS(Exceptions!$A$5:$A$204,$A178)&gt;0,"Yes",""))</f>
        <v/>
      </c>
      <c r="R178" s="11">
        <f>IF($A178="","",IF($B178="","",INT($B178)-WEEKDAY($B178,3)))</f>
        <v/>
      </c>
    </row>
    <row r="179">
      <c r="A179" s="7" t="n"/>
      <c r="B179" s="8" t="n"/>
      <c r="C179" s="8" t="n"/>
      <c r="D179" s="8" t="n"/>
      <c r="E179" s="8" t="n"/>
      <c r="F179" s="9">
        <f>IF($A179="","",IF(OR($B179="",$E179=""),"",($E179-$B179)*24))</f>
        <v/>
      </c>
      <c r="G179" s="8" t="n"/>
      <c r="H179" s="8" t="n"/>
      <c r="I179" s="7" t="n"/>
      <c r="J179" s="9">
        <f>IF($A179="","",IF(OR($B179="",$C179=""),"",($C179-$B179)*24))</f>
        <v/>
      </c>
      <c r="K179" s="9">
        <f>IF($A179="","",IF(OR($C179="",$D179=""),"",($D179-$C179)*24))</f>
        <v/>
      </c>
      <c r="L179" s="9">
        <f>IF($A179="","",IF(OR($D179="",$E179=""),"",($E179-$D179)*24))</f>
        <v/>
      </c>
      <c r="M179" s="9">
        <f>IF($A179="","",IF(OR($E179="",$H179=""),"",($H179-$E179)*24))</f>
        <v/>
      </c>
      <c r="N179" s="10">
        <f>IF($A179="","",IF(OR($E179="",$G179=""),"",IF($E179&gt;$G179,"Yes","No")))</f>
        <v/>
      </c>
      <c r="O179" s="9">
        <f>IF($N179&lt;&gt;"Yes","",ROUND(($E179-$G179)*24,2))</f>
        <v/>
      </c>
      <c r="P179" s="10">
        <f>IF($A179="","",IF(OR($J179="",$K179="",$L179=""),"",IF(AND($J179&gt;=$K179,$J179&gt;=$L179),"Pick",IF($K179&gt;=$L179,"Pack","Ship"))))</f>
        <v/>
      </c>
      <c r="Q179" s="10">
        <f>IF($A179="","",IF(COUNTIFS(Exceptions!$A$5:$A$204,$A179)&gt;0,"Yes",""))</f>
        <v/>
      </c>
      <c r="R179" s="11">
        <f>IF($A179="","",IF($B179="","",INT($B179)-WEEKDAY($B179,3)))</f>
        <v/>
      </c>
    </row>
    <row r="180">
      <c r="A180" s="7" t="n"/>
      <c r="B180" s="8" t="n"/>
      <c r="C180" s="8" t="n"/>
      <c r="D180" s="8" t="n"/>
      <c r="E180" s="8" t="n"/>
      <c r="F180" s="9">
        <f>IF($A180="","",IF(OR($B180="",$E180=""),"",($E180-$B180)*24))</f>
        <v/>
      </c>
      <c r="G180" s="8" t="n"/>
      <c r="H180" s="8" t="n"/>
      <c r="I180" s="7" t="n"/>
      <c r="J180" s="9">
        <f>IF($A180="","",IF(OR($B180="",$C180=""),"",($C180-$B180)*24))</f>
        <v/>
      </c>
      <c r="K180" s="9">
        <f>IF($A180="","",IF(OR($C180="",$D180=""),"",($D180-$C180)*24))</f>
        <v/>
      </c>
      <c r="L180" s="9">
        <f>IF($A180="","",IF(OR($D180="",$E180=""),"",($E180-$D180)*24))</f>
        <v/>
      </c>
      <c r="M180" s="9">
        <f>IF($A180="","",IF(OR($E180="",$H180=""),"",($H180-$E180)*24))</f>
        <v/>
      </c>
      <c r="N180" s="10">
        <f>IF($A180="","",IF(OR($E180="",$G180=""),"",IF($E180&gt;$G180,"Yes","No")))</f>
        <v/>
      </c>
      <c r="O180" s="9">
        <f>IF($N180&lt;&gt;"Yes","",ROUND(($E180-$G180)*24,2))</f>
        <v/>
      </c>
      <c r="P180" s="10">
        <f>IF($A180="","",IF(OR($J180="",$K180="",$L180=""),"",IF(AND($J180&gt;=$K180,$J180&gt;=$L180),"Pick",IF($K180&gt;=$L180,"Pack","Ship"))))</f>
        <v/>
      </c>
      <c r="Q180" s="10">
        <f>IF($A180="","",IF(COUNTIFS(Exceptions!$A$5:$A$204,$A180)&gt;0,"Yes",""))</f>
        <v/>
      </c>
      <c r="R180" s="11">
        <f>IF($A180="","",IF($B180="","",INT($B180)-WEEKDAY($B180,3)))</f>
        <v/>
      </c>
    </row>
    <row r="181">
      <c r="A181" s="7" t="n"/>
      <c r="B181" s="8" t="n"/>
      <c r="C181" s="8" t="n"/>
      <c r="D181" s="8" t="n"/>
      <c r="E181" s="8" t="n"/>
      <c r="F181" s="9">
        <f>IF($A181="","",IF(OR($B181="",$E181=""),"",($E181-$B181)*24))</f>
        <v/>
      </c>
      <c r="G181" s="8" t="n"/>
      <c r="H181" s="8" t="n"/>
      <c r="I181" s="7" t="n"/>
      <c r="J181" s="9">
        <f>IF($A181="","",IF(OR($B181="",$C181=""),"",($C181-$B181)*24))</f>
        <v/>
      </c>
      <c r="K181" s="9">
        <f>IF($A181="","",IF(OR($C181="",$D181=""),"",($D181-$C181)*24))</f>
        <v/>
      </c>
      <c r="L181" s="9">
        <f>IF($A181="","",IF(OR($D181="",$E181=""),"",($E181-$D181)*24))</f>
        <v/>
      </c>
      <c r="M181" s="9">
        <f>IF($A181="","",IF(OR($E181="",$H181=""),"",($H181-$E181)*24))</f>
        <v/>
      </c>
      <c r="N181" s="10">
        <f>IF($A181="","",IF(OR($E181="",$G181=""),"",IF($E181&gt;$G181,"Yes","No")))</f>
        <v/>
      </c>
      <c r="O181" s="9">
        <f>IF($N181&lt;&gt;"Yes","",ROUND(($E181-$G181)*24,2))</f>
        <v/>
      </c>
      <c r="P181" s="10">
        <f>IF($A181="","",IF(OR($J181="",$K181="",$L181=""),"",IF(AND($J181&gt;=$K181,$J181&gt;=$L181),"Pick",IF($K181&gt;=$L181,"Pack","Ship"))))</f>
        <v/>
      </c>
      <c r="Q181" s="10">
        <f>IF($A181="","",IF(COUNTIFS(Exceptions!$A$5:$A$204,$A181)&gt;0,"Yes",""))</f>
        <v/>
      </c>
      <c r="R181" s="11">
        <f>IF($A181="","",IF($B181="","",INT($B181)-WEEKDAY($B181,3)))</f>
        <v/>
      </c>
    </row>
    <row r="182">
      <c r="A182" s="7" t="n"/>
      <c r="B182" s="8" t="n"/>
      <c r="C182" s="8" t="n"/>
      <c r="D182" s="8" t="n"/>
      <c r="E182" s="8" t="n"/>
      <c r="F182" s="9">
        <f>IF($A182="","",IF(OR($B182="",$E182=""),"",($E182-$B182)*24))</f>
        <v/>
      </c>
      <c r="G182" s="8" t="n"/>
      <c r="H182" s="8" t="n"/>
      <c r="I182" s="7" t="n"/>
      <c r="J182" s="9">
        <f>IF($A182="","",IF(OR($B182="",$C182=""),"",($C182-$B182)*24))</f>
        <v/>
      </c>
      <c r="K182" s="9">
        <f>IF($A182="","",IF(OR($C182="",$D182=""),"",($D182-$C182)*24))</f>
        <v/>
      </c>
      <c r="L182" s="9">
        <f>IF($A182="","",IF(OR($D182="",$E182=""),"",($E182-$D182)*24))</f>
        <v/>
      </c>
      <c r="M182" s="9">
        <f>IF($A182="","",IF(OR($E182="",$H182=""),"",($H182-$E182)*24))</f>
        <v/>
      </c>
      <c r="N182" s="10">
        <f>IF($A182="","",IF(OR($E182="",$G182=""),"",IF($E182&gt;$G182,"Yes","No")))</f>
        <v/>
      </c>
      <c r="O182" s="9">
        <f>IF($N182&lt;&gt;"Yes","",ROUND(($E182-$G182)*24,2))</f>
        <v/>
      </c>
      <c r="P182" s="10">
        <f>IF($A182="","",IF(OR($J182="",$K182="",$L182=""),"",IF(AND($J182&gt;=$K182,$J182&gt;=$L182),"Pick",IF($K182&gt;=$L182,"Pack","Ship"))))</f>
        <v/>
      </c>
      <c r="Q182" s="10">
        <f>IF($A182="","",IF(COUNTIFS(Exceptions!$A$5:$A$204,$A182)&gt;0,"Yes",""))</f>
        <v/>
      </c>
      <c r="R182" s="11">
        <f>IF($A182="","",IF($B182="","",INT($B182)-WEEKDAY($B182,3)))</f>
        <v/>
      </c>
    </row>
    <row r="183">
      <c r="A183" s="7" t="n"/>
      <c r="B183" s="8" t="n"/>
      <c r="C183" s="8" t="n"/>
      <c r="D183" s="8" t="n"/>
      <c r="E183" s="8" t="n"/>
      <c r="F183" s="9">
        <f>IF($A183="","",IF(OR($B183="",$E183=""),"",($E183-$B183)*24))</f>
        <v/>
      </c>
      <c r="G183" s="8" t="n"/>
      <c r="H183" s="8" t="n"/>
      <c r="I183" s="7" t="n"/>
      <c r="J183" s="9">
        <f>IF($A183="","",IF(OR($B183="",$C183=""),"",($C183-$B183)*24))</f>
        <v/>
      </c>
      <c r="K183" s="9">
        <f>IF($A183="","",IF(OR($C183="",$D183=""),"",($D183-$C183)*24))</f>
        <v/>
      </c>
      <c r="L183" s="9">
        <f>IF($A183="","",IF(OR($D183="",$E183=""),"",($E183-$D183)*24))</f>
        <v/>
      </c>
      <c r="M183" s="9">
        <f>IF($A183="","",IF(OR($E183="",$H183=""),"",($H183-$E183)*24))</f>
        <v/>
      </c>
      <c r="N183" s="10">
        <f>IF($A183="","",IF(OR($E183="",$G183=""),"",IF($E183&gt;$G183,"Yes","No")))</f>
        <v/>
      </c>
      <c r="O183" s="9">
        <f>IF($N183&lt;&gt;"Yes","",ROUND(($E183-$G183)*24,2))</f>
        <v/>
      </c>
      <c r="P183" s="10">
        <f>IF($A183="","",IF(OR($J183="",$K183="",$L183=""),"",IF(AND($J183&gt;=$K183,$J183&gt;=$L183),"Pick",IF($K183&gt;=$L183,"Pack","Ship"))))</f>
        <v/>
      </c>
      <c r="Q183" s="10">
        <f>IF($A183="","",IF(COUNTIFS(Exceptions!$A$5:$A$204,$A183)&gt;0,"Yes",""))</f>
        <v/>
      </c>
      <c r="R183" s="11">
        <f>IF($A183="","",IF($B183="","",INT($B183)-WEEKDAY($B183,3)))</f>
        <v/>
      </c>
    </row>
    <row r="184">
      <c r="A184" s="7" t="n"/>
      <c r="B184" s="8" t="n"/>
      <c r="C184" s="8" t="n"/>
      <c r="D184" s="8" t="n"/>
      <c r="E184" s="8" t="n"/>
      <c r="F184" s="9">
        <f>IF($A184="","",IF(OR($B184="",$E184=""),"",($E184-$B184)*24))</f>
        <v/>
      </c>
      <c r="G184" s="8" t="n"/>
      <c r="H184" s="8" t="n"/>
      <c r="I184" s="7" t="n"/>
      <c r="J184" s="9">
        <f>IF($A184="","",IF(OR($B184="",$C184=""),"",($C184-$B184)*24))</f>
        <v/>
      </c>
      <c r="K184" s="9">
        <f>IF($A184="","",IF(OR($C184="",$D184=""),"",($D184-$C184)*24))</f>
        <v/>
      </c>
      <c r="L184" s="9">
        <f>IF($A184="","",IF(OR($D184="",$E184=""),"",($E184-$D184)*24))</f>
        <v/>
      </c>
      <c r="M184" s="9">
        <f>IF($A184="","",IF(OR($E184="",$H184=""),"",($H184-$E184)*24))</f>
        <v/>
      </c>
      <c r="N184" s="10">
        <f>IF($A184="","",IF(OR($E184="",$G184=""),"",IF($E184&gt;$G184,"Yes","No")))</f>
        <v/>
      </c>
      <c r="O184" s="9">
        <f>IF($N184&lt;&gt;"Yes","",ROUND(($E184-$G184)*24,2))</f>
        <v/>
      </c>
      <c r="P184" s="10">
        <f>IF($A184="","",IF(OR($J184="",$K184="",$L184=""),"",IF(AND($J184&gt;=$K184,$J184&gt;=$L184),"Pick",IF($K184&gt;=$L184,"Pack","Ship"))))</f>
        <v/>
      </c>
      <c r="Q184" s="10">
        <f>IF($A184="","",IF(COUNTIFS(Exceptions!$A$5:$A$204,$A184)&gt;0,"Yes",""))</f>
        <v/>
      </c>
      <c r="R184" s="11">
        <f>IF($A184="","",IF($B184="","",INT($B184)-WEEKDAY($B184,3)))</f>
        <v/>
      </c>
    </row>
    <row r="185">
      <c r="A185" s="7" t="n"/>
      <c r="B185" s="8" t="n"/>
      <c r="C185" s="8" t="n"/>
      <c r="D185" s="8" t="n"/>
      <c r="E185" s="8" t="n"/>
      <c r="F185" s="9">
        <f>IF($A185="","",IF(OR($B185="",$E185=""),"",($E185-$B185)*24))</f>
        <v/>
      </c>
      <c r="G185" s="8" t="n"/>
      <c r="H185" s="8" t="n"/>
      <c r="I185" s="7" t="n"/>
      <c r="J185" s="9">
        <f>IF($A185="","",IF(OR($B185="",$C185=""),"",($C185-$B185)*24))</f>
        <v/>
      </c>
      <c r="K185" s="9">
        <f>IF($A185="","",IF(OR($C185="",$D185=""),"",($D185-$C185)*24))</f>
        <v/>
      </c>
      <c r="L185" s="9">
        <f>IF($A185="","",IF(OR($D185="",$E185=""),"",($E185-$D185)*24))</f>
        <v/>
      </c>
      <c r="M185" s="9">
        <f>IF($A185="","",IF(OR($E185="",$H185=""),"",($H185-$E185)*24))</f>
        <v/>
      </c>
      <c r="N185" s="10">
        <f>IF($A185="","",IF(OR($E185="",$G185=""),"",IF($E185&gt;$G185,"Yes","No")))</f>
        <v/>
      </c>
      <c r="O185" s="9">
        <f>IF($N185&lt;&gt;"Yes","",ROUND(($E185-$G185)*24,2))</f>
        <v/>
      </c>
      <c r="P185" s="10">
        <f>IF($A185="","",IF(OR($J185="",$K185="",$L185=""),"",IF(AND($J185&gt;=$K185,$J185&gt;=$L185),"Pick",IF($K185&gt;=$L185,"Pack","Ship"))))</f>
        <v/>
      </c>
      <c r="Q185" s="10">
        <f>IF($A185="","",IF(COUNTIFS(Exceptions!$A$5:$A$204,$A185)&gt;0,"Yes",""))</f>
        <v/>
      </c>
      <c r="R185" s="11">
        <f>IF($A185="","",IF($B185="","",INT($B185)-WEEKDAY($B185,3)))</f>
        <v/>
      </c>
    </row>
    <row r="186">
      <c r="A186" s="7" t="n"/>
      <c r="B186" s="8" t="n"/>
      <c r="C186" s="8" t="n"/>
      <c r="D186" s="8" t="n"/>
      <c r="E186" s="8" t="n"/>
      <c r="F186" s="9">
        <f>IF($A186="","",IF(OR($B186="",$E186=""),"",($E186-$B186)*24))</f>
        <v/>
      </c>
      <c r="G186" s="8" t="n"/>
      <c r="H186" s="8" t="n"/>
      <c r="I186" s="7" t="n"/>
      <c r="J186" s="9">
        <f>IF($A186="","",IF(OR($B186="",$C186=""),"",($C186-$B186)*24))</f>
        <v/>
      </c>
      <c r="K186" s="9">
        <f>IF($A186="","",IF(OR($C186="",$D186=""),"",($D186-$C186)*24))</f>
        <v/>
      </c>
      <c r="L186" s="9">
        <f>IF($A186="","",IF(OR($D186="",$E186=""),"",($E186-$D186)*24))</f>
        <v/>
      </c>
      <c r="M186" s="9">
        <f>IF($A186="","",IF(OR($E186="",$H186=""),"",($H186-$E186)*24))</f>
        <v/>
      </c>
      <c r="N186" s="10">
        <f>IF($A186="","",IF(OR($E186="",$G186=""),"",IF($E186&gt;$G186,"Yes","No")))</f>
        <v/>
      </c>
      <c r="O186" s="9">
        <f>IF($N186&lt;&gt;"Yes","",ROUND(($E186-$G186)*24,2))</f>
        <v/>
      </c>
      <c r="P186" s="10">
        <f>IF($A186="","",IF(OR($J186="",$K186="",$L186=""),"",IF(AND($J186&gt;=$K186,$J186&gt;=$L186),"Pick",IF($K186&gt;=$L186,"Pack","Ship"))))</f>
        <v/>
      </c>
      <c r="Q186" s="10">
        <f>IF($A186="","",IF(COUNTIFS(Exceptions!$A$5:$A$204,$A186)&gt;0,"Yes",""))</f>
        <v/>
      </c>
      <c r="R186" s="11">
        <f>IF($A186="","",IF($B186="","",INT($B186)-WEEKDAY($B186,3)))</f>
        <v/>
      </c>
    </row>
    <row r="187">
      <c r="A187" s="7" t="n"/>
      <c r="B187" s="8" t="n"/>
      <c r="C187" s="8" t="n"/>
      <c r="D187" s="8" t="n"/>
      <c r="E187" s="8" t="n"/>
      <c r="F187" s="9">
        <f>IF($A187="","",IF(OR($B187="",$E187=""),"",($E187-$B187)*24))</f>
        <v/>
      </c>
      <c r="G187" s="8" t="n"/>
      <c r="H187" s="8" t="n"/>
      <c r="I187" s="7" t="n"/>
      <c r="J187" s="9">
        <f>IF($A187="","",IF(OR($B187="",$C187=""),"",($C187-$B187)*24))</f>
        <v/>
      </c>
      <c r="K187" s="9">
        <f>IF($A187="","",IF(OR($C187="",$D187=""),"",($D187-$C187)*24))</f>
        <v/>
      </c>
      <c r="L187" s="9">
        <f>IF($A187="","",IF(OR($D187="",$E187=""),"",($E187-$D187)*24))</f>
        <v/>
      </c>
      <c r="M187" s="9">
        <f>IF($A187="","",IF(OR($E187="",$H187=""),"",($H187-$E187)*24))</f>
        <v/>
      </c>
      <c r="N187" s="10">
        <f>IF($A187="","",IF(OR($E187="",$G187=""),"",IF($E187&gt;$G187,"Yes","No")))</f>
        <v/>
      </c>
      <c r="O187" s="9">
        <f>IF($N187&lt;&gt;"Yes","",ROUND(($E187-$G187)*24,2))</f>
        <v/>
      </c>
      <c r="P187" s="10">
        <f>IF($A187="","",IF(OR($J187="",$K187="",$L187=""),"",IF(AND($J187&gt;=$K187,$J187&gt;=$L187),"Pick",IF($K187&gt;=$L187,"Pack","Ship"))))</f>
        <v/>
      </c>
      <c r="Q187" s="10">
        <f>IF($A187="","",IF(COUNTIFS(Exceptions!$A$5:$A$204,$A187)&gt;0,"Yes",""))</f>
        <v/>
      </c>
      <c r="R187" s="11">
        <f>IF($A187="","",IF($B187="","",INT($B187)-WEEKDAY($B187,3)))</f>
        <v/>
      </c>
    </row>
    <row r="188">
      <c r="A188" s="7" t="n"/>
      <c r="B188" s="8" t="n"/>
      <c r="C188" s="8" t="n"/>
      <c r="D188" s="8" t="n"/>
      <c r="E188" s="8" t="n"/>
      <c r="F188" s="9">
        <f>IF($A188="","",IF(OR($B188="",$E188=""),"",($E188-$B188)*24))</f>
        <v/>
      </c>
      <c r="G188" s="8" t="n"/>
      <c r="H188" s="8" t="n"/>
      <c r="I188" s="7" t="n"/>
      <c r="J188" s="9">
        <f>IF($A188="","",IF(OR($B188="",$C188=""),"",($C188-$B188)*24))</f>
        <v/>
      </c>
      <c r="K188" s="9">
        <f>IF($A188="","",IF(OR($C188="",$D188=""),"",($D188-$C188)*24))</f>
        <v/>
      </c>
      <c r="L188" s="9">
        <f>IF($A188="","",IF(OR($D188="",$E188=""),"",($E188-$D188)*24))</f>
        <v/>
      </c>
      <c r="M188" s="9">
        <f>IF($A188="","",IF(OR($E188="",$H188=""),"",($H188-$E188)*24))</f>
        <v/>
      </c>
      <c r="N188" s="10">
        <f>IF($A188="","",IF(OR($E188="",$G188=""),"",IF($E188&gt;$G188,"Yes","No")))</f>
        <v/>
      </c>
      <c r="O188" s="9">
        <f>IF($N188&lt;&gt;"Yes","",ROUND(($E188-$G188)*24,2))</f>
        <v/>
      </c>
      <c r="P188" s="10">
        <f>IF($A188="","",IF(OR($J188="",$K188="",$L188=""),"",IF(AND($J188&gt;=$K188,$J188&gt;=$L188),"Pick",IF($K188&gt;=$L188,"Pack","Ship"))))</f>
        <v/>
      </c>
      <c r="Q188" s="10">
        <f>IF($A188="","",IF(COUNTIFS(Exceptions!$A$5:$A$204,$A188)&gt;0,"Yes",""))</f>
        <v/>
      </c>
      <c r="R188" s="11">
        <f>IF($A188="","",IF($B188="","",INT($B188)-WEEKDAY($B188,3)))</f>
        <v/>
      </c>
    </row>
    <row r="189">
      <c r="A189" s="7" t="n"/>
      <c r="B189" s="8" t="n"/>
      <c r="C189" s="8" t="n"/>
      <c r="D189" s="8" t="n"/>
      <c r="E189" s="8" t="n"/>
      <c r="F189" s="9">
        <f>IF($A189="","",IF(OR($B189="",$E189=""),"",($E189-$B189)*24))</f>
        <v/>
      </c>
      <c r="G189" s="8" t="n"/>
      <c r="H189" s="8" t="n"/>
      <c r="I189" s="7" t="n"/>
      <c r="J189" s="9">
        <f>IF($A189="","",IF(OR($B189="",$C189=""),"",($C189-$B189)*24))</f>
        <v/>
      </c>
      <c r="K189" s="9">
        <f>IF($A189="","",IF(OR($C189="",$D189=""),"",($D189-$C189)*24))</f>
        <v/>
      </c>
      <c r="L189" s="9">
        <f>IF($A189="","",IF(OR($D189="",$E189=""),"",($E189-$D189)*24))</f>
        <v/>
      </c>
      <c r="M189" s="9">
        <f>IF($A189="","",IF(OR($E189="",$H189=""),"",($H189-$E189)*24))</f>
        <v/>
      </c>
      <c r="N189" s="10">
        <f>IF($A189="","",IF(OR($E189="",$G189=""),"",IF($E189&gt;$G189,"Yes","No")))</f>
        <v/>
      </c>
      <c r="O189" s="9">
        <f>IF($N189&lt;&gt;"Yes","",ROUND(($E189-$G189)*24,2))</f>
        <v/>
      </c>
      <c r="P189" s="10">
        <f>IF($A189="","",IF(OR($J189="",$K189="",$L189=""),"",IF(AND($J189&gt;=$K189,$J189&gt;=$L189),"Pick",IF($K189&gt;=$L189,"Pack","Ship"))))</f>
        <v/>
      </c>
      <c r="Q189" s="10">
        <f>IF($A189="","",IF(COUNTIFS(Exceptions!$A$5:$A$204,$A189)&gt;0,"Yes",""))</f>
        <v/>
      </c>
      <c r="R189" s="11">
        <f>IF($A189="","",IF($B189="","",INT($B189)-WEEKDAY($B189,3)))</f>
        <v/>
      </c>
    </row>
    <row r="190">
      <c r="A190" s="7" t="n"/>
      <c r="B190" s="8" t="n"/>
      <c r="C190" s="8" t="n"/>
      <c r="D190" s="8" t="n"/>
      <c r="E190" s="8" t="n"/>
      <c r="F190" s="9">
        <f>IF($A190="","",IF(OR($B190="",$E190=""),"",($E190-$B190)*24))</f>
        <v/>
      </c>
      <c r="G190" s="8" t="n"/>
      <c r="H190" s="8" t="n"/>
      <c r="I190" s="7" t="n"/>
      <c r="J190" s="9">
        <f>IF($A190="","",IF(OR($B190="",$C190=""),"",($C190-$B190)*24))</f>
        <v/>
      </c>
      <c r="K190" s="9">
        <f>IF($A190="","",IF(OR($C190="",$D190=""),"",($D190-$C190)*24))</f>
        <v/>
      </c>
      <c r="L190" s="9">
        <f>IF($A190="","",IF(OR($D190="",$E190=""),"",($E190-$D190)*24))</f>
        <v/>
      </c>
      <c r="M190" s="9">
        <f>IF($A190="","",IF(OR($E190="",$H190=""),"",($H190-$E190)*24))</f>
        <v/>
      </c>
      <c r="N190" s="10">
        <f>IF($A190="","",IF(OR($E190="",$G190=""),"",IF($E190&gt;$G190,"Yes","No")))</f>
        <v/>
      </c>
      <c r="O190" s="9">
        <f>IF($N190&lt;&gt;"Yes","",ROUND(($E190-$G190)*24,2))</f>
        <v/>
      </c>
      <c r="P190" s="10">
        <f>IF($A190="","",IF(OR($J190="",$K190="",$L190=""),"",IF(AND($J190&gt;=$K190,$J190&gt;=$L190),"Pick",IF($K190&gt;=$L190,"Pack","Ship"))))</f>
        <v/>
      </c>
      <c r="Q190" s="10">
        <f>IF($A190="","",IF(COUNTIFS(Exceptions!$A$5:$A$204,$A190)&gt;0,"Yes",""))</f>
        <v/>
      </c>
      <c r="R190" s="11">
        <f>IF($A190="","",IF($B190="","",INT($B190)-WEEKDAY($B190,3)))</f>
        <v/>
      </c>
    </row>
    <row r="191">
      <c r="A191" s="7" t="n"/>
      <c r="B191" s="8" t="n"/>
      <c r="C191" s="8" t="n"/>
      <c r="D191" s="8" t="n"/>
      <c r="E191" s="8" t="n"/>
      <c r="F191" s="9">
        <f>IF($A191="","",IF(OR($B191="",$E191=""),"",($E191-$B191)*24))</f>
        <v/>
      </c>
      <c r="G191" s="8" t="n"/>
      <c r="H191" s="8" t="n"/>
      <c r="I191" s="7" t="n"/>
      <c r="J191" s="9">
        <f>IF($A191="","",IF(OR($B191="",$C191=""),"",($C191-$B191)*24))</f>
        <v/>
      </c>
      <c r="K191" s="9">
        <f>IF($A191="","",IF(OR($C191="",$D191=""),"",($D191-$C191)*24))</f>
        <v/>
      </c>
      <c r="L191" s="9">
        <f>IF($A191="","",IF(OR($D191="",$E191=""),"",($E191-$D191)*24))</f>
        <v/>
      </c>
      <c r="M191" s="9">
        <f>IF($A191="","",IF(OR($E191="",$H191=""),"",($H191-$E191)*24))</f>
        <v/>
      </c>
      <c r="N191" s="10">
        <f>IF($A191="","",IF(OR($E191="",$G191=""),"",IF($E191&gt;$G191,"Yes","No")))</f>
        <v/>
      </c>
      <c r="O191" s="9">
        <f>IF($N191&lt;&gt;"Yes","",ROUND(($E191-$G191)*24,2))</f>
        <v/>
      </c>
      <c r="P191" s="10">
        <f>IF($A191="","",IF(OR($J191="",$K191="",$L191=""),"",IF(AND($J191&gt;=$K191,$J191&gt;=$L191),"Pick",IF($K191&gt;=$L191,"Pack","Ship"))))</f>
        <v/>
      </c>
      <c r="Q191" s="10">
        <f>IF($A191="","",IF(COUNTIFS(Exceptions!$A$5:$A$204,$A191)&gt;0,"Yes",""))</f>
        <v/>
      </c>
      <c r="R191" s="11">
        <f>IF($A191="","",IF($B191="","",INT($B191)-WEEKDAY($B191,3)))</f>
        <v/>
      </c>
    </row>
    <row r="192">
      <c r="A192" s="7" t="n"/>
      <c r="B192" s="8" t="n"/>
      <c r="C192" s="8" t="n"/>
      <c r="D192" s="8" t="n"/>
      <c r="E192" s="8" t="n"/>
      <c r="F192" s="9">
        <f>IF($A192="","",IF(OR($B192="",$E192=""),"",($E192-$B192)*24))</f>
        <v/>
      </c>
      <c r="G192" s="8" t="n"/>
      <c r="H192" s="8" t="n"/>
      <c r="I192" s="7" t="n"/>
      <c r="J192" s="9">
        <f>IF($A192="","",IF(OR($B192="",$C192=""),"",($C192-$B192)*24))</f>
        <v/>
      </c>
      <c r="K192" s="9">
        <f>IF($A192="","",IF(OR($C192="",$D192=""),"",($D192-$C192)*24))</f>
        <v/>
      </c>
      <c r="L192" s="9">
        <f>IF($A192="","",IF(OR($D192="",$E192=""),"",($E192-$D192)*24))</f>
        <v/>
      </c>
      <c r="M192" s="9">
        <f>IF($A192="","",IF(OR($E192="",$H192=""),"",($H192-$E192)*24))</f>
        <v/>
      </c>
      <c r="N192" s="10">
        <f>IF($A192="","",IF(OR($E192="",$G192=""),"",IF($E192&gt;$G192,"Yes","No")))</f>
        <v/>
      </c>
      <c r="O192" s="9">
        <f>IF($N192&lt;&gt;"Yes","",ROUND(($E192-$G192)*24,2))</f>
        <v/>
      </c>
      <c r="P192" s="10">
        <f>IF($A192="","",IF(OR($J192="",$K192="",$L192=""),"",IF(AND($J192&gt;=$K192,$J192&gt;=$L192),"Pick",IF($K192&gt;=$L192,"Pack","Ship"))))</f>
        <v/>
      </c>
      <c r="Q192" s="10">
        <f>IF($A192="","",IF(COUNTIFS(Exceptions!$A$5:$A$204,$A192)&gt;0,"Yes",""))</f>
        <v/>
      </c>
      <c r="R192" s="11">
        <f>IF($A192="","",IF($B192="","",INT($B192)-WEEKDAY($B192,3)))</f>
        <v/>
      </c>
    </row>
    <row r="193">
      <c r="A193" s="7" t="n"/>
      <c r="B193" s="8" t="n"/>
      <c r="C193" s="8" t="n"/>
      <c r="D193" s="8" t="n"/>
      <c r="E193" s="8" t="n"/>
      <c r="F193" s="9">
        <f>IF($A193="","",IF(OR($B193="",$E193=""),"",($E193-$B193)*24))</f>
        <v/>
      </c>
      <c r="G193" s="8" t="n"/>
      <c r="H193" s="8" t="n"/>
      <c r="I193" s="7" t="n"/>
      <c r="J193" s="9">
        <f>IF($A193="","",IF(OR($B193="",$C193=""),"",($C193-$B193)*24))</f>
        <v/>
      </c>
      <c r="K193" s="9">
        <f>IF($A193="","",IF(OR($C193="",$D193=""),"",($D193-$C193)*24))</f>
        <v/>
      </c>
      <c r="L193" s="9">
        <f>IF($A193="","",IF(OR($D193="",$E193=""),"",($E193-$D193)*24))</f>
        <v/>
      </c>
      <c r="M193" s="9">
        <f>IF($A193="","",IF(OR($E193="",$H193=""),"",($H193-$E193)*24))</f>
        <v/>
      </c>
      <c r="N193" s="10">
        <f>IF($A193="","",IF(OR($E193="",$G193=""),"",IF($E193&gt;$G193,"Yes","No")))</f>
        <v/>
      </c>
      <c r="O193" s="9">
        <f>IF($N193&lt;&gt;"Yes","",ROUND(($E193-$G193)*24,2))</f>
        <v/>
      </c>
      <c r="P193" s="10">
        <f>IF($A193="","",IF(OR($J193="",$K193="",$L193=""),"",IF(AND($J193&gt;=$K193,$J193&gt;=$L193),"Pick",IF($K193&gt;=$L193,"Pack","Ship"))))</f>
        <v/>
      </c>
      <c r="Q193" s="10">
        <f>IF($A193="","",IF(COUNTIFS(Exceptions!$A$5:$A$204,$A193)&gt;0,"Yes",""))</f>
        <v/>
      </c>
      <c r="R193" s="11">
        <f>IF($A193="","",IF($B193="","",INT($B193)-WEEKDAY($B193,3)))</f>
        <v/>
      </c>
    </row>
    <row r="194">
      <c r="A194" s="7" t="n"/>
      <c r="B194" s="8" t="n"/>
      <c r="C194" s="8" t="n"/>
      <c r="D194" s="8" t="n"/>
      <c r="E194" s="8" t="n"/>
      <c r="F194" s="9">
        <f>IF($A194="","",IF(OR($B194="",$E194=""),"",($E194-$B194)*24))</f>
        <v/>
      </c>
      <c r="G194" s="8" t="n"/>
      <c r="H194" s="8" t="n"/>
      <c r="I194" s="7" t="n"/>
      <c r="J194" s="9">
        <f>IF($A194="","",IF(OR($B194="",$C194=""),"",($C194-$B194)*24))</f>
        <v/>
      </c>
      <c r="K194" s="9">
        <f>IF($A194="","",IF(OR($C194="",$D194=""),"",($D194-$C194)*24))</f>
        <v/>
      </c>
      <c r="L194" s="9">
        <f>IF($A194="","",IF(OR($D194="",$E194=""),"",($E194-$D194)*24))</f>
        <v/>
      </c>
      <c r="M194" s="9">
        <f>IF($A194="","",IF(OR($E194="",$H194=""),"",($H194-$E194)*24))</f>
        <v/>
      </c>
      <c r="N194" s="10">
        <f>IF($A194="","",IF(OR($E194="",$G194=""),"",IF($E194&gt;$G194,"Yes","No")))</f>
        <v/>
      </c>
      <c r="O194" s="9">
        <f>IF($N194&lt;&gt;"Yes","",ROUND(($E194-$G194)*24,2))</f>
        <v/>
      </c>
      <c r="P194" s="10">
        <f>IF($A194="","",IF(OR($J194="",$K194="",$L194=""),"",IF(AND($J194&gt;=$K194,$J194&gt;=$L194),"Pick",IF($K194&gt;=$L194,"Pack","Ship"))))</f>
        <v/>
      </c>
      <c r="Q194" s="10">
        <f>IF($A194="","",IF(COUNTIFS(Exceptions!$A$5:$A$204,$A194)&gt;0,"Yes",""))</f>
        <v/>
      </c>
      <c r="R194" s="11">
        <f>IF($A194="","",IF($B194="","",INT($B194)-WEEKDAY($B194,3)))</f>
        <v/>
      </c>
    </row>
    <row r="195">
      <c r="A195" s="7" t="n"/>
      <c r="B195" s="8" t="n"/>
      <c r="C195" s="8" t="n"/>
      <c r="D195" s="8" t="n"/>
      <c r="E195" s="8" t="n"/>
      <c r="F195" s="9">
        <f>IF($A195="","",IF(OR($B195="",$E195=""),"",($E195-$B195)*24))</f>
        <v/>
      </c>
      <c r="G195" s="8" t="n"/>
      <c r="H195" s="8" t="n"/>
      <c r="I195" s="7" t="n"/>
      <c r="J195" s="9">
        <f>IF($A195="","",IF(OR($B195="",$C195=""),"",($C195-$B195)*24))</f>
        <v/>
      </c>
      <c r="K195" s="9">
        <f>IF($A195="","",IF(OR($C195="",$D195=""),"",($D195-$C195)*24))</f>
        <v/>
      </c>
      <c r="L195" s="9">
        <f>IF($A195="","",IF(OR($D195="",$E195=""),"",($E195-$D195)*24))</f>
        <v/>
      </c>
      <c r="M195" s="9">
        <f>IF($A195="","",IF(OR($E195="",$H195=""),"",($H195-$E195)*24))</f>
        <v/>
      </c>
      <c r="N195" s="10">
        <f>IF($A195="","",IF(OR($E195="",$G195=""),"",IF($E195&gt;$G195,"Yes","No")))</f>
        <v/>
      </c>
      <c r="O195" s="9">
        <f>IF($N195&lt;&gt;"Yes","",ROUND(($E195-$G195)*24,2))</f>
        <v/>
      </c>
      <c r="P195" s="10">
        <f>IF($A195="","",IF(OR($J195="",$K195="",$L195=""),"",IF(AND($J195&gt;=$K195,$J195&gt;=$L195),"Pick",IF($K195&gt;=$L195,"Pack","Ship"))))</f>
        <v/>
      </c>
      <c r="Q195" s="10">
        <f>IF($A195="","",IF(COUNTIFS(Exceptions!$A$5:$A$204,$A195)&gt;0,"Yes",""))</f>
        <v/>
      </c>
      <c r="R195" s="11">
        <f>IF($A195="","",IF($B195="","",INT($B195)-WEEKDAY($B195,3)))</f>
        <v/>
      </c>
    </row>
    <row r="196">
      <c r="A196" s="7" t="n"/>
      <c r="B196" s="8" t="n"/>
      <c r="C196" s="8" t="n"/>
      <c r="D196" s="8" t="n"/>
      <c r="E196" s="8" t="n"/>
      <c r="F196" s="9">
        <f>IF($A196="","",IF(OR($B196="",$E196=""),"",($E196-$B196)*24))</f>
        <v/>
      </c>
      <c r="G196" s="8" t="n"/>
      <c r="H196" s="8" t="n"/>
      <c r="I196" s="7" t="n"/>
      <c r="J196" s="9">
        <f>IF($A196="","",IF(OR($B196="",$C196=""),"",($C196-$B196)*24))</f>
        <v/>
      </c>
      <c r="K196" s="9">
        <f>IF($A196="","",IF(OR($C196="",$D196=""),"",($D196-$C196)*24))</f>
        <v/>
      </c>
      <c r="L196" s="9">
        <f>IF($A196="","",IF(OR($D196="",$E196=""),"",($E196-$D196)*24))</f>
        <v/>
      </c>
      <c r="M196" s="9">
        <f>IF($A196="","",IF(OR($E196="",$H196=""),"",($H196-$E196)*24))</f>
        <v/>
      </c>
      <c r="N196" s="10">
        <f>IF($A196="","",IF(OR($E196="",$G196=""),"",IF($E196&gt;$G196,"Yes","No")))</f>
        <v/>
      </c>
      <c r="O196" s="9">
        <f>IF($N196&lt;&gt;"Yes","",ROUND(($E196-$G196)*24,2))</f>
        <v/>
      </c>
      <c r="P196" s="10">
        <f>IF($A196="","",IF(OR($J196="",$K196="",$L196=""),"",IF(AND($J196&gt;=$K196,$J196&gt;=$L196),"Pick",IF($K196&gt;=$L196,"Pack","Ship"))))</f>
        <v/>
      </c>
      <c r="Q196" s="10">
        <f>IF($A196="","",IF(COUNTIFS(Exceptions!$A$5:$A$204,$A196)&gt;0,"Yes",""))</f>
        <v/>
      </c>
      <c r="R196" s="11">
        <f>IF($A196="","",IF($B196="","",INT($B196)-WEEKDAY($B196,3)))</f>
        <v/>
      </c>
    </row>
    <row r="197">
      <c r="A197" s="7" t="n"/>
      <c r="B197" s="8" t="n"/>
      <c r="C197" s="8" t="n"/>
      <c r="D197" s="8" t="n"/>
      <c r="E197" s="8" t="n"/>
      <c r="F197" s="9">
        <f>IF($A197="","",IF(OR($B197="",$E197=""),"",($E197-$B197)*24))</f>
        <v/>
      </c>
      <c r="G197" s="8" t="n"/>
      <c r="H197" s="8" t="n"/>
      <c r="I197" s="7" t="n"/>
      <c r="J197" s="9">
        <f>IF($A197="","",IF(OR($B197="",$C197=""),"",($C197-$B197)*24))</f>
        <v/>
      </c>
      <c r="K197" s="9">
        <f>IF($A197="","",IF(OR($C197="",$D197=""),"",($D197-$C197)*24))</f>
        <v/>
      </c>
      <c r="L197" s="9">
        <f>IF($A197="","",IF(OR($D197="",$E197=""),"",($E197-$D197)*24))</f>
        <v/>
      </c>
      <c r="M197" s="9">
        <f>IF($A197="","",IF(OR($E197="",$H197=""),"",($H197-$E197)*24))</f>
        <v/>
      </c>
      <c r="N197" s="10">
        <f>IF($A197="","",IF(OR($E197="",$G197=""),"",IF($E197&gt;$G197,"Yes","No")))</f>
        <v/>
      </c>
      <c r="O197" s="9">
        <f>IF($N197&lt;&gt;"Yes","",ROUND(($E197-$G197)*24,2))</f>
        <v/>
      </c>
      <c r="P197" s="10">
        <f>IF($A197="","",IF(OR($J197="",$K197="",$L197=""),"",IF(AND($J197&gt;=$K197,$J197&gt;=$L197),"Pick",IF($K197&gt;=$L197,"Pack","Ship"))))</f>
        <v/>
      </c>
      <c r="Q197" s="10">
        <f>IF($A197="","",IF(COUNTIFS(Exceptions!$A$5:$A$204,$A197)&gt;0,"Yes",""))</f>
        <v/>
      </c>
      <c r="R197" s="11">
        <f>IF($A197="","",IF($B197="","",INT($B197)-WEEKDAY($B197,3)))</f>
        <v/>
      </c>
    </row>
    <row r="198">
      <c r="A198" s="7" t="n"/>
      <c r="B198" s="8" t="n"/>
      <c r="C198" s="8" t="n"/>
      <c r="D198" s="8" t="n"/>
      <c r="E198" s="8" t="n"/>
      <c r="F198" s="9">
        <f>IF($A198="","",IF(OR($B198="",$E198=""),"",($E198-$B198)*24))</f>
        <v/>
      </c>
      <c r="G198" s="8" t="n"/>
      <c r="H198" s="8" t="n"/>
      <c r="I198" s="7" t="n"/>
      <c r="J198" s="9">
        <f>IF($A198="","",IF(OR($B198="",$C198=""),"",($C198-$B198)*24))</f>
        <v/>
      </c>
      <c r="K198" s="9">
        <f>IF($A198="","",IF(OR($C198="",$D198=""),"",($D198-$C198)*24))</f>
        <v/>
      </c>
      <c r="L198" s="9">
        <f>IF($A198="","",IF(OR($D198="",$E198=""),"",($E198-$D198)*24))</f>
        <v/>
      </c>
      <c r="M198" s="9">
        <f>IF($A198="","",IF(OR($E198="",$H198=""),"",($H198-$E198)*24))</f>
        <v/>
      </c>
      <c r="N198" s="10">
        <f>IF($A198="","",IF(OR($E198="",$G198=""),"",IF($E198&gt;$G198,"Yes","No")))</f>
        <v/>
      </c>
      <c r="O198" s="9">
        <f>IF($N198&lt;&gt;"Yes","",ROUND(($E198-$G198)*24,2))</f>
        <v/>
      </c>
      <c r="P198" s="10">
        <f>IF($A198="","",IF(OR($J198="",$K198="",$L198=""),"",IF(AND($J198&gt;=$K198,$J198&gt;=$L198),"Pick",IF($K198&gt;=$L198,"Pack","Ship"))))</f>
        <v/>
      </c>
      <c r="Q198" s="10">
        <f>IF($A198="","",IF(COUNTIFS(Exceptions!$A$5:$A$204,$A198)&gt;0,"Yes",""))</f>
        <v/>
      </c>
      <c r="R198" s="11">
        <f>IF($A198="","",IF($B198="","",INT($B198)-WEEKDAY($B198,3)))</f>
        <v/>
      </c>
    </row>
    <row r="199">
      <c r="A199" s="7" t="n"/>
      <c r="B199" s="8" t="n"/>
      <c r="C199" s="8" t="n"/>
      <c r="D199" s="8" t="n"/>
      <c r="E199" s="8" t="n"/>
      <c r="F199" s="9">
        <f>IF($A199="","",IF(OR($B199="",$E199=""),"",($E199-$B199)*24))</f>
        <v/>
      </c>
      <c r="G199" s="8" t="n"/>
      <c r="H199" s="8" t="n"/>
      <c r="I199" s="7" t="n"/>
      <c r="J199" s="9">
        <f>IF($A199="","",IF(OR($B199="",$C199=""),"",($C199-$B199)*24))</f>
        <v/>
      </c>
      <c r="K199" s="9">
        <f>IF($A199="","",IF(OR($C199="",$D199=""),"",($D199-$C199)*24))</f>
        <v/>
      </c>
      <c r="L199" s="9">
        <f>IF($A199="","",IF(OR($D199="",$E199=""),"",($E199-$D199)*24))</f>
        <v/>
      </c>
      <c r="M199" s="9">
        <f>IF($A199="","",IF(OR($E199="",$H199=""),"",($H199-$E199)*24))</f>
        <v/>
      </c>
      <c r="N199" s="10">
        <f>IF($A199="","",IF(OR($E199="",$G199=""),"",IF($E199&gt;$G199,"Yes","No")))</f>
        <v/>
      </c>
      <c r="O199" s="9">
        <f>IF($N199&lt;&gt;"Yes","",ROUND(($E199-$G199)*24,2))</f>
        <v/>
      </c>
      <c r="P199" s="10">
        <f>IF($A199="","",IF(OR($J199="",$K199="",$L199=""),"",IF(AND($J199&gt;=$K199,$J199&gt;=$L199),"Pick",IF($K199&gt;=$L199,"Pack","Ship"))))</f>
        <v/>
      </c>
      <c r="Q199" s="10">
        <f>IF($A199="","",IF(COUNTIFS(Exceptions!$A$5:$A$204,$A199)&gt;0,"Yes",""))</f>
        <v/>
      </c>
      <c r="R199" s="11">
        <f>IF($A199="","",IF($B199="","",INT($B199)-WEEKDAY($B199,3)))</f>
        <v/>
      </c>
    </row>
    <row r="200">
      <c r="A200" s="7" t="n"/>
      <c r="B200" s="8" t="n"/>
      <c r="C200" s="8" t="n"/>
      <c r="D200" s="8" t="n"/>
      <c r="E200" s="8" t="n"/>
      <c r="F200" s="9">
        <f>IF($A200="","",IF(OR($B200="",$E200=""),"",($E200-$B200)*24))</f>
        <v/>
      </c>
      <c r="G200" s="8" t="n"/>
      <c r="H200" s="8" t="n"/>
      <c r="I200" s="7" t="n"/>
      <c r="J200" s="9">
        <f>IF($A200="","",IF(OR($B200="",$C200=""),"",($C200-$B200)*24))</f>
        <v/>
      </c>
      <c r="K200" s="9">
        <f>IF($A200="","",IF(OR($C200="",$D200=""),"",($D200-$C200)*24))</f>
        <v/>
      </c>
      <c r="L200" s="9">
        <f>IF($A200="","",IF(OR($D200="",$E200=""),"",($E200-$D200)*24))</f>
        <v/>
      </c>
      <c r="M200" s="9">
        <f>IF($A200="","",IF(OR($E200="",$H200=""),"",($H200-$E200)*24))</f>
        <v/>
      </c>
      <c r="N200" s="10">
        <f>IF($A200="","",IF(OR($E200="",$G200=""),"",IF($E200&gt;$G200,"Yes","No")))</f>
        <v/>
      </c>
      <c r="O200" s="9">
        <f>IF($N200&lt;&gt;"Yes","",ROUND(($E200-$G200)*24,2))</f>
        <v/>
      </c>
      <c r="P200" s="10">
        <f>IF($A200="","",IF(OR($J200="",$K200="",$L200=""),"",IF(AND($J200&gt;=$K200,$J200&gt;=$L200),"Pick",IF($K200&gt;=$L200,"Pack","Ship"))))</f>
        <v/>
      </c>
      <c r="Q200" s="10">
        <f>IF($A200="","",IF(COUNTIFS(Exceptions!$A$5:$A$204,$A200)&gt;0,"Yes",""))</f>
        <v/>
      </c>
      <c r="R200" s="11">
        <f>IF($A200="","",IF($B200="","",INT($B200)-WEEKDAY($B200,3)))</f>
        <v/>
      </c>
    </row>
    <row r="201">
      <c r="A201" s="7" t="n"/>
      <c r="B201" s="8" t="n"/>
      <c r="C201" s="8" t="n"/>
      <c r="D201" s="8" t="n"/>
      <c r="E201" s="8" t="n"/>
      <c r="F201" s="9">
        <f>IF($A201="","",IF(OR($B201="",$E201=""),"",($E201-$B201)*24))</f>
        <v/>
      </c>
      <c r="G201" s="8" t="n"/>
      <c r="H201" s="8" t="n"/>
      <c r="I201" s="7" t="n"/>
      <c r="J201" s="9">
        <f>IF($A201="","",IF(OR($B201="",$C201=""),"",($C201-$B201)*24))</f>
        <v/>
      </c>
      <c r="K201" s="9">
        <f>IF($A201="","",IF(OR($C201="",$D201=""),"",($D201-$C201)*24))</f>
        <v/>
      </c>
      <c r="L201" s="9">
        <f>IF($A201="","",IF(OR($D201="",$E201=""),"",($E201-$D201)*24))</f>
        <v/>
      </c>
      <c r="M201" s="9">
        <f>IF($A201="","",IF(OR($E201="",$H201=""),"",($H201-$E201)*24))</f>
        <v/>
      </c>
      <c r="N201" s="10">
        <f>IF($A201="","",IF(OR($E201="",$G201=""),"",IF($E201&gt;$G201,"Yes","No")))</f>
        <v/>
      </c>
      <c r="O201" s="9">
        <f>IF($N201&lt;&gt;"Yes","",ROUND(($E201-$G201)*24,2))</f>
        <v/>
      </c>
      <c r="P201" s="10">
        <f>IF($A201="","",IF(OR($J201="",$K201="",$L201=""),"",IF(AND($J201&gt;=$K201,$J201&gt;=$L201),"Pick",IF($K201&gt;=$L201,"Pack","Ship"))))</f>
        <v/>
      </c>
      <c r="Q201" s="10">
        <f>IF($A201="","",IF(COUNTIFS(Exceptions!$A$5:$A$204,$A201)&gt;0,"Yes",""))</f>
        <v/>
      </c>
      <c r="R201" s="11">
        <f>IF($A201="","",IF($B201="","",INT($B201)-WEEKDAY($B201,3)))</f>
        <v/>
      </c>
    </row>
    <row r="202">
      <c r="A202" s="7" t="n"/>
      <c r="B202" s="8" t="n"/>
      <c r="C202" s="8" t="n"/>
      <c r="D202" s="8" t="n"/>
      <c r="E202" s="8" t="n"/>
      <c r="F202" s="9">
        <f>IF($A202="","",IF(OR($B202="",$E202=""),"",($E202-$B202)*24))</f>
        <v/>
      </c>
      <c r="G202" s="8" t="n"/>
      <c r="H202" s="8" t="n"/>
      <c r="I202" s="7" t="n"/>
      <c r="J202" s="9">
        <f>IF($A202="","",IF(OR($B202="",$C202=""),"",($C202-$B202)*24))</f>
        <v/>
      </c>
      <c r="K202" s="9">
        <f>IF($A202="","",IF(OR($C202="",$D202=""),"",($D202-$C202)*24))</f>
        <v/>
      </c>
      <c r="L202" s="9">
        <f>IF($A202="","",IF(OR($D202="",$E202=""),"",($E202-$D202)*24))</f>
        <v/>
      </c>
      <c r="M202" s="9">
        <f>IF($A202="","",IF(OR($E202="",$H202=""),"",($H202-$E202)*24))</f>
        <v/>
      </c>
      <c r="N202" s="10">
        <f>IF($A202="","",IF(OR($E202="",$G202=""),"",IF($E202&gt;$G202,"Yes","No")))</f>
        <v/>
      </c>
      <c r="O202" s="9">
        <f>IF($N202&lt;&gt;"Yes","",ROUND(($E202-$G202)*24,2))</f>
        <v/>
      </c>
      <c r="P202" s="10">
        <f>IF($A202="","",IF(OR($J202="",$K202="",$L202=""),"",IF(AND($J202&gt;=$K202,$J202&gt;=$L202),"Pick",IF($K202&gt;=$L202,"Pack","Ship"))))</f>
        <v/>
      </c>
      <c r="Q202" s="10">
        <f>IF($A202="","",IF(COUNTIFS(Exceptions!$A$5:$A$204,$A202)&gt;0,"Yes",""))</f>
        <v/>
      </c>
      <c r="R202" s="11">
        <f>IF($A202="","",IF($B202="","",INT($B202)-WEEKDAY($B202,3)))</f>
        <v/>
      </c>
    </row>
    <row r="203">
      <c r="A203" s="7" t="n"/>
      <c r="B203" s="8" t="n"/>
      <c r="C203" s="8" t="n"/>
      <c r="D203" s="8" t="n"/>
      <c r="E203" s="8" t="n"/>
      <c r="F203" s="9">
        <f>IF($A203="","",IF(OR($B203="",$E203=""),"",($E203-$B203)*24))</f>
        <v/>
      </c>
      <c r="G203" s="8" t="n"/>
      <c r="H203" s="8" t="n"/>
      <c r="I203" s="7" t="n"/>
      <c r="J203" s="9">
        <f>IF($A203="","",IF(OR($B203="",$C203=""),"",($C203-$B203)*24))</f>
        <v/>
      </c>
      <c r="K203" s="9">
        <f>IF($A203="","",IF(OR($C203="",$D203=""),"",($D203-$C203)*24))</f>
        <v/>
      </c>
      <c r="L203" s="9">
        <f>IF($A203="","",IF(OR($D203="",$E203=""),"",($E203-$D203)*24))</f>
        <v/>
      </c>
      <c r="M203" s="9">
        <f>IF($A203="","",IF(OR($E203="",$H203=""),"",($H203-$E203)*24))</f>
        <v/>
      </c>
      <c r="N203" s="10">
        <f>IF($A203="","",IF(OR($E203="",$G203=""),"",IF($E203&gt;$G203,"Yes","No")))</f>
        <v/>
      </c>
      <c r="O203" s="9">
        <f>IF($N203&lt;&gt;"Yes","",ROUND(($E203-$G203)*24,2))</f>
        <v/>
      </c>
      <c r="P203" s="10">
        <f>IF($A203="","",IF(OR($J203="",$K203="",$L203=""),"",IF(AND($J203&gt;=$K203,$J203&gt;=$L203),"Pick",IF($K203&gt;=$L203,"Pack","Ship"))))</f>
        <v/>
      </c>
      <c r="Q203" s="10">
        <f>IF($A203="","",IF(COUNTIFS(Exceptions!$A$5:$A$204,$A203)&gt;0,"Yes",""))</f>
        <v/>
      </c>
      <c r="R203" s="11">
        <f>IF($A203="","",IF($B203="","",INT($B203)-WEEKDAY($B203,3)))</f>
        <v/>
      </c>
    </row>
    <row r="204">
      <c r="A204" s="7" t="n"/>
      <c r="B204" s="8" t="n"/>
      <c r="C204" s="8" t="n"/>
      <c r="D204" s="8" t="n"/>
      <c r="E204" s="8" t="n"/>
      <c r="F204" s="9">
        <f>IF($A204="","",IF(OR($B204="",$E204=""),"",($E204-$B204)*24))</f>
        <v/>
      </c>
      <c r="G204" s="8" t="n"/>
      <c r="H204" s="8" t="n"/>
      <c r="I204" s="7" t="n"/>
      <c r="J204" s="9">
        <f>IF($A204="","",IF(OR($B204="",$C204=""),"",($C204-$B204)*24))</f>
        <v/>
      </c>
      <c r="K204" s="9">
        <f>IF($A204="","",IF(OR($C204="",$D204=""),"",($D204-$C204)*24))</f>
        <v/>
      </c>
      <c r="L204" s="9">
        <f>IF($A204="","",IF(OR($D204="",$E204=""),"",($E204-$D204)*24))</f>
        <v/>
      </c>
      <c r="M204" s="9">
        <f>IF($A204="","",IF(OR($E204="",$H204=""),"",($H204-$E204)*24))</f>
        <v/>
      </c>
      <c r="N204" s="10">
        <f>IF($A204="","",IF(OR($E204="",$G204=""),"",IF($E204&gt;$G204,"Yes","No")))</f>
        <v/>
      </c>
      <c r="O204" s="9">
        <f>IF($N204&lt;&gt;"Yes","",ROUND(($E204-$G204)*24,2))</f>
        <v/>
      </c>
      <c r="P204" s="10">
        <f>IF($A204="","",IF(OR($J204="",$K204="",$L204=""),"",IF(AND($J204&gt;=$K204,$J204&gt;=$L204),"Pick",IF($K204&gt;=$L204,"Pack","Ship"))))</f>
        <v/>
      </c>
      <c r="Q204" s="10">
        <f>IF($A204="","",IF(COUNTIFS(Exceptions!$A$5:$A$204,$A204)&gt;0,"Yes",""))</f>
        <v/>
      </c>
      <c r="R204" s="11">
        <f>IF($A204="","",IF($B204="","",INT($B204)-WEEKDAY($B204,3)))</f>
        <v/>
      </c>
    </row>
  </sheetData>
  <dataValidations count="1">
    <dataValidation sqref="I5:I204" showDropDown="0" showInputMessage="0" showErrorMessage="0" allowBlank="1" promptTitle="Carrier" prompt="Edit the list in the generator, or just type over it." type="list">
      <formula1>"DPD,DHL,UPS,Royal Mail,FedEx,Own van,Collection"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13"/>
  <sheetViews>
    <sheetView workbookViewId="0">
      <pane ySplit="4" topLeftCell="A5" activePane="bottomLeft" state="frozen"/>
      <selection pane="bottomLeft" activeCell="A1" sqref="A1"/>
    </sheetView>
  </sheetViews>
  <sheetFormatPr baseColWidth="8" defaultRowHeight="15"/>
  <cols>
    <col width="13" customWidth="1" min="1" max="1"/>
    <col width="20" customWidth="1" min="2" max="2"/>
    <col width="20" customWidth="1" min="3" max="3"/>
    <col width="14" customWidth="1" min="4" max="4"/>
    <col width="10" customWidth="1" min="5" max="5"/>
    <col width="30" customWidth="1" min="6" max="6"/>
    <col width="11" customWidth="1" min="7" max="7"/>
    <col width="11" customWidth="1" min="8" max="8"/>
    <col width="11" customWidth="1" min="9" max="9"/>
    <col width="11" customWidth="1" min="10" max="10"/>
    <col width="11" customWidth="1" min="11" max="11"/>
    <col width="20" customWidth="1" min="12" max="12"/>
    <col width="15" customWidth="1" min="13" max="13"/>
  </cols>
  <sheetData>
    <row r="1">
      <c r="A1" s="1" t="inlineStr">
        <is>
          <t>Stages</t>
        </is>
      </c>
    </row>
    <row r="2">
      <c r="A2" s="2" t="inlineStr">
        <is>
          <t>The four stages, their targets, and how they are actually performing. Type the target and who captures the timestamp; the rest is calculated from Orders.</t>
        </is>
      </c>
    </row>
    <row r="4">
      <c r="A4" s="6" t="inlineStr">
        <is>
          <t>Stage</t>
        </is>
      </c>
      <c r="B4" s="6" t="inlineStr">
        <is>
          <t>From timestamp</t>
        </is>
      </c>
      <c r="C4" s="6" t="inlineStr">
        <is>
          <t>To timestamp</t>
        </is>
      </c>
      <c r="D4" s="6" t="inlineStr">
        <is>
          <t>Orders column</t>
        </is>
      </c>
      <c r="E4" s="6" t="inlineStr">
        <is>
          <t>Target (h)</t>
        </is>
      </c>
      <c r="F4" s="6" t="inlineStr">
        <is>
          <t>Captured by / where</t>
        </is>
      </c>
      <c r="G4" s="6" t="inlineStr">
        <is>
          <t>Orders measured</t>
        </is>
      </c>
      <c r="H4" s="6" t="inlineStr">
        <is>
          <t>Average (h)</t>
        </is>
      </c>
      <c r="I4" s="6" t="inlineStr">
        <is>
          <t>Median (h)</t>
        </is>
      </c>
      <c r="J4" s="6" t="inlineStr">
        <is>
          <t>P95 (h)</t>
        </is>
      </c>
      <c r="K4" s="6" t="inlineStr">
        <is>
          <t>Worst (h)</t>
        </is>
      </c>
      <c r="L4" s="6" t="inlineStr">
        <is>
          <t>Verdict</t>
        </is>
      </c>
      <c r="M4" s="6" t="inlineStr">
        <is>
          <t>Orders over target</t>
        </is>
      </c>
    </row>
    <row r="5">
      <c r="A5" s="12" t="inlineStr">
        <is>
          <t>Pick</t>
        </is>
      </c>
      <c r="B5" s="10" t="inlineStr">
        <is>
          <t>Received</t>
        </is>
      </c>
      <c r="C5" s="10" t="inlineStr">
        <is>
          <t>Picked</t>
        </is>
      </c>
      <c r="D5" s="10" t="inlineStr">
        <is>
          <t>Orders!J</t>
        </is>
      </c>
      <c r="E5" s="13" t="n">
        <v>1</v>
      </c>
      <c r="F5" s="7" t="inlineStr">
        <is>
          <t>Scanner at the pick face</t>
        </is>
      </c>
      <c r="G5" s="14">
        <f>COUNT(Orders!$J$5:$J$204)</f>
        <v/>
      </c>
      <c r="H5" s="9">
        <f>IFERROR(AVERAGE(Orders!$J$5:$J$204),0)</f>
        <v/>
      </c>
      <c r="I5" s="9">
        <f>IFERROR(MEDIAN(Orders!$J$5:$J$204),0)</f>
        <v/>
      </c>
      <c r="J5" s="15">
        <f>IFERROR(LARGE(Orders!$J$5:$J$204,MAX(1,ROUNDUP(COUNT(Orders!$J$5:$J$204)*0.05,0))),0)</f>
        <v/>
      </c>
      <c r="K5" s="9">
        <f>IFERROR(MAX(Orders!$J$5:$J$204),0)</f>
        <v/>
      </c>
      <c r="L5" s="10">
        <f>IF($E5="","",IF($J5&gt;$E5,"P95 over target","OK"))</f>
        <v/>
      </c>
      <c r="M5" s="14">
        <f>IF($E5="","",COUNTIFS(Orders!$J$5:$J$204,"&gt;"&amp;$E5))</f>
        <v/>
      </c>
    </row>
    <row r="6">
      <c r="A6" s="12" t="inlineStr">
        <is>
          <t>Pack</t>
        </is>
      </c>
      <c r="B6" s="10" t="inlineStr">
        <is>
          <t>Picked</t>
        </is>
      </c>
      <c r="C6" s="10" t="inlineStr">
        <is>
          <t>Packed</t>
        </is>
      </c>
      <c r="D6" s="10" t="inlineStr">
        <is>
          <t>Orders!K</t>
        </is>
      </c>
      <c r="E6" s="13" t="n">
        <v>2</v>
      </c>
      <c r="F6" s="7" t="inlineStr">
        <is>
          <t>Bench terminal, scan on carton close</t>
        </is>
      </c>
      <c r="G6" s="14">
        <f>COUNT(Orders!$K$5:$K$204)</f>
        <v/>
      </c>
      <c r="H6" s="9">
        <f>IFERROR(AVERAGE(Orders!$K$5:$K$204),0)</f>
        <v/>
      </c>
      <c r="I6" s="9">
        <f>IFERROR(MEDIAN(Orders!$K$5:$K$204),0)</f>
        <v/>
      </c>
      <c r="J6" s="15">
        <f>IFERROR(LARGE(Orders!$K$5:$K$204,MAX(1,ROUNDUP(COUNT(Orders!$K$5:$K$204)*0.05,0))),0)</f>
        <v/>
      </c>
      <c r="K6" s="9">
        <f>IFERROR(MAX(Orders!$K$5:$K$204),0)</f>
        <v/>
      </c>
      <c r="L6" s="10">
        <f>IF($E6="","",IF($J6&gt;$E6,"P95 over target","OK"))</f>
        <v/>
      </c>
      <c r="M6" s="14">
        <f>IF($E6="","",COUNTIFS(Orders!$K$5:$K$204,"&gt;"&amp;$E6))</f>
        <v/>
      </c>
    </row>
    <row r="7">
      <c r="A7" s="12" t="inlineStr">
        <is>
          <t>Ship</t>
        </is>
      </c>
      <c r="B7" s="10" t="inlineStr">
        <is>
          <t>Packed</t>
        </is>
      </c>
      <c r="C7" s="10" t="inlineStr">
        <is>
          <t>Shipped</t>
        </is>
      </c>
      <c r="D7" s="10" t="inlineStr">
        <is>
          <t>Orders!L</t>
        </is>
      </c>
      <c r="E7" s="13" t="n">
        <v>6</v>
      </c>
      <c r="F7" s="7" t="inlineStr">
        <is>
          <t>Carrier manifest upload</t>
        </is>
      </c>
      <c r="G7" s="14">
        <f>COUNT(Orders!$L$5:$L$204)</f>
        <v/>
      </c>
      <c r="H7" s="9">
        <f>IFERROR(AVERAGE(Orders!$L$5:$L$204),0)</f>
        <v/>
      </c>
      <c r="I7" s="9">
        <f>IFERROR(MEDIAN(Orders!$L$5:$L$204),0)</f>
        <v/>
      </c>
      <c r="J7" s="15">
        <f>IFERROR(LARGE(Orders!$L$5:$L$204,MAX(1,ROUNDUP(COUNT(Orders!$L$5:$L$204)*0.05,0))),0)</f>
        <v/>
      </c>
      <c r="K7" s="9">
        <f>IFERROR(MAX(Orders!$L$5:$L$204),0)</f>
        <v/>
      </c>
      <c r="L7" s="10">
        <f>IF($E7="","",IF($J7&gt;$E7,"P95 over target","OK"))</f>
        <v/>
      </c>
      <c r="M7" s="14">
        <f>IF($E7="","",COUNTIFS(Orders!$L$5:$L$204,"&gt;"&amp;$E7))</f>
        <v/>
      </c>
    </row>
    <row r="8">
      <c r="A8" s="12" t="inlineStr">
        <is>
          <t>Transit</t>
        </is>
      </c>
      <c r="B8" s="10" t="inlineStr">
        <is>
          <t>Shipped</t>
        </is>
      </c>
      <c r="C8" s="10" t="inlineStr">
        <is>
          <t>Delivered</t>
        </is>
      </c>
      <c r="D8" s="10" t="inlineStr">
        <is>
          <t>Orders!M</t>
        </is>
      </c>
      <c r="E8" s="13" t="n">
        <v>48</v>
      </c>
      <c r="F8" s="7" t="inlineStr">
        <is>
          <t>Carrier tracking export</t>
        </is>
      </c>
      <c r="G8" s="14">
        <f>COUNT(Orders!$M$5:$M$204)</f>
        <v/>
      </c>
      <c r="H8" s="9">
        <f>IFERROR(AVERAGE(Orders!$M$5:$M$204),0)</f>
        <v/>
      </c>
      <c r="I8" s="9">
        <f>IFERROR(MEDIAN(Orders!$M$5:$M$204),0)</f>
        <v/>
      </c>
      <c r="J8" s="15">
        <f>IFERROR(LARGE(Orders!$M$5:$M$204,MAX(1,ROUNDUP(COUNT(Orders!$M$5:$M$204)*0.05,0))),0)</f>
        <v/>
      </c>
      <c r="K8" s="9">
        <f>IFERROR(MAX(Orders!$M$5:$M$204),0)</f>
        <v/>
      </c>
      <c r="L8" s="10">
        <f>IF($E8="","",IF($J8&gt;$E8,"P95 over target","OK"))</f>
        <v/>
      </c>
      <c r="M8" s="14">
        <f>IF($E8="","",COUNTIFS(Orders!$M$5:$M$204,"&gt;"&amp;$E8))</f>
        <v/>
      </c>
    </row>
    <row r="9">
      <c r="A9" s="12" t="inlineStr">
        <is>
          <t>Cycle</t>
        </is>
      </c>
      <c r="B9" s="10" t="inlineStr">
        <is>
          <t>Received</t>
        </is>
      </c>
      <c r="C9" s="10" t="inlineStr">
        <is>
          <t>Shipped</t>
        </is>
      </c>
      <c r="D9" s="10" t="inlineStr">
        <is>
          <t>Orders!F</t>
        </is>
      </c>
      <c r="E9" s="13" t="n">
        <v>12</v>
      </c>
      <c r="F9" s="7" t="inlineStr">
        <is>
          <t>Derived — the promise you quote</t>
        </is>
      </c>
      <c r="G9" s="14">
        <f>COUNT(Orders!$F$5:$F$204)</f>
        <v/>
      </c>
      <c r="H9" s="9">
        <f>IFERROR(AVERAGE(Orders!$F$5:$F$204),0)</f>
        <v/>
      </c>
      <c r="I9" s="9">
        <f>IFERROR(MEDIAN(Orders!$F$5:$F$204),0)</f>
        <v/>
      </c>
      <c r="J9" s="15">
        <f>IFERROR(LARGE(Orders!$F$5:$F$204,MAX(1,ROUNDUP(COUNT(Orders!$F$5:$F$204)*0.05,0))),0)</f>
        <v/>
      </c>
      <c r="K9" s="9">
        <f>IFERROR(MAX(Orders!$F$5:$F$204),0)</f>
        <v/>
      </c>
      <c r="L9" s="10">
        <f>IF($E9="","",IF($J9&gt;$E9,"P95 over target","OK"))</f>
        <v/>
      </c>
      <c r="M9" s="14">
        <f>IF($E9="","",COUNTIFS(Orders!$F$5:$F$204,"&gt;"&amp;$E9))</f>
        <v/>
      </c>
    </row>
    <row r="11">
      <c r="A11" s="2" t="inlineStr">
        <is>
          <t>Verdict compares the P95 with the target, not the average. A stage whose average clears the target and whose P95 does not is a stage that misses the target every week, on the orders that people notice.</t>
        </is>
      </c>
    </row>
    <row r="13">
      <c r="A13" s="2" t="inlineStr">
        <is>
          <t>Transit is the carrier's stage, not yours. Keep it separate: a carrier problem and a warehouse problem need different conversations.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04"/>
  <sheetViews>
    <sheetView workbookViewId="0">
      <pane ySplit="4" topLeftCell="A5" activePane="bottomLeft" state="frozen"/>
      <selection pane="bottomLeft" activeCell="A1" sqref="A1"/>
    </sheetView>
  </sheetViews>
  <sheetFormatPr baseColWidth="8" defaultRowHeight="15"/>
  <cols>
    <col width="11" customWidth="1" min="1" max="1"/>
    <col width="17" customWidth="1" min="2" max="2"/>
    <col width="16" customWidth="1" min="3" max="3"/>
    <col width="46" customWidth="1" min="4" max="4"/>
    <col width="20" customWidth="1" min="5" max="5"/>
    <col width="17" customWidth="1" min="6" max="6"/>
    <col width="11" customWidth="1" min="7" max="7"/>
    <col width="10" customWidth="1" min="8" max="8"/>
    <col width="14" customWidth="1" min="9" max="9"/>
    <col width="16" customWidth="1" min="10" max="10"/>
    <col width="16" customWidth="1" min="11" max="11"/>
  </cols>
  <sheetData>
    <row r="1">
      <c r="A1" s="1" t="inlineStr">
        <is>
          <t>Exceptions</t>
        </is>
      </c>
    </row>
    <row r="2">
      <c r="A2" s="2" t="inlineStr">
        <is>
          <t>Orders held, split or cancelled, and why. Type A-F; G onwards is calculated. Leave Resolved empty while the exception is still open.</t>
        </is>
      </c>
    </row>
    <row r="4">
      <c r="A4" s="6" t="inlineStr">
        <is>
          <t>Order</t>
        </is>
      </c>
      <c r="B4" s="6" t="inlineStr">
        <is>
          <t>Raised</t>
        </is>
      </c>
      <c r="C4" s="6" t="inlineStr">
        <is>
          <t>Type</t>
        </is>
      </c>
      <c r="D4" s="6" t="inlineStr">
        <is>
          <t>Reason</t>
        </is>
      </c>
      <c r="E4" s="6" t="inlineStr">
        <is>
          <t>Owner</t>
        </is>
      </c>
      <c r="F4" s="6" t="inlineStr">
        <is>
          <t>Resolved</t>
        </is>
      </c>
      <c r="G4" s="6" t="inlineStr">
        <is>
          <t>Hours held</t>
        </is>
      </c>
      <c r="H4" s="6" t="inlineStr">
        <is>
          <t>Status</t>
        </is>
      </c>
      <c r="I4" s="6" t="inlineStr">
        <is>
          <t>Order cycle (h)</t>
        </is>
      </c>
      <c r="J4" s="6" t="inlineStr">
        <is>
          <t>Order shipped late</t>
        </is>
      </c>
      <c r="K4" s="6" t="inlineStr">
        <is>
          <t>Share of that order's cycle</t>
        </is>
      </c>
    </row>
    <row r="5">
      <c r="A5" s="7" t="inlineStr">
        <is>
          <t>#10242</t>
        </is>
      </c>
      <c r="B5" s="8" t="n">
        <v>46205.4375</v>
      </c>
      <c r="C5" s="7" t="inlineStr">
        <is>
          <t>Stock short</t>
        </is>
      </c>
      <c r="D5" s="7" t="inlineStr">
        <is>
          <t>Two units not on the pick face; pulled from overflow the next morning</t>
        </is>
      </c>
      <c r="E5" s="7" t="inlineStr">
        <is>
          <t>Warehouse lead</t>
        </is>
      </c>
      <c r="F5" s="8" t="n">
        <v>46206.34375</v>
      </c>
      <c r="G5" s="9">
        <f>IF($A5="","",IF(OR($B5="",$F5=""),"",($F5-$B5)*24))</f>
        <v/>
      </c>
      <c r="H5" s="10">
        <f>IF($A5="","",IF($F5="","Open","Closed"))</f>
        <v/>
      </c>
      <c r="I5" s="9">
        <f>IF($A5="","",IFERROR(INDEX(Orders!$F$5:$F$204,MATCH($A5,Orders!$A$5:$A$204,0)),""))</f>
        <v/>
      </c>
      <c r="J5" s="10">
        <f>IF($A5="","",IFERROR(INDEX(Orders!$N$5:$N$204,MATCH($A5,Orders!$A$5:$A$204,0)),""))</f>
        <v/>
      </c>
      <c r="K5" s="16">
        <f>IF($A5="","",IF(OR($G5="",$I5=""),"",IFERROR($G5/$I5,0)))</f>
        <v/>
      </c>
    </row>
    <row r="6">
      <c r="A6" s="7" t="inlineStr">
        <is>
          <t>#10244</t>
        </is>
      </c>
      <c r="B6" s="8" t="n">
        <v>46206.38194444445</v>
      </c>
      <c r="C6" s="7" t="inlineStr">
        <is>
          <t>Address issue</t>
        </is>
      </c>
      <c r="D6" s="7" t="inlineStr">
        <is>
          <t>Delivery address failed validation; customer contacted and corrected</t>
        </is>
      </c>
      <c r="E6" s="7" t="inlineStr">
        <is>
          <t>Customer service</t>
        </is>
      </c>
      <c r="F6" s="8" t="n">
        <v>46206.61458333334</v>
      </c>
      <c r="G6" s="9">
        <f>IF($A6="","",IF(OR($B6="",$F6=""),"",($F6-$B6)*24))</f>
        <v/>
      </c>
      <c r="H6" s="10">
        <f>IF($A6="","",IF($F6="","Open","Closed"))</f>
        <v/>
      </c>
      <c r="I6" s="9">
        <f>IF($A6="","",IFERROR(INDEX(Orders!$F$5:$F$204,MATCH($A6,Orders!$A$5:$A$204,0)),""))</f>
        <v/>
      </c>
      <c r="J6" s="10">
        <f>IF($A6="","",IFERROR(INDEX(Orders!$N$5:$N$204,MATCH($A6,Orders!$A$5:$A$204,0)),""))</f>
        <v/>
      </c>
      <c r="K6" s="16">
        <f>IF($A6="","",IF(OR($G6="",$I6=""),"",IFERROR($G6/$I6,0)))</f>
        <v/>
      </c>
    </row>
    <row r="7">
      <c r="A7" s="7" t="n"/>
      <c r="B7" s="8" t="n"/>
      <c r="C7" s="7" t="n"/>
      <c r="D7" s="7" t="n"/>
      <c r="E7" s="7" t="n"/>
      <c r="F7" s="8" t="n"/>
      <c r="G7" s="9">
        <f>IF($A7="","",IF(OR($B7="",$F7=""),"",($F7-$B7)*24))</f>
        <v/>
      </c>
      <c r="H7" s="10">
        <f>IF($A7="","",IF($F7="","Open","Closed"))</f>
        <v/>
      </c>
      <c r="I7" s="9">
        <f>IF($A7="","",IFERROR(INDEX(Orders!$F$5:$F$204,MATCH($A7,Orders!$A$5:$A$204,0)),""))</f>
        <v/>
      </c>
      <c r="J7" s="10">
        <f>IF($A7="","",IFERROR(INDEX(Orders!$N$5:$N$204,MATCH($A7,Orders!$A$5:$A$204,0)),""))</f>
        <v/>
      </c>
      <c r="K7" s="16">
        <f>IF($A7="","",IF(OR($G7="",$I7=""),"",IFERROR($G7/$I7,0)))</f>
        <v/>
      </c>
    </row>
    <row r="8">
      <c r="A8" s="7" t="n"/>
      <c r="B8" s="8" t="n"/>
      <c r="C8" s="7" t="n"/>
      <c r="D8" s="7" t="n"/>
      <c r="E8" s="7" t="n"/>
      <c r="F8" s="8" t="n"/>
      <c r="G8" s="9">
        <f>IF($A8="","",IF(OR($B8="",$F8=""),"",($F8-$B8)*24))</f>
        <v/>
      </c>
      <c r="H8" s="10">
        <f>IF($A8="","",IF($F8="","Open","Closed"))</f>
        <v/>
      </c>
      <c r="I8" s="9">
        <f>IF($A8="","",IFERROR(INDEX(Orders!$F$5:$F$204,MATCH($A8,Orders!$A$5:$A$204,0)),""))</f>
        <v/>
      </c>
      <c r="J8" s="10">
        <f>IF($A8="","",IFERROR(INDEX(Orders!$N$5:$N$204,MATCH($A8,Orders!$A$5:$A$204,0)),""))</f>
        <v/>
      </c>
      <c r="K8" s="16">
        <f>IF($A8="","",IF(OR($G8="",$I8=""),"",IFERROR($G8/$I8,0)))</f>
        <v/>
      </c>
    </row>
    <row r="9">
      <c r="A9" s="7" t="n"/>
      <c r="B9" s="8" t="n"/>
      <c r="C9" s="7" t="n"/>
      <c r="D9" s="7" t="n"/>
      <c r="E9" s="7" t="n"/>
      <c r="F9" s="8" t="n"/>
      <c r="G9" s="9">
        <f>IF($A9="","",IF(OR($B9="",$F9=""),"",($F9-$B9)*24))</f>
        <v/>
      </c>
      <c r="H9" s="10">
        <f>IF($A9="","",IF($F9="","Open","Closed"))</f>
        <v/>
      </c>
      <c r="I9" s="9">
        <f>IF($A9="","",IFERROR(INDEX(Orders!$F$5:$F$204,MATCH($A9,Orders!$A$5:$A$204,0)),""))</f>
        <v/>
      </c>
      <c r="J9" s="10">
        <f>IF($A9="","",IFERROR(INDEX(Orders!$N$5:$N$204,MATCH($A9,Orders!$A$5:$A$204,0)),""))</f>
        <v/>
      </c>
      <c r="K9" s="16">
        <f>IF($A9="","",IF(OR($G9="",$I9=""),"",IFERROR($G9/$I9,0)))</f>
        <v/>
      </c>
    </row>
    <row r="10">
      <c r="A10" s="7" t="n"/>
      <c r="B10" s="8" t="n"/>
      <c r="C10" s="7" t="n"/>
      <c r="D10" s="7" t="n"/>
      <c r="E10" s="7" t="n"/>
      <c r="F10" s="8" t="n"/>
      <c r="G10" s="9">
        <f>IF($A10="","",IF(OR($B10="",$F10=""),"",($F10-$B10)*24))</f>
        <v/>
      </c>
      <c r="H10" s="10">
        <f>IF($A10="","",IF($F10="","Open","Closed"))</f>
        <v/>
      </c>
      <c r="I10" s="9">
        <f>IF($A10="","",IFERROR(INDEX(Orders!$F$5:$F$204,MATCH($A10,Orders!$A$5:$A$204,0)),""))</f>
        <v/>
      </c>
      <c r="J10" s="10">
        <f>IF($A10="","",IFERROR(INDEX(Orders!$N$5:$N$204,MATCH($A10,Orders!$A$5:$A$204,0)),""))</f>
        <v/>
      </c>
      <c r="K10" s="16">
        <f>IF($A10="","",IF(OR($G10="",$I10=""),"",IFERROR($G10/$I10,0)))</f>
        <v/>
      </c>
    </row>
    <row r="11">
      <c r="A11" s="7" t="n"/>
      <c r="B11" s="8" t="n"/>
      <c r="C11" s="7" t="n"/>
      <c r="D11" s="7" t="n"/>
      <c r="E11" s="7" t="n"/>
      <c r="F11" s="8" t="n"/>
      <c r="G11" s="9">
        <f>IF($A11="","",IF(OR($B11="",$F11=""),"",($F11-$B11)*24))</f>
        <v/>
      </c>
      <c r="H11" s="10">
        <f>IF($A11="","",IF($F11="","Open","Closed"))</f>
        <v/>
      </c>
      <c r="I11" s="9">
        <f>IF($A11="","",IFERROR(INDEX(Orders!$F$5:$F$204,MATCH($A11,Orders!$A$5:$A$204,0)),""))</f>
        <v/>
      </c>
      <c r="J11" s="10">
        <f>IF($A11="","",IFERROR(INDEX(Orders!$N$5:$N$204,MATCH($A11,Orders!$A$5:$A$204,0)),""))</f>
        <v/>
      </c>
      <c r="K11" s="16">
        <f>IF($A11="","",IF(OR($G11="",$I11=""),"",IFERROR($G11/$I11,0)))</f>
        <v/>
      </c>
    </row>
    <row r="12">
      <c r="A12" s="7" t="n"/>
      <c r="B12" s="8" t="n"/>
      <c r="C12" s="7" t="n"/>
      <c r="D12" s="7" t="n"/>
      <c r="E12" s="7" t="n"/>
      <c r="F12" s="8" t="n"/>
      <c r="G12" s="9">
        <f>IF($A12="","",IF(OR($B12="",$F12=""),"",($F12-$B12)*24))</f>
        <v/>
      </c>
      <c r="H12" s="10">
        <f>IF($A12="","",IF($F12="","Open","Closed"))</f>
        <v/>
      </c>
      <c r="I12" s="9">
        <f>IF($A12="","",IFERROR(INDEX(Orders!$F$5:$F$204,MATCH($A12,Orders!$A$5:$A$204,0)),""))</f>
        <v/>
      </c>
      <c r="J12" s="10">
        <f>IF($A12="","",IFERROR(INDEX(Orders!$N$5:$N$204,MATCH($A12,Orders!$A$5:$A$204,0)),""))</f>
        <v/>
      </c>
      <c r="K12" s="16">
        <f>IF($A12="","",IF(OR($G12="",$I12=""),"",IFERROR($G12/$I12,0)))</f>
        <v/>
      </c>
    </row>
    <row r="13">
      <c r="A13" s="7" t="n"/>
      <c r="B13" s="8" t="n"/>
      <c r="C13" s="7" t="n"/>
      <c r="D13" s="7" t="n"/>
      <c r="E13" s="7" t="n"/>
      <c r="F13" s="8" t="n"/>
      <c r="G13" s="9">
        <f>IF($A13="","",IF(OR($B13="",$F13=""),"",($F13-$B13)*24))</f>
        <v/>
      </c>
      <c r="H13" s="10">
        <f>IF($A13="","",IF($F13="","Open","Closed"))</f>
        <v/>
      </c>
      <c r="I13" s="9">
        <f>IF($A13="","",IFERROR(INDEX(Orders!$F$5:$F$204,MATCH($A13,Orders!$A$5:$A$204,0)),""))</f>
        <v/>
      </c>
      <c r="J13" s="10">
        <f>IF($A13="","",IFERROR(INDEX(Orders!$N$5:$N$204,MATCH($A13,Orders!$A$5:$A$204,0)),""))</f>
        <v/>
      </c>
      <c r="K13" s="16">
        <f>IF($A13="","",IF(OR($G13="",$I13=""),"",IFERROR($G13/$I13,0)))</f>
        <v/>
      </c>
    </row>
    <row r="14">
      <c r="A14" s="7" t="n"/>
      <c r="B14" s="8" t="n"/>
      <c r="C14" s="7" t="n"/>
      <c r="D14" s="7" t="n"/>
      <c r="E14" s="7" t="n"/>
      <c r="F14" s="8" t="n"/>
      <c r="G14" s="9">
        <f>IF($A14="","",IF(OR($B14="",$F14=""),"",($F14-$B14)*24))</f>
        <v/>
      </c>
      <c r="H14" s="10">
        <f>IF($A14="","",IF($F14="","Open","Closed"))</f>
        <v/>
      </c>
      <c r="I14" s="9">
        <f>IF($A14="","",IFERROR(INDEX(Orders!$F$5:$F$204,MATCH($A14,Orders!$A$5:$A$204,0)),""))</f>
        <v/>
      </c>
      <c r="J14" s="10">
        <f>IF($A14="","",IFERROR(INDEX(Orders!$N$5:$N$204,MATCH($A14,Orders!$A$5:$A$204,0)),""))</f>
        <v/>
      </c>
      <c r="K14" s="16">
        <f>IF($A14="","",IF(OR($G14="",$I14=""),"",IFERROR($G14/$I14,0)))</f>
        <v/>
      </c>
    </row>
    <row r="15">
      <c r="A15" s="7" t="n"/>
      <c r="B15" s="8" t="n"/>
      <c r="C15" s="7" t="n"/>
      <c r="D15" s="7" t="n"/>
      <c r="E15" s="7" t="n"/>
      <c r="F15" s="8" t="n"/>
      <c r="G15" s="9">
        <f>IF($A15="","",IF(OR($B15="",$F15=""),"",($F15-$B15)*24))</f>
        <v/>
      </c>
      <c r="H15" s="10">
        <f>IF($A15="","",IF($F15="","Open","Closed"))</f>
        <v/>
      </c>
      <c r="I15" s="9">
        <f>IF($A15="","",IFERROR(INDEX(Orders!$F$5:$F$204,MATCH($A15,Orders!$A$5:$A$204,0)),""))</f>
        <v/>
      </c>
      <c r="J15" s="10">
        <f>IF($A15="","",IFERROR(INDEX(Orders!$N$5:$N$204,MATCH($A15,Orders!$A$5:$A$204,0)),""))</f>
        <v/>
      </c>
      <c r="K15" s="16">
        <f>IF($A15="","",IF(OR($G15="",$I15=""),"",IFERROR($G15/$I15,0)))</f>
        <v/>
      </c>
    </row>
    <row r="16">
      <c r="A16" s="7" t="n"/>
      <c r="B16" s="8" t="n"/>
      <c r="C16" s="7" t="n"/>
      <c r="D16" s="7" t="n"/>
      <c r="E16" s="7" t="n"/>
      <c r="F16" s="8" t="n"/>
      <c r="G16" s="9">
        <f>IF($A16="","",IF(OR($B16="",$F16=""),"",($F16-$B16)*24))</f>
        <v/>
      </c>
      <c r="H16" s="10">
        <f>IF($A16="","",IF($F16="","Open","Closed"))</f>
        <v/>
      </c>
      <c r="I16" s="9">
        <f>IF($A16="","",IFERROR(INDEX(Orders!$F$5:$F$204,MATCH($A16,Orders!$A$5:$A$204,0)),""))</f>
        <v/>
      </c>
      <c r="J16" s="10">
        <f>IF($A16="","",IFERROR(INDEX(Orders!$N$5:$N$204,MATCH($A16,Orders!$A$5:$A$204,0)),""))</f>
        <v/>
      </c>
      <c r="K16" s="16">
        <f>IF($A16="","",IF(OR($G16="",$I16=""),"",IFERROR($G16/$I16,0)))</f>
        <v/>
      </c>
    </row>
    <row r="17">
      <c r="A17" s="7" t="n"/>
      <c r="B17" s="8" t="n"/>
      <c r="C17" s="7" t="n"/>
      <c r="D17" s="7" t="n"/>
      <c r="E17" s="7" t="n"/>
      <c r="F17" s="8" t="n"/>
      <c r="G17" s="9">
        <f>IF($A17="","",IF(OR($B17="",$F17=""),"",($F17-$B17)*24))</f>
        <v/>
      </c>
      <c r="H17" s="10">
        <f>IF($A17="","",IF($F17="","Open","Closed"))</f>
        <v/>
      </c>
      <c r="I17" s="9">
        <f>IF($A17="","",IFERROR(INDEX(Orders!$F$5:$F$204,MATCH($A17,Orders!$A$5:$A$204,0)),""))</f>
        <v/>
      </c>
      <c r="J17" s="10">
        <f>IF($A17="","",IFERROR(INDEX(Orders!$N$5:$N$204,MATCH($A17,Orders!$A$5:$A$204,0)),""))</f>
        <v/>
      </c>
      <c r="K17" s="16">
        <f>IF($A17="","",IF(OR($G17="",$I17=""),"",IFERROR($G17/$I17,0)))</f>
        <v/>
      </c>
    </row>
    <row r="18">
      <c r="A18" s="7" t="n"/>
      <c r="B18" s="8" t="n"/>
      <c r="C18" s="7" t="n"/>
      <c r="D18" s="7" t="n"/>
      <c r="E18" s="7" t="n"/>
      <c r="F18" s="8" t="n"/>
      <c r="G18" s="9">
        <f>IF($A18="","",IF(OR($B18="",$F18=""),"",($F18-$B18)*24))</f>
        <v/>
      </c>
      <c r="H18" s="10">
        <f>IF($A18="","",IF($F18="","Open","Closed"))</f>
        <v/>
      </c>
      <c r="I18" s="9">
        <f>IF($A18="","",IFERROR(INDEX(Orders!$F$5:$F$204,MATCH($A18,Orders!$A$5:$A$204,0)),""))</f>
        <v/>
      </c>
      <c r="J18" s="10">
        <f>IF($A18="","",IFERROR(INDEX(Orders!$N$5:$N$204,MATCH($A18,Orders!$A$5:$A$204,0)),""))</f>
        <v/>
      </c>
      <c r="K18" s="16">
        <f>IF($A18="","",IF(OR($G18="",$I18=""),"",IFERROR($G18/$I18,0)))</f>
        <v/>
      </c>
    </row>
    <row r="19">
      <c r="A19" s="7" t="n"/>
      <c r="B19" s="8" t="n"/>
      <c r="C19" s="7" t="n"/>
      <c r="D19" s="7" t="n"/>
      <c r="E19" s="7" t="n"/>
      <c r="F19" s="8" t="n"/>
      <c r="G19" s="9">
        <f>IF($A19="","",IF(OR($B19="",$F19=""),"",($F19-$B19)*24))</f>
        <v/>
      </c>
      <c r="H19" s="10">
        <f>IF($A19="","",IF($F19="","Open","Closed"))</f>
        <v/>
      </c>
      <c r="I19" s="9">
        <f>IF($A19="","",IFERROR(INDEX(Orders!$F$5:$F$204,MATCH($A19,Orders!$A$5:$A$204,0)),""))</f>
        <v/>
      </c>
      <c r="J19" s="10">
        <f>IF($A19="","",IFERROR(INDEX(Orders!$N$5:$N$204,MATCH($A19,Orders!$A$5:$A$204,0)),""))</f>
        <v/>
      </c>
      <c r="K19" s="16">
        <f>IF($A19="","",IF(OR($G19="",$I19=""),"",IFERROR($G19/$I19,0)))</f>
        <v/>
      </c>
    </row>
    <row r="20">
      <c r="A20" s="7" t="n"/>
      <c r="B20" s="8" t="n"/>
      <c r="C20" s="7" t="n"/>
      <c r="D20" s="7" t="n"/>
      <c r="E20" s="7" t="n"/>
      <c r="F20" s="8" t="n"/>
      <c r="G20" s="9">
        <f>IF($A20="","",IF(OR($B20="",$F20=""),"",($F20-$B20)*24))</f>
        <v/>
      </c>
      <c r="H20" s="10">
        <f>IF($A20="","",IF($F20="","Open","Closed"))</f>
        <v/>
      </c>
      <c r="I20" s="9">
        <f>IF($A20="","",IFERROR(INDEX(Orders!$F$5:$F$204,MATCH($A20,Orders!$A$5:$A$204,0)),""))</f>
        <v/>
      </c>
      <c r="J20" s="10">
        <f>IF($A20="","",IFERROR(INDEX(Orders!$N$5:$N$204,MATCH($A20,Orders!$A$5:$A$204,0)),""))</f>
        <v/>
      </c>
      <c r="K20" s="16">
        <f>IF($A20="","",IF(OR($G20="",$I20=""),"",IFERROR($G20/$I20,0)))</f>
        <v/>
      </c>
    </row>
    <row r="21">
      <c r="A21" s="7" t="n"/>
      <c r="B21" s="8" t="n"/>
      <c r="C21" s="7" t="n"/>
      <c r="D21" s="7" t="n"/>
      <c r="E21" s="7" t="n"/>
      <c r="F21" s="8" t="n"/>
      <c r="G21" s="9">
        <f>IF($A21="","",IF(OR($B21="",$F21=""),"",($F21-$B21)*24))</f>
        <v/>
      </c>
      <c r="H21" s="10">
        <f>IF($A21="","",IF($F21="","Open","Closed"))</f>
        <v/>
      </c>
      <c r="I21" s="9">
        <f>IF($A21="","",IFERROR(INDEX(Orders!$F$5:$F$204,MATCH($A21,Orders!$A$5:$A$204,0)),""))</f>
        <v/>
      </c>
      <c r="J21" s="10">
        <f>IF($A21="","",IFERROR(INDEX(Orders!$N$5:$N$204,MATCH($A21,Orders!$A$5:$A$204,0)),""))</f>
        <v/>
      </c>
      <c r="K21" s="16">
        <f>IF($A21="","",IF(OR($G21="",$I21=""),"",IFERROR($G21/$I21,0)))</f>
        <v/>
      </c>
    </row>
    <row r="22">
      <c r="A22" s="7" t="n"/>
      <c r="B22" s="8" t="n"/>
      <c r="C22" s="7" t="n"/>
      <c r="D22" s="7" t="n"/>
      <c r="E22" s="7" t="n"/>
      <c r="F22" s="8" t="n"/>
      <c r="G22" s="9">
        <f>IF($A22="","",IF(OR($B22="",$F22=""),"",($F22-$B22)*24))</f>
        <v/>
      </c>
      <c r="H22" s="10">
        <f>IF($A22="","",IF($F22="","Open","Closed"))</f>
        <v/>
      </c>
      <c r="I22" s="9">
        <f>IF($A22="","",IFERROR(INDEX(Orders!$F$5:$F$204,MATCH($A22,Orders!$A$5:$A$204,0)),""))</f>
        <v/>
      </c>
      <c r="J22" s="10">
        <f>IF($A22="","",IFERROR(INDEX(Orders!$N$5:$N$204,MATCH($A22,Orders!$A$5:$A$204,0)),""))</f>
        <v/>
      </c>
      <c r="K22" s="16">
        <f>IF($A22="","",IF(OR($G22="",$I22=""),"",IFERROR($G22/$I22,0)))</f>
        <v/>
      </c>
    </row>
    <row r="23">
      <c r="A23" s="7" t="n"/>
      <c r="B23" s="8" t="n"/>
      <c r="C23" s="7" t="n"/>
      <c r="D23" s="7" t="n"/>
      <c r="E23" s="7" t="n"/>
      <c r="F23" s="8" t="n"/>
      <c r="G23" s="9">
        <f>IF($A23="","",IF(OR($B23="",$F23=""),"",($F23-$B23)*24))</f>
        <v/>
      </c>
      <c r="H23" s="10">
        <f>IF($A23="","",IF($F23="","Open","Closed"))</f>
        <v/>
      </c>
      <c r="I23" s="9">
        <f>IF($A23="","",IFERROR(INDEX(Orders!$F$5:$F$204,MATCH($A23,Orders!$A$5:$A$204,0)),""))</f>
        <v/>
      </c>
      <c r="J23" s="10">
        <f>IF($A23="","",IFERROR(INDEX(Orders!$N$5:$N$204,MATCH($A23,Orders!$A$5:$A$204,0)),""))</f>
        <v/>
      </c>
      <c r="K23" s="16">
        <f>IF($A23="","",IF(OR($G23="",$I23=""),"",IFERROR($G23/$I23,0)))</f>
        <v/>
      </c>
    </row>
    <row r="24">
      <c r="A24" s="7" t="n"/>
      <c r="B24" s="8" t="n"/>
      <c r="C24" s="7" t="n"/>
      <c r="D24" s="7" t="n"/>
      <c r="E24" s="7" t="n"/>
      <c r="F24" s="8" t="n"/>
      <c r="G24" s="9">
        <f>IF($A24="","",IF(OR($B24="",$F24=""),"",($F24-$B24)*24))</f>
        <v/>
      </c>
      <c r="H24" s="10">
        <f>IF($A24="","",IF($F24="","Open","Closed"))</f>
        <v/>
      </c>
      <c r="I24" s="9">
        <f>IF($A24="","",IFERROR(INDEX(Orders!$F$5:$F$204,MATCH($A24,Orders!$A$5:$A$204,0)),""))</f>
        <v/>
      </c>
      <c r="J24" s="10">
        <f>IF($A24="","",IFERROR(INDEX(Orders!$N$5:$N$204,MATCH($A24,Orders!$A$5:$A$204,0)),""))</f>
        <v/>
      </c>
      <c r="K24" s="16">
        <f>IF($A24="","",IF(OR($G24="",$I24=""),"",IFERROR($G24/$I24,0)))</f>
        <v/>
      </c>
    </row>
    <row r="25">
      <c r="A25" s="7" t="n"/>
      <c r="B25" s="8" t="n"/>
      <c r="C25" s="7" t="n"/>
      <c r="D25" s="7" t="n"/>
      <c r="E25" s="7" t="n"/>
      <c r="F25" s="8" t="n"/>
      <c r="G25" s="9">
        <f>IF($A25="","",IF(OR($B25="",$F25=""),"",($F25-$B25)*24))</f>
        <v/>
      </c>
      <c r="H25" s="10">
        <f>IF($A25="","",IF($F25="","Open","Closed"))</f>
        <v/>
      </c>
      <c r="I25" s="9">
        <f>IF($A25="","",IFERROR(INDEX(Orders!$F$5:$F$204,MATCH($A25,Orders!$A$5:$A$204,0)),""))</f>
        <v/>
      </c>
      <c r="J25" s="10">
        <f>IF($A25="","",IFERROR(INDEX(Orders!$N$5:$N$204,MATCH($A25,Orders!$A$5:$A$204,0)),""))</f>
        <v/>
      </c>
      <c r="K25" s="16">
        <f>IF($A25="","",IF(OR($G25="",$I25=""),"",IFERROR($G25/$I25,0)))</f>
        <v/>
      </c>
    </row>
    <row r="26">
      <c r="A26" s="7" t="n"/>
      <c r="B26" s="8" t="n"/>
      <c r="C26" s="7" t="n"/>
      <c r="D26" s="7" t="n"/>
      <c r="E26" s="7" t="n"/>
      <c r="F26" s="8" t="n"/>
      <c r="G26" s="9">
        <f>IF($A26="","",IF(OR($B26="",$F26=""),"",($F26-$B26)*24))</f>
        <v/>
      </c>
      <c r="H26" s="10">
        <f>IF($A26="","",IF($F26="","Open","Closed"))</f>
        <v/>
      </c>
      <c r="I26" s="9">
        <f>IF($A26="","",IFERROR(INDEX(Orders!$F$5:$F$204,MATCH($A26,Orders!$A$5:$A$204,0)),""))</f>
        <v/>
      </c>
      <c r="J26" s="10">
        <f>IF($A26="","",IFERROR(INDEX(Orders!$N$5:$N$204,MATCH($A26,Orders!$A$5:$A$204,0)),""))</f>
        <v/>
      </c>
      <c r="K26" s="16">
        <f>IF($A26="","",IF(OR($G26="",$I26=""),"",IFERROR($G26/$I26,0)))</f>
        <v/>
      </c>
    </row>
    <row r="27">
      <c r="A27" s="7" t="n"/>
      <c r="B27" s="8" t="n"/>
      <c r="C27" s="7" t="n"/>
      <c r="D27" s="7" t="n"/>
      <c r="E27" s="7" t="n"/>
      <c r="F27" s="8" t="n"/>
      <c r="G27" s="9">
        <f>IF($A27="","",IF(OR($B27="",$F27=""),"",($F27-$B27)*24))</f>
        <v/>
      </c>
      <c r="H27" s="10">
        <f>IF($A27="","",IF($F27="","Open","Closed"))</f>
        <v/>
      </c>
      <c r="I27" s="9">
        <f>IF($A27="","",IFERROR(INDEX(Orders!$F$5:$F$204,MATCH($A27,Orders!$A$5:$A$204,0)),""))</f>
        <v/>
      </c>
      <c r="J27" s="10">
        <f>IF($A27="","",IFERROR(INDEX(Orders!$N$5:$N$204,MATCH($A27,Orders!$A$5:$A$204,0)),""))</f>
        <v/>
      </c>
      <c r="K27" s="16">
        <f>IF($A27="","",IF(OR($G27="",$I27=""),"",IFERROR($G27/$I27,0)))</f>
        <v/>
      </c>
    </row>
    <row r="28">
      <c r="A28" s="7" t="n"/>
      <c r="B28" s="8" t="n"/>
      <c r="C28" s="7" t="n"/>
      <c r="D28" s="7" t="n"/>
      <c r="E28" s="7" t="n"/>
      <c r="F28" s="8" t="n"/>
      <c r="G28" s="9">
        <f>IF($A28="","",IF(OR($B28="",$F28=""),"",($F28-$B28)*24))</f>
        <v/>
      </c>
      <c r="H28" s="10">
        <f>IF($A28="","",IF($F28="","Open","Closed"))</f>
        <v/>
      </c>
      <c r="I28" s="9">
        <f>IF($A28="","",IFERROR(INDEX(Orders!$F$5:$F$204,MATCH($A28,Orders!$A$5:$A$204,0)),""))</f>
        <v/>
      </c>
      <c r="J28" s="10">
        <f>IF($A28="","",IFERROR(INDEX(Orders!$N$5:$N$204,MATCH($A28,Orders!$A$5:$A$204,0)),""))</f>
        <v/>
      </c>
      <c r="K28" s="16">
        <f>IF($A28="","",IF(OR($G28="",$I28=""),"",IFERROR($G28/$I28,0)))</f>
        <v/>
      </c>
    </row>
    <row r="29">
      <c r="A29" s="7" t="n"/>
      <c r="B29" s="8" t="n"/>
      <c r="C29" s="7" t="n"/>
      <c r="D29" s="7" t="n"/>
      <c r="E29" s="7" t="n"/>
      <c r="F29" s="8" t="n"/>
      <c r="G29" s="9">
        <f>IF($A29="","",IF(OR($B29="",$F29=""),"",($F29-$B29)*24))</f>
        <v/>
      </c>
      <c r="H29" s="10">
        <f>IF($A29="","",IF($F29="","Open","Closed"))</f>
        <v/>
      </c>
      <c r="I29" s="9">
        <f>IF($A29="","",IFERROR(INDEX(Orders!$F$5:$F$204,MATCH($A29,Orders!$A$5:$A$204,0)),""))</f>
        <v/>
      </c>
      <c r="J29" s="10">
        <f>IF($A29="","",IFERROR(INDEX(Orders!$N$5:$N$204,MATCH($A29,Orders!$A$5:$A$204,0)),""))</f>
        <v/>
      </c>
      <c r="K29" s="16">
        <f>IF($A29="","",IF(OR($G29="",$I29=""),"",IFERROR($G29/$I29,0)))</f>
        <v/>
      </c>
    </row>
    <row r="30">
      <c r="A30" s="7" t="n"/>
      <c r="B30" s="8" t="n"/>
      <c r="C30" s="7" t="n"/>
      <c r="D30" s="7" t="n"/>
      <c r="E30" s="7" t="n"/>
      <c r="F30" s="8" t="n"/>
      <c r="G30" s="9">
        <f>IF($A30="","",IF(OR($B30="",$F30=""),"",($F30-$B30)*24))</f>
        <v/>
      </c>
      <c r="H30" s="10">
        <f>IF($A30="","",IF($F30="","Open","Closed"))</f>
        <v/>
      </c>
      <c r="I30" s="9">
        <f>IF($A30="","",IFERROR(INDEX(Orders!$F$5:$F$204,MATCH($A30,Orders!$A$5:$A$204,0)),""))</f>
        <v/>
      </c>
      <c r="J30" s="10">
        <f>IF($A30="","",IFERROR(INDEX(Orders!$N$5:$N$204,MATCH($A30,Orders!$A$5:$A$204,0)),""))</f>
        <v/>
      </c>
      <c r="K30" s="16">
        <f>IF($A30="","",IF(OR($G30="",$I30=""),"",IFERROR($G30/$I30,0)))</f>
        <v/>
      </c>
    </row>
    <row r="31">
      <c r="A31" s="7" t="n"/>
      <c r="B31" s="8" t="n"/>
      <c r="C31" s="7" t="n"/>
      <c r="D31" s="7" t="n"/>
      <c r="E31" s="7" t="n"/>
      <c r="F31" s="8" t="n"/>
      <c r="G31" s="9">
        <f>IF($A31="","",IF(OR($B31="",$F31=""),"",($F31-$B31)*24))</f>
        <v/>
      </c>
      <c r="H31" s="10">
        <f>IF($A31="","",IF($F31="","Open","Closed"))</f>
        <v/>
      </c>
      <c r="I31" s="9">
        <f>IF($A31="","",IFERROR(INDEX(Orders!$F$5:$F$204,MATCH($A31,Orders!$A$5:$A$204,0)),""))</f>
        <v/>
      </c>
      <c r="J31" s="10">
        <f>IF($A31="","",IFERROR(INDEX(Orders!$N$5:$N$204,MATCH($A31,Orders!$A$5:$A$204,0)),""))</f>
        <v/>
      </c>
      <c r="K31" s="16">
        <f>IF($A31="","",IF(OR($G31="",$I31=""),"",IFERROR($G31/$I31,0)))</f>
        <v/>
      </c>
    </row>
    <row r="32">
      <c r="A32" s="7" t="n"/>
      <c r="B32" s="8" t="n"/>
      <c r="C32" s="7" t="n"/>
      <c r="D32" s="7" t="n"/>
      <c r="E32" s="7" t="n"/>
      <c r="F32" s="8" t="n"/>
      <c r="G32" s="9">
        <f>IF($A32="","",IF(OR($B32="",$F32=""),"",($F32-$B32)*24))</f>
        <v/>
      </c>
      <c r="H32" s="10">
        <f>IF($A32="","",IF($F32="","Open","Closed"))</f>
        <v/>
      </c>
      <c r="I32" s="9">
        <f>IF($A32="","",IFERROR(INDEX(Orders!$F$5:$F$204,MATCH($A32,Orders!$A$5:$A$204,0)),""))</f>
        <v/>
      </c>
      <c r="J32" s="10">
        <f>IF($A32="","",IFERROR(INDEX(Orders!$N$5:$N$204,MATCH($A32,Orders!$A$5:$A$204,0)),""))</f>
        <v/>
      </c>
      <c r="K32" s="16">
        <f>IF($A32="","",IF(OR($G32="",$I32=""),"",IFERROR($G32/$I32,0)))</f>
        <v/>
      </c>
    </row>
    <row r="33">
      <c r="A33" s="7" t="n"/>
      <c r="B33" s="8" t="n"/>
      <c r="C33" s="7" t="n"/>
      <c r="D33" s="7" t="n"/>
      <c r="E33" s="7" t="n"/>
      <c r="F33" s="8" t="n"/>
      <c r="G33" s="9">
        <f>IF($A33="","",IF(OR($B33="",$F33=""),"",($F33-$B33)*24))</f>
        <v/>
      </c>
      <c r="H33" s="10">
        <f>IF($A33="","",IF($F33="","Open","Closed"))</f>
        <v/>
      </c>
      <c r="I33" s="9">
        <f>IF($A33="","",IFERROR(INDEX(Orders!$F$5:$F$204,MATCH($A33,Orders!$A$5:$A$204,0)),""))</f>
        <v/>
      </c>
      <c r="J33" s="10">
        <f>IF($A33="","",IFERROR(INDEX(Orders!$N$5:$N$204,MATCH($A33,Orders!$A$5:$A$204,0)),""))</f>
        <v/>
      </c>
      <c r="K33" s="16">
        <f>IF($A33="","",IF(OR($G33="",$I33=""),"",IFERROR($G33/$I33,0)))</f>
        <v/>
      </c>
    </row>
    <row r="34">
      <c r="A34" s="7" t="n"/>
      <c r="B34" s="8" t="n"/>
      <c r="C34" s="7" t="n"/>
      <c r="D34" s="7" t="n"/>
      <c r="E34" s="7" t="n"/>
      <c r="F34" s="8" t="n"/>
      <c r="G34" s="9">
        <f>IF($A34="","",IF(OR($B34="",$F34=""),"",($F34-$B34)*24))</f>
        <v/>
      </c>
      <c r="H34" s="10">
        <f>IF($A34="","",IF($F34="","Open","Closed"))</f>
        <v/>
      </c>
      <c r="I34" s="9">
        <f>IF($A34="","",IFERROR(INDEX(Orders!$F$5:$F$204,MATCH($A34,Orders!$A$5:$A$204,0)),""))</f>
        <v/>
      </c>
      <c r="J34" s="10">
        <f>IF($A34="","",IFERROR(INDEX(Orders!$N$5:$N$204,MATCH($A34,Orders!$A$5:$A$204,0)),""))</f>
        <v/>
      </c>
      <c r="K34" s="16">
        <f>IF($A34="","",IF(OR($G34="",$I34=""),"",IFERROR($G34/$I34,0)))</f>
        <v/>
      </c>
    </row>
    <row r="35">
      <c r="A35" s="7" t="n"/>
      <c r="B35" s="8" t="n"/>
      <c r="C35" s="7" t="n"/>
      <c r="D35" s="7" t="n"/>
      <c r="E35" s="7" t="n"/>
      <c r="F35" s="8" t="n"/>
      <c r="G35" s="9">
        <f>IF($A35="","",IF(OR($B35="",$F35=""),"",($F35-$B35)*24))</f>
        <v/>
      </c>
      <c r="H35" s="10">
        <f>IF($A35="","",IF($F35="","Open","Closed"))</f>
        <v/>
      </c>
      <c r="I35" s="9">
        <f>IF($A35="","",IFERROR(INDEX(Orders!$F$5:$F$204,MATCH($A35,Orders!$A$5:$A$204,0)),""))</f>
        <v/>
      </c>
      <c r="J35" s="10">
        <f>IF($A35="","",IFERROR(INDEX(Orders!$N$5:$N$204,MATCH($A35,Orders!$A$5:$A$204,0)),""))</f>
        <v/>
      </c>
      <c r="K35" s="16">
        <f>IF($A35="","",IF(OR($G35="",$I35=""),"",IFERROR($G35/$I35,0)))</f>
        <v/>
      </c>
    </row>
    <row r="36">
      <c r="A36" s="7" t="n"/>
      <c r="B36" s="8" t="n"/>
      <c r="C36" s="7" t="n"/>
      <c r="D36" s="7" t="n"/>
      <c r="E36" s="7" t="n"/>
      <c r="F36" s="8" t="n"/>
      <c r="G36" s="9">
        <f>IF($A36="","",IF(OR($B36="",$F36=""),"",($F36-$B36)*24))</f>
        <v/>
      </c>
      <c r="H36" s="10">
        <f>IF($A36="","",IF($F36="","Open","Closed"))</f>
        <v/>
      </c>
      <c r="I36" s="9">
        <f>IF($A36="","",IFERROR(INDEX(Orders!$F$5:$F$204,MATCH($A36,Orders!$A$5:$A$204,0)),""))</f>
        <v/>
      </c>
      <c r="J36" s="10">
        <f>IF($A36="","",IFERROR(INDEX(Orders!$N$5:$N$204,MATCH($A36,Orders!$A$5:$A$204,0)),""))</f>
        <v/>
      </c>
      <c r="K36" s="16">
        <f>IF($A36="","",IF(OR($G36="",$I36=""),"",IFERROR($G36/$I36,0)))</f>
        <v/>
      </c>
    </row>
    <row r="37">
      <c r="A37" s="7" t="n"/>
      <c r="B37" s="8" t="n"/>
      <c r="C37" s="7" t="n"/>
      <c r="D37" s="7" t="n"/>
      <c r="E37" s="7" t="n"/>
      <c r="F37" s="8" t="n"/>
      <c r="G37" s="9">
        <f>IF($A37="","",IF(OR($B37="",$F37=""),"",($F37-$B37)*24))</f>
        <v/>
      </c>
      <c r="H37" s="10">
        <f>IF($A37="","",IF($F37="","Open","Closed"))</f>
        <v/>
      </c>
      <c r="I37" s="9">
        <f>IF($A37="","",IFERROR(INDEX(Orders!$F$5:$F$204,MATCH($A37,Orders!$A$5:$A$204,0)),""))</f>
        <v/>
      </c>
      <c r="J37" s="10">
        <f>IF($A37="","",IFERROR(INDEX(Orders!$N$5:$N$204,MATCH($A37,Orders!$A$5:$A$204,0)),""))</f>
        <v/>
      </c>
      <c r="K37" s="16">
        <f>IF($A37="","",IF(OR($G37="",$I37=""),"",IFERROR($G37/$I37,0)))</f>
        <v/>
      </c>
    </row>
    <row r="38">
      <c r="A38" s="7" t="n"/>
      <c r="B38" s="8" t="n"/>
      <c r="C38" s="7" t="n"/>
      <c r="D38" s="7" t="n"/>
      <c r="E38" s="7" t="n"/>
      <c r="F38" s="8" t="n"/>
      <c r="G38" s="9">
        <f>IF($A38="","",IF(OR($B38="",$F38=""),"",($F38-$B38)*24))</f>
        <v/>
      </c>
      <c r="H38" s="10">
        <f>IF($A38="","",IF($F38="","Open","Closed"))</f>
        <v/>
      </c>
      <c r="I38" s="9">
        <f>IF($A38="","",IFERROR(INDEX(Orders!$F$5:$F$204,MATCH($A38,Orders!$A$5:$A$204,0)),""))</f>
        <v/>
      </c>
      <c r="J38" s="10">
        <f>IF($A38="","",IFERROR(INDEX(Orders!$N$5:$N$204,MATCH($A38,Orders!$A$5:$A$204,0)),""))</f>
        <v/>
      </c>
      <c r="K38" s="16">
        <f>IF($A38="","",IF(OR($G38="",$I38=""),"",IFERROR($G38/$I38,0)))</f>
        <v/>
      </c>
    </row>
    <row r="39">
      <c r="A39" s="7" t="n"/>
      <c r="B39" s="8" t="n"/>
      <c r="C39" s="7" t="n"/>
      <c r="D39" s="7" t="n"/>
      <c r="E39" s="7" t="n"/>
      <c r="F39" s="8" t="n"/>
      <c r="G39" s="9">
        <f>IF($A39="","",IF(OR($B39="",$F39=""),"",($F39-$B39)*24))</f>
        <v/>
      </c>
      <c r="H39" s="10">
        <f>IF($A39="","",IF($F39="","Open","Closed"))</f>
        <v/>
      </c>
      <c r="I39" s="9">
        <f>IF($A39="","",IFERROR(INDEX(Orders!$F$5:$F$204,MATCH($A39,Orders!$A$5:$A$204,0)),""))</f>
        <v/>
      </c>
      <c r="J39" s="10">
        <f>IF($A39="","",IFERROR(INDEX(Orders!$N$5:$N$204,MATCH($A39,Orders!$A$5:$A$204,0)),""))</f>
        <v/>
      </c>
      <c r="K39" s="16">
        <f>IF($A39="","",IF(OR($G39="",$I39=""),"",IFERROR($G39/$I39,0)))</f>
        <v/>
      </c>
    </row>
    <row r="40">
      <c r="A40" s="7" t="n"/>
      <c r="B40" s="8" t="n"/>
      <c r="C40" s="7" t="n"/>
      <c r="D40" s="7" t="n"/>
      <c r="E40" s="7" t="n"/>
      <c r="F40" s="8" t="n"/>
      <c r="G40" s="9">
        <f>IF($A40="","",IF(OR($B40="",$F40=""),"",($F40-$B40)*24))</f>
        <v/>
      </c>
      <c r="H40" s="10">
        <f>IF($A40="","",IF($F40="","Open","Closed"))</f>
        <v/>
      </c>
      <c r="I40" s="9">
        <f>IF($A40="","",IFERROR(INDEX(Orders!$F$5:$F$204,MATCH($A40,Orders!$A$5:$A$204,0)),""))</f>
        <v/>
      </c>
      <c r="J40" s="10">
        <f>IF($A40="","",IFERROR(INDEX(Orders!$N$5:$N$204,MATCH($A40,Orders!$A$5:$A$204,0)),""))</f>
        <v/>
      </c>
      <c r="K40" s="16">
        <f>IF($A40="","",IF(OR($G40="",$I40=""),"",IFERROR($G40/$I40,0)))</f>
        <v/>
      </c>
    </row>
    <row r="41">
      <c r="A41" s="7" t="n"/>
      <c r="B41" s="8" t="n"/>
      <c r="C41" s="7" t="n"/>
      <c r="D41" s="7" t="n"/>
      <c r="E41" s="7" t="n"/>
      <c r="F41" s="8" t="n"/>
      <c r="G41" s="9">
        <f>IF($A41="","",IF(OR($B41="",$F41=""),"",($F41-$B41)*24))</f>
        <v/>
      </c>
      <c r="H41" s="10">
        <f>IF($A41="","",IF($F41="","Open","Closed"))</f>
        <v/>
      </c>
      <c r="I41" s="9">
        <f>IF($A41="","",IFERROR(INDEX(Orders!$F$5:$F$204,MATCH($A41,Orders!$A$5:$A$204,0)),""))</f>
        <v/>
      </c>
      <c r="J41" s="10">
        <f>IF($A41="","",IFERROR(INDEX(Orders!$N$5:$N$204,MATCH($A41,Orders!$A$5:$A$204,0)),""))</f>
        <v/>
      </c>
      <c r="K41" s="16">
        <f>IF($A41="","",IF(OR($G41="",$I41=""),"",IFERROR($G41/$I41,0)))</f>
        <v/>
      </c>
    </row>
    <row r="42">
      <c r="A42" s="7" t="n"/>
      <c r="B42" s="8" t="n"/>
      <c r="C42" s="7" t="n"/>
      <c r="D42" s="7" t="n"/>
      <c r="E42" s="7" t="n"/>
      <c r="F42" s="8" t="n"/>
      <c r="G42" s="9">
        <f>IF($A42="","",IF(OR($B42="",$F42=""),"",($F42-$B42)*24))</f>
        <v/>
      </c>
      <c r="H42" s="10">
        <f>IF($A42="","",IF($F42="","Open","Closed"))</f>
        <v/>
      </c>
      <c r="I42" s="9">
        <f>IF($A42="","",IFERROR(INDEX(Orders!$F$5:$F$204,MATCH($A42,Orders!$A$5:$A$204,0)),""))</f>
        <v/>
      </c>
      <c r="J42" s="10">
        <f>IF($A42="","",IFERROR(INDEX(Orders!$N$5:$N$204,MATCH($A42,Orders!$A$5:$A$204,0)),""))</f>
        <v/>
      </c>
      <c r="K42" s="16">
        <f>IF($A42="","",IF(OR($G42="",$I42=""),"",IFERROR($G42/$I42,0)))</f>
        <v/>
      </c>
    </row>
    <row r="43">
      <c r="A43" s="7" t="n"/>
      <c r="B43" s="8" t="n"/>
      <c r="C43" s="7" t="n"/>
      <c r="D43" s="7" t="n"/>
      <c r="E43" s="7" t="n"/>
      <c r="F43" s="8" t="n"/>
      <c r="G43" s="9">
        <f>IF($A43="","",IF(OR($B43="",$F43=""),"",($F43-$B43)*24))</f>
        <v/>
      </c>
      <c r="H43" s="10">
        <f>IF($A43="","",IF($F43="","Open","Closed"))</f>
        <v/>
      </c>
      <c r="I43" s="9">
        <f>IF($A43="","",IFERROR(INDEX(Orders!$F$5:$F$204,MATCH($A43,Orders!$A$5:$A$204,0)),""))</f>
        <v/>
      </c>
      <c r="J43" s="10">
        <f>IF($A43="","",IFERROR(INDEX(Orders!$N$5:$N$204,MATCH($A43,Orders!$A$5:$A$204,0)),""))</f>
        <v/>
      </c>
      <c r="K43" s="16">
        <f>IF($A43="","",IF(OR($G43="",$I43=""),"",IFERROR($G43/$I43,0)))</f>
        <v/>
      </c>
    </row>
    <row r="44">
      <c r="A44" s="7" t="n"/>
      <c r="B44" s="8" t="n"/>
      <c r="C44" s="7" t="n"/>
      <c r="D44" s="7" t="n"/>
      <c r="E44" s="7" t="n"/>
      <c r="F44" s="8" t="n"/>
      <c r="G44" s="9">
        <f>IF($A44="","",IF(OR($B44="",$F44=""),"",($F44-$B44)*24))</f>
        <v/>
      </c>
      <c r="H44" s="10">
        <f>IF($A44="","",IF($F44="","Open","Closed"))</f>
        <v/>
      </c>
      <c r="I44" s="9">
        <f>IF($A44="","",IFERROR(INDEX(Orders!$F$5:$F$204,MATCH($A44,Orders!$A$5:$A$204,0)),""))</f>
        <v/>
      </c>
      <c r="J44" s="10">
        <f>IF($A44="","",IFERROR(INDEX(Orders!$N$5:$N$204,MATCH($A44,Orders!$A$5:$A$204,0)),""))</f>
        <v/>
      </c>
      <c r="K44" s="16">
        <f>IF($A44="","",IF(OR($G44="",$I44=""),"",IFERROR($G44/$I44,0)))</f>
        <v/>
      </c>
    </row>
    <row r="45">
      <c r="A45" s="7" t="n"/>
      <c r="B45" s="8" t="n"/>
      <c r="C45" s="7" t="n"/>
      <c r="D45" s="7" t="n"/>
      <c r="E45" s="7" t="n"/>
      <c r="F45" s="8" t="n"/>
      <c r="G45" s="9">
        <f>IF($A45="","",IF(OR($B45="",$F45=""),"",($F45-$B45)*24))</f>
        <v/>
      </c>
      <c r="H45" s="10">
        <f>IF($A45="","",IF($F45="","Open","Closed"))</f>
        <v/>
      </c>
      <c r="I45" s="9">
        <f>IF($A45="","",IFERROR(INDEX(Orders!$F$5:$F$204,MATCH($A45,Orders!$A$5:$A$204,0)),""))</f>
        <v/>
      </c>
      <c r="J45" s="10">
        <f>IF($A45="","",IFERROR(INDEX(Orders!$N$5:$N$204,MATCH($A45,Orders!$A$5:$A$204,0)),""))</f>
        <v/>
      </c>
      <c r="K45" s="16">
        <f>IF($A45="","",IF(OR($G45="",$I45=""),"",IFERROR($G45/$I45,0)))</f>
        <v/>
      </c>
    </row>
    <row r="46">
      <c r="A46" s="7" t="n"/>
      <c r="B46" s="8" t="n"/>
      <c r="C46" s="7" t="n"/>
      <c r="D46" s="7" t="n"/>
      <c r="E46" s="7" t="n"/>
      <c r="F46" s="8" t="n"/>
      <c r="G46" s="9">
        <f>IF($A46="","",IF(OR($B46="",$F46=""),"",($F46-$B46)*24))</f>
        <v/>
      </c>
      <c r="H46" s="10">
        <f>IF($A46="","",IF($F46="","Open","Closed"))</f>
        <v/>
      </c>
      <c r="I46" s="9">
        <f>IF($A46="","",IFERROR(INDEX(Orders!$F$5:$F$204,MATCH($A46,Orders!$A$5:$A$204,0)),""))</f>
        <v/>
      </c>
      <c r="J46" s="10">
        <f>IF($A46="","",IFERROR(INDEX(Orders!$N$5:$N$204,MATCH($A46,Orders!$A$5:$A$204,0)),""))</f>
        <v/>
      </c>
      <c r="K46" s="16">
        <f>IF($A46="","",IF(OR($G46="",$I46=""),"",IFERROR($G46/$I46,0)))</f>
        <v/>
      </c>
    </row>
    <row r="47">
      <c r="A47" s="7" t="n"/>
      <c r="B47" s="8" t="n"/>
      <c r="C47" s="7" t="n"/>
      <c r="D47" s="7" t="n"/>
      <c r="E47" s="7" t="n"/>
      <c r="F47" s="8" t="n"/>
      <c r="G47" s="9">
        <f>IF($A47="","",IF(OR($B47="",$F47=""),"",($F47-$B47)*24))</f>
        <v/>
      </c>
      <c r="H47" s="10">
        <f>IF($A47="","",IF($F47="","Open","Closed"))</f>
        <v/>
      </c>
      <c r="I47" s="9">
        <f>IF($A47="","",IFERROR(INDEX(Orders!$F$5:$F$204,MATCH($A47,Orders!$A$5:$A$204,0)),""))</f>
        <v/>
      </c>
      <c r="J47" s="10">
        <f>IF($A47="","",IFERROR(INDEX(Orders!$N$5:$N$204,MATCH($A47,Orders!$A$5:$A$204,0)),""))</f>
        <v/>
      </c>
      <c r="K47" s="16">
        <f>IF($A47="","",IF(OR($G47="",$I47=""),"",IFERROR($G47/$I47,0)))</f>
        <v/>
      </c>
    </row>
    <row r="48">
      <c r="A48" s="7" t="n"/>
      <c r="B48" s="8" t="n"/>
      <c r="C48" s="7" t="n"/>
      <c r="D48" s="7" t="n"/>
      <c r="E48" s="7" t="n"/>
      <c r="F48" s="8" t="n"/>
      <c r="G48" s="9">
        <f>IF($A48="","",IF(OR($B48="",$F48=""),"",($F48-$B48)*24))</f>
        <v/>
      </c>
      <c r="H48" s="10">
        <f>IF($A48="","",IF($F48="","Open","Closed"))</f>
        <v/>
      </c>
      <c r="I48" s="9">
        <f>IF($A48="","",IFERROR(INDEX(Orders!$F$5:$F$204,MATCH($A48,Orders!$A$5:$A$204,0)),""))</f>
        <v/>
      </c>
      <c r="J48" s="10">
        <f>IF($A48="","",IFERROR(INDEX(Orders!$N$5:$N$204,MATCH($A48,Orders!$A$5:$A$204,0)),""))</f>
        <v/>
      </c>
      <c r="K48" s="16">
        <f>IF($A48="","",IF(OR($G48="",$I48=""),"",IFERROR($G48/$I48,0)))</f>
        <v/>
      </c>
    </row>
    <row r="49">
      <c r="A49" s="7" t="n"/>
      <c r="B49" s="8" t="n"/>
      <c r="C49" s="7" t="n"/>
      <c r="D49" s="7" t="n"/>
      <c r="E49" s="7" t="n"/>
      <c r="F49" s="8" t="n"/>
      <c r="G49" s="9">
        <f>IF($A49="","",IF(OR($B49="",$F49=""),"",($F49-$B49)*24))</f>
        <v/>
      </c>
      <c r="H49" s="10">
        <f>IF($A49="","",IF($F49="","Open","Closed"))</f>
        <v/>
      </c>
      <c r="I49" s="9">
        <f>IF($A49="","",IFERROR(INDEX(Orders!$F$5:$F$204,MATCH($A49,Orders!$A$5:$A$204,0)),""))</f>
        <v/>
      </c>
      <c r="J49" s="10">
        <f>IF($A49="","",IFERROR(INDEX(Orders!$N$5:$N$204,MATCH($A49,Orders!$A$5:$A$204,0)),""))</f>
        <v/>
      </c>
      <c r="K49" s="16">
        <f>IF($A49="","",IF(OR($G49="",$I49=""),"",IFERROR($G49/$I49,0)))</f>
        <v/>
      </c>
    </row>
    <row r="50">
      <c r="A50" s="7" t="n"/>
      <c r="B50" s="8" t="n"/>
      <c r="C50" s="7" t="n"/>
      <c r="D50" s="7" t="n"/>
      <c r="E50" s="7" t="n"/>
      <c r="F50" s="8" t="n"/>
      <c r="G50" s="9">
        <f>IF($A50="","",IF(OR($B50="",$F50=""),"",($F50-$B50)*24))</f>
        <v/>
      </c>
      <c r="H50" s="10">
        <f>IF($A50="","",IF($F50="","Open","Closed"))</f>
        <v/>
      </c>
      <c r="I50" s="9">
        <f>IF($A50="","",IFERROR(INDEX(Orders!$F$5:$F$204,MATCH($A50,Orders!$A$5:$A$204,0)),""))</f>
        <v/>
      </c>
      <c r="J50" s="10">
        <f>IF($A50="","",IFERROR(INDEX(Orders!$N$5:$N$204,MATCH($A50,Orders!$A$5:$A$204,0)),""))</f>
        <v/>
      </c>
      <c r="K50" s="16">
        <f>IF($A50="","",IF(OR($G50="",$I50=""),"",IFERROR($G50/$I50,0)))</f>
        <v/>
      </c>
    </row>
    <row r="51">
      <c r="A51" s="7" t="n"/>
      <c r="B51" s="8" t="n"/>
      <c r="C51" s="7" t="n"/>
      <c r="D51" s="7" t="n"/>
      <c r="E51" s="7" t="n"/>
      <c r="F51" s="8" t="n"/>
      <c r="G51" s="9">
        <f>IF($A51="","",IF(OR($B51="",$F51=""),"",($F51-$B51)*24))</f>
        <v/>
      </c>
      <c r="H51" s="10">
        <f>IF($A51="","",IF($F51="","Open","Closed"))</f>
        <v/>
      </c>
      <c r="I51" s="9">
        <f>IF($A51="","",IFERROR(INDEX(Orders!$F$5:$F$204,MATCH($A51,Orders!$A$5:$A$204,0)),""))</f>
        <v/>
      </c>
      <c r="J51" s="10">
        <f>IF($A51="","",IFERROR(INDEX(Orders!$N$5:$N$204,MATCH($A51,Orders!$A$5:$A$204,0)),""))</f>
        <v/>
      </c>
      <c r="K51" s="16">
        <f>IF($A51="","",IF(OR($G51="",$I51=""),"",IFERROR($G51/$I51,0)))</f>
        <v/>
      </c>
    </row>
    <row r="52">
      <c r="A52" s="7" t="n"/>
      <c r="B52" s="8" t="n"/>
      <c r="C52" s="7" t="n"/>
      <c r="D52" s="7" t="n"/>
      <c r="E52" s="7" t="n"/>
      <c r="F52" s="8" t="n"/>
      <c r="G52" s="9">
        <f>IF($A52="","",IF(OR($B52="",$F52=""),"",($F52-$B52)*24))</f>
        <v/>
      </c>
      <c r="H52" s="10">
        <f>IF($A52="","",IF($F52="","Open","Closed"))</f>
        <v/>
      </c>
      <c r="I52" s="9">
        <f>IF($A52="","",IFERROR(INDEX(Orders!$F$5:$F$204,MATCH($A52,Orders!$A$5:$A$204,0)),""))</f>
        <v/>
      </c>
      <c r="J52" s="10">
        <f>IF($A52="","",IFERROR(INDEX(Orders!$N$5:$N$204,MATCH($A52,Orders!$A$5:$A$204,0)),""))</f>
        <v/>
      </c>
      <c r="K52" s="16">
        <f>IF($A52="","",IF(OR($G52="",$I52=""),"",IFERROR($G52/$I52,0)))</f>
        <v/>
      </c>
    </row>
    <row r="53">
      <c r="A53" s="7" t="n"/>
      <c r="B53" s="8" t="n"/>
      <c r="C53" s="7" t="n"/>
      <c r="D53" s="7" t="n"/>
      <c r="E53" s="7" t="n"/>
      <c r="F53" s="8" t="n"/>
      <c r="G53" s="9">
        <f>IF($A53="","",IF(OR($B53="",$F53=""),"",($F53-$B53)*24))</f>
        <v/>
      </c>
      <c r="H53" s="10">
        <f>IF($A53="","",IF($F53="","Open","Closed"))</f>
        <v/>
      </c>
      <c r="I53" s="9">
        <f>IF($A53="","",IFERROR(INDEX(Orders!$F$5:$F$204,MATCH($A53,Orders!$A$5:$A$204,0)),""))</f>
        <v/>
      </c>
      <c r="J53" s="10">
        <f>IF($A53="","",IFERROR(INDEX(Orders!$N$5:$N$204,MATCH($A53,Orders!$A$5:$A$204,0)),""))</f>
        <v/>
      </c>
      <c r="K53" s="16">
        <f>IF($A53="","",IF(OR($G53="",$I53=""),"",IFERROR($G53/$I53,0)))</f>
        <v/>
      </c>
    </row>
    <row r="54">
      <c r="A54" s="7" t="n"/>
      <c r="B54" s="8" t="n"/>
      <c r="C54" s="7" t="n"/>
      <c r="D54" s="7" t="n"/>
      <c r="E54" s="7" t="n"/>
      <c r="F54" s="8" t="n"/>
      <c r="G54" s="9">
        <f>IF($A54="","",IF(OR($B54="",$F54=""),"",($F54-$B54)*24))</f>
        <v/>
      </c>
      <c r="H54" s="10">
        <f>IF($A54="","",IF($F54="","Open","Closed"))</f>
        <v/>
      </c>
      <c r="I54" s="9">
        <f>IF($A54="","",IFERROR(INDEX(Orders!$F$5:$F$204,MATCH($A54,Orders!$A$5:$A$204,0)),""))</f>
        <v/>
      </c>
      <c r="J54" s="10">
        <f>IF($A54="","",IFERROR(INDEX(Orders!$N$5:$N$204,MATCH($A54,Orders!$A$5:$A$204,0)),""))</f>
        <v/>
      </c>
      <c r="K54" s="16">
        <f>IF($A54="","",IF(OR($G54="",$I54=""),"",IFERROR($G54/$I54,0)))</f>
        <v/>
      </c>
    </row>
    <row r="55">
      <c r="A55" s="7" t="n"/>
      <c r="B55" s="8" t="n"/>
      <c r="C55" s="7" t="n"/>
      <c r="D55" s="7" t="n"/>
      <c r="E55" s="7" t="n"/>
      <c r="F55" s="8" t="n"/>
      <c r="G55" s="9">
        <f>IF($A55="","",IF(OR($B55="",$F55=""),"",($F55-$B55)*24))</f>
        <v/>
      </c>
      <c r="H55" s="10">
        <f>IF($A55="","",IF($F55="","Open","Closed"))</f>
        <v/>
      </c>
      <c r="I55" s="9">
        <f>IF($A55="","",IFERROR(INDEX(Orders!$F$5:$F$204,MATCH($A55,Orders!$A$5:$A$204,0)),""))</f>
        <v/>
      </c>
      <c r="J55" s="10">
        <f>IF($A55="","",IFERROR(INDEX(Orders!$N$5:$N$204,MATCH($A55,Orders!$A$5:$A$204,0)),""))</f>
        <v/>
      </c>
      <c r="K55" s="16">
        <f>IF($A55="","",IF(OR($G55="",$I55=""),"",IFERROR($G55/$I55,0)))</f>
        <v/>
      </c>
    </row>
    <row r="56">
      <c r="A56" s="7" t="n"/>
      <c r="B56" s="8" t="n"/>
      <c r="C56" s="7" t="n"/>
      <c r="D56" s="7" t="n"/>
      <c r="E56" s="7" t="n"/>
      <c r="F56" s="8" t="n"/>
      <c r="G56" s="9">
        <f>IF($A56="","",IF(OR($B56="",$F56=""),"",($F56-$B56)*24))</f>
        <v/>
      </c>
      <c r="H56" s="10">
        <f>IF($A56="","",IF($F56="","Open","Closed"))</f>
        <v/>
      </c>
      <c r="I56" s="9">
        <f>IF($A56="","",IFERROR(INDEX(Orders!$F$5:$F$204,MATCH($A56,Orders!$A$5:$A$204,0)),""))</f>
        <v/>
      </c>
      <c r="J56" s="10">
        <f>IF($A56="","",IFERROR(INDEX(Orders!$N$5:$N$204,MATCH($A56,Orders!$A$5:$A$204,0)),""))</f>
        <v/>
      </c>
      <c r="K56" s="16">
        <f>IF($A56="","",IF(OR($G56="",$I56=""),"",IFERROR($G56/$I56,0)))</f>
        <v/>
      </c>
    </row>
    <row r="57">
      <c r="A57" s="7" t="n"/>
      <c r="B57" s="8" t="n"/>
      <c r="C57" s="7" t="n"/>
      <c r="D57" s="7" t="n"/>
      <c r="E57" s="7" t="n"/>
      <c r="F57" s="8" t="n"/>
      <c r="G57" s="9">
        <f>IF($A57="","",IF(OR($B57="",$F57=""),"",($F57-$B57)*24))</f>
        <v/>
      </c>
      <c r="H57" s="10">
        <f>IF($A57="","",IF($F57="","Open","Closed"))</f>
        <v/>
      </c>
      <c r="I57" s="9">
        <f>IF($A57="","",IFERROR(INDEX(Orders!$F$5:$F$204,MATCH($A57,Orders!$A$5:$A$204,0)),""))</f>
        <v/>
      </c>
      <c r="J57" s="10">
        <f>IF($A57="","",IFERROR(INDEX(Orders!$N$5:$N$204,MATCH($A57,Orders!$A$5:$A$204,0)),""))</f>
        <v/>
      </c>
      <c r="K57" s="16">
        <f>IF($A57="","",IF(OR($G57="",$I57=""),"",IFERROR($G57/$I57,0)))</f>
        <v/>
      </c>
    </row>
    <row r="58">
      <c r="A58" s="7" t="n"/>
      <c r="B58" s="8" t="n"/>
      <c r="C58" s="7" t="n"/>
      <c r="D58" s="7" t="n"/>
      <c r="E58" s="7" t="n"/>
      <c r="F58" s="8" t="n"/>
      <c r="G58" s="9">
        <f>IF($A58="","",IF(OR($B58="",$F58=""),"",($F58-$B58)*24))</f>
        <v/>
      </c>
      <c r="H58" s="10">
        <f>IF($A58="","",IF($F58="","Open","Closed"))</f>
        <v/>
      </c>
      <c r="I58" s="9">
        <f>IF($A58="","",IFERROR(INDEX(Orders!$F$5:$F$204,MATCH($A58,Orders!$A$5:$A$204,0)),""))</f>
        <v/>
      </c>
      <c r="J58" s="10">
        <f>IF($A58="","",IFERROR(INDEX(Orders!$N$5:$N$204,MATCH($A58,Orders!$A$5:$A$204,0)),""))</f>
        <v/>
      </c>
      <c r="K58" s="16">
        <f>IF($A58="","",IF(OR($G58="",$I58=""),"",IFERROR($G58/$I58,0)))</f>
        <v/>
      </c>
    </row>
    <row r="59">
      <c r="A59" s="7" t="n"/>
      <c r="B59" s="8" t="n"/>
      <c r="C59" s="7" t="n"/>
      <c r="D59" s="7" t="n"/>
      <c r="E59" s="7" t="n"/>
      <c r="F59" s="8" t="n"/>
      <c r="G59" s="9">
        <f>IF($A59="","",IF(OR($B59="",$F59=""),"",($F59-$B59)*24))</f>
        <v/>
      </c>
      <c r="H59" s="10">
        <f>IF($A59="","",IF($F59="","Open","Closed"))</f>
        <v/>
      </c>
      <c r="I59" s="9">
        <f>IF($A59="","",IFERROR(INDEX(Orders!$F$5:$F$204,MATCH($A59,Orders!$A$5:$A$204,0)),""))</f>
        <v/>
      </c>
      <c r="J59" s="10">
        <f>IF($A59="","",IFERROR(INDEX(Orders!$N$5:$N$204,MATCH($A59,Orders!$A$5:$A$204,0)),""))</f>
        <v/>
      </c>
      <c r="K59" s="16">
        <f>IF($A59="","",IF(OR($G59="",$I59=""),"",IFERROR($G59/$I59,0)))</f>
        <v/>
      </c>
    </row>
    <row r="60">
      <c r="A60" s="7" t="n"/>
      <c r="B60" s="8" t="n"/>
      <c r="C60" s="7" t="n"/>
      <c r="D60" s="7" t="n"/>
      <c r="E60" s="7" t="n"/>
      <c r="F60" s="8" t="n"/>
      <c r="G60" s="9">
        <f>IF($A60="","",IF(OR($B60="",$F60=""),"",($F60-$B60)*24))</f>
        <v/>
      </c>
      <c r="H60" s="10">
        <f>IF($A60="","",IF($F60="","Open","Closed"))</f>
        <v/>
      </c>
      <c r="I60" s="9">
        <f>IF($A60="","",IFERROR(INDEX(Orders!$F$5:$F$204,MATCH($A60,Orders!$A$5:$A$204,0)),""))</f>
        <v/>
      </c>
      <c r="J60" s="10">
        <f>IF($A60="","",IFERROR(INDEX(Orders!$N$5:$N$204,MATCH($A60,Orders!$A$5:$A$204,0)),""))</f>
        <v/>
      </c>
      <c r="K60" s="16">
        <f>IF($A60="","",IF(OR($G60="",$I60=""),"",IFERROR($G60/$I60,0)))</f>
        <v/>
      </c>
    </row>
    <row r="61">
      <c r="A61" s="7" t="n"/>
      <c r="B61" s="8" t="n"/>
      <c r="C61" s="7" t="n"/>
      <c r="D61" s="7" t="n"/>
      <c r="E61" s="7" t="n"/>
      <c r="F61" s="8" t="n"/>
      <c r="G61" s="9">
        <f>IF($A61="","",IF(OR($B61="",$F61=""),"",($F61-$B61)*24))</f>
        <v/>
      </c>
      <c r="H61" s="10">
        <f>IF($A61="","",IF($F61="","Open","Closed"))</f>
        <v/>
      </c>
      <c r="I61" s="9">
        <f>IF($A61="","",IFERROR(INDEX(Orders!$F$5:$F$204,MATCH($A61,Orders!$A$5:$A$204,0)),""))</f>
        <v/>
      </c>
      <c r="J61" s="10">
        <f>IF($A61="","",IFERROR(INDEX(Orders!$N$5:$N$204,MATCH($A61,Orders!$A$5:$A$204,0)),""))</f>
        <v/>
      </c>
      <c r="K61" s="16">
        <f>IF($A61="","",IF(OR($G61="",$I61=""),"",IFERROR($G61/$I61,0)))</f>
        <v/>
      </c>
    </row>
    <row r="62">
      <c r="A62" s="7" t="n"/>
      <c r="B62" s="8" t="n"/>
      <c r="C62" s="7" t="n"/>
      <c r="D62" s="7" t="n"/>
      <c r="E62" s="7" t="n"/>
      <c r="F62" s="8" t="n"/>
      <c r="G62" s="9">
        <f>IF($A62="","",IF(OR($B62="",$F62=""),"",($F62-$B62)*24))</f>
        <v/>
      </c>
      <c r="H62" s="10">
        <f>IF($A62="","",IF($F62="","Open","Closed"))</f>
        <v/>
      </c>
      <c r="I62" s="9">
        <f>IF($A62="","",IFERROR(INDEX(Orders!$F$5:$F$204,MATCH($A62,Orders!$A$5:$A$204,0)),""))</f>
        <v/>
      </c>
      <c r="J62" s="10">
        <f>IF($A62="","",IFERROR(INDEX(Orders!$N$5:$N$204,MATCH($A62,Orders!$A$5:$A$204,0)),""))</f>
        <v/>
      </c>
      <c r="K62" s="16">
        <f>IF($A62="","",IF(OR($G62="",$I62=""),"",IFERROR($G62/$I62,0)))</f>
        <v/>
      </c>
    </row>
    <row r="63">
      <c r="A63" s="7" t="n"/>
      <c r="B63" s="8" t="n"/>
      <c r="C63" s="7" t="n"/>
      <c r="D63" s="7" t="n"/>
      <c r="E63" s="7" t="n"/>
      <c r="F63" s="8" t="n"/>
      <c r="G63" s="9">
        <f>IF($A63="","",IF(OR($B63="",$F63=""),"",($F63-$B63)*24))</f>
        <v/>
      </c>
      <c r="H63" s="10">
        <f>IF($A63="","",IF($F63="","Open","Closed"))</f>
        <v/>
      </c>
      <c r="I63" s="9">
        <f>IF($A63="","",IFERROR(INDEX(Orders!$F$5:$F$204,MATCH($A63,Orders!$A$5:$A$204,0)),""))</f>
        <v/>
      </c>
      <c r="J63" s="10">
        <f>IF($A63="","",IFERROR(INDEX(Orders!$N$5:$N$204,MATCH($A63,Orders!$A$5:$A$204,0)),""))</f>
        <v/>
      </c>
      <c r="K63" s="16">
        <f>IF($A63="","",IF(OR($G63="",$I63=""),"",IFERROR($G63/$I63,0)))</f>
        <v/>
      </c>
    </row>
    <row r="64">
      <c r="A64" s="7" t="n"/>
      <c r="B64" s="8" t="n"/>
      <c r="C64" s="7" t="n"/>
      <c r="D64" s="7" t="n"/>
      <c r="E64" s="7" t="n"/>
      <c r="F64" s="8" t="n"/>
      <c r="G64" s="9">
        <f>IF($A64="","",IF(OR($B64="",$F64=""),"",($F64-$B64)*24))</f>
        <v/>
      </c>
      <c r="H64" s="10">
        <f>IF($A64="","",IF($F64="","Open","Closed"))</f>
        <v/>
      </c>
      <c r="I64" s="9">
        <f>IF($A64="","",IFERROR(INDEX(Orders!$F$5:$F$204,MATCH($A64,Orders!$A$5:$A$204,0)),""))</f>
        <v/>
      </c>
      <c r="J64" s="10">
        <f>IF($A64="","",IFERROR(INDEX(Orders!$N$5:$N$204,MATCH($A64,Orders!$A$5:$A$204,0)),""))</f>
        <v/>
      </c>
      <c r="K64" s="16">
        <f>IF($A64="","",IF(OR($G64="",$I64=""),"",IFERROR($G64/$I64,0)))</f>
        <v/>
      </c>
    </row>
    <row r="65">
      <c r="A65" s="7" t="n"/>
      <c r="B65" s="8" t="n"/>
      <c r="C65" s="7" t="n"/>
      <c r="D65" s="7" t="n"/>
      <c r="E65" s="7" t="n"/>
      <c r="F65" s="8" t="n"/>
      <c r="G65" s="9">
        <f>IF($A65="","",IF(OR($B65="",$F65=""),"",($F65-$B65)*24))</f>
        <v/>
      </c>
      <c r="H65" s="10">
        <f>IF($A65="","",IF($F65="","Open","Closed"))</f>
        <v/>
      </c>
      <c r="I65" s="9">
        <f>IF($A65="","",IFERROR(INDEX(Orders!$F$5:$F$204,MATCH($A65,Orders!$A$5:$A$204,0)),""))</f>
        <v/>
      </c>
      <c r="J65" s="10">
        <f>IF($A65="","",IFERROR(INDEX(Orders!$N$5:$N$204,MATCH($A65,Orders!$A$5:$A$204,0)),""))</f>
        <v/>
      </c>
      <c r="K65" s="16">
        <f>IF($A65="","",IF(OR($G65="",$I65=""),"",IFERROR($G65/$I65,0)))</f>
        <v/>
      </c>
    </row>
    <row r="66">
      <c r="A66" s="7" t="n"/>
      <c r="B66" s="8" t="n"/>
      <c r="C66" s="7" t="n"/>
      <c r="D66" s="7" t="n"/>
      <c r="E66" s="7" t="n"/>
      <c r="F66" s="8" t="n"/>
      <c r="G66" s="9">
        <f>IF($A66="","",IF(OR($B66="",$F66=""),"",($F66-$B66)*24))</f>
        <v/>
      </c>
      <c r="H66" s="10">
        <f>IF($A66="","",IF($F66="","Open","Closed"))</f>
        <v/>
      </c>
      <c r="I66" s="9">
        <f>IF($A66="","",IFERROR(INDEX(Orders!$F$5:$F$204,MATCH($A66,Orders!$A$5:$A$204,0)),""))</f>
        <v/>
      </c>
      <c r="J66" s="10">
        <f>IF($A66="","",IFERROR(INDEX(Orders!$N$5:$N$204,MATCH($A66,Orders!$A$5:$A$204,0)),""))</f>
        <v/>
      </c>
      <c r="K66" s="16">
        <f>IF($A66="","",IF(OR($G66="",$I66=""),"",IFERROR($G66/$I66,0)))</f>
        <v/>
      </c>
    </row>
    <row r="67">
      <c r="A67" s="7" t="n"/>
      <c r="B67" s="8" t="n"/>
      <c r="C67" s="7" t="n"/>
      <c r="D67" s="7" t="n"/>
      <c r="E67" s="7" t="n"/>
      <c r="F67" s="8" t="n"/>
      <c r="G67" s="9">
        <f>IF($A67="","",IF(OR($B67="",$F67=""),"",($F67-$B67)*24))</f>
        <v/>
      </c>
      <c r="H67" s="10">
        <f>IF($A67="","",IF($F67="","Open","Closed"))</f>
        <v/>
      </c>
      <c r="I67" s="9">
        <f>IF($A67="","",IFERROR(INDEX(Orders!$F$5:$F$204,MATCH($A67,Orders!$A$5:$A$204,0)),""))</f>
        <v/>
      </c>
      <c r="J67" s="10">
        <f>IF($A67="","",IFERROR(INDEX(Orders!$N$5:$N$204,MATCH($A67,Orders!$A$5:$A$204,0)),""))</f>
        <v/>
      </c>
      <c r="K67" s="16">
        <f>IF($A67="","",IF(OR($G67="",$I67=""),"",IFERROR($G67/$I67,0)))</f>
        <v/>
      </c>
    </row>
    <row r="68">
      <c r="A68" s="7" t="n"/>
      <c r="B68" s="8" t="n"/>
      <c r="C68" s="7" t="n"/>
      <c r="D68" s="7" t="n"/>
      <c r="E68" s="7" t="n"/>
      <c r="F68" s="8" t="n"/>
      <c r="G68" s="9">
        <f>IF($A68="","",IF(OR($B68="",$F68=""),"",($F68-$B68)*24))</f>
        <v/>
      </c>
      <c r="H68" s="10">
        <f>IF($A68="","",IF($F68="","Open","Closed"))</f>
        <v/>
      </c>
      <c r="I68" s="9">
        <f>IF($A68="","",IFERROR(INDEX(Orders!$F$5:$F$204,MATCH($A68,Orders!$A$5:$A$204,0)),""))</f>
        <v/>
      </c>
      <c r="J68" s="10">
        <f>IF($A68="","",IFERROR(INDEX(Orders!$N$5:$N$204,MATCH($A68,Orders!$A$5:$A$204,0)),""))</f>
        <v/>
      </c>
      <c r="K68" s="16">
        <f>IF($A68="","",IF(OR($G68="",$I68=""),"",IFERROR($G68/$I68,0)))</f>
        <v/>
      </c>
    </row>
    <row r="69">
      <c r="A69" s="7" t="n"/>
      <c r="B69" s="8" t="n"/>
      <c r="C69" s="7" t="n"/>
      <c r="D69" s="7" t="n"/>
      <c r="E69" s="7" t="n"/>
      <c r="F69" s="8" t="n"/>
      <c r="G69" s="9">
        <f>IF($A69="","",IF(OR($B69="",$F69=""),"",($F69-$B69)*24))</f>
        <v/>
      </c>
      <c r="H69" s="10">
        <f>IF($A69="","",IF($F69="","Open","Closed"))</f>
        <v/>
      </c>
      <c r="I69" s="9">
        <f>IF($A69="","",IFERROR(INDEX(Orders!$F$5:$F$204,MATCH($A69,Orders!$A$5:$A$204,0)),""))</f>
        <v/>
      </c>
      <c r="J69" s="10">
        <f>IF($A69="","",IFERROR(INDEX(Orders!$N$5:$N$204,MATCH($A69,Orders!$A$5:$A$204,0)),""))</f>
        <v/>
      </c>
      <c r="K69" s="16">
        <f>IF($A69="","",IF(OR($G69="",$I69=""),"",IFERROR($G69/$I69,0)))</f>
        <v/>
      </c>
    </row>
    <row r="70">
      <c r="A70" s="7" t="n"/>
      <c r="B70" s="8" t="n"/>
      <c r="C70" s="7" t="n"/>
      <c r="D70" s="7" t="n"/>
      <c r="E70" s="7" t="n"/>
      <c r="F70" s="8" t="n"/>
      <c r="G70" s="9">
        <f>IF($A70="","",IF(OR($B70="",$F70=""),"",($F70-$B70)*24))</f>
        <v/>
      </c>
      <c r="H70" s="10">
        <f>IF($A70="","",IF($F70="","Open","Closed"))</f>
        <v/>
      </c>
      <c r="I70" s="9">
        <f>IF($A70="","",IFERROR(INDEX(Orders!$F$5:$F$204,MATCH($A70,Orders!$A$5:$A$204,0)),""))</f>
        <v/>
      </c>
      <c r="J70" s="10">
        <f>IF($A70="","",IFERROR(INDEX(Orders!$N$5:$N$204,MATCH($A70,Orders!$A$5:$A$204,0)),""))</f>
        <v/>
      </c>
      <c r="K70" s="16">
        <f>IF($A70="","",IF(OR($G70="",$I70=""),"",IFERROR($G70/$I70,0)))</f>
        <v/>
      </c>
    </row>
    <row r="71">
      <c r="A71" s="7" t="n"/>
      <c r="B71" s="8" t="n"/>
      <c r="C71" s="7" t="n"/>
      <c r="D71" s="7" t="n"/>
      <c r="E71" s="7" t="n"/>
      <c r="F71" s="8" t="n"/>
      <c r="G71" s="9">
        <f>IF($A71="","",IF(OR($B71="",$F71=""),"",($F71-$B71)*24))</f>
        <v/>
      </c>
      <c r="H71" s="10">
        <f>IF($A71="","",IF($F71="","Open","Closed"))</f>
        <v/>
      </c>
      <c r="I71" s="9">
        <f>IF($A71="","",IFERROR(INDEX(Orders!$F$5:$F$204,MATCH($A71,Orders!$A$5:$A$204,0)),""))</f>
        <v/>
      </c>
      <c r="J71" s="10">
        <f>IF($A71="","",IFERROR(INDEX(Orders!$N$5:$N$204,MATCH($A71,Orders!$A$5:$A$204,0)),""))</f>
        <v/>
      </c>
      <c r="K71" s="16">
        <f>IF($A71="","",IF(OR($G71="",$I71=""),"",IFERROR($G71/$I71,0)))</f>
        <v/>
      </c>
    </row>
    <row r="72">
      <c r="A72" s="7" t="n"/>
      <c r="B72" s="8" t="n"/>
      <c r="C72" s="7" t="n"/>
      <c r="D72" s="7" t="n"/>
      <c r="E72" s="7" t="n"/>
      <c r="F72" s="8" t="n"/>
      <c r="G72" s="9">
        <f>IF($A72="","",IF(OR($B72="",$F72=""),"",($F72-$B72)*24))</f>
        <v/>
      </c>
      <c r="H72" s="10">
        <f>IF($A72="","",IF($F72="","Open","Closed"))</f>
        <v/>
      </c>
      <c r="I72" s="9">
        <f>IF($A72="","",IFERROR(INDEX(Orders!$F$5:$F$204,MATCH($A72,Orders!$A$5:$A$204,0)),""))</f>
        <v/>
      </c>
      <c r="J72" s="10">
        <f>IF($A72="","",IFERROR(INDEX(Orders!$N$5:$N$204,MATCH($A72,Orders!$A$5:$A$204,0)),""))</f>
        <v/>
      </c>
      <c r="K72" s="16">
        <f>IF($A72="","",IF(OR($G72="",$I72=""),"",IFERROR($G72/$I72,0)))</f>
        <v/>
      </c>
    </row>
    <row r="73">
      <c r="A73" s="7" t="n"/>
      <c r="B73" s="8" t="n"/>
      <c r="C73" s="7" t="n"/>
      <c r="D73" s="7" t="n"/>
      <c r="E73" s="7" t="n"/>
      <c r="F73" s="8" t="n"/>
      <c r="G73" s="9">
        <f>IF($A73="","",IF(OR($B73="",$F73=""),"",($F73-$B73)*24))</f>
        <v/>
      </c>
      <c r="H73" s="10">
        <f>IF($A73="","",IF($F73="","Open","Closed"))</f>
        <v/>
      </c>
      <c r="I73" s="9">
        <f>IF($A73="","",IFERROR(INDEX(Orders!$F$5:$F$204,MATCH($A73,Orders!$A$5:$A$204,0)),""))</f>
        <v/>
      </c>
      <c r="J73" s="10">
        <f>IF($A73="","",IFERROR(INDEX(Orders!$N$5:$N$204,MATCH($A73,Orders!$A$5:$A$204,0)),""))</f>
        <v/>
      </c>
      <c r="K73" s="16">
        <f>IF($A73="","",IF(OR($G73="",$I73=""),"",IFERROR($G73/$I73,0)))</f>
        <v/>
      </c>
    </row>
    <row r="74">
      <c r="A74" s="7" t="n"/>
      <c r="B74" s="8" t="n"/>
      <c r="C74" s="7" t="n"/>
      <c r="D74" s="7" t="n"/>
      <c r="E74" s="7" t="n"/>
      <c r="F74" s="8" t="n"/>
      <c r="G74" s="9">
        <f>IF($A74="","",IF(OR($B74="",$F74=""),"",($F74-$B74)*24))</f>
        <v/>
      </c>
      <c r="H74" s="10">
        <f>IF($A74="","",IF($F74="","Open","Closed"))</f>
        <v/>
      </c>
      <c r="I74" s="9">
        <f>IF($A74="","",IFERROR(INDEX(Orders!$F$5:$F$204,MATCH($A74,Orders!$A$5:$A$204,0)),""))</f>
        <v/>
      </c>
      <c r="J74" s="10">
        <f>IF($A74="","",IFERROR(INDEX(Orders!$N$5:$N$204,MATCH($A74,Orders!$A$5:$A$204,0)),""))</f>
        <v/>
      </c>
      <c r="K74" s="16">
        <f>IF($A74="","",IF(OR($G74="",$I74=""),"",IFERROR($G74/$I74,0)))</f>
        <v/>
      </c>
    </row>
    <row r="75">
      <c r="A75" s="7" t="n"/>
      <c r="B75" s="8" t="n"/>
      <c r="C75" s="7" t="n"/>
      <c r="D75" s="7" t="n"/>
      <c r="E75" s="7" t="n"/>
      <c r="F75" s="8" t="n"/>
      <c r="G75" s="9">
        <f>IF($A75="","",IF(OR($B75="",$F75=""),"",($F75-$B75)*24))</f>
        <v/>
      </c>
      <c r="H75" s="10">
        <f>IF($A75="","",IF($F75="","Open","Closed"))</f>
        <v/>
      </c>
      <c r="I75" s="9">
        <f>IF($A75="","",IFERROR(INDEX(Orders!$F$5:$F$204,MATCH($A75,Orders!$A$5:$A$204,0)),""))</f>
        <v/>
      </c>
      <c r="J75" s="10">
        <f>IF($A75="","",IFERROR(INDEX(Orders!$N$5:$N$204,MATCH($A75,Orders!$A$5:$A$204,0)),""))</f>
        <v/>
      </c>
      <c r="K75" s="16">
        <f>IF($A75="","",IF(OR($G75="",$I75=""),"",IFERROR($G75/$I75,0)))</f>
        <v/>
      </c>
    </row>
    <row r="76">
      <c r="A76" s="7" t="n"/>
      <c r="B76" s="8" t="n"/>
      <c r="C76" s="7" t="n"/>
      <c r="D76" s="7" t="n"/>
      <c r="E76" s="7" t="n"/>
      <c r="F76" s="8" t="n"/>
      <c r="G76" s="9">
        <f>IF($A76="","",IF(OR($B76="",$F76=""),"",($F76-$B76)*24))</f>
        <v/>
      </c>
      <c r="H76" s="10">
        <f>IF($A76="","",IF($F76="","Open","Closed"))</f>
        <v/>
      </c>
      <c r="I76" s="9">
        <f>IF($A76="","",IFERROR(INDEX(Orders!$F$5:$F$204,MATCH($A76,Orders!$A$5:$A$204,0)),""))</f>
        <v/>
      </c>
      <c r="J76" s="10">
        <f>IF($A76="","",IFERROR(INDEX(Orders!$N$5:$N$204,MATCH($A76,Orders!$A$5:$A$204,0)),""))</f>
        <v/>
      </c>
      <c r="K76" s="16">
        <f>IF($A76="","",IF(OR($G76="",$I76=""),"",IFERROR($G76/$I76,0)))</f>
        <v/>
      </c>
    </row>
    <row r="77">
      <c r="A77" s="7" t="n"/>
      <c r="B77" s="8" t="n"/>
      <c r="C77" s="7" t="n"/>
      <c r="D77" s="7" t="n"/>
      <c r="E77" s="7" t="n"/>
      <c r="F77" s="8" t="n"/>
      <c r="G77" s="9">
        <f>IF($A77="","",IF(OR($B77="",$F77=""),"",($F77-$B77)*24))</f>
        <v/>
      </c>
      <c r="H77" s="10">
        <f>IF($A77="","",IF($F77="","Open","Closed"))</f>
        <v/>
      </c>
      <c r="I77" s="9">
        <f>IF($A77="","",IFERROR(INDEX(Orders!$F$5:$F$204,MATCH($A77,Orders!$A$5:$A$204,0)),""))</f>
        <v/>
      </c>
      <c r="J77" s="10">
        <f>IF($A77="","",IFERROR(INDEX(Orders!$N$5:$N$204,MATCH($A77,Orders!$A$5:$A$204,0)),""))</f>
        <v/>
      </c>
      <c r="K77" s="16">
        <f>IF($A77="","",IF(OR($G77="",$I77=""),"",IFERROR($G77/$I77,0)))</f>
        <v/>
      </c>
    </row>
    <row r="78">
      <c r="A78" s="7" t="n"/>
      <c r="B78" s="8" t="n"/>
      <c r="C78" s="7" t="n"/>
      <c r="D78" s="7" t="n"/>
      <c r="E78" s="7" t="n"/>
      <c r="F78" s="8" t="n"/>
      <c r="G78" s="9">
        <f>IF($A78="","",IF(OR($B78="",$F78=""),"",($F78-$B78)*24))</f>
        <v/>
      </c>
      <c r="H78" s="10">
        <f>IF($A78="","",IF($F78="","Open","Closed"))</f>
        <v/>
      </c>
      <c r="I78" s="9">
        <f>IF($A78="","",IFERROR(INDEX(Orders!$F$5:$F$204,MATCH($A78,Orders!$A$5:$A$204,0)),""))</f>
        <v/>
      </c>
      <c r="J78" s="10">
        <f>IF($A78="","",IFERROR(INDEX(Orders!$N$5:$N$204,MATCH($A78,Orders!$A$5:$A$204,0)),""))</f>
        <v/>
      </c>
      <c r="K78" s="16">
        <f>IF($A78="","",IF(OR($G78="",$I78=""),"",IFERROR($G78/$I78,0)))</f>
        <v/>
      </c>
    </row>
    <row r="79">
      <c r="A79" s="7" t="n"/>
      <c r="B79" s="8" t="n"/>
      <c r="C79" s="7" t="n"/>
      <c r="D79" s="7" t="n"/>
      <c r="E79" s="7" t="n"/>
      <c r="F79" s="8" t="n"/>
      <c r="G79" s="9">
        <f>IF($A79="","",IF(OR($B79="",$F79=""),"",($F79-$B79)*24))</f>
        <v/>
      </c>
      <c r="H79" s="10">
        <f>IF($A79="","",IF($F79="","Open","Closed"))</f>
        <v/>
      </c>
      <c r="I79" s="9">
        <f>IF($A79="","",IFERROR(INDEX(Orders!$F$5:$F$204,MATCH($A79,Orders!$A$5:$A$204,0)),""))</f>
        <v/>
      </c>
      <c r="J79" s="10">
        <f>IF($A79="","",IFERROR(INDEX(Orders!$N$5:$N$204,MATCH($A79,Orders!$A$5:$A$204,0)),""))</f>
        <v/>
      </c>
      <c r="K79" s="16">
        <f>IF($A79="","",IF(OR($G79="",$I79=""),"",IFERROR($G79/$I79,0)))</f>
        <v/>
      </c>
    </row>
    <row r="80">
      <c r="A80" s="7" t="n"/>
      <c r="B80" s="8" t="n"/>
      <c r="C80" s="7" t="n"/>
      <c r="D80" s="7" t="n"/>
      <c r="E80" s="7" t="n"/>
      <c r="F80" s="8" t="n"/>
      <c r="G80" s="9">
        <f>IF($A80="","",IF(OR($B80="",$F80=""),"",($F80-$B80)*24))</f>
        <v/>
      </c>
      <c r="H80" s="10">
        <f>IF($A80="","",IF($F80="","Open","Closed"))</f>
        <v/>
      </c>
      <c r="I80" s="9">
        <f>IF($A80="","",IFERROR(INDEX(Orders!$F$5:$F$204,MATCH($A80,Orders!$A$5:$A$204,0)),""))</f>
        <v/>
      </c>
      <c r="J80" s="10">
        <f>IF($A80="","",IFERROR(INDEX(Orders!$N$5:$N$204,MATCH($A80,Orders!$A$5:$A$204,0)),""))</f>
        <v/>
      </c>
      <c r="K80" s="16">
        <f>IF($A80="","",IF(OR($G80="",$I80=""),"",IFERROR($G80/$I80,0)))</f>
        <v/>
      </c>
    </row>
    <row r="81">
      <c r="A81" s="7" t="n"/>
      <c r="B81" s="8" t="n"/>
      <c r="C81" s="7" t="n"/>
      <c r="D81" s="7" t="n"/>
      <c r="E81" s="7" t="n"/>
      <c r="F81" s="8" t="n"/>
      <c r="G81" s="9">
        <f>IF($A81="","",IF(OR($B81="",$F81=""),"",($F81-$B81)*24))</f>
        <v/>
      </c>
      <c r="H81" s="10">
        <f>IF($A81="","",IF($F81="","Open","Closed"))</f>
        <v/>
      </c>
      <c r="I81" s="9">
        <f>IF($A81="","",IFERROR(INDEX(Orders!$F$5:$F$204,MATCH($A81,Orders!$A$5:$A$204,0)),""))</f>
        <v/>
      </c>
      <c r="J81" s="10">
        <f>IF($A81="","",IFERROR(INDEX(Orders!$N$5:$N$204,MATCH($A81,Orders!$A$5:$A$204,0)),""))</f>
        <v/>
      </c>
      <c r="K81" s="16">
        <f>IF($A81="","",IF(OR($G81="",$I81=""),"",IFERROR($G81/$I81,0)))</f>
        <v/>
      </c>
    </row>
    <row r="82">
      <c r="A82" s="7" t="n"/>
      <c r="B82" s="8" t="n"/>
      <c r="C82" s="7" t="n"/>
      <c r="D82" s="7" t="n"/>
      <c r="E82" s="7" t="n"/>
      <c r="F82" s="8" t="n"/>
      <c r="G82" s="9">
        <f>IF($A82="","",IF(OR($B82="",$F82=""),"",($F82-$B82)*24))</f>
        <v/>
      </c>
      <c r="H82" s="10">
        <f>IF($A82="","",IF($F82="","Open","Closed"))</f>
        <v/>
      </c>
      <c r="I82" s="9">
        <f>IF($A82="","",IFERROR(INDEX(Orders!$F$5:$F$204,MATCH($A82,Orders!$A$5:$A$204,0)),""))</f>
        <v/>
      </c>
      <c r="J82" s="10">
        <f>IF($A82="","",IFERROR(INDEX(Orders!$N$5:$N$204,MATCH($A82,Orders!$A$5:$A$204,0)),""))</f>
        <v/>
      </c>
      <c r="K82" s="16">
        <f>IF($A82="","",IF(OR($G82="",$I82=""),"",IFERROR($G82/$I82,0)))</f>
        <v/>
      </c>
    </row>
    <row r="83">
      <c r="A83" s="7" t="n"/>
      <c r="B83" s="8" t="n"/>
      <c r="C83" s="7" t="n"/>
      <c r="D83" s="7" t="n"/>
      <c r="E83" s="7" t="n"/>
      <c r="F83" s="8" t="n"/>
      <c r="G83" s="9">
        <f>IF($A83="","",IF(OR($B83="",$F83=""),"",($F83-$B83)*24))</f>
        <v/>
      </c>
      <c r="H83" s="10">
        <f>IF($A83="","",IF($F83="","Open","Closed"))</f>
        <v/>
      </c>
      <c r="I83" s="9">
        <f>IF($A83="","",IFERROR(INDEX(Orders!$F$5:$F$204,MATCH($A83,Orders!$A$5:$A$204,0)),""))</f>
        <v/>
      </c>
      <c r="J83" s="10">
        <f>IF($A83="","",IFERROR(INDEX(Orders!$N$5:$N$204,MATCH($A83,Orders!$A$5:$A$204,0)),""))</f>
        <v/>
      </c>
      <c r="K83" s="16">
        <f>IF($A83="","",IF(OR($G83="",$I83=""),"",IFERROR($G83/$I83,0)))</f>
        <v/>
      </c>
    </row>
    <row r="84">
      <c r="A84" s="7" t="n"/>
      <c r="B84" s="8" t="n"/>
      <c r="C84" s="7" t="n"/>
      <c r="D84" s="7" t="n"/>
      <c r="E84" s="7" t="n"/>
      <c r="F84" s="8" t="n"/>
      <c r="G84" s="9">
        <f>IF($A84="","",IF(OR($B84="",$F84=""),"",($F84-$B84)*24))</f>
        <v/>
      </c>
      <c r="H84" s="10">
        <f>IF($A84="","",IF($F84="","Open","Closed"))</f>
        <v/>
      </c>
      <c r="I84" s="9">
        <f>IF($A84="","",IFERROR(INDEX(Orders!$F$5:$F$204,MATCH($A84,Orders!$A$5:$A$204,0)),""))</f>
        <v/>
      </c>
      <c r="J84" s="10">
        <f>IF($A84="","",IFERROR(INDEX(Orders!$N$5:$N$204,MATCH($A84,Orders!$A$5:$A$204,0)),""))</f>
        <v/>
      </c>
      <c r="K84" s="16">
        <f>IF($A84="","",IF(OR($G84="",$I84=""),"",IFERROR($G84/$I84,0)))</f>
        <v/>
      </c>
    </row>
    <row r="85">
      <c r="A85" s="7" t="n"/>
      <c r="B85" s="8" t="n"/>
      <c r="C85" s="7" t="n"/>
      <c r="D85" s="7" t="n"/>
      <c r="E85" s="7" t="n"/>
      <c r="F85" s="8" t="n"/>
      <c r="G85" s="9">
        <f>IF($A85="","",IF(OR($B85="",$F85=""),"",($F85-$B85)*24))</f>
        <v/>
      </c>
      <c r="H85" s="10">
        <f>IF($A85="","",IF($F85="","Open","Closed"))</f>
        <v/>
      </c>
      <c r="I85" s="9">
        <f>IF($A85="","",IFERROR(INDEX(Orders!$F$5:$F$204,MATCH($A85,Orders!$A$5:$A$204,0)),""))</f>
        <v/>
      </c>
      <c r="J85" s="10">
        <f>IF($A85="","",IFERROR(INDEX(Orders!$N$5:$N$204,MATCH($A85,Orders!$A$5:$A$204,0)),""))</f>
        <v/>
      </c>
      <c r="K85" s="16">
        <f>IF($A85="","",IF(OR($G85="",$I85=""),"",IFERROR($G85/$I85,0)))</f>
        <v/>
      </c>
    </row>
    <row r="86">
      <c r="A86" s="7" t="n"/>
      <c r="B86" s="8" t="n"/>
      <c r="C86" s="7" t="n"/>
      <c r="D86" s="7" t="n"/>
      <c r="E86" s="7" t="n"/>
      <c r="F86" s="8" t="n"/>
      <c r="G86" s="9">
        <f>IF($A86="","",IF(OR($B86="",$F86=""),"",($F86-$B86)*24))</f>
        <v/>
      </c>
      <c r="H86" s="10">
        <f>IF($A86="","",IF($F86="","Open","Closed"))</f>
        <v/>
      </c>
      <c r="I86" s="9">
        <f>IF($A86="","",IFERROR(INDEX(Orders!$F$5:$F$204,MATCH($A86,Orders!$A$5:$A$204,0)),""))</f>
        <v/>
      </c>
      <c r="J86" s="10">
        <f>IF($A86="","",IFERROR(INDEX(Orders!$N$5:$N$204,MATCH($A86,Orders!$A$5:$A$204,0)),""))</f>
        <v/>
      </c>
      <c r="K86" s="16">
        <f>IF($A86="","",IF(OR($G86="",$I86=""),"",IFERROR($G86/$I86,0)))</f>
        <v/>
      </c>
    </row>
    <row r="87">
      <c r="A87" s="7" t="n"/>
      <c r="B87" s="8" t="n"/>
      <c r="C87" s="7" t="n"/>
      <c r="D87" s="7" t="n"/>
      <c r="E87" s="7" t="n"/>
      <c r="F87" s="8" t="n"/>
      <c r="G87" s="9">
        <f>IF($A87="","",IF(OR($B87="",$F87=""),"",($F87-$B87)*24))</f>
        <v/>
      </c>
      <c r="H87" s="10">
        <f>IF($A87="","",IF($F87="","Open","Closed"))</f>
        <v/>
      </c>
      <c r="I87" s="9">
        <f>IF($A87="","",IFERROR(INDEX(Orders!$F$5:$F$204,MATCH($A87,Orders!$A$5:$A$204,0)),""))</f>
        <v/>
      </c>
      <c r="J87" s="10">
        <f>IF($A87="","",IFERROR(INDEX(Orders!$N$5:$N$204,MATCH($A87,Orders!$A$5:$A$204,0)),""))</f>
        <v/>
      </c>
      <c r="K87" s="16">
        <f>IF($A87="","",IF(OR($G87="",$I87=""),"",IFERROR($G87/$I87,0)))</f>
        <v/>
      </c>
    </row>
    <row r="88">
      <c r="A88" s="7" t="n"/>
      <c r="B88" s="8" t="n"/>
      <c r="C88" s="7" t="n"/>
      <c r="D88" s="7" t="n"/>
      <c r="E88" s="7" t="n"/>
      <c r="F88" s="8" t="n"/>
      <c r="G88" s="9">
        <f>IF($A88="","",IF(OR($B88="",$F88=""),"",($F88-$B88)*24))</f>
        <v/>
      </c>
      <c r="H88" s="10">
        <f>IF($A88="","",IF($F88="","Open","Closed"))</f>
        <v/>
      </c>
      <c r="I88" s="9">
        <f>IF($A88="","",IFERROR(INDEX(Orders!$F$5:$F$204,MATCH($A88,Orders!$A$5:$A$204,0)),""))</f>
        <v/>
      </c>
      <c r="J88" s="10">
        <f>IF($A88="","",IFERROR(INDEX(Orders!$N$5:$N$204,MATCH($A88,Orders!$A$5:$A$204,0)),""))</f>
        <v/>
      </c>
      <c r="K88" s="16">
        <f>IF($A88="","",IF(OR($G88="",$I88=""),"",IFERROR($G88/$I88,0)))</f>
        <v/>
      </c>
    </row>
    <row r="89">
      <c r="A89" s="7" t="n"/>
      <c r="B89" s="8" t="n"/>
      <c r="C89" s="7" t="n"/>
      <c r="D89" s="7" t="n"/>
      <c r="E89" s="7" t="n"/>
      <c r="F89" s="8" t="n"/>
      <c r="G89" s="9">
        <f>IF($A89="","",IF(OR($B89="",$F89=""),"",($F89-$B89)*24))</f>
        <v/>
      </c>
      <c r="H89" s="10">
        <f>IF($A89="","",IF($F89="","Open","Closed"))</f>
        <v/>
      </c>
      <c r="I89" s="9">
        <f>IF($A89="","",IFERROR(INDEX(Orders!$F$5:$F$204,MATCH($A89,Orders!$A$5:$A$204,0)),""))</f>
        <v/>
      </c>
      <c r="J89" s="10">
        <f>IF($A89="","",IFERROR(INDEX(Orders!$N$5:$N$204,MATCH($A89,Orders!$A$5:$A$204,0)),""))</f>
        <v/>
      </c>
      <c r="K89" s="16">
        <f>IF($A89="","",IF(OR($G89="",$I89=""),"",IFERROR($G89/$I89,0)))</f>
        <v/>
      </c>
    </row>
    <row r="90">
      <c r="A90" s="7" t="n"/>
      <c r="B90" s="8" t="n"/>
      <c r="C90" s="7" t="n"/>
      <c r="D90" s="7" t="n"/>
      <c r="E90" s="7" t="n"/>
      <c r="F90" s="8" t="n"/>
      <c r="G90" s="9">
        <f>IF($A90="","",IF(OR($B90="",$F90=""),"",($F90-$B90)*24))</f>
        <v/>
      </c>
      <c r="H90" s="10">
        <f>IF($A90="","",IF($F90="","Open","Closed"))</f>
        <v/>
      </c>
      <c r="I90" s="9">
        <f>IF($A90="","",IFERROR(INDEX(Orders!$F$5:$F$204,MATCH($A90,Orders!$A$5:$A$204,0)),""))</f>
        <v/>
      </c>
      <c r="J90" s="10">
        <f>IF($A90="","",IFERROR(INDEX(Orders!$N$5:$N$204,MATCH($A90,Orders!$A$5:$A$204,0)),""))</f>
        <v/>
      </c>
      <c r="K90" s="16">
        <f>IF($A90="","",IF(OR($G90="",$I90=""),"",IFERROR($G90/$I90,0)))</f>
        <v/>
      </c>
    </row>
    <row r="91">
      <c r="A91" s="7" t="n"/>
      <c r="B91" s="8" t="n"/>
      <c r="C91" s="7" t="n"/>
      <c r="D91" s="7" t="n"/>
      <c r="E91" s="7" t="n"/>
      <c r="F91" s="8" t="n"/>
      <c r="G91" s="9">
        <f>IF($A91="","",IF(OR($B91="",$F91=""),"",($F91-$B91)*24))</f>
        <v/>
      </c>
      <c r="H91" s="10">
        <f>IF($A91="","",IF($F91="","Open","Closed"))</f>
        <v/>
      </c>
      <c r="I91" s="9">
        <f>IF($A91="","",IFERROR(INDEX(Orders!$F$5:$F$204,MATCH($A91,Orders!$A$5:$A$204,0)),""))</f>
        <v/>
      </c>
      <c r="J91" s="10">
        <f>IF($A91="","",IFERROR(INDEX(Orders!$N$5:$N$204,MATCH($A91,Orders!$A$5:$A$204,0)),""))</f>
        <v/>
      </c>
      <c r="K91" s="16">
        <f>IF($A91="","",IF(OR($G91="",$I91=""),"",IFERROR($G91/$I91,0)))</f>
        <v/>
      </c>
    </row>
    <row r="92">
      <c r="A92" s="7" t="n"/>
      <c r="B92" s="8" t="n"/>
      <c r="C92" s="7" t="n"/>
      <c r="D92" s="7" t="n"/>
      <c r="E92" s="7" t="n"/>
      <c r="F92" s="8" t="n"/>
      <c r="G92" s="9">
        <f>IF($A92="","",IF(OR($B92="",$F92=""),"",($F92-$B92)*24))</f>
        <v/>
      </c>
      <c r="H92" s="10">
        <f>IF($A92="","",IF($F92="","Open","Closed"))</f>
        <v/>
      </c>
      <c r="I92" s="9">
        <f>IF($A92="","",IFERROR(INDEX(Orders!$F$5:$F$204,MATCH($A92,Orders!$A$5:$A$204,0)),""))</f>
        <v/>
      </c>
      <c r="J92" s="10">
        <f>IF($A92="","",IFERROR(INDEX(Orders!$N$5:$N$204,MATCH($A92,Orders!$A$5:$A$204,0)),""))</f>
        <v/>
      </c>
      <c r="K92" s="16">
        <f>IF($A92="","",IF(OR($G92="",$I92=""),"",IFERROR($G92/$I92,0)))</f>
        <v/>
      </c>
    </row>
    <row r="93">
      <c r="A93" s="7" t="n"/>
      <c r="B93" s="8" t="n"/>
      <c r="C93" s="7" t="n"/>
      <c r="D93" s="7" t="n"/>
      <c r="E93" s="7" t="n"/>
      <c r="F93" s="8" t="n"/>
      <c r="G93" s="9">
        <f>IF($A93="","",IF(OR($B93="",$F93=""),"",($F93-$B93)*24))</f>
        <v/>
      </c>
      <c r="H93" s="10">
        <f>IF($A93="","",IF($F93="","Open","Closed"))</f>
        <v/>
      </c>
      <c r="I93" s="9">
        <f>IF($A93="","",IFERROR(INDEX(Orders!$F$5:$F$204,MATCH($A93,Orders!$A$5:$A$204,0)),""))</f>
        <v/>
      </c>
      <c r="J93" s="10">
        <f>IF($A93="","",IFERROR(INDEX(Orders!$N$5:$N$204,MATCH($A93,Orders!$A$5:$A$204,0)),""))</f>
        <v/>
      </c>
      <c r="K93" s="16">
        <f>IF($A93="","",IF(OR($G93="",$I93=""),"",IFERROR($G93/$I93,0)))</f>
        <v/>
      </c>
    </row>
    <row r="94">
      <c r="A94" s="7" t="n"/>
      <c r="B94" s="8" t="n"/>
      <c r="C94" s="7" t="n"/>
      <c r="D94" s="7" t="n"/>
      <c r="E94" s="7" t="n"/>
      <c r="F94" s="8" t="n"/>
      <c r="G94" s="9">
        <f>IF($A94="","",IF(OR($B94="",$F94=""),"",($F94-$B94)*24))</f>
        <v/>
      </c>
      <c r="H94" s="10">
        <f>IF($A94="","",IF($F94="","Open","Closed"))</f>
        <v/>
      </c>
      <c r="I94" s="9">
        <f>IF($A94="","",IFERROR(INDEX(Orders!$F$5:$F$204,MATCH($A94,Orders!$A$5:$A$204,0)),""))</f>
        <v/>
      </c>
      <c r="J94" s="10">
        <f>IF($A94="","",IFERROR(INDEX(Orders!$N$5:$N$204,MATCH($A94,Orders!$A$5:$A$204,0)),""))</f>
        <v/>
      </c>
      <c r="K94" s="16">
        <f>IF($A94="","",IF(OR($G94="",$I94=""),"",IFERROR($G94/$I94,0)))</f>
        <v/>
      </c>
    </row>
    <row r="95">
      <c r="A95" s="7" t="n"/>
      <c r="B95" s="8" t="n"/>
      <c r="C95" s="7" t="n"/>
      <c r="D95" s="7" t="n"/>
      <c r="E95" s="7" t="n"/>
      <c r="F95" s="8" t="n"/>
      <c r="G95" s="9">
        <f>IF($A95="","",IF(OR($B95="",$F95=""),"",($F95-$B95)*24))</f>
        <v/>
      </c>
      <c r="H95" s="10">
        <f>IF($A95="","",IF($F95="","Open","Closed"))</f>
        <v/>
      </c>
      <c r="I95" s="9">
        <f>IF($A95="","",IFERROR(INDEX(Orders!$F$5:$F$204,MATCH($A95,Orders!$A$5:$A$204,0)),""))</f>
        <v/>
      </c>
      <c r="J95" s="10">
        <f>IF($A95="","",IFERROR(INDEX(Orders!$N$5:$N$204,MATCH($A95,Orders!$A$5:$A$204,0)),""))</f>
        <v/>
      </c>
      <c r="K95" s="16">
        <f>IF($A95="","",IF(OR($G95="",$I95=""),"",IFERROR($G95/$I95,0)))</f>
        <v/>
      </c>
    </row>
    <row r="96">
      <c r="A96" s="7" t="n"/>
      <c r="B96" s="8" t="n"/>
      <c r="C96" s="7" t="n"/>
      <c r="D96" s="7" t="n"/>
      <c r="E96" s="7" t="n"/>
      <c r="F96" s="8" t="n"/>
      <c r="G96" s="9">
        <f>IF($A96="","",IF(OR($B96="",$F96=""),"",($F96-$B96)*24))</f>
        <v/>
      </c>
      <c r="H96" s="10">
        <f>IF($A96="","",IF($F96="","Open","Closed"))</f>
        <v/>
      </c>
      <c r="I96" s="9">
        <f>IF($A96="","",IFERROR(INDEX(Orders!$F$5:$F$204,MATCH($A96,Orders!$A$5:$A$204,0)),""))</f>
        <v/>
      </c>
      <c r="J96" s="10">
        <f>IF($A96="","",IFERROR(INDEX(Orders!$N$5:$N$204,MATCH($A96,Orders!$A$5:$A$204,0)),""))</f>
        <v/>
      </c>
      <c r="K96" s="16">
        <f>IF($A96="","",IF(OR($G96="",$I96=""),"",IFERROR($G96/$I96,0)))</f>
        <v/>
      </c>
    </row>
    <row r="97">
      <c r="A97" s="7" t="n"/>
      <c r="B97" s="8" t="n"/>
      <c r="C97" s="7" t="n"/>
      <c r="D97" s="7" t="n"/>
      <c r="E97" s="7" t="n"/>
      <c r="F97" s="8" t="n"/>
      <c r="G97" s="9">
        <f>IF($A97="","",IF(OR($B97="",$F97=""),"",($F97-$B97)*24))</f>
        <v/>
      </c>
      <c r="H97" s="10">
        <f>IF($A97="","",IF($F97="","Open","Closed"))</f>
        <v/>
      </c>
      <c r="I97" s="9">
        <f>IF($A97="","",IFERROR(INDEX(Orders!$F$5:$F$204,MATCH($A97,Orders!$A$5:$A$204,0)),""))</f>
        <v/>
      </c>
      <c r="J97" s="10">
        <f>IF($A97="","",IFERROR(INDEX(Orders!$N$5:$N$204,MATCH($A97,Orders!$A$5:$A$204,0)),""))</f>
        <v/>
      </c>
      <c r="K97" s="16">
        <f>IF($A97="","",IF(OR($G97="",$I97=""),"",IFERROR($G97/$I97,0)))</f>
        <v/>
      </c>
    </row>
    <row r="98">
      <c r="A98" s="7" t="n"/>
      <c r="B98" s="8" t="n"/>
      <c r="C98" s="7" t="n"/>
      <c r="D98" s="7" t="n"/>
      <c r="E98" s="7" t="n"/>
      <c r="F98" s="8" t="n"/>
      <c r="G98" s="9">
        <f>IF($A98="","",IF(OR($B98="",$F98=""),"",($F98-$B98)*24))</f>
        <v/>
      </c>
      <c r="H98" s="10">
        <f>IF($A98="","",IF($F98="","Open","Closed"))</f>
        <v/>
      </c>
      <c r="I98" s="9">
        <f>IF($A98="","",IFERROR(INDEX(Orders!$F$5:$F$204,MATCH($A98,Orders!$A$5:$A$204,0)),""))</f>
        <v/>
      </c>
      <c r="J98" s="10">
        <f>IF($A98="","",IFERROR(INDEX(Orders!$N$5:$N$204,MATCH($A98,Orders!$A$5:$A$204,0)),""))</f>
        <v/>
      </c>
      <c r="K98" s="16">
        <f>IF($A98="","",IF(OR($G98="",$I98=""),"",IFERROR($G98/$I98,0)))</f>
        <v/>
      </c>
    </row>
    <row r="99">
      <c r="A99" s="7" t="n"/>
      <c r="B99" s="8" t="n"/>
      <c r="C99" s="7" t="n"/>
      <c r="D99" s="7" t="n"/>
      <c r="E99" s="7" t="n"/>
      <c r="F99" s="8" t="n"/>
      <c r="G99" s="9">
        <f>IF($A99="","",IF(OR($B99="",$F99=""),"",($F99-$B99)*24))</f>
        <v/>
      </c>
      <c r="H99" s="10">
        <f>IF($A99="","",IF($F99="","Open","Closed"))</f>
        <v/>
      </c>
      <c r="I99" s="9">
        <f>IF($A99="","",IFERROR(INDEX(Orders!$F$5:$F$204,MATCH($A99,Orders!$A$5:$A$204,0)),""))</f>
        <v/>
      </c>
      <c r="J99" s="10">
        <f>IF($A99="","",IFERROR(INDEX(Orders!$N$5:$N$204,MATCH($A99,Orders!$A$5:$A$204,0)),""))</f>
        <v/>
      </c>
      <c r="K99" s="16">
        <f>IF($A99="","",IF(OR($G99="",$I99=""),"",IFERROR($G99/$I99,0)))</f>
        <v/>
      </c>
    </row>
    <row r="100">
      <c r="A100" s="7" t="n"/>
      <c r="B100" s="8" t="n"/>
      <c r="C100" s="7" t="n"/>
      <c r="D100" s="7" t="n"/>
      <c r="E100" s="7" t="n"/>
      <c r="F100" s="8" t="n"/>
      <c r="G100" s="9">
        <f>IF($A100="","",IF(OR($B100="",$F100=""),"",($F100-$B100)*24))</f>
        <v/>
      </c>
      <c r="H100" s="10">
        <f>IF($A100="","",IF($F100="","Open","Closed"))</f>
        <v/>
      </c>
      <c r="I100" s="9">
        <f>IF($A100="","",IFERROR(INDEX(Orders!$F$5:$F$204,MATCH($A100,Orders!$A$5:$A$204,0)),""))</f>
        <v/>
      </c>
      <c r="J100" s="10">
        <f>IF($A100="","",IFERROR(INDEX(Orders!$N$5:$N$204,MATCH($A100,Orders!$A$5:$A$204,0)),""))</f>
        <v/>
      </c>
      <c r="K100" s="16">
        <f>IF($A100="","",IF(OR($G100="",$I100=""),"",IFERROR($G100/$I100,0)))</f>
        <v/>
      </c>
    </row>
    <row r="101">
      <c r="A101" s="7" t="n"/>
      <c r="B101" s="8" t="n"/>
      <c r="C101" s="7" t="n"/>
      <c r="D101" s="7" t="n"/>
      <c r="E101" s="7" t="n"/>
      <c r="F101" s="8" t="n"/>
      <c r="G101" s="9">
        <f>IF($A101="","",IF(OR($B101="",$F101=""),"",($F101-$B101)*24))</f>
        <v/>
      </c>
      <c r="H101" s="10">
        <f>IF($A101="","",IF($F101="","Open","Closed"))</f>
        <v/>
      </c>
      <c r="I101" s="9">
        <f>IF($A101="","",IFERROR(INDEX(Orders!$F$5:$F$204,MATCH($A101,Orders!$A$5:$A$204,0)),""))</f>
        <v/>
      </c>
      <c r="J101" s="10">
        <f>IF($A101="","",IFERROR(INDEX(Orders!$N$5:$N$204,MATCH($A101,Orders!$A$5:$A$204,0)),""))</f>
        <v/>
      </c>
      <c r="K101" s="16">
        <f>IF($A101="","",IF(OR($G101="",$I101=""),"",IFERROR($G101/$I101,0)))</f>
        <v/>
      </c>
    </row>
    <row r="102">
      <c r="A102" s="7" t="n"/>
      <c r="B102" s="8" t="n"/>
      <c r="C102" s="7" t="n"/>
      <c r="D102" s="7" t="n"/>
      <c r="E102" s="7" t="n"/>
      <c r="F102" s="8" t="n"/>
      <c r="G102" s="9">
        <f>IF($A102="","",IF(OR($B102="",$F102=""),"",($F102-$B102)*24))</f>
        <v/>
      </c>
      <c r="H102" s="10">
        <f>IF($A102="","",IF($F102="","Open","Closed"))</f>
        <v/>
      </c>
      <c r="I102" s="9">
        <f>IF($A102="","",IFERROR(INDEX(Orders!$F$5:$F$204,MATCH($A102,Orders!$A$5:$A$204,0)),""))</f>
        <v/>
      </c>
      <c r="J102" s="10">
        <f>IF($A102="","",IFERROR(INDEX(Orders!$N$5:$N$204,MATCH($A102,Orders!$A$5:$A$204,0)),""))</f>
        <v/>
      </c>
      <c r="K102" s="16">
        <f>IF($A102="","",IF(OR($G102="",$I102=""),"",IFERROR($G102/$I102,0)))</f>
        <v/>
      </c>
    </row>
    <row r="103">
      <c r="A103" s="7" t="n"/>
      <c r="B103" s="8" t="n"/>
      <c r="C103" s="7" t="n"/>
      <c r="D103" s="7" t="n"/>
      <c r="E103" s="7" t="n"/>
      <c r="F103" s="8" t="n"/>
      <c r="G103" s="9">
        <f>IF($A103="","",IF(OR($B103="",$F103=""),"",($F103-$B103)*24))</f>
        <v/>
      </c>
      <c r="H103" s="10">
        <f>IF($A103="","",IF($F103="","Open","Closed"))</f>
        <v/>
      </c>
      <c r="I103" s="9">
        <f>IF($A103="","",IFERROR(INDEX(Orders!$F$5:$F$204,MATCH($A103,Orders!$A$5:$A$204,0)),""))</f>
        <v/>
      </c>
      <c r="J103" s="10">
        <f>IF($A103="","",IFERROR(INDEX(Orders!$N$5:$N$204,MATCH($A103,Orders!$A$5:$A$204,0)),""))</f>
        <v/>
      </c>
      <c r="K103" s="16">
        <f>IF($A103="","",IF(OR($G103="",$I103=""),"",IFERROR($G103/$I103,0)))</f>
        <v/>
      </c>
    </row>
    <row r="104">
      <c r="A104" s="7" t="n"/>
      <c r="B104" s="8" t="n"/>
      <c r="C104" s="7" t="n"/>
      <c r="D104" s="7" t="n"/>
      <c r="E104" s="7" t="n"/>
      <c r="F104" s="8" t="n"/>
      <c r="G104" s="9">
        <f>IF($A104="","",IF(OR($B104="",$F104=""),"",($F104-$B104)*24))</f>
        <v/>
      </c>
      <c r="H104" s="10">
        <f>IF($A104="","",IF($F104="","Open","Closed"))</f>
        <v/>
      </c>
      <c r="I104" s="9">
        <f>IF($A104="","",IFERROR(INDEX(Orders!$F$5:$F$204,MATCH($A104,Orders!$A$5:$A$204,0)),""))</f>
        <v/>
      </c>
      <c r="J104" s="10">
        <f>IF($A104="","",IFERROR(INDEX(Orders!$N$5:$N$204,MATCH($A104,Orders!$A$5:$A$204,0)),""))</f>
        <v/>
      </c>
      <c r="K104" s="16">
        <f>IF($A104="","",IF(OR($G104="",$I104=""),"",IFERROR($G104/$I104,0)))</f>
        <v/>
      </c>
    </row>
    <row r="105">
      <c r="A105" s="7" t="n"/>
      <c r="B105" s="8" t="n"/>
      <c r="C105" s="7" t="n"/>
      <c r="D105" s="7" t="n"/>
      <c r="E105" s="7" t="n"/>
      <c r="F105" s="8" t="n"/>
      <c r="G105" s="9">
        <f>IF($A105="","",IF(OR($B105="",$F105=""),"",($F105-$B105)*24))</f>
        <v/>
      </c>
      <c r="H105" s="10">
        <f>IF($A105="","",IF($F105="","Open","Closed"))</f>
        <v/>
      </c>
      <c r="I105" s="9">
        <f>IF($A105="","",IFERROR(INDEX(Orders!$F$5:$F$204,MATCH($A105,Orders!$A$5:$A$204,0)),""))</f>
        <v/>
      </c>
      <c r="J105" s="10">
        <f>IF($A105="","",IFERROR(INDEX(Orders!$N$5:$N$204,MATCH($A105,Orders!$A$5:$A$204,0)),""))</f>
        <v/>
      </c>
      <c r="K105" s="16">
        <f>IF($A105="","",IF(OR($G105="",$I105=""),"",IFERROR($G105/$I105,0)))</f>
        <v/>
      </c>
    </row>
    <row r="106">
      <c r="A106" s="7" t="n"/>
      <c r="B106" s="8" t="n"/>
      <c r="C106" s="7" t="n"/>
      <c r="D106" s="7" t="n"/>
      <c r="E106" s="7" t="n"/>
      <c r="F106" s="8" t="n"/>
      <c r="G106" s="9">
        <f>IF($A106="","",IF(OR($B106="",$F106=""),"",($F106-$B106)*24))</f>
        <v/>
      </c>
      <c r="H106" s="10">
        <f>IF($A106="","",IF($F106="","Open","Closed"))</f>
        <v/>
      </c>
      <c r="I106" s="9">
        <f>IF($A106="","",IFERROR(INDEX(Orders!$F$5:$F$204,MATCH($A106,Orders!$A$5:$A$204,0)),""))</f>
        <v/>
      </c>
      <c r="J106" s="10">
        <f>IF($A106="","",IFERROR(INDEX(Orders!$N$5:$N$204,MATCH($A106,Orders!$A$5:$A$204,0)),""))</f>
        <v/>
      </c>
      <c r="K106" s="16">
        <f>IF($A106="","",IF(OR($G106="",$I106=""),"",IFERROR($G106/$I106,0)))</f>
        <v/>
      </c>
    </row>
    <row r="107">
      <c r="A107" s="7" t="n"/>
      <c r="B107" s="8" t="n"/>
      <c r="C107" s="7" t="n"/>
      <c r="D107" s="7" t="n"/>
      <c r="E107" s="7" t="n"/>
      <c r="F107" s="8" t="n"/>
      <c r="G107" s="9">
        <f>IF($A107="","",IF(OR($B107="",$F107=""),"",($F107-$B107)*24))</f>
        <v/>
      </c>
      <c r="H107" s="10">
        <f>IF($A107="","",IF($F107="","Open","Closed"))</f>
        <v/>
      </c>
      <c r="I107" s="9">
        <f>IF($A107="","",IFERROR(INDEX(Orders!$F$5:$F$204,MATCH($A107,Orders!$A$5:$A$204,0)),""))</f>
        <v/>
      </c>
      <c r="J107" s="10">
        <f>IF($A107="","",IFERROR(INDEX(Orders!$N$5:$N$204,MATCH($A107,Orders!$A$5:$A$204,0)),""))</f>
        <v/>
      </c>
      <c r="K107" s="16">
        <f>IF($A107="","",IF(OR($G107="",$I107=""),"",IFERROR($G107/$I107,0)))</f>
        <v/>
      </c>
    </row>
    <row r="108">
      <c r="A108" s="7" t="n"/>
      <c r="B108" s="8" t="n"/>
      <c r="C108" s="7" t="n"/>
      <c r="D108" s="7" t="n"/>
      <c r="E108" s="7" t="n"/>
      <c r="F108" s="8" t="n"/>
      <c r="G108" s="9">
        <f>IF($A108="","",IF(OR($B108="",$F108=""),"",($F108-$B108)*24))</f>
        <v/>
      </c>
      <c r="H108" s="10">
        <f>IF($A108="","",IF($F108="","Open","Closed"))</f>
        <v/>
      </c>
      <c r="I108" s="9">
        <f>IF($A108="","",IFERROR(INDEX(Orders!$F$5:$F$204,MATCH($A108,Orders!$A$5:$A$204,0)),""))</f>
        <v/>
      </c>
      <c r="J108" s="10">
        <f>IF($A108="","",IFERROR(INDEX(Orders!$N$5:$N$204,MATCH($A108,Orders!$A$5:$A$204,0)),""))</f>
        <v/>
      </c>
      <c r="K108" s="16">
        <f>IF($A108="","",IF(OR($G108="",$I108=""),"",IFERROR($G108/$I108,0)))</f>
        <v/>
      </c>
    </row>
    <row r="109">
      <c r="A109" s="7" t="n"/>
      <c r="B109" s="8" t="n"/>
      <c r="C109" s="7" t="n"/>
      <c r="D109" s="7" t="n"/>
      <c r="E109" s="7" t="n"/>
      <c r="F109" s="8" t="n"/>
      <c r="G109" s="9">
        <f>IF($A109="","",IF(OR($B109="",$F109=""),"",($F109-$B109)*24))</f>
        <v/>
      </c>
      <c r="H109" s="10">
        <f>IF($A109="","",IF($F109="","Open","Closed"))</f>
        <v/>
      </c>
      <c r="I109" s="9">
        <f>IF($A109="","",IFERROR(INDEX(Orders!$F$5:$F$204,MATCH($A109,Orders!$A$5:$A$204,0)),""))</f>
        <v/>
      </c>
      <c r="J109" s="10">
        <f>IF($A109="","",IFERROR(INDEX(Orders!$N$5:$N$204,MATCH($A109,Orders!$A$5:$A$204,0)),""))</f>
        <v/>
      </c>
      <c r="K109" s="16">
        <f>IF($A109="","",IF(OR($G109="",$I109=""),"",IFERROR($G109/$I109,0)))</f>
        <v/>
      </c>
    </row>
    <row r="110">
      <c r="A110" s="7" t="n"/>
      <c r="B110" s="8" t="n"/>
      <c r="C110" s="7" t="n"/>
      <c r="D110" s="7" t="n"/>
      <c r="E110" s="7" t="n"/>
      <c r="F110" s="8" t="n"/>
      <c r="G110" s="9">
        <f>IF($A110="","",IF(OR($B110="",$F110=""),"",($F110-$B110)*24))</f>
        <v/>
      </c>
      <c r="H110" s="10">
        <f>IF($A110="","",IF($F110="","Open","Closed"))</f>
        <v/>
      </c>
      <c r="I110" s="9">
        <f>IF($A110="","",IFERROR(INDEX(Orders!$F$5:$F$204,MATCH($A110,Orders!$A$5:$A$204,0)),""))</f>
        <v/>
      </c>
      <c r="J110" s="10">
        <f>IF($A110="","",IFERROR(INDEX(Orders!$N$5:$N$204,MATCH($A110,Orders!$A$5:$A$204,0)),""))</f>
        <v/>
      </c>
      <c r="K110" s="16">
        <f>IF($A110="","",IF(OR($G110="",$I110=""),"",IFERROR($G110/$I110,0)))</f>
        <v/>
      </c>
    </row>
    <row r="111">
      <c r="A111" s="7" t="n"/>
      <c r="B111" s="8" t="n"/>
      <c r="C111" s="7" t="n"/>
      <c r="D111" s="7" t="n"/>
      <c r="E111" s="7" t="n"/>
      <c r="F111" s="8" t="n"/>
      <c r="G111" s="9">
        <f>IF($A111="","",IF(OR($B111="",$F111=""),"",($F111-$B111)*24))</f>
        <v/>
      </c>
      <c r="H111" s="10">
        <f>IF($A111="","",IF($F111="","Open","Closed"))</f>
        <v/>
      </c>
      <c r="I111" s="9">
        <f>IF($A111="","",IFERROR(INDEX(Orders!$F$5:$F$204,MATCH($A111,Orders!$A$5:$A$204,0)),""))</f>
        <v/>
      </c>
      <c r="J111" s="10">
        <f>IF($A111="","",IFERROR(INDEX(Orders!$N$5:$N$204,MATCH($A111,Orders!$A$5:$A$204,0)),""))</f>
        <v/>
      </c>
      <c r="K111" s="16">
        <f>IF($A111="","",IF(OR($G111="",$I111=""),"",IFERROR($G111/$I111,0)))</f>
        <v/>
      </c>
    </row>
    <row r="112">
      <c r="A112" s="7" t="n"/>
      <c r="B112" s="8" t="n"/>
      <c r="C112" s="7" t="n"/>
      <c r="D112" s="7" t="n"/>
      <c r="E112" s="7" t="n"/>
      <c r="F112" s="8" t="n"/>
      <c r="G112" s="9">
        <f>IF($A112="","",IF(OR($B112="",$F112=""),"",($F112-$B112)*24))</f>
        <v/>
      </c>
      <c r="H112" s="10">
        <f>IF($A112="","",IF($F112="","Open","Closed"))</f>
        <v/>
      </c>
      <c r="I112" s="9">
        <f>IF($A112="","",IFERROR(INDEX(Orders!$F$5:$F$204,MATCH($A112,Orders!$A$5:$A$204,0)),""))</f>
        <v/>
      </c>
      <c r="J112" s="10">
        <f>IF($A112="","",IFERROR(INDEX(Orders!$N$5:$N$204,MATCH($A112,Orders!$A$5:$A$204,0)),""))</f>
        <v/>
      </c>
      <c r="K112" s="16">
        <f>IF($A112="","",IF(OR($G112="",$I112=""),"",IFERROR($G112/$I112,0)))</f>
        <v/>
      </c>
    </row>
    <row r="113">
      <c r="A113" s="7" t="n"/>
      <c r="B113" s="8" t="n"/>
      <c r="C113" s="7" t="n"/>
      <c r="D113" s="7" t="n"/>
      <c r="E113" s="7" t="n"/>
      <c r="F113" s="8" t="n"/>
      <c r="G113" s="9">
        <f>IF($A113="","",IF(OR($B113="",$F113=""),"",($F113-$B113)*24))</f>
        <v/>
      </c>
      <c r="H113" s="10">
        <f>IF($A113="","",IF($F113="","Open","Closed"))</f>
        <v/>
      </c>
      <c r="I113" s="9">
        <f>IF($A113="","",IFERROR(INDEX(Orders!$F$5:$F$204,MATCH($A113,Orders!$A$5:$A$204,0)),""))</f>
        <v/>
      </c>
      <c r="J113" s="10">
        <f>IF($A113="","",IFERROR(INDEX(Orders!$N$5:$N$204,MATCH($A113,Orders!$A$5:$A$204,0)),""))</f>
        <v/>
      </c>
      <c r="K113" s="16">
        <f>IF($A113="","",IF(OR($G113="",$I113=""),"",IFERROR($G113/$I113,0)))</f>
        <v/>
      </c>
    </row>
    <row r="114">
      <c r="A114" s="7" t="n"/>
      <c r="B114" s="8" t="n"/>
      <c r="C114" s="7" t="n"/>
      <c r="D114" s="7" t="n"/>
      <c r="E114" s="7" t="n"/>
      <c r="F114" s="8" t="n"/>
      <c r="G114" s="9">
        <f>IF($A114="","",IF(OR($B114="",$F114=""),"",($F114-$B114)*24))</f>
        <v/>
      </c>
      <c r="H114" s="10">
        <f>IF($A114="","",IF($F114="","Open","Closed"))</f>
        <v/>
      </c>
      <c r="I114" s="9">
        <f>IF($A114="","",IFERROR(INDEX(Orders!$F$5:$F$204,MATCH($A114,Orders!$A$5:$A$204,0)),""))</f>
        <v/>
      </c>
      <c r="J114" s="10">
        <f>IF($A114="","",IFERROR(INDEX(Orders!$N$5:$N$204,MATCH($A114,Orders!$A$5:$A$204,0)),""))</f>
        <v/>
      </c>
      <c r="K114" s="16">
        <f>IF($A114="","",IF(OR($G114="",$I114=""),"",IFERROR($G114/$I114,0)))</f>
        <v/>
      </c>
    </row>
    <row r="115">
      <c r="A115" s="7" t="n"/>
      <c r="B115" s="8" t="n"/>
      <c r="C115" s="7" t="n"/>
      <c r="D115" s="7" t="n"/>
      <c r="E115" s="7" t="n"/>
      <c r="F115" s="8" t="n"/>
      <c r="G115" s="9">
        <f>IF($A115="","",IF(OR($B115="",$F115=""),"",($F115-$B115)*24))</f>
        <v/>
      </c>
      <c r="H115" s="10">
        <f>IF($A115="","",IF($F115="","Open","Closed"))</f>
        <v/>
      </c>
      <c r="I115" s="9">
        <f>IF($A115="","",IFERROR(INDEX(Orders!$F$5:$F$204,MATCH($A115,Orders!$A$5:$A$204,0)),""))</f>
        <v/>
      </c>
      <c r="J115" s="10">
        <f>IF($A115="","",IFERROR(INDEX(Orders!$N$5:$N$204,MATCH($A115,Orders!$A$5:$A$204,0)),""))</f>
        <v/>
      </c>
      <c r="K115" s="16">
        <f>IF($A115="","",IF(OR($G115="",$I115=""),"",IFERROR($G115/$I115,0)))</f>
        <v/>
      </c>
    </row>
    <row r="116">
      <c r="A116" s="7" t="n"/>
      <c r="B116" s="8" t="n"/>
      <c r="C116" s="7" t="n"/>
      <c r="D116" s="7" t="n"/>
      <c r="E116" s="7" t="n"/>
      <c r="F116" s="8" t="n"/>
      <c r="G116" s="9">
        <f>IF($A116="","",IF(OR($B116="",$F116=""),"",($F116-$B116)*24))</f>
        <v/>
      </c>
      <c r="H116" s="10">
        <f>IF($A116="","",IF($F116="","Open","Closed"))</f>
        <v/>
      </c>
      <c r="I116" s="9">
        <f>IF($A116="","",IFERROR(INDEX(Orders!$F$5:$F$204,MATCH($A116,Orders!$A$5:$A$204,0)),""))</f>
        <v/>
      </c>
      <c r="J116" s="10">
        <f>IF($A116="","",IFERROR(INDEX(Orders!$N$5:$N$204,MATCH($A116,Orders!$A$5:$A$204,0)),""))</f>
        <v/>
      </c>
      <c r="K116" s="16">
        <f>IF($A116="","",IF(OR($G116="",$I116=""),"",IFERROR($G116/$I116,0)))</f>
        <v/>
      </c>
    </row>
    <row r="117">
      <c r="A117" s="7" t="n"/>
      <c r="B117" s="8" t="n"/>
      <c r="C117" s="7" t="n"/>
      <c r="D117" s="7" t="n"/>
      <c r="E117" s="7" t="n"/>
      <c r="F117" s="8" t="n"/>
      <c r="G117" s="9">
        <f>IF($A117="","",IF(OR($B117="",$F117=""),"",($F117-$B117)*24))</f>
        <v/>
      </c>
      <c r="H117" s="10">
        <f>IF($A117="","",IF($F117="","Open","Closed"))</f>
        <v/>
      </c>
      <c r="I117" s="9">
        <f>IF($A117="","",IFERROR(INDEX(Orders!$F$5:$F$204,MATCH($A117,Orders!$A$5:$A$204,0)),""))</f>
        <v/>
      </c>
      <c r="J117" s="10">
        <f>IF($A117="","",IFERROR(INDEX(Orders!$N$5:$N$204,MATCH($A117,Orders!$A$5:$A$204,0)),""))</f>
        <v/>
      </c>
      <c r="K117" s="16">
        <f>IF($A117="","",IF(OR($G117="",$I117=""),"",IFERROR($G117/$I117,0)))</f>
        <v/>
      </c>
    </row>
    <row r="118">
      <c r="A118" s="7" t="n"/>
      <c r="B118" s="8" t="n"/>
      <c r="C118" s="7" t="n"/>
      <c r="D118" s="7" t="n"/>
      <c r="E118" s="7" t="n"/>
      <c r="F118" s="8" t="n"/>
      <c r="G118" s="9">
        <f>IF($A118="","",IF(OR($B118="",$F118=""),"",($F118-$B118)*24))</f>
        <v/>
      </c>
      <c r="H118" s="10">
        <f>IF($A118="","",IF($F118="","Open","Closed"))</f>
        <v/>
      </c>
      <c r="I118" s="9">
        <f>IF($A118="","",IFERROR(INDEX(Orders!$F$5:$F$204,MATCH($A118,Orders!$A$5:$A$204,0)),""))</f>
        <v/>
      </c>
      <c r="J118" s="10">
        <f>IF($A118="","",IFERROR(INDEX(Orders!$N$5:$N$204,MATCH($A118,Orders!$A$5:$A$204,0)),""))</f>
        <v/>
      </c>
      <c r="K118" s="16">
        <f>IF($A118="","",IF(OR($G118="",$I118=""),"",IFERROR($G118/$I118,0)))</f>
        <v/>
      </c>
    </row>
    <row r="119">
      <c r="A119" s="7" t="n"/>
      <c r="B119" s="8" t="n"/>
      <c r="C119" s="7" t="n"/>
      <c r="D119" s="7" t="n"/>
      <c r="E119" s="7" t="n"/>
      <c r="F119" s="8" t="n"/>
      <c r="G119" s="9">
        <f>IF($A119="","",IF(OR($B119="",$F119=""),"",($F119-$B119)*24))</f>
        <v/>
      </c>
      <c r="H119" s="10">
        <f>IF($A119="","",IF($F119="","Open","Closed"))</f>
        <v/>
      </c>
      <c r="I119" s="9">
        <f>IF($A119="","",IFERROR(INDEX(Orders!$F$5:$F$204,MATCH($A119,Orders!$A$5:$A$204,0)),""))</f>
        <v/>
      </c>
      <c r="J119" s="10">
        <f>IF($A119="","",IFERROR(INDEX(Orders!$N$5:$N$204,MATCH($A119,Orders!$A$5:$A$204,0)),""))</f>
        <v/>
      </c>
      <c r="K119" s="16">
        <f>IF($A119="","",IF(OR($G119="",$I119=""),"",IFERROR($G119/$I119,0)))</f>
        <v/>
      </c>
    </row>
    <row r="120">
      <c r="A120" s="7" t="n"/>
      <c r="B120" s="8" t="n"/>
      <c r="C120" s="7" t="n"/>
      <c r="D120" s="7" t="n"/>
      <c r="E120" s="7" t="n"/>
      <c r="F120" s="8" t="n"/>
      <c r="G120" s="9">
        <f>IF($A120="","",IF(OR($B120="",$F120=""),"",($F120-$B120)*24))</f>
        <v/>
      </c>
      <c r="H120" s="10">
        <f>IF($A120="","",IF($F120="","Open","Closed"))</f>
        <v/>
      </c>
      <c r="I120" s="9">
        <f>IF($A120="","",IFERROR(INDEX(Orders!$F$5:$F$204,MATCH($A120,Orders!$A$5:$A$204,0)),""))</f>
        <v/>
      </c>
      <c r="J120" s="10">
        <f>IF($A120="","",IFERROR(INDEX(Orders!$N$5:$N$204,MATCH($A120,Orders!$A$5:$A$204,0)),""))</f>
        <v/>
      </c>
      <c r="K120" s="16">
        <f>IF($A120="","",IF(OR($G120="",$I120=""),"",IFERROR($G120/$I120,0)))</f>
        <v/>
      </c>
    </row>
    <row r="121">
      <c r="A121" s="7" t="n"/>
      <c r="B121" s="8" t="n"/>
      <c r="C121" s="7" t="n"/>
      <c r="D121" s="7" t="n"/>
      <c r="E121" s="7" t="n"/>
      <c r="F121" s="8" t="n"/>
      <c r="G121" s="9">
        <f>IF($A121="","",IF(OR($B121="",$F121=""),"",($F121-$B121)*24))</f>
        <v/>
      </c>
      <c r="H121" s="10">
        <f>IF($A121="","",IF($F121="","Open","Closed"))</f>
        <v/>
      </c>
      <c r="I121" s="9">
        <f>IF($A121="","",IFERROR(INDEX(Orders!$F$5:$F$204,MATCH($A121,Orders!$A$5:$A$204,0)),""))</f>
        <v/>
      </c>
      <c r="J121" s="10">
        <f>IF($A121="","",IFERROR(INDEX(Orders!$N$5:$N$204,MATCH($A121,Orders!$A$5:$A$204,0)),""))</f>
        <v/>
      </c>
      <c r="K121" s="16">
        <f>IF($A121="","",IF(OR($G121="",$I121=""),"",IFERROR($G121/$I121,0)))</f>
        <v/>
      </c>
    </row>
    <row r="122">
      <c r="A122" s="7" t="n"/>
      <c r="B122" s="8" t="n"/>
      <c r="C122" s="7" t="n"/>
      <c r="D122" s="7" t="n"/>
      <c r="E122" s="7" t="n"/>
      <c r="F122" s="8" t="n"/>
      <c r="G122" s="9">
        <f>IF($A122="","",IF(OR($B122="",$F122=""),"",($F122-$B122)*24))</f>
        <v/>
      </c>
      <c r="H122" s="10">
        <f>IF($A122="","",IF($F122="","Open","Closed"))</f>
        <v/>
      </c>
      <c r="I122" s="9">
        <f>IF($A122="","",IFERROR(INDEX(Orders!$F$5:$F$204,MATCH($A122,Orders!$A$5:$A$204,0)),""))</f>
        <v/>
      </c>
      <c r="J122" s="10">
        <f>IF($A122="","",IFERROR(INDEX(Orders!$N$5:$N$204,MATCH($A122,Orders!$A$5:$A$204,0)),""))</f>
        <v/>
      </c>
      <c r="K122" s="16">
        <f>IF($A122="","",IF(OR($G122="",$I122=""),"",IFERROR($G122/$I122,0)))</f>
        <v/>
      </c>
    </row>
    <row r="123">
      <c r="A123" s="7" t="n"/>
      <c r="B123" s="8" t="n"/>
      <c r="C123" s="7" t="n"/>
      <c r="D123" s="7" t="n"/>
      <c r="E123" s="7" t="n"/>
      <c r="F123" s="8" t="n"/>
      <c r="G123" s="9">
        <f>IF($A123="","",IF(OR($B123="",$F123=""),"",($F123-$B123)*24))</f>
        <v/>
      </c>
      <c r="H123" s="10">
        <f>IF($A123="","",IF($F123="","Open","Closed"))</f>
        <v/>
      </c>
      <c r="I123" s="9">
        <f>IF($A123="","",IFERROR(INDEX(Orders!$F$5:$F$204,MATCH($A123,Orders!$A$5:$A$204,0)),""))</f>
        <v/>
      </c>
      <c r="J123" s="10">
        <f>IF($A123="","",IFERROR(INDEX(Orders!$N$5:$N$204,MATCH($A123,Orders!$A$5:$A$204,0)),""))</f>
        <v/>
      </c>
      <c r="K123" s="16">
        <f>IF($A123="","",IF(OR($G123="",$I123=""),"",IFERROR($G123/$I123,0)))</f>
        <v/>
      </c>
    </row>
    <row r="124">
      <c r="A124" s="7" t="n"/>
      <c r="B124" s="8" t="n"/>
      <c r="C124" s="7" t="n"/>
      <c r="D124" s="7" t="n"/>
      <c r="E124" s="7" t="n"/>
      <c r="F124" s="8" t="n"/>
      <c r="G124" s="9">
        <f>IF($A124="","",IF(OR($B124="",$F124=""),"",($F124-$B124)*24))</f>
        <v/>
      </c>
      <c r="H124" s="10">
        <f>IF($A124="","",IF($F124="","Open","Closed"))</f>
        <v/>
      </c>
      <c r="I124" s="9">
        <f>IF($A124="","",IFERROR(INDEX(Orders!$F$5:$F$204,MATCH($A124,Orders!$A$5:$A$204,0)),""))</f>
        <v/>
      </c>
      <c r="J124" s="10">
        <f>IF($A124="","",IFERROR(INDEX(Orders!$N$5:$N$204,MATCH($A124,Orders!$A$5:$A$204,0)),""))</f>
        <v/>
      </c>
      <c r="K124" s="16">
        <f>IF($A124="","",IF(OR($G124="",$I124=""),"",IFERROR($G124/$I124,0)))</f>
        <v/>
      </c>
    </row>
    <row r="125">
      <c r="A125" s="7" t="n"/>
      <c r="B125" s="8" t="n"/>
      <c r="C125" s="7" t="n"/>
      <c r="D125" s="7" t="n"/>
      <c r="E125" s="7" t="n"/>
      <c r="F125" s="8" t="n"/>
      <c r="G125" s="9">
        <f>IF($A125="","",IF(OR($B125="",$F125=""),"",($F125-$B125)*24))</f>
        <v/>
      </c>
      <c r="H125" s="10">
        <f>IF($A125="","",IF($F125="","Open","Closed"))</f>
        <v/>
      </c>
      <c r="I125" s="9">
        <f>IF($A125="","",IFERROR(INDEX(Orders!$F$5:$F$204,MATCH($A125,Orders!$A$5:$A$204,0)),""))</f>
        <v/>
      </c>
      <c r="J125" s="10">
        <f>IF($A125="","",IFERROR(INDEX(Orders!$N$5:$N$204,MATCH($A125,Orders!$A$5:$A$204,0)),""))</f>
        <v/>
      </c>
      <c r="K125" s="16">
        <f>IF($A125="","",IF(OR($G125="",$I125=""),"",IFERROR($G125/$I125,0)))</f>
        <v/>
      </c>
    </row>
    <row r="126">
      <c r="A126" s="7" t="n"/>
      <c r="B126" s="8" t="n"/>
      <c r="C126" s="7" t="n"/>
      <c r="D126" s="7" t="n"/>
      <c r="E126" s="7" t="n"/>
      <c r="F126" s="8" t="n"/>
      <c r="G126" s="9">
        <f>IF($A126="","",IF(OR($B126="",$F126=""),"",($F126-$B126)*24))</f>
        <v/>
      </c>
      <c r="H126" s="10">
        <f>IF($A126="","",IF($F126="","Open","Closed"))</f>
        <v/>
      </c>
      <c r="I126" s="9">
        <f>IF($A126="","",IFERROR(INDEX(Orders!$F$5:$F$204,MATCH($A126,Orders!$A$5:$A$204,0)),""))</f>
        <v/>
      </c>
      <c r="J126" s="10">
        <f>IF($A126="","",IFERROR(INDEX(Orders!$N$5:$N$204,MATCH($A126,Orders!$A$5:$A$204,0)),""))</f>
        <v/>
      </c>
      <c r="K126" s="16">
        <f>IF($A126="","",IF(OR($G126="",$I126=""),"",IFERROR($G126/$I126,0)))</f>
        <v/>
      </c>
    </row>
    <row r="127">
      <c r="A127" s="7" t="n"/>
      <c r="B127" s="8" t="n"/>
      <c r="C127" s="7" t="n"/>
      <c r="D127" s="7" t="n"/>
      <c r="E127" s="7" t="n"/>
      <c r="F127" s="8" t="n"/>
      <c r="G127" s="9">
        <f>IF($A127="","",IF(OR($B127="",$F127=""),"",($F127-$B127)*24))</f>
        <v/>
      </c>
      <c r="H127" s="10">
        <f>IF($A127="","",IF($F127="","Open","Closed"))</f>
        <v/>
      </c>
      <c r="I127" s="9">
        <f>IF($A127="","",IFERROR(INDEX(Orders!$F$5:$F$204,MATCH($A127,Orders!$A$5:$A$204,0)),""))</f>
        <v/>
      </c>
      <c r="J127" s="10">
        <f>IF($A127="","",IFERROR(INDEX(Orders!$N$5:$N$204,MATCH($A127,Orders!$A$5:$A$204,0)),""))</f>
        <v/>
      </c>
      <c r="K127" s="16">
        <f>IF($A127="","",IF(OR($G127="",$I127=""),"",IFERROR($G127/$I127,0)))</f>
        <v/>
      </c>
    </row>
    <row r="128">
      <c r="A128" s="7" t="n"/>
      <c r="B128" s="8" t="n"/>
      <c r="C128" s="7" t="n"/>
      <c r="D128" s="7" t="n"/>
      <c r="E128" s="7" t="n"/>
      <c r="F128" s="8" t="n"/>
      <c r="G128" s="9">
        <f>IF($A128="","",IF(OR($B128="",$F128=""),"",($F128-$B128)*24))</f>
        <v/>
      </c>
      <c r="H128" s="10">
        <f>IF($A128="","",IF($F128="","Open","Closed"))</f>
        <v/>
      </c>
      <c r="I128" s="9">
        <f>IF($A128="","",IFERROR(INDEX(Orders!$F$5:$F$204,MATCH($A128,Orders!$A$5:$A$204,0)),""))</f>
        <v/>
      </c>
      <c r="J128" s="10">
        <f>IF($A128="","",IFERROR(INDEX(Orders!$N$5:$N$204,MATCH($A128,Orders!$A$5:$A$204,0)),""))</f>
        <v/>
      </c>
      <c r="K128" s="16">
        <f>IF($A128="","",IF(OR($G128="",$I128=""),"",IFERROR($G128/$I128,0)))</f>
        <v/>
      </c>
    </row>
    <row r="129">
      <c r="A129" s="7" t="n"/>
      <c r="B129" s="8" t="n"/>
      <c r="C129" s="7" t="n"/>
      <c r="D129" s="7" t="n"/>
      <c r="E129" s="7" t="n"/>
      <c r="F129" s="8" t="n"/>
      <c r="G129" s="9">
        <f>IF($A129="","",IF(OR($B129="",$F129=""),"",($F129-$B129)*24))</f>
        <v/>
      </c>
      <c r="H129" s="10">
        <f>IF($A129="","",IF($F129="","Open","Closed"))</f>
        <v/>
      </c>
      <c r="I129" s="9">
        <f>IF($A129="","",IFERROR(INDEX(Orders!$F$5:$F$204,MATCH($A129,Orders!$A$5:$A$204,0)),""))</f>
        <v/>
      </c>
      <c r="J129" s="10">
        <f>IF($A129="","",IFERROR(INDEX(Orders!$N$5:$N$204,MATCH($A129,Orders!$A$5:$A$204,0)),""))</f>
        <v/>
      </c>
      <c r="K129" s="16">
        <f>IF($A129="","",IF(OR($G129="",$I129=""),"",IFERROR($G129/$I129,0)))</f>
        <v/>
      </c>
    </row>
    <row r="130">
      <c r="A130" s="7" t="n"/>
      <c r="B130" s="8" t="n"/>
      <c r="C130" s="7" t="n"/>
      <c r="D130" s="7" t="n"/>
      <c r="E130" s="7" t="n"/>
      <c r="F130" s="8" t="n"/>
      <c r="G130" s="9">
        <f>IF($A130="","",IF(OR($B130="",$F130=""),"",($F130-$B130)*24))</f>
        <v/>
      </c>
      <c r="H130" s="10">
        <f>IF($A130="","",IF($F130="","Open","Closed"))</f>
        <v/>
      </c>
      <c r="I130" s="9">
        <f>IF($A130="","",IFERROR(INDEX(Orders!$F$5:$F$204,MATCH($A130,Orders!$A$5:$A$204,0)),""))</f>
        <v/>
      </c>
      <c r="J130" s="10">
        <f>IF($A130="","",IFERROR(INDEX(Orders!$N$5:$N$204,MATCH($A130,Orders!$A$5:$A$204,0)),""))</f>
        <v/>
      </c>
      <c r="K130" s="16">
        <f>IF($A130="","",IF(OR($G130="",$I130=""),"",IFERROR($G130/$I130,0)))</f>
        <v/>
      </c>
    </row>
    <row r="131">
      <c r="A131" s="7" t="n"/>
      <c r="B131" s="8" t="n"/>
      <c r="C131" s="7" t="n"/>
      <c r="D131" s="7" t="n"/>
      <c r="E131" s="7" t="n"/>
      <c r="F131" s="8" t="n"/>
      <c r="G131" s="9">
        <f>IF($A131="","",IF(OR($B131="",$F131=""),"",($F131-$B131)*24))</f>
        <v/>
      </c>
      <c r="H131" s="10">
        <f>IF($A131="","",IF($F131="","Open","Closed"))</f>
        <v/>
      </c>
      <c r="I131" s="9">
        <f>IF($A131="","",IFERROR(INDEX(Orders!$F$5:$F$204,MATCH($A131,Orders!$A$5:$A$204,0)),""))</f>
        <v/>
      </c>
      <c r="J131" s="10">
        <f>IF($A131="","",IFERROR(INDEX(Orders!$N$5:$N$204,MATCH($A131,Orders!$A$5:$A$204,0)),""))</f>
        <v/>
      </c>
      <c r="K131" s="16">
        <f>IF($A131="","",IF(OR($G131="",$I131=""),"",IFERROR($G131/$I131,0)))</f>
        <v/>
      </c>
    </row>
    <row r="132">
      <c r="A132" s="7" t="n"/>
      <c r="B132" s="8" t="n"/>
      <c r="C132" s="7" t="n"/>
      <c r="D132" s="7" t="n"/>
      <c r="E132" s="7" t="n"/>
      <c r="F132" s="8" t="n"/>
      <c r="G132" s="9">
        <f>IF($A132="","",IF(OR($B132="",$F132=""),"",($F132-$B132)*24))</f>
        <v/>
      </c>
      <c r="H132" s="10">
        <f>IF($A132="","",IF($F132="","Open","Closed"))</f>
        <v/>
      </c>
      <c r="I132" s="9">
        <f>IF($A132="","",IFERROR(INDEX(Orders!$F$5:$F$204,MATCH($A132,Orders!$A$5:$A$204,0)),""))</f>
        <v/>
      </c>
      <c r="J132" s="10">
        <f>IF($A132="","",IFERROR(INDEX(Orders!$N$5:$N$204,MATCH($A132,Orders!$A$5:$A$204,0)),""))</f>
        <v/>
      </c>
      <c r="K132" s="16">
        <f>IF($A132="","",IF(OR($G132="",$I132=""),"",IFERROR($G132/$I132,0)))</f>
        <v/>
      </c>
    </row>
    <row r="133">
      <c r="A133" s="7" t="n"/>
      <c r="B133" s="8" t="n"/>
      <c r="C133" s="7" t="n"/>
      <c r="D133" s="7" t="n"/>
      <c r="E133" s="7" t="n"/>
      <c r="F133" s="8" t="n"/>
      <c r="G133" s="9">
        <f>IF($A133="","",IF(OR($B133="",$F133=""),"",($F133-$B133)*24))</f>
        <v/>
      </c>
      <c r="H133" s="10">
        <f>IF($A133="","",IF($F133="","Open","Closed"))</f>
        <v/>
      </c>
      <c r="I133" s="9">
        <f>IF($A133="","",IFERROR(INDEX(Orders!$F$5:$F$204,MATCH($A133,Orders!$A$5:$A$204,0)),""))</f>
        <v/>
      </c>
      <c r="J133" s="10">
        <f>IF($A133="","",IFERROR(INDEX(Orders!$N$5:$N$204,MATCH($A133,Orders!$A$5:$A$204,0)),""))</f>
        <v/>
      </c>
      <c r="K133" s="16">
        <f>IF($A133="","",IF(OR($G133="",$I133=""),"",IFERROR($G133/$I133,0)))</f>
        <v/>
      </c>
    </row>
    <row r="134">
      <c r="A134" s="7" t="n"/>
      <c r="B134" s="8" t="n"/>
      <c r="C134" s="7" t="n"/>
      <c r="D134" s="7" t="n"/>
      <c r="E134" s="7" t="n"/>
      <c r="F134" s="8" t="n"/>
      <c r="G134" s="9">
        <f>IF($A134="","",IF(OR($B134="",$F134=""),"",($F134-$B134)*24))</f>
        <v/>
      </c>
      <c r="H134" s="10">
        <f>IF($A134="","",IF($F134="","Open","Closed"))</f>
        <v/>
      </c>
      <c r="I134" s="9">
        <f>IF($A134="","",IFERROR(INDEX(Orders!$F$5:$F$204,MATCH($A134,Orders!$A$5:$A$204,0)),""))</f>
        <v/>
      </c>
      <c r="J134" s="10">
        <f>IF($A134="","",IFERROR(INDEX(Orders!$N$5:$N$204,MATCH($A134,Orders!$A$5:$A$204,0)),""))</f>
        <v/>
      </c>
      <c r="K134" s="16">
        <f>IF($A134="","",IF(OR($G134="",$I134=""),"",IFERROR($G134/$I134,0)))</f>
        <v/>
      </c>
    </row>
    <row r="135">
      <c r="A135" s="7" t="n"/>
      <c r="B135" s="8" t="n"/>
      <c r="C135" s="7" t="n"/>
      <c r="D135" s="7" t="n"/>
      <c r="E135" s="7" t="n"/>
      <c r="F135" s="8" t="n"/>
      <c r="G135" s="9">
        <f>IF($A135="","",IF(OR($B135="",$F135=""),"",($F135-$B135)*24))</f>
        <v/>
      </c>
      <c r="H135" s="10">
        <f>IF($A135="","",IF($F135="","Open","Closed"))</f>
        <v/>
      </c>
      <c r="I135" s="9">
        <f>IF($A135="","",IFERROR(INDEX(Orders!$F$5:$F$204,MATCH($A135,Orders!$A$5:$A$204,0)),""))</f>
        <v/>
      </c>
      <c r="J135" s="10">
        <f>IF($A135="","",IFERROR(INDEX(Orders!$N$5:$N$204,MATCH($A135,Orders!$A$5:$A$204,0)),""))</f>
        <v/>
      </c>
      <c r="K135" s="16">
        <f>IF($A135="","",IF(OR($G135="",$I135=""),"",IFERROR($G135/$I135,0)))</f>
        <v/>
      </c>
    </row>
    <row r="136">
      <c r="A136" s="7" t="n"/>
      <c r="B136" s="8" t="n"/>
      <c r="C136" s="7" t="n"/>
      <c r="D136" s="7" t="n"/>
      <c r="E136" s="7" t="n"/>
      <c r="F136" s="8" t="n"/>
      <c r="G136" s="9">
        <f>IF($A136="","",IF(OR($B136="",$F136=""),"",($F136-$B136)*24))</f>
        <v/>
      </c>
      <c r="H136" s="10">
        <f>IF($A136="","",IF($F136="","Open","Closed"))</f>
        <v/>
      </c>
      <c r="I136" s="9">
        <f>IF($A136="","",IFERROR(INDEX(Orders!$F$5:$F$204,MATCH($A136,Orders!$A$5:$A$204,0)),""))</f>
        <v/>
      </c>
      <c r="J136" s="10">
        <f>IF($A136="","",IFERROR(INDEX(Orders!$N$5:$N$204,MATCH($A136,Orders!$A$5:$A$204,0)),""))</f>
        <v/>
      </c>
      <c r="K136" s="16">
        <f>IF($A136="","",IF(OR($G136="",$I136=""),"",IFERROR($G136/$I136,0)))</f>
        <v/>
      </c>
    </row>
    <row r="137">
      <c r="A137" s="7" t="n"/>
      <c r="B137" s="8" t="n"/>
      <c r="C137" s="7" t="n"/>
      <c r="D137" s="7" t="n"/>
      <c r="E137" s="7" t="n"/>
      <c r="F137" s="8" t="n"/>
      <c r="G137" s="9">
        <f>IF($A137="","",IF(OR($B137="",$F137=""),"",($F137-$B137)*24))</f>
        <v/>
      </c>
      <c r="H137" s="10">
        <f>IF($A137="","",IF($F137="","Open","Closed"))</f>
        <v/>
      </c>
      <c r="I137" s="9">
        <f>IF($A137="","",IFERROR(INDEX(Orders!$F$5:$F$204,MATCH($A137,Orders!$A$5:$A$204,0)),""))</f>
        <v/>
      </c>
      <c r="J137" s="10">
        <f>IF($A137="","",IFERROR(INDEX(Orders!$N$5:$N$204,MATCH($A137,Orders!$A$5:$A$204,0)),""))</f>
        <v/>
      </c>
      <c r="K137" s="16">
        <f>IF($A137="","",IF(OR($G137="",$I137=""),"",IFERROR($G137/$I137,0)))</f>
        <v/>
      </c>
    </row>
    <row r="138">
      <c r="A138" s="7" t="n"/>
      <c r="B138" s="8" t="n"/>
      <c r="C138" s="7" t="n"/>
      <c r="D138" s="7" t="n"/>
      <c r="E138" s="7" t="n"/>
      <c r="F138" s="8" t="n"/>
      <c r="G138" s="9">
        <f>IF($A138="","",IF(OR($B138="",$F138=""),"",($F138-$B138)*24))</f>
        <v/>
      </c>
      <c r="H138" s="10">
        <f>IF($A138="","",IF($F138="","Open","Closed"))</f>
        <v/>
      </c>
      <c r="I138" s="9">
        <f>IF($A138="","",IFERROR(INDEX(Orders!$F$5:$F$204,MATCH($A138,Orders!$A$5:$A$204,0)),""))</f>
        <v/>
      </c>
      <c r="J138" s="10">
        <f>IF($A138="","",IFERROR(INDEX(Orders!$N$5:$N$204,MATCH($A138,Orders!$A$5:$A$204,0)),""))</f>
        <v/>
      </c>
      <c r="K138" s="16">
        <f>IF($A138="","",IF(OR($G138="",$I138=""),"",IFERROR($G138/$I138,0)))</f>
        <v/>
      </c>
    </row>
    <row r="139">
      <c r="A139" s="7" t="n"/>
      <c r="B139" s="8" t="n"/>
      <c r="C139" s="7" t="n"/>
      <c r="D139" s="7" t="n"/>
      <c r="E139" s="7" t="n"/>
      <c r="F139" s="8" t="n"/>
      <c r="G139" s="9">
        <f>IF($A139="","",IF(OR($B139="",$F139=""),"",($F139-$B139)*24))</f>
        <v/>
      </c>
      <c r="H139" s="10">
        <f>IF($A139="","",IF($F139="","Open","Closed"))</f>
        <v/>
      </c>
      <c r="I139" s="9">
        <f>IF($A139="","",IFERROR(INDEX(Orders!$F$5:$F$204,MATCH($A139,Orders!$A$5:$A$204,0)),""))</f>
        <v/>
      </c>
      <c r="J139" s="10">
        <f>IF($A139="","",IFERROR(INDEX(Orders!$N$5:$N$204,MATCH($A139,Orders!$A$5:$A$204,0)),""))</f>
        <v/>
      </c>
      <c r="K139" s="16">
        <f>IF($A139="","",IF(OR($G139="",$I139=""),"",IFERROR($G139/$I139,0)))</f>
        <v/>
      </c>
    </row>
    <row r="140">
      <c r="A140" s="7" t="n"/>
      <c r="B140" s="8" t="n"/>
      <c r="C140" s="7" t="n"/>
      <c r="D140" s="7" t="n"/>
      <c r="E140" s="7" t="n"/>
      <c r="F140" s="8" t="n"/>
      <c r="G140" s="9">
        <f>IF($A140="","",IF(OR($B140="",$F140=""),"",($F140-$B140)*24))</f>
        <v/>
      </c>
      <c r="H140" s="10">
        <f>IF($A140="","",IF($F140="","Open","Closed"))</f>
        <v/>
      </c>
      <c r="I140" s="9">
        <f>IF($A140="","",IFERROR(INDEX(Orders!$F$5:$F$204,MATCH($A140,Orders!$A$5:$A$204,0)),""))</f>
        <v/>
      </c>
      <c r="J140" s="10">
        <f>IF($A140="","",IFERROR(INDEX(Orders!$N$5:$N$204,MATCH($A140,Orders!$A$5:$A$204,0)),""))</f>
        <v/>
      </c>
      <c r="K140" s="16">
        <f>IF($A140="","",IF(OR($G140="",$I140=""),"",IFERROR($G140/$I140,0)))</f>
        <v/>
      </c>
    </row>
    <row r="141">
      <c r="A141" s="7" t="n"/>
      <c r="B141" s="8" t="n"/>
      <c r="C141" s="7" t="n"/>
      <c r="D141" s="7" t="n"/>
      <c r="E141" s="7" t="n"/>
      <c r="F141" s="8" t="n"/>
      <c r="G141" s="9">
        <f>IF($A141="","",IF(OR($B141="",$F141=""),"",($F141-$B141)*24))</f>
        <v/>
      </c>
      <c r="H141" s="10">
        <f>IF($A141="","",IF($F141="","Open","Closed"))</f>
        <v/>
      </c>
      <c r="I141" s="9">
        <f>IF($A141="","",IFERROR(INDEX(Orders!$F$5:$F$204,MATCH($A141,Orders!$A$5:$A$204,0)),""))</f>
        <v/>
      </c>
      <c r="J141" s="10">
        <f>IF($A141="","",IFERROR(INDEX(Orders!$N$5:$N$204,MATCH($A141,Orders!$A$5:$A$204,0)),""))</f>
        <v/>
      </c>
      <c r="K141" s="16">
        <f>IF($A141="","",IF(OR($G141="",$I141=""),"",IFERROR($G141/$I141,0)))</f>
        <v/>
      </c>
    </row>
    <row r="142">
      <c r="A142" s="7" t="n"/>
      <c r="B142" s="8" t="n"/>
      <c r="C142" s="7" t="n"/>
      <c r="D142" s="7" t="n"/>
      <c r="E142" s="7" t="n"/>
      <c r="F142" s="8" t="n"/>
      <c r="G142" s="9">
        <f>IF($A142="","",IF(OR($B142="",$F142=""),"",($F142-$B142)*24))</f>
        <v/>
      </c>
      <c r="H142" s="10">
        <f>IF($A142="","",IF($F142="","Open","Closed"))</f>
        <v/>
      </c>
      <c r="I142" s="9">
        <f>IF($A142="","",IFERROR(INDEX(Orders!$F$5:$F$204,MATCH($A142,Orders!$A$5:$A$204,0)),""))</f>
        <v/>
      </c>
      <c r="J142" s="10">
        <f>IF($A142="","",IFERROR(INDEX(Orders!$N$5:$N$204,MATCH($A142,Orders!$A$5:$A$204,0)),""))</f>
        <v/>
      </c>
      <c r="K142" s="16">
        <f>IF($A142="","",IF(OR($G142="",$I142=""),"",IFERROR($G142/$I142,0)))</f>
        <v/>
      </c>
    </row>
    <row r="143">
      <c r="A143" s="7" t="n"/>
      <c r="B143" s="8" t="n"/>
      <c r="C143" s="7" t="n"/>
      <c r="D143" s="7" t="n"/>
      <c r="E143" s="7" t="n"/>
      <c r="F143" s="8" t="n"/>
      <c r="G143" s="9">
        <f>IF($A143="","",IF(OR($B143="",$F143=""),"",($F143-$B143)*24))</f>
        <v/>
      </c>
      <c r="H143" s="10">
        <f>IF($A143="","",IF($F143="","Open","Closed"))</f>
        <v/>
      </c>
      <c r="I143" s="9">
        <f>IF($A143="","",IFERROR(INDEX(Orders!$F$5:$F$204,MATCH($A143,Orders!$A$5:$A$204,0)),""))</f>
        <v/>
      </c>
      <c r="J143" s="10">
        <f>IF($A143="","",IFERROR(INDEX(Orders!$N$5:$N$204,MATCH($A143,Orders!$A$5:$A$204,0)),""))</f>
        <v/>
      </c>
      <c r="K143" s="16">
        <f>IF($A143="","",IF(OR($G143="",$I143=""),"",IFERROR($G143/$I143,0)))</f>
        <v/>
      </c>
    </row>
    <row r="144">
      <c r="A144" s="7" t="n"/>
      <c r="B144" s="8" t="n"/>
      <c r="C144" s="7" t="n"/>
      <c r="D144" s="7" t="n"/>
      <c r="E144" s="7" t="n"/>
      <c r="F144" s="8" t="n"/>
      <c r="G144" s="9">
        <f>IF($A144="","",IF(OR($B144="",$F144=""),"",($F144-$B144)*24))</f>
        <v/>
      </c>
      <c r="H144" s="10">
        <f>IF($A144="","",IF($F144="","Open","Closed"))</f>
        <v/>
      </c>
      <c r="I144" s="9">
        <f>IF($A144="","",IFERROR(INDEX(Orders!$F$5:$F$204,MATCH($A144,Orders!$A$5:$A$204,0)),""))</f>
        <v/>
      </c>
      <c r="J144" s="10">
        <f>IF($A144="","",IFERROR(INDEX(Orders!$N$5:$N$204,MATCH($A144,Orders!$A$5:$A$204,0)),""))</f>
        <v/>
      </c>
      <c r="K144" s="16">
        <f>IF($A144="","",IF(OR($G144="",$I144=""),"",IFERROR($G144/$I144,0)))</f>
        <v/>
      </c>
    </row>
    <row r="145">
      <c r="A145" s="7" t="n"/>
      <c r="B145" s="8" t="n"/>
      <c r="C145" s="7" t="n"/>
      <c r="D145" s="7" t="n"/>
      <c r="E145" s="7" t="n"/>
      <c r="F145" s="8" t="n"/>
      <c r="G145" s="9">
        <f>IF($A145="","",IF(OR($B145="",$F145=""),"",($F145-$B145)*24))</f>
        <v/>
      </c>
      <c r="H145" s="10">
        <f>IF($A145="","",IF($F145="","Open","Closed"))</f>
        <v/>
      </c>
      <c r="I145" s="9">
        <f>IF($A145="","",IFERROR(INDEX(Orders!$F$5:$F$204,MATCH($A145,Orders!$A$5:$A$204,0)),""))</f>
        <v/>
      </c>
      <c r="J145" s="10">
        <f>IF($A145="","",IFERROR(INDEX(Orders!$N$5:$N$204,MATCH($A145,Orders!$A$5:$A$204,0)),""))</f>
        <v/>
      </c>
      <c r="K145" s="16">
        <f>IF($A145="","",IF(OR($G145="",$I145=""),"",IFERROR($G145/$I145,0)))</f>
        <v/>
      </c>
    </row>
    <row r="146">
      <c r="A146" s="7" t="n"/>
      <c r="B146" s="8" t="n"/>
      <c r="C146" s="7" t="n"/>
      <c r="D146" s="7" t="n"/>
      <c r="E146" s="7" t="n"/>
      <c r="F146" s="8" t="n"/>
      <c r="G146" s="9">
        <f>IF($A146="","",IF(OR($B146="",$F146=""),"",($F146-$B146)*24))</f>
        <v/>
      </c>
      <c r="H146" s="10">
        <f>IF($A146="","",IF($F146="","Open","Closed"))</f>
        <v/>
      </c>
      <c r="I146" s="9">
        <f>IF($A146="","",IFERROR(INDEX(Orders!$F$5:$F$204,MATCH($A146,Orders!$A$5:$A$204,0)),""))</f>
        <v/>
      </c>
      <c r="J146" s="10">
        <f>IF($A146="","",IFERROR(INDEX(Orders!$N$5:$N$204,MATCH($A146,Orders!$A$5:$A$204,0)),""))</f>
        <v/>
      </c>
      <c r="K146" s="16">
        <f>IF($A146="","",IF(OR($G146="",$I146=""),"",IFERROR($G146/$I146,0)))</f>
        <v/>
      </c>
    </row>
    <row r="147">
      <c r="A147" s="7" t="n"/>
      <c r="B147" s="8" t="n"/>
      <c r="C147" s="7" t="n"/>
      <c r="D147" s="7" t="n"/>
      <c r="E147" s="7" t="n"/>
      <c r="F147" s="8" t="n"/>
      <c r="G147" s="9">
        <f>IF($A147="","",IF(OR($B147="",$F147=""),"",($F147-$B147)*24))</f>
        <v/>
      </c>
      <c r="H147" s="10">
        <f>IF($A147="","",IF($F147="","Open","Closed"))</f>
        <v/>
      </c>
      <c r="I147" s="9">
        <f>IF($A147="","",IFERROR(INDEX(Orders!$F$5:$F$204,MATCH($A147,Orders!$A$5:$A$204,0)),""))</f>
        <v/>
      </c>
      <c r="J147" s="10">
        <f>IF($A147="","",IFERROR(INDEX(Orders!$N$5:$N$204,MATCH($A147,Orders!$A$5:$A$204,0)),""))</f>
        <v/>
      </c>
      <c r="K147" s="16">
        <f>IF($A147="","",IF(OR($G147="",$I147=""),"",IFERROR($G147/$I147,0)))</f>
        <v/>
      </c>
    </row>
    <row r="148">
      <c r="A148" s="7" t="n"/>
      <c r="B148" s="8" t="n"/>
      <c r="C148" s="7" t="n"/>
      <c r="D148" s="7" t="n"/>
      <c r="E148" s="7" t="n"/>
      <c r="F148" s="8" t="n"/>
      <c r="G148" s="9">
        <f>IF($A148="","",IF(OR($B148="",$F148=""),"",($F148-$B148)*24))</f>
        <v/>
      </c>
      <c r="H148" s="10">
        <f>IF($A148="","",IF($F148="","Open","Closed"))</f>
        <v/>
      </c>
      <c r="I148" s="9">
        <f>IF($A148="","",IFERROR(INDEX(Orders!$F$5:$F$204,MATCH($A148,Orders!$A$5:$A$204,0)),""))</f>
        <v/>
      </c>
      <c r="J148" s="10">
        <f>IF($A148="","",IFERROR(INDEX(Orders!$N$5:$N$204,MATCH($A148,Orders!$A$5:$A$204,0)),""))</f>
        <v/>
      </c>
      <c r="K148" s="16">
        <f>IF($A148="","",IF(OR($G148="",$I148=""),"",IFERROR($G148/$I148,0)))</f>
        <v/>
      </c>
    </row>
    <row r="149">
      <c r="A149" s="7" t="n"/>
      <c r="B149" s="8" t="n"/>
      <c r="C149" s="7" t="n"/>
      <c r="D149" s="7" t="n"/>
      <c r="E149" s="7" t="n"/>
      <c r="F149" s="8" t="n"/>
      <c r="G149" s="9">
        <f>IF($A149="","",IF(OR($B149="",$F149=""),"",($F149-$B149)*24))</f>
        <v/>
      </c>
      <c r="H149" s="10">
        <f>IF($A149="","",IF($F149="","Open","Closed"))</f>
        <v/>
      </c>
      <c r="I149" s="9">
        <f>IF($A149="","",IFERROR(INDEX(Orders!$F$5:$F$204,MATCH($A149,Orders!$A$5:$A$204,0)),""))</f>
        <v/>
      </c>
      <c r="J149" s="10">
        <f>IF($A149="","",IFERROR(INDEX(Orders!$N$5:$N$204,MATCH($A149,Orders!$A$5:$A$204,0)),""))</f>
        <v/>
      </c>
      <c r="K149" s="16">
        <f>IF($A149="","",IF(OR($G149="",$I149=""),"",IFERROR($G149/$I149,0)))</f>
        <v/>
      </c>
    </row>
    <row r="150">
      <c r="A150" s="7" t="n"/>
      <c r="B150" s="8" t="n"/>
      <c r="C150" s="7" t="n"/>
      <c r="D150" s="7" t="n"/>
      <c r="E150" s="7" t="n"/>
      <c r="F150" s="8" t="n"/>
      <c r="G150" s="9">
        <f>IF($A150="","",IF(OR($B150="",$F150=""),"",($F150-$B150)*24))</f>
        <v/>
      </c>
      <c r="H150" s="10">
        <f>IF($A150="","",IF($F150="","Open","Closed"))</f>
        <v/>
      </c>
      <c r="I150" s="9">
        <f>IF($A150="","",IFERROR(INDEX(Orders!$F$5:$F$204,MATCH($A150,Orders!$A$5:$A$204,0)),""))</f>
        <v/>
      </c>
      <c r="J150" s="10">
        <f>IF($A150="","",IFERROR(INDEX(Orders!$N$5:$N$204,MATCH($A150,Orders!$A$5:$A$204,0)),""))</f>
        <v/>
      </c>
      <c r="K150" s="16">
        <f>IF($A150="","",IF(OR($G150="",$I150=""),"",IFERROR($G150/$I150,0)))</f>
        <v/>
      </c>
    </row>
    <row r="151">
      <c r="A151" s="7" t="n"/>
      <c r="B151" s="8" t="n"/>
      <c r="C151" s="7" t="n"/>
      <c r="D151" s="7" t="n"/>
      <c r="E151" s="7" t="n"/>
      <c r="F151" s="8" t="n"/>
      <c r="G151" s="9">
        <f>IF($A151="","",IF(OR($B151="",$F151=""),"",($F151-$B151)*24))</f>
        <v/>
      </c>
      <c r="H151" s="10">
        <f>IF($A151="","",IF($F151="","Open","Closed"))</f>
        <v/>
      </c>
      <c r="I151" s="9">
        <f>IF($A151="","",IFERROR(INDEX(Orders!$F$5:$F$204,MATCH($A151,Orders!$A$5:$A$204,0)),""))</f>
        <v/>
      </c>
      <c r="J151" s="10">
        <f>IF($A151="","",IFERROR(INDEX(Orders!$N$5:$N$204,MATCH($A151,Orders!$A$5:$A$204,0)),""))</f>
        <v/>
      </c>
      <c r="K151" s="16">
        <f>IF($A151="","",IF(OR($G151="",$I151=""),"",IFERROR($G151/$I151,0)))</f>
        <v/>
      </c>
    </row>
    <row r="152">
      <c r="A152" s="7" t="n"/>
      <c r="B152" s="8" t="n"/>
      <c r="C152" s="7" t="n"/>
      <c r="D152" s="7" t="n"/>
      <c r="E152" s="7" t="n"/>
      <c r="F152" s="8" t="n"/>
      <c r="G152" s="9">
        <f>IF($A152="","",IF(OR($B152="",$F152=""),"",($F152-$B152)*24))</f>
        <v/>
      </c>
      <c r="H152" s="10">
        <f>IF($A152="","",IF($F152="","Open","Closed"))</f>
        <v/>
      </c>
      <c r="I152" s="9">
        <f>IF($A152="","",IFERROR(INDEX(Orders!$F$5:$F$204,MATCH($A152,Orders!$A$5:$A$204,0)),""))</f>
        <v/>
      </c>
      <c r="J152" s="10">
        <f>IF($A152="","",IFERROR(INDEX(Orders!$N$5:$N$204,MATCH($A152,Orders!$A$5:$A$204,0)),""))</f>
        <v/>
      </c>
      <c r="K152" s="16">
        <f>IF($A152="","",IF(OR($G152="",$I152=""),"",IFERROR($G152/$I152,0)))</f>
        <v/>
      </c>
    </row>
    <row r="153">
      <c r="A153" s="7" t="n"/>
      <c r="B153" s="8" t="n"/>
      <c r="C153" s="7" t="n"/>
      <c r="D153" s="7" t="n"/>
      <c r="E153" s="7" t="n"/>
      <c r="F153" s="8" t="n"/>
      <c r="G153" s="9">
        <f>IF($A153="","",IF(OR($B153="",$F153=""),"",($F153-$B153)*24))</f>
        <v/>
      </c>
      <c r="H153" s="10">
        <f>IF($A153="","",IF($F153="","Open","Closed"))</f>
        <v/>
      </c>
      <c r="I153" s="9">
        <f>IF($A153="","",IFERROR(INDEX(Orders!$F$5:$F$204,MATCH($A153,Orders!$A$5:$A$204,0)),""))</f>
        <v/>
      </c>
      <c r="J153" s="10">
        <f>IF($A153="","",IFERROR(INDEX(Orders!$N$5:$N$204,MATCH($A153,Orders!$A$5:$A$204,0)),""))</f>
        <v/>
      </c>
      <c r="K153" s="16">
        <f>IF($A153="","",IF(OR($G153="",$I153=""),"",IFERROR($G153/$I153,0)))</f>
        <v/>
      </c>
    </row>
    <row r="154">
      <c r="A154" s="7" t="n"/>
      <c r="B154" s="8" t="n"/>
      <c r="C154" s="7" t="n"/>
      <c r="D154" s="7" t="n"/>
      <c r="E154" s="7" t="n"/>
      <c r="F154" s="8" t="n"/>
      <c r="G154" s="9">
        <f>IF($A154="","",IF(OR($B154="",$F154=""),"",($F154-$B154)*24))</f>
        <v/>
      </c>
      <c r="H154" s="10">
        <f>IF($A154="","",IF($F154="","Open","Closed"))</f>
        <v/>
      </c>
      <c r="I154" s="9">
        <f>IF($A154="","",IFERROR(INDEX(Orders!$F$5:$F$204,MATCH($A154,Orders!$A$5:$A$204,0)),""))</f>
        <v/>
      </c>
      <c r="J154" s="10">
        <f>IF($A154="","",IFERROR(INDEX(Orders!$N$5:$N$204,MATCH($A154,Orders!$A$5:$A$204,0)),""))</f>
        <v/>
      </c>
      <c r="K154" s="16">
        <f>IF($A154="","",IF(OR($G154="",$I154=""),"",IFERROR($G154/$I154,0)))</f>
        <v/>
      </c>
    </row>
    <row r="155">
      <c r="A155" s="7" t="n"/>
      <c r="B155" s="8" t="n"/>
      <c r="C155" s="7" t="n"/>
      <c r="D155" s="7" t="n"/>
      <c r="E155" s="7" t="n"/>
      <c r="F155" s="8" t="n"/>
      <c r="G155" s="9">
        <f>IF($A155="","",IF(OR($B155="",$F155=""),"",($F155-$B155)*24))</f>
        <v/>
      </c>
      <c r="H155" s="10">
        <f>IF($A155="","",IF($F155="","Open","Closed"))</f>
        <v/>
      </c>
      <c r="I155" s="9">
        <f>IF($A155="","",IFERROR(INDEX(Orders!$F$5:$F$204,MATCH($A155,Orders!$A$5:$A$204,0)),""))</f>
        <v/>
      </c>
      <c r="J155" s="10">
        <f>IF($A155="","",IFERROR(INDEX(Orders!$N$5:$N$204,MATCH($A155,Orders!$A$5:$A$204,0)),""))</f>
        <v/>
      </c>
      <c r="K155" s="16">
        <f>IF($A155="","",IF(OR($G155="",$I155=""),"",IFERROR($G155/$I155,0)))</f>
        <v/>
      </c>
    </row>
    <row r="156">
      <c r="A156" s="7" t="n"/>
      <c r="B156" s="8" t="n"/>
      <c r="C156" s="7" t="n"/>
      <c r="D156" s="7" t="n"/>
      <c r="E156" s="7" t="n"/>
      <c r="F156" s="8" t="n"/>
      <c r="G156" s="9">
        <f>IF($A156="","",IF(OR($B156="",$F156=""),"",($F156-$B156)*24))</f>
        <v/>
      </c>
      <c r="H156" s="10">
        <f>IF($A156="","",IF($F156="","Open","Closed"))</f>
        <v/>
      </c>
      <c r="I156" s="9">
        <f>IF($A156="","",IFERROR(INDEX(Orders!$F$5:$F$204,MATCH($A156,Orders!$A$5:$A$204,0)),""))</f>
        <v/>
      </c>
      <c r="J156" s="10">
        <f>IF($A156="","",IFERROR(INDEX(Orders!$N$5:$N$204,MATCH($A156,Orders!$A$5:$A$204,0)),""))</f>
        <v/>
      </c>
      <c r="K156" s="16">
        <f>IF($A156="","",IF(OR($G156="",$I156=""),"",IFERROR($G156/$I156,0)))</f>
        <v/>
      </c>
    </row>
    <row r="157">
      <c r="A157" s="7" t="n"/>
      <c r="B157" s="8" t="n"/>
      <c r="C157" s="7" t="n"/>
      <c r="D157" s="7" t="n"/>
      <c r="E157" s="7" t="n"/>
      <c r="F157" s="8" t="n"/>
      <c r="G157" s="9">
        <f>IF($A157="","",IF(OR($B157="",$F157=""),"",($F157-$B157)*24))</f>
        <v/>
      </c>
      <c r="H157" s="10">
        <f>IF($A157="","",IF($F157="","Open","Closed"))</f>
        <v/>
      </c>
      <c r="I157" s="9">
        <f>IF($A157="","",IFERROR(INDEX(Orders!$F$5:$F$204,MATCH($A157,Orders!$A$5:$A$204,0)),""))</f>
        <v/>
      </c>
      <c r="J157" s="10">
        <f>IF($A157="","",IFERROR(INDEX(Orders!$N$5:$N$204,MATCH($A157,Orders!$A$5:$A$204,0)),""))</f>
        <v/>
      </c>
      <c r="K157" s="16">
        <f>IF($A157="","",IF(OR($G157="",$I157=""),"",IFERROR($G157/$I157,0)))</f>
        <v/>
      </c>
    </row>
    <row r="158">
      <c r="A158" s="7" t="n"/>
      <c r="B158" s="8" t="n"/>
      <c r="C158" s="7" t="n"/>
      <c r="D158" s="7" t="n"/>
      <c r="E158" s="7" t="n"/>
      <c r="F158" s="8" t="n"/>
      <c r="G158" s="9">
        <f>IF($A158="","",IF(OR($B158="",$F158=""),"",($F158-$B158)*24))</f>
        <v/>
      </c>
      <c r="H158" s="10">
        <f>IF($A158="","",IF($F158="","Open","Closed"))</f>
        <v/>
      </c>
      <c r="I158" s="9">
        <f>IF($A158="","",IFERROR(INDEX(Orders!$F$5:$F$204,MATCH($A158,Orders!$A$5:$A$204,0)),""))</f>
        <v/>
      </c>
      <c r="J158" s="10">
        <f>IF($A158="","",IFERROR(INDEX(Orders!$N$5:$N$204,MATCH($A158,Orders!$A$5:$A$204,0)),""))</f>
        <v/>
      </c>
      <c r="K158" s="16">
        <f>IF($A158="","",IF(OR($G158="",$I158=""),"",IFERROR($G158/$I158,0)))</f>
        <v/>
      </c>
    </row>
    <row r="159">
      <c r="A159" s="7" t="n"/>
      <c r="B159" s="8" t="n"/>
      <c r="C159" s="7" t="n"/>
      <c r="D159" s="7" t="n"/>
      <c r="E159" s="7" t="n"/>
      <c r="F159" s="8" t="n"/>
      <c r="G159" s="9">
        <f>IF($A159="","",IF(OR($B159="",$F159=""),"",($F159-$B159)*24))</f>
        <v/>
      </c>
      <c r="H159" s="10">
        <f>IF($A159="","",IF($F159="","Open","Closed"))</f>
        <v/>
      </c>
      <c r="I159" s="9">
        <f>IF($A159="","",IFERROR(INDEX(Orders!$F$5:$F$204,MATCH($A159,Orders!$A$5:$A$204,0)),""))</f>
        <v/>
      </c>
      <c r="J159" s="10">
        <f>IF($A159="","",IFERROR(INDEX(Orders!$N$5:$N$204,MATCH($A159,Orders!$A$5:$A$204,0)),""))</f>
        <v/>
      </c>
      <c r="K159" s="16">
        <f>IF($A159="","",IF(OR($G159="",$I159=""),"",IFERROR($G159/$I159,0)))</f>
        <v/>
      </c>
    </row>
    <row r="160">
      <c r="A160" s="7" t="n"/>
      <c r="B160" s="8" t="n"/>
      <c r="C160" s="7" t="n"/>
      <c r="D160" s="7" t="n"/>
      <c r="E160" s="7" t="n"/>
      <c r="F160" s="8" t="n"/>
      <c r="G160" s="9">
        <f>IF($A160="","",IF(OR($B160="",$F160=""),"",($F160-$B160)*24))</f>
        <v/>
      </c>
      <c r="H160" s="10">
        <f>IF($A160="","",IF($F160="","Open","Closed"))</f>
        <v/>
      </c>
      <c r="I160" s="9">
        <f>IF($A160="","",IFERROR(INDEX(Orders!$F$5:$F$204,MATCH($A160,Orders!$A$5:$A$204,0)),""))</f>
        <v/>
      </c>
      <c r="J160" s="10">
        <f>IF($A160="","",IFERROR(INDEX(Orders!$N$5:$N$204,MATCH($A160,Orders!$A$5:$A$204,0)),""))</f>
        <v/>
      </c>
      <c r="K160" s="16">
        <f>IF($A160="","",IF(OR($G160="",$I160=""),"",IFERROR($G160/$I160,0)))</f>
        <v/>
      </c>
    </row>
    <row r="161">
      <c r="A161" s="7" t="n"/>
      <c r="B161" s="8" t="n"/>
      <c r="C161" s="7" t="n"/>
      <c r="D161" s="7" t="n"/>
      <c r="E161" s="7" t="n"/>
      <c r="F161" s="8" t="n"/>
      <c r="G161" s="9">
        <f>IF($A161="","",IF(OR($B161="",$F161=""),"",($F161-$B161)*24))</f>
        <v/>
      </c>
      <c r="H161" s="10">
        <f>IF($A161="","",IF($F161="","Open","Closed"))</f>
        <v/>
      </c>
      <c r="I161" s="9">
        <f>IF($A161="","",IFERROR(INDEX(Orders!$F$5:$F$204,MATCH($A161,Orders!$A$5:$A$204,0)),""))</f>
        <v/>
      </c>
      <c r="J161" s="10">
        <f>IF($A161="","",IFERROR(INDEX(Orders!$N$5:$N$204,MATCH($A161,Orders!$A$5:$A$204,0)),""))</f>
        <v/>
      </c>
      <c r="K161" s="16">
        <f>IF($A161="","",IF(OR($G161="",$I161=""),"",IFERROR($G161/$I161,0)))</f>
        <v/>
      </c>
    </row>
    <row r="162">
      <c r="A162" s="7" t="n"/>
      <c r="B162" s="8" t="n"/>
      <c r="C162" s="7" t="n"/>
      <c r="D162" s="7" t="n"/>
      <c r="E162" s="7" t="n"/>
      <c r="F162" s="8" t="n"/>
      <c r="G162" s="9">
        <f>IF($A162="","",IF(OR($B162="",$F162=""),"",($F162-$B162)*24))</f>
        <v/>
      </c>
      <c r="H162" s="10">
        <f>IF($A162="","",IF($F162="","Open","Closed"))</f>
        <v/>
      </c>
      <c r="I162" s="9">
        <f>IF($A162="","",IFERROR(INDEX(Orders!$F$5:$F$204,MATCH($A162,Orders!$A$5:$A$204,0)),""))</f>
        <v/>
      </c>
      <c r="J162" s="10">
        <f>IF($A162="","",IFERROR(INDEX(Orders!$N$5:$N$204,MATCH($A162,Orders!$A$5:$A$204,0)),""))</f>
        <v/>
      </c>
      <c r="K162" s="16">
        <f>IF($A162="","",IF(OR($G162="",$I162=""),"",IFERROR($G162/$I162,0)))</f>
        <v/>
      </c>
    </row>
    <row r="163">
      <c r="A163" s="7" t="n"/>
      <c r="B163" s="8" t="n"/>
      <c r="C163" s="7" t="n"/>
      <c r="D163" s="7" t="n"/>
      <c r="E163" s="7" t="n"/>
      <c r="F163" s="8" t="n"/>
      <c r="G163" s="9">
        <f>IF($A163="","",IF(OR($B163="",$F163=""),"",($F163-$B163)*24))</f>
        <v/>
      </c>
      <c r="H163" s="10">
        <f>IF($A163="","",IF($F163="","Open","Closed"))</f>
        <v/>
      </c>
      <c r="I163" s="9">
        <f>IF($A163="","",IFERROR(INDEX(Orders!$F$5:$F$204,MATCH($A163,Orders!$A$5:$A$204,0)),""))</f>
        <v/>
      </c>
      <c r="J163" s="10">
        <f>IF($A163="","",IFERROR(INDEX(Orders!$N$5:$N$204,MATCH($A163,Orders!$A$5:$A$204,0)),""))</f>
        <v/>
      </c>
      <c r="K163" s="16">
        <f>IF($A163="","",IF(OR($G163="",$I163=""),"",IFERROR($G163/$I163,0)))</f>
        <v/>
      </c>
    </row>
    <row r="164">
      <c r="A164" s="7" t="n"/>
      <c r="B164" s="8" t="n"/>
      <c r="C164" s="7" t="n"/>
      <c r="D164" s="7" t="n"/>
      <c r="E164" s="7" t="n"/>
      <c r="F164" s="8" t="n"/>
      <c r="G164" s="9">
        <f>IF($A164="","",IF(OR($B164="",$F164=""),"",($F164-$B164)*24))</f>
        <v/>
      </c>
      <c r="H164" s="10">
        <f>IF($A164="","",IF($F164="","Open","Closed"))</f>
        <v/>
      </c>
      <c r="I164" s="9">
        <f>IF($A164="","",IFERROR(INDEX(Orders!$F$5:$F$204,MATCH($A164,Orders!$A$5:$A$204,0)),""))</f>
        <v/>
      </c>
      <c r="J164" s="10">
        <f>IF($A164="","",IFERROR(INDEX(Orders!$N$5:$N$204,MATCH($A164,Orders!$A$5:$A$204,0)),""))</f>
        <v/>
      </c>
      <c r="K164" s="16">
        <f>IF($A164="","",IF(OR($G164="",$I164=""),"",IFERROR($G164/$I164,0)))</f>
        <v/>
      </c>
    </row>
    <row r="165">
      <c r="A165" s="7" t="n"/>
      <c r="B165" s="8" t="n"/>
      <c r="C165" s="7" t="n"/>
      <c r="D165" s="7" t="n"/>
      <c r="E165" s="7" t="n"/>
      <c r="F165" s="8" t="n"/>
      <c r="G165" s="9">
        <f>IF($A165="","",IF(OR($B165="",$F165=""),"",($F165-$B165)*24))</f>
        <v/>
      </c>
      <c r="H165" s="10">
        <f>IF($A165="","",IF($F165="","Open","Closed"))</f>
        <v/>
      </c>
      <c r="I165" s="9">
        <f>IF($A165="","",IFERROR(INDEX(Orders!$F$5:$F$204,MATCH($A165,Orders!$A$5:$A$204,0)),""))</f>
        <v/>
      </c>
      <c r="J165" s="10">
        <f>IF($A165="","",IFERROR(INDEX(Orders!$N$5:$N$204,MATCH($A165,Orders!$A$5:$A$204,0)),""))</f>
        <v/>
      </c>
      <c r="K165" s="16">
        <f>IF($A165="","",IF(OR($G165="",$I165=""),"",IFERROR($G165/$I165,0)))</f>
        <v/>
      </c>
    </row>
    <row r="166">
      <c r="A166" s="7" t="n"/>
      <c r="B166" s="8" t="n"/>
      <c r="C166" s="7" t="n"/>
      <c r="D166" s="7" t="n"/>
      <c r="E166" s="7" t="n"/>
      <c r="F166" s="8" t="n"/>
      <c r="G166" s="9">
        <f>IF($A166="","",IF(OR($B166="",$F166=""),"",($F166-$B166)*24))</f>
        <v/>
      </c>
      <c r="H166" s="10">
        <f>IF($A166="","",IF($F166="","Open","Closed"))</f>
        <v/>
      </c>
      <c r="I166" s="9">
        <f>IF($A166="","",IFERROR(INDEX(Orders!$F$5:$F$204,MATCH($A166,Orders!$A$5:$A$204,0)),""))</f>
        <v/>
      </c>
      <c r="J166" s="10">
        <f>IF($A166="","",IFERROR(INDEX(Orders!$N$5:$N$204,MATCH($A166,Orders!$A$5:$A$204,0)),""))</f>
        <v/>
      </c>
      <c r="K166" s="16">
        <f>IF($A166="","",IF(OR($G166="",$I166=""),"",IFERROR($G166/$I166,0)))</f>
        <v/>
      </c>
    </row>
    <row r="167">
      <c r="A167" s="7" t="n"/>
      <c r="B167" s="8" t="n"/>
      <c r="C167" s="7" t="n"/>
      <c r="D167" s="7" t="n"/>
      <c r="E167" s="7" t="n"/>
      <c r="F167" s="8" t="n"/>
      <c r="G167" s="9">
        <f>IF($A167="","",IF(OR($B167="",$F167=""),"",($F167-$B167)*24))</f>
        <v/>
      </c>
      <c r="H167" s="10">
        <f>IF($A167="","",IF($F167="","Open","Closed"))</f>
        <v/>
      </c>
      <c r="I167" s="9">
        <f>IF($A167="","",IFERROR(INDEX(Orders!$F$5:$F$204,MATCH($A167,Orders!$A$5:$A$204,0)),""))</f>
        <v/>
      </c>
      <c r="J167" s="10">
        <f>IF($A167="","",IFERROR(INDEX(Orders!$N$5:$N$204,MATCH($A167,Orders!$A$5:$A$204,0)),""))</f>
        <v/>
      </c>
      <c r="K167" s="16">
        <f>IF($A167="","",IF(OR($G167="",$I167=""),"",IFERROR($G167/$I167,0)))</f>
        <v/>
      </c>
    </row>
    <row r="168">
      <c r="A168" s="7" t="n"/>
      <c r="B168" s="8" t="n"/>
      <c r="C168" s="7" t="n"/>
      <c r="D168" s="7" t="n"/>
      <c r="E168" s="7" t="n"/>
      <c r="F168" s="8" t="n"/>
      <c r="G168" s="9">
        <f>IF($A168="","",IF(OR($B168="",$F168=""),"",($F168-$B168)*24))</f>
        <v/>
      </c>
      <c r="H168" s="10">
        <f>IF($A168="","",IF($F168="","Open","Closed"))</f>
        <v/>
      </c>
      <c r="I168" s="9">
        <f>IF($A168="","",IFERROR(INDEX(Orders!$F$5:$F$204,MATCH($A168,Orders!$A$5:$A$204,0)),""))</f>
        <v/>
      </c>
      <c r="J168" s="10">
        <f>IF($A168="","",IFERROR(INDEX(Orders!$N$5:$N$204,MATCH($A168,Orders!$A$5:$A$204,0)),""))</f>
        <v/>
      </c>
      <c r="K168" s="16">
        <f>IF($A168="","",IF(OR($G168="",$I168=""),"",IFERROR($G168/$I168,0)))</f>
        <v/>
      </c>
    </row>
    <row r="169">
      <c r="A169" s="7" t="n"/>
      <c r="B169" s="8" t="n"/>
      <c r="C169" s="7" t="n"/>
      <c r="D169" s="7" t="n"/>
      <c r="E169" s="7" t="n"/>
      <c r="F169" s="8" t="n"/>
      <c r="G169" s="9">
        <f>IF($A169="","",IF(OR($B169="",$F169=""),"",($F169-$B169)*24))</f>
        <v/>
      </c>
      <c r="H169" s="10">
        <f>IF($A169="","",IF($F169="","Open","Closed"))</f>
        <v/>
      </c>
      <c r="I169" s="9">
        <f>IF($A169="","",IFERROR(INDEX(Orders!$F$5:$F$204,MATCH($A169,Orders!$A$5:$A$204,0)),""))</f>
        <v/>
      </c>
      <c r="J169" s="10">
        <f>IF($A169="","",IFERROR(INDEX(Orders!$N$5:$N$204,MATCH($A169,Orders!$A$5:$A$204,0)),""))</f>
        <v/>
      </c>
      <c r="K169" s="16">
        <f>IF($A169="","",IF(OR($G169="",$I169=""),"",IFERROR($G169/$I169,0)))</f>
        <v/>
      </c>
    </row>
    <row r="170">
      <c r="A170" s="7" t="n"/>
      <c r="B170" s="8" t="n"/>
      <c r="C170" s="7" t="n"/>
      <c r="D170" s="7" t="n"/>
      <c r="E170" s="7" t="n"/>
      <c r="F170" s="8" t="n"/>
      <c r="G170" s="9">
        <f>IF($A170="","",IF(OR($B170="",$F170=""),"",($F170-$B170)*24))</f>
        <v/>
      </c>
      <c r="H170" s="10">
        <f>IF($A170="","",IF($F170="","Open","Closed"))</f>
        <v/>
      </c>
      <c r="I170" s="9">
        <f>IF($A170="","",IFERROR(INDEX(Orders!$F$5:$F$204,MATCH($A170,Orders!$A$5:$A$204,0)),""))</f>
        <v/>
      </c>
      <c r="J170" s="10">
        <f>IF($A170="","",IFERROR(INDEX(Orders!$N$5:$N$204,MATCH($A170,Orders!$A$5:$A$204,0)),""))</f>
        <v/>
      </c>
      <c r="K170" s="16">
        <f>IF($A170="","",IF(OR($G170="",$I170=""),"",IFERROR($G170/$I170,0)))</f>
        <v/>
      </c>
    </row>
    <row r="171">
      <c r="A171" s="7" t="n"/>
      <c r="B171" s="8" t="n"/>
      <c r="C171" s="7" t="n"/>
      <c r="D171" s="7" t="n"/>
      <c r="E171" s="7" t="n"/>
      <c r="F171" s="8" t="n"/>
      <c r="G171" s="9">
        <f>IF($A171="","",IF(OR($B171="",$F171=""),"",($F171-$B171)*24))</f>
        <v/>
      </c>
      <c r="H171" s="10">
        <f>IF($A171="","",IF($F171="","Open","Closed"))</f>
        <v/>
      </c>
      <c r="I171" s="9">
        <f>IF($A171="","",IFERROR(INDEX(Orders!$F$5:$F$204,MATCH($A171,Orders!$A$5:$A$204,0)),""))</f>
        <v/>
      </c>
      <c r="J171" s="10">
        <f>IF($A171="","",IFERROR(INDEX(Orders!$N$5:$N$204,MATCH($A171,Orders!$A$5:$A$204,0)),""))</f>
        <v/>
      </c>
      <c r="K171" s="16">
        <f>IF($A171="","",IF(OR($G171="",$I171=""),"",IFERROR($G171/$I171,0)))</f>
        <v/>
      </c>
    </row>
    <row r="172">
      <c r="A172" s="7" t="n"/>
      <c r="B172" s="8" t="n"/>
      <c r="C172" s="7" t="n"/>
      <c r="D172" s="7" t="n"/>
      <c r="E172" s="7" t="n"/>
      <c r="F172" s="8" t="n"/>
      <c r="G172" s="9">
        <f>IF($A172="","",IF(OR($B172="",$F172=""),"",($F172-$B172)*24))</f>
        <v/>
      </c>
      <c r="H172" s="10">
        <f>IF($A172="","",IF($F172="","Open","Closed"))</f>
        <v/>
      </c>
      <c r="I172" s="9">
        <f>IF($A172="","",IFERROR(INDEX(Orders!$F$5:$F$204,MATCH($A172,Orders!$A$5:$A$204,0)),""))</f>
        <v/>
      </c>
      <c r="J172" s="10">
        <f>IF($A172="","",IFERROR(INDEX(Orders!$N$5:$N$204,MATCH($A172,Orders!$A$5:$A$204,0)),""))</f>
        <v/>
      </c>
      <c r="K172" s="16">
        <f>IF($A172="","",IF(OR($G172="",$I172=""),"",IFERROR($G172/$I172,0)))</f>
        <v/>
      </c>
    </row>
    <row r="173">
      <c r="A173" s="7" t="n"/>
      <c r="B173" s="8" t="n"/>
      <c r="C173" s="7" t="n"/>
      <c r="D173" s="7" t="n"/>
      <c r="E173" s="7" t="n"/>
      <c r="F173" s="8" t="n"/>
      <c r="G173" s="9">
        <f>IF($A173="","",IF(OR($B173="",$F173=""),"",($F173-$B173)*24))</f>
        <v/>
      </c>
      <c r="H173" s="10">
        <f>IF($A173="","",IF($F173="","Open","Closed"))</f>
        <v/>
      </c>
      <c r="I173" s="9">
        <f>IF($A173="","",IFERROR(INDEX(Orders!$F$5:$F$204,MATCH($A173,Orders!$A$5:$A$204,0)),""))</f>
        <v/>
      </c>
      <c r="J173" s="10">
        <f>IF($A173="","",IFERROR(INDEX(Orders!$N$5:$N$204,MATCH($A173,Orders!$A$5:$A$204,0)),""))</f>
        <v/>
      </c>
      <c r="K173" s="16">
        <f>IF($A173="","",IF(OR($G173="",$I173=""),"",IFERROR($G173/$I173,0)))</f>
        <v/>
      </c>
    </row>
    <row r="174">
      <c r="A174" s="7" t="n"/>
      <c r="B174" s="8" t="n"/>
      <c r="C174" s="7" t="n"/>
      <c r="D174" s="7" t="n"/>
      <c r="E174" s="7" t="n"/>
      <c r="F174" s="8" t="n"/>
      <c r="G174" s="9">
        <f>IF($A174="","",IF(OR($B174="",$F174=""),"",($F174-$B174)*24))</f>
        <v/>
      </c>
      <c r="H174" s="10">
        <f>IF($A174="","",IF($F174="","Open","Closed"))</f>
        <v/>
      </c>
      <c r="I174" s="9">
        <f>IF($A174="","",IFERROR(INDEX(Orders!$F$5:$F$204,MATCH($A174,Orders!$A$5:$A$204,0)),""))</f>
        <v/>
      </c>
      <c r="J174" s="10">
        <f>IF($A174="","",IFERROR(INDEX(Orders!$N$5:$N$204,MATCH($A174,Orders!$A$5:$A$204,0)),""))</f>
        <v/>
      </c>
      <c r="K174" s="16">
        <f>IF($A174="","",IF(OR($G174="",$I174=""),"",IFERROR($G174/$I174,0)))</f>
        <v/>
      </c>
    </row>
    <row r="175">
      <c r="A175" s="7" t="n"/>
      <c r="B175" s="8" t="n"/>
      <c r="C175" s="7" t="n"/>
      <c r="D175" s="7" t="n"/>
      <c r="E175" s="7" t="n"/>
      <c r="F175" s="8" t="n"/>
      <c r="G175" s="9">
        <f>IF($A175="","",IF(OR($B175="",$F175=""),"",($F175-$B175)*24))</f>
        <v/>
      </c>
      <c r="H175" s="10">
        <f>IF($A175="","",IF($F175="","Open","Closed"))</f>
        <v/>
      </c>
      <c r="I175" s="9">
        <f>IF($A175="","",IFERROR(INDEX(Orders!$F$5:$F$204,MATCH($A175,Orders!$A$5:$A$204,0)),""))</f>
        <v/>
      </c>
      <c r="J175" s="10">
        <f>IF($A175="","",IFERROR(INDEX(Orders!$N$5:$N$204,MATCH($A175,Orders!$A$5:$A$204,0)),""))</f>
        <v/>
      </c>
      <c r="K175" s="16">
        <f>IF($A175="","",IF(OR($G175="",$I175=""),"",IFERROR($G175/$I175,0)))</f>
        <v/>
      </c>
    </row>
    <row r="176">
      <c r="A176" s="7" t="n"/>
      <c r="B176" s="8" t="n"/>
      <c r="C176" s="7" t="n"/>
      <c r="D176" s="7" t="n"/>
      <c r="E176" s="7" t="n"/>
      <c r="F176" s="8" t="n"/>
      <c r="G176" s="9">
        <f>IF($A176="","",IF(OR($B176="",$F176=""),"",($F176-$B176)*24))</f>
        <v/>
      </c>
      <c r="H176" s="10">
        <f>IF($A176="","",IF($F176="","Open","Closed"))</f>
        <v/>
      </c>
      <c r="I176" s="9">
        <f>IF($A176="","",IFERROR(INDEX(Orders!$F$5:$F$204,MATCH($A176,Orders!$A$5:$A$204,0)),""))</f>
        <v/>
      </c>
      <c r="J176" s="10">
        <f>IF($A176="","",IFERROR(INDEX(Orders!$N$5:$N$204,MATCH($A176,Orders!$A$5:$A$204,0)),""))</f>
        <v/>
      </c>
      <c r="K176" s="16">
        <f>IF($A176="","",IF(OR($G176="",$I176=""),"",IFERROR($G176/$I176,0)))</f>
        <v/>
      </c>
    </row>
    <row r="177">
      <c r="A177" s="7" t="n"/>
      <c r="B177" s="8" t="n"/>
      <c r="C177" s="7" t="n"/>
      <c r="D177" s="7" t="n"/>
      <c r="E177" s="7" t="n"/>
      <c r="F177" s="8" t="n"/>
      <c r="G177" s="9">
        <f>IF($A177="","",IF(OR($B177="",$F177=""),"",($F177-$B177)*24))</f>
        <v/>
      </c>
      <c r="H177" s="10">
        <f>IF($A177="","",IF($F177="","Open","Closed"))</f>
        <v/>
      </c>
      <c r="I177" s="9">
        <f>IF($A177="","",IFERROR(INDEX(Orders!$F$5:$F$204,MATCH($A177,Orders!$A$5:$A$204,0)),""))</f>
        <v/>
      </c>
      <c r="J177" s="10">
        <f>IF($A177="","",IFERROR(INDEX(Orders!$N$5:$N$204,MATCH($A177,Orders!$A$5:$A$204,0)),""))</f>
        <v/>
      </c>
      <c r="K177" s="16">
        <f>IF($A177="","",IF(OR($G177="",$I177=""),"",IFERROR($G177/$I177,0)))</f>
        <v/>
      </c>
    </row>
    <row r="178">
      <c r="A178" s="7" t="n"/>
      <c r="B178" s="8" t="n"/>
      <c r="C178" s="7" t="n"/>
      <c r="D178" s="7" t="n"/>
      <c r="E178" s="7" t="n"/>
      <c r="F178" s="8" t="n"/>
      <c r="G178" s="9">
        <f>IF($A178="","",IF(OR($B178="",$F178=""),"",($F178-$B178)*24))</f>
        <v/>
      </c>
      <c r="H178" s="10">
        <f>IF($A178="","",IF($F178="","Open","Closed"))</f>
        <v/>
      </c>
      <c r="I178" s="9">
        <f>IF($A178="","",IFERROR(INDEX(Orders!$F$5:$F$204,MATCH($A178,Orders!$A$5:$A$204,0)),""))</f>
        <v/>
      </c>
      <c r="J178" s="10">
        <f>IF($A178="","",IFERROR(INDEX(Orders!$N$5:$N$204,MATCH($A178,Orders!$A$5:$A$204,0)),""))</f>
        <v/>
      </c>
      <c r="K178" s="16">
        <f>IF($A178="","",IF(OR($G178="",$I178=""),"",IFERROR($G178/$I178,0)))</f>
        <v/>
      </c>
    </row>
    <row r="179">
      <c r="A179" s="7" t="n"/>
      <c r="B179" s="8" t="n"/>
      <c r="C179" s="7" t="n"/>
      <c r="D179" s="7" t="n"/>
      <c r="E179" s="7" t="n"/>
      <c r="F179" s="8" t="n"/>
      <c r="G179" s="9">
        <f>IF($A179="","",IF(OR($B179="",$F179=""),"",($F179-$B179)*24))</f>
        <v/>
      </c>
      <c r="H179" s="10">
        <f>IF($A179="","",IF($F179="","Open","Closed"))</f>
        <v/>
      </c>
      <c r="I179" s="9">
        <f>IF($A179="","",IFERROR(INDEX(Orders!$F$5:$F$204,MATCH($A179,Orders!$A$5:$A$204,0)),""))</f>
        <v/>
      </c>
      <c r="J179" s="10">
        <f>IF($A179="","",IFERROR(INDEX(Orders!$N$5:$N$204,MATCH($A179,Orders!$A$5:$A$204,0)),""))</f>
        <v/>
      </c>
      <c r="K179" s="16">
        <f>IF($A179="","",IF(OR($G179="",$I179=""),"",IFERROR($G179/$I179,0)))</f>
        <v/>
      </c>
    </row>
    <row r="180">
      <c r="A180" s="7" t="n"/>
      <c r="B180" s="8" t="n"/>
      <c r="C180" s="7" t="n"/>
      <c r="D180" s="7" t="n"/>
      <c r="E180" s="7" t="n"/>
      <c r="F180" s="8" t="n"/>
      <c r="G180" s="9">
        <f>IF($A180="","",IF(OR($B180="",$F180=""),"",($F180-$B180)*24))</f>
        <v/>
      </c>
      <c r="H180" s="10">
        <f>IF($A180="","",IF($F180="","Open","Closed"))</f>
        <v/>
      </c>
      <c r="I180" s="9">
        <f>IF($A180="","",IFERROR(INDEX(Orders!$F$5:$F$204,MATCH($A180,Orders!$A$5:$A$204,0)),""))</f>
        <v/>
      </c>
      <c r="J180" s="10">
        <f>IF($A180="","",IFERROR(INDEX(Orders!$N$5:$N$204,MATCH($A180,Orders!$A$5:$A$204,0)),""))</f>
        <v/>
      </c>
      <c r="K180" s="16">
        <f>IF($A180="","",IF(OR($G180="",$I180=""),"",IFERROR($G180/$I180,0)))</f>
        <v/>
      </c>
    </row>
    <row r="181">
      <c r="A181" s="7" t="n"/>
      <c r="B181" s="8" t="n"/>
      <c r="C181" s="7" t="n"/>
      <c r="D181" s="7" t="n"/>
      <c r="E181" s="7" t="n"/>
      <c r="F181" s="8" t="n"/>
      <c r="G181" s="9">
        <f>IF($A181="","",IF(OR($B181="",$F181=""),"",($F181-$B181)*24))</f>
        <v/>
      </c>
      <c r="H181" s="10">
        <f>IF($A181="","",IF($F181="","Open","Closed"))</f>
        <v/>
      </c>
      <c r="I181" s="9">
        <f>IF($A181="","",IFERROR(INDEX(Orders!$F$5:$F$204,MATCH($A181,Orders!$A$5:$A$204,0)),""))</f>
        <v/>
      </c>
      <c r="J181" s="10">
        <f>IF($A181="","",IFERROR(INDEX(Orders!$N$5:$N$204,MATCH($A181,Orders!$A$5:$A$204,0)),""))</f>
        <v/>
      </c>
      <c r="K181" s="16">
        <f>IF($A181="","",IF(OR($G181="",$I181=""),"",IFERROR($G181/$I181,0)))</f>
        <v/>
      </c>
    </row>
    <row r="182">
      <c r="A182" s="7" t="n"/>
      <c r="B182" s="8" t="n"/>
      <c r="C182" s="7" t="n"/>
      <c r="D182" s="7" t="n"/>
      <c r="E182" s="7" t="n"/>
      <c r="F182" s="8" t="n"/>
      <c r="G182" s="9">
        <f>IF($A182="","",IF(OR($B182="",$F182=""),"",($F182-$B182)*24))</f>
        <v/>
      </c>
      <c r="H182" s="10">
        <f>IF($A182="","",IF($F182="","Open","Closed"))</f>
        <v/>
      </c>
      <c r="I182" s="9">
        <f>IF($A182="","",IFERROR(INDEX(Orders!$F$5:$F$204,MATCH($A182,Orders!$A$5:$A$204,0)),""))</f>
        <v/>
      </c>
      <c r="J182" s="10">
        <f>IF($A182="","",IFERROR(INDEX(Orders!$N$5:$N$204,MATCH($A182,Orders!$A$5:$A$204,0)),""))</f>
        <v/>
      </c>
      <c r="K182" s="16">
        <f>IF($A182="","",IF(OR($G182="",$I182=""),"",IFERROR($G182/$I182,0)))</f>
        <v/>
      </c>
    </row>
    <row r="183">
      <c r="A183" s="7" t="n"/>
      <c r="B183" s="8" t="n"/>
      <c r="C183" s="7" t="n"/>
      <c r="D183" s="7" t="n"/>
      <c r="E183" s="7" t="n"/>
      <c r="F183" s="8" t="n"/>
      <c r="G183" s="9">
        <f>IF($A183="","",IF(OR($B183="",$F183=""),"",($F183-$B183)*24))</f>
        <v/>
      </c>
      <c r="H183" s="10">
        <f>IF($A183="","",IF($F183="","Open","Closed"))</f>
        <v/>
      </c>
      <c r="I183" s="9">
        <f>IF($A183="","",IFERROR(INDEX(Orders!$F$5:$F$204,MATCH($A183,Orders!$A$5:$A$204,0)),""))</f>
        <v/>
      </c>
      <c r="J183" s="10">
        <f>IF($A183="","",IFERROR(INDEX(Orders!$N$5:$N$204,MATCH($A183,Orders!$A$5:$A$204,0)),""))</f>
        <v/>
      </c>
      <c r="K183" s="16">
        <f>IF($A183="","",IF(OR($G183="",$I183=""),"",IFERROR($G183/$I183,0)))</f>
        <v/>
      </c>
    </row>
    <row r="184">
      <c r="A184" s="7" t="n"/>
      <c r="B184" s="8" t="n"/>
      <c r="C184" s="7" t="n"/>
      <c r="D184" s="7" t="n"/>
      <c r="E184" s="7" t="n"/>
      <c r="F184" s="8" t="n"/>
      <c r="G184" s="9">
        <f>IF($A184="","",IF(OR($B184="",$F184=""),"",($F184-$B184)*24))</f>
        <v/>
      </c>
      <c r="H184" s="10">
        <f>IF($A184="","",IF($F184="","Open","Closed"))</f>
        <v/>
      </c>
      <c r="I184" s="9">
        <f>IF($A184="","",IFERROR(INDEX(Orders!$F$5:$F$204,MATCH($A184,Orders!$A$5:$A$204,0)),""))</f>
        <v/>
      </c>
      <c r="J184" s="10">
        <f>IF($A184="","",IFERROR(INDEX(Orders!$N$5:$N$204,MATCH($A184,Orders!$A$5:$A$204,0)),""))</f>
        <v/>
      </c>
      <c r="K184" s="16">
        <f>IF($A184="","",IF(OR($G184="",$I184=""),"",IFERROR($G184/$I184,0)))</f>
        <v/>
      </c>
    </row>
    <row r="185">
      <c r="A185" s="7" t="n"/>
      <c r="B185" s="8" t="n"/>
      <c r="C185" s="7" t="n"/>
      <c r="D185" s="7" t="n"/>
      <c r="E185" s="7" t="n"/>
      <c r="F185" s="8" t="n"/>
      <c r="G185" s="9">
        <f>IF($A185="","",IF(OR($B185="",$F185=""),"",($F185-$B185)*24))</f>
        <v/>
      </c>
      <c r="H185" s="10">
        <f>IF($A185="","",IF($F185="","Open","Closed"))</f>
        <v/>
      </c>
      <c r="I185" s="9">
        <f>IF($A185="","",IFERROR(INDEX(Orders!$F$5:$F$204,MATCH($A185,Orders!$A$5:$A$204,0)),""))</f>
        <v/>
      </c>
      <c r="J185" s="10">
        <f>IF($A185="","",IFERROR(INDEX(Orders!$N$5:$N$204,MATCH($A185,Orders!$A$5:$A$204,0)),""))</f>
        <v/>
      </c>
      <c r="K185" s="16">
        <f>IF($A185="","",IF(OR($G185="",$I185=""),"",IFERROR($G185/$I185,0)))</f>
        <v/>
      </c>
    </row>
    <row r="186">
      <c r="A186" s="7" t="n"/>
      <c r="B186" s="8" t="n"/>
      <c r="C186" s="7" t="n"/>
      <c r="D186" s="7" t="n"/>
      <c r="E186" s="7" t="n"/>
      <c r="F186" s="8" t="n"/>
      <c r="G186" s="9">
        <f>IF($A186="","",IF(OR($B186="",$F186=""),"",($F186-$B186)*24))</f>
        <v/>
      </c>
      <c r="H186" s="10">
        <f>IF($A186="","",IF($F186="","Open","Closed"))</f>
        <v/>
      </c>
      <c r="I186" s="9">
        <f>IF($A186="","",IFERROR(INDEX(Orders!$F$5:$F$204,MATCH($A186,Orders!$A$5:$A$204,0)),""))</f>
        <v/>
      </c>
      <c r="J186" s="10">
        <f>IF($A186="","",IFERROR(INDEX(Orders!$N$5:$N$204,MATCH($A186,Orders!$A$5:$A$204,0)),""))</f>
        <v/>
      </c>
      <c r="K186" s="16">
        <f>IF($A186="","",IF(OR($G186="",$I186=""),"",IFERROR($G186/$I186,0)))</f>
        <v/>
      </c>
    </row>
    <row r="187">
      <c r="A187" s="7" t="n"/>
      <c r="B187" s="8" t="n"/>
      <c r="C187" s="7" t="n"/>
      <c r="D187" s="7" t="n"/>
      <c r="E187" s="7" t="n"/>
      <c r="F187" s="8" t="n"/>
      <c r="G187" s="9">
        <f>IF($A187="","",IF(OR($B187="",$F187=""),"",($F187-$B187)*24))</f>
        <v/>
      </c>
      <c r="H187" s="10">
        <f>IF($A187="","",IF($F187="","Open","Closed"))</f>
        <v/>
      </c>
      <c r="I187" s="9">
        <f>IF($A187="","",IFERROR(INDEX(Orders!$F$5:$F$204,MATCH($A187,Orders!$A$5:$A$204,0)),""))</f>
        <v/>
      </c>
      <c r="J187" s="10">
        <f>IF($A187="","",IFERROR(INDEX(Orders!$N$5:$N$204,MATCH($A187,Orders!$A$5:$A$204,0)),""))</f>
        <v/>
      </c>
      <c r="K187" s="16">
        <f>IF($A187="","",IF(OR($G187="",$I187=""),"",IFERROR($G187/$I187,0)))</f>
        <v/>
      </c>
    </row>
    <row r="188">
      <c r="A188" s="7" t="n"/>
      <c r="B188" s="8" t="n"/>
      <c r="C188" s="7" t="n"/>
      <c r="D188" s="7" t="n"/>
      <c r="E188" s="7" t="n"/>
      <c r="F188" s="8" t="n"/>
      <c r="G188" s="9">
        <f>IF($A188="","",IF(OR($B188="",$F188=""),"",($F188-$B188)*24))</f>
        <v/>
      </c>
      <c r="H188" s="10">
        <f>IF($A188="","",IF($F188="","Open","Closed"))</f>
        <v/>
      </c>
      <c r="I188" s="9">
        <f>IF($A188="","",IFERROR(INDEX(Orders!$F$5:$F$204,MATCH($A188,Orders!$A$5:$A$204,0)),""))</f>
        <v/>
      </c>
      <c r="J188" s="10">
        <f>IF($A188="","",IFERROR(INDEX(Orders!$N$5:$N$204,MATCH($A188,Orders!$A$5:$A$204,0)),""))</f>
        <v/>
      </c>
      <c r="K188" s="16">
        <f>IF($A188="","",IF(OR($G188="",$I188=""),"",IFERROR($G188/$I188,0)))</f>
        <v/>
      </c>
    </row>
    <row r="189">
      <c r="A189" s="7" t="n"/>
      <c r="B189" s="8" t="n"/>
      <c r="C189" s="7" t="n"/>
      <c r="D189" s="7" t="n"/>
      <c r="E189" s="7" t="n"/>
      <c r="F189" s="8" t="n"/>
      <c r="G189" s="9">
        <f>IF($A189="","",IF(OR($B189="",$F189=""),"",($F189-$B189)*24))</f>
        <v/>
      </c>
      <c r="H189" s="10">
        <f>IF($A189="","",IF($F189="","Open","Closed"))</f>
        <v/>
      </c>
      <c r="I189" s="9">
        <f>IF($A189="","",IFERROR(INDEX(Orders!$F$5:$F$204,MATCH($A189,Orders!$A$5:$A$204,0)),""))</f>
        <v/>
      </c>
      <c r="J189" s="10">
        <f>IF($A189="","",IFERROR(INDEX(Orders!$N$5:$N$204,MATCH($A189,Orders!$A$5:$A$204,0)),""))</f>
        <v/>
      </c>
      <c r="K189" s="16">
        <f>IF($A189="","",IF(OR($G189="",$I189=""),"",IFERROR($G189/$I189,0)))</f>
        <v/>
      </c>
    </row>
    <row r="190">
      <c r="A190" s="7" t="n"/>
      <c r="B190" s="8" t="n"/>
      <c r="C190" s="7" t="n"/>
      <c r="D190" s="7" t="n"/>
      <c r="E190" s="7" t="n"/>
      <c r="F190" s="8" t="n"/>
      <c r="G190" s="9">
        <f>IF($A190="","",IF(OR($B190="",$F190=""),"",($F190-$B190)*24))</f>
        <v/>
      </c>
      <c r="H190" s="10">
        <f>IF($A190="","",IF($F190="","Open","Closed"))</f>
        <v/>
      </c>
      <c r="I190" s="9">
        <f>IF($A190="","",IFERROR(INDEX(Orders!$F$5:$F$204,MATCH($A190,Orders!$A$5:$A$204,0)),""))</f>
        <v/>
      </c>
      <c r="J190" s="10">
        <f>IF($A190="","",IFERROR(INDEX(Orders!$N$5:$N$204,MATCH($A190,Orders!$A$5:$A$204,0)),""))</f>
        <v/>
      </c>
      <c r="K190" s="16">
        <f>IF($A190="","",IF(OR($G190="",$I190=""),"",IFERROR($G190/$I190,0)))</f>
        <v/>
      </c>
    </row>
    <row r="191">
      <c r="A191" s="7" t="n"/>
      <c r="B191" s="8" t="n"/>
      <c r="C191" s="7" t="n"/>
      <c r="D191" s="7" t="n"/>
      <c r="E191" s="7" t="n"/>
      <c r="F191" s="8" t="n"/>
      <c r="G191" s="9">
        <f>IF($A191="","",IF(OR($B191="",$F191=""),"",($F191-$B191)*24))</f>
        <v/>
      </c>
      <c r="H191" s="10">
        <f>IF($A191="","",IF($F191="","Open","Closed"))</f>
        <v/>
      </c>
      <c r="I191" s="9">
        <f>IF($A191="","",IFERROR(INDEX(Orders!$F$5:$F$204,MATCH($A191,Orders!$A$5:$A$204,0)),""))</f>
        <v/>
      </c>
      <c r="J191" s="10">
        <f>IF($A191="","",IFERROR(INDEX(Orders!$N$5:$N$204,MATCH($A191,Orders!$A$5:$A$204,0)),""))</f>
        <v/>
      </c>
      <c r="K191" s="16">
        <f>IF($A191="","",IF(OR($G191="",$I191=""),"",IFERROR($G191/$I191,0)))</f>
        <v/>
      </c>
    </row>
    <row r="192">
      <c r="A192" s="7" t="n"/>
      <c r="B192" s="8" t="n"/>
      <c r="C192" s="7" t="n"/>
      <c r="D192" s="7" t="n"/>
      <c r="E192" s="7" t="n"/>
      <c r="F192" s="8" t="n"/>
      <c r="G192" s="9">
        <f>IF($A192="","",IF(OR($B192="",$F192=""),"",($F192-$B192)*24))</f>
        <v/>
      </c>
      <c r="H192" s="10">
        <f>IF($A192="","",IF($F192="","Open","Closed"))</f>
        <v/>
      </c>
      <c r="I192" s="9">
        <f>IF($A192="","",IFERROR(INDEX(Orders!$F$5:$F$204,MATCH($A192,Orders!$A$5:$A$204,0)),""))</f>
        <v/>
      </c>
      <c r="J192" s="10">
        <f>IF($A192="","",IFERROR(INDEX(Orders!$N$5:$N$204,MATCH($A192,Orders!$A$5:$A$204,0)),""))</f>
        <v/>
      </c>
      <c r="K192" s="16">
        <f>IF($A192="","",IF(OR($G192="",$I192=""),"",IFERROR($G192/$I192,0)))</f>
        <v/>
      </c>
    </row>
    <row r="193">
      <c r="A193" s="7" t="n"/>
      <c r="B193" s="8" t="n"/>
      <c r="C193" s="7" t="n"/>
      <c r="D193" s="7" t="n"/>
      <c r="E193" s="7" t="n"/>
      <c r="F193" s="8" t="n"/>
      <c r="G193" s="9">
        <f>IF($A193="","",IF(OR($B193="",$F193=""),"",($F193-$B193)*24))</f>
        <v/>
      </c>
      <c r="H193" s="10">
        <f>IF($A193="","",IF($F193="","Open","Closed"))</f>
        <v/>
      </c>
      <c r="I193" s="9">
        <f>IF($A193="","",IFERROR(INDEX(Orders!$F$5:$F$204,MATCH($A193,Orders!$A$5:$A$204,0)),""))</f>
        <v/>
      </c>
      <c r="J193" s="10">
        <f>IF($A193="","",IFERROR(INDEX(Orders!$N$5:$N$204,MATCH($A193,Orders!$A$5:$A$204,0)),""))</f>
        <v/>
      </c>
      <c r="K193" s="16">
        <f>IF($A193="","",IF(OR($G193="",$I193=""),"",IFERROR($G193/$I193,0)))</f>
        <v/>
      </c>
    </row>
    <row r="194">
      <c r="A194" s="7" t="n"/>
      <c r="B194" s="8" t="n"/>
      <c r="C194" s="7" t="n"/>
      <c r="D194" s="7" t="n"/>
      <c r="E194" s="7" t="n"/>
      <c r="F194" s="8" t="n"/>
      <c r="G194" s="9">
        <f>IF($A194="","",IF(OR($B194="",$F194=""),"",($F194-$B194)*24))</f>
        <v/>
      </c>
      <c r="H194" s="10">
        <f>IF($A194="","",IF($F194="","Open","Closed"))</f>
        <v/>
      </c>
      <c r="I194" s="9">
        <f>IF($A194="","",IFERROR(INDEX(Orders!$F$5:$F$204,MATCH($A194,Orders!$A$5:$A$204,0)),""))</f>
        <v/>
      </c>
      <c r="J194" s="10">
        <f>IF($A194="","",IFERROR(INDEX(Orders!$N$5:$N$204,MATCH($A194,Orders!$A$5:$A$204,0)),""))</f>
        <v/>
      </c>
      <c r="K194" s="16">
        <f>IF($A194="","",IF(OR($G194="",$I194=""),"",IFERROR($G194/$I194,0)))</f>
        <v/>
      </c>
    </row>
    <row r="195">
      <c r="A195" s="7" t="n"/>
      <c r="B195" s="8" t="n"/>
      <c r="C195" s="7" t="n"/>
      <c r="D195" s="7" t="n"/>
      <c r="E195" s="7" t="n"/>
      <c r="F195" s="8" t="n"/>
      <c r="G195" s="9">
        <f>IF($A195="","",IF(OR($B195="",$F195=""),"",($F195-$B195)*24))</f>
        <v/>
      </c>
      <c r="H195" s="10">
        <f>IF($A195="","",IF($F195="","Open","Closed"))</f>
        <v/>
      </c>
      <c r="I195" s="9">
        <f>IF($A195="","",IFERROR(INDEX(Orders!$F$5:$F$204,MATCH($A195,Orders!$A$5:$A$204,0)),""))</f>
        <v/>
      </c>
      <c r="J195" s="10">
        <f>IF($A195="","",IFERROR(INDEX(Orders!$N$5:$N$204,MATCH($A195,Orders!$A$5:$A$204,0)),""))</f>
        <v/>
      </c>
      <c r="K195" s="16">
        <f>IF($A195="","",IF(OR($G195="",$I195=""),"",IFERROR($G195/$I195,0)))</f>
        <v/>
      </c>
    </row>
    <row r="196">
      <c r="A196" s="7" t="n"/>
      <c r="B196" s="8" t="n"/>
      <c r="C196" s="7" t="n"/>
      <c r="D196" s="7" t="n"/>
      <c r="E196" s="7" t="n"/>
      <c r="F196" s="8" t="n"/>
      <c r="G196" s="9">
        <f>IF($A196="","",IF(OR($B196="",$F196=""),"",($F196-$B196)*24))</f>
        <v/>
      </c>
      <c r="H196" s="10">
        <f>IF($A196="","",IF($F196="","Open","Closed"))</f>
        <v/>
      </c>
      <c r="I196" s="9">
        <f>IF($A196="","",IFERROR(INDEX(Orders!$F$5:$F$204,MATCH($A196,Orders!$A$5:$A$204,0)),""))</f>
        <v/>
      </c>
      <c r="J196" s="10">
        <f>IF($A196="","",IFERROR(INDEX(Orders!$N$5:$N$204,MATCH($A196,Orders!$A$5:$A$204,0)),""))</f>
        <v/>
      </c>
      <c r="K196" s="16">
        <f>IF($A196="","",IF(OR($G196="",$I196=""),"",IFERROR($G196/$I196,0)))</f>
        <v/>
      </c>
    </row>
    <row r="197">
      <c r="A197" s="7" t="n"/>
      <c r="B197" s="8" t="n"/>
      <c r="C197" s="7" t="n"/>
      <c r="D197" s="7" t="n"/>
      <c r="E197" s="7" t="n"/>
      <c r="F197" s="8" t="n"/>
      <c r="G197" s="9">
        <f>IF($A197="","",IF(OR($B197="",$F197=""),"",($F197-$B197)*24))</f>
        <v/>
      </c>
      <c r="H197" s="10">
        <f>IF($A197="","",IF($F197="","Open","Closed"))</f>
        <v/>
      </c>
      <c r="I197" s="9">
        <f>IF($A197="","",IFERROR(INDEX(Orders!$F$5:$F$204,MATCH($A197,Orders!$A$5:$A$204,0)),""))</f>
        <v/>
      </c>
      <c r="J197" s="10">
        <f>IF($A197="","",IFERROR(INDEX(Orders!$N$5:$N$204,MATCH($A197,Orders!$A$5:$A$204,0)),""))</f>
        <v/>
      </c>
      <c r="K197" s="16">
        <f>IF($A197="","",IF(OR($G197="",$I197=""),"",IFERROR($G197/$I197,0)))</f>
        <v/>
      </c>
    </row>
    <row r="198">
      <c r="A198" s="7" t="n"/>
      <c r="B198" s="8" t="n"/>
      <c r="C198" s="7" t="n"/>
      <c r="D198" s="7" t="n"/>
      <c r="E198" s="7" t="n"/>
      <c r="F198" s="8" t="n"/>
      <c r="G198" s="9">
        <f>IF($A198="","",IF(OR($B198="",$F198=""),"",($F198-$B198)*24))</f>
        <v/>
      </c>
      <c r="H198" s="10">
        <f>IF($A198="","",IF($F198="","Open","Closed"))</f>
        <v/>
      </c>
      <c r="I198" s="9">
        <f>IF($A198="","",IFERROR(INDEX(Orders!$F$5:$F$204,MATCH($A198,Orders!$A$5:$A$204,0)),""))</f>
        <v/>
      </c>
      <c r="J198" s="10">
        <f>IF($A198="","",IFERROR(INDEX(Orders!$N$5:$N$204,MATCH($A198,Orders!$A$5:$A$204,0)),""))</f>
        <v/>
      </c>
      <c r="K198" s="16">
        <f>IF($A198="","",IF(OR($G198="",$I198=""),"",IFERROR($G198/$I198,0)))</f>
        <v/>
      </c>
    </row>
    <row r="199">
      <c r="A199" s="7" t="n"/>
      <c r="B199" s="8" t="n"/>
      <c r="C199" s="7" t="n"/>
      <c r="D199" s="7" t="n"/>
      <c r="E199" s="7" t="n"/>
      <c r="F199" s="8" t="n"/>
      <c r="G199" s="9">
        <f>IF($A199="","",IF(OR($B199="",$F199=""),"",($F199-$B199)*24))</f>
        <v/>
      </c>
      <c r="H199" s="10">
        <f>IF($A199="","",IF($F199="","Open","Closed"))</f>
        <v/>
      </c>
      <c r="I199" s="9">
        <f>IF($A199="","",IFERROR(INDEX(Orders!$F$5:$F$204,MATCH($A199,Orders!$A$5:$A$204,0)),""))</f>
        <v/>
      </c>
      <c r="J199" s="10">
        <f>IF($A199="","",IFERROR(INDEX(Orders!$N$5:$N$204,MATCH($A199,Orders!$A$5:$A$204,0)),""))</f>
        <v/>
      </c>
      <c r="K199" s="16">
        <f>IF($A199="","",IF(OR($G199="",$I199=""),"",IFERROR($G199/$I199,0)))</f>
        <v/>
      </c>
    </row>
    <row r="200">
      <c r="A200" s="7" t="n"/>
      <c r="B200" s="8" t="n"/>
      <c r="C200" s="7" t="n"/>
      <c r="D200" s="7" t="n"/>
      <c r="E200" s="7" t="n"/>
      <c r="F200" s="8" t="n"/>
      <c r="G200" s="9">
        <f>IF($A200="","",IF(OR($B200="",$F200=""),"",($F200-$B200)*24))</f>
        <v/>
      </c>
      <c r="H200" s="10">
        <f>IF($A200="","",IF($F200="","Open","Closed"))</f>
        <v/>
      </c>
      <c r="I200" s="9">
        <f>IF($A200="","",IFERROR(INDEX(Orders!$F$5:$F$204,MATCH($A200,Orders!$A$5:$A$204,0)),""))</f>
        <v/>
      </c>
      <c r="J200" s="10">
        <f>IF($A200="","",IFERROR(INDEX(Orders!$N$5:$N$204,MATCH($A200,Orders!$A$5:$A$204,0)),""))</f>
        <v/>
      </c>
      <c r="K200" s="16">
        <f>IF($A200="","",IF(OR($G200="",$I200=""),"",IFERROR($G200/$I200,0)))</f>
        <v/>
      </c>
    </row>
    <row r="201">
      <c r="A201" s="7" t="n"/>
      <c r="B201" s="8" t="n"/>
      <c r="C201" s="7" t="n"/>
      <c r="D201" s="7" t="n"/>
      <c r="E201" s="7" t="n"/>
      <c r="F201" s="8" t="n"/>
      <c r="G201" s="9">
        <f>IF($A201="","",IF(OR($B201="",$F201=""),"",($F201-$B201)*24))</f>
        <v/>
      </c>
      <c r="H201" s="10">
        <f>IF($A201="","",IF($F201="","Open","Closed"))</f>
        <v/>
      </c>
      <c r="I201" s="9">
        <f>IF($A201="","",IFERROR(INDEX(Orders!$F$5:$F$204,MATCH($A201,Orders!$A$5:$A$204,0)),""))</f>
        <v/>
      </c>
      <c r="J201" s="10">
        <f>IF($A201="","",IFERROR(INDEX(Orders!$N$5:$N$204,MATCH($A201,Orders!$A$5:$A$204,0)),""))</f>
        <v/>
      </c>
      <c r="K201" s="16">
        <f>IF($A201="","",IF(OR($G201="",$I201=""),"",IFERROR($G201/$I201,0)))</f>
        <v/>
      </c>
    </row>
    <row r="202">
      <c r="A202" s="7" t="n"/>
      <c r="B202" s="8" t="n"/>
      <c r="C202" s="7" t="n"/>
      <c r="D202" s="7" t="n"/>
      <c r="E202" s="7" t="n"/>
      <c r="F202" s="8" t="n"/>
      <c r="G202" s="9">
        <f>IF($A202="","",IF(OR($B202="",$F202=""),"",($F202-$B202)*24))</f>
        <v/>
      </c>
      <c r="H202" s="10">
        <f>IF($A202="","",IF($F202="","Open","Closed"))</f>
        <v/>
      </c>
      <c r="I202" s="9">
        <f>IF($A202="","",IFERROR(INDEX(Orders!$F$5:$F$204,MATCH($A202,Orders!$A$5:$A$204,0)),""))</f>
        <v/>
      </c>
      <c r="J202" s="10">
        <f>IF($A202="","",IFERROR(INDEX(Orders!$N$5:$N$204,MATCH($A202,Orders!$A$5:$A$204,0)),""))</f>
        <v/>
      </c>
      <c r="K202" s="16">
        <f>IF($A202="","",IF(OR($G202="",$I202=""),"",IFERROR($G202/$I202,0)))</f>
        <v/>
      </c>
    </row>
    <row r="203">
      <c r="A203" s="7" t="n"/>
      <c r="B203" s="8" t="n"/>
      <c r="C203" s="7" t="n"/>
      <c r="D203" s="7" t="n"/>
      <c r="E203" s="7" t="n"/>
      <c r="F203" s="8" t="n"/>
      <c r="G203" s="9">
        <f>IF($A203="","",IF(OR($B203="",$F203=""),"",($F203-$B203)*24))</f>
        <v/>
      </c>
      <c r="H203" s="10">
        <f>IF($A203="","",IF($F203="","Open","Closed"))</f>
        <v/>
      </c>
      <c r="I203" s="9">
        <f>IF($A203="","",IFERROR(INDEX(Orders!$F$5:$F$204,MATCH($A203,Orders!$A$5:$A$204,0)),""))</f>
        <v/>
      </c>
      <c r="J203" s="10">
        <f>IF($A203="","",IFERROR(INDEX(Orders!$N$5:$N$204,MATCH($A203,Orders!$A$5:$A$204,0)),""))</f>
        <v/>
      </c>
      <c r="K203" s="16">
        <f>IF($A203="","",IF(OR($G203="",$I203=""),"",IFERROR($G203/$I203,0)))</f>
        <v/>
      </c>
    </row>
    <row r="204">
      <c r="A204" s="7" t="n"/>
      <c r="B204" s="8" t="n"/>
      <c r="C204" s="7" t="n"/>
      <c r="D204" s="7" t="n"/>
      <c r="E204" s="7" t="n"/>
      <c r="F204" s="8" t="n"/>
      <c r="G204" s="9">
        <f>IF($A204="","",IF(OR($B204="",$F204=""),"",($F204-$B204)*24))</f>
        <v/>
      </c>
      <c r="H204" s="10">
        <f>IF($A204="","",IF($F204="","Open","Closed"))</f>
        <v/>
      </c>
      <c r="I204" s="9">
        <f>IF($A204="","",IFERROR(INDEX(Orders!$F$5:$F$204,MATCH($A204,Orders!$A$5:$A$204,0)),""))</f>
        <v/>
      </c>
      <c r="J204" s="10">
        <f>IF($A204="","",IFERROR(INDEX(Orders!$N$5:$N$204,MATCH($A204,Orders!$A$5:$A$204,0)),""))</f>
        <v/>
      </c>
      <c r="K204" s="16">
        <f>IF($A204="","",IF(OR($G204="",$I204=""),"",IFERROR($G204/$I204,0)))</f>
        <v/>
      </c>
    </row>
  </sheetData>
  <dataValidations count="1">
    <dataValidation sqref="C5:C204" showDropDown="0" showInputMessage="0" showErrorMessage="0" allowBlank="1" promptTitle="Exception type" prompt="Keep the list short. A list nobody can remember stops being filled in." type="list">
      <formula1>"Hold,Split shipment,Cancelled,Stock short,Address issue,Payment review,Carrier failure,Damage"</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78"/>
  <sheetViews>
    <sheetView workbookViewId="0">
      <pane ySplit="3" topLeftCell="A4" activePane="bottomLeft" state="frozen"/>
      <selection pane="bottomLeft" activeCell="A1" sqref="A1"/>
    </sheetView>
  </sheetViews>
  <sheetFormatPr baseColWidth="8" defaultRowHeight="15"/>
  <cols>
    <col width="40" customWidth="1" min="1" max="1"/>
    <col width="14" customWidth="1" min="2" max="2"/>
    <col width="13" customWidth="1" min="3" max="3"/>
    <col width="13" customWidth="1" min="4" max="4"/>
    <col width="13" customWidth="1" min="5" max="5"/>
    <col width="13" customWidth="1" min="6" max="6"/>
    <col width="11" customWidth="1" min="7" max="7"/>
    <col width="11" customWidth="1" min="8" max="8"/>
    <col width="11" customWidth="1" min="9" max="9"/>
    <col width="13" customWidth="1" min="10" max="10"/>
    <col width="12" customWidth="1" min="11" max="11"/>
  </cols>
  <sheetData>
    <row r="1">
      <c r="A1" s="1" t="inlineStr">
        <is>
          <t>Fulfilment dashboard</t>
        </is>
      </c>
    </row>
    <row r="2">
      <c r="A2" s="2" t="inlineStr">
        <is>
          <t>Set the window and the promise you quote. Everything else reads Orders.</t>
        </is>
      </c>
    </row>
    <row r="4">
      <c r="A4" s="17" t="inlineStr">
        <is>
          <t>From date (order received)</t>
        </is>
      </c>
      <c r="C4" s="18" t="n">
        <v>46204</v>
      </c>
    </row>
    <row r="5">
      <c r="A5" s="17" t="inlineStr">
        <is>
          <t>To date (order received)</t>
        </is>
      </c>
      <c r="C5" s="18" t="n">
        <v>46234</v>
      </c>
    </row>
    <row r="6">
      <c r="A6" s="17" t="inlineStr">
        <is>
          <t>Delivery promise you quote (hours)</t>
        </is>
      </c>
      <c r="C6" s="13" t="n">
        <v>36</v>
      </c>
    </row>
    <row r="8">
      <c r="A8" s="6" t="inlineStr">
        <is>
          <t>In the selected window</t>
        </is>
      </c>
      <c r="B8" s="6" t="inlineStr">
        <is>
          <t>Value</t>
        </is>
      </c>
      <c r="C8" s="6" t="inlineStr"/>
      <c r="D8" s="6" t="inlineStr"/>
      <c r="E8" s="6" t="inlineStr"/>
      <c r="F8" s="6" t="inlineStr"/>
      <c r="G8" s="6" t="inlineStr"/>
      <c r="H8" s="6" t="inlineStr"/>
      <c r="I8" s="6" t="inlineStr"/>
      <c r="J8" s="6" t="inlineStr"/>
      <c r="K8" s="6" t="inlineStr"/>
    </row>
    <row r="9">
      <c r="A9" s="17" t="inlineStr">
        <is>
          <t>Orders received</t>
        </is>
      </c>
      <c r="B9" s="19">
        <f>COUNTIFS(Orders!$A$5:$A$204,"&lt;&gt;",Orders!$B$5:$B$204,"&gt;="&amp;$C$4,Orders!$B$5:$B$204,"&lt;"&amp;($C$5+1))</f>
        <v/>
      </c>
    </row>
    <row r="10">
      <c r="A10" s="17" t="inlineStr">
        <is>
          <t>Orders shipped</t>
        </is>
      </c>
      <c r="B10" s="19">
        <f>COUNTIFS(Orders!$A$5:$A$204,"&lt;&gt;",Orders!$B$5:$B$204,"&gt;="&amp;$C$4,Orders!$B$5:$B$204,"&lt;"&amp;($C$5+1),Orders!$E$5:$E$204,"&lt;&gt;")</f>
        <v/>
      </c>
    </row>
    <row r="11">
      <c r="A11" s="17" t="inlineStr">
        <is>
          <t>Received and not yet shipped</t>
        </is>
      </c>
      <c r="B11" s="19">
        <f>COUNTIFS(Orders!$A$5:$A$204,"&lt;&gt;",Orders!$B$5:$B$204,"&gt;="&amp;$C$4,Orders!$B$5:$B$204,"&lt;"&amp;($C$5+1),Orders!$E$5:$E$204,"")</f>
        <v/>
      </c>
    </row>
    <row r="12">
      <c r="A12" s="17" t="inlineStr">
        <is>
          <t>Average cycle, received to shipped (h)</t>
        </is>
      </c>
      <c r="B12" s="15">
        <f>IFERROR(AVERAGEIFS(Orders!$F$5:$F$204,Orders!$B$5:$B$204,"&gt;="&amp;$C$4,Orders!$B$5:$B$204,"&lt;"&amp;($C$5+1)),0)</f>
        <v/>
      </c>
    </row>
    <row r="13">
      <c r="A13" s="17" t="inlineStr">
        <is>
          <t>Average pick (h)</t>
        </is>
      </c>
      <c r="B13" s="15">
        <f>IFERROR(AVERAGEIFS(Orders!$J$5:$J$204,Orders!$B$5:$B$204,"&gt;="&amp;$C$4,Orders!$B$5:$B$204,"&lt;"&amp;($C$5+1)),0)</f>
        <v/>
      </c>
    </row>
    <row r="14">
      <c r="A14" s="17" t="inlineStr">
        <is>
          <t>Average pack (h)</t>
        </is>
      </c>
      <c r="B14" s="15">
        <f>IFERROR(AVERAGEIFS(Orders!$K$5:$K$204,Orders!$B$5:$B$204,"&gt;="&amp;$C$4,Orders!$B$5:$B$204,"&lt;"&amp;($C$5+1)),0)</f>
        <v/>
      </c>
    </row>
    <row r="15">
      <c r="A15" s="17" t="inlineStr">
        <is>
          <t>Average ship (h)</t>
        </is>
      </c>
      <c r="B15" s="15">
        <f>IFERROR(AVERAGEIFS(Orders!$L$5:$L$204,Orders!$B$5:$B$204,"&gt;="&amp;$C$4,Orders!$B$5:$B$204,"&lt;"&amp;($C$5+1)),0)</f>
        <v/>
      </c>
    </row>
    <row r="16">
      <c r="A16" s="17" t="inlineStr">
        <is>
          <t>Average transit (h)</t>
        </is>
      </c>
      <c r="B16" s="15">
        <f>IFERROR(AVERAGEIFS(Orders!$M$5:$M$204,Orders!$B$5:$B$204,"&gt;="&amp;$C$4,Orders!$B$5:$B$204,"&lt;"&amp;($C$5+1)),0)</f>
        <v/>
      </c>
    </row>
    <row r="17">
      <c r="A17" s="17" t="inlineStr">
        <is>
          <t>Shipped on time</t>
        </is>
      </c>
      <c r="B17" s="19">
        <f>COUNTIFS(Orders!$B$5:$B$204,"&gt;="&amp;$C$4,Orders!$B$5:$B$204,"&lt;"&amp;($C$5+1),Orders!$N$5:$N$204,"No")</f>
        <v/>
      </c>
    </row>
    <row r="18">
      <c r="A18" s="17" t="inlineStr">
        <is>
          <t>Shipped late</t>
        </is>
      </c>
      <c r="B18" s="19">
        <f>COUNTIFS(Orders!$B$5:$B$204,"&gt;="&amp;$C$4,Orders!$B$5:$B$204,"&lt;"&amp;($C$5+1),Orders!$N$5:$N$204,"Yes")</f>
        <v/>
      </c>
    </row>
    <row r="19">
      <c r="A19" s="17" t="inlineStr">
        <is>
          <t>Late rate</t>
        </is>
      </c>
      <c r="B19" s="20">
        <f>IFERROR($B18/($B17+$B18),0)</f>
        <v/>
      </c>
    </row>
    <row r="20">
      <c r="A20" s="17" t="inlineStr">
        <is>
          <t>Average hours late, when late</t>
        </is>
      </c>
      <c r="B20" s="15">
        <f>IFERROR(SUMIFS(Orders!$O$5:$O$204,Orders!$B$5:$B$204,"&gt;="&amp;$C$4,Orders!$B$5:$B$204,"&lt;"&amp;($C$5+1),Orders!$N$5:$N$204,"Yes")/$B18,0)</f>
        <v/>
      </c>
    </row>
    <row r="21">
      <c r="A21" s="17" t="inlineStr">
        <is>
          <t>Orders carrying an exception</t>
        </is>
      </c>
      <c r="B21" s="19">
        <f>COUNTIFS(Orders!$B$5:$B$204,"&gt;="&amp;$C$4,Orders!$B$5:$B$204,"&lt;"&amp;($C$5+1),Orders!$Q$5:$Q$204,"Yes")</f>
        <v/>
      </c>
    </row>
    <row r="22">
      <c r="A22" s="17" t="inlineStr">
        <is>
          <t>Exceptions raised</t>
        </is>
      </c>
      <c r="B22" s="19">
        <f>COUNTIFS(Exceptions!$A$5:$A$204,"&lt;&gt;",Exceptions!$B$5:$B$204,"&gt;="&amp;$C$4,Exceptions!$B$5:$B$204,"&lt;"&amp;($C$5+1))</f>
        <v/>
      </c>
    </row>
    <row r="24">
      <c r="A24" s="6" t="inlineStr">
        <is>
          <t>Cycle time distribution — every order on the sheet</t>
        </is>
      </c>
      <c r="B24" s="6" t="inlineStr">
        <is>
          <t>Hours</t>
        </is>
      </c>
      <c r="C24" s="6" t="inlineStr"/>
      <c r="D24" s="6" t="inlineStr"/>
      <c r="E24" s="6" t="inlineStr"/>
      <c r="F24" s="6" t="inlineStr"/>
      <c r="G24" s="6" t="inlineStr"/>
      <c r="H24" s="6" t="inlineStr"/>
      <c r="I24" s="6" t="inlineStr"/>
      <c r="J24" s="6" t="inlineStr"/>
      <c r="K24" s="6" t="inlineStr"/>
    </row>
    <row r="25">
      <c r="A25" s="17" t="inlineStr">
        <is>
          <t>Orders measured</t>
        </is>
      </c>
      <c r="B25" s="19">
        <f>COUNT(Orders!$F$5:$F$204)</f>
        <v/>
      </c>
    </row>
    <row r="26">
      <c r="A26" s="17" t="inlineStr">
        <is>
          <t>Fastest</t>
        </is>
      </c>
      <c r="B26" s="15">
        <f>IFERROR(MIN(Orders!$F$5:$F$204),0)</f>
        <v/>
      </c>
    </row>
    <row r="27">
      <c r="A27" s="17" t="inlineStr">
        <is>
          <t>Median (P50)</t>
        </is>
      </c>
      <c r="B27" s="15">
        <f>IFERROR(MEDIAN(Orders!$F$5:$F$204),0)</f>
        <v/>
      </c>
    </row>
    <row r="28">
      <c r="A28" s="17" t="inlineStr">
        <is>
          <t>P75</t>
        </is>
      </c>
      <c r="B28" s="15">
        <f>IFERROR(LARGE(Orders!$F$5:$F$204,MAX(1,ROUNDUP(COUNT(Orders!$F$5:$F$204)*0.25,0))),0)</f>
        <v/>
      </c>
    </row>
    <row r="29">
      <c r="A29" s="17" t="inlineStr">
        <is>
          <t>P90</t>
        </is>
      </c>
      <c r="B29" s="15">
        <f>IFERROR(LARGE(Orders!$F$5:$F$204,MAX(1,ROUNDUP(COUNT(Orders!$F$5:$F$204)*0.1,0))),0)</f>
        <v/>
      </c>
    </row>
    <row r="30">
      <c r="A30" s="17" t="inlineStr">
        <is>
          <t>P95 — quote this, not the average</t>
        </is>
      </c>
      <c r="B30" s="15">
        <f>IFERROR(LARGE(Orders!$F$5:$F$204,MAX(1,ROUNDUP(COUNT(Orders!$F$5:$F$204)*0.05,0))),0)</f>
        <v/>
      </c>
    </row>
    <row r="31">
      <c r="A31" s="17" t="inlineStr">
        <is>
          <t>Slowest</t>
        </is>
      </c>
      <c r="B31" s="15">
        <f>IFERROR(MAX(Orders!$F$5:$F$204),0)</f>
        <v/>
      </c>
    </row>
    <row r="32">
      <c r="A32" s="17" t="inlineStr">
        <is>
          <t>Orders that missed your quoted promise</t>
        </is>
      </c>
      <c r="B32" s="19">
        <f>COUNTIFS(Orders!$F$5:$F$204,"&gt;"&amp;$C$6)</f>
        <v/>
      </c>
    </row>
    <row r="33">
      <c r="A33" s="17" t="inlineStr">
        <is>
          <t>Hit rate against your quoted promise</t>
        </is>
      </c>
      <c r="B33" s="20">
        <f>IFERROR(($B25-$B32)/$B25,0)</f>
        <v/>
      </c>
    </row>
    <row r="34">
      <c r="A34" s="2" t="inlineStr">
        <is>
          <t>The distribution deliberately ignores the dates above: a promise is set from all the history you have, not from one month of it.</t>
        </is>
      </c>
    </row>
    <row r="37">
      <c r="A37" s="6" t="inlineStr">
        <is>
          <t>Week starting</t>
        </is>
      </c>
      <c r="B37" s="6" t="inlineStr">
        <is>
          <t>Orders received</t>
        </is>
      </c>
      <c r="C37" s="6" t="inlineStr">
        <is>
          <t>Avg cycle (h)</t>
        </is>
      </c>
      <c r="D37" s="6" t="inlineStr">
        <is>
          <t>Avg pick (h)</t>
        </is>
      </c>
      <c r="E37" s="6" t="inlineStr">
        <is>
          <t>Avg pack (h)</t>
        </is>
      </c>
      <c r="F37" s="6" t="inlineStr">
        <is>
          <t>Avg ship (h)</t>
        </is>
      </c>
      <c r="G37" s="6" t="inlineStr">
        <is>
          <t>On time</t>
        </is>
      </c>
      <c r="H37" s="6" t="inlineStr">
        <is>
          <t>Late</t>
        </is>
      </c>
      <c r="I37" s="6" t="inlineStr">
        <is>
          <t>Late rate</t>
        </is>
      </c>
      <c r="J37" s="6" t="inlineStr">
        <is>
          <t>Over the P95</t>
        </is>
      </c>
      <c r="K37" s="6" t="inlineStr">
        <is>
          <t>Exceptions</t>
        </is>
      </c>
    </row>
    <row r="38">
      <c r="A38" s="18" t="n">
        <v>46202</v>
      </c>
      <c r="B38" s="14">
        <f>IF($A38="","",COUNTIFS(Orders!$R$5:$R$204,$A38))</f>
        <v/>
      </c>
      <c r="C38" s="9">
        <f>IF($A38="","",IFERROR(AVERAGEIFS(Orders!$F$5:$F$204,Orders!$R$5:$R$204,$A38),0))</f>
        <v/>
      </c>
      <c r="D38" s="9">
        <f>IF($A38="","",IFERROR(AVERAGEIFS(Orders!$J$5:$J$204,Orders!$R$5:$R$204,$A38),0))</f>
        <v/>
      </c>
      <c r="E38" s="9">
        <f>IF($A38="","",IFERROR(AVERAGEIFS(Orders!$K$5:$K$204,Orders!$R$5:$R$204,$A38),0))</f>
        <v/>
      </c>
      <c r="F38" s="9">
        <f>IF($A38="","",IFERROR(AVERAGEIFS(Orders!$L$5:$L$204,Orders!$R$5:$R$204,$A38),0))</f>
        <v/>
      </c>
      <c r="G38" s="14">
        <f>IF($A38="","",COUNTIFS(Orders!$R$5:$R$204,$A38,Orders!$N$5:$N$204,"No"))</f>
        <v/>
      </c>
      <c r="H38" s="14">
        <f>IF($A38="","",COUNTIFS(Orders!$R$5:$R$204,$A38,Orders!$N$5:$N$204,"Yes"))</f>
        <v/>
      </c>
      <c r="I38" s="16">
        <f>IF($A38="","",IFERROR($H38/($G38+$H38),0))</f>
        <v/>
      </c>
      <c r="J38" s="14">
        <f>IF($A38="","",COUNTIFS(Orders!$R$5:$R$204,$A38,Orders!$F$5:$F$204,"&gt;"&amp;$B$30))</f>
        <v/>
      </c>
      <c r="K38" s="14">
        <f>IF($A38="","",COUNTIFS(Orders!$R$5:$R$204,$A38,Orders!$Q$5:$Q$204,"Yes"))</f>
        <v/>
      </c>
    </row>
    <row r="39">
      <c r="A39" s="18" t="n">
        <v>46209</v>
      </c>
      <c r="B39" s="14">
        <f>IF($A39="","",COUNTIFS(Orders!$R$5:$R$204,$A39))</f>
        <v/>
      </c>
      <c r="C39" s="9">
        <f>IF($A39="","",IFERROR(AVERAGEIFS(Orders!$F$5:$F$204,Orders!$R$5:$R$204,$A39),0))</f>
        <v/>
      </c>
      <c r="D39" s="9">
        <f>IF($A39="","",IFERROR(AVERAGEIFS(Orders!$J$5:$J$204,Orders!$R$5:$R$204,$A39),0))</f>
        <v/>
      </c>
      <c r="E39" s="9">
        <f>IF($A39="","",IFERROR(AVERAGEIFS(Orders!$K$5:$K$204,Orders!$R$5:$R$204,$A39),0))</f>
        <v/>
      </c>
      <c r="F39" s="9">
        <f>IF($A39="","",IFERROR(AVERAGEIFS(Orders!$L$5:$L$204,Orders!$R$5:$R$204,$A39),0))</f>
        <v/>
      </c>
      <c r="G39" s="14">
        <f>IF($A39="","",COUNTIFS(Orders!$R$5:$R$204,$A39,Orders!$N$5:$N$204,"No"))</f>
        <v/>
      </c>
      <c r="H39" s="14">
        <f>IF($A39="","",COUNTIFS(Orders!$R$5:$R$204,$A39,Orders!$N$5:$N$204,"Yes"))</f>
        <v/>
      </c>
      <c r="I39" s="16">
        <f>IF($A39="","",IFERROR($H39/($G39+$H39),0))</f>
        <v/>
      </c>
      <c r="J39" s="14">
        <f>IF($A39="","",COUNTIFS(Orders!$R$5:$R$204,$A39,Orders!$F$5:$F$204,"&gt;"&amp;$B$30))</f>
        <v/>
      </c>
      <c r="K39" s="14">
        <f>IF($A39="","",COUNTIFS(Orders!$R$5:$R$204,$A39,Orders!$Q$5:$Q$204,"Yes"))</f>
        <v/>
      </c>
    </row>
    <row r="40">
      <c r="A40" s="18" t="n">
        <v>46216</v>
      </c>
      <c r="B40" s="14">
        <f>IF($A40="","",COUNTIFS(Orders!$R$5:$R$204,$A40))</f>
        <v/>
      </c>
      <c r="C40" s="9">
        <f>IF($A40="","",IFERROR(AVERAGEIFS(Orders!$F$5:$F$204,Orders!$R$5:$R$204,$A40),0))</f>
        <v/>
      </c>
      <c r="D40" s="9">
        <f>IF($A40="","",IFERROR(AVERAGEIFS(Orders!$J$5:$J$204,Orders!$R$5:$R$204,$A40),0))</f>
        <v/>
      </c>
      <c r="E40" s="9">
        <f>IF($A40="","",IFERROR(AVERAGEIFS(Orders!$K$5:$K$204,Orders!$R$5:$R$204,$A40),0))</f>
        <v/>
      </c>
      <c r="F40" s="9">
        <f>IF($A40="","",IFERROR(AVERAGEIFS(Orders!$L$5:$L$204,Orders!$R$5:$R$204,$A40),0))</f>
        <v/>
      </c>
      <c r="G40" s="14">
        <f>IF($A40="","",COUNTIFS(Orders!$R$5:$R$204,$A40,Orders!$N$5:$N$204,"No"))</f>
        <v/>
      </c>
      <c r="H40" s="14">
        <f>IF($A40="","",COUNTIFS(Orders!$R$5:$R$204,$A40,Orders!$N$5:$N$204,"Yes"))</f>
        <v/>
      </c>
      <c r="I40" s="16">
        <f>IF($A40="","",IFERROR($H40/($G40+$H40),0))</f>
        <v/>
      </c>
      <c r="J40" s="14">
        <f>IF($A40="","",COUNTIFS(Orders!$R$5:$R$204,$A40,Orders!$F$5:$F$204,"&gt;"&amp;$B$30))</f>
        <v/>
      </c>
      <c r="K40" s="14">
        <f>IF($A40="","",COUNTIFS(Orders!$R$5:$R$204,$A40,Orders!$Q$5:$Q$204,"Yes"))</f>
        <v/>
      </c>
    </row>
    <row r="41">
      <c r="A41" s="18" t="n">
        <v>46223</v>
      </c>
      <c r="B41" s="14">
        <f>IF($A41="","",COUNTIFS(Orders!$R$5:$R$204,$A41))</f>
        <v/>
      </c>
      <c r="C41" s="9">
        <f>IF($A41="","",IFERROR(AVERAGEIFS(Orders!$F$5:$F$204,Orders!$R$5:$R$204,$A41),0))</f>
        <v/>
      </c>
      <c r="D41" s="9">
        <f>IF($A41="","",IFERROR(AVERAGEIFS(Orders!$J$5:$J$204,Orders!$R$5:$R$204,$A41),0))</f>
        <v/>
      </c>
      <c r="E41" s="9">
        <f>IF($A41="","",IFERROR(AVERAGEIFS(Orders!$K$5:$K$204,Orders!$R$5:$R$204,$A41),0))</f>
        <v/>
      </c>
      <c r="F41" s="9">
        <f>IF($A41="","",IFERROR(AVERAGEIFS(Orders!$L$5:$L$204,Orders!$R$5:$R$204,$A41),0))</f>
        <v/>
      </c>
      <c r="G41" s="14">
        <f>IF($A41="","",COUNTIFS(Orders!$R$5:$R$204,$A41,Orders!$N$5:$N$204,"No"))</f>
        <v/>
      </c>
      <c r="H41" s="14">
        <f>IF($A41="","",COUNTIFS(Orders!$R$5:$R$204,$A41,Orders!$N$5:$N$204,"Yes"))</f>
        <v/>
      </c>
      <c r="I41" s="16">
        <f>IF($A41="","",IFERROR($H41/($G41+$H41),0))</f>
        <v/>
      </c>
      <c r="J41" s="14">
        <f>IF($A41="","",COUNTIFS(Orders!$R$5:$R$204,$A41,Orders!$F$5:$F$204,"&gt;"&amp;$B$30))</f>
        <v/>
      </c>
      <c r="K41" s="14">
        <f>IF($A41="","",COUNTIFS(Orders!$R$5:$R$204,$A41,Orders!$Q$5:$Q$204,"Yes"))</f>
        <v/>
      </c>
    </row>
    <row r="42">
      <c r="A42" s="18" t="n">
        <v>46230</v>
      </c>
      <c r="B42" s="14">
        <f>IF($A42="","",COUNTIFS(Orders!$R$5:$R$204,$A42))</f>
        <v/>
      </c>
      <c r="C42" s="9">
        <f>IF($A42="","",IFERROR(AVERAGEIFS(Orders!$F$5:$F$204,Orders!$R$5:$R$204,$A42),0))</f>
        <v/>
      </c>
      <c r="D42" s="9">
        <f>IF($A42="","",IFERROR(AVERAGEIFS(Orders!$J$5:$J$204,Orders!$R$5:$R$204,$A42),0))</f>
        <v/>
      </c>
      <c r="E42" s="9">
        <f>IF($A42="","",IFERROR(AVERAGEIFS(Orders!$K$5:$K$204,Orders!$R$5:$R$204,$A42),0))</f>
        <v/>
      </c>
      <c r="F42" s="9">
        <f>IF($A42="","",IFERROR(AVERAGEIFS(Orders!$L$5:$L$204,Orders!$R$5:$R$204,$A42),0))</f>
        <v/>
      </c>
      <c r="G42" s="14">
        <f>IF($A42="","",COUNTIFS(Orders!$R$5:$R$204,$A42,Orders!$N$5:$N$204,"No"))</f>
        <v/>
      </c>
      <c r="H42" s="14">
        <f>IF($A42="","",COUNTIFS(Orders!$R$5:$R$204,$A42,Orders!$N$5:$N$204,"Yes"))</f>
        <v/>
      </c>
      <c r="I42" s="16">
        <f>IF($A42="","",IFERROR($H42/($G42+$H42),0))</f>
        <v/>
      </c>
      <c r="J42" s="14">
        <f>IF($A42="","",COUNTIFS(Orders!$R$5:$R$204,$A42,Orders!$F$5:$F$204,"&gt;"&amp;$B$30))</f>
        <v/>
      </c>
      <c r="K42" s="14">
        <f>IF($A42="","",COUNTIFS(Orders!$R$5:$R$204,$A42,Orders!$Q$5:$Q$204,"Yes"))</f>
        <v/>
      </c>
    </row>
    <row r="43">
      <c r="A43" s="18" t="n">
        <v>46237</v>
      </c>
      <c r="B43" s="14">
        <f>IF($A43="","",COUNTIFS(Orders!$R$5:$R$204,$A43))</f>
        <v/>
      </c>
      <c r="C43" s="9">
        <f>IF($A43="","",IFERROR(AVERAGEIFS(Orders!$F$5:$F$204,Orders!$R$5:$R$204,$A43),0))</f>
        <v/>
      </c>
      <c r="D43" s="9">
        <f>IF($A43="","",IFERROR(AVERAGEIFS(Orders!$J$5:$J$204,Orders!$R$5:$R$204,$A43),0))</f>
        <v/>
      </c>
      <c r="E43" s="9">
        <f>IF($A43="","",IFERROR(AVERAGEIFS(Orders!$K$5:$K$204,Orders!$R$5:$R$204,$A43),0))</f>
        <v/>
      </c>
      <c r="F43" s="9">
        <f>IF($A43="","",IFERROR(AVERAGEIFS(Orders!$L$5:$L$204,Orders!$R$5:$R$204,$A43),0))</f>
        <v/>
      </c>
      <c r="G43" s="14">
        <f>IF($A43="","",COUNTIFS(Orders!$R$5:$R$204,$A43,Orders!$N$5:$N$204,"No"))</f>
        <v/>
      </c>
      <c r="H43" s="14">
        <f>IF($A43="","",COUNTIFS(Orders!$R$5:$R$204,$A43,Orders!$N$5:$N$204,"Yes"))</f>
        <v/>
      </c>
      <c r="I43" s="16">
        <f>IF($A43="","",IFERROR($H43/($G43+$H43),0))</f>
        <v/>
      </c>
      <c r="J43" s="14">
        <f>IF($A43="","",COUNTIFS(Orders!$R$5:$R$204,$A43,Orders!$F$5:$F$204,"&gt;"&amp;$B$30))</f>
        <v/>
      </c>
      <c r="K43" s="14">
        <f>IF($A43="","",COUNTIFS(Orders!$R$5:$R$204,$A43,Orders!$Q$5:$Q$204,"Yes"))</f>
        <v/>
      </c>
    </row>
    <row r="44">
      <c r="A44" s="18" t="n">
        <v>46244</v>
      </c>
      <c r="B44" s="14">
        <f>IF($A44="","",COUNTIFS(Orders!$R$5:$R$204,$A44))</f>
        <v/>
      </c>
      <c r="C44" s="9">
        <f>IF($A44="","",IFERROR(AVERAGEIFS(Orders!$F$5:$F$204,Orders!$R$5:$R$204,$A44),0))</f>
        <v/>
      </c>
      <c r="D44" s="9">
        <f>IF($A44="","",IFERROR(AVERAGEIFS(Orders!$J$5:$J$204,Orders!$R$5:$R$204,$A44),0))</f>
        <v/>
      </c>
      <c r="E44" s="9">
        <f>IF($A44="","",IFERROR(AVERAGEIFS(Orders!$K$5:$K$204,Orders!$R$5:$R$204,$A44),0))</f>
        <v/>
      </c>
      <c r="F44" s="9">
        <f>IF($A44="","",IFERROR(AVERAGEIFS(Orders!$L$5:$L$204,Orders!$R$5:$R$204,$A44),0))</f>
        <v/>
      </c>
      <c r="G44" s="14">
        <f>IF($A44="","",COUNTIFS(Orders!$R$5:$R$204,$A44,Orders!$N$5:$N$204,"No"))</f>
        <v/>
      </c>
      <c r="H44" s="14">
        <f>IF($A44="","",COUNTIFS(Orders!$R$5:$R$204,$A44,Orders!$N$5:$N$204,"Yes"))</f>
        <v/>
      </c>
      <c r="I44" s="16">
        <f>IF($A44="","",IFERROR($H44/($G44+$H44),0))</f>
        <v/>
      </c>
      <c r="J44" s="14">
        <f>IF($A44="","",COUNTIFS(Orders!$R$5:$R$204,$A44,Orders!$F$5:$F$204,"&gt;"&amp;$B$30))</f>
        <v/>
      </c>
      <c r="K44" s="14">
        <f>IF($A44="","",COUNTIFS(Orders!$R$5:$R$204,$A44,Orders!$Q$5:$Q$204,"Yes"))</f>
        <v/>
      </c>
    </row>
    <row r="45">
      <c r="A45" s="18" t="n">
        <v>46251</v>
      </c>
      <c r="B45" s="14">
        <f>IF($A45="","",COUNTIFS(Orders!$R$5:$R$204,$A45))</f>
        <v/>
      </c>
      <c r="C45" s="9">
        <f>IF($A45="","",IFERROR(AVERAGEIFS(Orders!$F$5:$F$204,Orders!$R$5:$R$204,$A45),0))</f>
        <v/>
      </c>
      <c r="D45" s="9">
        <f>IF($A45="","",IFERROR(AVERAGEIFS(Orders!$J$5:$J$204,Orders!$R$5:$R$204,$A45),0))</f>
        <v/>
      </c>
      <c r="E45" s="9">
        <f>IF($A45="","",IFERROR(AVERAGEIFS(Orders!$K$5:$K$204,Orders!$R$5:$R$204,$A45),0))</f>
        <v/>
      </c>
      <c r="F45" s="9">
        <f>IF($A45="","",IFERROR(AVERAGEIFS(Orders!$L$5:$L$204,Orders!$R$5:$R$204,$A45),0))</f>
        <v/>
      </c>
      <c r="G45" s="14">
        <f>IF($A45="","",COUNTIFS(Orders!$R$5:$R$204,$A45,Orders!$N$5:$N$204,"No"))</f>
        <v/>
      </c>
      <c r="H45" s="14">
        <f>IF($A45="","",COUNTIFS(Orders!$R$5:$R$204,$A45,Orders!$N$5:$N$204,"Yes"))</f>
        <v/>
      </c>
      <c r="I45" s="16">
        <f>IF($A45="","",IFERROR($H45/($G45+$H45),0))</f>
        <v/>
      </c>
      <c r="J45" s="14">
        <f>IF($A45="","",COUNTIFS(Orders!$R$5:$R$204,$A45,Orders!$F$5:$F$204,"&gt;"&amp;$B$30))</f>
        <v/>
      </c>
      <c r="K45" s="14">
        <f>IF($A45="","",COUNTIFS(Orders!$R$5:$R$204,$A45,Orders!$Q$5:$Q$204,"Yes"))</f>
        <v/>
      </c>
    </row>
    <row r="46">
      <c r="A46" s="18" t="n">
        <v>46258</v>
      </c>
      <c r="B46" s="14">
        <f>IF($A46="","",COUNTIFS(Orders!$R$5:$R$204,$A46))</f>
        <v/>
      </c>
      <c r="C46" s="9">
        <f>IF($A46="","",IFERROR(AVERAGEIFS(Orders!$F$5:$F$204,Orders!$R$5:$R$204,$A46),0))</f>
        <v/>
      </c>
      <c r="D46" s="9">
        <f>IF($A46="","",IFERROR(AVERAGEIFS(Orders!$J$5:$J$204,Orders!$R$5:$R$204,$A46),0))</f>
        <v/>
      </c>
      <c r="E46" s="9">
        <f>IF($A46="","",IFERROR(AVERAGEIFS(Orders!$K$5:$K$204,Orders!$R$5:$R$204,$A46),0))</f>
        <v/>
      </c>
      <c r="F46" s="9">
        <f>IF($A46="","",IFERROR(AVERAGEIFS(Orders!$L$5:$L$204,Orders!$R$5:$R$204,$A46),0))</f>
        <v/>
      </c>
      <c r="G46" s="14">
        <f>IF($A46="","",COUNTIFS(Orders!$R$5:$R$204,$A46,Orders!$N$5:$N$204,"No"))</f>
        <v/>
      </c>
      <c r="H46" s="14">
        <f>IF($A46="","",COUNTIFS(Orders!$R$5:$R$204,$A46,Orders!$N$5:$N$204,"Yes"))</f>
        <v/>
      </c>
      <c r="I46" s="16">
        <f>IF($A46="","",IFERROR($H46/($G46+$H46),0))</f>
        <v/>
      </c>
      <c r="J46" s="14">
        <f>IF($A46="","",COUNTIFS(Orders!$R$5:$R$204,$A46,Orders!$F$5:$F$204,"&gt;"&amp;$B$30))</f>
        <v/>
      </c>
      <c r="K46" s="14">
        <f>IF($A46="","",COUNTIFS(Orders!$R$5:$R$204,$A46,Orders!$Q$5:$Q$204,"Yes"))</f>
        <v/>
      </c>
    </row>
    <row r="47">
      <c r="A47" s="18" t="n">
        <v>46265</v>
      </c>
      <c r="B47" s="14">
        <f>IF($A47="","",COUNTIFS(Orders!$R$5:$R$204,$A47))</f>
        <v/>
      </c>
      <c r="C47" s="9">
        <f>IF($A47="","",IFERROR(AVERAGEIFS(Orders!$F$5:$F$204,Orders!$R$5:$R$204,$A47),0))</f>
        <v/>
      </c>
      <c r="D47" s="9">
        <f>IF($A47="","",IFERROR(AVERAGEIFS(Orders!$J$5:$J$204,Orders!$R$5:$R$204,$A47),0))</f>
        <v/>
      </c>
      <c r="E47" s="9">
        <f>IF($A47="","",IFERROR(AVERAGEIFS(Orders!$K$5:$K$204,Orders!$R$5:$R$204,$A47),0))</f>
        <v/>
      </c>
      <c r="F47" s="9">
        <f>IF($A47="","",IFERROR(AVERAGEIFS(Orders!$L$5:$L$204,Orders!$R$5:$R$204,$A47),0))</f>
        <v/>
      </c>
      <c r="G47" s="14">
        <f>IF($A47="","",COUNTIFS(Orders!$R$5:$R$204,$A47,Orders!$N$5:$N$204,"No"))</f>
        <v/>
      </c>
      <c r="H47" s="14">
        <f>IF($A47="","",COUNTIFS(Orders!$R$5:$R$204,$A47,Orders!$N$5:$N$204,"Yes"))</f>
        <v/>
      </c>
      <c r="I47" s="16">
        <f>IF($A47="","",IFERROR($H47/($G47+$H47),0))</f>
        <v/>
      </c>
      <c r="J47" s="14">
        <f>IF($A47="","",COUNTIFS(Orders!$R$5:$R$204,$A47,Orders!$F$5:$F$204,"&gt;"&amp;$B$30))</f>
        <v/>
      </c>
      <c r="K47" s="14">
        <f>IF($A47="","",COUNTIFS(Orders!$R$5:$R$204,$A47,Orders!$Q$5:$Q$204,"Yes"))</f>
        <v/>
      </c>
    </row>
    <row r="48">
      <c r="A48" s="18" t="n">
        <v>46272</v>
      </c>
      <c r="B48" s="14">
        <f>IF($A48="","",COUNTIFS(Orders!$R$5:$R$204,$A48))</f>
        <v/>
      </c>
      <c r="C48" s="9">
        <f>IF($A48="","",IFERROR(AVERAGEIFS(Orders!$F$5:$F$204,Orders!$R$5:$R$204,$A48),0))</f>
        <v/>
      </c>
      <c r="D48" s="9">
        <f>IF($A48="","",IFERROR(AVERAGEIFS(Orders!$J$5:$J$204,Orders!$R$5:$R$204,$A48),0))</f>
        <v/>
      </c>
      <c r="E48" s="9">
        <f>IF($A48="","",IFERROR(AVERAGEIFS(Orders!$K$5:$K$204,Orders!$R$5:$R$204,$A48),0))</f>
        <v/>
      </c>
      <c r="F48" s="9">
        <f>IF($A48="","",IFERROR(AVERAGEIFS(Orders!$L$5:$L$204,Orders!$R$5:$R$204,$A48),0))</f>
        <v/>
      </c>
      <c r="G48" s="14">
        <f>IF($A48="","",COUNTIFS(Orders!$R$5:$R$204,$A48,Orders!$N$5:$N$204,"No"))</f>
        <v/>
      </c>
      <c r="H48" s="14">
        <f>IF($A48="","",COUNTIFS(Orders!$R$5:$R$204,$A48,Orders!$N$5:$N$204,"Yes"))</f>
        <v/>
      </c>
      <c r="I48" s="16">
        <f>IF($A48="","",IFERROR($H48/($G48+$H48),0))</f>
        <v/>
      </c>
      <c r="J48" s="14">
        <f>IF($A48="","",COUNTIFS(Orders!$R$5:$R$204,$A48,Orders!$F$5:$F$204,"&gt;"&amp;$B$30))</f>
        <v/>
      </c>
      <c r="K48" s="14">
        <f>IF($A48="","",COUNTIFS(Orders!$R$5:$R$204,$A48,Orders!$Q$5:$Q$204,"Yes"))</f>
        <v/>
      </c>
    </row>
    <row r="49">
      <c r="A49" s="18" t="n">
        <v>46279</v>
      </c>
      <c r="B49" s="14">
        <f>IF($A49="","",COUNTIFS(Orders!$R$5:$R$204,$A49))</f>
        <v/>
      </c>
      <c r="C49" s="9">
        <f>IF($A49="","",IFERROR(AVERAGEIFS(Orders!$F$5:$F$204,Orders!$R$5:$R$204,$A49),0))</f>
        <v/>
      </c>
      <c r="D49" s="9">
        <f>IF($A49="","",IFERROR(AVERAGEIFS(Orders!$J$5:$J$204,Orders!$R$5:$R$204,$A49),0))</f>
        <v/>
      </c>
      <c r="E49" s="9">
        <f>IF($A49="","",IFERROR(AVERAGEIFS(Orders!$K$5:$K$204,Orders!$R$5:$R$204,$A49),0))</f>
        <v/>
      </c>
      <c r="F49" s="9">
        <f>IF($A49="","",IFERROR(AVERAGEIFS(Orders!$L$5:$L$204,Orders!$R$5:$R$204,$A49),0))</f>
        <v/>
      </c>
      <c r="G49" s="14">
        <f>IF($A49="","",COUNTIFS(Orders!$R$5:$R$204,$A49,Orders!$N$5:$N$204,"No"))</f>
        <v/>
      </c>
      <c r="H49" s="14">
        <f>IF($A49="","",COUNTIFS(Orders!$R$5:$R$204,$A49,Orders!$N$5:$N$204,"Yes"))</f>
        <v/>
      </c>
      <c r="I49" s="16">
        <f>IF($A49="","",IFERROR($H49/($G49+$H49),0))</f>
        <v/>
      </c>
      <c r="J49" s="14">
        <f>IF($A49="","",COUNTIFS(Orders!$R$5:$R$204,$A49,Orders!$F$5:$F$204,"&gt;"&amp;$B$30))</f>
        <v/>
      </c>
      <c r="K49" s="14">
        <f>IF($A49="","",COUNTIFS(Orders!$R$5:$R$204,$A49,Orders!$Q$5:$Q$204,"Yes"))</f>
        <v/>
      </c>
    </row>
    <row r="50">
      <c r="A50" s="18" t="n">
        <v>46286</v>
      </c>
      <c r="B50" s="14">
        <f>IF($A50="","",COUNTIFS(Orders!$R$5:$R$204,$A50))</f>
        <v/>
      </c>
      <c r="C50" s="9">
        <f>IF($A50="","",IFERROR(AVERAGEIFS(Orders!$F$5:$F$204,Orders!$R$5:$R$204,$A50),0))</f>
        <v/>
      </c>
      <c r="D50" s="9">
        <f>IF($A50="","",IFERROR(AVERAGEIFS(Orders!$J$5:$J$204,Orders!$R$5:$R$204,$A50),0))</f>
        <v/>
      </c>
      <c r="E50" s="9">
        <f>IF($A50="","",IFERROR(AVERAGEIFS(Orders!$K$5:$K$204,Orders!$R$5:$R$204,$A50),0))</f>
        <v/>
      </c>
      <c r="F50" s="9">
        <f>IF($A50="","",IFERROR(AVERAGEIFS(Orders!$L$5:$L$204,Orders!$R$5:$R$204,$A50),0))</f>
        <v/>
      </c>
      <c r="G50" s="14">
        <f>IF($A50="","",COUNTIFS(Orders!$R$5:$R$204,$A50,Orders!$N$5:$N$204,"No"))</f>
        <v/>
      </c>
      <c r="H50" s="14">
        <f>IF($A50="","",COUNTIFS(Orders!$R$5:$R$204,$A50,Orders!$N$5:$N$204,"Yes"))</f>
        <v/>
      </c>
      <c r="I50" s="16">
        <f>IF($A50="","",IFERROR($H50/($G50+$H50),0))</f>
        <v/>
      </c>
      <c r="J50" s="14">
        <f>IF($A50="","",COUNTIFS(Orders!$R$5:$R$204,$A50,Orders!$F$5:$F$204,"&gt;"&amp;$B$30))</f>
        <v/>
      </c>
      <c r="K50" s="14">
        <f>IF($A50="","",COUNTIFS(Orders!$R$5:$R$204,$A50,Orders!$Q$5:$Q$204,"Yes"))</f>
        <v/>
      </c>
    </row>
    <row r="51">
      <c r="A51" s="18" t="n">
        <v>46293</v>
      </c>
      <c r="B51" s="14">
        <f>IF($A51="","",COUNTIFS(Orders!$R$5:$R$204,$A51))</f>
        <v/>
      </c>
      <c r="C51" s="9">
        <f>IF($A51="","",IFERROR(AVERAGEIFS(Orders!$F$5:$F$204,Orders!$R$5:$R$204,$A51),0))</f>
        <v/>
      </c>
      <c r="D51" s="9">
        <f>IF($A51="","",IFERROR(AVERAGEIFS(Orders!$J$5:$J$204,Orders!$R$5:$R$204,$A51),0))</f>
        <v/>
      </c>
      <c r="E51" s="9">
        <f>IF($A51="","",IFERROR(AVERAGEIFS(Orders!$K$5:$K$204,Orders!$R$5:$R$204,$A51),0))</f>
        <v/>
      </c>
      <c r="F51" s="9">
        <f>IF($A51="","",IFERROR(AVERAGEIFS(Orders!$L$5:$L$204,Orders!$R$5:$R$204,$A51),0))</f>
        <v/>
      </c>
      <c r="G51" s="14">
        <f>IF($A51="","",COUNTIFS(Orders!$R$5:$R$204,$A51,Orders!$N$5:$N$204,"No"))</f>
        <v/>
      </c>
      <c r="H51" s="14">
        <f>IF($A51="","",COUNTIFS(Orders!$R$5:$R$204,$A51,Orders!$N$5:$N$204,"Yes"))</f>
        <v/>
      </c>
      <c r="I51" s="16">
        <f>IF($A51="","",IFERROR($H51/($G51+$H51),0))</f>
        <v/>
      </c>
      <c r="J51" s="14">
        <f>IF($A51="","",COUNTIFS(Orders!$R$5:$R$204,$A51,Orders!$F$5:$F$204,"&gt;"&amp;$B$30))</f>
        <v/>
      </c>
      <c r="K51" s="14">
        <f>IF($A51="","",COUNTIFS(Orders!$R$5:$R$204,$A51,Orders!$Q$5:$Q$204,"Yes"))</f>
        <v/>
      </c>
    </row>
    <row r="52">
      <c r="A52" s="18" t="n">
        <v>46300</v>
      </c>
      <c r="B52" s="14">
        <f>IF($A52="","",COUNTIFS(Orders!$R$5:$R$204,$A52))</f>
        <v/>
      </c>
      <c r="C52" s="9">
        <f>IF($A52="","",IFERROR(AVERAGEIFS(Orders!$F$5:$F$204,Orders!$R$5:$R$204,$A52),0))</f>
        <v/>
      </c>
      <c r="D52" s="9">
        <f>IF($A52="","",IFERROR(AVERAGEIFS(Orders!$J$5:$J$204,Orders!$R$5:$R$204,$A52),0))</f>
        <v/>
      </c>
      <c r="E52" s="9">
        <f>IF($A52="","",IFERROR(AVERAGEIFS(Orders!$K$5:$K$204,Orders!$R$5:$R$204,$A52),0))</f>
        <v/>
      </c>
      <c r="F52" s="9">
        <f>IF($A52="","",IFERROR(AVERAGEIFS(Orders!$L$5:$L$204,Orders!$R$5:$R$204,$A52),0))</f>
        <v/>
      </c>
      <c r="G52" s="14">
        <f>IF($A52="","",COUNTIFS(Orders!$R$5:$R$204,$A52,Orders!$N$5:$N$204,"No"))</f>
        <v/>
      </c>
      <c r="H52" s="14">
        <f>IF($A52="","",COUNTIFS(Orders!$R$5:$R$204,$A52,Orders!$N$5:$N$204,"Yes"))</f>
        <v/>
      </c>
      <c r="I52" s="16">
        <f>IF($A52="","",IFERROR($H52/($G52+$H52),0))</f>
        <v/>
      </c>
      <c r="J52" s="14">
        <f>IF($A52="","",COUNTIFS(Orders!$R$5:$R$204,$A52,Orders!$F$5:$F$204,"&gt;"&amp;$B$30))</f>
        <v/>
      </c>
      <c r="K52" s="14">
        <f>IF($A52="","",COUNTIFS(Orders!$R$5:$R$204,$A52,Orders!$Q$5:$Q$204,"Yes"))</f>
        <v/>
      </c>
    </row>
    <row r="53">
      <c r="A53" s="18" t="n">
        <v>46307</v>
      </c>
      <c r="B53" s="14">
        <f>IF($A53="","",COUNTIFS(Orders!$R$5:$R$204,$A53))</f>
        <v/>
      </c>
      <c r="C53" s="9">
        <f>IF($A53="","",IFERROR(AVERAGEIFS(Orders!$F$5:$F$204,Orders!$R$5:$R$204,$A53),0))</f>
        <v/>
      </c>
      <c r="D53" s="9">
        <f>IF($A53="","",IFERROR(AVERAGEIFS(Orders!$J$5:$J$204,Orders!$R$5:$R$204,$A53),0))</f>
        <v/>
      </c>
      <c r="E53" s="9">
        <f>IF($A53="","",IFERROR(AVERAGEIFS(Orders!$K$5:$K$204,Orders!$R$5:$R$204,$A53),0))</f>
        <v/>
      </c>
      <c r="F53" s="9">
        <f>IF($A53="","",IFERROR(AVERAGEIFS(Orders!$L$5:$L$204,Orders!$R$5:$R$204,$A53),0))</f>
        <v/>
      </c>
      <c r="G53" s="14">
        <f>IF($A53="","",COUNTIFS(Orders!$R$5:$R$204,$A53,Orders!$N$5:$N$204,"No"))</f>
        <v/>
      </c>
      <c r="H53" s="14">
        <f>IF($A53="","",COUNTIFS(Orders!$R$5:$R$204,$A53,Orders!$N$5:$N$204,"Yes"))</f>
        <v/>
      </c>
      <c r="I53" s="16">
        <f>IF($A53="","",IFERROR($H53/($G53+$H53),0))</f>
        <v/>
      </c>
      <c r="J53" s="14">
        <f>IF($A53="","",COUNTIFS(Orders!$R$5:$R$204,$A53,Orders!$F$5:$F$204,"&gt;"&amp;$B$30))</f>
        <v/>
      </c>
      <c r="K53" s="14">
        <f>IF($A53="","",COUNTIFS(Orders!$R$5:$R$204,$A53,Orders!$Q$5:$Q$204,"Yes"))</f>
        <v/>
      </c>
    </row>
    <row r="54">
      <c r="A54" s="18" t="n">
        <v>46314</v>
      </c>
      <c r="B54" s="14">
        <f>IF($A54="","",COUNTIFS(Orders!$R$5:$R$204,$A54))</f>
        <v/>
      </c>
      <c r="C54" s="9">
        <f>IF($A54="","",IFERROR(AVERAGEIFS(Orders!$F$5:$F$204,Orders!$R$5:$R$204,$A54),0))</f>
        <v/>
      </c>
      <c r="D54" s="9">
        <f>IF($A54="","",IFERROR(AVERAGEIFS(Orders!$J$5:$J$204,Orders!$R$5:$R$204,$A54),0))</f>
        <v/>
      </c>
      <c r="E54" s="9">
        <f>IF($A54="","",IFERROR(AVERAGEIFS(Orders!$K$5:$K$204,Orders!$R$5:$R$204,$A54),0))</f>
        <v/>
      </c>
      <c r="F54" s="9">
        <f>IF($A54="","",IFERROR(AVERAGEIFS(Orders!$L$5:$L$204,Orders!$R$5:$R$204,$A54),0))</f>
        <v/>
      </c>
      <c r="G54" s="14">
        <f>IF($A54="","",COUNTIFS(Orders!$R$5:$R$204,$A54,Orders!$N$5:$N$204,"No"))</f>
        <v/>
      </c>
      <c r="H54" s="14">
        <f>IF($A54="","",COUNTIFS(Orders!$R$5:$R$204,$A54,Orders!$N$5:$N$204,"Yes"))</f>
        <v/>
      </c>
      <c r="I54" s="16">
        <f>IF($A54="","",IFERROR($H54/($G54+$H54),0))</f>
        <v/>
      </c>
      <c r="J54" s="14">
        <f>IF($A54="","",COUNTIFS(Orders!$R$5:$R$204,$A54,Orders!$F$5:$F$204,"&gt;"&amp;$B$30))</f>
        <v/>
      </c>
      <c r="K54" s="14">
        <f>IF($A54="","",COUNTIFS(Orders!$R$5:$R$204,$A54,Orders!$Q$5:$Q$204,"Yes"))</f>
        <v/>
      </c>
    </row>
    <row r="55">
      <c r="A55" s="18" t="n">
        <v>46321</v>
      </c>
      <c r="B55" s="14">
        <f>IF($A55="","",COUNTIFS(Orders!$R$5:$R$204,$A55))</f>
        <v/>
      </c>
      <c r="C55" s="9">
        <f>IF($A55="","",IFERROR(AVERAGEIFS(Orders!$F$5:$F$204,Orders!$R$5:$R$204,$A55),0))</f>
        <v/>
      </c>
      <c r="D55" s="9">
        <f>IF($A55="","",IFERROR(AVERAGEIFS(Orders!$J$5:$J$204,Orders!$R$5:$R$204,$A55),0))</f>
        <v/>
      </c>
      <c r="E55" s="9">
        <f>IF($A55="","",IFERROR(AVERAGEIFS(Orders!$K$5:$K$204,Orders!$R$5:$R$204,$A55),0))</f>
        <v/>
      </c>
      <c r="F55" s="9">
        <f>IF($A55="","",IFERROR(AVERAGEIFS(Orders!$L$5:$L$204,Orders!$R$5:$R$204,$A55),0))</f>
        <v/>
      </c>
      <c r="G55" s="14">
        <f>IF($A55="","",COUNTIFS(Orders!$R$5:$R$204,$A55,Orders!$N$5:$N$204,"No"))</f>
        <v/>
      </c>
      <c r="H55" s="14">
        <f>IF($A55="","",COUNTIFS(Orders!$R$5:$R$204,$A55,Orders!$N$5:$N$204,"Yes"))</f>
        <v/>
      </c>
      <c r="I55" s="16">
        <f>IF($A55="","",IFERROR($H55/($G55+$H55),0))</f>
        <v/>
      </c>
      <c r="J55" s="14">
        <f>IF($A55="","",COUNTIFS(Orders!$R$5:$R$204,$A55,Orders!$F$5:$F$204,"&gt;"&amp;$B$30))</f>
        <v/>
      </c>
      <c r="K55" s="14">
        <f>IF($A55="","",COUNTIFS(Orders!$R$5:$R$204,$A55,Orders!$Q$5:$Q$204,"Yes"))</f>
        <v/>
      </c>
    </row>
    <row r="56">
      <c r="A56" s="18" t="n">
        <v>46328</v>
      </c>
      <c r="B56" s="14">
        <f>IF($A56="","",COUNTIFS(Orders!$R$5:$R$204,$A56))</f>
        <v/>
      </c>
      <c r="C56" s="9">
        <f>IF($A56="","",IFERROR(AVERAGEIFS(Orders!$F$5:$F$204,Orders!$R$5:$R$204,$A56),0))</f>
        <v/>
      </c>
      <c r="D56" s="9">
        <f>IF($A56="","",IFERROR(AVERAGEIFS(Orders!$J$5:$J$204,Orders!$R$5:$R$204,$A56),0))</f>
        <v/>
      </c>
      <c r="E56" s="9">
        <f>IF($A56="","",IFERROR(AVERAGEIFS(Orders!$K$5:$K$204,Orders!$R$5:$R$204,$A56),0))</f>
        <v/>
      </c>
      <c r="F56" s="9">
        <f>IF($A56="","",IFERROR(AVERAGEIFS(Orders!$L$5:$L$204,Orders!$R$5:$R$204,$A56),0))</f>
        <v/>
      </c>
      <c r="G56" s="14">
        <f>IF($A56="","",COUNTIFS(Orders!$R$5:$R$204,$A56,Orders!$N$5:$N$204,"No"))</f>
        <v/>
      </c>
      <c r="H56" s="14">
        <f>IF($A56="","",COUNTIFS(Orders!$R$5:$R$204,$A56,Orders!$N$5:$N$204,"Yes"))</f>
        <v/>
      </c>
      <c r="I56" s="16">
        <f>IF($A56="","",IFERROR($H56/($G56+$H56),0))</f>
        <v/>
      </c>
      <c r="J56" s="14">
        <f>IF($A56="","",COUNTIFS(Orders!$R$5:$R$204,$A56,Orders!$F$5:$F$204,"&gt;"&amp;$B$30))</f>
        <v/>
      </c>
      <c r="K56" s="14">
        <f>IF($A56="","",COUNTIFS(Orders!$R$5:$R$204,$A56,Orders!$Q$5:$Q$204,"Yes"))</f>
        <v/>
      </c>
    </row>
    <row r="57">
      <c r="A57" s="18" t="n">
        <v>46335</v>
      </c>
      <c r="B57" s="14">
        <f>IF($A57="","",COUNTIFS(Orders!$R$5:$R$204,$A57))</f>
        <v/>
      </c>
      <c r="C57" s="9">
        <f>IF($A57="","",IFERROR(AVERAGEIFS(Orders!$F$5:$F$204,Orders!$R$5:$R$204,$A57),0))</f>
        <v/>
      </c>
      <c r="D57" s="9">
        <f>IF($A57="","",IFERROR(AVERAGEIFS(Orders!$J$5:$J$204,Orders!$R$5:$R$204,$A57),0))</f>
        <v/>
      </c>
      <c r="E57" s="9">
        <f>IF($A57="","",IFERROR(AVERAGEIFS(Orders!$K$5:$K$204,Orders!$R$5:$R$204,$A57),0))</f>
        <v/>
      </c>
      <c r="F57" s="9">
        <f>IF($A57="","",IFERROR(AVERAGEIFS(Orders!$L$5:$L$204,Orders!$R$5:$R$204,$A57),0))</f>
        <v/>
      </c>
      <c r="G57" s="14">
        <f>IF($A57="","",COUNTIFS(Orders!$R$5:$R$204,$A57,Orders!$N$5:$N$204,"No"))</f>
        <v/>
      </c>
      <c r="H57" s="14">
        <f>IF($A57="","",COUNTIFS(Orders!$R$5:$R$204,$A57,Orders!$N$5:$N$204,"Yes"))</f>
        <v/>
      </c>
      <c r="I57" s="16">
        <f>IF($A57="","",IFERROR($H57/($G57+$H57),0))</f>
        <v/>
      </c>
      <c r="J57" s="14">
        <f>IF($A57="","",COUNTIFS(Orders!$R$5:$R$204,$A57,Orders!$F$5:$F$204,"&gt;"&amp;$B$30))</f>
        <v/>
      </c>
      <c r="K57" s="14">
        <f>IF($A57="","",COUNTIFS(Orders!$R$5:$R$204,$A57,Orders!$Q$5:$Q$204,"Yes"))</f>
        <v/>
      </c>
    </row>
    <row r="58">
      <c r="A58" s="18" t="n">
        <v>46342</v>
      </c>
      <c r="B58" s="14">
        <f>IF($A58="","",COUNTIFS(Orders!$R$5:$R$204,$A58))</f>
        <v/>
      </c>
      <c r="C58" s="9">
        <f>IF($A58="","",IFERROR(AVERAGEIFS(Orders!$F$5:$F$204,Orders!$R$5:$R$204,$A58),0))</f>
        <v/>
      </c>
      <c r="D58" s="9">
        <f>IF($A58="","",IFERROR(AVERAGEIFS(Orders!$J$5:$J$204,Orders!$R$5:$R$204,$A58),0))</f>
        <v/>
      </c>
      <c r="E58" s="9">
        <f>IF($A58="","",IFERROR(AVERAGEIFS(Orders!$K$5:$K$204,Orders!$R$5:$R$204,$A58),0))</f>
        <v/>
      </c>
      <c r="F58" s="9">
        <f>IF($A58="","",IFERROR(AVERAGEIFS(Orders!$L$5:$L$204,Orders!$R$5:$R$204,$A58),0))</f>
        <v/>
      </c>
      <c r="G58" s="14">
        <f>IF($A58="","",COUNTIFS(Orders!$R$5:$R$204,$A58,Orders!$N$5:$N$204,"No"))</f>
        <v/>
      </c>
      <c r="H58" s="14">
        <f>IF($A58="","",COUNTIFS(Orders!$R$5:$R$204,$A58,Orders!$N$5:$N$204,"Yes"))</f>
        <v/>
      </c>
      <c r="I58" s="16">
        <f>IF($A58="","",IFERROR($H58/($G58+$H58),0))</f>
        <v/>
      </c>
      <c r="J58" s="14">
        <f>IF($A58="","",COUNTIFS(Orders!$R$5:$R$204,$A58,Orders!$F$5:$F$204,"&gt;"&amp;$B$30))</f>
        <v/>
      </c>
      <c r="K58" s="14">
        <f>IF($A58="","",COUNTIFS(Orders!$R$5:$R$204,$A58,Orders!$Q$5:$Q$204,"Yes"))</f>
        <v/>
      </c>
    </row>
    <row r="59">
      <c r="A59" s="18" t="n">
        <v>46349</v>
      </c>
      <c r="B59" s="14">
        <f>IF($A59="","",COUNTIFS(Orders!$R$5:$R$204,$A59))</f>
        <v/>
      </c>
      <c r="C59" s="9">
        <f>IF($A59="","",IFERROR(AVERAGEIFS(Orders!$F$5:$F$204,Orders!$R$5:$R$204,$A59),0))</f>
        <v/>
      </c>
      <c r="D59" s="9">
        <f>IF($A59="","",IFERROR(AVERAGEIFS(Orders!$J$5:$J$204,Orders!$R$5:$R$204,$A59),0))</f>
        <v/>
      </c>
      <c r="E59" s="9">
        <f>IF($A59="","",IFERROR(AVERAGEIFS(Orders!$K$5:$K$204,Orders!$R$5:$R$204,$A59),0))</f>
        <v/>
      </c>
      <c r="F59" s="9">
        <f>IF($A59="","",IFERROR(AVERAGEIFS(Orders!$L$5:$L$204,Orders!$R$5:$R$204,$A59),0))</f>
        <v/>
      </c>
      <c r="G59" s="14">
        <f>IF($A59="","",COUNTIFS(Orders!$R$5:$R$204,$A59,Orders!$N$5:$N$204,"No"))</f>
        <v/>
      </c>
      <c r="H59" s="14">
        <f>IF($A59="","",COUNTIFS(Orders!$R$5:$R$204,$A59,Orders!$N$5:$N$204,"Yes"))</f>
        <v/>
      </c>
      <c r="I59" s="16">
        <f>IF($A59="","",IFERROR($H59/($G59+$H59),0))</f>
        <v/>
      </c>
      <c r="J59" s="14">
        <f>IF($A59="","",COUNTIFS(Orders!$R$5:$R$204,$A59,Orders!$F$5:$F$204,"&gt;"&amp;$B$30))</f>
        <v/>
      </c>
      <c r="K59" s="14">
        <f>IF($A59="","",COUNTIFS(Orders!$R$5:$R$204,$A59,Orders!$Q$5:$Q$204,"Yes"))</f>
        <v/>
      </c>
    </row>
    <row r="60">
      <c r="A60" s="18" t="n">
        <v>46356</v>
      </c>
      <c r="B60" s="14">
        <f>IF($A60="","",COUNTIFS(Orders!$R$5:$R$204,$A60))</f>
        <v/>
      </c>
      <c r="C60" s="9">
        <f>IF($A60="","",IFERROR(AVERAGEIFS(Orders!$F$5:$F$204,Orders!$R$5:$R$204,$A60),0))</f>
        <v/>
      </c>
      <c r="D60" s="9">
        <f>IF($A60="","",IFERROR(AVERAGEIFS(Orders!$J$5:$J$204,Orders!$R$5:$R$204,$A60),0))</f>
        <v/>
      </c>
      <c r="E60" s="9">
        <f>IF($A60="","",IFERROR(AVERAGEIFS(Orders!$K$5:$K$204,Orders!$R$5:$R$204,$A60),0))</f>
        <v/>
      </c>
      <c r="F60" s="9">
        <f>IF($A60="","",IFERROR(AVERAGEIFS(Orders!$L$5:$L$204,Orders!$R$5:$R$204,$A60),0))</f>
        <v/>
      </c>
      <c r="G60" s="14">
        <f>IF($A60="","",COUNTIFS(Orders!$R$5:$R$204,$A60,Orders!$N$5:$N$204,"No"))</f>
        <v/>
      </c>
      <c r="H60" s="14">
        <f>IF($A60="","",COUNTIFS(Orders!$R$5:$R$204,$A60,Orders!$N$5:$N$204,"Yes"))</f>
        <v/>
      </c>
      <c r="I60" s="16">
        <f>IF($A60="","",IFERROR($H60/($G60+$H60),0))</f>
        <v/>
      </c>
      <c r="J60" s="14">
        <f>IF($A60="","",COUNTIFS(Orders!$R$5:$R$204,$A60,Orders!$F$5:$F$204,"&gt;"&amp;$B$30))</f>
        <v/>
      </c>
      <c r="K60" s="14">
        <f>IF($A60="","",COUNTIFS(Orders!$R$5:$R$204,$A60,Orders!$Q$5:$Q$204,"Yes"))</f>
        <v/>
      </c>
    </row>
    <row r="61">
      <c r="A61" s="18" t="n">
        <v>46363</v>
      </c>
      <c r="B61" s="14">
        <f>IF($A61="","",COUNTIFS(Orders!$R$5:$R$204,$A61))</f>
        <v/>
      </c>
      <c r="C61" s="9">
        <f>IF($A61="","",IFERROR(AVERAGEIFS(Orders!$F$5:$F$204,Orders!$R$5:$R$204,$A61),0))</f>
        <v/>
      </c>
      <c r="D61" s="9">
        <f>IF($A61="","",IFERROR(AVERAGEIFS(Orders!$J$5:$J$204,Orders!$R$5:$R$204,$A61),0))</f>
        <v/>
      </c>
      <c r="E61" s="9">
        <f>IF($A61="","",IFERROR(AVERAGEIFS(Orders!$K$5:$K$204,Orders!$R$5:$R$204,$A61),0))</f>
        <v/>
      </c>
      <c r="F61" s="9">
        <f>IF($A61="","",IFERROR(AVERAGEIFS(Orders!$L$5:$L$204,Orders!$R$5:$R$204,$A61),0))</f>
        <v/>
      </c>
      <c r="G61" s="14">
        <f>IF($A61="","",COUNTIFS(Orders!$R$5:$R$204,$A61,Orders!$N$5:$N$204,"No"))</f>
        <v/>
      </c>
      <c r="H61" s="14">
        <f>IF($A61="","",COUNTIFS(Orders!$R$5:$R$204,$A61,Orders!$N$5:$N$204,"Yes"))</f>
        <v/>
      </c>
      <c r="I61" s="16">
        <f>IF($A61="","",IFERROR($H61/($G61+$H61),0))</f>
        <v/>
      </c>
      <c r="J61" s="14">
        <f>IF($A61="","",COUNTIFS(Orders!$R$5:$R$204,$A61,Orders!$F$5:$F$204,"&gt;"&amp;$B$30))</f>
        <v/>
      </c>
      <c r="K61" s="14">
        <f>IF($A61="","",COUNTIFS(Orders!$R$5:$R$204,$A61,Orders!$Q$5:$Q$204,"Yes"))</f>
        <v/>
      </c>
    </row>
    <row r="62">
      <c r="A62" s="18" t="n">
        <v>46370</v>
      </c>
      <c r="B62" s="14">
        <f>IF($A62="","",COUNTIFS(Orders!$R$5:$R$204,$A62))</f>
        <v/>
      </c>
      <c r="C62" s="9">
        <f>IF($A62="","",IFERROR(AVERAGEIFS(Orders!$F$5:$F$204,Orders!$R$5:$R$204,$A62),0))</f>
        <v/>
      </c>
      <c r="D62" s="9">
        <f>IF($A62="","",IFERROR(AVERAGEIFS(Orders!$J$5:$J$204,Orders!$R$5:$R$204,$A62),0))</f>
        <v/>
      </c>
      <c r="E62" s="9">
        <f>IF($A62="","",IFERROR(AVERAGEIFS(Orders!$K$5:$K$204,Orders!$R$5:$R$204,$A62),0))</f>
        <v/>
      </c>
      <c r="F62" s="9">
        <f>IF($A62="","",IFERROR(AVERAGEIFS(Orders!$L$5:$L$204,Orders!$R$5:$R$204,$A62),0))</f>
        <v/>
      </c>
      <c r="G62" s="14">
        <f>IF($A62="","",COUNTIFS(Orders!$R$5:$R$204,$A62,Orders!$N$5:$N$204,"No"))</f>
        <v/>
      </c>
      <c r="H62" s="14">
        <f>IF($A62="","",COUNTIFS(Orders!$R$5:$R$204,$A62,Orders!$N$5:$N$204,"Yes"))</f>
        <v/>
      </c>
      <c r="I62" s="16">
        <f>IF($A62="","",IFERROR($H62/($G62+$H62),0))</f>
        <v/>
      </c>
      <c r="J62" s="14">
        <f>IF($A62="","",COUNTIFS(Orders!$R$5:$R$204,$A62,Orders!$F$5:$F$204,"&gt;"&amp;$B$30))</f>
        <v/>
      </c>
      <c r="K62" s="14">
        <f>IF($A62="","",COUNTIFS(Orders!$R$5:$R$204,$A62,Orders!$Q$5:$Q$204,"Yes"))</f>
        <v/>
      </c>
    </row>
    <row r="63">
      <c r="A63" s="18" t="n">
        <v>46377</v>
      </c>
      <c r="B63" s="14">
        <f>IF($A63="","",COUNTIFS(Orders!$R$5:$R$204,$A63))</f>
        <v/>
      </c>
      <c r="C63" s="9">
        <f>IF($A63="","",IFERROR(AVERAGEIFS(Orders!$F$5:$F$204,Orders!$R$5:$R$204,$A63),0))</f>
        <v/>
      </c>
      <c r="D63" s="9">
        <f>IF($A63="","",IFERROR(AVERAGEIFS(Orders!$J$5:$J$204,Orders!$R$5:$R$204,$A63),0))</f>
        <v/>
      </c>
      <c r="E63" s="9">
        <f>IF($A63="","",IFERROR(AVERAGEIFS(Orders!$K$5:$K$204,Orders!$R$5:$R$204,$A63),0))</f>
        <v/>
      </c>
      <c r="F63" s="9">
        <f>IF($A63="","",IFERROR(AVERAGEIFS(Orders!$L$5:$L$204,Orders!$R$5:$R$204,$A63),0))</f>
        <v/>
      </c>
      <c r="G63" s="14">
        <f>IF($A63="","",COUNTIFS(Orders!$R$5:$R$204,$A63,Orders!$N$5:$N$204,"No"))</f>
        <v/>
      </c>
      <c r="H63" s="14">
        <f>IF($A63="","",COUNTIFS(Orders!$R$5:$R$204,$A63,Orders!$N$5:$N$204,"Yes"))</f>
        <v/>
      </c>
      <c r="I63" s="16">
        <f>IF($A63="","",IFERROR($H63/($G63+$H63),0))</f>
        <v/>
      </c>
      <c r="J63" s="14">
        <f>IF($A63="","",COUNTIFS(Orders!$R$5:$R$204,$A63,Orders!$F$5:$F$204,"&gt;"&amp;$B$30))</f>
        <v/>
      </c>
      <c r="K63" s="14">
        <f>IF($A63="","",COUNTIFS(Orders!$R$5:$R$204,$A63,Orders!$Q$5:$Q$204,"Yes"))</f>
        <v/>
      </c>
    </row>
    <row r="66">
      <c r="A66" s="6" t="inlineStr">
        <is>
          <t>Carrier</t>
        </is>
      </c>
      <c r="B66" s="6" t="inlineStr">
        <is>
          <t>Orders shipped</t>
        </is>
      </c>
      <c r="C66" s="6" t="inlineStr">
        <is>
          <t>Avg transit (h)</t>
        </is>
      </c>
      <c r="D66" s="6" t="inlineStr">
        <is>
          <t>Late</t>
        </is>
      </c>
      <c r="E66" s="6" t="inlineStr">
        <is>
          <t>Late rate</t>
        </is>
      </c>
      <c r="F66" s="6" t="inlineStr"/>
      <c r="G66" s="6" t="inlineStr"/>
      <c r="H66" s="6" t="inlineStr"/>
      <c r="I66" s="6" t="inlineStr"/>
      <c r="J66" s="6" t="inlineStr"/>
      <c r="K66" s="6" t="inlineStr"/>
    </row>
    <row r="67">
      <c r="A67" s="7" t="inlineStr">
        <is>
          <t>DPD</t>
        </is>
      </c>
      <c r="B67" s="14">
        <f>IF($A67="","",COUNTIFS(Orders!$I$5:$I$204,$A67,Orders!$E$5:$E$204,"&lt;&gt;"))</f>
        <v/>
      </c>
      <c r="C67" s="9">
        <f>IF($A67="","",IFERROR(AVERAGEIFS(Orders!$M$5:$M$204,Orders!$I$5:$I$204,$A67),0))</f>
        <v/>
      </c>
      <c r="D67" s="14">
        <f>IF($A67="","",COUNTIFS(Orders!$I$5:$I$204,$A67,Orders!$N$5:$N$204,"Yes"))</f>
        <v/>
      </c>
      <c r="E67" s="16">
        <f>IF($A67="","",IFERROR($D67/$B67,0))</f>
        <v/>
      </c>
    </row>
    <row r="68">
      <c r="A68" s="7" t="inlineStr">
        <is>
          <t>DHL</t>
        </is>
      </c>
      <c r="B68" s="14">
        <f>IF($A68="","",COUNTIFS(Orders!$I$5:$I$204,$A68,Orders!$E$5:$E$204,"&lt;&gt;"))</f>
        <v/>
      </c>
      <c r="C68" s="9">
        <f>IF($A68="","",IFERROR(AVERAGEIFS(Orders!$M$5:$M$204,Orders!$I$5:$I$204,$A68),0))</f>
        <v/>
      </c>
      <c r="D68" s="14">
        <f>IF($A68="","",COUNTIFS(Orders!$I$5:$I$204,$A68,Orders!$N$5:$N$204,"Yes"))</f>
        <v/>
      </c>
      <c r="E68" s="16">
        <f>IF($A68="","",IFERROR($D68/$B68,0))</f>
        <v/>
      </c>
    </row>
    <row r="69">
      <c r="A69" s="7" t="inlineStr">
        <is>
          <t>UPS</t>
        </is>
      </c>
      <c r="B69" s="14">
        <f>IF($A69="","",COUNTIFS(Orders!$I$5:$I$204,$A69,Orders!$E$5:$E$204,"&lt;&gt;"))</f>
        <v/>
      </c>
      <c r="C69" s="9">
        <f>IF($A69="","",IFERROR(AVERAGEIFS(Orders!$M$5:$M$204,Orders!$I$5:$I$204,$A69),0))</f>
        <v/>
      </c>
      <c r="D69" s="14">
        <f>IF($A69="","",COUNTIFS(Orders!$I$5:$I$204,$A69,Orders!$N$5:$N$204,"Yes"))</f>
        <v/>
      </c>
      <c r="E69" s="16">
        <f>IF($A69="","",IFERROR($D69/$B69,0))</f>
        <v/>
      </c>
    </row>
    <row r="70">
      <c r="A70" s="7" t="inlineStr">
        <is>
          <t>Royal Mail</t>
        </is>
      </c>
      <c r="B70" s="14">
        <f>IF($A70="","",COUNTIFS(Orders!$I$5:$I$204,$A70,Orders!$E$5:$E$204,"&lt;&gt;"))</f>
        <v/>
      </c>
      <c r="C70" s="9">
        <f>IF($A70="","",IFERROR(AVERAGEIFS(Orders!$M$5:$M$204,Orders!$I$5:$I$204,$A70),0))</f>
        <v/>
      </c>
      <c r="D70" s="14">
        <f>IF($A70="","",COUNTIFS(Orders!$I$5:$I$204,$A70,Orders!$N$5:$N$204,"Yes"))</f>
        <v/>
      </c>
      <c r="E70" s="16">
        <f>IF($A70="","",IFERROR($D70/$B70,0))</f>
        <v/>
      </c>
    </row>
    <row r="71">
      <c r="A71" s="7" t="inlineStr">
        <is>
          <t>FedEx</t>
        </is>
      </c>
      <c r="B71" s="14">
        <f>IF($A71="","",COUNTIFS(Orders!$I$5:$I$204,$A71,Orders!$E$5:$E$204,"&lt;&gt;"))</f>
        <v/>
      </c>
      <c r="C71" s="9">
        <f>IF($A71="","",IFERROR(AVERAGEIFS(Orders!$M$5:$M$204,Orders!$I$5:$I$204,$A71),0))</f>
        <v/>
      </c>
      <c r="D71" s="14">
        <f>IF($A71="","",COUNTIFS(Orders!$I$5:$I$204,$A71,Orders!$N$5:$N$204,"Yes"))</f>
        <v/>
      </c>
      <c r="E71" s="16">
        <f>IF($A71="","",IFERROR($D71/$B71,0))</f>
        <v/>
      </c>
    </row>
    <row r="72">
      <c r="A72" s="7" t="inlineStr">
        <is>
          <t>Own van</t>
        </is>
      </c>
      <c r="B72" s="14">
        <f>IF($A72="","",COUNTIFS(Orders!$I$5:$I$204,$A72,Orders!$E$5:$E$204,"&lt;&gt;"))</f>
        <v/>
      </c>
      <c r="C72" s="9">
        <f>IF($A72="","",IFERROR(AVERAGEIFS(Orders!$M$5:$M$204,Orders!$I$5:$I$204,$A72),0))</f>
        <v/>
      </c>
      <c r="D72" s="14">
        <f>IF($A72="","",COUNTIFS(Orders!$I$5:$I$204,$A72,Orders!$N$5:$N$204,"Yes"))</f>
        <v/>
      </c>
      <c r="E72" s="16">
        <f>IF($A72="","",IFERROR($D72/$B72,0))</f>
        <v/>
      </c>
    </row>
    <row r="73">
      <c r="A73" s="7" t="inlineStr">
        <is>
          <t>Collection</t>
        </is>
      </c>
      <c r="B73" s="14">
        <f>IF($A73="","",COUNTIFS(Orders!$I$5:$I$204,$A73,Orders!$E$5:$E$204,"&lt;&gt;"))</f>
        <v/>
      </c>
      <c r="C73" s="9">
        <f>IF($A73="","",IFERROR(AVERAGEIFS(Orders!$M$5:$M$204,Orders!$I$5:$I$204,$A73),0))</f>
        <v/>
      </c>
      <c r="D73" s="14">
        <f>IF($A73="","",COUNTIFS(Orders!$I$5:$I$204,$A73,Orders!$N$5:$N$204,"Yes"))</f>
        <v/>
      </c>
      <c r="E73" s="16">
        <f>IF($A73="","",IFERROR($D73/$B73,0))</f>
        <v/>
      </c>
    </row>
    <row r="74">
      <c r="A74" s="7" t="n"/>
      <c r="B74" s="14">
        <f>IF($A74="","",COUNTIFS(Orders!$I$5:$I$204,$A74,Orders!$E$5:$E$204,"&lt;&gt;"))</f>
        <v/>
      </c>
      <c r="C74" s="9">
        <f>IF($A74="","",IFERROR(AVERAGEIFS(Orders!$M$5:$M$204,Orders!$I$5:$I$204,$A74),0))</f>
        <v/>
      </c>
      <c r="D74" s="14">
        <f>IF($A74="","",COUNTIFS(Orders!$I$5:$I$204,$A74,Orders!$N$5:$N$204,"Yes"))</f>
        <v/>
      </c>
      <c r="E74" s="16">
        <f>IF($A74="","",IFERROR($D74/$B74,0))</f>
        <v/>
      </c>
    </row>
    <row r="75">
      <c r="A75" s="7" t="n"/>
      <c r="B75" s="14">
        <f>IF($A75="","",COUNTIFS(Orders!$I$5:$I$204,$A75,Orders!$E$5:$E$204,"&lt;&gt;"))</f>
        <v/>
      </c>
      <c r="C75" s="9">
        <f>IF($A75="","",IFERROR(AVERAGEIFS(Orders!$M$5:$M$204,Orders!$I$5:$I$204,$A75),0))</f>
        <v/>
      </c>
      <c r="D75" s="14">
        <f>IF($A75="","",COUNTIFS(Orders!$I$5:$I$204,$A75,Orders!$N$5:$N$204,"Yes"))</f>
        <v/>
      </c>
      <c r="E75" s="16">
        <f>IF($A75="","",IFERROR($D75/$B75,0))</f>
        <v/>
      </c>
    </row>
    <row r="76">
      <c r="A76" s="7" t="n"/>
      <c r="B76" s="14">
        <f>IF($A76="","",COUNTIFS(Orders!$I$5:$I$204,$A76,Orders!$E$5:$E$204,"&lt;&gt;"))</f>
        <v/>
      </c>
      <c r="C76" s="9">
        <f>IF($A76="","",IFERROR(AVERAGEIFS(Orders!$M$5:$M$204,Orders!$I$5:$I$204,$A76),0))</f>
        <v/>
      </c>
      <c r="D76" s="14">
        <f>IF($A76="","",COUNTIFS(Orders!$I$5:$I$204,$A76,Orders!$N$5:$N$204,"Yes"))</f>
        <v/>
      </c>
      <c r="E76" s="16">
        <f>IF($A76="","",IFERROR($D76/$B76,0))</f>
        <v/>
      </c>
    </row>
    <row r="77">
      <c r="A77" s="7" t="n"/>
      <c r="B77" s="14">
        <f>IF($A77="","",COUNTIFS(Orders!$I$5:$I$204,$A77,Orders!$E$5:$E$204,"&lt;&gt;"))</f>
        <v/>
      </c>
      <c r="C77" s="9">
        <f>IF($A77="","",IFERROR(AVERAGEIFS(Orders!$M$5:$M$204,Orders!$I$5:$I$204,$A77),0))</f>
        <v/>
      </c>
      <c r="D77" s="14">
        <f>IF($A77="","",COUNTIFS(Orders!$I$5:$I$204,$A77,Orders!$N$5:$N$204,"Yes"))</f>
        <v/>
      </c>
      <c r="E77" s="16">
        <f>IF($A77="","",IFERROR($D77/$B77,0))</f>
        <v/>
      </c>
    </row>
    <row r="78">
      <c r="A78" s="7" t="n"/>
      <c r="B78" s="14">
        <f>IF($A78="","",COUNTIFS(Orders!$I$5:$I$204,$A78,Orders!$E$5:$E$204,"&lt;&gt;"))</f>
        <v/>
      </c>
      <c r="C78" s="9">
        <f>IF($A78="","",IFERROR(AVERAGEIFS(Orders!$M$5:$M$204,Orders!$I$5:$I$204,$A78),0))</f>
        <v/>
      </c>
      <c r="D78" s="14">
        <f>IF($A78="","",COUNTIFS(Orders!$I$5:$I$204,$A78,Orders!$N$5:$N$204,"Yes"))</f>
        <v/>
      </c>
      <c r="E78" s="16">
        <f>IF($A78="","",IFERROR($D78/$B78,0))</f>
        <v/>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2026-09-12T18:29:59Z</dcterms:created>
  <dcterms:modified xsi:type="dcterms:W3CDTF">2026-09-12T18:29:59Z</dcterms:modified>
</cp:coreProperties>
</file>