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Raw" sheetId="2" state="visible" r:id="rId2"/>
    <sheet name="Clean" sheetId="3" state="visible" r:id="rId3"/>
    <sheet name="Pivot" sheetId="4" state="visible" r:id="rId4"/>
    <sheet name="Checks"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164" fontId="4" fillId="3" borderId="1" pivotButton="0" quotePrefix="0" xfId="0"/>
    <xf numFmtId="0" fontId="4" fillId="3" borderId="1" pivotButton="0" quotePrefix="0" xfId="0"/>
    <xf numFmtId="3" fontId="4" fillId="3" borderId="1" pivotButton="0" quotePrefix="0" xfId="0"/>
    <xf numFmtId="0" fontId="5" fillId="0" borderId="1" pivotButton="0" quotePrefix="0" xfId="0"/>
    <xf numFmtId="3" fontId="5" fillId="0" borderId="1" pivotButton="0" quotePrefix="0" xfId="0"/>
    <xf numFmtId="164" fontId="5" fillId="0" borderId="1" pivotButton="0" quotePrefix="0" xfId="0"/>
    <xf numFmtId="165" fontId="5" fillId="0" borderId="1" pivotButton="0" quotePrefix="0" xfId="0"/>
    <xf numFmtId="165" fontId="4" fillId="3" borderId="1" pivotButton="0" quotePrefix="0" xfId="0"/>
    <xf numFmtId="3" fontId="6" fillId="0" borderId="1" pivotButton="0" quotePrefix="0" xfId="0"/>
    <xf numFmtId="3" fontId="6" fillId="4" borderId="1" pivotButton="0" quotePrefix="0" xfId="0"/>
    <xf numFmtId="166" fontId="5" fillId="0" borderId="1" pivotButton="0" quotePrefix="0" xfId="0"/>
    <xf numFmtId="165" fontId="6" fillId="4" borderId="1" pivotButton="0" quotePrefix="0" xfId="0"/>
    <xf numFmtId="166" fontId="6" fillId="4" borderId="1" pivotButton="0" quotePrefix="0" xfId="0"/>
    <xf numFmtId="0" fontId="5" fillId="0" borderId="0" pivotButton="0" quotePrefix="0" xfId="0"/>
    <xf numFmtId="165"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Pivot Table Report Generator</t>
        </is>
      </c>
    </row>
    <row r="2">
      <c r="A2" s="2" t="inlineStr">
        <is>
          <t>Free template from spreadsheet.partners — free for commercial use, no attribution needed.</t>
        </is>
      </c>
    </row>
    <row r="4">
      <c r="A4" s="3" t="inlineStr">
        <is>
          <t>What this workbook is for</t>
        </is>
      </c>
    </row>
    <row r="5">
      <c r="A5" s="4" t="inlineStr">
        <is>
          <t>Most pivot problems are shape problems. The fix is a pipeline, not a cleverer pivot: Raw holds the export untouched, Clean turns it into one row per observation, Pivot summarises Clean, and Checks proves nothing was gained or lost on the way. Work left to right and the pivot stops arguing with you.</t>
        </is>
      </c>
    </row>
    <row r="7">
      <c r="A7" s="3" t="inlineStr">
        <is>
          <t>Where you type</t>
        </is>
      </c>
    </row>
    <row r="8">
      <c r="A8" s="4" t="inlineStr">
        <is>
          <t>Raw, columns A-F — paste your export there. Clean, the price list in O:P. Pivot, the From and To dates, the Measure, and the first month for block 2. Nothing else anywhere. Every other cell is calculated and will be overwritten the moment you type in it.</t>
        </is>
      </c>
    </row>
    <row r="10">
      <c r="A10" s="3" t="inlineStr">
        <is>
          <t>Step 1 — unpivot, if your export is wide</t>
        </is>
      </c>
    </row>
    <row r="11">
      <c r="A11" s="4" t="inlineStr">
        <is>
          <t>If your export has months across the top (Jan, Feb, Mar ... as columns), it cannot be pivoted by date, because date is not a field. Turn the months into rows first: select the month columns in Power Query (Data &gt; Get Data &gt; From Table/Range, select the month headers, Home &gt; Unpivot Columns) and you get two columns, Attribute and Value. Load that result into Raw. For a one-off you can do the same by hand — copy each month's block underneath the last and add a Month column — but anything you refresh should go through Power Query, which replays the step on next month's file instead of you redoing it.</t>
        </is>
      </c>
    </row>
    <row r="13">
      <c r="A13" s="3" t="inlineStr">
        <is>
          <t>Step 2 — Raw, and the two rows that ruin totals</t>
        </is>
      </c>
    </row>
    <row r="14">
      <c r="A14" s="4" t="inlineStr">
        <is>
          <t>Subtotal lines styled like data, and blank separator rows, are what makes a pivot disagree with the accounting system. Column G flags both: any row whose Type is Subtotal or Total, and any row with no region, is marked Drop. Column H numbers the rows that survive. Leave both alone — they are what Clean reads. The seeded row 10 is the worked example from the page: a quarterly subtotal of 32 units, which is exactly the four detail rows above it added up. Delete it and the Checks page stops reporting 32 dropped units.</t>
        </is>
      </c>
    </row>
    <row r="16">
      <c r="A16" s="3" t="inlineStr">
        <is>
          <t>Step 3 — Clean</t>
        </is>
      </c>
    </row>
    <row r="17">
      <c r="A17" s="4" t="inlineStr">
        <is>
          <t>Clean is entirely formulas. Row 6 asks for the 1st kept row of Raw, row 7 for the 2nd, and so on, so deleting a subtotal on Raw simply closes the gap. The text columns are wrapped in TRIM: two values that look identical but refuse to match are nearly always a trailing space. TRIM does not remove non-printing characters — if your export carries those, edit column B to =IF($G6="","",TRIM(CLEAN(INDEX(Raw!$B$6:$B$205,$G6)))) and copy down. CLEAN works in both Excel and Google Sheets; it is left out only because this file sticks to a function set that is guaranteed in both.</t>
        </is>
      </c>
    </row>
    <row r="19">
      <c r="A19" s="3" t="inlineStr">
        <is>
          <t>Revenue and the price list</t>
        </is>
      </c>
    </row>
    <row r="20">
      <c r="A20" s="4" t="inlineStr">
        <is>
          <t>Clean's Revenue is Units multiplied by the unit price for that product, from the list in O6:P15 — seeded Standard 300, Premium 700, which is what the page's sample rows imply. If your export already carries revenue, put it in Raw column E instead of units, set every price to 1, and read the Revenue column as your value. A product that is not in the price list leaves Revenue blank rather than zero, and Checks row 17 counts those rows, because a silent zero is how a category disappears from a report.</t>
        </is>
      </c>
    </row>
    <row r="22">
      <c r="A22" s="3" t="inlineStr">
        <is>
          <t>The distinct lists, and why there is no UNIQUE</t>
        </is>
      </c>
    </row>
    <row r="23">
      <c r="A23" s="4" t="inlineStr">
        <is>
          <t>Columns H, I and J number each region, product and rep the first time it appears. The Pivot sheet then asks for the 1st, 2nd, 3rd distinct value by INDEX/MATCH. That is what SORT(UNIQUE(...)) would do, minus the sorting, built from functions Excel 2016 and Google Sheets both have. The lists are in order of first appearance — if you want them alphabetical, sort Raw before pasting. Block 1 has room for 10 regions and 6 products, block 3 for 20 reps; Checks tells you if you have more than fits.</t>
        </is>
      </c>
    </row>
    <row r="25">
      <c r="A25" s="3" t="inlineStr">
        <is>
          <t>The Pivot sheet</t>
        </is>
      </c>
    </row>
    <row r="26">
      <c r="A26" s="4" t="inlineStr">
        <is>
          <t>Block 1 is region by product, block 2 is month by region, block 3 is by rep. The Measure cell switches all three between Revenue and Units at once. The date window applies to blocks 1 and 3; block 2 has its own month axis starting from E21, so it shows twelve months regardless. Nothing here is a real Excel pivot object — it is SUMIFS, which means it refreshes when the data changes instead of when you remember to right-click and refresh, and it survives a trip through Google Sheets intact.</t>
        </is>
      </c>
    </row>
    <row r="28">
      <c r="A28" s="3" t="inlineStr">
        <is>
          <t>The Checks sheet</t>
        </is>
      </c>
    </row>
    <row r="29">
      <c r="A29" s="4" t="inlineStr">
        <is>
          <t>Read it every time the export changes. Rows kept must equal rows built; units kept must equal units on Clean; the cross-tab total must equal Clean inside the same window. If a check fails, the pivot is wrong and no amount of formatting will fix it. The two rows that catch format changes in an export are the dropped units and the duplicate-key count — both have caught silent changes in real exports where nothing else looked wrong.</t>
        </is>
      </c>
    </row>
    <row r="31">
      <c r="A31" s="3" t="inlineStr">
        <is>
          <t>Ranges</t>
        </is>
      </c>
    </row>
    <row r="32">
      <c r="A32" s="4" t="inlineStr">
        <is>
          <t>Raw and Clean both cover rows 6 to 205, 200 observations. If you need more, insert rows inside that range on both sheets rather than typing below row 205 — the summaries and the checks only look as far as 205, so anything under it is invisible rather than wrong, which is worse.</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5"/>
  <sheetViews>
    <sheetView workbookViewId="0">
      <pane ySplit="5" topLeftCell="A6" activePane="bottomLeft" state="frozen"/>
      <selection pane="bottomLeft" activeCell="A1" sqref="A1"/>
    </sheetView>
  </sheetViews>
  <sheetFormatPr baseColWidth="8" defaultRowHeight="15"/>
  <cols>
    <col width="13" customWidth="1" min="1" max="1"/>
    <col width="11" customWidth="1" min="2" max="2"/>
    <col width="13" customWidth="1" min="3" max="3"/>
    <col width="14" customWidth="1" min="4" max="4"/>
    <col width="9" customWidth="1" min="5" max="5"/>
    <col width="12" customWidth="1" min="6" max="6"/>
    <col width="10" customWidth="1" min="7" max="7"/>
    <col width="12" customWidth="1" min="8" max="8"/>
  </cols>
  <sheetData>
    <row r="1">
      <c r="A1" s="1" t="inlineStr">
        <is>
          <t>Raw</t>
        </is>
      </c>
    </row>
    <row r="2">
      <c r="A2" s="2" t="inlineStr">
        <is>
          <t>The export exactly as received. Paste into A-F and change nothing else. G and H are added by the template — they mark what gets dropped.</t>
        </is>
      </c>
    </row>
    <row r="5">
      <c r="A5" s="6" t="inlineStr">
        <is>
          <t>Date</t>
        </is>
      </c>
      <c r="B5" s="6" t="inlineStr">
        <is>
          <t>Region</t>
        </is>
      </c>
      <c r="C5" s="6" t="inlineStr">
        <is>
          <t>Product</t>
        </is>
      </c>
      <c r="D5" s="6" t="inlineStr">
        <is>
          <t>Rep</t>
        </is>
      </c>
      <c r="E5" s="6" t="inlineStr">
        <is>
          <t>Units</t>
        </is>
      </c>
      <c r="F5" s="6" t="inlineStr">
        <is>
          <t>Type</t>
        </is>
      </c>
      <c r="G5" s="6" t="inlineStr">
        <is>
          <t>Keep?</t>
        </is>
      </c>
      <c r="H5" s="6" t="inlineStr">
        <is>
          <t>Clean row #</t>
        </is>
      </c>
    </row>
    <row r="6">
      <c r="A6" s="7" t="n">
        <v>46206</v>
      </c>
      <c r="B6" s="8" t="inlineStr">
        <is>
          <t>EU</t>
        </is>
      </c>
      <c r="C6" s="8" t="inlineStr">
        <is>
          <t>Standard</t>
        </is>
      </c>
      <c r="D6" s="8" t="inlineStr">
        <is>
          <t>A. Duval</t>
        </is>
      </c>
      <c r="E6" s="9" t="n">
        <v>12</v>
      </c>
      <c r="F6" s="8" t="inlineStr">
        <is>
          <t>Detail</t>
        </is>
      </c>
      <c r="G6" s="10">
        <f>IF($A6="","",IF(OR($F6="Subtotal",$F6="Total",$B6=""),"Drop","Keep"))</f>
        <v/>
      </c>
      <c r="H6" s="11">
        <f>IF($G6="Keep",COUNTIF($G$6:$G6,"Keep"),"")</f>
        <v/>
      </c>
    </row>
    <row r="7">
      <c r="A7" s="7" t="n">
        <v>46206</v>
      </c>
      <c r="B7" s="8" t="inlineStr">
        <is>
          <t>EU</t>
        </is>
      </c>
      <c r="C7" s="8" t="inlineStr">
        <is>
          <t>Premium</t>
        </is>
      </c>
      <c r="D7" s="8" t="inlineStr">
        <is>
          <t>A. Duval</t>
        </is>
      </c>
      <c r="E7" s="9" t="n">
        <v>4</v>
      </c>
      <c r="F7" s="8" t="inlineStr">
        <is>
          <t>Detail</t>
        </is>
      </c>
      <c r="G7" s="10">
        <f>IF($A7="","",IF(OR($F7="Subtotal",$F7="Total",$B7=""),"Drop","Keep"))</f>
        <v/>
      </c>
      <c r="H7" s="11">
        <f>IF($G7="Keep",COUNTIF($G$6:$G7,"Keep"),"")</f>
        <v/>
      </c>
    </row>
    <row r="8">
      <c r="A8" s="7" t="n">
        <v>46207</v>
      </c>
      <c r="B8" s="8" t="inlineStr">
        <is>
          <t>NA</t>
        </is>
      </c>
      <c r="C8" s="8" t="inlineStr">
        <is>
          <t>Standard</t>
        </is>
      </c>
      <c r="D8" s="8" t="inlineStr">
        <is>
          <t>K. Owens</t>
        </is>
      </c>
      <c r="E8" s="9" t="n">
        <v>9</v>
      </c>
      <c r="F8" s="8" t="inlineStr">
        <is>
          <t>Detail</t>
        </is>
      </c>
      <c r="G8" s="10">
        <f>IF($A8="","",IF(OR($F8="Subtotal",$F8="Total",$B8=""),"Drop","Keep"))</f>
        <v/>
      </c>
      <c r="H8" s="11">
        <f>IF($G8="Keep",COUNTIF($G$6:$G8,"Keep"),"")</f>
        <v/>
      </c>
    </row>
    <row r="9">
      <c r="A9" s="7" t="n">
        <v>46207</v>
      </c>
      <c r="B9" s="8" t="inlineStr">
        <is>
          <t>NA</t>
        </is>
      </c>
      <c r="C9" s="8" t="inlineStr">
        <is>
          <t>Premium</t>
        </is>
      </c>
      <c r="D9" s="8" t="inlineStr">
        <is>
          <t>K. Owens</t>
        </is>
      </c>
      <c r="E9" s="9" t="n">
        <v>7</v>
      </c>
      <c r="F9" s="8" t="inlineStr">
        <is>
          <t>Detail</t>
        </is>
      </c>
      <c r="G9" s="10">
        <f>IF($A9="","",IF(OR($F9="Subtotal",$F9="Total",$B9=""),"Drop","Keep"))</f>
        <v/>
      </c>
      <c r="H9" s="11">
        <f>IF($G9="Keep",COUNTIF($G$6:$G9,"Keep"),"")</f>
        <v/>
      </c>
    </row>
    <row r="10">
      <c r="A10" s="7" t="n">
        <v>46207</v>
      </c>
      <c r="B10" s="8" t="n"/>
      <c r="C10" s="8" t="n"/>
      <c r="D10" s="8" t="n"/>
      <c r="E10" s="9" t="n">
        <v>32</v>
      </c>
      <c r="F10" s="8" t="inlineStr">
        <is>
          <t>Subtotal</t>
        </is>
      </c>
      <c r="G10" s="10">
        <f>IF($A10="","",IF(OR($F10="Subtotal",$F10="Total",$B10=""),"Drop","Keep"))</f>
        <v/>
      </c>
      <c r="H10" s="11">
        <f>IF($G10="Keep",COUNTIF($G$6:$G10,"Keep"),"")</f>
        <v/>
      </c>
    </row>
    <row r="11">
      <c r="A11" s="7" t="n"/>
      <c r="B11" s="8" t="n"/>
      <c r="C11" s="8" t="n"/>
      <c r="D11" s="8" t="n"/>
      <c r="E11" s="9" t="n"/>
      <c r="F11" s="8" t="n"/>
      <c r="G11" s="10">
        <f>IF($A11="","",IF(OR($F11="Subtotal",$F11="Total",$B11=""),"Drop","Keep"))</f>
        <v/>
      </c>
      <c r="H11" s="11">
        <f>IF($G11="Keep",COUNTIF($G$6:$G11,"Keep"),"")</f>
        <v/>
      </c>
    </row>
    <row r="12">
      <c r="A12" s="7" t="n"/>
      <c r="B12" s="8" t="n"/>
      <c r="C12" s="8" t="n"/>
      <c r="D12" s="8" t="n"/>
      <c r="E12" s="9" t="n"/>
      <c r="F12" s="8" t="n"/>
      <c r="G12" s="10">
        <f>IF($A12="","",IF(OR($F12="Subtotal",$F12="Total",$B12=""),"Drop","Keep"))</f>
        <v/>
      </c>
      <c r="H12" s="11">
        <f>IF($G12="Keep",COUNTIF($G$6:$G12,"Keep"),"")</f>
        <v/>
      </c>
    </row>
    <row r="13">
      <c r="A13" s="7" t="n"/>
      <c r="B13" s="8" t="n"/>
      <c r="C13" s="8" t="n"/>
      <c r="D13" s="8" t="n"/>
      <c r="E13" s="9" t="n"/>
      <c r="F13" s="8" t="n"/>
      <c r="G13" s="10">
        <f>IF($A13="","",IF(OR($F13="Subtotal",$F13="Total",$B13=""),"Drop","Keep"))</f>
        <v/>
      </c>
      <c r="H13" s="11">
        <f>IF($G13="Keep",COUNTIF($G$6:$G13,"Keep"),"")</f>
        <v/>
      </c>
    </row>
    <row r="14">
      <c r="A14" s="7" t="n"/>
      <c r="B14" s="8" t="n"/>
      <c r="C14" s="8" t="n"/>
      <c r="D14" s="8" t="n"/>
      <c r="E14" s="9" t="n"/>
      <c r="F14" s="8" t="n"/>
      <c r="G14" s="10">
        <f>IF($A14="","",IF(OR($F14="Subtotal",$F14="Total",$B14=""),"Drop","Keep"))</f>
        <v/>
      </c>
      <c r="H14" s="11">
        <f>IF($G14="Keep",COUNTIF($G$6:$G14,"Keep"),"")</f>
        <v/>
      </c>
    </row>
    <row r="15">
      <c r="A15" s="7" t="n"/>
      <c r="B15" s="8" t="n"/>
      <c r="C15" s="8" t="n"/>
      <c r="D15" s="8" t="n"/>
      <c r="E15" s="9" t="n"/>
      <c r="F15" s="8" t="n"/>
      <c r="G15" s="10">
        <f>IF($A15="","",IF(OR($F15="Subtotal",$F15="Total",$B15=""),"Drop","Keep"))</f>
        <v/>
      </c>
      <c r="H15" s="11">
        <f>IF($G15="Keep",COUNTIF($G$6:$G15,"Keep"),"")</f>
        <v/>
      </c>
    </row>
    <row r="16">
      <c r="A16" s="7" t="n"/>
      <c r="B16" s="8" t="n"/>
      <c r="C16" s="8" t="n"/>
      <c r="D16" s="8" t="n"/>
      <c r="E16" s="9" t="n"/>
      <c r="F16" s="8" t="n"/>
      <c r="G16" s="10">
        <f>IF($A16="","",IF(OR($F16="Subtotal",$F16="Total",$B16=""),"Drop","Keep"))</f>
        <v/>
      </c>
      <c r="H16" s="11">
        <f>IF($G16="Keep",COUNTIF($G$6:$G16,"Keep"),"")</f>
        <v/>
      </c>
    </row>
    <row r="17">
      <c r="A17" s="7" t="n"/>
      <c r="B17" s="8" t="n"/>
      <c r="C17" s="8" t="n"/>
      <c r="D17" s="8" t="n"/>
      <c r="E17" s="9" t="n"/>
      <c r="F17" s="8" t="n"/>
      <c r="G17" s="10">
        <f>IF($A17="","",IF(OR($F17="Subtotal",$F17="Total",$B17=""),"Drop","Keep"))</f>
        <v/>
      </c>
      <c r="H17" s="11">
        <f>IF($G17="Keep",COUNTIF($G$6:$G17,"Keep"),"")</f>
        <v/>
      </c>
    </row>
    <row r="18">
      <c r="A18" s="7" t="n"/>
      <c r="B18" s="8" t="n"/>
      <c r="C18" s="8" t="n"/>
      <c r="D18" s="8" t="n"/>
      <c r="E18" s="9" t="n"/>
      <c r="F18" s="8" t="n"/>
      <c r="G18" s="10">
        <f>IF($A18="","",IF(OR($F18="Subtotal",$F18="Total",$B18=""),"Drop","Keep"))</f>
        <v/>
      </c>
      <c r="H18" s="11">
        <f>IF($G18="Keep",COUNTIF($G$6:$G18,"Keep"),"")</f>
        <v/>
      </c>
    </row>
    <row r="19">
      <c r="A19" s="7" t="n"/>
      <c r="B19" s="8" t="n"/>
      <c r="C19" s="8" t="n"/>
      <c r="D19" s="8" t="n"/>
      <c r="E19" s="9" t="n"/>
      <c r="F19" s="8" t="n"/>
      <c r="G19" s="10">
        <f>IF($A19="","",IF(OR($F19="Subtotal",$F19="Total",$B19=""),"Drop","Keep"))</f>
        <v/>
      </c>
      <c r="H19" s="11">
        <f>IF($G19="Keep",COUNTIF($G$6:$G19,"Keep"),"")</f>
        <v/>
      </c>
    </row>
    <row r="20">
      <c r="A20" s="7" t="n"/>
      <c r="B20" s="8" t="n"/>
      <c r="C20" s="8" t="n"/>
      <c r="D20" s="8" t="n"/>
      <c r="E20" s="9" t="n"/>
      <c r="F20" s="8" t="n"/>
      <c r="G20" s="10">
        <f>IF($A20="","",IF(OR($F20="Subtotal",$F20="Total",$B20=""),"Drop","Keep"))</f>
        <v/>
      </c>
      <c r="H20" s="11">
        <f>IF($G20="Keep",COUNTIF($G$6:$G20,"Keep"),"")</f>
        <v/>
      </c>
    </row>
    <row r="21">
      <c r="A21" s="7" t="n"/>
      <c r="B21" s="8" t="n"/>
      <c r="C21" s="8" t="n"/>
      <c r="D21" s="8" t="n"/>
      <c r="E21" s="9" t="n"/>
      <c r="F21" s="8" t="n"/>
      <c r="G21" s="10">
        <f>IF($A21="","",IF(OR($F21="Subtotal",$F21="Total",$B21=""),"Drop","Keep"))</f>
        <v/>
      </c>
      <c r="H21" s="11">
        <f>IF($G21="Keep",COUNTIF($G$6:$G21,"Keep"),"")</f>
        <v/>
      </c>
    </row>
    <row r="22">
      <c r="A22" s="7" t="n"/>
      <c r="B22" s="8" t="n"/>
      <c r="C22" s="8" t="n"/>
      <c r="D22" s="8" t="n"/>
      <c r="E22" s="9" t="n"/>
      <c r="F22" s="8" t="n"/>
      <c r="G22" s="10">
        <f>IF($A22="","",IF(OR($F22="Subtotal",$F22="Total",$B22=""),"Drop","Keep"))</f>
        <v/>
      </c>
      <c r="H22" s="11">
        <f>IF($G22="Keep",COUNTIF($G$6:$G22,"Keep"),"")</f>
        <v/>
      </c>
    </row>
    <row r="23">
      <c r="A23" s="7" t="n"/>
      <c r="B23" s="8" t="n"/>
      <c r="C23" s="8" t="n"/>
      <c r="D23" s="8" t="n"/>
      <c r="E23" s="9" t="n"/>
      <c r="F23" s="8" t="n"/>
      <c r="G23" s="10">
        <f>IF($A23="","",IF(OR($F23="Subtotal",$F23="Total",$B23=""),"Drop","Keep"))</f>
        <v/>
      </c>
      <c r="H23" s="11">
        <f>IF($G23="Keep",COUNTIF($G$6:$G23,"Keep"),"")</f>
        <v/>
      </c>
    </row>
    <row r="24">
      <c r="A24" s="7" t="n"/>
      <c r="B24" s="8" t="n"/>
      <c r="C24" s="8" t="n"/>
      <c r="D24" s="8" t="n"/>
      <c r="E24" s="9" t="n"/>
      <c r="F24" s="8" t="n"/>
      <c r="G24" s="10">
        <f>IF($A24="","",IF(OR($F24="Subtotal",$F24="Total",$B24=""),"Drop","Keep"))</f>
        <v/>
      </c>
      <c r="H24" s="11">
        <f>IF($G24="Keep",COUNTIF($G$6:$G24,"Keep"),"")</f>
        <v/>
      </c>
    </row>
    <row r="25">
      <c r="A25" s="7" t="n"/>
      <c r="B25" s="8" t="n"/>
      <c r="C25" s="8" t="n"/>
      <c r="D25" s="8" t="n"/>
      <c r="E25" s="9" t="n"/>
      <c r="F25" s="8" t="n"/>
      <c r="G25" s="10">
        <f>IF($A25="","",IF(OR($F25="Subtotal",$F25="Total",$B25=""),"Drop","Keep"))</f>
        <v/>
      </c>
      <c r="H25" s="11">
        <f>IF($G25="Keep",COUNTIF($G$6:$G25,"Keep"),"")</f>
        <v/>
      </c>
    </row>
    <row r="26">
      <c r="A26" s="7" t="n"/>
      <c r="B26" s="8" t="n"/>
      <c r="C26" s="8" t="n"/>
      <c r="D26" s="8" t="n"/>
      <c r="E26" s="9" t="n"/>
      <c r="F26" s="8" t="n"/>
      <c r="G26" s="10">
        <f>IF($A26="","",IF(OR($F26="Subtotal",$F26="Total",$B26=""),"Drop","Keep"))</f>
        <v/>
      </c>
      <c r="H26" s="11">
        <f>IF($G26="Keep",COUNTIF($G$6:$G26,"Keep"),"")</f>
        <v/>
      </c>
    </row>
    <row r="27">
      <c r="A27" s="7" t="n"/>
      <c r="B27" s="8" t="n"/>
      <c r="C27" s="8" t="n"/>
      <c r="D27" s="8" t="n"/>
      <c r="E27" s="9" t="n"/>
      <c r="F27" s="8" t="n"/>
      <c r="G27" s="10">
        <f>IF($A27="","",IF(OR($F27="Subtotal",$F27="Total",$B27=""),"Drop","Keep"))</f>
        <v/>
      </c>
      <c r="H27" s="11">
        <f>IF($G27="Keep",COUNTIF($G$6:$G27,"Keep"),"")</f>
        <v/>
      </c>
    </row>
    <row r="28">
      <c r="A28" s="7" t="n"/>
      <c r="B28" s="8" t="n"/>
      <c r="C28" s="8" t="n"/>
      <c r="D28" s="8" t="n"/>
      <c r="E28" s="9" t="n"/>
      <c r="F28" s="8" t="n"/>
      <c r="G28" s="10">
        <f>IF($A28="","",IF(OR($F28="Subtotal",$F28="Total",$B28=""),"Drop","Keep"))</f>
        <v/>
      </c>
      <c r="H28" s="11">
        <f>IF($G28="Keep",COUNTIF($G$6:$G28,"Keep"),"")</f>
        <v/>
      </c>
    </row>
    <row r="29">
      <c r="A29" s="7" t="n"/>
      <c r="B29" s="8" t="n"/>
      <c r="C29" s="8" t="n"/>
      <c r="D29" s="8" t="n"/>
      <c r="E29" s="9" t="n"/>
      <c r="F29" s="8" t="n"/>
      <c r="G29" s="10">
        <f>IF($A29="","",IF(OR($F29="Subtotal",$F29="Total",$B29=""),"Drop","Keep"))</f>
        <v/>
      </c>
      <c r="H29" s="11">
        <f>IF($G29="Keep",COUNTIF($G$6:$G29,"Keep"),"")</f>
        <v/>
      </c>
    </row>
    <row r="30">
      <c r="A30" s="7" t="n"/>
      <c r="B30" s="8" t="n"/>
      <c r="C30" s="8" t="n"/>
      <c r="D30" s="8" t="n"/>
      <c r="E30" s="9" t="n"/>
      <c r="F30" s="8" t="n"/>
      <c r="G30" s="10">
        <f>IF($A30="","",IF(OR($F30="Subtotal",$F30="Total",$B30=""),"Drop","Keep"))</f>
        <v/>
      </c>
      <c r="H30" s="11">
        <f>IF($G30="Keep",COUNTIF($G$6:$G30,"Keep"),"")</f>
        <v/>
      </c>
    </row>
    <row r="31">
      <c r="A31" s="7" t="n"/>
      <c r="B31" s="8" t="n"/>
      <c r="C31" s="8" t="n"/>
      <c r="D31" s="8" t="n"/>
      <c r="E31" s="9" t="n"/>
      <c r="F31" s="8" t="n"/>
      <c r="G31" s="10">
        <f>IF($A31="","",IF(OR($F31="Subtotal",$F31="Total",$B31=""),"Drop","Keep"))</f>
        <v/>
      </c>
      <c r="H31" s="11">
        <f>IF($G31="Keep",COUNTIF($G$6:$G31,"Keep"),"")</f>
        <v/>
      </c>
    </row>
    <row r="32">
      <c r="A32" s="7" t="n"/>
      <c r="B32" s="8" t="n"/>
      <c r="C32" s="8" t="n"/>
      <c r="D32" s="8" t="n"/>
      <c r="E32" s="9" t="n"/>
      <c r="F32" s="8" t="n"/>
      <c r="G32" s="10">
        <f>IF($A32="","",IF(OR($F32="Subtotal",$F32="Total",$B32=""),"Drop","Keep"))</f>
        <v/>
      </c>
      <c r="H32" s="11">
        <f>IF($G32="Keep",COUNTIF($G$6:$G32,"Keep"),"")</f>
        <v/>
      </c>
    </row>
    <row r="33">
      <c r="A33" s="7" t="n"/>
      <c r="B33" s="8" t="n"/>
      <c r="C33" s="8" t="n"/>
      <c r="D33" s="8" t="n"/>
      <c r="E33" s="9" t="n"/>
      <c r="F33" s="8" t="n"/>
      <c r="G33" s="10">
        <f>IF($A33="","",IF(OR($F33="Subtotal",$F33="Total",$B33=""),"Drop","Keep"))</f>
        <v/>
      </c>
      <c r="H33" s="11">
        <f>IF($G33="Keep",COUNTIF($G$6:$G33,"Keep"),"")</f>
        <v/>
      </c>
    </row>
    <row r="34">
      <c r="A34" s="7" t="n"/>
      <c r="B34" s="8" t="n"/>
      <c r="C34" s="8" t="n"/>
      <c r="D34" s="8" t="n"/>
      <c r="E34" s="9" t="n"/>
      <c r="F34" s="8" t="n"/>
      <c r="G34" s="10">
        <f>IF($A34="","",IF(OR($F34="Subtotal",$F34="Total",$B34=""),"Drop","Keep"))</f>
        <v/>
      </c>
      <c r="H34" s="11">
        <f>IF($G34="Keep",COUNTIF($G$6:$G34,"Keep"),"")</f>
        <v/>
      </c>
    </row>
    <row r="35">
      <c r="A35" s="7" t="n"/>
      <c r="B35" s="8" t="n"/>
      <c r="C35" s="8" t="n"/>
      <c r="D35" s="8" t="n"/>
      <c r="E35" s="9" t="n"/>
      <c r="F35" s="8" t="n"/>
      <c r="G35" s="10">
        <f>IF($A35="","",IF(OR($F35="Subtotal",$F35="Total",$B35=""),"Drop","Keep"))</f>
        <v/>
      </c>
      <c r="H35" s="11">
        <f>IF($G35="Keep",COUNTIF($G$6:$G35,"Keep"),"")</f>
        <v/>
      </c>
    </row>
    <row r="36">
      <c r="A36" s="7" t="n"/>
      <c r="B36" s="8" t="n"/>
      <c r="C36" s="8" t="n"/>
      <c r="D36" s="8" t="n"/>
      <c r="E36" s="9" t="n"/>
      <c r="F36" s="8" t="n"/>
      <c r="G36" s="10">
        <f>IF($A36="","",IF(OR($F36="Subtotal",$F36="Total",$B36=""),"Drop","Keep"))</f>
        <v/>
      </c>
      <c r="H36" s="11">
        <f>IF($G36="Keep",COUNTIF($G$6:$G36,"Keep"),"")</f>
        <v/>
      </c>
    </row>
    <row r="37">
      <c r="A37" s="7" t="n"/>
      <c r="B37" s="8" t="n"/>
      <c r="C37" s="8" t="n"/>
      <c r="D37" s="8" t="n"/>
      <c r="E37" s="9" t="n"/>
      <c r="F37" s="8" t="n"/>
      <c r="G37" s="10">
        <f>IF($A37="","",IF(OR($F37="Subtotal",$F37="Total",$B37=""),"Drop","Keep"))</f>
        <v/>
      </c>
      <c r="H37" s="11">
        <f>IF($G37="Keep",COUNTIF($G$6:$G37,"Keep"),"")</f>
        <v/>
      </c>
    </row>
    <row r="38">
      <c r="A38" s="7" t="n"/>
      <c r="B38" s="8" t="n"/>
      <c r="C38" s="8" t="n"/>
      <c r="D38" s="8" t="n"/>
      <c r="E38" s="9" t="n"/>
      <c r="F38" s="8" t="n"/>
      <c r="G38" s="10">
        <f>IF($A38="","",IF(OR($F38="Subtotal",$F38="Total",$B38=""),"Drop","Keep"))</f>
        <v/>
      </c>
      <c r="H38" s="11">
        <f>IF($G38="Keep",COUNTIF($G$6:$G38,"Keep"),"")</f>
        <v/>
      </c>
    </row>
    <row r="39">
      <c r="A39" s="7" t="n"/>
      <c r="B39" s="8" t="n"/>
      <c r="C39" s="8" t="n"/>
      <c r="D39" s="8" t="n"/>
      <c r="E39" s="9" t="n"/>
      <c r="F39" s="8" t="n"/>
      <c r="G39" s="10">
        <f>IF($A39="","",IF(OR($F39="Subtotal",$F39="Total",$B39=""),"Drop","Keep"))</f>
        <v/>
      </c>
      <c r="H39" s="11">
        <f>IF($G39="Keep",COUNTIF($G$6:$G39,"Keep"),"")</f>
        <v/>
      </c>
    </row>
    <row r="40">
      <c r="A40" s="7" t="n"/>
      <c r="B40" s="8" t="n"/>
      <c r="C40" s="8" t="n"/>
      <c r="D40" s="8" t="n"/>
      <c r="E40" s="9" t="n"/>
      <c r="F40" s="8" t="n"/>
      <c r="G40" s="10">
        <f>IF($A40="","",IF(OR($F40="Subtotal",$F40="Total",$B40=""),"Drop","Keep"))</f>
        <v/>
      </c>
      <c r="H40" s="11">
        <f>IF($G40="Keep",COUNTIF($G$6:$G40,"Keep"),"")</f>
        <v/>
      </c>
    </row>
    <row r="41">
      <c r="A41" s="7" t="n"/>
      <c r="B41" s="8" t="n"/>
      <c r="C41" s="8" t="n"/>
      <c r="D41" s="8" t="n"/>
      <c r="E41" s="9" t="n"/>
      <c r="F41" s="8" t="n"/>
      <c r="G41" s="10">
        <f>IF($A41="","",IF(OR($F41="Subtotal",$F41="Total",$B41=""),"Drop","Keep"))</f>
        <v/>
      </c>
      <c r="H41" s="11">
        <f>IF($G41="Keep",COUNTIF($G$6:$G41,"Keep"),"")</f>
        <v/>
      </c>
    </row>
    <row r="42">
      <c r="A42" s="7" t="n"/>
      <c r="B42" s="8" t="n"/>
      <c r="C42" s="8" t="n"/>
      <c r="D42" s="8" t="n"/>
      <c r="E42" s="9" t="n"/>
      <c r="F42" s="8" t="n"/>
      <c r="G42" s="10">
        <f>IF($A42="","",IF(OR($F42="Subtotal",$F42="Total",$B42=""),"Drop","Keep"))</f>
        <v/>
      </c>
      <c r="H42" s="11">
        <f>IF($G42="Keep",COUNTIF($G$6:$G42,"Keep"),"")</f>
        <v/>
      </c>
    </row>
    <row r="43">
      <c r="A43" s="7" t="n"/>
      <c r="B43" s="8" t="n"/>
      <c r="C43" s="8" t="n"/>
      <c r="D43" s="8" t="n"/>
      <c r="E43" s="9" t="n"/>
      <c r="F43" s="8" t="n"/>
      <c r="G43" s="10">
        <f>IF($A43="","",IF(OR($F43="Subtotal",$F43="Total",$B43=""),"Drop","Keep"))</f>
        <v/>
      </c>
      <c r="H43" s="11">
        <f>IF($G43="Keep",COUNTIF($G$6:$G43,"Keep"),"")</f>
        <v/>
      </c>
    </row>
    <row r="44">
      <c r="A44" s="7" t="n"/>
      <c r="B44" s="8" t="n"/>
      <c r="C44" s="8" t="n"/>
      <c r="D44" s="8" t="n"/>
      <c r="E44" s="9" t="n"/>
      <c r="F44" s="8" t="n"/>
      <c r="G44" s="10">
        <f>IF($A44="","",IF(OR($F44="Subtotal",$F44="Total",$B44=""),"Drop","Keep"))</f>
        <v/>
      </c>
      <c r="H44" s="11">
        <f>IF($G44="Keep",COUNTIF($G$6:$G44,"Keep"),"")</f>
        <v/>
      </c>
    </row>
    <row r="45">
      <c r="A45" s="7" t="n"/>
      <c r="B45" s="8" t="n"/>
      <c r="C45" s="8" t="n"/>
      <c r="D45" s="8" t="n"/>
      <c r="E45" s="9" t="n"/>
      <c r="F45" s="8" t="n"/>
      <c r="G45" s="10">
        <f>IF($A45="","",IF(OR($F45="Subtotal",$F45="Total",$B45=""),"Drop","Keep"))</f>
        <v/>
      </c>
      <c r="H45" s="11">
        <f>IF($G45="Keep",COUNTIF($G$6:$G45,"Keep"),"")</f>
        <v/>
      </c>
    </row>
    <row r="46">
      <c r="A46" s="7" t="n"/>
      <c r="B46" s="8" t="n"/>
      <c r="C46" s="8" t="n"/>
      <c r="D46" s="8" t="n"/>
      <c r="E46" s="9" t="n"/>
      <c r="F46" s="8" t="n"/>
      <c r="G46" s="10">
        <f>IF($A46="","",IF(OR($F46="Subtotal",$F46="Total",$B46=""),"Drop","Keep"))</f>
        <v/>
      </c>
      <c r="H46" s="11">
        <f>IF($G46="Keep",COUNTIF($G$6:$G46,"Keep"),"")</f>
        <v/>
      </c>
    </row>
    <row r="47">
      <c r="A47" s="7" t="n"/>
      <c r="B47" s="8" t="n"/>
      <c r="C47" s="8" t="n"/>
      <c r="D47" s="8" t="n"/>
      <c r="E47" s="9" t="n"/>
      <c r="F47" s="8" t="n"/>
      <c r="G47" s="10">
        <f>IF($A47="","",IF(OR($F47="Subtotal",$F47="Total",$B47=""),"Drop","Keep"))</f>
        <v/>
      </c>
      <c r="H47" s="11">
        <f>IF($G47="Keep",COUNTIF($G$6:$G47,"Keep"),"")</f>
        <v/>
      </c>
    </row>
    <row r="48">
      <c r="A48" s="7" t="n"/>
      <c r="B48" s="8" t="n"/>
      <c r="C48" s="8" t="n"/>
      <c r="D48" s="8" t="n"/>
      <c r="E48" s="9" t="n"/>
      <c r="F48" s="8" t="n"/>
      <c r="G48" s="10">
        <f>IF($A48="","",IF(OR($F48="Subtotal",$F48="Total",$B48=""),"Drop","Keep"))</f>
        <v/>
      </c>
      <c r="H48" s="11">
        <f>IF($G48="Keep",COUNTIF($G$6:$G48,"Keep"),"")</f>
        <v/>
      </c>
    </row>
    <row r="49">
      <c r="A49" s="7" t="n"/>
      <c r="B49" s="8" t="n"/>
      <c r="C49" s="8" t="n"/>
      <c r="D49" s="8" t="n"/>
      <c r="E49" s="9" t="n"/>
      <c r="F49" s="8" t="n"/>
      <c r="G49" s="10">
        <f>IF($A49="","",IF(OR($F49="Subtotal",$F49="Total",$B49=""),"Drop","Keep"))</f>
        <v/>
      </c>
      <c r="H49" s="11">
        <f>IF($G49="Keep",COUNTIF($G$6:$G49,"Keep"),"")</f>
        <v/>
      </c>
    </row>
    <row r="50">
      <c r="A50" s="7" t="n"/>
      <c r="B50" s="8" t="n"/>
      <c r="C50" s="8" t="n"/>
      <c r="D50" s="8" t="n"/>
      <c r="E50" s="9" t="n"/>
      <c r="F50" s="8" t="n"/>
      <c r="G50" s="10">
        <f>IF($A50="","",IF(OR($F50="Subtotal",$F50="Total",$B50=""),"Drop","Keep"))</f>
        <v/>
      </c>
      <c r="H50" s="11">
        <f>IF($G50="Keep",COUNTIF($G$6:$G50,"Keep"),"")</f>
        <v/>
      </c>
    </row>
    <row r="51">
      <c r="A51" s="7" t="n"/>
      <c r="B51" s="8" t="n"/>
      <c r="C51" s="8" t="n"/>
      <c r="D51" s="8" t="n"/>
      <c r="E51" s="9" t="n"/>
      <c r="F51" s="8" t="n"/>
      <c r="G51" s="10">
        <f>IF($A51="","",IF(OR($F51="Subtotal",$F51="Total",$B51=""),"Drop","Keep"))</f>
        <v/>
      </c>
      <c r="H51" s="11">
        <f>IF($G51="Keep",COUNTIF($G$6:$G51,"Keep"),"")</f>
        <v/>
      </c>
    </row>
    <row r="52">
      <c r="A52" s="7" t="n"/>
      <c r="B52" s="8" t="n"/>
      <c r="C52" s="8" t="n"/>
      <c r="D52" s="8" t="n"/>
      <c r="E52" s="9" t="n"/>
      <c r="F52" s="8" t="n"/>
      <c r="G52" s="10">
        <f>IF($A52="","",IF(OR($F52="Subtotal",$F52="Total",$B52=""),"Drop","Keep"))</f>
        <v/>
      </c>
      <c r="H52" s="11">
        <f>IF($G52="Keep",COUNTIF($G$6:$G52,"Keep"),"")</f>
        <v/>
      </c>
    </row>
    <row r="53">
      <c r="A53" s="7" t="n"/>
      <c r="B53" s="8" t="n"/>
      <c r="C53" s="8" t="n"/>
      <c r="D53" s="8" t="n"/>
      <c r="E53" s="9" t="n"/>
      <c r="F53" s="8" t="n"/>
      <c r="G53" s="10">
        <f>IF($A53="","",IF(OR($F53="Subtotal",$F53="Total",$B53=""),"Drop","Keep"))</f>
        <v/>
      </c>
      <c r="H53" s="11">
        <f>IF($G53="Keep",COUNTIF($G$6:$G53,"Keep"),"")</f>
        <v/>
      </c>
    </row>
    <row r="54">
      <c r="A54" s="7" t="n"/>
      <c r="B54" s="8" t="n"/>
      <c r="C54" s="8" t="n"/>
      <c r="D54" s="8" t="n"/>
      <c r="E54" s="9" t="n"/>
      <c r="F54" s="8" t="n"/>
      <c r="G54" s="10">
        <f>IF($A54="","",IF(OR($F54="Subtotal",$F54="Total",$B54=""),"Drop","Keep"))</f>
        <v/>
      </c>
      <c r="H54" s="11">
        <f>IF($G54="Keep",COUNTIF($G$6:$G54,"Keep"),"")</f>
        <v/>
      </c>
    </row>
    <row r="55">
      <c r="A55" s="7" t="n"/>
      <c r="B55" s="8" t="n"/>
      <c r="C55" s="8" t="n"/>
      <c r="D55" s="8" t="n"/>
      <c r="E55" s="9" t="n"/>
      <c r="F55" s="8" t="n"/>
      <c r="G55" s="10">
        <f>IF($A55="","",IF(OR($F55="Subtotal",$F55="Total",$B55=""),"Drop","Keep"))</f>
        <v/>
      </c>
      <c r="H55" s="11">
        <f>IF($G55="Keep",COUNTIF($G$6:$G55,"Keep"),"")</f>
        <v/>
      </c>
    </row>
    <row r="56">
      <c r="A56" s="7" t="n"/>
      <c r="B56" s="8" t="n"/>
      <c r="C56" s="8" t="n"/>
      <c r="D56" s="8" t="n"/>
      <c r="E56" s="9" t="n"/>
      <c r="F56" s="8" t="n"/>
      <c r="G56" s="10">
        <f>IF($A56="","",IF(OR($F56="Subtotal",$F56="Total",$B56=""),"Drop","Keep"))</f>
        <v/>
      </c>
      <c r="H56" s="11">
        <f>IF($G56="Keep",COUNTIF($G$6:$G56,"Keep"),"")</f>
        <v/>
      </c>
    </row>
    <row r="57">
      <c r="A57" s="7" t="n"/>
      <c r="B57" s="8" t="n"/>
      <c r="C57" s="8" t="n"/>
      <c r="D57" s="8" t="n"/>
      <c r="E57" s="9" t="n"/>
      <c r="F57" s="8" t="n"/>
      <c r="G57" s="10">
        <f>IF($A57="","",IF(OR($F57="Subtotal",$F57="Total",$B57=""),"Drop","Keep"))</f>
        <v/>
      </c>
      <c r="H57" s="11">
        <f>IF($G57="Keep",COUNTIF($G$6:$G57,"Keep"),"")</f>
        <v/>
      </c>
    </row>
    <row r="58">
      <c r="A58" s="7" t="n"/>
      <c r="B58" s="8" t="n"/>
      <c r="C58" s="8" t="n"/>
      <c r="D58" s="8" t="n"/>
      <c r="E58" s="9" t="n"/>
      <c r="F58" s="8" t="n"/>
      <c r="G58" s="10">
        <f>IF($A58="","",IF(OR($F58="Subtotal",$F58="Total",$B58=""),"Drop","Keep"))</f>
        <v/>
      </c>
      <c r="H58" s="11">
        <f>IF($G58="Keep",COUNTIF($G$6:$G58,"Keep"),"")</f>
        <v/>
      </c>
    </row>
    <row r="59">
      <c r="A59" s="7" t="n"/>
      <c r="B59" s="8" t="n"/>
      <c r="C59" s="8" t="n"/>
      <c r="D59" s="8" t="n"/>
      <c r="E59" s="9" t="n"/>
      <c r="F59" s="8" t="n"/>
      <c r="G59" s="10">
        <f>IF($A59="","",IF(OR($F59="Subtotal",$F59="Total",$B59=""),"Drop","Keep"))</f>
        <v/>
      </c>
      <c r="H59" s="11">
        <f>IF($G59="Keep",COUNTIF($G$6:$G59,"Keep"),"")</f>
        <v/>
      </c>
    </row>
    <row r="60">
      <c r="A60" s="7" t="n"/>
      <c r="B60" s="8" t="n"/>
      <c r="C60" s="8" t="n"/>
      <c r="D60" s="8" t="n"/>
      <c r="E60" s="9" t="n"/>
      <c r="F60" s="8" t="n"/>
      <c r="G60" s="10">
        <f>IF($A60="","",IF(OR($F60="Subtotal",$F60="Total",$B60=""),"Drop","Keep"))</f>
        <v/>
      </c>
      <c r="H60" s="11">
        <f>IF($G60="Keep",COUNTIF($G$6:$G60,"Keep"),"")</f>
        <v/>
      </c>
    </row>
    <row r="61">
      <c r="A61" s="7" t="n"/>
      <c r="B61" s="8" t="n"/>
      <c r="C61" s="8" t="n"/>
      <c r="D61" s="8" t="n"/>
      <c r="E61" s="9" t="n"/>
      <c r="F61" s="8" t="n"/>
      <c r="G61" s="10">
        <f>IF($A61="","",IF(OR($F61="Subtotal",$F61="Total",$B61=""),"Drop","Keep"))</f>
        <v/>
      </c>
      <c r="H61" s="11">
        <f>IF($G61="Keep",COUNTIF($G$6:$G61,"Keep"),"")</f>
        <v/>
      </c>
    </row>
    <row r="62">
      <c r="A62" s="7" t="n"/>
      <c r="B62" s="8" t="n"/>
      <c r="C62" s="8" t="n"/>
      <c r="D62" s="8" t="n"/>
      <c r="E62" s="9" t="n"/>
      <c r="F62" s="8" t="n"/>
      <c r="G62" s="10">
        <f>IF($A62="","",IF(OR($F62="Subtotal",$F62="Total",$B62=""),"Drop","Keep"))</f>
        <v/>
      </c>
      <c r="H62" s="11">
        <f>IF($G62="Keep",COUNTIF($G$6:$G62,"Keep"),"")</f>
        <v/>
      </c>
    </row>
    <row r="63">
      <c r="A63" s="7" t="n"/>
      <c r="B63" s="8" t="n"/>
      <c r="C63" s="8" t="n"/>
      <c r="D63" s="8" t="n"/>
      <c r="E63" s="9" t="n"/>
      <c r="F63" s="8" t="n"/>
      <c r="G63" s="10">
        <f>IF($A63="","",IF(OR($F63="Subtotal",$F63="Total",$B63=""),"Drop","Keep"))</f>
        <v/>
      </c>
      <c r="H63" s="11">
        <f>IF($G63="Keep",COUNTIF($G$6:$G63,"Keep"),"")</f>
        <v/>
      </c>
    </row>
    <row r="64">
      <c r="A64" s="7" t="n"/>
      <c r="B64" s="8" t="n"/>
      <c r="C64" s="8" t="n"/>
      <c r="D64" s="8" t="n"/>
      <c r="E64" s="9" t="n"/>
      <c r="F64" s="8" t="n"/>
      <c r="G64" s="10">
        <f>IF($A64="","",IF(OR($F64="Subtotal",$F64="Total",$B64=""),"Drop","Keep"))</f>
        <v/>
      </c>
      <c r="H64" s="11">
        <f>IF($G64="Keep",COUNTIF($G$6:$G64,"Keep"),"")</f>
        <v/>
      </c>
    </row>
    <row r="65">
      <c r="A65" s="7" t="n"/>
      <c r="B65" s="8" t="n"/>
      <c r="C65" s="8" t="n"/>
      <c r="D65" s="8" t="n"/>
      <c r="E65" s="9" t="n"/>
      <c r="F65" s="8" t="n"/>
      <c r="G65" s="10">
        <f>IF($A65="","",IF(OR($F65="Subtotal",$F65="Total",$B65=""),"Drop","Keep"))</f>
        <v/>
      </c>
      <c r="H65" s="11">
        <f>IF($G65="Keep",COUNTIF($G$6:$G65,"Keep"),"")</f>
        <v/>
      </c>
    </row>
    <row r="66">
      <c r="A66" s="7" t="n"/>
      <c r="B66" s="8" t="n"/>
      <c r="C66" s="8" t="n"/>
      <c r="D66" s="8" t="n"/>
      <c r="E66" s="9" t="n"/>
      <c r="F66" s="8" t="n"/>
      <c r="G66" s="10">
        <f>IF($A66="","",IF(OR($F66="Subtotal",$F66="Total",$B66=""),"Drop","Keep"))</f>
        <v/>
      </c>
      <c r="H66" s="11">
        <f>IF($G66="Keep",COUNTIF($G$6:$G66,"Keep"),"")</f>
        <v/>
      </c>
    </row>
    <row r="67">
      <c r="A67" s="7" t="n"/>
      <c r="B67" s="8" t="n"/>
      <c r="C67" s="8" t="n"/>
      <c r="D67" s="8" t="n"/>
      <c r="E67" s="9" t="n"/>
      <c r="F67" s="8" t="n"/>
      <c r="G67" s="10">
        <f>IF($A67="","",IF(OR($F67="Subtotal",$F67="Total",$B67=""),"Drop","Keep"))</f>
        <v/>
      </c>
      <c r="H67" s="11">
        <f>IF($G67="Keep",COUNTIF($G$6:$G67,"Keep"),"")</f>
        <v/>
      </c>
    </row>
    <row r="68">
      <c r="A68" s="7" t="n"/>
      <c r="B68" s="8" t="n"/>
      <c r="C68" s="8" t="n"/>
      <c r="D68" s="8" t="n"/>
      <c r="E68" s="9" t="n"/>
      <c r="F68" s="8" t="n"/>
      <c r="G68" s="10">
        <f>IF($A68="","",IF(OR($F68="Subtotal",$F68="Total",$B68=""),"Drop","Keep"))</f>
        <v/>
      </c>
      <c r="H68" s="11">
        <f>IF($G68="Keep",COUNTIF($G$6:$G68,"Keep"),"")</f>
        <v/>
      </c>
    </row>
    <row r="69">
      <c r="A69" s="7" t="n"/>
      <c r="B69" s="8" t="n"/>
      <c r="C69" s="8" t="n"/>
      <c r="D69" s="8" t="n"/>
      <c r="E69" s="9" t="n"/>
      <c r="F69" s="8" t="n"/>
      <c r="G69" s="10">
        <f>IF($A69="","",IF(OR($F69="Subtotal",$F69="Total",$B69=""),"Drop","Keep"))</f>
        <v/>
      </c>
      <c r="H69" s="11">
        <f>IF($G69="Keep",COUNTIF($G$6:$G69,"Keep"),"")</f>
        <v/>
      </c>
    </row>
    <row r="70">
      <c r="A70" s="7" t="n"/>
      <c r="B70" s="8" t="n"/>
      <c r="C70" s="8" t="n"/>
      <c r="D70" s="8" t="n"/>
      <c r="E70" s="9" t="n"/>
      <c r="F70" s="8" t="n"/>
      <c r="G70" s="10">
        <f>IF($A70="","",IF(OR($F70="Subtotal",$F70="Total",$B70=""),"Drop","Keep"))</f>
        <v/>
      </c>
      <c r="H70" s="11">
        <f>IF($G70="Keep",COUNTIF($G$6:$G70,"Keep"),"")</f>
        <v/>
      </c>
    </row>
    <row r="71">
      <c r="A71" s="7" t="n"/>
      <c r="B71" s="8" t="n"/>
      <c r="C71" s="8" t="n"/>
      <c r="D71" s="8" t="n"/>
      <c r="E71" s="9" t="n"/>
      <c r="F71" s="8" t="n"/>
      <c r="G71" s="10">
        <f>IF($A71="","",IF(OR($F71="Subtotal",$F71="Total",$B71=""),"Drop","Keep"))</f>
        <v/>
      </c>
      <c r="H71" s="11">
        <f>IF($G71="Keep",COUNTIF($G$6:$G71,"Keep"),"")</f>
        <v/>
      </c>
    </row>
    <row r="72">
      <c r="A72" s="7" t="n"/>
      <c r="B72" s="8" t="n"/>
      <c r="C72" s="8" t="n"/>
      <c r="D72" s="8" t="n"/>
      <c r="E72" s="9" t="n"/>
      <c r="F72" s="8" t="n"/>
      <c r="G72" s="10">
        <f>IF($A72="","",IF(OR($F72="Subtotal",$F72="Total",$B72=""),"Drop","Keep"))</f>
        <v/>
      </c>
      <c r="H72" s="11">
        <f>IF($G72="Keep",COUNTIF($G$6:$G72,"Keep"),"")</f>
        <v/>
      </c>
    </row>
    <row r="73">
      <c r="A73" s="7" t="n"/>
      <c r="B73" s="8" t="n"/>
      <c r="C73" s="8" t="n"/>
      <c r="D73" s="8" t="n"/>
      <c r="E73" s="9" t="n"/>
      <c r="F73" s="8" t="n"/>
      <c r="G73" s="10">
        <f>IF($A73="","",IF(OR($F73="Subtotal",$F73="Total",$B73=""),"Drop","Keep"))</f>
        <v/>
      </c>
      <c r="H73" s="11">
        <f>IF($G73="Keep",COUNTIF($G$6:$G73,"Keep"),"")</f>
        <v/>
      </c>
    </row>
    <row r="74">
      <c r="A74" s="7" t="n"/>
      <c r="B74" s="8" t="n"/>
      <c r="C74" s="8" t="n"/>
      <c r="D74" s="8" t="n"/>
      <c r="E74" s="9" t="n"/>
      <c r="F74" s="8" t="n"/>
      <c r="G74" s="10">
        <f>IF($A74="","",IF(OR($F74="Subtotal",$F74="Total",$B74=""),"Drop","Keep"))</f>
        <v/>
      </c>
      <c r="H74" s="11">
        <f>IF($G74="Keep",COUNTIF($G$6:$G74,"Keep"),"")</f>
        <v/>
      </c>
    </row>
    <row r="75">
      <c r="A75" s="7" t="n"/>
      <c r="B75" s="8" t="n"/>
      <c r="C75" s="8" t="n"/>
      <c r="D75" s="8" t="n"/>
      <c r="E75" s="9" t="n"/>
      <c r="F75" s="8" t="n"/>
      <c r="G75" s="10">
        <f>IF($A75="","",IF(OR($F75="Subtotal",$F75="Total",$B75=""),"Drop","Keep"))</f>
        <v/>
      </c>
      <c r="H75" s="11">
        <f>IF($G75="Keep",COUNTIF($G$6:$G75,"Keep"),"")</f>
        <v/>
      </c>
    </row>
    <row r="76">
      <c r="A76" s="7" t="n"/>
      <c r="B76" s="8" t="n"/>
      <c r="C76" s="8" t="n"/>
      <c r="D76" s="8" t="n"/>
      <c r="E76" s="9" t="n"/>
      <c r="F76" s="8" t="n"/>
      <c r="G76" s="10">
        <f>IF($A76="","",IF(OR($F76="Subtotal",$F76="Total",$B76=""),"Drop","Keep"))</f>
        <v/>
      </c>
      <c r="H76" s="11">
        <f>IF($G76="Keep",COUNTIF($G$6:$G76,"Keep"),"")</f>
        <v/>
      </c>
    </row>
    <row r="77">
      <c r="A77" s="7" t="n"/>
      <c r="B77" s="8" t="n"/>
      <c r="C77" s="8" t="n"/>
      <c r="D77" s="8" t="n"/>
      <c r="E77" s="9" t="n"/>
      <c r="F77" s="8" t="n"/>
      <c r="G77" s="10">
        <f>IF($A77="","",IF(OR($F77="Subtotal",$F77="Total",$B77=""),"Drop","Keep"))</f>
        <v/>
      </c>
      <c r="H77" s="11">
        <f>IF($G77="Keep",COUNTIF($G$6:$G77,"Keep"),"")</f>
        <v/>
      </c>
    </row>
    <row r="78">
      <c r="A78" s="7" t="n"/>
      <c r="B78" s="8" t="n"/>
      <c r="C78" s="8" t="n"/>
      <c r="D78" s="8" t="n"/>
      <c r="E78" s="9" t="n"/>
      <c r="F78" s="8" t="n"/>
      <c r="G78" s="10">
        <f>IF($A78="","",IF(OR($F78="Subtotal",$F78="Total",$B78=""),"Drop","Keep"))</f>
        <v/>
      </c>
      <c r="H78" s="11">
        <f>IF($G78="Keep",COUNTIF($G$6:$G78,"Keep"),"")</f>
        <v/>
      </c>
    </row>
    <row r="79">
      <c r="A79" s="7" t="n"/>
      <c r="B79" s="8" t="n"/>
      <c r="C79" s="8" t="n"/>
      <c r="D79" s="8" t="n"/>
      <c r="E79" s="9" t="n"/>
      <c r="F79" s="8" t="n"/>
      <c r="G79" s="10">
        <f>IF($A79="","",IF(OR($F79="Subtotal",$F79="Total",$B79=""),"Drop","Keep"))</f>
        <v/>
      </c>
      <c r="H79" s="11">
        <f>IF($G79="Keep",COUNTIF($G$6:$G79,"Keep"),"")</f>
        <v/>
      </c>
    </row>
    <row r="80">
      <c r="A80" s="7" t="n"/>
      <c r="B80" s="8" t="n"/>
      <c r="C80" s="8" t="n"/>
      <c r="D80" s="8" t="n"/>
      <c r="E80" s="9" t="n"/>
      <c r="F80" s="8" t="n"/>
      <c r="G80" s="10">
        <f>IF($A80="","",IF(OR($F80="Subtotal",$F80="Total",$B80=""),"Drop","Keep"))</f>
        <v/>
      </c>
      <c r="H80" s="11">
        <f>IF($G80="Keep",COUNTIF($G$6:$G80,"Keep"),"")</f>
        <v/>
      </c>
    </row>
    <row r="81">
      <c r="A81" s="7" t="n"/>
      <c r="B81" s="8" t="n"/>
      <c r="C81" s="8" t="n"/>
      <c r="D81" s="8" t="n"/>
      <c r="E81" s="9" t="n"/>
      <c r="F81" s="8" t="n"/>
      <c r="G81" s="10">
        <f>IF($A81="","",IF(OR($F81="Subtotal",$F81="Total",$B81=""),"Drop","Keep"))</f>
        <v/>
      </c>
      <c r="H81" s="11">
        <f>IF($G81="Keep",COUNTIF($G$6:$G81,"Keep"),"")</f>
        <v/>
      </c>
    </row>
    <row r="82">
      <c r="A82" s="7" t="n"/>
      <c r="B82" s="8" t="n"/>
      <c r="C82" s="8" t="n"/>
      <c r="D82" s="8" t="n"/>
      <c r="E82" s="9" t="n"/>
      <c r="F82" s="8" t="n"/>
      <c r="G82" s="10">
        <f>IF($A82="","",IF(OR($F82="Subtotal",$F82="Total",$B82=""),"Drop","Keep"))</f>
        <v/>
      </c>
      <c r="H82" s="11">
        <f>IF($G82="Keep",COUNTIF($G$6:$G82,"Keep"),"")</f>
        <v/>
      </c>
    </row>
    <row r="83">
      <c r="A83" s="7" t="n"/>
      <c r="B83" s="8" t="n"/>
      <c r="C83" s="8" t="n"/>
      <c r="D83" s="8" t="n"/>
      <c r="E83" s="9" t="n"/>
      <c r="F83" s="8" t="n"/>
      <c r="G83" s="10">
        <f>IF($A83="","",IF(OR($F83="Subtotal",$F83="Total",$B83=""),"Drop","Keep"))</f>
        <v/>
      </c>
      <c r="H83" s="11">
        <f>IF($G83="Keep",COUNTIF($G$6:$G83,"Keep"),"")</f>
        <v/>
      </c>
    </row>
    <row r="84">
      <c r="A84" s="7" t="n"/>
      <c r="B84" s="8" t="n"/>
      <c r="C84" s="8" t="n"/>
      <c r="D84" s="8" t="n"/>
      <c r="E84" s="9" t="n"/>
      <c r="F84" s="8" t="n"/>
      <c r="G84" s="10">
        <f>IF($A84="","",IF(OR($F84="Subtotal",$F84="Total",$B84=""),"Drop","Keep"))</f>
        <v/>
      </c>
      <c r="H84" s="11">
        <f>IF($G84="Keep",COUNTIF($G$6:$G84,"Keep"),"")</f>
        <v/>
      </c>
    </row>
    <row r="85">
      <c r="A85" s="7" t="n"/>
      <c r="B85" s="8" t="n"/>
      <c r="C85" s="8" t="n"/>
      <c r="D85" s="8" t="n"/>
      <c r="E85" s="9" t="n"/>
      <c r="F85" s="8" t="n"/>
      <c r="G85" s="10">
        <f>IF($A85="","",IF(OR($F85="Subtotal",$F85="Total",$B85=""),"Drop","Keep"))</f>
        <v/>
      </c>
      <c r="H85" s="11">
        <f>IF($G85="Keep",COUNTIF($G$6:$G85,"Keep"),"")</f>
        <v/>
      </c>
    </row>
    <row r="86">
      <c r="A86" s="7" t="n"/>
      <c r="B86" s="8" t="n"/>
      <c r="C86" s="8" t="n"/>
      <c r="D86" s="8" t="n"/>
      <c r="E86" s="9" t="n"/>
      <c r="F86" s="8" t="n"/>
      <c r="G86" s="10">
        <f>IF($A86="","",IF(OR($F86="Subtotal",$F86="Total",$B86=""),"Drop","Keep"))</f>
        <v/>
      </c>
      <c r="H86" s="11">
        <f>IF($G86="Keep",COUNTIF($G$6:$G86,"Keep"),"")</f>
        <v/>
      </c>
    </row>
    <row r="87">
      <c r="A87" s="7" t="n"/>
      <c r="B87" s="8" t="n"/>
      <c r="C87" s="8" t="n"/>
      <c r="D87" s="8" t="n"/>
      <c r="E87" s="9" t="n"/>
      <c r="F87" s="8" t="n"/>
      <c r="G87" s="10">
        <f>IF($A87="","",IF(OR($F87="Subtotal",$F87="Total",$B87=""),"Drop","Keep"))</f>
        <v/>
      </c>
      <c r="H87" s="11">
        <f>IF($G87="Keep",COUNTIF($G$6:$G87,"Keep"),"")</f>
        <v/>
      </c>
    </row>
    <row r="88">
      <c r="A88" s="7" t="n"/>
      <c r="B88" s="8" t="n"/>
      <c r="C88" s="8" t="n"/>
      <c r="D88" s="8" t="n"/>
      <c r="E88" s="9" t="n"/>
      <c r="F88" s="8" t="n"/>
      <c r="G88" s="10">
        <f>IF($A88="","",IF(OR($F88="Subtotal",$F88="Total",$B88=""),"Drop","Keep"))</f>
        <v/>
      </c>
      <c r="H88" s="11">
        <f>IF($G88="Keep",COUNTIF($G$6:$G88,"Keep"),"")</f>
        <v/>
      </c>
    </row>
    <row r="89">
      <c r="A89" s="7" t="n"/>
      <c r="B89" s="8" t="n"/>
      <c r="C89" s="8" t="n"/>
      <c r="D89" s="8" t="n"/>
      <c r="E89" s="9" t="n"/>
      <c r="F89" s="8" t="n"/>
      <c r="G89" s="10">
        <f>IF($A89="","",IF(OR($F89="Subtotal",$F89="Total",$B89=""),"Drop","Keep"))</f>
        <v/>
      </c>
      <c r="H89" s="11">
        <f>IF($G89="Keep",COUNTIF($G$6:$G89,"Keep"),"")</f>
        <v/>
      </c>
    </row>
    <row r="90">
      <c r="A90" s="7" t="n"/>
      <c r="B90" s="8" t="n"/>
      <c r="C90" s="8" t="n"/>
      <c r="D90" s="8" t="n"/>
      <c r="E90" s="9" t="n"/>
      <c r="F90" s="8" t="n"/>
      <c r="G90" s="10">
        <f>IF($A90="","",IF(OR($F90="Subtotal",$F90="Total",$B90=""),"Drop","Keep"))</f>
        <v/>
      </c>
      <c r="H90" s="11">
        <f>IF($G90="Keep",COUNTIF($G$6:$G90,"Keep"),"")</f>
        <v/>
      </c>
    </row>
    <row r="91">
      <c r="A91" s="7" t="n"/>
      <c r="B91" s="8" t="n"/>
      <c r="C91" s="8" t="n"/>
      <c r="D91" s="8" t="n"/>
      <c r="E91" s="9" t="n"/>
      <c r="F91" s="8" t="n"/>
      <c r="G91" s="10">
        <f>IF($A91="","",IF(OR($F91="Subtotal",$F91="Total",$B91=""),"Drop","Keep"))</f>
        <v/>
      </c>
      <c r="H91" s="11">
        <f>IF($G91="Keep",COUNTIF($G$6:$G91,"Keep"),"")</f>
        <v/>
      </c>
    </row>
    <row r="92">
      <c r="A92" s="7" t="n"/>
      <c r="B92" s="8" t="n"/>
      <c r="C92" s="8" t="n"/>
      <c r="D92" s="8" t="n"/>
      <c r="E92" s="9" t="n"/>
      <c r="F92" s="8" t="n"/>
      <c r="G92" s="10">
        <f>IF($A92="","",IF(OR($F92="Subtotal",$F92="Total",$B92=""),"Drop","Keep"))</f>
        <v/>
      </c>
      <c r="H92" s="11">
        <f>IF($G92="Keep",COUNTIF($G$6:$G92,"Keep"),"")</f>
        <v/>
      </c>
    </row>
    <row r="93">
      <c r="A93" s="7" t="n"/>
      <c r="B93" s="8" t="n"/>
      <c r="C93" s="8" t="n"/>
      <c r="D93" s="8" t="n"/>
      <c r="E93" s="9" t="n"/>
      <c r="F93" s="8" t="n"/>
      <c r="G93" s="10">
        <f>IF($A93="","",IF(OR($F93="Subtotal",$F93="Total",$B93=""),"Drop","Keep"))</f>
        <v/>
      </c>
      <c r="H93" s="11">
        <f>IF($G93="Keep",COUNTIF($G$6:$G93,"Keep"),"")</f>
        <v/>
      </c>
    </row>
    <row r="94">
      <c r="A94" s="7" t="n"/>
      <c r="B94" s="8" t="n"/>
      <c r="C94" s="8" t="n"/>
      <c r="D94" s="8" t="n"/>
      <c r="E94" s="9" t="n"/>
      <c r="F94" s="8" t="n"/>
      <c r="G94" s="10">
        <f>IF($A94="","",IF(OR($F94="Subtotal",$F94="Total",$B94=""),"Drop","Keep"))</f>
        <v/>
      </c>
      <c r="H94" s="11">
        <f>IF($G94="Keep",COUNTIF($G$6:$G94,"Keep"),"")</f>
        <v/>
      </c>
    </row>
    <row r="95">
      <c r="A95" s="7" t="n"/>
      <c r="B95" s="8" t="n"/>
      <c r="C95" s="8" t="n"/>
      <c r="D95" s="8" t="n"/>
      <c r="E95" s="9" t="n"/>
      <c r="F95" s="8" t="n"/>
      <c r="G95" s="10">
        <f>IF($A95="","",IF(OR($F95="Subtotal",$F95="Total",$B95=""),"Drop","Keep"))</f>
        <v/>
      </c>
      <c r="H95" s="11">
        <f>IF($G95="Keep",COUNTIF($G$6:$G95,"Keep"),"")</f>
        <v/>
      </c>
    </row>
    <row r="96">
      <c r="A96" s="7" t="n"/>
      <c r="B96" s="8" t="n"/>
      <c r="C96" s="8" t="n"/>
      <c r="D96" s="8" t="n"/>
      <c r="E96" s="9" t="n"/>
      <c r="F96" s="8" t="n"/>
      <c r="G96" s="10">
        <f>IF($A96="","",IF(OR($F96="Subtotal",$F96="Total",$B96=""),"Drop","Keep"))</f>
        <v/>
      </c>
      <c r="H96" s="11">
        <f>IF($G96="Keep",COUNTIF($G$6:$G96,"Keep"),"")</f>
        <v/>
      </c>
    </row>
    <row r="97">
      <c r="A97" s="7" t="n"/>
      <c r="B97" s="8" t="n"/>
      <c r="C97" s="8" t="n"/>
      <c r="D97" s="8" t="n"/>
      <c r="E97" s="9" t="n"/>
      <c r="F97" s="8" t="n"/>
      <c r="G97" s="10">
        <f>IF($A97="","",IF(OR($F97="Subtotal",$F97="Total",$B97=""),"Drop","Keep"))</f>
        <v/>
      </c>
      <c r="H97" s="11">
        <f>IF($G97="Keep",COUNTIF($G$6:$G97,"Keep"),"")</f>
        <v/>
      </c>
    </row>
    <row r="98">
      <c r="A98" s="7" t="n"/>
      <c r="B98" s="8" t="n"/>
      <c r="C98" s="8" t="n"/>
      <c r="D98" s="8" t="n"/>
      <c r="E98" s="9" t="n"/>
      <c r="F98" s="8" t="n"/>
      <c r="G98" s="10">
        <f>IF($A98="","",IF(OR($F98="Subtotal",$F98="Total",$B98=""),"Drop","Keep"))</f>
        <v/>
      </c>
      <c r="H98" s="11">
        <f>IF($G98="Keep",COUNTIF($G$6:$G98,"Keep"),"")</f>
        <v/>
      </c>
    </row>
    <row r="99">
      <c r="A99" s="7" t="n"/>
      <c r="B99" s="8" t="n"/>
      <c r="C99" s="8" t="n"/>
      <c r="D99" s="8" t="n"/>
      <c r="E99" s="9" t="n"/>
      <c r="F99" s="8" t="n"/>
      <c r="G99" s="10">
        <f>IF($A99="","",IF(OR($F99="Subtotal",$F99="Total",$B99=""),"Drop","Keep"))</f>
        <v/>
      </c>
      <c r="H99" s="11">
        <f>IF($G99="Keep",COUNTIF($G$6:$G99,"Keep"),"")</f>
        <v/>
      </c>
    </row>
    <row r="100">
      <c r="A100" s="7" t="n"/>
      <c r="B100" s="8" t="n"/>
      <c r="C100" s="8" t="n"/>
      <c r="D100" s="8" t="n"/>
      <c r="E100" s="9" t="n"/>
      <c r="F100" s="8" t="n"/>
      <c r="G100" s="10">
        <f>IF($A100="","",IF(OR($F100="Subtotal",$F100="Total",$B100=""),"Drop","Keep"))</f>
        <v/>
      </c>
      <c r="H100" s="11">
        <f>IF($G100="Keep",COUNTIF($G$6:$G100,"Keep"),"")</f>
        <v/>
      </c>
    </row>
    <row r="101">
      <c r="A101" s="7" t="n"/>
      <c r="B101" s="8" t="n"/>
      <c r="C101" s="8" t="n"/>
      <c r="D101" s="8" t="n"/>
      <c r="E101" s="9" t="n"/>
      <c r="F101" s="8" t="n"/>
      <c r="G101" s="10">
        <f>IF($A101="","",IF(OR($F101="Subtotal",$F101="Total",$B101=""),"Drop","Keep"))</f>
        <v/>
      </c>
      <c r="H101" s="11">
        <f>IF($G101="Keep",COUNTIF($G$6:$G101,"Keep"),"")</f>
        <v/>
      </c>
    </row>
    <row r="102">
      <c r="A102" s="7" t="n"/>
      <c r="B102" s="8" t="n"/>
      <c r="C102" s="8" t="n"/>
      <c r="D102" s="8" t="n"/>
      <c r="E102" s="9" t="n"/>
      <c r="F102" s="8" t="n"/>
      <c r="G102" s="10">
        <f>IF($A102="","",IF(OR($F102="Subtotal",$F102="Total",$B102=""),"Drop","Keep"))</f>
        <v/>
      </c>
      <c r="H102" s="11">
        <f>IF($G102="Keep",COUNTIF($G$6:$G102,"Keep"),"")</f>
        <v/>
      </c>
    </row>
    <row r="103">
      <c r="A103" s="7" t="n"/>
      <c r="B103" s="8" t="n"/>
      <c r="C103" s="8" t="n"/>
      <c r="D103" s="8" t="n"/>
      <c r="E103" s="9" t="n"/>
      <c r="F103" s="8" t="n"/>
      <c r="G103" s="10">
        <f>IF($A103="","",IF(OR($F103="Subtotal",$F103="Total",$B103=""),"Drop","Keep"))</f>
        <v/>
      </c>
      <c r="H103" s="11">
        <f>IF($G103="Keep",COUNTIF($G$6:$G103,"Keep"),"")</f>
        <v/>
      </c>
    </row>
    <row r="104">
      <c r="A104" s="7" t="n"/>
      <c r="B104" s="8" t="n"/>
      <c r="C104" s="8" t="n"/>
      <c r="D104" s="8" t="n"/>
      <c r="E104" s="9" t="n"/>
      <c r="F104" s="8" t="n"/>
      <c r="G104" s="10">
        <f>IF($A104="","",IF(OR($F104="Subtotal",$F104="Total",$B104=""),"Drop","Keep"))</f>
        <v/>
      </c>
      <c r="H104" s="11">
        <f>IF($G104="Keep",COUNTIF($G$6:$G104,"Keep"),"")</f>
        <v/>
      </c>
    </row>
    <row r="105">
      <c r="A105" s="7" t="n"/>
      <c r="B105" s="8" t="n"/>
      <c r="C105" s="8" t="n"/>
      <c r="D105" s="8" t="n"/>
      <c r="E105" s="9" t="n"/>
      <c r="F105" s="8" t="n"/>
      <c r="G105" s="10">
        <f>IF($A105="","",IF(OR($F105="Subtotal",$F105="Total",$B105=""),"Drop","Keep"))</f>
        <v/>
      </c>
      <c r="H105" s="11">
        <f>IF($G105="Keep",COUNTIF($G$6:$G105,"Keep"),"")</f>
        <v/>
      </c>
    </row>
    <row r="106">
      <c r="A106" s="7" t="n"/>
      <c r="B106" s="8" t="n"/>
      <c r="C106" s="8" t="n"/>
      <c r="D106" s="8" t="n"/>
      <c r="E106" s="9" t="n"/>
      <c r="F106" s="8" t="n"/>
      <c r="G106" s="10">
        <f>IF($A106="","",IF(OR($F106="Subtotal",$F106="Total",$B106=""),"Drop","Keep"))</f>
        <v/>
      </c>
      <c r="H106" s="11">
        <f>IF($G106="Keep",COUNTIF($G$6:$G106,"Keep"),"")</f>
        <v/>
      </c>
    </row>
    <row r="107">
      <c r="A107" s="7" t="n"/>
      <c r="B107" s="8" t="n"/>
      <c r="C107" s="8" t="n"/>
      <c r="D107" s="8" t="n"/>
      <c r="E107" s="9" t="n"/>
      <c r="F107" s="8" t="n"/>
      <c r="G107" s="10">
        <f>IF($A107="","",IF(OR($F107="Subtotal",$F107="Total",$B107=""),"Drop","Keep"))</f>
        <v/>
      </c>
      <c r="H107" s="11">
        <f>IF($G107="Keep",COUNTIF($G$6:$G107,"Keep"),"")</f>
        <v/>
      </c>
    </row>
    <row r="108">
      <c r="A108" s="7" t="n"/>
      <c r="B108" s="8" t="n"/>
      <c r="C108" s="8" t="n"/>
      <c r="D108" s="8" t="n"/>
      <c r="E108" s="9" t="n"/>
      <c r="F108" s="8" t="n"/>
      <c r="G108" s="10">
        <f>IF($A108="","",IF(OR($F108="Subtotal",$F108="Total",$B108=""),"Drop","Keep"))</f>
        <v/>
      </c>
      <c r="H108" s="11">
        <f>IF($G108="Keep",COUNTIF($G$6:$G108,"Keep"),"")</f>
        <v/>
      </c>
    </row>
    <row r="109">
      <c r="A109" s="7" t="n"/>
      <c r="B109" s="8" t="n"/>
      <c r="C109" s="8" t="n"/>
      <c r="D109" s="8" t="n"/>
      <c r="E109" s="9" t="n"/>
      <c r="F109" s="8" t="n"/>
      <c r="G109" s="10">
        <f>IF($A109="","",IF(OR($F109="Subtotal",$F109="Total",$B109=""),"Drop","Keep"))</f>
        <v/>
      </c>
      <c r="H109" s="11">
        <f>IF($G109="Keep",COUNTIF($G$6:$G109,"Keep"),"")</f>
        <v/>
      </c>
    </row>
    <row r="110">
      <c r="A110" s="7" t="n"/>
      <c r="B110" s="8" t="n"/>
      <c r="C110" s="8" t="n"/>
      <c r="D110" s="8" t="n"/>
      <c r="E110" s="9" t="n"/>
      <c r="F110" s="8" t="n"/>
      <c r="G110" s="10">
        <f>IF($A110="","",IF(OR($F110="Subtotal",$F110="Total",$B110=""),"Drop","Keep"))</f>
        <v/>
      </c>
      <c r="H110" s="11">
        <f>IF($G110="Keep",COUNTIF($G$6:$G110,"Keep"),"")</f>
        <v/>
      </c>
    </row>
    <row r="111">
      <c r="A111" s="7" t="n"/>
      <c r="B111" s="8" t="n"/>
      <c r="C111" s="8" t="n"/>
      <c r="D111" s="8" t="n"/>
      <c r="E111" s="9" t="n"/>
      <c r="F111" s="8" t="n"/>
      <c r="G111" s="10">
        <f>IF($A111="","",IF(OR($F111="Subtotal",$F111="Total",$B111=""),"Drop","Keep"))</f>
        <v/>
      </c>
      <c r="H111" s="11">
        <f>IF($G111="Keep",COUNTIF($G$6:$G111,"Keep"),"")</f>
        <v/>
      </c>
    </row>
    <row r="112">
      <c r="A112" s="7" t="n"/>
      <c r="B112" s="8" t="n"/>
      <c r="C112" s="8" t="n"/>
      <c r="D112" s="8" t="n"/>
      <c r="E112" s="9" t="n"/>
      <c r="F112" s="8" t="n"/>
      <c r="G112" s="10">
        <f>IF($A112="","",IF(OR($F112="Subtotal",$F112="Total",$B112=""),"Drop","Keep"))</f>
        <v/>
      </c>
      <c r="H112" s="11">
        <f>IF($G112="Keep",COUNTIF($G$6:$G112,"Keep"),"")</f>
        <v/>
      </c>
    </row>
    <row r="113">
      <c r="A113" s="7" t="n"/>
      <c r="B113" s="8" t="n"/>
      <c r="C113" s="8" t="n"/>
      <c r="D113" s="8" t="n"/>
      <c r="E113" s="9" t="n"/>
      <c r="F113" s="8" t="n"/>
      <c r="G113" s="10">
        <f>IF($A113="","",IF(OR($F113="Subtotal",$F113="Total",$B113=""),"Drop","Keep"))</f>
        <v/>
      </c>
      <c r="H113" s="11">
        <f>IF($G113="Keep",COUNTIF($G$6:$G113,"Keep"),"")</f>
        <v/>
      </c>
    </row>
    <row r="114">
      <c r="A114" s="7" t="n"/>
      <c r="B114" s="8" t="n"/>
      <c r="C114" s="8" t="n"/>
      <c r="D114" s="8" t="n"/>
      <c r="E114" s="9" t="n"/>
      <c r="F114" s="8" t="n"/>
      <c r="G114" s="10">
        <f>IF($A114="","",IF(OR($F114="Subtotal",$F114="Total",$B114=""),"Drop","Keep"))</f>
        <v/>
      </c>
      <c r="H114" s="11">
        <f>IF($G114="Keep",COUNTIF($G$6:$G114,"Keep"),"")</f>
        <v/>
      </c>
    </row>
    <row r="115">
      <c r="A115" s="7" t="n"/>
      <c r="B115" s="8" t="n"/>
      <c r="C115" s="8" t="n"/>
      <c r="D115" s="8" t="n"/>
      <c r="E115" s="9" t="n"/>
      <c r="F115" s="8" t="n"/>
      <c r="G115" s="10">
        <f>IF($A115="","",IF(OR($F115="Subtotal",$F115="Total",$B115=""),"Drop","Keep"))</f>
        <v/>
      </c>
      <c r="H115" s="11">
        <f>IF($G115="Keep",COUNTIF($G$6:$G115,"Keep"),"")</f>
        <v/>
      </c>
    </row>
    <row r="116">
      <c r="A116" s="7" t="n"/>
      <c r="B116" s="8" t="n"/>
      <c r="C116" s="8" t="n"/>
      <c r="D116" s="8" t="n"/>
      <c r="E116" s="9" t="n"/>
      <c r="F116" s="8" t="n"/>
      <c r="G116" s="10">
        <f>IF($A116="","",IF(OR($F116="Subtotal",$F116="Total",$B116=""),"Drop","Keep"))</f>
        <v/>
      </c>
      <c r="H116" s="11">
        <f>IF($G116="Keep",COUNTIF($G$6:$G116,"Keep"),"")</f>
        <v/>
      </c>
    </row>
    <row r="117">
      <c r="A117" s="7" t="n"/>
      <c r="B117" s="8" t="n"/>
      <c r="C117" s="8" t="n"/>
      <c r="D117" s="8" t="n"/>
      <c r="E117" s="9" t="n"/>
      <c r="F117" s="8" t="n"/>
      <c r="G117" s="10">
        <f>IF($A117="","",IF(OR($F117="Subtotal",$F117="Total",$B117=""),"Drop","Keep"))</f>
        <v/>
      </c>
      <c r="H117" s="11">
        <f>IF($G117="Keep",COUNTIF($G$6:$G117,"Keep"),"")</f>
        <v/>
      </c>
    </row>
    <row r="118">
      <c r="A118" s="7" t="n"/>
      <c r="B118" s="8" t="n"/>
      <c r="C118" s="8" t="n"/>
      <c r="D118" s="8" t="n"/>
      <c r="E118" s="9" t="n"/>
      <c r="F118" s="8" t="n"/>
      <c r="G118" s="10">
        <f>IF($A118="","",IF(OR($F118="Subtotal",$F118="Total",$B118=""),"Drop","Keep"))</f>
        <v/>
      </c>
      <c r="H118" s="11">
        <f>IF($G118="Keep",COUNTIF($G$6:$G118,"Keep"),"")</f>
        <v/>
      </c>
    </row>
    <row r="119">
      <c r="A119" s="7" t="n"/>
      <c r="B119" s="8" t="n"/>
      <c r="C119" s="8" t="n"/>
      <c r="D119" s="8" t="n"/>
      <c r="E119" s="9" t="n"/>
      <c r="F119" s="8" t="n"/>
      <c r="G119" s="10">
        <f>IF($A119="","",IF(OR($F119="Subtotal",$F119="Total",$B119=""),"Drop","Keep"))</f>
        <v/>
      </c>
      <c r="H119" s="11">
        <f>IF($G119="Keep",COUNTIF($G$6:$G119,"Keep"),"")</f>
        <v/>
      </c>
    </row>
    <row r="120">
      <c r="A120" s="7" t="n"/>
      <c r="B120" s="8" t="n"/>
      <c r="C120" s="8" t="n"/>
      <c r="D120" s="8" t="n"/>
      <c r="E120" s="9" t="n"/>
      <c r="F120" s="8" t="n"/>
      <c r="G120" s="10">
        <f>IF($A120="","",IF(OR($F120="Subtotal",$F120="Total",$B120=""),"Drop","Keep"))</f>
        <v/>
      </c>
      <c r="H120" s="11">
        <f>IF($G120="Keep",COUNTIF($G$6:$G120,"Keep"),"")</f>
        <v/>
      </c>
    </row>
    <row r="121">
      <c r="A121" s="7" t="n"/>
      <c r="B121" s="8" t="n"/>
      <c r="C121" s="8" t="n"/>
      <c r="D121" s="8" t="n"/>
      <c r="E121" s="9" t="n"/>
      <c r="F121" s="8" t="n"/>
      <c r="G121" s="10">
        <f>IF($A121="","",IF(OR($F121="Subtotal",$F121="Total",$B121=""),"Drop","Keep"))</f>
        <v/>
      </c>
      <c r="H121" s="11">
        <f>IF($G121="Keep",COUNTIF($G$6:$G121,"Keep"),"")</f>
        <v/>
      </c>
    </row>
    <row r="122">
      <c r="A122" s="7" t="n"/>
      <c r="B122" s="8" t="n"/>
      <c r="C122" s="8" t="n"/>
      <c r="D122" s="8" t="n"/>
      <c r="E122" s="9" t="n"/>
      <c r="F122" s="8" t="n"/>
      <c r="G122" s="10">
        <f>IF($A122="","",IF(OR($F122="Subtotal",$F122="Total",$B122=""),"Drop","Keep"))</f>
        <v/>
      </c>
      <c r="H122" s="11">
        <f>IF($G122="Keep",COUNTIF($G$6:$G122,"Keep"),"")</f>
        <v/>
      </c>
    </row>
    <row r="123">
      <c r="A123" s="7" t="n"/>
      <c r="B123" s="8" t="n"/>
      <c r="C123" s="8" t="n"/>
      <c r="D123" s="8" t="n"/>
      <c r="E123" s="9" t="n"/>
      <c r="F123" s="8" t="n"/>
      <c r="G123" s="10">
        <f>IF($A123="","",IF(OR($F123="Subtotal",$F123="Total",$B123=""),"Drop","Keep"))</f>
        <v/>
      </c>
      <c r="H123" s="11">
        <f>IF($G123="Keep",COUNTIF($G$6:$G123,"Keep"),"")</f>
        <v/>
      </c>
    </row>
    <row r="124">
      <c r="A124" s="7" t="n"/>
      <c r="B124" s="8" t="n"/>
      <c r="C124" s="8" t="n"/>
      <c r="D124" s="8" t="n"/>
      <c r="E124" s="9" t="n"/>
      <c r="F124" s="8" t="n"/>
      <c r="G124" s="10">
        <f>IF($A124="","",IF(OR($F124="Subtotal",$F124="Total",$B124=""),"Drop","Keep"))</f>
        <v/>
      </c>
      <c r="H124" s="11">
        <f>IF($G124="Keep",COUNTIF($G$6:$G124,"Keep"),"")</f>
        <v/>
      </c>
    </row>
    <row r="125">
      <c r="A125" s="7" t="n"/>
      <c r="B125" s="8" t="n"/>
      <c r="C125" s="8" t="n"/>
      <c r="D125" s="8" t="n"/>
      <c r="E125" s="9" t="n"/>
      <c r="F125" s="8" t="n"/>
      <c r="G125" s="10">
        <f>IF($A125="","",IF(OR($F125="Subtotal",$F125="Total",$B125=""),"Drop","Keep"))</f>
        <v/>
      </c>
      <c r="H125" s="11">
        <f>IF($G125="Keep",COUNTIF($G$6:$G125,"Keep"),"")</f>
        <v/>
      </c>
    </row>
    <row r="126">
      <c r="A126" s="7" t="n"/>
      <c r="B126" s="8" t="n"/>
      <c r="C126" s="8" t="n"/>
      <c r="D126" s="8" t="n"/>
      <c r="E126" s="9" t="n"/>
      <c r="F126" s="8" t="n"/>
      <c r="G126" s="10">
        <f>IF($A126="","",IF(OR($F126="Subtotal",$F126="Total",$B126=""),"Drop","Keep"))</f>
        <v/>
      </c>
      <c r="H126" s="11">
        <f>IF($G126="Keep",COUNTIF($G$6:$G126,"Keep"),"")</f>
        <v/>
      </c>
    </row>
    <row r="127">
      <c r="A127" s="7" t="n"/>
      <c r="B127" s="8" t="n"/>
      <c r="C127" s="8" t="n"/>
      <c r="D127" s="8" t="n"/>
      <c r="E127" s="9" t="n"/>
      <c r="F127" s="8" t="n"/>
      <c r="G127" s="10">
        <f>IF($A127="","",IF(OR($F127="Subtotal",$F127="Total",$B127=""),"Drop","Keep"))</f>
        <v/>
      </c>
      <c r="H127" s="11">
        <f>IF($G127="Keep",COUNTIF($G$6:$G127,"Keep"),"")</f>
        <v/>
      </c>
    </row>
    <row r="128">
      <c r="A128" s="7" t="n"/>
      <c r="B128" s="8" t="n"/>
      <c r="C128" s="8" t="n"/>
      <c r="D128" s="8" t="n"/>
      <c r="E128" s="9" t="n"/>
      <c r="F128" s="8" t="n"/>
      <c r="G128" s="10">
        <f>IF($A128="","",IF(OR($F128="Subtotal",$F128="Total",$B128=""),"Drop","Keep"))</f>
        <v/>
      </c>
      <c r="H128" s="11">
        <f>IF($G128="Keep",COUNTIF($G$6:$G128,"Keep"),"")</f>
        <v/>
      </c>
    </row>
    <row r="129">
      <c r="A129" s="7" t="n"/>
      <c r="B129" s="8" t="n"/>
      <c r="C129" s="8" t="n"/>
      <c r="D129" s="8" t="n"/>
      <c r="E129" s="9" t="n"/>
      <c r="F129" s="8" t="n"/>
      <c r="G129" s="10">
        <f>IF($A129="","",IF(OR($F129="Subtotal",$F129="Total",$B129=""),"Drop","Keep"))</f>
        <v/>
      </c>
      <c r="H129" s="11">
        <f>IF($G129="Keep",COUNTIF($G$6:$G129,"Keep"),"")</f>
        <v/>
      </c>
    </row>
    <row r="130">
      <c r="A130" s="7" t="n"/>
      <c r="B130" s="8" t="n"/>
      <c r="C130" s="8" t="n"/>
      <c r="D130" s="8" t="n"/>
      <c r="E130" s="9" t="n"/>
      <c r="F130" s="8" t="n"/>
      <c r="G130" s="10">
        <f>IF($A130="","",IF(OR($F130="Subtotal",$F130="Total",$B130=""),"Drop","Keep"))</f>
        <v/>
      </c>
      <c r="H130" s="11">
        <f>IF($G130="Keep",COUNTIF($G$6:$G130,"Keep"),"")</f>
        <v/>
      </c>
    </row>
    <row r="131">
      <c r="A131" s="7" t="n"/>
      <c r="B131" s="8" t="n"/>
      <c r="C131" s="8" t="n"/>
      <c r="D131" s="8" t="n"/>
      <c r="E131" s="9" t="n"/>
      <c r="F131" s="8" t="n"/>
      <c r="G131" s="10">
        <f>IF($A131="","",IF(OR($F131="Subtotal",$F131="Total",$B131=""),"Drop","Keep"))</f>
        <v/>
      </c>
      <c r="H131" s="11">
        <f>IF($G131="Keep",COUNTIF($G$6:$G131,"Keep"),"")</f>
        <v/>
      </c>
    </row>
    <row r="132">
      <c r="A132" s="7" t="n"/>
      <c r="B132" s="8" t="n"/>
      <c r="C132" s="8" t="n"/>
      <c r="D132" s="8" t="n"/>
      <c r="E132" s="9" t="n"/>
      <c r="F132" s="8" t="n"/>
      <c r="G132" s="10">
        <f>IF($A132="","",IF(OR($F132="Subtotal",$F132="Total",$B132=""),"Drop","Keep"))</f>
        <v/>
      </c>
      <c r="H132" s="11">
        <f>IF($G132="Keep",COUNTIF($G$6:$G132,"Keep"),"")</f>
        <v/>
      </c>
    </row>
    <row r="133">
      <c r="A133" s="7" t="n"/>
      <c r="B133" s="8" t="n"/>
      <c r="C133" s="8" t="n"/>
      <c r="D133" s="8" t="n"/>
      <c r="E133" s="9" t="n"/>
      <c r="F133" s="8" t="n"/>
      <c r="G133" s="10">
        <f>IF($A133="","",IF(OR($F133="Subtotal",$F133="Total",$B133=""),"Drop","Keep"))</f>
        <v/>
      </c>
      <c r="H133" s="11">
        <f>IF($G133="Keep",COUNTIF($G$6:$G133,"Keep"),"")</f>
        <v/>
      </c>
    </row>
    <row r="134">
      <c r="A134" s="7" t="n"/>
      <c r="B134" s="8" t="n"/>
      <c r="C134" s="8" t="n"/>
      <c r="D134" s="8" t="n"/>
      <c r="E134" s="9" t="n"/>
      <c r="F134" s="8" t="n"/>
      <c r="G134" s="10">
        <f>IF($A134="","",IF(OR($F134="Subtotal",$F134="Total",$B134=""),"Drop","Keep"))</f>
        <v/>
      </c>
      <c r="H134" s="11">
        <f>IF($G134="Keep",COUNTIF($G$6:$G134,"Keep"),"")</f>
        <v/>
      </c>
    </row>
    <row r="135">
      <c r="A135" s="7" t="n"/>
      <c r="B135" s="8" t="n"/>
      <c r="C135" s="8" t="n"/>
      <c r="D135" s="8" t="n"/>
      <c r="E135" s="9" t="n"/>
      <c r="F135" s="8" t="n"/>
      <c r="G135" s="10">
        <f>IF($A135="","",IF(OR($F135="Subtotal",$F135="Total",$B135=""),"Drop","Keep"))</f>
        <v/>
      </c>
      <c r="H135" s="11">
        <f>IF($G135="Keep",COUNTIF($G$6:$G135,"Keep"),"")</f>
        <v/>
      </c>
    </row>
    <row r="136">
      <c r="A136" s="7" t="n"/>
      <c r="B136" s="8" t="n"/>
      <c r="C136" s="8" t="n"/>
      <c r="D136" s="8" t="n"/>
      <c r="E136" s="9" t="n"/>
      <c r="F136" s="8" t="n"/>
      <c r="G136" s="10">
        <f>IF($A136="","",IF(OR($F136="Subtotal",$F136="Total",$B136=""),"Drop","Keep"))</f>
        <v/>
      </c>
      <c r="H136" s="11">
        <f>IF($G136="Keep",COUNTIF($G$6:$G136,"Keep"),"")</f>
        <v/>
      </c>
    </row>
    <row r="137">
      <c r="A137" s="7" t="n"/>
      <c r="B137" s="8" t="n"/>
      <c r="C137" s="8" t="n"/>
      <c r="D137" s="8" t="n"/>
      <c r="E137" s="9" t="n"/>
      <c r="F137" s="8" t="n"/>
      <c r="G137" s="10">
        <f>IF($A137="","",IF(OR($F137="Subtotal",$F137="Total",$B137=""),"Drop","Keep"))</f>
        <v/>
      </c>
      <c r="H137" s="11">
        <f>IF($G137="Keep",COUNTIF($G$6:$G137,"Keep"),"")</f>
        <v/>
      </c>
    </row>
    <row r="138">
      <c r="A138" s="7" t="n"/>
      <c r="B138" s="8" t="n"/>
      <c r="C138" s="8" t="n"/>
      <c r="D138" s="8" t="n"/>
      <c r="E138" s="9" t="n"/>
      <c r="F138" s="8" t="n"/>
      <c r="G138" s="10">
        <f>IF($A138="","",IF(OR($F138="Subtotal",$F138="Total",$B138=""),"Drop","Keep"))</f>
        <v/>
      </c>
      <c r="H138" s="11">
        <f>IF($G138="Keep",COUNTIF($G$6:$G138,"Keep"),"")</f>
        <v/>
      </c>
    </row>
    <row r="139">
      <c r="A139" s="7" t="n"/>
      <c r="B139" s="8" t="n"/>
      <c r="C139" s="8" t="n"/>
      <c r="D139" s="8" t="n"/>
      <c r="E139" s="9" t="n"/>
      <c r="F139" s="8" t="n"/>
      <c r="G139" s="10">
        <f>IF($A139="","",IF(OR($F139="Subtotal",$F139="Total",$B139=""),"Drop","Keep"))</f>
        <v/>
      </c>
      <c r="H139" s="11">
        <f>IF($G139="Keep",COUNTIF($G$6:$G139,"Keep"),"")</f>
        <v/>
      </c>
    </row>
    <row r="140">
      <c r="A140" s="7" t="n"/>
      <c r="B140" s="8" t="n"/>
      <c r="C140" s="8" t="n"/>
      <c r="D140" s="8" t="n"/>
      <c r="E140" s="9" t="n"/>
      <c r="F140" s="8" t="n"/>
      <c r="G140" s="10">
        <f>IF($A140="","",IF(OR($F140="Subtotal",$F140="Total",$B140=""),"Drop","Keep"))</f>
        <v/>
      </c>
      <c r="H140" s="11">
        <f>IF($G140="Keep",COUNTIF($G$6:$G140,"Keep"),"")</f>
        <v/>
      </c>
    </row>
    <row r="141">
      <c r="A141" s="7" t="n"/>
      <c r="B141" s="8" t="n"/>
      <c r="C141" s="8" t="n"/>
      <c r="D141" s="8" t="n"/>
      <c r="E141" s="9" t="n"/>
      <c r="F141" s="8" t="n"/>
      <c r="G141" s="10">
        <f>IF($A141="","",IF(OR($F141="Subtotal",$F141="Total",$B141=""),"Drop","Keep"))</f>
        <v/>
      </c>
      <c r="H141" s="11">
        <f>IF($G141="Keep",COUNTIF($G$6:$G141,"Keep"),"")</f>
        <v/>
      </c>
    </row>
    <row r="142">
      <c r="A142" s="7" t="n"/>
      <c r="B142" s="8" t="n"/>
      <c r="C142" s="8" t="n"/>
      <c r="D142" s="8" t="n"/>
      <c r="E142" s="9" t="n"/>
      <c r="F142" s="8" t="n"/>
      <c r="G142" s="10">
        <f>IF($A142="","",IF(OR($F142="Subtotal",$F142="Total",$B142=""),"Drop","Keep"))</f>
        <v/>
      </c>
      <c r="H142" s="11">
        <f>IF($G142="Keep",COUNTIF($G$6:$G142,"Keep"),"")</f>
        <v/>
      </c>
    </row>
    <row r="143">
      <c r="A143" s="7" t="n"/>
      <c r="B143" s="8" t="n"/>
      <c r="C143" s="8" t="n"/>
      <c r="D143" s="8" t="n"/>
      <c r="E143" s="9" t="n"/>
      <c r="F143" s="8" t="n"/>
      <c r="G143" s="10">
        <f>IF($A143="","",IF(OR($F143="Subtotal",$F143="Total",$B143=""),"Drop","Keep"))</f>
        <v/>
      </c>
      <c r="H143" s="11">
        <f>IF($G143="Keep",COUNTIF($G$6:$G143,"Keep"),"")</f>
        <v/>
      </c>
    </row>
    <row r="144">
      <c r="A144" s="7" t="n"/>
      <c r="B144" s="8" t="n"/>
      <c r="C144" s="8" t="n"/>
      <c r="D144" s="8" t="n"/>
      <c r="E144" s="9" t="n"/>
      <c r="F144" s="8" t="n"/>
      <c r="G144" s="10">
        <f>IF($A144="","",IF(OR($F144="Subtotal",$F144="Total",$B144=""),"Drop","Keep"))</f>
        <v/>
      </c>
      <c r="H144" s="11">
        <f>IF($G144="Keep",COUNTIF($G$6:$G144,"Keep"),"")</f>
        <v/>
      </c>
    </row>
    <row r="145">
      <c r="A145" s="7" t="n"/>
      <c r="B145" s="8" t="n"/>
      <c r="C145" s="8" t="n"/>
      <c r="D145" s="8" t="n"/>
      <c r="E145" s="9" t="n"/>
      <c r="F145" s="8" t="n"/>
      <c r="G145" s="10">
        <f>IF($A145="","",IF(OR($F145="Subtotal",$F145="Total",$B145=""),"Drop","Keep"))</f>
        <v/>
      </c>
      <c r="H145" s="11">
        <f>IF($G145="Keep",COUNTIF($G$6:$G145,"Keep"),"")</f>
        <v/>
      </c>
    </row>
    <row r="146">
      <c r="A146" s="7" t="n"/>
      <c r="B146" s="8" t="n"/>
      <c r="C146" s="8" t="n"/>
      <c r="D146" s="8" t="n"/>
      <c r="E146" s="9" t="n"/>
      <c r="F146" s="8" t="n"/>
      <c r="G146" s="10">
        <f>IF($A146="","",IF(OR($F146="Subtotal",$F146="Total",$B146=""),"Drop","Keep"))</f>
        <v/>
      </c>
      <c r="H146" s="11">
        <f>IF($G146="Keep",COUNTIF($G$6:$G146,"Keep"),"")</f>
        <v/>
      </c>
    </row>
    <row r="147">
      <c r="A147" s="7" t="n"/>
      <c r="B147" s="8" t="n"/>
      <c r="C147" s="8" t="n"/>
      <c r="D147" s="8" t="n"/>
      <c r="E147" s="9" t="n"/>
      <c r="F147" s="8" t="n"/>
      <c r="G147" s="10">
        <f>IF($A147="","",IF(OR($F147="Subtotal",$F147="Total",$B147=""),"Drop","Keep"))</f>
        <v/>
      </c>
      <c r="H147" s="11">
        <f>IF($G147="Keep",COUNTIF($G$6:$G147,"Keep"),"")</f>
        <v/>
      </c>
    </row>
    <row r="148">
      <c r="A148" s="7" t="n"/>
      <c r="B148" s="8" t="n"/>
      <c r="C148" s="8" t="n"/>
      <c r="D148" s="8" t="n"/>
      <c r="E148" s="9" t="n"/>
      <c r="F148" s="8" t="n"/>
      <c r="G148" s="10">
        <f>IF($A148="","",IF(OR($F148="Subtotal",$F148="Total",$B148=""),"Drop","Keep"))</f>
        <v/>
      </c>
      <c r="H148" s="11">
        <f>IF($G148="Keep",COUNTIF($G$6:$G148,"Keep"),"")</f>
        <v/>
      </c>
    </row>
    <row r="149">
      <c r="A149" s="7" t="n"/>
      <c r="B149" s="8" t="n"/>
      <c r="C149" s="8" t="n"/>
      <c r="D149" s="8" t="n"/>
      <c r="E149" s="9" t="n"/>
      <c r="F149" s="8" t="n"/>
      <c r="G149" s="10">
        <f>IF($A149="","",IF(OR($F149="Subtotal",$F149="Total",$B149=""),"Drop","Keep"))</f>
        <v/>
      </c>
      <c r="H149" s="11">
        <f>IF($G149="Keep",COUNTIF($G$6:$G149,"Keep"),"")</f>
        <v/>
      </c>
    </row>
    <row r="150">
      <c r="A150" s="7" t="n"/>
      <c r="B150" s="8" t="n"/>
      <c r="C150" s="8" t="n"/>
      <c r="D150" s="8" t="n"/>
      <c r="E150" s="9" t="n"/>
      <c r="F150" s="8" t="n"/>
      <c r="G150" s="10">
        <f>IF($A150="","",IF(OR($F150="Subtotal",$F150="Total",$B150=""),"Drop","Keep"))</f>
        <v/>
      </c>
      <c r="H150" s="11">
        <f>IF($G150="Keep",COUNTIF($G$6:$G150,"Keep"),"")</f>
        <v/>
      </c>
    </row>
    <row r="151">
      <c r="A151" s="7" t="n"/>
      <c r="B151" s="8" t="n"/>
      <c r="C151" s="8" t="n"/>
      <c r="D151" s="8" t="n"/>
      <c r="E151" s="9" t="n"/>
      <c r="F151" s="8" t="n"/>
      <c r="G151" s="10">
        <f>IF($A151="","",IF(OR($F151="Subtotal",$F151="Total",$B151=""),"Drop","Keep"))</f>
        <v/>
      </c>
      <c r="H151" s="11">
        <f>IF($G151="Keep",COUNTIF($G$6:$G151,"Keep"),"")</f>
        <v/>
      </c>
    </row>
    <row r="152">
      <c r="A152" s="7" t="n"/>
      <c r="B152" s="8" t="n"/>
      <c r="C152" s="8" t="n"/>
      <c r="D152" s="8" t="n"/>
      <c r="E152" s="9" t="n"/>
      <c r="F152" s="8" t="n"/>
      <c r="G152" s="10">
        <f>IF($A152="","",IF(OR($F152="Subtotal",$F152="Total",$B152=""),"Drop","Keep"))</f>
        <v/>
      </c>
      <c r="H152" s="11">
        <f>IF($G152="Keep",COUNTIF($G$6:$G152,"Keep"),"")</f>
        <v/>
      </c>
    </row>
    <row r="153">
      <c r="A153" s="7" t="n"/>
      <c r="B153" s="8" t="n"/>
      <c r="C153" s="8" t="n"/>
      <c r="D153" s="8" t="n"/>
      <c r="E153" s="9" t="n"/>
      <c r="F153" s="8" t="n"/>
      <c r="G153" s="10">
        <f>IF($A153="","",IF(OR($F153="Subtotal",$F153="Total",$B153=""),"Drop","Keep"))</f>
        <v/>
      </c>
      <c r="H153" s="11">
        <f>IF($G153="Keep",COUNTIF($G$6:$G153,"Keep"),"")</f>
        <v/>
      </c>
    </row>
    <row r="154">
      <c r="A154" s="7" t="n"/>
      <c r="B154" s="8" t="n"/>
      <c r="C154" s="8" t="n"/>
      <c r="D154" s="8" t="n"/>
      <c r="E154" s="9" t="n"/>
      <c r="F154" s="8" t="n"/>
      <c r="G154" s="10">
        <f>IF($A154="","",IF(OR($F154="Subtotal",$F154="Total",$B154=""),"Drop","Keep"))</f>
        <v/>
      </c>
      <c r="H154" s="11">
        <f>IF($G154="Keep",COUNTIF($G$6:$G154,"Keep"),"")</f>
        <v/>
      </c>
    </row>
    <row r="155">
      <c r="A155" s="7" t="n"/>
      <c r="B155" s="8" t="n"/>
      <c r="C155" s="8" t="n"/>
      <c r="D155" s="8" t="n"/>
      <c r="E155" s="9" t="n"/>
      <c r="F155" s="8" t="n"/>
      <c r="G155" s="10">
        <f>IF($A155="","",IF(OR($F155="Subtotal",$F155="Total",$B155=""),"Drop","Keep"))</f>
        <v/>
      </c>
      <c r="H155" s="11">
        <f>IF($G155="Keep",COUNTIF($G$6:$G155,"Keep"),"")</f>
        <v/>
      </c>
    </row>
    <row r="156">
      <c r="A156" s="7" t="n"/>
      <c r="B156" s="8" t="n"/>
      <c r="C156" s="8" t="n"/>
      <c r="D156" s="8" t="n"/>
      <c r="E156" s="9" t="n"/>
      <c r="F156" s="8" t="n"/>
      <c r="G156" s="10">
        <f>IF($A156="","",IF(OR($F156="Subtotal",$F156="Total",$B156=""),"Drop","Keep"))</f>
        <v/>
      </c>
      <c r="H156" s="11">
        <f>IF($G156="Keep",COUNTIF($G$6:$G156,"Keep"),"")</f>
        <v/>
      </c>
    </row>
    <row r="157">
      <c r="A157" s="7" t="n"/>
      <c r="B157" s="8" t="n"/>
      <c r="C157" s="8" t="n"/>
      <c r="D157" s="8" t="n"/>
      <c r="E157" s="9" t="n"/>
      <c r="F157" s="8" t="n"/>
      <c r="G157" s="10">
        <f>IF($A157="","",IF(OR($F157="Subtotal",$F157="Total",$B157=""),"Drop","Keep"))</f>
        <v/>
      </c>
      <c r="H157" s="11">
        <f>IF($G157="Keep",COUNTIF($G$6:$G157,"Keep"),"")</f>
        <v/>
      </c>
    </row>
    <row r="158">
      <c r="A158" s="7" t="n"/>
      <c r="B158" s="8" t="n"/>
      <c r="C158" s="8" t="n"/>
      <c r="D158" s="8" t="n"/>
      <c r="E158" s="9" t="n"/>
      <c r="F158" s="8" t="n"/>
      <c r="G158" s="10">
        <f>IF($A158="","",IF(OR($F158="Subtotal",$F158="Total",$B158=""),"Drop","Keep"))</f>
        <v/>
      </c>
      <c r="H158" s="11">
        <f>IF($G158="Keep",COUNTIF($G$6:$G158,"Keep"),"")</f>
        <v/>
      </c>
    </row>
    <row r="159">
      <c r="A159" s="7" t="n"/>
      <c r="B159" s="8" t="n"/>
      <c r="C159" s="8" t="n"/>
      <c r="D159" s="8" t="n"/>
      <c r="E159" s="9" t="n"/>
      <c r="F159" s="8" t="n"/>
      <c r="G159" s="10">
        <f>IF($A159="","",IF(OR($F159="Subtotal",$F159="Total",$B159=""),"Drop","Keep"))</f>
        <v/>
      </c>
      <c r="H159" s="11">
        <f>IF($G159="Keep",COUNTIF($G$6:$G159,"Keep"),"")</f>
        <v/>
      </c>
    </row>
    <row r="160">
      <c r="A160" s="7" t="n"/>
      <c r="B160" s="8" t="n"/>
      <c r="C160" s="8" t="n"/>
      <c r="D160" s="8" t="n"/>
      <c r="E160" s="9" t="n"/>
      <c r="F160" s="8" t="n"/>
      <c r="G160" s="10">
        <f>IF($A160="","",IF(OR($F160="Subtotal",$F160="Total",$B160=""),"Drop","Keep"))</f>
        <v/>
      </c>
      <c r="H160" s="11">
        <f>IF($G160="Keep",COUNTIF($G$6:$G160,"Keep"),"")</f>
        <v/>
      </c>
    </row>
    <row r="161">
      <c r="A161" s="7" t="n"/>
      <c r="B161" s="8" t="n"/>
      <c r="C161" s="8" t="n"/>
      <c r="D161" s="8" t="n"/>
      <c r="E161" s="9" t="n"/>
      <c r="F161" s="8" t="n"/>
      <c r="G161" s="10">
        <f>IF($A161="","",IF(OR($F161="Subtotal",$F161="Total",$B161=""),"Drop","Keep"))</f>
        <v/>
      </c>
      <c r="H161" s="11">
        <f>IF($G161="Keep",COUNTIF($G$6:$G161,"Keep"),"")</f>
        <v/>
      </c>
    </row>
    <row r="162">
      <c r="A162" s="7" t="n"/>
      <c r="B162" s="8" t="n"/>
      <c r="C162" s="8" t="n"/>
      <c r="D162" s="8" t="n"/>
      <c r="E162" s="9" t="n"/>
      <c r="F162" s="8" t="n"/>
      <c r="G162" s="10">
        <f>IF($A162="","",IF(OR($F162="Subtotal",$F162="Total",$B162=""),"Drop","Keep"))</f>
        <v/>
      </c>
      <c r="H162" s="11">
        <f>IF($G162="Keep",COUNTIF($G$6:$G162,"Keep"),"")</f>
        <v/>
      </c>
    </row>
    <row r="163">
      <c r="A163" s="7" t="n"/>
      <c r="B163" s="8" t="n"/>
      <c r="C163" s="8" t="n"/>
      <c r="D163" s="8" t="n"/>
      <c r="E163" s="9" t="n"/>
      <c r="F163" s="8" t="n"/>
      <c r="G163" s="10">
        <f>IF($A163="","",IF(OR($F163="Subtotal",$F163="Total",$B163=""),"Drop","Keep"))</f>
        <v/>
      </c>
      <c r="H163" s="11">
        <f>IF($G163="Keep",COUNTIF($G$6:$G163,"Keep"),"")</f>
        <v/>
      </c>
    </row>
    <row r="164">
      <c r="A164" s="7" t="n"/>
      <c r="B164" s="8" t="n"/>
      <c r="C164" s="8" t="n"/>
      <c r="D164" s="8" t="n"/>
      <c r="E164" s="9" t="n"/>
      <c r="F164" s="8" t="n"/>
      <c r="G164" s="10">
        <f>IF($A164="","",IF(OR($F164="Subtotal",$F164="Total",$B164=""),"Drop","Keep"))</f>
        <v/>
      </c>
      <c r="H164" s="11">
        <f>IF($G164="Keep",COUNTIF($G$6:$G164,"Keep"),"")</f>
        <v/>
      </c>
    </row>
    <row r="165">
      <c r="A165" s="7" t="n"/>
      <c r="B165" s="8" t="n"/>
      <c r="C165" s="8" t="n"/>
      <c r="D165" s="8" t="n"/>
      <c r="E165" s="9" t="n"/>
      <c r="F165" s="8" t="n"/>
      <c r="G165" s="10">
        <f>IF($A165="","",IF(OR($F165="Subtotal",$F165="Total",$B165=""),"Drop","Keep"))</f>
        <v/>
      </c>
      <c r="H165" s="11">
        <f>IF($G165="Keep",COUNTIF($G$6:$G165,"Keep"),"")</f>
        <v/>
      </c>
    </row>
    <row r="166">
      <c r="A166" s="7" t="n"/>
      <c r="B166" s="8" t="n"/>
      <c r="C166" s="8" t="n"/>
      <c r="D166" s="8" t="n"/>
      <c r="E166" s="9" t="n"/>
      <c r="F166" s="8" t="n"/>
      <c r="G166" s="10">
        <f>IF($A166="","",IF(OR($F166="Subtotal",$F166="Total",$B166=""),"Drop","Keep"))</f>
        <v/>
      </c>
      <c r="H166" s="11">
        <f>IF($G166="Keep",COUNTIF($G$6:$G166,"Keep"),"")</f>
        <v/>
      </c>
    </row>
    <row r="167">
      <c r="A167" s="7" t="n"/>
      <c r="B167" s="8" t="n"/>
      <c r="C167" s="8" t="n"/>
      <c r="D167" s="8" t="n"/>
      <c r="E167" s="9" t="n"/>
      <c r="F167" s="8" t="n"/>
      <c r="G167" s="10">
        <f>IF($A167="","",IF(OR($F167="Subtotal",$F167="Total",$B167=""),"Drop","Keep"))</f>
        <v/>
      </c>
      <c r="H167" s="11">
        <f>IF($G167="Keep",COUNTIF($G$6:$G167,"Keep"),"")</f>
        <v/>
      </c>
    </row>
    <row r="168">
      <c r="A168" s="7" t="n"/>
      <c r="B168" s="8" t="n"/>
      <c r="C168" s="8" t="n"/>
      <c r="D168" s="8" t="n"/>
      <c r="E168" s="9" t="n"/>
      <c r="F168" s="8" t="n"/>
      <c r="G168" s="10">
        <f>IF($A168="","",IF(OR($F168="Subtotal",$F168="Total",$B168=""),"Drop","Keep"))</f>
        <v/>
      </c>
      <c r="H168" s="11">
        <f>IF($G168="Keep",COUNTIF($G$6:$G168,"Keep"),"")</f>
        <v/>
      </c>
    </row>
    <row r="169">
      <c r="A169" s="7" t="n"/>
      <c r="B169" s="8" t="n"/>
      <c r="C169" s="8" t="n"/>
      <c r="D169" s="8" t="n"/>
      <c r="E169" s="9" t="n"/>
      <c r="F169" s="8" t="n"/>
      <c r="G169" s="10">
        <f>IF($A169="","",IF(OR($F169="Subtotal",$F169="Total",$B169=""),"Drop","Keep"))</f>
        <v/>
      </c>
      <c r="H169" s="11">
        <f>IF($G169="Keep",COUNTIF($G$6:$G169,"Keep"),"")</f>
        <v/>
      </c>
    </row>
    <row r="170">
      <c r="A170" s="7" t="n"/>
      <c r="B170" s="8" t="n"/>
      <c r="C170" s="8" t="n"/>
      <c r="D170" s="8" t="n"/>
      <c r="E170" s="9" t="n"/>
      <c r="F170" s="8" t="n"/>
      <c r="G170" s="10">
        <f>IF($A170="","",IF(OR($F170="Subtotal",$F170="Total",$B170=""),"Drop","Keep"))</f>
        <v/>
      </c>
      <c r="H170" s="11">
        <f>IF($G170="Keep",COUNTIF($G$6:$G170,"Keep"),"")</f>
        <v/>
      </c>
    </row>
    <row r="171">
      <c r="A171" s="7" t="n"/>
      <c r="B171" s="8" t="n"/>
      <c r="C171" s="8" t="n"/>
      <c r="D171" s="8" t="n"/>
      <c r="E171" s="9" t="n"/>
      <c r="F171" s="8" t="n"/>
      <c r="G171" s="10">
        <f>IF($A171="","",IF(OR($F171="Subtotal",$F171="Total",$B171=""),"Drop","Keep"))</f>
        <v/>
      </c>
      <c r="H171" s="11">
        <f>IF($G171="Keep",COUNTIF($G$6:$G171,"Keep"),"")</f>
        <v/>
      </c>
    </row>
    <row r="172">
      <c r="A172" s="7" t="n"/>
      <c r="B172" s="8" t="n"/>
      <c r="C172" s="8" t="n"/>
      <c r="D172" s="8" t="n"/>
      <c r="E172" s="9" t="n"/>
      <c r="F172" s="8" t="n"/>
      <c r="G172" s="10">
        <f>IF($A172="","",IF(OR($F172="Subtotal",$F172="Total",$B172=""),"Drop","Keep"))</f>
        <v/>
      </c>
      <c r="H172" s="11">
        <f>IF($G172="Keep",COUNTIF($G$6:$G172,"Keep"),"")</f>
        <v/>
      </c>
    </row>
    <row r="173">
      <c r="A173" s="7" t="n"/>
      <c r="B173" s="8" t="n"/>
      <c r="C173" s="8" t="n"/>
      <c r="D173" s="8" t="n"/>
      <c r="E173" s="9" t="n"/>
      <c r="F173" s="8" t="n"/>
      <c r="G173" s="10">
        <f>IF($A173="","",IF(OR($F173="Subtotal",$F173="Total",$B173=""),"Drop","Keep"))</f>
        <v/>
      </c>
      <c r="H173" s="11">
        <f>IF($G173="Keep",COUNTIF($G$6:$G173,"Keep"),"")</f>
        <v/>
      </c>
    </row>
    <row r="174">
      <c r="A174" s="7" t="n"/>
      <c r="B174" s="8" t="n"/>
      <c r="C174" s="8" t="n"/>
      <c r="D174" s="8" t="n"/>
      <c r="E174" s="9" t="n"/>
      <c r="F174" s="8" t="n"/>
      <c r="G174" s="10">
        <f>IF($A174="","",IF(OR($F174="Subtotal",$F174="Total",$B174=""),"Drop","Keep"))</f>
        <v/>
      </c>
      <c r="H174" s="11">
        <f>IF($G174="Keep",COUNTIF($G$6:$G174,"Keep"),"")</f>
        <v/>
      </c>
    </row>
    <row r="175">
      <c r="A175" s="7" t="n"/>
      <c r="B175" s="8" t="n"/>
      <c r="C175" s="8" t="n"/>
      <c r="D175" s="8" t="n"/>
      <c r="E175" s="9" t="n"/>
      <c r="F175" s="8" t="n"/>
      <c r="G175" s="10">
        <f>IF($A175="","",IF(OR($F175="Subtotal",$F175="Total",$B175=""),"Drop","Keep"))</f>
        <v/>
      </c>
      <c r="H175" s="11">
        <f>IF($G175="Keep",COUNTIF($G$6:$G175,"Keep"),"")</f>
        <v/>
      </c>
    </row>
    <row r="176">
      <c r="A176" s="7" t="n"/>
      <c r="B176" s="8" t="n"/>
      <c r="C176" s="8" t="n"/>
      <c r="D176" s="8" t="n"/>
      <c r="E176" s="9" t="n"/>
      <c r="F176" s="8" t="n"/>
      <c r="G176" s="10">
        <f>IF($A176="","",IF(OR($F176="Subtotal",$F176="Total",$B176=""),"Drop","Keep"))</f>
        <v/>
      </c>
      <c r="H176" s="11">
        <f>IF($G176="Keep",COUNTIF($G$6:$G176,"Keep"),"")</f>
        <v/>
      </c>
    </row>
    <row r="177">
      <c r="A177" s="7" t="n"/>
      <c r="B177" s="8" t="n"/>
      <c r="C177" s="8" t="n"/>
      <c r="D177" s="8" t="n"/>
      <c r="E177" s="9" t="n"/>
      <c r="F177" s="8" t="n"/>
      <c r="G177" s="10">
        <f>IF($A177="","",IF(OR($F177="Subtotal",$F177="Total",$B177=""),"Drop","Keep"))</f>
        <v/>
      </c>
      <c r="H177" s="11">
        <f>IF($G177="Keep",COUNTIF($G$6:$G177,"Keep"),"")</f>
        <v/>
      </c>
    </row>
    <row r="178">
      <c r="A178" s="7" t="n"/>
      <c r="B178" s="8" t="n"/>
      <c r="C178" s="8" t="n"/>
      <c r="D178" s="8" t="n"/>
      <c r="E178" s="9" t="n"/>
      <c r="F178" s="8" t="n"/>
      <c r="G178" s="10">
        <f>IF($A178="","",IF(OR($F178="Subtotal",$F178="Total",$B178=""),"Drop","Keep"))</f>
        <v/>
      </c>
      <c r="H178" s="11">
        <f>IF($G178="Keep",COUNTIF($G$6:$G178,"Keep"),"")</f>
        <v/>
      </c>
    </row>
    <row r="179">
      <c r="A179" s="7" t="n"/>
      <c r="B179" s="8" t="n"/>
      <c r="C179" s="8" t="n"/>
      <c r="D179" s="8" t="n"/>
      <c r="E179" s="9" t="n"/>
      <c r="F179" s="8" t="n"/>
      <c r="G179" s="10">
        <f>IF($A179="","",IF(OR($F179="Subtotal",$F179="Total",$B179=""),"Drop","Keep"))</f>
        <v/>
      </c>
      <c r="H179" s="11">
        <f>IF($G179="Keep",COUNTIF($G$6:$G179,"Keep"),"")</f>
        <v/>
      </c>
    </row>
    <row r="180">
      <c r="A180" s="7" t="n"/>
      <c r="B180" s="8" t="n"/>
      <c r="C180" s="8" t="n"/>
      <c r="D180" s="8" t="n"/>
      <c r="E180" s="9" t="n"/>
      <c r="F180" s="8" t="n"/>
      <c r="G180" s="10">
        <f>IF($A180="","",IF(OR($F180="Subtotal",$F180="Total",$B180=""),"Drop","Keep"))</f>
        <v/>
      </c>
      <c r="H180" s="11">
        <f>IF($G180="Keep",COUNTIF($G$6:$G180,"Keep"),"")</f>
        <v/>
      </c>
    </row>
    <row r="181">
      <c r="A181" s="7" t="n"/>
      <c r="B181" s="8" t="n"/>
      <c r="C181" s="8" t="n"/>
      <c r="D181" s="8" t="n"/>
      <c r="E181" s="9" t="n"/>
      <c r="F181" s="8" t="n"/>
      <c r="G181" s="10">
        <f>IF($A181="","",IF(OR($F181="Subtotal",$F181="Total",$B181=""),"Drop","Keep"))</f>
        <v/>
      </c>
      <c r="H181" s="11">
        <f>IF($G181="Keep",COUNTIF($G$6:$G181,"Keep"),"")</f>
        <v/>
      </c>
    </row>
    <row r="182">
      <c r="A182" s="7" t="n"/>
      <c r="B182" s="8" t="n"/>
      <c r="C182" s="8" t="n"/>
      <c r="D182" s="8" t="n"/>
      <c r="E182" s="9" t="n"/>
      <c r="F182" s="8" t="n"/>
      <c r="G182" s="10">
        <f>IF($A182="","",IF(OR($F182="Subtotal",$F182="Total",$B182=""),"Drop","Keep"))</f>
        <v/>
      </c>
      <c r="H182" s="11">
        <f>IF($G182="Keep",COUNTIF($G$6:$G182,"Keep"),"")</f>
        <v/>
      </c>
    </row>
    <row r="183">
      <c r="A183" s="7" t="n"/>
      <c r="B183" s="8" t="n"/>
      <c r="C183" s="8" t="n"/>
      <c r="D183" s="8" t="n"/>
      <c r="E183" s="9" t="n"/>
      <c r="F183" s="8" t="n"/>
      <c r="G183" s="10">
        <f>IF($A183="","",IF(OR($F183="Subtotal",$F183="Total",$B183=""),"Drop","Keep"))</f>
        <v/>
      </c>
      <c r="H183" s="11">
        <f>IF($G183="Keep",COUNTIF($G$6:$G183,"Keep"),"")</f>
        <v/>
      </c>
    </row>
    <row r="184">
      <c r="A184" s="7" t="n"/>
      <c r="B184" s="8" t="n"/>
      <c r="C184" s="8" t="n"/>
      <c r="D184" s="8" t="n"/>
      <c r="E184" s="9" t="n"/>
      <c r="F184" s="8" t="n"/>
      <c r="G184" s="10">
        <f>IF($A184="","",IF(OR($F184="Subtotal",$F184="Total",$B184=""),"Drop","Keep"))</f>
        <v/>
      </c>
      <c r="H184" s="11">
        <f>IF($G184="Keep",COUNTIF($G$6:$G184,"Keep"),"")</f>
        <v/>
      </c>
    </row>
    <row r="185">
      <c r="A185" s="7" t="n"/>
      <c r="B185" s="8" t="n"/>
      <c r="C185" s="8" t="n"/>
      <c r="D185" s="8" t="n"/>
      <c r="E185" s="9" t="n"/>
      <c r="F185" s="8" t="n"/>
      <c r="G185" s="10">
        <f>IF($A185="","",IF(OR($F185="Subtotal",$F185="Total",$B185=""),"Drop","Keep"))</f>
        <v/>
      </c>
      <c r="H185" s="11">
        <f>IF($G185="Keep",COUNTIF($G$6:$G185,"Keep"),"")</f>
        <v/>
      </c>
    </row>
    <row r="186">
      <c r="A186" s="7" t="n"/>
      <c r="B186" s="8" t="n"/>
      <c r="C186" s="8" t="n"/>
      <c r="D186" s="8" t="n"/>
      <c r="E186" s="9" t="n"/>
      <c r="F186" s="8" t="n"/>
      <c r="G186" s="10">
        <f>IF($A186="","",IF(OR($F186="Subtotal",$F186="Total",$B186=""),"Drop","Keep"))</f>
        <v/>
      </c>
      <c r="H186" s="11">
        <f>IF($G186="Keep",COUNTIF($G$6:$G186,"Keep"),"")</f>
        <v/>
      </c>
    </row>
    <row r="187">
      <c r="A187" s="7" t="n"/>
      <c r="B187" s="8" t="n"/>
      <c r="C187" s="8" t="n"/>
      <c r="D187" s="8" t="n"/>
      <c r="E187" s="9" t="n"/>
      <c r="F187" s="8" t="n"/>
      <c r="G187" s="10">
        <f>IF($A187="","",IF(OR($F187="Subtotal",$F187="Total",$B187=""),"Drop","Keep"))</f>
        <v/>
      </c>
      <c r="H187" s="11">
        <f>IF($G187="Keep",COUNTIF($G$6:$G187,"Keep"),"")</f>
        <v/>
      </c>
    </row>
    <row r="188">
      <c r="A188" s="7" t="n"/>
      <c r="B188" s="8" t="n"/>
      <c r="C188" s="8" t="n"/>
      <c r="D188" s="8" t="n"/>
      <c r="E188" s="9" t="n"/>
      <c r="F188" s="8" t="n"/>
      <c r="G188" s="10">
        <f>IF($A188="","",IF(OR($F188="Subtotal",$F188="Total",$B188=""),"Drop","Keep"))</f>
        <v/>
      </c>
      <c r="H188" s="11">
        <f>IF($G188="Keep",COUNTIF($G$6:$G188,"Keep"),"")</f>
        <v/>
      </c>
    </row>
    <row r="189">
      <c r="A189" s="7" t="n"/>
      <c r="B189" s="8" t="n"/>
      <c r="C189" s="8" t="n"/>
      <c r="D189" s="8" t="n"/>
      <c r="E189" s="9" t="n"/>
      <c r="F189" s="8" t="n"/>
      <c r="G189" s="10">
        <f>IF($A189="","",IF(OR($F189="Subtotal",$F189="Total",$B189=""),"Drop","Keep"))</f>
        <v/>
      </c>
      <c r="H189" s="11">
        <f>IF($G189="Keep",COUNTIF($G$6:$G189,"Keep"),"")</f>
        <v/>
      </c>
    </row>
    <row r="190">
      <c r="A190" s="7" t="n"/>
      <c r="B190" s="8" t="n"/>
      <c r="C190" s="8" t="n"/>
      <c r="D190" s="8" t="n"/>
      <c r="E190" s="9" t="n"/>
      <c r="F190" s="8" t="n"/>
      <c r="G190" s="10">
        <f>IF($A190="","",IF(OR($F190="Subtotal",$F190="Total",$B190=""),"Drop","Keep"))</f>
        <v/>
      </c>
      <c r="H190" s="11">
        <f>IF($G190="Keep",COUNTIF($G$6:$G190,"Keep"),"")</f>
        <v/>
      </c>
    </row>
    <row r="191">
      <c r="A191" s="7" t="n"/>
      <c r="B191" s="8" t="n"/>
      <c r="C191" s="8" t="n"/>
      <c r="D191" s="8" t="n"/>
      <c r="E191" s="9" t="n"/>
      <c r="F191" s="8" t="n"/>
      <c r="G191" s="10">
        <f>IF($A191="","",IF(OR($F191="Subtotal",$F191="Total",$B191=""),"Drop","Keep"))</f>
        <v/>
      </c>
      <c r="H191" s="11">
        <f>IF($G191="Keep",COUNTIF($G$6:$G191,"Keep"),"")</f>
        <v/>
      </c>
    </row>
    <row r="192">
      <c r="A192" s="7" t="n"/>
      <c r="B192" s="8" t="n"/>
      <c r="C192" s="8" t="n"/>
      <c r="D192" s="8" t="n"/>
      <c r="E192" s="9" t="n"/>
      <c r="F192" s="8" t="n"/>
      <c r="G192" s="10">
        <f>IF($A192="","",IF(OR($F192="Subtotal",$F192="Total",$B192=""),"Drop","Keep"))</f>
        <v/>
      </c>
      <c r="H192" s="11">
        <f>IF($G192="Keep",COUNTIF($G$6:$G192,"Keep"),"")</f>
        <v/>
      </c>
    </row>
    <row r="193">
      <c r="A193" s="7" t="n"/>
      <c r="B193" s="8" t="n"/>
      <c r="C193" s="8" t="n"/>
      <c r="D193" s="8" t="n"/>
      <c r="E193" s="9" t="n"/>
      <c r="F193" s="8" t="n"/>
      <c r="G193" s="10">
        <f>IF($A193="","",IF(OR($F193="Subtotal",$F193="Total",$B193=""),"Drop","Keep"))</f>
        <v/>
      </c>
      <c r="H193" s="11">
        <f>IF($G193="Keep",COUNTIF($G$6:$G193,"Keep"),"")</f>
        <v/>
      </c>
    </row>
    <row r="194">
      <c r="A194" s="7" t="n"/>
      <c r="B194" s="8" t="n"/>
      <c r="C194" s="8" t="n"/>
      <c r="D194" s="8" t="n"/>
      <c r="E194" s="9" t="n"/>
      <c r="F194" s="8" t="n"/>
      <c r="G194" s="10">
        <f>IF($A194="","",IF(OR($F194="Subtotal",$F194="Total",$B194=""),"Drop","Keep"))</f>
        <v/>
      </c>
      <c r="H194" s="11">
        <f>IF($G194="Keep",COUNTIF($G$6:$G194,"Keep"),"")</f>
        <v/>
      </c>
    </row>
    <row r="195">
      <c r="A195" s="7" t="n"/>
      <c r="B195" s="8" t="n"/>
      <c r="C195" s="8" t="n"/>
      <c r="D195" s="8" t="n"/>
      <c r="E195" s="9" t="n"/>
      <c r="F195" s="8" t="n"/>
      <c r="G195" s="10">
        <f>IF($A195="","",IF(OR($F195="Subtotal",$F195="Total",$B195=""),"Drop","Keep"))</f>
        <v/>
      </c>
      <c r="H195" s="11">
        <f>IF($G195="Keep",COUNTIF($G$6:$G195,"Keep"),"")</f>
        <v/>
      </c>
    </row>
    <row r="196">
      <c r="A196" s="7" t="n"/>
      <c r="B196" s="8" t="n"/>
      <c r="C196" s="8" t="n"/>
      <c r="D196" s="8" t="n"/>
      <c r="E196" s="9" t="n"/>
      <c r="F196" s="8" t="n"/>
      <c r="G196" s="10">
        <f>IF($A196="","",IF(OR($F196="Subtotal",$F196="Total",$B196=""),"Drop","Keep"))</f>
        <v/>
      </c>
      <c r="H196" s="11">
        <f>IF($G196="Keep",COUNTIF($G$6:$G196,"Keep"),"")</f>
        <v/>
      </c>
    </row>
    <row r="197">
      <c r="A197" s="7" t="n"/>
      <c r="B197" s="8" t="n"/>
      <c r="C197" s="8" t="n"/>
      <c r="D197" s="8" t="n"/>
      <c r="E197" s="9" t="n"/>
      <c r="F197" s="8" t="n"/>
      <c r="G197" s="10">
        <f>IF($A197="","",IF(OR($F197="Subtotal",$F197="Total",$B197=""),"Drop","Keep"))</f>
        <v/>
      </c>
      <c r="H197" s="11">
        <f>IF($G197="Keep",COUNTIF($G$6:$G197,"Keep"),"")</f>
        <v/>
      </c>
    </row>
    <row r="198">
      <c r="A198" s="7" t="n"/>
      <c r="B198" s="8" t="n"/>
      <c r="C198" s="8" t="n"/>
      <c r="D198" s="8" t="n"/>
      <c r="E198" s="9" t="n"/>
      <c r="F198" s="8" t="n"/>
      <c r="G198" s="10">
        <f>IF($A198="","",IF(OR($F198="Subtotal",$F198="Total",$B198=""),"Drop","Keep"))</f>
        <v/>
      </c>
      <c r="H198" s="11">
        <f>IF($G198="Keep",COUNTIF($G$6:$G198,"Keep"),"")</f>
        <v/>
      </c>
    </row>
    <row r="199">
      <c r="A199" s="7" t="n"/>
      <c r="B199" s="8" t="n"/>
      <c r="C199" s="8" t="n"/>
      <c r="D199" s="8" t="n"/>
      <c r="E199" s="9" t="n"/>
      <c r="F199" s="8" t="n"/>
      <c r="G199" s="10">
        <f>IF($A199="","",IF(OR($F199="Subtotal",$F199="Total",$B199=""),"Drop","Keep"))</f>
        <v/>
      </c>
      <c r="H199" s="11">
        <f>IF($G199="Keep",COUNTIF($G$6:$G199,"Keep"),"")</f>
        <v/>
      </c>
    </row>
    <row r="200">
      <c r="A200" s="7" t="n"/>
      <c r="B200" s="8" t="n"/>
      <c r="C200" s="8" t="n"/>
      <c r="D200" s="8" t="n"/>
      <c r="E200" s="9" t="n"/>
      <c r="F200" s="8" t="n"/>
      <c r="G200" s="10">
        <f>IF($A200="","",IF(OR($F200="Subtotal",$F200="Total",$B200=""),"Drop","Keep"))</f>
        <v/>
      </c>
      <c r="H200" s="11">
        <f>IF($G200="Keep",COUNTIF($G$6:$G200,"Keep"),"")</f>
        <v/>
      </c>
    </row>
    <row r="201">
      <c r="A201" s="7" t="n"/>
      <c r="B201" s="8" t="n"/>
      <c r="C201" s="8" t="n"/>
      <c r="D201" s="8" t="n"/>
      <c r="E201" s="9" t="n"/>
      <c r="F201" s="8" t="n"/>
      <c r="G201" s="10">
        <f>IF($A201="","",IF(OR($F201="Subtotal",$F201="Total",$B201=""),"Drop","Keep"))</f>
        <v/>
      </c>
      <c r="H201" s="11">
        <f>IF($G201="Keep",COUNTIF($G$6:$G201,"Keep"),"")</f>
        <v/>
      </c>
    </row>
    <row r="202">
      <c r="A202" s="7" t="n"/>
      <c r="B202" s="8" t="n"/>
      <c r="C202" s="8" t="n"/>
      <c r="D202" s="8" t="n"/>
      <c r="E202" s="9" t="n"/>
      <c r="F202" s="8" t="n"/>
      <c r="G202" s="10">
        <f>IF($A202="","",IF(OR($F202="Subtotal",$F202="Total",$B202=""),"Drop","Keep"))</f>
        <v/>
      </c>
      <c r="H202" s="11">
        <f>IF($G202="Keep",COUNTIF($G$6:$G202,"Keep"),"")</f>
        <v/>
      </c>
    </row>
    <row r="203">
      <c r="A203" s="7" t="n"/>
      <c r="B203" s="8" t="n"/>
      <c r="C203" s="8" t="n"/>
      <c r="D203" s="8" t="n"/>
      <c r="E203" s="9" t="n"/>
      <c r="F203" s="8" t="n"/>
      <c r="G203" s="10">
        <f>IF($A203="","",IF(OR($F203="Subtotal",$F203="Total",$B203=""),"Drop","Keep"))</f>
        <v/>
      </c>
      <c r="H203" s="11">
        <f>IF($G203="Keep",COUNTIF($G$6:$G203,"Keep"),"")</f>
        <v/>
      </c>
    </row>
    <row r="204">
      <c r="A204" s="7" t="n"/>
      <c r="B204" s="8" t="n"/>
      <c r="C204" s="8" t="n"/>
      <c r="D204" s="8" t="n"/>
      <c r="E204" s="9" t="n"/>
      <c r="F204" s="8" t="n"/>
      <c r="G204" s="10">
        <f>IF($A204="","",IF(OR($F204="Subtotal",$F204="Total",$B204=""),"Drop","Keep"))</f>
        <v/>
      </c>
      <c r="H204" s="11">
        <f>IF($G204="Keep",COUNTIF($G$6:$G204,"Keep"),"")</f>
        <v/>
      </c>
    </row>
    <row r="205">
      <c r="A205" s="7" t="n"/>
      <c r="B205" s="8" t="n"/>
      <c r="C205" s="8" t="n"/>
      <c r="D205" s="8" t="n"/>
      <c r="E205" s="9" t="n"/>
      <c r="F205" s="8" t="n"/>
      <c r="G205" s="10">
        <f>IF($A205="","",IF(OR($F205="Subtotal",$F205="Total",$B205=""),"Drop","Keep"))</f>
        <v/>
      </c>
      <c r="H205" s="11">
        <f>IF($G205="Keep",COUNTIF($G$6:$G205,"Keep"),"")</f>
        <v/>
      </c>
    </row>
  </sheetData>
  <dataValidations count="1">
    <dataValidation sqref="F6:F205" showDropDown="0" showInputMessage="0" showErrorMessage="0" allowBlank="1" promptTitle="Row type" prompt="Detail rows go through to Clean. Subtotal and Total rows are dropped. If your export leaves this column blank on subtotal lines, type Subtotal on them once — that is the whole fix." type="list">
      <formula1>"Detail,Subtotal,Total"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2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3" customWidth="1" min="3" max="3"/>
    <col width="14" customWidth="1" min="4" max="4"/>
    <col width="9" customWidth="1" min="5" max="5"/>
    <col width="14" customWidth="1" min="6" max="6"/>
    <col width="10" customWidth="1" min="7" max="7"/>
    <col width="10" customWidth="1" min="8" max="8"/>
    <col width="10" customWidth="1" min="9" max="9"/>
    <col width="9" customWidth="1" min="10" max="10"/>
    <col width="12" customWidth="1" min="11" max="11"/>
    <col width="26" customWidth="1" min="12" max="12"/>
    <col width="10" customWidth="1" min="13" max="13"/>
    <col width="16" customWidth="1" min="15" max="15"/>
    <col width="12" customWidth="1" min="16" max="16"/>
  </cols>
  <sheetData>
    <row r="1">
      <c r="A1" s="1" t="inlineStr">
        <is>
          <t>Clean</t>
        </is>
      </c>
    </row>
    <row r="2">
      <c r="A2" s="2" t="inlineStr">
        <is>
          <t>Built from Raw by formula — nothing here is typed except the price list in O:P. One row per observation, which is the only shape a pivot can use.</t>
        </is>
      </c>
    </row>
    <row r="5">
      <c r="A5" s="6" t="inlineStr">
        <is>
          <t>Date</t>
        </is>
      </c>
      <c r="B5" s="6" t="inlineStr">
        <is>
          <t>Region</t>
        </is>
      </c>
      <c r="C5" s="6" t="inlineStr">
        <is>
          <t>Product</t>
        </is>
      </c>
      <c r="D5" s="6" t="inlineStr">
        <is>
          <t>Rep</t>
        </is>
      </c>
      <c r="E5" s="6" t="inlineStr">
        <is>
          <t>Units</t>
        </is>
      </c>
      <c r="F5" s="6" t="inlineStr">
        <is>
          <t>Revenue</t>
        </is>
      </c>
      <c r="G5" s="6" t="inlineStr">
        <is>
          <t>Raw row</t>
        </is>
      </c>
      <c r="H5" s="6" t="inlineStr">
        <is>
          <t>Region #</t>
        </is>
      </c>
      <c r="I5" s="6" t="inlineStr">
        <is>
          <t>Product #</t>
        </is>
      </c>
      <c r="J5" s="6" t="inlineStr">
        <is>
          <t>Rep #</t>
        </is>
      </c>
      <c r="K5" s="6" t="inlineStr">
        <is>
          <t>Month</t>
        </is>
      </c>
      <c r="L5" s="6" t="inlineStr">
        <is>
          <t>Key</t>
        </is>
      </c>
      <c r="M5" s="6" t="inlineStr">
        <is>
          <t>Dup?</t>
        </is>
      </c>
      <c r="O5" s="3" t="inlineStr">
        <is>
          <t>Product</t>
        </is>
      </c>
      <c r="P5" s="3" t="inlineStr">
        <is>
          <t>Unit price</t>
        </is>
      </c>
    </row>
    <row r="6">
      <c r="A6" s="12">
        <f>IF($G6="","",INDEX(Raw!$A$6:$A$205,$G6))</f>
        <v/>
      </c>
      <c r="B6" s="10">
        <f>IF($G6="","",TRIM(INDEX(Raw!$B$6:$B$205,$G6)))</f>
        <v/>
      </c>
      <c r="C6" s="10">
        <f>IF($G6="","",TRIM(INDEX(Raw!$C$6:$C$205,$G6)))</f>
        <v/>
      </c>
      <c r="D6" s="10">
        <f>IF($G6="","",TRIM(INDEX(Raw!$D$6:$D$205,$G6)))</f>
        <v/>
      </c>
      <c r="E6" s="11">
        <f>IF($G6="","",INDEX(Raw!$E$6:$E$205,$G6))</f>
        <v/>
      </c>
      <c r="F6" s="13">
        <f>IF($G6="","",IFERROR($E6*INDEX($P$6:$P$15,MATCH($C6,$O$6:$O$15,0)),""))</f>
        <v/>
      </c>
      <c r="G6" s="11">
        <f>IFERROR(MATCH(ROW()-5,Raw!$H$6:$H$205,0),"")</f>
        <v/>
      </c>
      <c r="H6" s="11">
        <f>IF($B6="","",IF(COUNTIF($B$6:$B6,$B6)&gt;1,"",SUMPRODUCT(($B$6:$B6&lt;&gt;"")/COUNTIF($B$6:$B6,$B$6:$B6&amp;""))))</f>
        <v/>
      </c>
      <c r="I6" s="11">
        <f>IF($C6="","",IF(COUNTIF($C$6:$C6,$C6)&gt;1,"",SUMPRODUCT(($C$6:$C6&lt;&gt;"")/COUNTIF($C$6:$C6,$C$6:$C6&amp;""))))</f>
        <v/>
      </c>
      <c r="J6" s="11">
        <f>IF($D6="","",IF(COUNTIF($D$6:$D6,$D6)&gt;1,"",SUMPRODUCT(($D$6:$D6&lt;&gt;"")/COUNTIF($D$6:$D6,$D$6:$D6&amp;""))))</f>
        <v/>
      </c>
      <c r="K6" s="12">
        <f>IF($A6="","",DATE(YEAR($A6),MONTH($A6),1))</f>
        <v/>
      </c>
      <c r="L6" s="10">
        <f>IF($A6="","",TEXT($A6,"yyyy-mm-dd")&amp;"|"&amp;$B6&amp;"|"&amp;$C6&amp;"|"&amp;$D6)</f>
        <v/>
      </c>
      <c r="M6" s="10">
        <f>IF($L6="","",IF(COUNTIF($L$6:$L$205,$L6)&gt;1,"Duplicate",""))</f>
        <v/>
      </c>
      <c r="O6" s="8" t="inlineStr">
        <is>
          <t>Standard</t>
        </is>
      </c>
      <c r="P6" s="14" t="n">
        <v>300</v>
      </c>
    </row>
    <row r="7">
      <c r="A7" s="12">
        <f>IF($G7="","",INDEX(Raw!$A$6:$A$205,$G7))</f>
        <v/>
      </c>
      <c r="B7" s="10">
        <f>IF($G7="","",TRIM(INDEX(Raw!$B$6:$B$205,$G7)))</f>
        <v/>
      </c>
      <c r="C7" s="10">
        <f>IF($G7="","",TRIM(INDEX(Raw!$C$6:$C$205,$G7)))</f>
        <v/>
      </c>
      <c r="D7" s="10">
        <f>IF($G7="","",TRIM(INDEX(Raw!$D$6:$D$205,$G7)))</f>
        <v/>
      </c>
      <c r="E7" s="11">
        <f>IF($G7="","",INDEX(Raw!$E$6:$E$205,$G7))</f>
        <v/>
      </c>
      <c r="F7" s="13">
        <f>IF($G7="","",IFERROR($E7*INDEX($P$6:$P$15,MATCH($C7,$O$6:$O$15,0)),""))</f>
        <v/>
      </c>
      <c r="G7" s="11">
        <f>IFERROR(MATCH(ROW()-5,Raw!$H$6:$H$205,0),"")</f>
        <v/>
      </c>
      <c r="H7" s="11">
        <f>IF($B7="","",IF(COUNTIF($B$6:$B7,$B7)&gt;1,"",SUMPRODUCT(($B$6:$B7&lt;&gt;"")/COUNTIF($B$6:$B7,$B$6:$B7&amp;""))))</f>
        <v/>
      </c>
      <c r="I7" s="11">
        <f>IF($C7="","",IF(COUNTIF($C$6:$C7,$C7)&gt;1,"",SUMPRODUCT(($C$6:$C7&lt;&gt;"")/COUNTIF($C$6:$C7,$C$6:$C7&amp;""))))</f>
        <v/>
      </c>
      <c r="J7" s="11">
        <f>IF($D7="","",IF(COUNTIF($D$6:$D7,$D7)&gt;1,"",SUMPRODUCT(($D$6:$D7&lt;&gt;"")/COUNTIF($D$6:$D7,$D$6:$D7&amp;""))))</f>
        <v/>
      </c>
      <c r="K7" s="12">
        <f>IF($A7="","",DATE(YEAR($A7),MONTH($A7),1))</f>
        <v/>
      </c>
      <c r="L7" s="10">
        <f>IF($A7="","",TEXT($A7,"yyyy-mm-dd")&amp;"|"&amp;$B7&amp;"|"&amp;$C7&amp;"|"&amp;$D7)</f>
        <v/>
      </c>
      <c r="M7" s="10">
        <f>IF($L7="","",IF(COUNTIF($L$6:$L$205,$L7)&gt;1,"Duplicate",""))</f>
        <v/>
      </c>
      <c r="O7" s="8" t="inlineStr">
        <is>
          <t>Premium</t>
        </is>
      </c>
      <c r="P7" s="14" t="n">
        <v>700</v>
      </c>
    </row>
    <row r="8">
      <c r="A8" s="12">
        <f>IF($G8="","",INDEX(Raw!$A$6:$A$205,$G8))</f>
        <v/>
      </c>
      <c r="B8" s="10">
        <f>IF($G8="","",TRIM(INDEX(Raw!$B$6:$B$205,$G8)))</f>
        <v/>
      </c>
      <c r="C8" s="10">
        <f>IF($G8="","",TRIM(INDEX(Raw!$C$6:$C$205,$G8)))</f>
        <v/>
      </c>
      <c r="D8" s="10">
        <f>IF($G8="","",TRIM(INDEX(Raw!$D$6:$D$205,$G8)))</f>
        <v/>
      </c>
      <c r="E8" s="11">
        <f>IF($G8="","",INDEX(Raw!$E$6:$E$205,$G8))</f>
        <v/>
      </c>
      <c r="F8" s="13">
        <f>IF($G8="","",IFERROR($E8*INDEX($P$6:$P$15,MATCH($C8,$O$6:$O$15,0)),""))</f>
        <v/>
      </c>
      <c r="G8" s="11">
        <f>IFERROR(MATCH(ROW()-5,Raw!$H$6:$H$205,0),"")</f>
        <v/>
      </c>
      <c r="H8" s="11">
        <f>IF($B8="","",IF(COUNTIF($B$6:$B8,$B8)&gt;1,"",SUMPRODUCT(($B$6:$B8&lt;&gt;"")/COUNTIF($B$6:$B8,$B$6:$B8&amp;""))))</f>
        <v/>
      </c>
      <c r="I8" s="11">
        <f>IF($C8="","",IF(COUNTIF($C$6:$C8,$C8)&gt;1,"",SUMPRODUCT(($C$6:$C8&lt;&gt;"")/COUNTIF($C$6:$C8,$C$6:$C8&amp;""))))</f>
        <v/>
      </c>
      <c r="J8" s="11">
        <f>IF($D8="","",IF(COUNTIF($D$6:$D8,$D8)&gt;1,"",SUMPRODUCT(($D$6:$D8&lt;&gt;"")/COUNTIF($D$6:$D8,$D$6:$D8&amp;""))))</f>
        <v/>
      </c>
      <c r="K8" s="12">
        <f>IF($A8="","",DATE(YEAR($A8),MONTH($A8),1))</f>
        <v/>
      </c>
      <c r="L8" s="10">
        <f>IF($A8="","",TEXT($A8,"yyyy-mm-dd")&amp;"|"&amp;$B8&amp;"|"&amp;$C8&amp;"|"&amp;$D8)</f>
        <v/>
      </c>
      <c r="M8" s="10">
        <f>IF($L8="","",IF(COUNTIF($L$6:$L$205,$L8)&gt;1,"Duplicate",""))</f>
        <v/>
      </c>
      <c r="O8" s="8" t="n"/>
      <c r="P8" s="14" t="n"/>
    </row>
    <row r="9">
      <c r="A9" s="12">
        <f>IF($G9="","",INDEX(Raw!$A$6:$A$205,$G9))</f>
        <v/>
      </c>
      <c r="B9" s="10">
        <f>IF($G9="","",TRIM(INDEX(Raw!$B$6:$B$205,$G9)))</f>
        <v/>
      </c>
      <c r="C9" s="10">
        <f>IF($G9="","",TRIM(INDEX(Raw!$C$6:$C$205,$G9)))</f>
        <v/>
      </c>
      <c r="D9" s="10">
        <f>IF($G9="","",TRIM(INDEX(Raw!$D$6:$D$205,$G9)))</f>
        <v/>
      </c>
      <c r="E9" s="11">
        <f>IF($G9="","",INDEX(Raw!$E$6:$E$205,$G9))</f>
        <v/>
      </c>
      <c r="F9" s="13">
        <f>IF($G9="","",IFERROR($E9*INDEX($P$6:$P$15,MATCH($C9,$O$6:$O$15,0)),""))</f>
        <v/>
      </c>
      <c r="G9" s="11">
        <f>IFERROR(MATCH(ROW()-5,Raw!$H$6:$H$205,0),"")</f>
        <v/>
      </c>
      <c r="H9" s="11">
        <f>IF($B9="","",IF(COUNTIF($B$6:$B9,$B9)&gt;1,"",SUMPRODUCT(($B$6:$B9&lt;&gt;"")/COUNTIF($B$6:$B9,$B$6:$B9&amp;""))))</f>
        <v/>
      </c>
      <c r="I9" s="11">
        <f>IF($C9="","",IF(COUNTIF($C$6:$C9,$C9)&gt;1,"",SUMPRODUCT(($C$6:$C9&lt;&gt;"")/COUNTIF($C$6:$C9,$C$6:$C9&amp;""))))</f>
        <v/>
      </c>
      <c r="J9" s="11">
        <f>IF($D9="","",IF(COUNTIF($D$6:$D9,$D9)&gt;1,"",SUMPRODUCT(($D$6:$D9&lt;&gt;"")/COUNTIF($D$6:$D9,$D$6:$D9&amp;""))))</f>
        <v/>
      </c>
      <c r="K9" s="12">
        <f>IF($A9="","",DATE(YEAR($A9),MONTH($A9),1))</f>
        <v/>
      </c>
      <c r="L9" s="10">
        <f>IF($A9="","",TEXT($A9,"yyyy-mm-dd")&amp;"|"&amp;$B9&amp;"|"&amp;$C9&amp;"|"&amp;$D9)</f>
        <v/>
      </c>
      <c r="M9" s="10">
        <f>IF($L9="","",IF(COUNTIF($L$6:$L$205,$L9)&gt;1,"Duplicate",""))</f>
        <v/>
      </c>
      <c r="O9" s="8" t="n"/>
      <c r="P9" s="14" t="n"/>
    </row>
    <row r="10">
      <c r="A10" s="12">
        <f>IF($G10="","",INDEX(Raw!$A$6:$A$205,$G10))</f>
        <v/>
      </c>
      <c r="B10" s="10">
        <f>IF($G10="","",TRIM(INDEX(Raw!$B$6:$B$205,$G10)))</f>
        <v/>
      </c>
      <c r="C10" s="10">
        <f>IF($G10="","",TRIM(INDEX(Raw!$C$6:$C$205,$G10)))</f>
        <v/>
      </c>
      <c r="D10" s="10">
        <f>IF($G10="","",TRIM(INDEX(Raw!$D$6:$D$205,$G10)))</f>
        <v/>
      </c>
      <c r="E10" s="11">
        <f>IF($G10="","",INDEX(Raw!$E$6:$E$205,$G10))</f>
        <v/>
      </c>
      <c r="F10" s="13">
        <f>IF($G10="","",IFERROR($E10*INDEX($P$6:$P$15,MATCH($C10,$O$6:$O$15,0)),""))</f>
        <v/>
      </c>
      <c r="G10" s="11">
        <f>IFERROR(MATCH(ROW()-5,Raw!$H$6:$H$205,0),"")</f>
        <v/>
      </c>
      <c r="H10" s="11">
        <f>IF($B10="","",IF(COUNTIF($B$6:$B10,$B10)&gt;1,"",SUMPRODUCT(($B$6:$B10&lt;&gt;"")/COUNTIF($B$6:$B10,$B$6:$B10&amp;""))))</f>
        <v/>
      </c>
      <c r="I10" s="11">
        <f>IF($C10="","",IF(COUNTIF($C$6:$C10,$C10)&gt;1,"",SUMPRODUCT(($C$6:$C10&lt;&gt;"")/COUNTIF($C$6:$C10,$C$6:$C10&amp;""))))</f>
        <v/>
      </c>
      <c r="J10" s="11">
        <f>IF($D10="","",IF(COUNTIF($D$6:$D10,$D10)&gt;1,"",SUMPRODUCT(($D$6:$D10&lt;&gt;"")/COUNTIF($D$6:$D10,$D$6:$D10&amp;""))))</f>
        <v/>
      </c>
      <c r="K10" s="12">
        <f>IF($A10="","",DATE(YEAR($A10),MONTH($A10),1))</f>
        <v/>
      </c>
      <c r="L10" s="10">
        <f>IF($A10="","",TEXT($A10,"yyyy-mm-dd")&amp;"|"&amp;$B10&amp;"|"&amp;$C10&amp;"|"&amp;$D10)</f>
        <v/>
      </c>
      <c r="M10" s="10">
        <f>IF($L10="","",IF(COUNTIF($L$6:$L$205,$L10)&gt;1,"Duplicate",""))</f>
        <v/>
      </c>
      <c r="O10" s="8" t="n"/>
      <c r="P10" s="14" t="n"/>
    </row>
    <row r="11">
      <c r="A11" s="12">
        <f>IF($G11="","",INDEX(Raw!$A$6:$A$205,$G11))</f>
        <v/>
      </c>
      <c r="B11" s="10">
        <f>IF($G11="","",TRIM(INDEX(Raw!$B$6:$B$205,$G11)))</f>
        <v/>
      </c>
      <c r="C11" s="10">
        <f>IF($G11="","",TRIM(INDEX(Raw!$C$6:$C$205,$G11)))</f>
        <v/>
      </c>
      <c r="D11" s="10">
        <f>IF($G11="","",TRIM(INDEX(Raw!$D$6:$D$205,$G11)))</f>
        <v/>
      </c>
      <c r="E11" s="11">
        <f>IF($G11="","",INDEX(Raw!$E$6:$E$205,$G11))</f>
        <v/>
      </c>
      <c r="F11" s="13">
        <f>IF($G11="","",IFERROR($E11*INDEX($P$6:$P$15,MATCH($C11,$O$6:$O$15,0)),""))</f>
        <v/>
      </c>
      <c r="G11" s="11">
        <f>IFERROR(MATCH(ROW()-5,Raw!$H$6:$H$205,0),"")</f>
        <v/>
      </c>
      <c r="H11" s="11">
        <f>IF($B11="","",IF(COUNTIF($B$6:$B11,$B11)&gt;1,"",SUMPRODUCT(($B$6:$B11&lt;&gt;"")/COUNTIF($B$6:$B11,$B$6:$B11&amp;""))))</f>
        <v/>
      </c>
      <c r="I11" s="11">
        <f>IF($C11="","",IF(COUNTIF($C$6:$C11,$C11)&gt;1,"",SUMPRODUCT(($C$6:$C11&lt;&gt;"")/COUNTIF($C$6:$C11,$C$6:$C11&amp;""))))</f>
        <v/>
      </c>
      <c r="J11" s="11">
        <f>IF($D11="","",IF(COUNTIF($D$6:$D11,$D11)&gt;1,"",SUMPRODUCT(($D$6:$D11&lt;&gt;"")/COUNTIF($D$6:$D11,$D$6:$D11&amp;""))))</f>
        <v/>
      </c>
      <c r="K11" s="12">
        <f>IF($A11="","",DATE(YEAR($A11),MONTH($A11),1))</f>
        <v/>
      </c>
      <c r="L11" s="10">
        <f>IF($A11="","",TEXT($A11,"yyyy-mm-dd")&amp;"|"&amp;$B11&amp;"|"&amp;$C11&amp;"|"&amp;$D11)</f>
        <v/>
      </c>
      <c r="M11" s="10">
        <f>IF($L11="","",IF(COUNTIF($L$6:$L$205,$L11)&gt;1,"Duplicate",""))</f>
        <v/>
      </c>
      <c r="O11" s="8" t="n"/>
      <c r="P11" s="14" t="n"/>
    </row>
    <row r="12">
      <c r="A12" s="12">
        <f>IF($G12="","",INDEX(Raw!$A$6:$A$205,$G12))</f>
        <v/>
      </c>
      <c r="B12" s="10">
        <f>IF($G12="","",TRIM(INDEX(Raw!$B$6:$B$205,$G12)))</f>
        <v/>
      </c>
      <c r="C12" s="10">
        <f>IF($G12="","",TRIM(INDEX(Raw!$C$6:$C$205,$G12)))</f>
        <v/>
      </c>
      <c r="D12" s="10">
        <f>IF($G12="","",TRIM(INDEX(Raw!$D$6:$D$205,$G12)))</f>
        <v/>
      </c>
      <c r="E12" s="11">
        <f>IF($G12="","",INDEX(Raw!$E$6:$E$205,$G12))</f>
        <v/>
      </c>
      <c r="F12" s="13">
        <f>IF($G12="","",IFERROR($E12*INDEX($P$6:$P$15,MATCH($C12,$O$6:$O$15,0)),""))</f>
        <v/>
      </c>
      <c r="G12" s="11">
        <f>IFERROR(MATCH(ROW()-5,Raw!$H$6:$H$205,0),"")</f>
        <v/>
      </c>
      <c r="H12" s="11">
        <f>IF($B12="","",IF(COUNTIF($B$6:$B12,$B12)&gt;1,"",SUMPRODUCT(($B$6:$B12&lt;&gt;"")/COUNTIF($B$6:$B12,$B$6:$B12&amp;""))))</f>
        <v/>
      </c>
      <c r="I12" s="11">
        <f>IF($C12="","",IF(COUNTIF($C$6:$C12,$C12)&gt;1,"",SUMPRODUCT(($C$6:$C12&lt;&gt;"")/COUNTIF($C$6:$C12,$C$6:$C12&amp;""))))</f>
        <v/>
      </c>
      <c r="J12" s="11">
        <f>IF($D12="","",IF(COUNTIF($D$6:$D12,$D12)&gt;1,"",SUMPRODUCT(($D$6:$D12&lt;&gt;"")/COUNTIF($D$6:$D12,$D$6:$D12&amp;""))))</f>
        <v/>
      </c>
      <c r="K12" s="12">
        <f>IF($A12="","",DATE(YEAR($A12),MONTH($A12),1))</f>
        <v/>
      </c>
      <c r="L12" s="10">
        <f>IF($A12="","",TEXT($A12,"yyyy-mm-dd")&amp;"|"&amp;$B12&amp;"|"&amp;$C12&amp;"|"&amp;$D12)</f>
        <v/>
      </c>
      <c r="M12" s="10">
        <f>IF($L12="","",IF(COUNTIF($L$6:$L$205,$L12)&gt;1,"Duplicate",""))</f>
        <v/>
      </c>
      <c r="O12" s="8" t="n"/>
      <c r="P12" s="14" t="n"/>
    </row>
    <row r="13">
      <c r="A13" s="12">
        <f>IF($G13="","",INDEX(Raw!$A$6:$A$205,$G13))</f>
        <v/>
      </c>
      <c r="B13" s="10">
        <f>IF($G13="","",TRIM(INDEX(Raw!$B$6:$B$205,$G13)))</f>
        <v/>
      </c>
      <c r="C13" s="10">
        <f>IF($G13="","",TRIM(INDEX(Raw!$C$6:$C$205,$G13)))</f>
        <v/>
      </c>
      <c r="D13" s="10">
        <f>IF($G13="","",TRIM(INDEX(Raw!$D$6:$D$205,$G13)))</f>
        <v/>
      </c>
      <c r="E13" s="11">
        <f>IF($G13="","",INDEX(Raw!$E$6:$E$205,$G13))</f>
        <v/>
      </c>
      <c r="F13" s="13">
        <f>IF($G13="","",IFERROR($E13*INDEX($P$6:$P$15,MATCH($C13,$O$6:$O$15,0)),""))</f>
        <v/>
      </c>
      <c r="G13" s="11">
        <f>IFERROR(MATCH(ROW()-5,Raw!$H$6:$H$205,0),"")</f>
        <v/>
      </c>
      <c r="H13" s="11">
        <f>IF($B13="","",IF(COUNTIF($B$6:$B13,$B13)&gt;1,"",SUMPRODUCT(($B$6:$B13&lt;&gt;"")/COUNTIF($B$6:$B13,$B$6:$B13&amp;""))))</f>
        <v/>
      </c>
      <c r="I13" s="11">
        <f>IF($C13="","",IF(COUNTIF($C$6:$C13,$C13)&gt;1,"",SUMPRODUCT(($C$6:$C13&lt;&gt;"")/COUNTIF($C$6:$C13,$C$6:$C13&amp;""))))</f>
        <v/>
      </c>
      <c r="J13" s="11">
        <f>IF($D13="","",IF(COUNTIF($D$6:$D13,$D13)&gt;1,"",SUMPRODUCT(($D$6:$D13&lt;&gt;"")/COUNTIF($D$6:$D13,$D$6:$D13&amp;""))))</f>
        <v/>
      </c>
      <c r="K13" s="12">
        <f>IF($A13="","",DATE(YEAR($A13),MONTH($A13),1))</f>
        <v/>
      </c>
      <c r="L13" s="10">
        <f>IF($A13="","",TEXT($A13,"yyyy-mm-dd")&amp;"|"&amp;$B13&amp;"|"&amp;$C13&amp;"|"&amp;$D13)</f>
        <v/>
      </c>
      <c r="M13" s="10">
        <f>IF($L13="","",IF(COUNTIF($L$6:$L$205,$L13)&gt;1,"Duplicate",""))</f>
        <v/>
      </c>
      <c r="O13" s="8" t="n"/>
      <c r="P13" s="14" t="n"/>
    </row>
    <row r="14">
      <c r="A14" s="12">
        <f>IF($G14="","",INDEX(Raw!$A$6:$A$205,$G14))</f>
        <v/>
      </c>
      <c r="B14" s="10">
        <f>IF($G14="","",TRIM(INDEX(Raw!$B$6:$B$205,$G14)))</f>
        <v/>
      </c>
      <c r="C14" s="10">
        <f>IF($G14="","",TRIM(INDEX(Raw!$C$6:$C$205,$G14)))</f>
        <v/>
      </c>
      <c r="D14" s="10">
        <f>IF($G14="","",TRIM(INDEX(Raw!$D$6:$D$205,$G14)))</f>
        <v/>
      </c>
      <c r="E14" s="11">
        <f>IF($G14="","",INDEX(Raw!$E$6:$E$205,$G14))</f>
        <v/>
      </c>
      <c r="F14" s="13">
        <f>IF($G14="","",IFERROR($E14*INDEX($P$6:$P$15,MATCH($C14,$O$6:$O$15,0)),""))</f>
        <v/>
      </c>
      <c r="G14" s="11">
        <f>IFERROR(MATCH(ROW()-5,Raw!$H$6:$H$205,0),"")</f>
        <v/>
      </c>
      <c r="H14" s="11">
        <f>IF($B14="","",IF(COUNTIF($B$6:$B14,$B14)&gt;1,"",SUMPRODUCT(($B$6:$B14&lt;&gt;"")/COUNTIF($B$6:$B14,$B$6:$B14&amp;""))))</f>
        <v/>
      </c>
      <c r="I14" s="11">
        <f>IF($C14="","",IF(COUNTIF($C$6:$C14,$C14)&gt;1,"",SUMPRODUCT(($C$6:$C14&lt;&gt;"")/COUNTIF($C$6:$C14,$C$6:$C14&amp;""))))</f>
        <v/>
      </c>
      <c r="J14" s="11">
        <f>IF($D14="","",IF(COUNTIF($D$6:$D14,$D14)&gt;1,"",SUMPRODUCT(($D$6:$D14&lt;&gt;"")/COUNTIF($D$6:$D14,$D$6:$D14&amp;""))))</f>
        <v/>
      </c>
      <c r="K14" s="12">
        <f>IF($A14="","",DATE(YEAR($A14),MONTH($A14),1))</f>
        <v/>
      </c>
      <c r="L14" s="10">
        <f>IF($A14="","",TEXT($A14,"yyyy-mm-dd")&amp;"|"&amp;$B14&amp;"|"&amp;$C14&amp;"|"&amp;$D14)</f>
        <v/>
      </c>
      <c r="M14" s="10">
        <f>IF($L14="","",IF(COUNTIF($L$6:$L$205,$L14)&gt;1,"Duplicate",""))</f>
        <v/>
      </c>
      <c r="O14" s="8" t="n"/>
      <c r="P14" s="14" t="n"/>
    </row>
    <row r="15">
      <c r="A15" s="12">
        <f>IF($G15="","",INDEX(Raw!$A$6:$A$205,$G15))</f>
        <v/>
      </c>
      <c r="B15" s="10">
        <f>IF($G15="","",TRIM(INDEX(Raw!$B$6:$B$205,$G15)))</f>
        <v/>
      </c>
      <c r="C15" s="10">
        <f>IF($G15="","",TRIM(INDEX(Raw!$C$6:$C$205,$G15)))</f>
        <v/>
      </c>
      <c r="D15" s="10">
        <f>IF($G15="","",TRIM(INDEX(Raw!$D$6:$D$205,$G15)))</f>
        <v/>
      </c>
      <c r="E15" s="11">
        <f>IF($G15="","",INDEX(Raw!$E$6:$E$205,$G15))</f>
        <v/>
      </c>
      <c r="F15" s="13">
        <f>IF($G15="","",IFERROR($E15*INDEX($P$6:$P$15,MATCH($C15,$O$6:$O$15,0)),""))</f>
        <v/>
      </c>
      <c r="G15" s="11">
        <f>IFERROR(MATCH(ROW()-5,Raw!$H$6:$H$205,0),"")</f>
        <v/>
      </c>
      <c r="H15" s="11">
        <f>IF($B15="","",IF(COUNTIF($B$6:$B15,$B15)&gt;1,"",SUMPRODUCT(($B$6:$B15&lt;&gt;"")/COUNTIF($B$6:$B15,$B$6:$B15&amp;""))))</f>
        <v/>
      </c>
      <c r="I15" s="11">
        <f>IF($C15="","",IF(COUNTIF($C$6:$C15,$C15)&gt;1,"",SUMPRODUCT(($C$6:$C15&lt;&gt;"")/COUNTIF($C$6:$C15,$C$6:$C15&amp;""))))</f>
        <v/>
      </c>
      <c r="J15" s="11">
        <f>IF($D15="","",IF(COUNTIF($D$6:$D15,$D15)&gt;1,"",SUMPRODUCT(($D$6:$D15&lt;&gt;"")/COUNTIF($D$6:$D15,$D$6:$D15&amp;""))))</f>
        <v/>
      </c>
      <c r="K15" s="12">
        <f>IF($A15="","",DATE(YEAR($A15),MONTH($A15),1))</f>
        <v/>
      </c>
      <c r="L15" s="10">
        <f>IF($A15="","",TEXT($A15,"yyyy-mm-dd")&amp;"|"&amp;$B15&amp;"|"&amp;$C15&amp;"|"&amp;$D15)</f>
        <v/>
      </c>
      <c r="M15" s="10">
        <f>IF($L15="","",IF(COUNTIF($L$6:$L$205,$L15)&gt;1,"Duplicate",""))</f>
        <v/>
      </c>
      <c r="O15" s="8" t="n"/>
      <c r="P15" s="14" t="n"/>
    </row>
    <row r="16">
      <c r="A16" s="12">
        <f>IF($G16="","",INDEX(Raw!$A$6:$A$205,$G16))</f>
        <v/>
      </c>
      <c r="B16" s="10">
        <f>IF($G16="","",TRIM(INDEX(Raw!$B$6:$B$205,$G16)))</f>
        <v/>
      </c>
      <c r="C16" s="10">
        <f>IF($G16="","",TRIM(INDEX(Raw!$C$6:$C$205,$G16)))</f>
        <v/>
      </c>
      <c r="D16" s="10">
        <f>IF($G16="","",TRIM(INDEX(Raw!$D$6:$D$205,$G16)))</f>
        <v/>
      </c>
      <c r="E16" s="11">
        <f>IF($G16="","",INDEX(Raw!$E$6:$E$205,$G16))</f>
        <v/>
      </c>
      <c r="F16" s="13">
        <f>IF($G16="","",IFERROR($E16*INDEX($P$6:$P$15,MATCH($C16,$O$6:$O$15,0)),""))</f>
        <v/>
      </c>
      <c r="G16" s="11">
        <f>IFERROR(MATCH(ROW()-5,Raw!$H$6:$H$205,0),"")</f>
        <v/>
      </c>
      <c r="H16" s="11">
        <f>IF($B16="","",IF(COUNTIF($B$6:$B16,$B16)&gt;1,"",SUMPRODUCT(($B$6:$B16&lt;&gt;"")/COUNTIF($B$6:$B16,$B$6:$B16&amp;""))))</f>
        <v/>
      </c>
      <c r="I16" s="11">
        <f>IF($C16="","",IF(COUNTIF($C$6:$C16,$C16)&gt;1,"",SUMPRODUCT(($C$6:$C16&lt;&gt;"")/COUNTIF($C$6:$C16,$C$6:$C16&amp;""))))</f>
        <v/>
      </c>
      <c r="J16" s="11">
        <f>IF($D16="","",IF(COUNTIF($D$6:$D16,$D16)&gt;1,"",SUMPRODUCT(($D$6:$D16&lt;&gt;"")/COUNTIF($D$6:$D16,$D$6:$D16&amp;""))))</f>
        <v/>
      </c>
      <c r="K16" s="12">
        <f>IF($A16="","",DATE(YEAR($A16),MONTH($A16),1))</f>
        <v/>
      </c>
      <c r="L16" s="10">
        <f>IF($A16="","",TEXT($A16,"yyyy-mm-dd")&amp;"|"&amp;$B16&amp;"|"&amp;$C16&amp;"|"&amp;$D16)</f>
        <v/>
      </c>
      <c r="M16" s="10">
        <f>IF($L16="","",IF(COUNTIF($L$6:$L$205,$L16)&gt;1,"Duplicate",""))</f>
        <v/>
      </c>
    </row>
    <row r="17">
      <c r="A17" s="12">
        <f>IF($G17="","",INDEX(Raw!$A$6:$A$205,$G17))</f>
        <v/>
      </c>
      <c r="B17" s="10">
        <f>IF($G17="","",TRIM(INDEX(Raw!$B$6:$B$205,$G17)))</f>
        <v/>
      </c>
      <c r="C17" s="10">
        <f>IF($G17="","",TRIM(INDEX(Raw!$C$6:$C$205,$G17)))</f>
        <v/>
      </c>
      <c r="D17" s="10">
        <f>IF($G17="","",TRIM(INDEX(Raw!$D$6:$D$205,$G17)))</f>
        <v/>
      </c>
      <c r="E17" s="11">
        <f>IF($G17="","",INDEX(Raw!$E$6:$E$205,$G17))</f>
        <v/>
      </c>
      <c r="F17" s="13">
        <f>IF($G17="","",IFERROR($E17*INDEX($P$6:$P$15,MATCH($C17,$O$6:$O$15,0)),""))</f>
        <v/>
      </c>
      <c r="G17" s="11">
        <f>IFERROR(MATCH(ROW()-5,Raw!$H$6:$H$205,0),"")</f>
        <v/>
      </c>
      <c r="H17" s="11">
        <f>IF($B17="","",IF(COUNTIF($B$6:$B17,$B17)&gt;1,"",SUMPRODUCT(($B$6:$B17&lt;&gt;"")/COUNTIF($B$6:$B17,$B$6:$B17&amp;""))))</f>
        <v/>
      </c>
      <c r="I17" s="11">
        <f>IF($C17="","",IF(COUNTIF($C$6:$C17,$C17)&gt;1,"",SUMPRODUCT(($C$6:$C17&lt;&gt;"")/COUNTIF($C$6:$C17,$C$6:$C17&amp;""))))</f>
        <v/>
      </c>
      <c r="J17" s="11">
        <f>IF($D17="","",IF(COUNTIF($D$6:$D17,$D17)&gt;1,"",SUMPRODUCT(($D$6:$D17&lt;&gt;"")/COUNTIF($D$6:$D17,$D$6:$D17&amp;""))))</f>
        <v/>
      </c>
      <c r="K17" s="12">
        <f>IF($A17="","",DATE(YEAR($A17),MONTH($A17),1))</f>
        <v/>
      </c>
      <c r="L17" s="10">
        <f>IF($A17="","",TEXT($A17,"yyyy-mm-dd")&amp;"|"&amp;$B17&amp;"|"&amp;$C17&amp;"|"&amp;$D17)</f>
        <v/>
      </c>
      <c r="M17" s="10">
        <f>IF($L17="","",IF(COUNTIF($L$6:$L$205,$L17)&gt;1,"Duplicate",""))</f>
        <v/>
      </c>
      <c r="O17" s="2" t="inlineStr">
        <is>
          <t>Revenue = Units x this price. A product missing from the list leaves Revenue blank rather than zero, and Checks counts those rows.</t>
        </is>
      </c>
    </row>
    <row r="18">
      <c r="A18" s="12">
        <f>IF($G18="","",INDEX(Raw!$A$6:$A$205,$G18))</f>
        <v/>
      </c>
      <c r="B18" s="10">
        <f>IF($G18="","",TRIM(INDEX(Raw!$B$6:$B$205,$G18)))</f>
        <v/>
      </c>
      <c r="C18" s="10">
        <f>IF($G18="","",TRIM(INDEX(Raw!$C$6:$C$205,$G18)))</f>
        <v/>
      </c>
      <c r="D18" s="10">
        <f>IF($G18="","",TRIM(INDEX(Raw!$D$6:$D$205,$G18)))</f>
        <v/>
      </c>
      <c r="E18" s="11">
        <f>IF($G18="","",INDEX(Raw!$E$6:$E$205,$G18))</f>
        <v/>
      </c>
      <c r="F18" s="13">
        <f>IF($G18="","",IFERROR($E18*INDEX($P$6:$P$15,MATCH($C18,$O$6:$O$15,0)),""))</f>
        <v/>
      </c>
      <c r="G18" s="11">
        <f>IFERROR(MATCH(ROW()-5,Raw!$H$6:$H$205,0),"")</f>
        <v/>
      </c>
      <c r="H18" s="11">
        <f>IF($B18="","",IF(COUNTIF($B$6:$B18,$B18)&gt;1,"",SUMPRODUCT(($B$6:$B18&lt;&gt;"")/COUNTIF($B$6:$B18,$B$6:$B18&amp;""))))</f>
        <v/>
      </c>
      <c r="I18" s="11">
        <f>IF($C18="","",IF(COUNTIF($C$6:$C18,$C18)&gt;1,"",SUMPRODUCT(($C$6:$C18&lt;&gt;"")/COUNTIF($C$6:$C18,$C$6:$C18&amp;""))))</f>
        <v/>
      </c>
      <c r="J18" s="11">
        <f>IF($D18="","",IF(COUNTIF($D$6:$D18,$D18)&gt;1,"",SUMPRODUCT(($D$6:$D18&lt;&gt;"")/COUNTIF($D$6:$D18,$D$6:$D18&amp;""))))</f>
        <v/>
      </c>
      <c r="K18" s="12">
        <f>IF($A18="","",DATE(YEAR($A18),MONTH($A18),1))</f>
        <v/>
      </c>
      <c r="L18" s="10">
        <f>IF($A18="","",TEXT($A18,"yyyy-mm-dd")&amp;"|"&amp;$B18&amp;"|"&amp;$C18&amp;"|"&amp;$D18)</f>
        <v/>
      </c>
      <c r="M18" s="10">
        <f>IF($L18="","",IF(COUNTIF($L$6:$L$205,$L18)&gt;1,"Duplicate",""))</f>
        <v/>
      </c>
    </row>
    <row r="19">
      <c r="A19" s="12">
        <f>IF($G19="","",INDEX(Raw!$A$6:$A$205,$G19))</f>
        <v/>
      </c>
      <c r="B19" s="10">
        <f>IF($G19="","",TRIM(INDEX(Raw!$B$6:$B$205,$G19)))</f>
        <v/>
      </c>
      <c r="C19" s="10">
        <f>IF($G19="","",TRIM(INDEX(Raw!$C$6:$C$205,$G19)))</f>
        <v/>
      </c>
      <c r="D19" s="10">
        <f>IF($G19="","",TRIM(INDEX(Raw!$D$6:$D$205,$G19)))</f>
        <v/>
      </c>
      <c r="E19" s="11">
        <f>IF($G19="","",INDEX(Raw!$E$6:$E$205,$G19))</f>
        <v/>
      </c>
      <c r="F19" s="13">
        <f>IF($G19="","",IFERROR($E19*INDEX($P$6:$P$15,MATCH($C19,$O$6:$O$15,0)),""))</f>
        <v/>
      </c>
      <c r="G19" s="11">
        <f>IFERROR(MATCH(ROW()-5,Raw!$H$6:$H$205,0),"")</f>
        <v/>
      </c>
      <c r="H19" s="11">
        <f>IF($B19="","",IF(COUNTIF($B$6:$B19,$B19)&gt;1,"",SUMPRODUCT(($B$6:$B19&lt;&gt;"")/COUNTIF($B$6:$B19,$B$6:$B19&amp;""))))</f>
        <v/>
      </c>
      <c r="I19" s="11">
        <f>IF($C19="","",IF(COUNTIF($C$6:$C19,$C19)&gt;1,"",SUMPRODUCT(($C$6:$C19&lt;&gt;"")/COUNTIF($C$6:$C19,$C$6:$C19&amp;""))))</f>
        <v/>
      </c>
      <c r="J19" s="11">
        <f>IF($D19="","",IF(COUNTIF($D$6:$D19,$D19)&gt;1,"",SUMPRODUCT(($D$6:$D19&lt;&gt;"")/COUNTIF($D$6:$D19,$D$6:$D19&amp;""))))</f>
        <v/>
      </c>
      <c r="K19" s="12">
        <f>IF($A19="","",DATE(YEAR($A19),MONTH($A19),1))</f>
        <v/>
      </c>
      <c r="L19" s="10">
        <f>IF($A19="","",TEXT($A19,"yyyy-mm-dd")&amp;"|"&amp;$B19&amp;"|"&amp;$C19&amp;"|"&amp;$D19)</f>
        <v/>
      </c>
      <c r="M19" s="10">
        <f>IF($L19="","",IF(COUNTIF($L$6:$L$205,$L19)&gt;1,"Duplicate",""))</f>
        <v/>
      </c>
    </row>
    <row r="20">
      <c r="A20" s="12">
        <f>IF($G20="","",INDEX(Raw!$A$6:$A$205,$G20))</f>
        <v/>
      </c>
      <c r="B20" s="10">
        <f>IF($G20="","",TRIM(INDEX(Raw!$B$6:$B$205,$G20)))</f>
        <v/>
      </c>
      <c r="C20" s="10">
        <f>IF($G20="","",TRIM(INDEX(Raw!$C$6:$C$205,$G20)))</f>
        <v/>
      </c>
      <c r="D20" s="10">
        <f>IF($G20="","",TRIM(INDEX(Raw!$D$6:$D$205,$G20)))</f>
        <v/>
      </c>
      <c r="E20" s="11">
        <f>IF($G20="","",INDEX(Raw!$E$6:$E$205,$G20))</f>
        <v/>
      </c>
      <c r="F20" s="13">
        <f>IF($G20="","",IFERROR($E20*INDEX($P$6:$P$15,MATCH($C20,$O$6:$O$15,0)),""))</f>
        <v/>
      </c>
      <c r="G20" s="11">
        <f>IFERROR(MATCH(ROW()-5,Raw!$H$6:$H$205,0),"")</f>
        <v/>
      </c>
      <c r="H20" s="11">
        <f>IF($B20="","",IF(COUNTIF($B$6:$B20,$B20)&gt;1,"",SUMPRODUCT(($B$6:$B20&lt;&gt;"")/COUNTIF($B$6:$B20,$B$6:$B20&amp;""))))</f>
        <v/>
      </c>
      <c r="I20" s="11">
        <f>IF($C20="","",IF(COUNTIF($C$6:$C20,$C20)&gt;1,"",SUMPRODUCT(($C$6:$C20&lt;&gt;"")/COUNTIF($C$6:$C20,$C$6:$C20&amp;""))))</f>
        <v/>
      </c>
      <c r="J20" s="11">
        <f>IF($D20="","",IF(COUNTIF($D$6:$D20,$D20)&gt;1,"",SUMPRODUCT(($D$6:$D20&lt;&gt;"")/COUNTIF($D$6:$D20,$D$6:$D20&amp;""))))</f>
        <v/>
      </c>
      <c r="K20" s="12">
        <f>IF($A20="","",DATE(YEAR($A20),MONTH($A20),1))</f>
        <v/>
      </c>
      <c r="L20" s="10">
        <f>IF($A20="","",TEXT($A20,"yyyy-mm-dd")&amp;"|"&amp;$B20&amp;"|"&amp;$C20&amp;"|"&amp;$D20)</f>
        <v/>
      </c>
      <c r="M20" s="10">
        <f>IF($L20="","",IF(COUNTIF($L$6:$L$205,$L20)&gt;1,"Duplicate",""))</f>
        <v/>
      </c>
    </row>
    <row r="21">
      <c r="A21" s="12">
        <f>IF($G21="","",INDEX(Raw!$A$6:$A$205,$G21))</f>
        <v/>
      </c>
      <c r="B21" s="10">
        <f>IF($G21="","",TRIM(INDEX(Raw!$B$6:$B$205,$G21)))</f>
        <v/>
      </c>
      <c r="C21" s="10">
        <f>IF($G21="","",TRIM(INDEX(Raw!$C$6:$C$205,$G21)))</f>
        <v/>
      </c>
      <c r="D21" s="10">
        <f>IF($G21="","",TRIM(INDEX(Raw!$D$6:$D$205,$G21)))</f>
        <v/>
      </c>
      <c r="E21" s="11">
        <f>IF($G21="","",INDEX(Raw!$E$6:$E$205,$G21))</f>
        <v/>
      </c>
      <c r="F21" s="13">
        <f>IF($G21="","",IFERROR($E21*INDEX($P$6:$P$15,MATCH($C21,$O$6:$O$15,0)),""))</f>
        <v/>
      </c>
      <c r="G21" s="11">
        <f>IFERROR(MATCH(ROW()-5,Raw!$H$6:$H$205,0),"")</f>
        <v/>
      </c>
      <c r="H21" s="11">
        <f>IF($B21="","",IF(COUNTIF($B$6:$B21,$B21)&gt;1,"",SUMPRODUCT(($B$6:$B21&lt;&gt;"")/COUNTIF($B$6:$B21,$B$6:$B21&amp;""))))</f>
        <v/>
      </c>
      <c r="I21" s="11">
        <f>IF($C21="","",IF(COUNTIF($C$6:$C21,$C21)&gt;1,"",SUMPRODUCT(($C$6:$C21&lt;&gt;"")/COUNTIF($C$6:$C21,$C$6:$C21&amp;""))))</f>
        <v/>
      </c>
      <c r="J21" s="11">
        <f>IF($D21="","",IF(COUNTIF($D$6:$D21,$D21)&gt;1,"",SUMPRODUCT(($D$6:$D21&lt;&gt;"")/COUNTIF($D$6:$D21,$D$6:$D21&amp;""))))</f>
        <v/>
      </c>
      <c r="K21" s="12">
        <f>IF($A21="","",DATE(YEAR($A21),MONTH($A21),1))</f>
        <v/>
      </c>
      <c r="L21" s="10">
        <f>IF($A21="","",TEXT($A21,"yyyy-mm-dd")&amp;"|"&amp;$B21&amp;"|"&amp;$C21&amp;"|"&amp;$D21)</f>
        <v/>
      </c>
      <c r="M21" s="10">
        <f>IF($L21="","",IF(COUNTIF($L$6:$L$205,$L21)&gt;1,"Duplicate",""))</f>
        <v/>
      </c>
    </row>
    <row r="22">
      <c r="A22" s="12">
        <f>IF($G22="","",INDEX(Raw!$A$6:$A$205,$G22))</f>
        <v/>
      </c>
      <c r="B22" s="10">
        <f>IF($G22="","",TRIM(INDEX(Raw!$B$6:$B$205,$G22)))</f>
        <v/>
      </c>
      <c r="C22" s="10">
        <f>IF($G22="","",TRIM(INDEX(Raw!$C$6:$C$205,$G22)))</f>
        <v/>
      </c>
      <c r="D22" s="10">
        <f>IF($G22="","",TRIM(INDEX(Raw!$D$6:$D$205,$G22)))</f>
        <v/>
      </c>
      <c r="E22" s="11">
        <f>IF($G22="","",INDEX(Raw!$E$6:$E$205,$G22))</f>
        <v/>
      </c>
      <c r="F22" s="13">
        <f>IF($G22="","",IFERROR($E22*INDEX($P$6:$P$15,MATCH($C22,$O$6:$O$15,0)),""))</f>
        <v/>
      </c>
      <c r="G22" s="11">
        <f>IFERROR(MATCH(ROW()-5,Raw!$H$6:$H$205,0),"")</f>
        <v/>
      </c>
      <c r="H22" s="11">
        <f>IF($B22="","",IF(COUNTIF($B$6:$B22,$B22)&gt;1,"",SUMPRODUCT(($B$6:$B22&lt;&gt;"")/COUNTIF($B$6:$B22,$B$6:$B22&amp;""))))</f>
        <v/>
      </c>
      <c r="I22" s="11">
        <f>IF($C22="","",IF(COUNTIF($C$6:$C22,$C22)&gt;1,"",SUMPRODUCT(($C$6:$C22&lt;&gt;"")/COUNTIF($C$6:$C22,$C$6:$C22&amp;""))))</f>
        <v/>
      </c>
      <c r="J22" s="11">
        <f>IF($D22="","",IF(COUNTIF($D$6:$D22,$D22)&gt;1,"",SUMPRODUCT(($D$6:$D22&lt;&gt;"")/COUNTIF($D$6:$D22,$D$6:$D22&amp;""))))</f>
        <v/>
      </c>
      <c r="K22" s="12">
        <f>IF($A22="","",DATE(YEAR($A22),MONTH($A22),1))</f>
        <v/>
      </c>
      <c r="L22" s="10">
        <f>IF($A22="","",TEXT($A22,"yyyy-mm-dd")&amp;"|"&amp;$B22&amp;"|"&amp;$C22&amp;"|"&amp;$D22)</f>
        <v/>
      </c>
      <c r="M22" s="10">
        <f>IF($L22="","",IF(COUNTIF($L$6:$L$205,$L22)&gt;1,"Duplicate",""))</f>
        <v/>
      </c>
    </row>
    <row r="23">
      <c r="A23" s="12">
        <f>IF($G23="","",INDEX(Raw!$A$6:$A$205,$G23))</f>
        <v/>
      </c>
      <c r="B23" s="10">
        <f>IF($G23="","",TRIM(INDEX(Raw!$B$6:$B$205,$G23)))</f>
        <v/>
      </c>
      <c r="C23" s="10">
        <f>IF($G23="","",TRIM(INDEX(Raw!$C$6:$C$205,$G23)))</f>
        <v/>
      </c>
      <c r="D23" s="10">
        <f>IF($G23="","",TRIM(INDEX(Raw!$D$6:$D$205,$G23)))</f>
        <v/>
      </c>
      <c r="E23" s="11">
        <f>IF($G23="","",INDEX(Raw!$E$6:$E$205,$G23))</f>
        <v/>
      </c>
      <c r="F23" s="13">
        <f>IF($G23="","",IFERROR($E23*INDEX($P$6:$P$15,MATCH($C23,$O$6:$O$15,0)),""))</f>
        <v/>
      </c>
      <c r="G23" s="11">
        <f>IFERROR(MATCH(ROW()-5,Raw!$H$6:$H$205,0),"")</f>
        <v/>
      </c>
      <c r="H23" s="11">
        <f>IF($B23="","",IF(COUNTIF($B$6:$B23,$B23)&gt;1,"",SUMPRODUCT(($B$6:$B23&lt;&gt;"")/COUNTIF($B$6:$B23,$B$6:$B23&amp;""))))</f>
        <v/>
      </c>
      <c r="I23" s="11">
        <f>IF($C23="","",IF(COUNTIF($C$6:$C23,$C23)&gt;1,"",SUMPRODUCT(($C$6:$C23&lt;&gt;"")/COUNTIF($C$6:$C23,$C$6:$C23&amp;""))))</f>
        <v/>
      </c>
      <c r="J23" s="11">
        <f>IF($D23="","",IF(COUNTIF($D$6:$D23,$D23)&gt;1,"",SUMPRODUCT(($D$6:$D23&lt;&gt;"")/COUNTIF($D$6:$D23,$D$6:$D23&amp;""))))</f>
        <v/>
      </c>
      <c r="K23" s="12">
        <f>IF($A23="","",DATE(YEAR($A23),MONTH($A23),1))</f>
        <v/>
      </c>
      <c r="L23" s="10">
        <f>IF($A23="","",TEXT($A23,"yyyy-mm-dd")&amp;"|"&amp;$B23&amp;"|"&amp;$C23&amp;"|"&amp;$D23)</f>
        <v/>
      </c>
      <c r="M23" s="10">
        <f>IF($L23="","",IF(COUNTIF($L$6:$L$205,$L23)&gt;1,"Duplicate",""))</f>
        <v/>
      </c>
    </row>
    <row r="24">
      <c r="A24" s="12">
        <f>IF($G24="","",INDEX(Raw!$A$6:$A$205,$G24))</f>
        <v/>
      </c>
      <c r="B24" s="10">
        <f>IF($G24="","",TRIM(INDEX(Raw!$B$6:$B$205,$G24)))</f>
        <v/>
      </c>
      <c r="C24" s="10">
        <f>IF($G24="","",TRIM(INDEX(Raw!$C$6:$C$205,$G24)))</f>
        <v/>
      </c>
      <c r="D24" s="10">
        <f>IF($G24="","",TRIM(INDEX(Raw!$D$6:$D$205,$G24)))</f>
        <v/>
      </c>
      <c r="E24" s="11">
        <f>IF($G24="","",INDEX(Raw!$E$6:$E$205,$G24))</f>
        <v/>
      </c>
      <c r="F24" s="13">
        <f>IF($G24="","",IFERROR($E24*INDEX($P$6:$P$15,MATCH($C24,$O$6:$O$15,0)),""))</f>
        <v/>
      </c>
      <c r="G24" s="11">
        <f>IFERROR(MATCH(ROW()-5,Raw!$H$6:$H$205,0),"")</f>
        <v/>
      </c>
      <c r="H24" s="11">
        <f>IF($B24="","",IF(COUNTIF($B$6:$B24,$B24)&gt;1,"",SUMPRODUCT(($B$6:$B24&lt;&gt;"")/COUNTIF($B$6:$B24,$B$6:$B24&amp;""))))</f>
        <v/>
      </c>
      <c r="I24" s="11">
        <f>IF($C24="","",IF(COUNTIF($C$6:$C24,$C24)&gt;1,"",SUMPRODUCT(($C$6:$C24&lt;&gt;"")/COUNTIF($C$6:$C24,$C$6:$C24&amp;""))))</f>
        <v/>
      </c>
      <c r="J24" s="11">
        <f>IF($D24="","",IF(COUNTIF($D$6:$D24,$D24)&gt;1,"",SUMPRODUCT(($D$6:$D24&lt;&gt;"")/COUNTIF($D$6:$D24,$D$6:$D24&amp;""))))</f>
        <v/>
      </c>
      <c r="K24" s="12">
        <f>IF($A24="","",DATE(YEAR($A24),MONTH($A24),1))</f>
        <v/>
      </c>
      <c r="L24" s="10">
        <f>IF($A24="","",TEXT($A24,"yyyy-mm-dd")&amp;"|"&amp;$B24&amp;"|"&amp;$C24&amp;"|"&amp;$D24)</f>
        <v/>
      </c>
      <c r="M24" s="10">
        <f>IF($L24="","",IF(COUNTIF($L$6:$L$205,$L24)&gt;1,"Duplicate",""))</f>
        <v/>
      </c>
    </row>
    <row r="25">
      <c r="A25" s="12">
        <f>IF($G25="","",INDEX(Raw!$A$6:$A$205,$G25))</f>
        <v/>
      </c>
      <c r="B25" s="10">
        <f>IF($G25="","",TRIM(INDEX(Raw!$B$6:$B$205,$G25)))</f>
        <v/>
      </c>
      <c r="C25" s="10">
        <f>IF($G25="","",TRIM(INDEX(Raw!$C$6:$C$205,$G25)))</f>
        <v/>
      </c>
      <c r="D25" s="10">
        <f>IF($G25="","",TRIM(INDEX(Raw!$D$6:$D$205,$G25)))</f>
        <v/>
      </c>
      <c r="E25" s="11">
        <f>IF($G25="","",INDEX(Raw!$E$6:$E$205,$G25))</f>
        <v/>
      </c>
      <c r="F25" s="13">
        <f>IF($G25="","",IFERROR($E25*INDEX($P$6:$P$15,MATCH($C25,$O$6:$O$15,0)),""))</f>
        <v/>
      </c>
      <c r="G25" s="11">
        <f>IFERROR(MATCH(ROW()-5,Raw!$H$6:$H$205,0),"")</f>
        <v/>
      </c>
      <c r="H25" s="11">
        <f>IF($B25="","",IF(COUNTIF($B$6:$B25,$B25)&gt;1,"",SUMPRODUCT(($B$6:$B25&lt;&gt;"")/COUNTIF($B$6:$B25,$B$6:$B25&amp;""))))</f>
        <v/>
      </c>
      <c r="I25" s="11">
        <f>IF($C25="","",IF(COUNTIF($C$6:$C25,$C25)&gt;1,"",SUMPRODUCT(($C$6:$C25&lt;&gt;"")/COUNTIF($C$6:$C25,$C$6:$C25&amp;""))))</f>
        <v/>
      </c>
      <c r="J25" s="11">
        <f>IF($D25="","",IF(COUNTIF($D$6:$D25,$D25)&gt;1,"",SUMPRODUCT(($D$6:$D25&lt;&gt;"")/COUNTIF($D$6:$D25,$D$6:$D25&amp;""))))</f>
        <v/>
      </c>
      <c r="K25" s="12">
        <f>IF($A25="","",DATE(YEAR($A25),MONTH($A25),1))</f>
        <v/>
      </c>
      <c r="L25" s="10">
        <f>IF($A25="","",TEXT($A25,"yyyy-mm-dd")&amp;"|"&amp;$B25&amp;"|"&amp;$C25&amp;"|"&amp;$D25)</f>
        <v/>
      </c>
      <c r="M25" s="10">
        <f>IF($L25="","",IF(COUNTIF($L$6:$L$205,$L25)&gt;1,"Duplicate",""))</f>
        <v/>
      </c>
    </row>
    <row r="26">
      <c r="A26" s="12">
        <f>IF($G26="","",INDEX(Raw!$A$6:$A$205,$G26))</f>
        <v/>
      </c>
      <c r="B26" s="10">
        <f>IF($G26="","",TRIM(INDEX(Raw!$B$6:$B$205,$G26)))</f>
        <v/>
      </c>
      <c r="C26" s="10">
        <f>IF($G26="","",TRIM(INDEX(Raw!$C$6:$C$205,$G26)))</f>
        <v/>
      </c>
      <c r="D26" s="10">
        <f>IF($G26="","",TRIM(INDEX(Raw!$D$6:$D$205,$G26)))</f>
        <v/>
      </c>
      <c r="E26" s="11">
        <f>IF($G26="","",INDEX(Raw!$E$6:$E$205,$G26))</f>
        <v/>
      </c>
      <c r="F26" s="13">
        <f>IF($G26="","",IFERROR($E26*INDEX($P$6:$P$15,MATCH($C26,$O$6:$O$15,0)),""))</f>
        <v/>
      </c>
      <c r="G26" s="11">
        <f>IFERROR(MATCH(ROW()-5,Raw!$H$6:$H$205,0),"")</f>
        <v/>
      </c>
      <c r="H26" s="11">
        <f>IF($B26="","",IF(COUNTIF($B$6:$B26,$B26)&gt;1,"",SUMPRODUCT(($B$6:$B26&lt;&gt;"")/COUNTIF($B$6:$B26,$B$6:$B26&amp;""))))</f>
        <v/>
      </c>
      <c r="I26" s="11">
        <f>IF($C26="","",IF(COUNTIF($C$6:$C26,$C26)&gt;1,"",SUMPRODUCT(($C$6:$C26&lt;&gt;"")/COUNTIF($C$6:$C26,$C$6:$C26&amp;""))))</f>
        <v/>
      </c>
      <c r="J26" s="11">
        <f>IF($D26="","",IF(COUNTIF($D$6:$D26,$D26)&gt;1,"",SUMPRODUCT(($D$6:$D26&lt;&gt;"")/COUNTIF($D$6:$D26,$D$6:$D26&amp;""))))</f>
        <v/>
      </c>
      <c r="K26" s="12">
        <f>IF($A26="","",DATE(YEAR($A26),MONTH($A26),1))</f>
        <v/>
      </c>
      <c r="L26" s="10">
        <f>IF($A26="","",TEXT($A26,"yyyy-mm-dd")&amp;"|"&amp;$B26&amp;"|"&amp;$C26&amp;"|"&amp;$D26)</f>
        <v/>
      </c>
      <c r="M26" s="10">
        <f>IF($L26="","",IF(COUNTIF($L$6:$L$205,$L26)&gt;1,"Duplicate",""))</f>
        <v/>
      </c>
    </row>
    <row r="27">
      <c r="A27" s="12">
        <f>IF($G27="","",INDEX(Raw!$A$6:$A$205,$G27))</f>
        <v/>
      </c>
      <c r="B27" s="10">
        <f>IF($G27="","",TRIM(INDEX(Raw!$B$6:$B$205,$G27)))</f>
        <v/>
      </c>
      <c r="C27" s="10">
        <f>IF($G27="","",TRIM(INDEX(Raw!$C$6:$C$205,$G27)))</f>
        <v/>
      </c>
      <c r="D27" s="10">
        <f>IF($G27="","",TRIM(INDEX(Raw!$D$6:$D$205,$G27)))</f>
        <v/>
      </c>
      <c r="E27" s="11">
        <f>IF($G27="","",INDEX(Raw!$E$6:$E$205,$G27))</f>
        <v/>
      </c>
      <c r="F27" s="13">
        <f>IF($G27="","",IFERROR($E27*INDEX($P$6:$P$15,MATCH($C27,$O$6:$O$15,0)),""))</f>
        <v/>
      </c>
      <c r="G27" s="11">
        <f>IFERROR(MATCH(ROW()-5,Raw!$H$6:$H$205,0),"")</f>
        <v/>
      </c>
      <c r="H27" s="11">
        <f>IF($B27="","",IF(COUNTIF($B$6:$B27,$B27)&gt;1,"",SUMPRODUCT(($B$6:$B27&lt;&gt;"")/COUNTIF($B$6:$B27,$B$6:$B27&amp;""))))</f>
        <v/>
      </c>
      <c r="I27" s="11">
        <f>IF($C27="","",IF(COUNTIF($C$6:$C27,$C27)&gt;1,"",SUMPRODUCT(($C$6:$C27&lt;&gt;"")/COUNTIF($C$6:$C27,$C$6:$C27&amp;""))))</f>
        <v/>
      </c>
      <c r="J27" s="11">
        <f>IF($D27="","",IF(COUNTIF($D$6:$D27,$D27)&gt;1,"",SUMPRODUCT(($D$6:$D27&lt;&gt;"")/COUNTIF($D$6:$D27,$D$6:$D27&amp;""))))</f>
        <v/>
      </c>
      <c r="K27" s="12">
        <f>IF($A27="","",DATE(YEAR($A27),MONTH($A27),1))</f>
        <v/>
      </c>
      <c r="L27" s="10">
        <f>IF($A27="","",TEXT($A27,"yyyy-mm-dd")&amp;"|"&amp;$B27&amp;"|"&amp;$C27&amp;"|"&amp;$D27)</f>
        <v/>
      </c>
      <c r="M27" s="10">
        <f>IF($L27="","",IF(COUNTIF($L$6:$L$205,$L27)&gt;1,"Duplicate",""))</f>
        <v/>
      </c>
    </row>
    <row r="28">
      <c r="A28" s="12">
        <f>IF($G28="","",INDEX(Raw!$A$6:$A$205,$G28))</f>
        <v/>
      </c>
      <c r="B28" s="10">
        <f>IF($G28="","",TRIM(INDEX(Raw!$B$6:$B$205,$G28)))</f>
        <v/>
      </c>
      <c r="C28" s="10">
        <f>IF($G28="","",TRIM(INDEX(Raw!$C$6:$C$205,$G28)))</f>
        <v/>
      </c>
      <c r="D28" s="10">
        <f>IF($G28="","",TRIM(INDEX(Raw!$D$6:$D$205,$G28)))</f>
        <v/>
      </c>
      <c r="E28" s="11">
        <f>IF($G28="","",INDEX(Raw!$E$6:$E$205,$G28))</f>
        <v/>
      </c>
      <c r="F28" s="13">
        <f>IF($G28="","",IFERROR($E28*INDEX($P$6:$P$15,MATCH($C28,$O$6:$O$15,0)),""))</f>
        <v/>
      </c>
      <c r="G28" s="11">
        <f>IFERROR(MATCH(ROW()-5,Raw!$H$6:$H$205,0),"")</f>
        <v/>
      </c>
      <c r="H28" s="11">
        <f>IF($B28="","",IF(COUNTIF($B$6:$B28,$B28)&gt;1,"",SUMPRODUCT(($B$6:$B28&lt;&gt;"")/COUNTIF($B$6:$B28,$B$6:$B28&amp;""))))</f>
        <v/>
      </c>
      <c r="I28" s="11">
        <f>IF($C28="","",IF(COUNTIF($C$6:$C28,$C28)&gt;1,"",SUMPRODUCT(($C$6:$C28&lt;&gt;"")/COUNTIF($C$6:$C28,$C$6:$C28&amp;""))))</f>
        <v/>
      </c>
      <c r="J28" s="11">
        <f>IF($D28="","",IF(COUNTIF($D$6:$D28,$D28)&gt;1,"",SUMPRODUCT(($D$6:$D28&lt;&gt;"")/COUNTIF($D$6:$D28,$D$6:$D28&amp;""))))</f>
        <v/>
      </c>
      <c r="K28" s="12">
        <f>IF($A28="","",DATE(YEAR($A28),MONTH($A28),1))</f>
        <v/>
      </c>
      <c r="L28" s="10">
        <f>IF($A28="","",TEXT($A28,"yyyy-mm-dd")&amp;"|"&amp;$B28&amp;"|"&amp;$C28&amp;"|"&amp;$D28)</f>
        <v/>
      </c>
      <c r="M28" s="10">
        <f>IF($L28="","",IF(COUNTIF($L$6:$L$205,$L28)&gt;1,"Duplicate",""))</f>
        <v/>
      </c>
    </row>
    <row r="29">
      <c r="A29" s="12">
        <f>IF($G29="","",INDEX(Raw!$A$6:$A$205,$G29))</f>
        <v/>
      </c>
      <c r="B29" s="10">
        <f>IF($G29="","",TRIM(INDEX(Raw!$B$6:$B$205,$G29)))</f>
        <v/>
      </c>
      <c r="C29" s="10">
        <f>IF($G29="","",TRIM(INDEX(Raw!$C$6:$C$205,$G29)))</f>
        <v/>
      </c>
      <c r="D29" s="10">
        <f>IF($G29="","",TRIM(INDEX(Raw!$D$6:$D$205,$G29)))</f>
        <v/>
      </c>
      <c r="E29" s="11">
        <f>IF($G29="","",INDEX(Raw!$E$6:$E$205,$G29))</f>
        <v/>
      </c>
      <c r="F29" s="13">
        <f>IF($G29="","",IFERROR($E29*INDEX($P$6:$P$15,MATCH($C29,$O$6:$O$15,0)),""))</f>
        <v/>
      </c>
      <c r="G29" s="11">
        <f>IFERROR(MATCH(ROW()-5,Raw!$H$6:$H$205,0),"")</f>
        <v/>
      </c>
      <c r="H29" s="11">
        <f>IF($B29="","",IF(COUNTIF($B$6:$B29,$B29)&gt;1,"",SUMPRODUCT(($B$6:$B29&lt;&gt;"")/COUNTIF($B$6:$B29,$B$6:$B29&amp;""))))</f>
        <v/>
      </c>
      <c r="I29" s="11">
        <f>IF($C29="","",IF(COUNTIF($C$6:$C29,$C29)&gt;1,"",SUMPRODUCT(($C$6:$C29&lt;&gt;"")/COUNTIF($C$6:$C29,$C$6:$C29&amp;""))))</f>
        <v/>
      </c>
      <c r="J29" s="11">
        <f>IF($D29="","",IF(COUNTIF($D$6:$D29,$D29)&gt;1,"",SUMPRODUCT(($D$6:$D29&lt;&gt;"")/COUNTIF($D$6:$D29,$D$6:$D29&amp;""))))</f>
        <v/>
      </c>
      <c r="K29" s="12">
        <f>IF($A29="","",DATE(YEAR($A29),MONTH($A29),1))</f>
        <v/>
      </c>
      <c r="L29" s="10">
        <f>IF($A29="","",TEXT($A29,"yyyy-mm-dd")&amp;"|"&amp;$B29&amp;"|"&amp;$C29&amp;"|"&amp;$D29)</f>
        <v/>
      </c>
      <c r="M29" s="10">
        <f>IF($L29="","",IF(COUNTIF($L$6:$L$205,$L29)&gt;1,"Duplicate",""))</f>
        <v/>
      </c>
    </row>
    <row r="30">
      <c r="A30" s="12">
        <f>IF($G30="","",INDEX(Raw!$A$6:$A$205,$G30))</f>
        <v/>
      </c>
      <c r="B30" s="10">
        <f>IF($G30="","",TRIM(INDEX(Raw!$B$6:$B$205,$G30)))</f>
        <v/>
      </c>
      <c r="C30" s="10">
        <f>IF($G30="","",TRIM(INDEX(Raw!$C$6:$C$205,$G30)))</f>
        <v/>
      </c>
      <c r="D30" s="10">
        <f>IF($G30="","",TRIM(INDEX(Raw!$D$6:$D$205,$G30)))</f>
        <v/>
      </c>
      <c r="E30" s="11">
        <f>IF($G30="","",INDEX(Raw!$E$6:$E$205,$G30))</f>
        <v/>
      </c>
      <c r="F30" s="13">
        <f>IF($G30="","",IFERROR($E30*INDEX($P$6:$P$15,MATCH($C30,$O$6:$O$15,0)),""))</f>
        <v/>
      </c>
      <c r="G30" s="11">
        <f>IFERROR(MATCH(ROW()-5,Raw!$H$6:$H$205,0),"")</f>
        <v/>
      </c>
      <c r="H30" s="11">
        <f>IF($B30="","",IF(COUNTIF($B$6:$B30,$B30)&gt;1,"",SUMPRODUCT(($B$6:$B30&lt;&gt;"")/COUNTIF($B$6:$B30,$B$6:$B30&amp;""))))</f>
        <v/>
      </c>
      <c r="I30" s="11">
        <f>IF($C30="","",IF(COUNTIF($C$6:$C30,$C30)&gt;1,"",SUMPRODUCT(($C$6:$C30&lt;&gt;"")/COUNTIF($C$6:$C30,$C$6:$C30&amp;""))))</f>
        <v/>
      </c>
      <c r="J30" s="11">
        <f>IF($D30="","",IF(COUNTIF($D$6:$D30,$D30)&gt;1,"",SUMPRODUCT(($D$6:$D30&lt;&gt;"")/COUNTIF($D$6:$D30,$D$6:$D30&amp;""))))</f>
        <v/>
      </c>
      <c r="K30" s="12">
        <f>IF($A30="","",DATE(YEAR($A30),MONTH($A30),1))</f>
        <v/>
      </c>
      <c r="L30" s="10">
        <f>IF($A30="","",TEXT($A30,"yyyy-mm-dd")&amp;"|"&amp;$B30&amp;"|"&amp;$C30&amp;"|"&amp;$D30)</f>
        <v/>
      </c>
      <c r="M30" s="10">
        <f>IF($L30="","",IF(COUNTIF($L$6:$L$205,$L30)&gt;1,"Duplicate",""))</f>
        <v/>
      </c>
    </row>
    <row r="31">
      <c r="A31" s="12">
        <f>IF($G31="","",INDEX(Raw!$A$6:$A$205,$G31))</f>
        <v/>
      </c>
      <c r="B31" s="10">
        <f>IF($G31="","",TRIM(INDEX(Raw!$B$6:$B$205,$G31)))</f>
        <v/>
      </c>
      <c r="C31" s="10">
        <f>IF($G31="","",TRIM(INDEX(Raw!$C$6:$C$205,$G31)))</f>
        <v/>
      </c>
      <c r="D31" s="10">
        <f>IF($G31="","",TRIM(INDEX(Raw!$D$6:$D$205,$G31)))</f>
        <v/>
      </c>
      <c r="E31" s="11">
        <f>IF($G31="","",INDEX(Raw!$E$6:$E$205,$G31))</f>
        <v/>
      </c>
      <c r="F31" s="13">
        <f>IF($G31="","",IFERROR($E31*INDEX($P$6:$P$15,MATCH($C31,$O$6:$O$15,0)),""))</f>
        <v/>
      </c>
      <c r="G31" s="11">
        <f>IFERROR(MATCH(ROW()-5,Raw!$H$6:$H$205,0),"")</f>
        <v/>
      </c>
      <c r="H31" s="11">
        <f>IF($B31="","",IF(COUNTIF($B$6:$B31,$B31)&gt;1,"",SUMPRODUCT(($B$6:$B31&lt;&gt;"")/COUNTIF($B$6:$B31,$B$6:$B31&amp;""))))</f>
        <v/>
      </c>
      <c r="I31" s="11">
        <f>IF($C31="","",IF(COUNTIF($C$6:$C31,$C31)&gt;1,"",SUMPRODUCT(($C$6:$C31&lt;&gt;"")/COUNTIF($C$6:$C31,$C$6:$C31&amp;""))))</f>
        <v/>
      </c>
      <c r="J31" s="11">
        <f>IF($D31="","",IF(COUNTIF($D$6:$D31,$D31)&gt;1,"",SUMPRODUCT(($D$6:$D31&lt;&gt;"")/COUNTIF($D$6:$D31,$D$6:$D31&amp;""))))</f>
        <v/>
      </c>
      <c r="K31" s="12">
        <f>IF($A31="","",DATE(YEAR($A31),MONTH($A31),1))</f>
        <v/>
      </c>
      <c r="L31" s="10">
        <f>IF($A31="","",TEXT($A31,"yyyy-mm-dd")&amp;"|"&amp;$B31&amp;"|"&amp;$C31&amp;"|"&amp;$D31)</f>
        <v/>
      </c>
      <c r="M31" s="10">
        <f>IF($L31="","",IF(COUNTIF($L$6:$L$205,$L31)&gt;1,"Duplicate",""))</f>
        <v/>
      </c>
    </row>
    <row r="32">
      <c r="A32" s="12">
        <f>IF($G32="","",INDEX(Raw!$A$6:$A$205,$G32))</f>
        <v/>
      </c>
      <c r="B32" s="10">
        <f>IF($G32="","",TRIM(INDEX(Raw!$B$6:$B$205,$G32)))</f>
        <v/>
      </c>
      <c r="C32" s="10">
        <f>IF($G32="","",TRIM(INDEX(Raw!$C$6:$C$205,$G32)))</f>
        <v/>
      </c>
      <c r="D32" s="10">
        <f>IF($G32="","",TRIM(INDEX(Raw!$D$6:$D$205,$G32)))</f>
        <v/>
      </c>
      <c r="E32" s="11">
        <f>IF($G32="","",INDEX(Raw!$E$6:$E$205,$G32))</f>
        <v/>
      </c>
      <c r="F32" s="13">
        <f>IF($G32="","",IFERROR($E32*INDEX($P$6:$P$15,MATCH($C32,$O$6:$O$15,0)),""))</f>
        <v/>
      </c>
      <c r="G32" s="11">
        <f>IFERROR(MATCH(ROW()-5,Raw!$H$6:$H$205,0),"")</f>
        <v/>
      </c>
      <c r="H32" s="11">
        <f>IF($B32="","",IF(COUNTIF($B$6:$B32,$B32)&gt;1,"",SUMPRODUCT(($B$6:$B32&lt;&gt;"")/COUNTIF($B$6:$B32,$B$6:$B32&amp;""))))</f>
        <v/>
      </c>
      <c r="I32" s="11">
        <f>IF($C32="","",IF(COUNTIF($C$6:$C32,$C32)&gt;1,"",SUMPRODUCT(($C$6:$C32&lt;&gt;"")/COUNTIF($C$6:$C32,$C$6:$C32&amp;""))))</f>
        <v/>
      </c>
      <c r="J32" s="11">
        <f>IF($D32="","",IF(COUNTIF($D$6:$D32,$D32)&gt;1,"",SUMPRODUCT(($D$6:$D32&lt;&gt;"")/COUNTIF($D$6:$D32,$D$6:$D32&amp;""))))</f>
        <v/>
      </c>
      <c r="K32" s="12">
        <f>IF($A32="","",DATE(YEAR($A32),MONTH($A32),1))</f>
        <v/>
      </c>
      <c r="L32" s="10">
        <f>IF($A32="","",TEXT($A32,"yyyy-mm-dd")&amp;"|"&amp;$B32&amp;"|"&amp;$C32&amp;"|"&amp;$D32)</f>
        <v/>
      </c>
      <c r="M32" s="10">
        <f>IF($L32="","",IF(COUNTIF($L$6:$L$205,$L32)&gt;1,"Duplicate",""))</f>
        <v/>
      </c>
    </row>
    <row r="33">
      <c r="A33" s="12">
        <f>IF($G33="","",INDEX(Raw!$A$6:$A$205,$G33))</f>
        <v/>
      </c>
      <c r="B33" s="10">
        <f>IF($G33="","",TRIM(INDEX(Raw!$B$6:$B$205,$G33)))</f>
        <v/>
      </c>
      <c r="C33" s="10">
        <f>IF($G33="","",TRIM(INDEX(Raw!$C$6:$C$205,$G33)))</f>
        <v/>
      </c>
      <c r="D33" s="10">
        <f>IF($G33="","",TRIM(INDEX(Raw!$D$6:$D$205,$G33)))</f>
        <v/>
      </c>
      <c r="E33" s="11">
        <f>IF($G33="","",INDEX(Raw!$E$6:$E$205,$G33))</f>
        <v/>
      </c>
      <c r="F33" s="13">
        <f>IF($G33="","",IFERROR($E33*INDEX($P$6:$P$15,MATCH($C33,$O$6:$O$15,0)),""))</f>
        <v/>
      </c>
      <c r="G33" s="11">
        <f>IFERROR(MATCH(ROW()-5,Raw!$H$6:$H$205,0),"")</f>
        <v/>
      </c>
      <c r="H33" s="11">
        <f>IF($B33="","",IF(COUNTIF($B$6:$B33,$B33)&gt;1,"",SUMPRODUCT(($B$6:$B33&lt;&gt;"")/COUNTIF($B$6:$B33,$B$6:$B33&amp;""))))</f>
        <v/>
      </c>
      <c r="I33" s="11">
        <f>IF($C33="","",IF(COUNTIF($C$6:$C33,$C33)&gt;1,"",SUMPRODUCT(($C$6:$C33&lt;&gt;"")/COUNTIF($C$6:$C33,$C$6:$C33&amp;""))))</f>
        <v/>
      </c>
      <c r="J33" s="11">
        <f>IF($D33="","",IF(COUNTIF($D$6:$D33,$D33)&gt;1,"",SUMPRODUCT(($D$6:$D33&lt;&gt;"")/COUNTIF($D$6:$D33,$D$6:$D33&amp;""))))</f>
        <v/>
      </c>
      <c r="K33" s="12">
        <f>IF($A33="","",DATE(YEAR($A33),MONTH($A33),1))</f>
        <v/>
      </c>
      <c r="L33" s="10">
        <f>IF($A33="","",TEXT($A33,"yyyy-mm-dd")&amp;"|"&amp;$B33&amp;"|"&amp;$C33&amp;"|"&amp;$D33)</f>
        <v/>
      </c>
      <c r="M33" s="10">
        <f>IF($L33="","",IF(COUNTIF($L$6:$L$205,$L33)&gt;1,"Duplicate",""))</f>
        <v/>
      </c>
    </row>
    <row r="34">
      <c r="A34" s="12">
        <f>IF($G34="","",INDEX(Raw!$A$6:$A$205,$G34))</f>
        <v/>
      </c>
      <c r="B34" s="10">
        <f>IF($G34="","",TRIM(INDEX(Raw!$B$6:$B$205,$G34)))</f>
        <v/>
      </c>
      <c r="C34" s="10">
        <f>IF($G34="","",TRIM(INDEX(Raw!$C$6:$C$205,$G34)))</f>
        <v/>
      </c>
      <c r="D34" s="10">
        <f>IF($G34="","",TRIM(INDEX(Raw!$D$6:$D$205,$G34)))</f>
        <v/>
      </c>
      <c r="E34" s="11">
        <f>IF($G34="","",INDEX(Raw!$E$6:$E$205,$G34))</f>
        <v/>
      </c>
      <c r="F34" s="13">
        <f>IF($G34="","",IFERROR($E34*INDEX($P$6:$P$15,MATCH($C34,$O$6:$O$15,0)),""))</f>
        <v/>
      </c>
      <c r="G34" s="11">
        <f>IFERROR(MATCH(ROW()-5,Raw!$H$6:$H$205,0),"")</f>
        <v/>
      </c>
      <c r="H34" s="11">
        <f>IF($B34="","",IF(COUNTIF($B$6:$B34,$B34)&gt;1,"",SUMPRODUCT(($B$6:$B34&lt;&gt;"")/COUNTIF($B$6:$B34,$B$6:$B34&amp;""))))</f>
        <v/>
      </c>
      <c r="I34" s="11">
        <f>IF($C34="","",IF(COUNTIF($C$6:$C34,$C34)&gt;1,"",SUMPRODUCT(($C$6:$C34&lt;&gt;"")/COUNTIF($C$6:$C34,$C$6:$C34&amp;""))))</f>
        <v/>
      </c>
      <c r="J34" s="11">
        <f>IF($D34="","",IF(COUNTIF($D$6:$D34,$D34)&gt;1,"",SUMPRODUCT(($D$6:$D34&lt;&gt;"")/COUNTIF($D$6:$D34,$D$6:$D34&amp;""))))</f>
        <v/>
      </c>
      <c r="K34" s="12">
        <f>IF($A34="","",DATE(YEAR($A34),MONTH($A34),1))</f>
        <v/>
      </c>
      <c r="L34" s="10">
        <f>IF($A34="","",TEXT($A34,"yyyy-mm-dd")&amp;"|"&amp;$B34&amp;"|"&amp;$C34&amp;"|"&amp;$D34)</f>
        <v/>
      </c>
      <c r="M34" s="10">
        <f>IF($L34="","",IF(COUNTIF($L$6:$L$205,$L34)&gt;1,"Duplicate",""))</f>
        <v/>
      </c>
    </row>
    <row r="35">
      <c r="A35" s="12">
        <f>IF($G35="","",INDEX(Raw!$A$6:$A$205,$G35))</f>
        <v/>
      </c>
      <c r="B35" s="10">
        <f>IF($G35="","",TRIM(INDEX(Raw!$B$6:$B$205,$G35)))</f>
        <v/>
      </c>
      <c r="C35" s="10">
        <f>IF($G35="","",TRIM(INDEX(Raw!$C$6:$C$205,$G35)))</f>
        <v/>
      </c>
      <c r="D35" s="10">
        <f>IF($G35="","",TRIM(INDEX(Raw!$D$6:$D$205,$G35)))</f>
        <v/>
      </c>
      <c r="E35" s="11">
        <f>IF($G35="","",INDEX(Raw!$E$6:$E$205,$G35))</f>
        <v/>
      </c>
      <c r="F35" s="13">
        <f>IF($G35="","",IFERROR($E35*INDEX($P$6:$P$15,MATCH($C35,$O$6:$O$15,0)),""))</f>
        <v/>
      </c>
      <c r="G35" s="11">
        <f>IFERROR(MATCH(ROW()-5,Raw!$H$6:$H$205,0),"")</f>
        <v/>
      </c>
      <c r="H35" s="11">
        <f>IF($B35="","",IF(COUNTIF($B$6:$B35,$B35)&gt;1,"",SUMPRODUCT(($B$6:$B35&lt;&gt;"")/COUNTIF($B$6:$B35,$B$6:$B35&amp;""))))</f>
        <v/>
      </c>
      <c r="I35" s="11">
        <f>IF($C35="","",IF(COUNTIF($C$6:$C35,$C35)&gt;1,"",SUMPRODUCT(($C$6:$C35&lt;&gt;"")/COUNTIF($C$6:$C35,$C$6:$C35&amp;""))))</f>
        <v/>
      </c>
      <c r="J35" s="11">
        <f>IF($D35="","",IF(COUNTIF($D$6:$D35,$D35)&gt;1,"",SUMPRODUCT(($D$6:$D35&lt;&gt;"")/COUNTIF($D$6:$D35,$D$6:$D35&amp;""))))</f>
        <v/>
      </c>
      <c r="K35" s="12">
        <f>IF($A35="","",DATE(YEAR($A35),MONTH($A35),1))</f>
        <v/>
      </c>
      <c r="L35" s="10">
        <f>IF($A35="","",TEXT($A35,"yyyy-mm-dd")&amp;"|"&amp;$B35&amp;"|"&amp;$C35&amp;"|"&amp;$D35)</f>
        <v/>
      </c>
      <c r="M35" s="10">
        <f>IF($L35="","",IF(COUNTIF($L$6:$L$205,$L35)&gt;1,"Duplicate",""))</f>
        <v/>
      </c>
    </row>
    <row r="36">
      <c r="A36" s="12">
        <f>IF($G36="","",INDEX(Raw!$A$6:$A$205,$G36))</f>
        <v/>
      </c>
      <c r="B36" s="10">
        <f>IF($G36="","",TRIM(INDEX(Raw!$B$6:$B$205,$G36)))</f>
        <v/>
      </c>
      <c r="C36" s="10">
        <f>IF($G36="","",TRIM(INDEX(Raw!$C$6:$C$205,$G36)))</f>
        <v/>
      </c>
      <c r="D36" s="10">
        <f>IF($G36="","",TRIM(INDEX(Raw!$D$6:$D$205,$G36)))</f>
        <v/>
      </c>
      <c r="E36" s="11">
        <f>IF($G36="","",INDEX(Raw!$E$6:$E$205,$G36))</f>
        <v/>
      </c>
      <c r="F36" s="13">
        <f>IF($G36="","",IFERROR($E36*INDEX($P$6:$P$15,MATCH($C36,$O$6:$O$15,0)),""))</f>
        <v/>
      </c>
      <c r="G36" s="11">
        <f>IFERROR(MATCH(ROW()-5,Raw!$H$6:$H$205,0),"")</f>
        <v/>
      </c>
      <c r="H36" s="11">
        <f>IF($B36="","",IF(COUNTIF($B$6:$B36,$B36)&gt;1,"",SUMPRODUCT(($B$6:$B36&lt;&gt;"")/COUNTIF($B$6:$B36,$B$6:$B36&amp;""))))</f>
        <v/>
      </c>
      <c r="I36" s="11">
        <f>IF($C36="","",IF(COUNTIF($C$6:$C36,$C36)&gt;1,"",SUMPRODUCT(($C$6:$C36&lt;&gt;"")/COUNTIF($C$6:$C36,$C$6:$C36&amp;""))))</f>
        <v/>
      </c>
      <c r="J36" s="11">
        <f>IF($D36="","",IF(COUNTIF($D$6:$D36,$D36)&gt;1,"",SUMPRODUCT(($D$6:$D36&lt;&gt;"")/COUNTIF($D$6:$D36,$D$6:$D36&amp;""))))</f>
        <v/>
      </c>
      <c r="K36" s="12">
        <f>IF($A36="","",DATE(YEAR($A36),MONTH($A36),1))</f>
        <v/>
      </c>
      <c r="L36" s="10">
        <f>IF($A36="","",TEXT($A36,"yyyy-mm-dd")&amp;"|"&amp;$B36&amp;"|"&amp;$C36&amp;"|"&amp;$D36)</f>
        <v/>
      </c>
      <c r="M36" s="10">
        <f>IF($L36="","",IF(COUNTIF($L$6:$L$205,$L36)&gt;1,"Duplicate",""))</f>
        <v/>
      </c>
    </row>
    <row r="37">
      <c r="A37" s="12">
        <f>IF($G37="","",INDEX(Raw!$A$6:$A$205,$G37))</f>
        <v/>
      </c>
      <c r="B37" s="10">
        <f>IF($G37="","",TRIM(INDEX(Raw!$B$6:$B$205,$G37)))</f>
        <v/>
      </c>
      <c r="C37" s="10">
        <f>IF($G37="","",TRIM(INDEX(Raw!$C$6:$C$205,$G37)))</f>
        <v/>
      </c>
      <c r="D37" s="10">
        <f>IF($G37="","",TRIM(INDEX(Raw!$D$6:$D$205,$G37)))</f>
        <v/>
      </c>
      <c r="E37" s="11">
        <f>IF($G37="","",INDEX(Raw!$E$6:$E$205,$G37))</f>
        <v/>
      </c>
      <c r="F37" s="13">
        <f>IF($G37="","",IFERROR($E37*INDEX($P$6:$P$15,MATCH($C37,$O$6:$O$15,0)),""))</f>
        <v/>
      </c>
      <c r="G37" s="11">
        <f>IFERROR(MATCH(ROW()-5,Raw!$H$6:$H$205,0),"")</f>
        <v/>
      </c>
      <c r="H37" s="11">
        <f>IF($B37="","",IF(COUNTIF($B$6:$B37,$B37)&gt;1,"",SUMPRODUCT(($B$6:$B37&lt;&gt;"")/COUNTIF($B$6:$B37,$B$6:$B37&amp;""))))</f>
        <v/>
      </c>
      <c r="I37" s="11">
        <f>IF($C37="","",IF(COUNTIF($C$6:$C37,$C37)&gt;1,"",SUMPRODUCT(($C$6:$C37&lt;&gt;"")/COUNTIF($C$6:$C37,$C$6:$C37&amp;""))))</f>
        <v/>
      </c>
      <c r="J37" s="11">
        <f>IF($D37="","",IF(COUNTIF($D$6:$D37,$D37)&gt;1,"",SUMPRODUCT(($D$6:$D37&lt;&gt;"")/COUNTIF($D$6:$D37,$D$6:$D37&amp;""))))</f>
        <v/>
      </c>
      <c r="K37" s="12">
        <f>IF($A37="","",DATE(YEAR($A37),MONTH($A37),1))</f>
        <v/>
      </c>
      <c r="L37" s="10">
        <f>IF($A37="","",TEXT($A37,"yyyy-mm-dd")&amp;"|"&amp;$B37&amp;"|"&amp;$C37&amp;"|"&amp;$D37)</f>
        <v/>
      </c>
      <c r="M37" s="10">
        <f>IF($L37="","",IF(COUNTIF($L$6:$L$205,$L37)&gt;1,"Duplicate",""))</f>
        <v/>
      </c>
    </row>
    <row r="38">
      <c r="A38" s="12">
        <f>IF($G38="","",INDEX(Raw!$A$6:$A$205,$G38))</f>
        <v/>
      </c>
      <c r="B38" s="10">
        <f>IF($G38="","",TRIM(INDEX(Raw!$B$6:$B$205,$G38)))</f>
        <v/>
      </c>
      <c r="C38" s="10">
        <f>IF($G38="","",TRIM(INDEX(Raw!$C$6:$C$205,$G38)))</f>
        <v/>
      </c>
      <c r="D38" s="10">
        <f>IF($G38="","",TRIM(INDEX(Raw!$D$6:$D$205,$G38)))</f>
        <v/>
      </c>
      <c r="E38" s="11">
        <f>IF($G38="","",INDEX(Raw!$E$6:$E$205,$G38))</f>
        <v/>
      </c>
      <c r="F38" s="13">
        <f>IF($G38="","",IFERROR($E38*INDEX($P$6:$P$15,MATCH($C38,$O$6:$O$15,0)),""))</f>
        <v/>
      </c>
      <c r="G38" s="11">
        <f>IFERROR(MATCH(ROW()-5,Raw!$H$6:$H$205,0),"")</f>
        <v/>
      </c>
      <c r="H38" s="11">
        <f>IF($B38="","",IF(COUNTIF($B$6:$B38,$B38)&gt;1,"",SUMPRODUCT(($B$6:$B38&lt;&gt;"")/COUNTIF($B$6:$B38,$B$6:$B38&amp;""))))</f>
        <v/>
      </c>
      <c r="I38" s="11">
        <f>IF($C38="","",IF(COUNTIF($C$6:$C38,$C38)&gt;1,"",SUMPRODUCT(($C$6:$C38&lt;&gt;"")/COUNTIF($C$6:$C38,$C$6:$C38&amp;""))))</f>
        <v/>
      </c>
      <c r="J38" s="11">
        <f>IF($D38="","",IF(COUNTIF($D$6:$D38,$D38)&gt;1,"",SUMPRODUCT(($D$6:$D38&lt;&gt;"")/COUNTIF($D$6:$D38,$D$6:$D38&amp;""))))</f>
        <v/>
      </c>
      <c r="K38" s="12">
        <f>IF($A38="","",DATE(YEAR($A38),MONTH($A38),1))</f>
        <v/>
      </c>
      <c r="L38" s="10">
        <f>IF($A38="","",TEXT($A38,"yyyy-mm-dd")&amp;"|"&amp;$B38&amp;"|"&amp;$C38&amp;"|"&amp;$D38)</f>
        <v/>
      </c>
      <c r="M38" s="10">
        <f>IF($L38="","",IF(COUNTIF($L$6:$L$205,$L38)&gt;1,"Duplicate",""))</f>
        <v/>
      </c>
    </row>
    <row r="39">
      <c r="A39" s="12">
        <f>IF($G39="","",INDEX(Raw!$A$6:$A$205,$G39))</f>
        <v/>
      </c>
      <c r="B39" s="10">
        <f>IF($G39="","",TRIM(INDEX(Raw!$B$6:$B$205,$G39)))</f>
        <v/>
      </c>
      <c r="C39" s="10">
        <f>IF($G39="","",TRIM(INDEX(Raw!$C$6:$C$205,$G39)))</f>
        <v/>
      </c>
      <c r="D39" s="10">
        <f>IF($G39="","",TRIM(INDEX(Raw!$D$6:$D$205,$G39)))</f>
        <v/>
      </c>
      <c r="E39" s="11">
        <f>IF($G39="","",INDEX(Raw!$E$6:$E$205,$G39))</f>
        <v/>
      </c>
      <c r="F39" s="13">
        <f>IF($G39="","",IFERROR($E39*INDEX($P$6:$P$15,MATCH($C39,$O$6:$O$15,0)),""))</f>
        <v/>
      </c>
      <c r="G39" s="11">
        <f>IFERROR(MATCH(ROW()-5,Raw!$H$6:$H$205,0),"")</f>
        <v/>
      </c>
      <c r="H39" s="11">
        <f>IF($B39="","",IF(COUNTIF($B$6:$B39,$B39)&gt;1,"",SUMPRODUCT(($B$6:$B39&lt;&gt;"")/COUNTIF($B$6:$B39,$B$6:$B39&amp;""))))</f>
        <v/>
      </c>
      <c r="I39" s="11">
        <f>IF($C39="","",IF(COUNTIF($C$6:$C39,$C39)&gt;1,"",SUMPRODUCT(($C$6:$C39&lt;&gt;"")/COUNTIF($C$6:$C39,$C$6:$C39&amp;""))))</f>
        <v/>
      </c>
      <c r="J39" s="11">
        <f>IF($D39="","",IF(COUNTIF($D$6:$D39,$D39)&gt;1,"",SUMPRODUCT(($D$6:$D39&lt;&gt;"")/COUNTIF($D$6:$D39,$D$6:$D39&amp;""))))</f>
        <v/>
      </c>
      <c r="K39" s="12">
        <f>IF($A39="","",DATE(YEAR($A39),MONTH($A39),1))</f>
        <v/>
      </c>
      <c r="L39" s="10">
        <f>IF($A39="","",TEXT($A39,"yyyy-mm-dd")&amp;"|"&amp;$B39&amp;"|"&amp;$C39&amp;"|"&amp;$D39)</f>
        <v/>
      </c>
      <c r="M39" s="10">
        <f>IF($L39="","",IF(COUNTIF($L$6:$L$205,$L39)&gt;1,"Duplicate",""))</f>
        <v/>
      </c>
    </row>
    <row r="40">
      <c r="A40" s="12">
        <f>IF($G40="","",INDEX(Raw!$A$6:$A$205,$G40))</f>
        <v/>
      </c>
      <c r="B40" s="10">
        <f>IF($G40="","",TRIM(INDEX(Raw!$B$6:$B$205,$G40)))</f>
        <v/>
      </c>
      <c r="C40" s="10">
        <f>IF($G40="","",TRIM(INDEX(Raw!$C$6:$C$205,$G40)))</f>
        <v/>
      </c>
      <c r="D40" s="10">
        <f>IF($G40="","",TRIM(INDEX(Raw!$D$6:$D$205,$G40)))</f>
        <v/>
      </c>
      <c r="E40" s="11">
        <f>IF($G40="","",INDEX(Raw!$E$6:$E$205,$G40))</f>
        <v/>
      </c>
      <c r="F40" s="13">
        <f>IF($G40="","",IFERROR($E40*INDEX($P$6:$P$15,MATCH($C40,$O$6:$O$15,0)),""))</f>
        <v/>
      </c>
      <c r="G40" s="11">
        <f>IFERROR(MATCH(ROW()-5,Raw!$H$6:$H$205,0),"")</f>
        <v/>
      </c>
      <c r="H40" s="11">
        <f>IF($B40="","",IF(COUNTIF($B$6:$B40,$B40)&gt;1,"",SUMPRODUCT(($B$6:$B40&lt;&gt;"")/COUNTIF($B$6:$B40,$B$6:$B40&amp;""))))</f>
        <v/>
      </c>
      <c r="I40" s="11">
        <f>IF($C40="","",IF(COUNTIF($C$6:$C40,$C40)&gt;1,"",SUMPRODUCT(($C$6:$C40&lt;&gt;"")/COUNTIF($C$6:$C40,$C$6:$C40&amp;""))))</f>
        <v/>
      </c>
      <c r="J40" s="11">
        <f>IF($D40="","",IF(COUNTIF($D$6:$D40,$D40)&gt;1,"",SUMPRODUCT(($D$6:$D40&lt;&gt;"")/COUNTIF($D$6:$D40,$D$6:$D40&amp;""))))</f>
        <v/>
      </c>
      <c r="K40" s="12">
        <f>IF($A40="","",DATE(YEAR($A40),MONTH($A40),1))</f>
        <v/>
      </c>
      <c r="L40" s="10">
        <f>IF($A40="","",TEXT($A40,"yyyy-mm-dd")&amp;"|"&amp;$B40&amp;"|"&amp;$C40&amp;"|"&amp;$D40)</f>
        <v/>
      </c>
      <c r="M40" s="10">
        <f>IF($L40="","",IF(COUNTIF($L$6:$L$205,$L40)&gt;1,"Duplicate",""))</f>
        <v/>
      </c>
    </row>
    <row r="41">
      <c r="A41" s="12">
        <f>IF($G41="","",INDEX(Raw!$A$6:$A$205,$G41))</f>
        <v/>
      </c>
      <c r="B41" s="10">
        <f>IF($G41="","",TRIM(INDEX(Raw!$B$6:$B$205,$G41)))</f>
        <v/>
      </c>
      <c r="C41" s="10">
        <f>IF($G41="","",TRIM(INDEX(Raw!$C$6:$C$205,$G41)))</f>
        <v/>
      </c>
      <c r="D41" s="10">
        <f>IF($G41="","",TRIM(INDEX(Raw!$D$6:$D$205,$G41)))</f>
        <v/>
      </c>
      <c r="E41" s="11">
        <f>IF($G41="","",INDEX(Raw!$E$6:$E$205,$G41))</f>
        <v/>
      </c>
      <c r="F41" s="13">
        <f>IF($G41="","",IFERROR($E41*INDEX($P$6:$P$15,MATCH($C41,$O$6:$O$15,0)),""))</f>
        <v/>
      </c>
      <c r="G41" s="11">
        <f>IFERROR(MATCH(ROW()-5,Raw!$H$6:$H$205,0),"")</f>
        <v/>
      </c>
      <c r="H41" s="11">
        <f>IF($B41="","",IF(COUNTIF($B$6:$B41,$B41)&gt;1,"",SUMPRODUCT(($B$6:$B41&lt;&gt;"")/COUNTIF($B$6:$B41,$B$6:$B41&amp;""))))</f>
        <v/>
      </c>
      <c r="I41" s="11">
        <f>IF($C41="","",IF(COUNTIF($C$6:$C41,$C41)&gt;1,"",SUMPRODUCT(($C$6:$C41&lt;&gt;"")/COUNTIF($C$6:$C41,$C$6:$C41&amp;""))))</f>
        <v/>
      </c>
      <c r="J41" s="11">
        <f>IF($D41="","",IF(COUNTIF($D$6:$D41,$D41)&gt;1,"",SUMPRODUCT(($D$6:$D41&lt;&gt;"")/COUNTIF($D$6:$D41,$D$6:$D41&amp;""))))</f>
        <v/>
      </c>
      <c r="K41" s="12">
        <f>IF($A41="","",DATE(YEAR($A41),MONTH($A41),1))</f>
        <v/>
      </c>
      <c r="L41" s="10">
        <f>IF($A41="","",TEXT($A41,"yyyy-mm-dd")&amp;"|"&amp;$B41&amp;"|"&amp;$C41&amp;"|"&amp;$D41)</f>
        <v/>
      </c>
      <c r="M41" s="10">
        <f>IF($L41="","",IF(COUNTIF($L$6:$L$205,$L41)&gt;1,"Duplicate",""))</f>
        <v/>
      </c>
    </row>
    <row r="42">
      <c r="A42" s="12">
        <f>IF($G42="","",INDEX(Raw!$A$6:$A$205,$G42))</f>
        <v/>
      </c>
      <c r="B42" s="10">
        <f>IF($G42="","",TRIM(INDEX(Raw!$B$6:$B$205,$G42)))</f>
        <v/>
      </c>
      <c r="C42" s="10">
        <f>IF($G42="","",TRIM(INDEX(Raw!$C$6:$C$205,$G42)))</f>
        <v/>
      </c>
      <c r="D42" s="10">
        <f>IF($G42="","",TRIM(INDEX(Raw!$D$6:$D$205,$G42)))</f>
        <v/>
      </c>
      <c r="E42" s="11">
        <f>IF($G42="","",INDEX(Raw!$E$6:$E$205,$G42))</f>
        <v/>
      </c>
      <c r="F42" s="13">
        <f>IF($G42="","",IFERROR($E42*INDEX($P$6:$P$15,MATCH($C42,$O$6:$O$15,0)),""))</f>
        <v/>
      </c>
      <c r="G42" s="11">
        <f>IFERROR(MATCH(ROW()-5,Raw!$H$6:$H$205,0),"")</f>
        <v/>
      </c>
      <c r="H42" s="11">
        <f>IF($B42="","",IF(COUNTIF($B$6:$B42,$B42)&gt;1,"",SUMPRODUCT(($B$6:$B42&lt;&gt;"")/COUNTIF($B$6:$B42,$B$6:$B42&amp;""))))</f>
        <v/>
      </c>
      <c r="I42" s="11">
        <f>IF($C42="","",IF(COUNTIF($C$6:$C42,$C42)&gt;1,"",SUMPRODUCT(($C$6:$C42&lt;&gt;"")/COUNTIF($C$6:$C42,$C$6:$C42&amp;""))))</f>
        <v/>
      </c>
      <c r="J42" s="11">
        <f>IF($D42="","",IF(COUNTIF($D$6:$D42,$D42)&gt;1,"",SUMPRODUCT(($D$6:$D42&lt;&gt;"")/COUNTIF($D$6:$D42,$D$6:$D42&amp;""))))</f>
        <v/>
      </c>
      <c r="K42" s="12">
        <f>IF($A42="","",DATE(YEAR($A42),MONTH($A42),1))</f>
        <v/>
      </c>
      <c r="L42" s="10">
        <f>IF($A42="","",TEXT($A42,"yyyy-mm-dd")&amp;"|"&amp;$B42&amp;"|"&amp;$C42&amp;"|"&amp;$D42)</f>
        <v/>
      </c>
      <c r="M42" s="10">
        <f>IF($L42="","",IF(COUNTIF($L$6:$L$205,$L42)&gt;1,"Duplicate",""))</f>
        <v/>
      </c>
    </row>
    <row r="43">
      <c r="A43" s="12">
        <f>IF($G43="","",INDEX(Raw!$A$6:$A$205,$G43))</f>
        <v/>
      </c>
      <c r="B43" s="10">
        <f>IF($G43="","",TRIM(INDEX(Raw!$B$6:$B$205,$G43)))</f>
        <v/>
      </c>
      <c r="C43" s="10">
        <f>IF($G43="","",TRIM(INDEX(Raw!$C$6:$C$205,$G43)))</f>
        <v/>
      </c>
      <c r="D43" s="10">
        <f>IF($G43="","",TRIM(INDEX(Raw!$D$6:$D$205,$G43)))</f>
        <v/>
      </c>
      <c r="E43" s="11">
        <f>IF($G43="","",INDEX(Raw!$E$6:$E$205,$G43))</f>
        <v/>
      </c>
      <c r="F43" s="13">
        <f>IF($G43="","",IFERROR($E43*INDEX($P$6:$P$15,MATCH($C43,$O$6:$O$15,0)),""))</f>
        <v/>
      </c>
      <c r="G43" s="11">
        <f>IFERROR(MATCH(ROW()-5,Raw!$H$6:$H$205,0),"")</f>
        <v/>
      </c>
      <c r="H43" s="11">
        <f>IF($B43="","",IF(COUNTIF($B$6:$B43,$B43)&gt;1,"",SUMPRODUCT(($B$6:$B43&lt;&gt;"")/COUNTIF($B$6:$B43,$B$6:$B43&amp;""))))</f>
        <v/>
      </c>
      <c r="I43" s="11">
        <f>IF($C43="","",IF(COUNTIF($C$6:$C43,$C43)&gt;1,"",SUMPRODUCT(($C$6:$C43&lt;&gt;"")/COUNTIF($C$6:$C43,$C$6:$C43&amp;""))))</f>
        <v/>
      </c>
      <c r="J43" s="11">
        <f>IF($D43="","",IF(COUNTIF($D$6:$D43,$D43)&gt;1,"",SUMPRODUCT(($D$6:$D43&lt;&gt;"")/COUNTIF($D$6:$D43,$D$6:$D43&amp;""))))</f>
        <v/>
      </c>
      <c r="K43" s="12">
        <f>IF($A43="","",DATE(YEAR($A43),MONTH($A43),1))</f>
        <v/>
      </c>
      <c r="L43" s="10">
        <f>IF($A43="","",TEXT($A43,"yyyy-mm-dd")&amp;"|"&amp;$B43&amp;"|"&amp;$C43&amp;"|"&amp;$D43)</f>
        <v/>
      </c>
      <c r="M43" s="10">
        <f>IF($L43="","",IF(COUNTIF($L$6:$L$205,$L43)&gt;1,"Duplicate",""))</f>
        <v/>
      </c>
    </row>
    <row r="44">
      <c r="A44" s="12">
        <f>IF($G44="","",INDEX(Raw!$A$6:$A$205,$G44))</f>
        <v/>
      </c>
      <c r="B44" s="10">
        <f>IF($G44="","",TRIM(INDEX(Raw!$B$6:$B$205,$G44)))</f>
        <v/>
      </c>
      <c r="C44" s="10">
        <f>IF($G44="","",TRIM(INDEX(Raw!$C$6:$C$205,$G44)))</f>
        <v/>
      </c>
      <c r="D44" s="10">
        <f>IF($G44="","",TRIM(INDEX(Raw!$D$6:$D$205,$G44)))</f>
        <v/>
      </c>
      <c r="E44" s="11">
        <f>IF($G44="","",INDEX(Raw!$E$6:$E$205,$G44))</f>
        <v/>
      </c>
      <c r="F44" s="13">
        <f>IF($G44="","",IFERROR($E44*INDEX($P$6:$P$15,MATCH($C44,$O$6:$O$15,0)),""))</f>
        <v/>
      </c>
      <c r="G44" s="11">
        <f>IFERROR(MATCH(ROW()-5,Raw!$H$6:$H$205,0),"")</f>
        <v/>
      </c>
      <c r="H44" s="11">
        <f>IF($B44="","",IF(COUNTIF($B$6:$B44,$B44)&gt;1,"",SUMPRODUCT(($B$6:$B44&lt;&gt;"")/COUNTIF($B$6:$B44,$B$6:$B44&amp;""))))</f>
        <v/>
      </c>
      <c r="I44" s="11">
        <f>IF($C44="","",IF(COUNTIF($C$6:$C44,$C44)&gt;1,"",SUMPRODUCT(($C$6:$C44&lt;&gt;"")/COUNTIF($C$6:$C44,$C$6:$C44&amp;""))))</f>
        <v/>
      </c>
      <c r="J44" s="11">
        <f>IF($D44="","",IF(COUNTIF($D$6:$D44,$D44)&gt;1,"",SUMPRODUCT(($D$6:$D44&lt;&gt;"")/COUNTIF($D$6:$D44,$D$6:$D44&amp;""))))</f>
        <v/>
      </c>
      <c r="K44" s="12">
        <f>IF($A44="","",DATE(YEAR($A44),MONTH($A44),1))</f>
        <v/>
      </c>
      <c r="L44" s="10">
        <f>IF($A44="","",TEXT($A44,"yyyy-mm-dd")&amp;"|"&amp;$B44&amp;"|"&amp;$C44&amp;"|"&amp;$D44)</f>
        <v/>
      </c>
      <c r="M44" s="10">
        <f>IF($L44="","",IF(COUNTIF($L$6:$L$205,$L44)&gt;1,"Duplicate",""))</f>
        <v/>
      </c>
    </row>
    <row r="45">
      <c r="A45" s="12">
        <f>IF($G45="","",INDEX(Raw!$A$6:$A$205,$G45))</f>
        <v/>
      </c>
      <c r="B45" s="10">
        <f>IF($G45="","",TRIM(INDEX(Raw!$B$6:$B$205,$G45)))</f>
        <v/>
      </c>
      <c r="C45" s="10">
        <f>IF($G45="","",TRIM(INDEX(Raw!$C$6:$C$205,$G45)))</f>
        <v/>
      </c>
      <c r="D45" s="10">
        <f>IF($G45="","",TRIM(INDEX(Raw!$D$6:$D$205,$G45)))</f>
        <v/>
      </c>
      <c r="E45" s="11">
        <f>IF($G45="","",INDEX(Raw!$E$6:$E$205,$G45))</f>
        <v/>
      </c>
      <c r="F45" s="13">
        <f>IF($G45="","",IFERROR($E45*INDEX($P$6:$P$15,MATCH($C45,$O$6:$O$15,0)),""))</f>
        <v/>
      </c>
      <c r="G45" s="11">
        <f>IFERROR(MATCH(ROW()-5,Raw!$H$6:$H$205,0),"")</f>
        <v/>
      </c>
      <c r="H45" s="11">
        <f>IF($B45="","",IF(COUNTIF($B$6:$B45,$B45)&gt;1,"",SUMPRODUCT(($B$6:$B45&lt;&gt;"")/COUNTIF($B$6:$B45,$B$6:$B45&amp;""))))</f>
        <v/>
      </c>
      <c r="I45" s="11">
        <f>IF($C45="","",IF(COUNTIF($C$6:$C45,$C45)&gt;1,"",SUMPRODUCT(($C$6:$C45&lt;&gt;"")/COUNTIF($C$6:$C45,$C$6:$C45&amp;""))))</f>
        <v/>
      </c>
      <c r="J45" s="11">
        <f>IF($D45="","",IF(COUNTIF($D$6:$D45,$D45)&gt;1,"",SUMPRODUCT(($D$6:$D45&lt;&gt;"")/COUNTIF($D$6:$D45,$D$6:$D45&amp;""))))</f>
        <v/>
      </c>
      <c r="K45" s="12">
        <f>IF($A45="","",DATE(YEAR($A45),MONTH($A45),1))</f>
        <v/>
      </c>
      <c r="L45" s="10">
        <f>IF($A45="","",TEXT($A45,"yyyy-mm-dd")&amp;"|"&amp;$B45&amp;"|"&amp;$C45&amp;"|"&amp;$D45)</f>
        <v/>
      </c>
      <c r="M45" s="10">
        <f>IF($L45="","",IF(COUNTIF($L$6:$L$205,$L45)&gt;1,"Duplicate",""))</f>
        <v/>
      </c>
    </row>
    <row r="46">
      <c r="A46" s="12">
        <f>IF($G46="","",INDEX(Raw!$A$6:$A$205,$G46))</f>
        <v/>
      </c>
      <c r="B46" s="10">
        <f>IF($G46="","",TRIM(INDEX(Raw!$B$6:$B$205,$G46)))</f>
        <v/>
      </c>
      <c r="C46" s="10">
        <f>IF($G46="","",TRIM(INDEX(Raw!$C$6:$C$205,$G46)))</f>
        <v/>
      </c>
      <c r="D46" s="10">
        <f>IF($G46="","",TRIM(INDEX(Raw!$D$6:$D$205,$G46)))</f>
        <v/>
      </c>
      <c r="E46" s="11">
        <f>IF($G46="","",INDEX(Raw!$E$6:$E$205,$G46))</f>
        <v/>
      </c>
      <c r="F46" s="13">
        <f>IF($G46="","",IFERROR($E46*INDEX($P$6:$P$15,MATCH($C46,$O$6:$O$15,0)),""))</f>
        <v/>
      </c>
      <c r="G46" s="11">
        <f>IFERROR(MATCH(ROW()-5,Raw!$H$6:$H$205,0),"")</f>
        <v/>
      </c>
      <c r="H46" s="11">
        <f>IF($B46="","",IF(COUNTIF($B$6:$B46,$B46)&gt;1,"",SUMPRODUCT(($B$6:$B46&lt;&gt;"")/COUNTIF($B$6:$B46,$B$6:$B46&amp;""))))</f>
        <v/>
      </c>
      <c r="I46" s="11">
        <f>IF($C46="","",IF(COUNTIF($C$6:$C46,$C46)&gt;1,"",SUMPRODUCT(($C$6:$C46&lt;&gt;"")/COUNTIF($C$6:$C46,$C$6:$C46&amp;""))))</f>
        <v/>
      </c>
      <c r="J46" s="11">
        <f>IF($D46="","",IF(COUNTIF($D$6:$D46,$D46)&gt;1,"",SUMPRODUCT(($D$6:$D46&lt;&gt;"")/COUNTIF($D$6:$D46,$D$6:$D46&amp;""))))</f>
        <v/>
      </c>
      <c r="K46" s="12">
        <f>IF($A46="","",DATE(YEAR($A46),MONTH($A46),1))</f>
        <v/>
      </c>
      <c r="L46" s="10">
        <f>IF($A46="","",TEXT($A46,"yyyy-mm-dd")&amp;"|"&amp;$B46&amp;"|"&amp;$C46&amp;"|"&amp;$D46)</f>
        <v/>
      </c>
      <c r="M46" s="10">
        <f>IF($L46="","",IF(COUNTIF($L$6:$L$205,$L46)&gt;1,"Duplicate",""))</f>
        <v/>
      </c>
    </row>
    <row r="47">
      <c r="A47" s="12">
        <f>IF($G47="","",INDEX(Raw!$A$6:$A$205,$G47))</f>
        <v/>
      </c>
      <c r="B47" s="10">
        <f>IF($G47="","",TRIM(INDEX(Raw!$B$6:$B$205,$G47)))</f>
        <v/>
      </c>
      <c r="C47" s="10">
        <f>IF($G47="","",TRIM(INDEX(Raw!$C$6:$C$205,$G47)))</f>
        <v/>
      </c>
      <c r="D47" s="10">
        <f>IF($G47="","",TRIM(INDEX(Raw!$D$6:$D$205,$G47)))</f>
        <v/>
      </c>
      <c r="E47" s="11">
        <f>IF($G47="","",INDEX(Raw!$E$6:$E$205,$G47))</f>
        <v/>
      </c>
      <c r="F47" s="13">
        <f>IF($G47="","",IFERROR($E47*INDEX($P$6:$P$15,MATCH($C47,$O$6:$O$15,0)),""))</f>
        <v/>
      </c>
      <c r="G47" s="11">
        <f>IFERROR(MATCH(ROW()-5,Raw!$H$6:$H$205,0),"")</f>
        <v/>
      </c>
      <c r="H47" s="11">
        <f>IF($B47="","",IF(COUNTIF($B$6:$B47,$B47)&gt;1,"",SUMPRODUCT(($B$6:$B47&lt;&gt;"")/COUNTIF($B$6:$B47,$B$6:$B47&amp;""))))</f>
        <v/>
      </c>
      <c r="I47" s="11">
        <f>IF($C47="","",IF(COUNTIF($C$6:$C47,$C47)&gt;1,"",SUMPRODUCT(($C$6:$C47&lt;&gt;"")/COUNTIF($C$6:$C47,$C$6:$C47&amp;""))))</f>
        <v/>
      </c>
      <c r="J47" s="11">
        <f>IF($D47="","",IF(COUNTIF($D$6:$D47,$D47)&gt;1,"",SUMPRODUCT(($D$6:$D47&lt;&gt;"")/COUNTIF($D$6:$D47,$D$6:$D47&amp;""))))</f>
        <v/>
      </c>
      <c r="K47" s="12">
        <f>IF($A47="","",DATE(YEAR($A47),MONTH($A47),1))</f>
        <v/>
      </c>
      <c r="L47" s="10">
        <f>IF($A47="","",TEXT($A47,"yyyy-mm-dd")&amp;"|"&amp;$B47&amp;"|"&amp;$C47&amp;"|"&amp;$D47)</f>
        <v/>
      </c>
      <c r="M47" s="10">
        <f>IF($L47="","",IF(COUNTIF($L$6:$L$205,$L47)&gt;1,"Duplicate",""))</f>
        <v/>
      </c>
    </row>
    <row r="48">
      <c r="A48" s="12">
        <f>IF($G48="","",INDEX(Raw!$A$6:$A$205,$G48))</f>
        <v/>
      </c>
      <c r="B48" s="10">
        <f>IF($G48="","",TRIM(INDEX(Raw!$B$6:$B$205,$G48)))</f>
        <v/>
      </c>
      <c r="C48" s="10">
        <f>IF($G48="","",TRIM(INDEX(Raw!$C$6:$C$205,$G48)))</f>
        <v/>
      </c>
      <c r="D48" s="10">
        <f>IF($G48="","",TRIM(INDEX(Raw!$D$6:$D$205,$G48)))</f>
        <v/>
      </c>
      <c r="E48" s="11">
        <f>IF($G48="","",INDEX(Raw!$E$6:$E$205,$G48))</f>
        <v/>
      </c>
      <c r="F48" s="13">
        <f>IF($G48="","",IFERROR($E48*INDEX($P$6:$P$15,MATCH($C48,$O$6:$O$15,0)),""))</f>
        <v/>
      </c>
      <c r="G48" s="11">
        <f>IFERROR(MATCH(ROW()-5,Raw!$H$6:$H$205,0),"")</f>
        <v/>
      </c>
      <c r="H48" s="11">
        <f>IF($B48="","",IF(COUNTIF($B$6:$B48,$B48)&gt;1,"",SUMPRODUCT(($B$6:$B48&lt;&gt;"")/COUNTIF($B$6:$B48,$B$6:$B48&amp;""))))</f>
        <v/>
      </c>
      <c r="I48" s="11">
        <f>IF($C48="","",IF(COUNTIF($C$6:$C48,$C48)&gt;1,"",SUMPRODUCT(($C$6:$C48&lt;&gt;"")/COUNTIF($C$6:$C48,$C$6:$C48&amp;""))))</f>
        <v/>
      </c>
      <c r="J48" s="11">
        <f>IF($D48="","",IF(COUNTIF($D$6:$D48,$D48)&gt;1,"",SUMPRODUCT(($D$6:$D48&lt;&gt;"")/COUNTIF($D$6:$D48,$D$6:$D48&amp;""))))</f>
        <v/>
      </c>
      <c r="K48" s="12">
        <f>IF($A48="","",DATE(YEAR($A48),MONTH($A48),1))</f>
        <v/>
      </c>
      <c r="L48" s="10">
        <f>IF($A48="","",TEXT($A48,"yyyy-mm-dd")&amp;"|"&amp;$B48&amp;"|"&amp;$C48&amp;"|"&amp;$D48)</f>
        <v/>
      </c>
      <c r="M48" s="10">
        <f>IF($L48="","",IF(COUNTIF($L$6:$L$205,$L48)&gt;1,"Duplicate",""))</f>
        <v/>
      </c>
    </row>
    <row r="49">
      <c r="A49" s="12">
        <f>IF($G49="","",INDEX(Raw!$A$6:$A$205,$G49))</f>
        <v/>
      </c>
      <c r="B49" s="10">
        <f>IF($G49="","",TRIM(INDEX(Raw!$B$6:$B$205,$G49)))</f>
        <v/>
      </c>
      <c r="C49" s="10">
        <f>IF($G49="","",TRIM(INDEX(Raw!$C$6:$C$205,$G49)))</f>
        <v/>
      </c>
      <c r="D49" s="10">
        <f>IF($G49="","",TRIM(INDEX(Raw!$D$6:$D$205,$G49)))</f>
        <v/>
      </c>
      <c r="E49" s="11">
        <f>IF($G49="","",INDEX(Raw!$E$6:$E$205,$G49))</f>
        <v/>
      </c>
      <c r="F49" s="13">
        <f>IF($G49="","",IFERROR($E49*INDEX($P$6:$P$15,MATCH($C49,$O$6:$O$15,0)),""))</f>
        <v/>
      </c>
      <c r="G49" s="11">
        <f>IFERROR(MATCH(ROW()-5,Raw!$H$6:$H$205,0),"")</f>
        <v/>
      </c>
      <c r="H49" s="11">
        <f>IF($B49="","",IF(COUNTIF($B$6:$B49,$B49)&gt;1,"",SUMPRODUCT(($B$6:$B49&lt;&gt;"")/COUNTIF($B$6:$B49,$B$6:$B49&amp;""))))</f>
        <v/>
      </c>
      <c r="I49" s="11">
        <f>IF($C49="","",IF(COUNTIF($C$6:$C49,$C49)&gt;1,"",SUMPRODUCT(($C$6:$C49&lt;&gt;"")/COUNTIF($C$6:$C49,$C$6:$C49&amp;""))))</f>
        <v/>
      </c>
      <c r="J49" s="11">
        <f>IF($D49="","",IF(COUNTIF($D$6:$D49,$D49)&gt;1,"",SUMPRODUCT(($D$6:$D49&lt;&gt;"")/COUNTIF($D$6:$D49,$D$6:$D49&amp;""))))</f>
        <v/>
      </c>
      <c r="K49" s="12">
        <f>IF($A49="","",DATE(YEAR($A49),MONTH($A49),1))</f>
        <v/>
      </c>
      <c r="L49" s="10">
        <f>IF($A49="","",TEXT($A49,"yyyy-mm-dd")&amp;"|"&amp;$B49&amp;"|"&amp;$C49&amp;"|"&amp;$D49)</f>
        <v/>
      </c>
      <c r="M49" s="10">
        <f>IF($L49="","",IF(COUNTIF($L$6:$L$205,$L49)&gt;1,"Duplicate",""))</f>
        <v/>
      </c>
    </row>
    <row r="50">
      <c r="A50" s="12">
        <f>IF($G50="","",INDEX(Raw!$A$6:$A$205,$G50))</f>
        <v/>
      </c>
      <c r="B50" s="10">
        <f>IF($G50="","",TRIM(INDEX(Raw!$B$6:$B$205,$G50)))</f>
        <v/>
      </c>
      <c r="C50" s="10">
        <f>IF($G50="","",TRIM(INDEX(Raw!$C$6:$C$205,$G50)))</f>
        <v/>
      </c>
      <c r="D50" s="10">
        <f>IF($G50="","",TRIM(INDEX(Raw!$D$6:$D$205,$G50)))</f>
        <v/>
      </c>
      <c r="E50" s="11">
        <f>IF($G50="","",INDEX(Raw!$E$6:$E$205,$G50))</f>
        <v/>
      </c>
      <c r="F50" s="13">
        <f>IF($G50="","",IFERROR($E50*INDEX($P$6:$P$15,MATCH($C50,$O$6:$O$15,0)),""))</f>
        <v/>
      </c>
      <c r="G50" s="11">
        <f>IFERROR(MATCH(ROW()-5,Raw!$H$6:$H$205,0),"")</f>
        <v/>
      </c>
      <c r="H50" s="11">
        <f>IF($B50="","",IF(COUNTIF($B$6:$B50,$B50)&gt;1,"",SUMPRODUCT(($B$6:$B50&lt;&gt;"")/COUNTIF($B$6:$B50,$B$6:$B50&amp;""))))</f>
        <v/>
      </c>
      <c r="I50" s="11">
        <f>IF($C50="","",IF(COUNTIF($C$6:$C50,$C50)&gt;1,"",SUMPRODUCT(($C$6:$C50&lt;&gt;"")/COUNTIF($C$6:$C50,$C$6:$C50&amp;""))))</f>
        <v/>
      </c>
      <c r="J50" s="11">
        <f>IF($D50="","",IF(COUNTIF($D$6:$D50,$D50)&gt;1,"",SUMPRODUCT(($D$6:$D50&lt;&gt;"")/COUNTIF($D$6:$D50,$D$6:$D50&amp;""))))</f>
        <v/>
      </c>
      <c r="K50" s="12">
        <f>IF($A50="","",DATE(YEAR($A50),MONTH($A50),1))</f>
        <v/>
      </c>
      <c r="L50" s="10">
        <f>IF($A50="","",TEXT($A50,"yyyy-mm-dd")&amp;"|"&amp;$B50&amp;"|"&amp;$C50&amp;"|"&amp;$D50)</f>
        <v/>
      </c>
      <c r="M50" s="10">
        <f>IF($L50="","",IF(COUNTIF($L$6:$L$205,$L50)&gt;1,"Duplicate",""))</f>
        <v/>
      </c>
    </row>
    <row r="51">
      <c r="A51" s="12">
        <f>IF($G51="","",INDEX(Raw!$A$6:$A$205,$G51))</f>
        <v/>
      </c>
      <c r="B51" s="10">
        <f>IF($G51="","",TRIM(INDEX(Raw!$B$6:$B$205,$G51)))</f>
        <v/>
      </c>
      <c r="C51" s="10">
        <f>IF($G51="","",TRIM(INDEX(Raw!$C$6:$C$205,$G51)))</f>
        <v/>
      </c>
      <c r="D51" s="10">
        <f>IF($G51="","",TRIM(INDEX(Raw!$D$6:$D$205,$G51)))</f>
        <v/>
      </c>
      <c r="E51" s="11">
        <f>IF($G51="","",INDEX(Raw!$E$6:$E$205,$G51))</f>
        <v/>
      </c>
      <c r="F51" s="13">
        <f>IF($G51="","",IFERROR($E51*INDEX($P$6:$P$15,MATCH($C51,$O$6:$O$15,0)),""))</f>
        <v/>
      </c>
      <c r="G51" s="11">
        <f>IFERROR(MATCH(ROW()-5,Raw!$H$6:$H$205,0),"")</f>
        <v/>
      </c>
      <c r="H51" s="11">
        <f>IF($B51="","",IF(COUNTIF($B$6:$B51,$B51)&gt;1,"",SUMPRODUCT(($B$6:$B51&lt;&gt;"")/COUNTIF($B$6:$B51,$B$6:$B51&amp;""))))</f>
        <v/>
      </c>
      <c r="I51" s="11">
        <f>IF($C51="","",IF(COUNTIF($C$6:$C51,$C51)&gt;1,"",SUMPRODUCT(($C$6:$C51&lt;&gt;"")/COUNTIF($C$6:$C51,$C$6:$C51&amp;""))))</f>
        <v/>
      </c>
      <c r="J51" s="11">
        <f>IF($D51="","",IF(COUNTIF($D$6:$D51,$D51)&gt;1,"",SUMPRODUCT(($D$6:$D51&lt;&gt;"")/COUNTIF($D$6:$D51,$D$6:$D51&amp;""))))</f>
        <v/>
      </c>
      <c r="K51" s="12">
        <f>IF($A51="","",DATE(YEAR($A51),MONTH($A51),1))</f>
        <v/>
      </c>
      <c r="L51" s="10">
        <f>IF($A51="","",TEXT($A51,"yyyy-mm-dd")&amp;"|"&amp;$B51&amp;"|"&amp;$C51&amp;"|"&amp;$D51)</f>
        <v/>
      </c>
      <c r="M51" s="10">
        <f>IF($L51="","",IF(COUNTIF($L$6:$L$205,$L51)&gt;1,"Duplicate",""))</f>
        <v/>
      </c>
    </row>
    <row r="52">
      <c r="A52" s="12">
        <f>IF($G52="","",INDEX(Raw!$A$6:$A$205,$G52))</f>
        <v/>
      </c>
      <c r="B52" s="10">
        <f>IF($G52="","",TRIM(INDEX(Raw!$B$6:$B$205,$G52)))</f>
        <v/>
      </c>
      <c r="C52" s="10">
        <f>IF($G52="","",TRIM(INDEX(Raw!$C$6:$C$205,$G52)))</f>
        <v/>
      </c>
      <c r="D52" s="10">
        <f>IF($G52="","",TRIM(INDEX(Raw!$D$6:$D$205,$G52)))</f>
        <v/>
      </c>
      <c r="E52" s="11">
        <f>IF($G52="","",INDEX(Raw!$E$6:$E$205,$G52))</f>
        <v/>
      </c>
      <c r="F52" s="13">
        <f>IF($G52="","",IFERROR($E52*INDEX($P$6:$P$15,MATCH($C52,$O$6:$O$15,0)),""))</f>
        <v/>
      </c>
      <c r="G52" s="11">
        <f>IFERROR(MATCH(ROW()-5,Raw!$H$6:$H$205,0),"")</f>
        <v/>
      </c>
      <c r="H52" s="11">
        <f>IF($B52="","",IF(COUNTIF($B$6:$B52,$B52)&gt;1,"",SUMPRODUCT(($B$6:$B52&lt;&gt;"")/COUNTIF($B$6:$B52,$B$6:$B52&amp;""))))</f>
        <v/>
      </c>
      <c r="I52" s="11">
        <f>IF($C52="","",IF(COUNTIF($C$6:$C52,$C52)&gt;1,"",SUMPRODUCT(($C$6:$C52&lt;&gt;"")/COUNTIF($C$6:$C52,$C$6:$C52&amp;""))))</f>
        <v/>
      </c>
      <c r="J52" s="11">
        <f>IF($D52="","",IF(COUNTIF($D$6:$D52,$D52)&gt;1,"",SUMPRODUCT(($D$6:$D52&lt;&gt;"")/COUNTIF($D$6:$D52,$D$6:$D52&amp;""))))</f>
        <v/>
      </c>
      <c r="K52" s="12">
        <f>IF($A52="","",DATE(YEAR($A52),MONTH($A52),1))</f>
        <v/>
      </c>
      <c r="L52" s="10">
        <f>IF($A52="","",TEXT($A52,"yyyy-mm-dd")&amp;"|"&amp;$B52&amp;"|"&amp;$C52&amp;"|"&amp;$D52)</f>
        <v/>
      </c>
      <c r="M52" s="10">
        <f>IF($L52="","",IF(COUNTIF($L$6:$L$205,$L52)&gt;1,"Duplicate",""))</f>
        <v/>
      </c>
    </row>
    <row r="53">
      <c r="A53" s="12">
        <f>IF($G53="","",INDEX(Raw!$A$6:$A$205,$G53))</f>
        <v/>
      </c>
      <c r="B53" s="10">
        <f>IF($G53="","",TRIM(INDEX(Raw!$B$6:$B$205,$G53)))</f>
        <v/>
      </c>
      <c r="C53" s="10">
        <f>IF($G53="","",TRIM(INDEX(Raw!$C$6:$C$205,$G53)))</f>
        <v/>
      </c>
      <c r="D53" s="10">
        <f>IF($G53="","",TRIM(INDEX(Raw!$D$6:$D$205,$G53)))</f>
        <v/>
      </c>
      <c r="E53" s="11">
        <f>IF($G53="","",INDEX(Raw!$E$6:$E$205,$G53))</f>
        <v/>
      </c>
      <c r="F53" s="13">
        <f>IF($G53="","",IFERROR($E53*INDEX($P$6:$P$15,MATCH($C53,$O$6:$O$15,0)),""))</f>
        <v/>
      </c>
      <c r="G53" s="11">
        <f>IFERROR(MATCH(ROW()-5,Raw!$H$6:$H$205,0),"")</f>
        <v/>
      </c>
      <c r="H53" s="11">
        <f>IF($B53="","",IF(COUNTIF($B$6:$B53,$B53)&gt;1,"",SUMPRODUCT(($B$6:$B53&lt;&gt;"")/COUNTIF($B$6:$B53,$B$6:$B53&amp;""))))</f>
        <v/>
      </c>
      <c r="I53" s="11">
        <f>IF($C53="","",IF(COUNTIF($C$6:$C53,$C53)&gt;1,"",SUMPRODUCT(($C$6:$C53&lt;&gt;"")/COUNTIF($C$6:$C53,$C$6:$C53&amp;""))))</f>
        <v/>
      </c>
      <c r="J53" s="11">
        <f>IF($D53="","",IF(COUNTIF($D$6:$D53,$D53)&gt;1,"",SUMPRODUCT(($D$6:$D53&lt;&gt;"")/COUNTIF($D$6:$D53,$D$6:$D53&amp;""))))</f>
        <v/>
      </c>
      <c r="K53" s="12">
        <f>IF($A53="","",DATE(YEAR($A53),MONTH($A53),1))</f>
        <v/>
      </c>
      <c r="L53" s="10">
        <f>IF($A53="","",TEXT($A53,"yyyy-mm-dd")&amp;"|"&amp;$B53&amp;"|"&amp;$C53&amp;"|"&amp;$D53)</f>
        <v/>
      </c>
      <c r="M53" s="10">
        <f>IF($L53="","",IF(COUNTIF($L$6:$L$205,$L53)&gt;1,"Duplicate",""))</f>
        <v/>
      </c>
    </row>
    <row r="54">
      <c r="A54" s="12">
        <f>IF($G54="","",INDEX(Raw!$A$6:$A$205,$G54))</f>
        <v/>
      </c>
      <c r="B54" s="10">
        <f>IF($G54="","",TRIM(INDEX(Raw!$B$6:$B$205,$G54)))</f>
        <v/>
      </c>
      <c r="C54" s="10">
        <f>IF($G54="","",TRIM(INDEX(Raw!$C$6:$C$205,$G54)))</f>
        <v/>
      </c>
      <c r="D54" s="10">
        <f>IF($G54="","",TRIM(INDEX(Raw!$D$6:$D$205,$G54)))</f>
        <v/>
      </c>
      <c r="E54" s="11">
        <f>IF($G54="","",INDEX(Raw!$E$6:$E$205,$G54))</f>
        <v/>
      </c>
      <c r="F54" s="13">
        <f>IF($G54="","",IFERROR($E54*INDEX($P$6:$P$15,MATCH($C54,$O$6:$O$15,0)),""))</f>
        <v/>
      </c>
      <c r="G54" s="11">
        <f>IFERROR(MATCH(ROW()-5,Raw!$H$6:$H$205,0),"")</f>
        <v/>
      </c>
      <c r="H54" s="11">
        <f>IF($B54="","",IF(COUNTIF($B$6:$B54,$B54)&gt;1,"",SUMPRODUCT(($B$6:$B54&lt;&gt;"")/COUNTIF($B$6:$B54,$B$6:$B54&amp;""))))</f>
        <v/>
      </c>
      <c r="I54" s="11">
        <f>IF($C54="","",IF(COUNTIF($C$6:$C54,$C54)&gt;1,"",SUMPRODUCT(($C$6:$C54&lt;&gt;"")/COUNTIF($C$6:$C54,$C$6:$C54&amp;""))))</f>
        <v/>
      </c>
      <c r="J54" s="11">
        <f>IF($D54="","",IF(COUNTIF($D$6:$D54,$D54)&gt;1,"",SUMPRODUCT(($D$6:$D54&lt;&gt;"")/COUNTIF($D$6:$D54,$D$6:$D54&amp;""))))</f>
        <v/>
      </c>
      <c r="K54" s="12">
        <f>IF($A54="","",DATE(YEAR($A54),MONTH($A54),1))</f>
        <v/>
      </c>
      <c r="L54" s="10">
        <f>IF($A54="","",TEXT($A54,"yyyy-mm-dd")&amp;"|"&amp;$B54&amp;"|"&amp;$C54&amp;"|"&amp;$D54)</f>
        <v/>
      </c>
      <c r="M54" s="10">
        <f>IF($L54="","",IF(COUNTIF($L$6:$L$205,$L54)&gt;1,"Duplicate",""))</f>
        <v/>
      </c>
    </row>
    <row r="55">
      <c r="A55" s="12">
        <f>IF($G55="","",INDEX(Raw!$A$6:$A$205,$G55))</f>
        <v/>
      </c>
      <c r="B55" s="10">
        <f>IF($G55="","",TRIM(INDEX(Raw!$B$6:$B$205,$G55)))</f>
        <v/>
      </c>
      <c r="C55" s="10">
        <f>IF($G55="","",TRIM(INDEX(Raw!$C$6:$C$205,$G55)))</f>
        <v/>
      </c>
      <c r="D55" s="10">
        <f>IF($G55="","",TRIM(INDEX(Raw!$D$6:$D$205,$G55)))</f>
        <v/>
      </c>
      <c r="E55" s="11">
        <f>IF($G55="","",INDEX(Raw!$E$6:$E$205,$G55))</f>
        <v/>
      </c>
      <c r="F55" s="13">
        <f>IF($G55="","",IFERROR($E55*INDEX($P$6:$P$15,MATCH($C55,$O$6:$O$15,0)),""))</f>
        <v/>
      </c>
      <c r="G55" s="11">
        <f>IFERROR(MATCH(ROW()-5,Raw!$H$6:$H$205,0),"")</f>
        <v/>
      </c>
      <c r="H55" s="11">
        <f>IF($B55="","",IF(COUNTIF($B$6:$B55,$B55)&gt;1,"",SUMPRODUCT(($B$6:$B55&lt;&gt;"")/COUNTIF($B$6:$B55,$B$6:$B55&amp;""))))</f>
        <v/>
      </c>
      <c r="I55" s="11">
        <f>IF($C55="","",IF(COUNTIF($C$6:$C55,$C55)&gt;1,"",SUMPRODUCT(($C$6:$C55&lt;&gt;"")/COUNTIF($C$6:$C55,$C$6:$C55&amp;""))))</f>
        <v/>
      </c>
      <c r="J55" s="11">
        <f>IF($D55="","",IF(COUNTIF($D$6:$D55,$D55)&gt;1,"",SUMPRODUCT(($D$6:$D55&lt;&gt;"")/COUNTIF($D$6:$D55,$D$6:$D55&amp;""))))</f>
        <v/>
      </c>
      <c r="K55" s="12">
        <f>IF($A55="","",DATE(YEAR($A55),MONTH($A55),1))</f>
        <v/>
      </c>
      <c r="L55" s="10">
        <f>IF($A55="","",TEXT($A55,"yyyy-mm-dd")&amp;"|"&amp;$B55&amp;"|"&amp;$C55&amp;"|"&amp;$D55)</f>
        <v/>
      </c>
      <c r="M55" s="10">
        <f>IF($L55="","",IF(COUNTIF($L$6:$L$205,$L55)&gt;1,"Duplicate",""))</f>
        <v/>
      </c>
    </row>
    <row r="56">
      <c r="A56" s="12">
        <f>IF($G56="","",INDEX(Raw!$A$6:$A$205,$G56))</f>
        <v/>
      </c>
      <c r="B56" s="10">
        <f>IF($G56="","",TRIM(INDEX(Raw!$B$6:$B$205,$G56)))</f>
        <v/>
      </c>
      <c r="C56" s="10">
        <f>IF($G56="","",TRIM(INDEX(Raw!$C$6:$C$205,$G56)))</f>
        <v/>
      </c>
      <c r="D56" s="10">
        <f>IF($G56="","",TRIM(INDEX(Raw!$D$6:$D$205,$G56)))</f>
        <v/>
      </c>
      <c r="E56" s="11">
        <f>IF($G56="","",INDEX(Raw!$E$6:$E$205,$G56))</f>
        <v/>
      </c>
      <c r="F56" s="13">
        <f>IF($G56="","",IFERROR($E56*INDEX($P$6:$P$15,MATCH($C56,$O$6:$O$15,0)),""))</f>
        <v/>
      </c>
      <c r="G56" s="11">
        <f>IFERROR(MATCH(ROW()-5,Raw!$H$6:$H$205,0),"")</f>
        <v/>
      </c>
      <c r="H56" s="11">
        <f>IF($B56="","",IF(COUNTIF($B$6:$B56,$B56)&gt;1,"",SUMPRODUCT(($B$6:$B56&lt;&gt;"")/COUNTIF($B$6:$B56,$B$6:$B56&amp;""))))</f>
        <v/>
      </c>
      <c r="I56" s="11">
        <f>IF($C56="","",IF(COUNTIF($C$6:$C56,$C56)&gt;1,"",SUMPRODUCT(($C$6:$C56&lt;&gt;"")/COUNTIF($C$6:$C56,$C$6:$C56&amp;""))))</f>
        <v/>
      </c>
      <c r="J56" s="11">
        <f>IF($D56="","",IF(COUNTIF($D$6:$D56,$D56)&gt;1,"",SUMPRODUCT(($D$6:$D56&lt;&gt;"")/COUNTIF($D$6:$D56,$D$6:$D56&amp;""))))</f>
        <v/>
      </c>
      <c r="K56" s="12">
        <f>IF($A56="","",DATE(YEAR($A56),MONTH($A56),1))</f>
        <v/>
      </c>
      <c r="L56" s="10">
        <f>IF($A56="","",TEXT($A56,"yyyy-mm-dd")&amp;"|"&amp;$B56&amp;"|"&amp;$C56&amp;"|"&amp;$D56)</f>
        <v/>
      </c>
      <c r="M56" s="10">
        <f>IF($L56="","",IF(COUNTIF($L$6:$L$205,$L56)&gt;1,"Duplicate",""))</f>
        <v/>
      </c>
    </row>
    <row r="57">
      <c r="A57" s="12">
        <f>IF($G57="","",INDEX(Raw!$A$6:$A$205,$G57))</f>
        <v/>
      </c>
      <c r="B57" s="10">
        <f>IF($G57="","",TRIM(INDEX(Raw!$B$6:$B$205,$G57)))</f>
        <v/>
      </c>
      <c r="C57" s="10">
        <f>IF($G57="","",TRIM(INDEX(Raw!$C$6:$C$205,$G57)))</f>
        <v/>
      </c>
      <c r="D57" s="10">
        <f>IF($G57="","",TRIM(INDEX(Raw!$D$6:$D$205,$G57)))</f>
        <v/>
      </c>
      <c r="E57" s="11">
        <f>IF($G57="","",INDEX(Raw!$E$6:$E$205,$G57))</f>
        <v/>
      </c>
      <c r="F57" s="13">
        <f>IF($G57="","",IFERROR($E57*INDEX($P$6:$P$15,MATCH($C57,$O$6:$O$15,0)),""))</f>
        <v/>
      </c>
      <c r="G57" s="11">
        <f>IFERROR(MATCH(ROW()-5,Raw!$H$6:$H$205,0),"")</f>
        <v/>
      </c>
      <c r="H57" s="11">
        <f>IF($B57="","",IF(COUNTIF($B$6:$B57,$B57)&gt;1,"",SUMPRODUCT(($B$6:$B57&lt;&gt;"")/COUNTIF($B$6:$B57,$B$6:$B57&amp;""))))</f>
        <v/>
      </c>
      <c r="I57" s="11">
        <f>IF($C57="","",IF(COUNTIF($C$6:$C57,$C57)&gt;1,"",SUMPRODUCT(($C$6:$C57&lt;&gt;"")/COUNTIF($C$6:$C57,$C$6:$C57&amp;""))))</f>
        <v/>
      </c>
      <c r="J57" s="11">
        <f>IF($D57="","",IF(COUNTIF($D$6:$D57,$D57)&gt;1,"",SUMPRODUCT(($D$6:$D57&lt;&gt;"")/COUNTIF($D$6:$D57,$D$6:$D57&amp;""))))</f>
        <v/>
      </c>
      <c r="K57" s="12">
        <f>IF($A57="","",DATE(YEAR($A57),MONTH($A57),1))</f>
        <v/>
      </c>
      <c r="L57" s="10">
        <f>IF($A57="","",TEXT($A57,"yyyy-mm-dd")&amp;"|"&amp;$B57&amp;"|"&amp;$C57&amp;"|"&amp;$D57)</f>
        <v/>
      </c>
      <c r="M57" s="10">
        <f>IF($L57="","",IF(COUNTIF($L$6:$L$205,$L57)&gt;1,"Duplicate",""))</f>
        <v/>
      </c>
    </row>
    <row r="58">
      <c r="A58" s="12">
        <f>IF($G58="","",INDEX(Raw!$A$6:$A$205,$G58))</f>
        <v/>
      </c>
      <c r="B58" s="10">
        <f>IF($G58="","",TRIM(INDEX(Raw!$B$6:$B$205,$G58)))</f>
        <v/>
      </c>
      <c r="C58" s="10">
        <f>IF($G58="","",TRIM(INDEX(Raw!$C$6:$C$205,$G58)))</f>
        <v/>
      </c>
      <c r="D58" s="10">
        <f>IF($G58="","",TRIM(INDEX(Raw!$D$6:$D$205,$G58)))</f>
        <v/>
      </c>
      <c r="E58" s="11">
        <f>IF($G58="","",INDEX(Raw!$E$6:$E$205,$G58))</f>
        <v/>
      </c>
      <c r="F58" s="13">
        <f>IF($G58="","",IFERROR($E58*INDEX($P$6:$P$15,MATCH($C58,$O$6:$O$15,0)),""))</f>
        <v/>
      </c>
      <c r="G58" s="11">
        <f>IFERROR(MATCH(ROW()-5,Raw!$H$6:$H$205,0),"")</f>
        <v/>
      </c>
      <c r="H58" s="11">
        <f>IF($B58="","",IF(COUNTIF($B$6:$B58,$B58)&gt;1,"",SUMPRODUCT(($B$6:$B58&lt;&gt;"")/COUNTIF($B$6:$B58,$B$6:$B58&amp;""))))</f>
        <v/>
      </c>
      <c r="I58" s="11">
        <f>IF($C58="","",IF(COUNTIF($C$6:$C58,$C58)&gt;1,"",SUMPRODUCT(($C$6:$C58&lt;&gt;"")/COUNTIF($C$6:$C58,$C$6:$C58&amp;""))))</f>
        <v/>
      </c>
      <c r="J58" s="11">
        <f>IF($D58="","",IF(COUNTIF($D$6:$D58,$D58)&gt;1,"",SUMPRODUCT(($D$6:$D58&lt;&gt;"")/COUNTIF($D$6:$D58,$D$6:$D58&amp;""))))</f>
        <v/>
      </c>
      <c r="K58" s="12">
        <f>IF($A58="","",DATE(YEAR($A58),MONTH($A58),1))</f>
        <v/>
      </c>
      <c r="L58" s="10">
        <f>IF($A58="","",TEXT($A58,"yyyy-mm-dd")&amp;"|"&amp;$B58&amp;"|"&amp;$C58&amp;"|"&amp;$D58)</f>
        <v/>
      </c>
      <c r="M58" s="10">
        <f>IF($L58="","",IF(COUNTIF($L$6:$L$205,$L58)&gt;1,"Duplicate",""))</f>
        <v/>
      </c>
    </row>
    <row r="59">
      <c r="A59" s="12">
        <f>IF($G59="","",INDEX(Raw!$A$6:$A$205,$G59))</f>
        <v/>
      </c>
      <c r="B59" s="10">
        <f>IF($G59="","",TRIM(INDEX(Raw!$B$6:$B$205,$G59)))</f>
        <v/>
      </c>
      <c r="C59" s="10">
        <f>IF($G59="","",TRIM(INDEX(Raw!$C$6:$C$205,$G59)))</f>
        <v/>
      </c>
      <c r="D59" s="10">
        <f>IF($G59="","",TRIM(INDEX(Raw!$D$6:$D$205,$G59)))</f>
        <v/>
      </c>
      <c r="E59" s="11">
        <f>IF($G59="","",INDEX(Raw!$E$6:$E$205,$G59))</f>
        <v/>
      </c>
      <c r="F59" s="13">
        <f>IF($G59="","",IFERROR($E59*INDEX($P$6:$P$15,MATCH($C59,$O$6:$O$15,0)),""))</f>
        <v/>
      </c>
      <c r="G59" s="11">
        <f>IFERROR(MATCH(ROW()-5,Raw!$H$6:$H$205,0),"")</f>
        <v/>
      </c>
      <c r="H59" s="11">
        <f>IF($B59="","",IF(COUNTIF($B$6:$B59,$B59)&gt;1,"",SUMPRODUCT(($B$6:$B59&lt;&gt;"")/COUNTIF($B$6:$B59,$B$6:$B59&amp;""))))</f>
        <v/>
      </c>
      <c r="I59" s="11">
        <f>IF($C59="","",IF(COUNTIF($C$6:$C59,$C59)&gt;1,"",SUMPRODUCT(($C$6:$C59&lt;&gt;"")/COUNTIF($C$6:$C59,$C$6:$C59&amp;""))))</f>
        <v/>
      </c>
      <c r="J59" s="11">
        <f>IF($D59="","",IF(COUNTIF($D$6:$D59,$D59)&gt;1,"",SUMPRODUCT(($D$6:$D59&lt;&gt;"")/COUNTIF($D$6:$D59,$D$6:$D59&amp;""))))</f>
        <v/>
      </c>
      <c r="K59" s="12">
        <f>IF($A59="","",DATE(YEAR($A59),MONTH($A59),1))</f>
        <v/>
      </c>
      <c r="L59" s="10">
        <f>IF($A59="","",TEXT($A59,"yyyy-mm-dd")&amp;"|"&amp;$B59&amp;"|"&amp;$C59&amp;"|"&amp;$D59)</f>
        <v/>
      </c>
      <c r="M59" s="10">
        <f>IF($L59="","",IF(COUNTIF($L$6:$L$205,$L59)&gt;1,"Duplicate",""))</f>
        <v/>
      </c>
    </row>
    <row r="60">
      <c r="A60" s="12">
        <f>IF($G60="","",INDEX(Raw!$A$6:$A$205,$G60))</f>
        <v/>
      </c>
      <c r="B60" s="10">
        <f>IF($G60="","",TRIM(INDEX(Raw!$B$6:$B$205,$G60)))</f>
        <v/>
      </c>
      <c r="C60" s="10">
        <f>IF($G60="","",TRIM(INDEX(Raw!$C$6:$C$205,$G60)))</f>
        <v/>
      </c>
      <c r="D60" s="10">
        <f>IF($G60="","",TRIM(INDEX(Raw!$D$6:$D$205,$G60)))</f>
        <v/>
      </c>
      <c r="E60" s="11">
        <f>IF($G60="","",INDEX(Raw!$E$6:$E$205,$G60))</f>
        <v/>
      </c>
      <c r="F60" s="13">
        <f>IF($G60="","",IFERROR($E60*INDEX($P$6:$P$15,MATCH($C60,$O$6:$O$15,0)),""))</f>
        <v/>
      </c>
      <c r="G60" s="11">
        <f>IFERROR(MATCH(ROW()-5,Raw!$H$6:$H$205,0),"")</f>
        <v/>
      </c>
      <c r="H60" s="11">
        <f>IF($B60="","",IF(COUNTIF($B$6:$B60,$B60)&gt;1,"",SUMPRODUCT(($B$6:$B60&lt;&gt;"")/COUNTIF($B$6:$B60,$B$6:$B60&amp;""))))</f>
        <v/>
      </c>
      <c r="I60" s="11">
        <f>IF($C60="","",IF(COUNTIF($C$6:$C60,$C60)&gt;1,"",SUMPRODUCT(($C$6:$C60&lt;&gt;"")/COUNTIF($C$6:$C60,$C$6:$C60&amp;""))))</f>
        <v/>
      </c>
      <c r="J60" s="11">
        <f>IF($D60="","",IF(COUNTIF($D$6:$D60,$D60)&gt;1,"",SUMPRODUCT(($D$6:$D60&lt;&gt;"")/COUNTIF($D$6:$D60,$D$6:$D60&amp;""))))</f>
        <v/>
      </c>
      <c r="K60" s="12">
        <f>IF($A60="","",DATE(YEAR($A60),MONTH($A60),1))</f>
        <v/>
      </c>
      <c r="L60" s="10">
        <f>IF($A60="","",TEXT($A60,"yyyy-mm-dd")&amp;"|"&amp;$B60&amp;"|"&amp;$C60&amp;"|"&amp;$D60)</f>
        <v/>
      </c>
      <c r="M60" s="10">
        <f>IF($L60="","",IF(COUNTIF($L$6:$L$205,$L60)&gt;1,"Duplicate",""))</f>
        <v/>
      </c>
    </row>
    <row r="61">
      <c r="A61" s="12">
        <f>IF($G61="","",INDEX(Raw!$A$6:$A$205,$G61))</f>
        <v/>
      </c>
      <c r="B61" s="10">
        <f>IF($G61="","",TRIM(INDEX(Raw!$B$6:$B$205,$G61)))</f>
        <v/>
      </c>
      <c r="C61" s="10">
        <f>IF($G61="","",TRIM(INDEX(Raw!$C$6:$C$205,$G61)))</f>
        <v/>
      </c>
      <c r="D61" s="10">
        <f>IF($G61="","",TRIM(INDEX(Raw!$D$6:$D$205,$G61)))</f>
        <v/>
      </c>
      <c r="E61" s="11">
        <f>IF($G61="","",INDEX(Raw!$E$6:$E$205,$G61))</f>
        <v/>
      </c>
      <c r="F61" s="13">
        <f>IF($G61="","",IFERROR($E61*INDEX($P$6:$P$15,MATCH($C61,$O$6:$O$15,0)),""))</f>
        <v/>
      </c>
      <c r="G61" s="11">
        <f>IFERROR(MATCH(ROW()-5,Raw!$H$6:$H$205,0),"")</f>
        <v/>
      </c>
      <c r="H61" s="11">
        <f>IF($B61="","",IF(COUNTIF($B$6:$B61,$B61)&gt;1,"",SUMPRODUCT(($B$6:$B61&lt;&gt;"")/COUNTIF($B$6:$B61,$B$6:$B61&amp;""))))</f>
        <v/>
      </c>
      <c r="I61" s="11">
        <f>IF($C61="","",IF(COUNTIF($C$6:$C61,$C61)&gt;1,"",SUMPRODUCT(($C$6:$C61&lt;&gt;"")/COUNTIF($C$6:$C61,$C$6:$C61&amp;""))))</f>
        <v/>
      </c>
      <c r="J61" s="11">
        <f>IF($D61="","",IF(COUNTIF($D$6:$D61,$D61)&gt;1,"",SUMPRODUCT(($D$6:$D61&lt;&gt;"")/COUNTIF($D$6:$D61,$D$6:$D61&amp;""))))</f>
        <v/>
      </c>
      <c r="K61" s="12">
        <f>IF($A61="","",DATE(YEAR($A61),MONTH($A61),1))</f>
        <v/>
      </c>
      <c r="L61" s="10">
        <f>IF($A61="","",TEXT($A61,"yyyy-mm-dd")&amp;"|"&amp;$B61&amp;"|"&amp;$C61&amp;"|"&amp;$D61)</f>
        <v/>
      </c>
      <c r="M61" s="10">
        <f>IF($L61="","",IF(COUNTIF($L$6:$L$205,$L61)&gt;1,"Duplicate",""))</f>
        <v/>
      </c>
    </row>
    <row r="62">
      <c r="A62" s="12">
        <f>IF($G62="","",INDEX(Raw!$A$6:$A$205,$G62))</f>
        <v/>
      </c>
      <c r="B62" s="10">
        <f>IF($G62="","",TRIM(INDEX(Raw!$B$6:$B$205,$G62)))</f>
        <v/>
      </c>
      <c r="C62" s="10">
        <f>IF($G62="","",TRIM(INDEX(Raw!$C$6:$C$205,$G62)))</f>
        <v/>
      </c>
      <c r="D62" s="10">
        <f>IF($G62="","",TRIM(INDEX(Raw!$D$6:$D$205,$G62)))</f>
        <v/>
      </c>
      <c r="E62" s="11">
        <f>IF($G62="","",INDEX(Raw!$E$6:$E$205,$G62))</f>
        <v/>
      </c>
      <c r="F62" s="13">
        <f>IF($G62="","",IFERROR($E62*INDEX($P$6:$P$15,MATCH($C62,$O$6:$O$15,0)),""))</f>
        <v/>
      </c>
      <c r="G62" s="11">
        <f>IFERROR(MATCH(ROW()-5,Raw!$H$6:$H$205,0),"")</f>
        <v/>
      </c>
      <c r="H62" s="11">
        <f>IF($B62="","",IF(COUNTIF($B$6:$B62,$B62)&gt;1,"",SUMPRODUCT(($B$6:$B62&lt;&gt;"")/COUNTIF($B$6:$B62,$B$6:$B62&amp;""))))</f>
        <v/>
      </c>
      <c r="I62" s="11">
        <f>IF($C62="","",IF(COUNTIF($C$6:$C62,$C62)&gt;1,"",SUMPRODUCT(($C$6:$C62&lt;&gt;"")/COUNTIF($C$6:$C62,$C$6:$C62&amp;""))))</f>
        <v/>
      </c>
      <c r="J62" s="11">
        <f>IF($D62="","",IF(COUNTIF($D$6:$D62,$D62)&gt;1,"",SUMPRODUCT(($D$6:$D62&lt;&gt;"")/COUNTIF($D$6:$D62,$D$6:$D62&amp;""))))</f>
        <v/>
      </c>
      <c r="K62" s="12">
        <f>IF($A62="","",DATE(YEAR($A62),MONTH($A62),1))</f>
        <v/>
      </c>
      <c r="L62" s="10">
        <f>IF($A62="","",TEXT($A62,"yyyy-mm-dd")&amp;"|"&amp;$B62&amp;"|"&amp;$C62&amp;"|"&amp;$D62)</f>
        <v/>
      </c>
      <c r="M62" s="10">
        <f>IF($L62="","",IF(COUNTIF($L$6:$L$205,$L62)&gt;1,"Duplicate",""))</f>
        <v/>
      </c>
    </row>
    <row r="63">
      <c r="A63" s="12">
        <f>IF($G63="","",INDEX(Raw!$A$6:$A$205,$G63))</f>
        <v/>
      </c>
      <c r="B63" s="10">
        <f>IF($G63="","",TRIM(INDEX(Raw!$B$6:$B$205,$G63)))</f>
        <v/>
      </c>
      <c r="C63" s="10">
        <f>IF($G63="","",TRIM(INDEX(Raw!$C$6:$C$205,$G63)))</f>
        <v/>
      </c>
      <c r="D63" s="10">
        <f>IF($G63="","",TRIM(INDEX(Raw!$D$6:$D$205,$G63)))</f>
        <v/>
      </c>
      <c r="E63" s="11">
        <f>IF($G63="","",INDEX(Raw!$E$6:$E$205,$G63))</f>
        <v/>
      </c>
      <c r="F63" s="13">
        <f>IF($G63="","",IFERROR($E63*INDEX($P$6:$P$15,MATCH($C63,$O$6:$O$15,0)),""))</f>
        <v/>
      </c>
      <c r="G63" s="11">
        <f>IFERROR(MATCH(ROW()-5,Raw!$H$6:$H$205,0),"")</f>
        <v/>
      </c>
      <c r="H63" s="11">
        <f>IF($B63="","",IF(COUNTIF($B$6:$B63,$B63)&gt;1,"",SUMPRODUCT(($B$6:$B63&lt;&gt;"")/COUNTIF($B$6:$B63,$B$6:$B63&amp;""))))</f>
        <v/>
      </c>
      <c r="I63" s="11">
        <f>IF($C63="","",IF(COUNTIF($C$6:$C63,$C63)&gt;1,"",SUMPRODUCT(($C$6:$C63&lt;&gt;"")/COUNTIF($C$6:$C63,$C$6:$C63&amp;""))))</f>
        <v/>
      </c>
      <c r="J63" s="11">
        <f>IF($D63="","",IF(COUNTIF($D$6:$D63,$D63)&gt;1,"",SUMPRODUCT(($D$6:$D63&lt;&gt;"")/COUNTIF($D$6:$D63,$D$6:$D63&amp;""))))</f>
        <v/>
      </c>
      <c r="K63" s="12">
        <f>IF($A63="","",DATE(YEAR($A63),MONTH($A63),1))</f>
        <v/>
      </c>
      <c r="L63" s="10">
        <f>IF($A63="","",TEXT($A63,"yyyy-mm-dd")&amp;"|"&amp;$B63&amp;"|"&amp;$C63&amp;"|"&amp;$D63)</f>
        <v/>
      </c>
      <c r="M63" s="10">
        <f>IF($L63="","",IF(COUNTIF($L$6:$L$205,$L63)&gt;1,"Duplicate",""))</f>
        <v/>
      </c>
    </row>
    <row r="64">
      <c r="A64" s="12">
        <f>IF($G64="","",INDEX(Raw!$A$6:$A$205,$G64))</f>
        <v/>
      </c>
      <c r="B64" s="10">
        <f>IF($G64="","",TRIM(INDEX(Raw!$B$6:$B$205,$G64)))</f>
        <v/>
      </c>
      <c r="C64" s="10">
        <f>IF($G64="","",TRIM(INDEX(Raw!$C$6:$C$205,$G64)))</f>
        <v/>
      </c>
      <c r="D64" s="10">
        <f>IF($G64="","",TRIM(INDEX(Raw!$D$6:$D$205,$G64)))</f>
        <v/>
      </c>
      <c r="E64" s="11">
        <f>IF($G64="","",INDEX(Raw!$E$6:$E$205,$G64))</f>
        <v/>
      </c>
      <c r="F64" s="13">
        <f>IF($G64="","",IFERROR($E64*INDEX($P$6:$P$15,MATCH($C64,$O$6:$O$15,0)),""))</f>
        <v/>
      </c>
      <c r="G64" s="11">
        <f>IFERROR(MATCH(ROW()-5,Raw!$H$6:$H$205,0),"")</f>
        <v/>
      </c>
      <c r="H64" s="11">
        <f>IF($B64="","",IF(COUNTIF($B$6:$B64,$B64)&gt;1,"",SUMPRODUCT(($B$6:$B64&lt;&gt;"")/COUNTIF($B$6:$B64,$B$6:$B64&amp;""))))</f>
        <v/>
      </c>
      <c r="I64" s="11">
        <f>IF($C64="","",IF(COUNTIF($C$6:$C64,$C64)&gt;1,"",SUMPRODUCT(($C$6:$C64&lt;&gt;"")/COUNTIF($C$6:$C64,$C$6:$C64&amp;""))))</f>
        <v/>
      </c>
      <c r="J64" s="11">
        <f>IF($D64="","",IF(COUNTIF($D$6:$D64,$D64)&gt;1,"",SUMPRODUCT(($D$6:$D64&lt;&gt;"")/COUNTIF($D$6:$D64,$D$6:$D64&amp;""))))</f>
        <v/>
      </c>
      <c r="K64" s="12">
        <f>IF($A64="","",DATE(YEAR($A64),MONTH($A64),1))</f>
        <v/>
      </c>
      <c r="L64" s="10">
        <f>IF($A64="","",TEXT($A64,"yyyy-mm-dd")&amp;"|"&amp;$B64&amp;"|"&amp;$C64&amp;"|"&amp;$D64)</f>
        <v/>
      </c>
      <c r="M64" s="10">
        <f>IF($L64="","",IF(COUNTIF($L$6:$L$205,$L64)&gt;1,"Duplicate",""))</f>
        <v/>
      </c>
    </row>
    <row r="65">
      <c r="A65" s="12">
        <f>IF($G65="","",INDEX(Raw!$A$6:$A$205,$G65))</f>
        <v/>
      </c>
      <c r="B65" s="10">
        <f>IF($G65="","",TRIM(INDEX(Raw!$B$6:$B$205,$G65)))</f>
        <v/>
      </c>
      <c r="C65" s="10">
        <f>IF($G65="","",TRIM(INDEX(Raw!$C$6:$C$205,$G65)))</f>
        <v/>
      </c>
      <c r="D65" s="10">
        <f>IF($G65="","",TRIM(INDEX(Raw!$D$6:$D$205,$G65)))</f>
        <v/>
      </c>
      <c r="E65" s="11">
        <f>IF($G65="","",INDEX(Raw!$E$6:$E$205,$G65))</f>
        <v/>
      </c>
      <c r="F65" s="13">
        <f>IF($G65="","",IFERROR($E65*INDEX($P$6:$P$15,MATCH($C65,$O$6:$O$15,0)),""))</f>
        <v/>
      </c>
      <c r="G65" s="11">
        <f>IFERROR(MATCH(ROW()-5,Raw!$H$6:$H$205,0),"")</f>
        <v/>
      </c>
      <c r="H65" s="11">
        <f>IF($B65="","",IF(COUNTIF($B$6:$B65,$B65)&gt;1,"",SUMPRODUCT(($B$6:$B65&lt;&gt;"")/COUNTIF($B$6:$B65,$B$6:$B65&amp;""))))</f>
        <v/>
      </c>
      <c r="I65" s="11">
        <f>IF($C65="","",IF(COUNTIF($C$6:$C65,$C65)&gt;1,"",SUMPRODUCT(($C$6:$C65&lt;&gt;"")/COUNTIF($C$6:$C65,$C$6:$C65&amp;""))))</f>
        <v/>
      </c>
      <c r="J65" s="11">
        <f>IF($D65="","",IF(COUNTIF($D$6:$D65,$D65)&gt;1,"",SUMPRODUCT(($D$6:$D65&lt;&gt;"")/COUNTIF($D$6:$D65,$D$6:$D65&amp;""))))</f>
        <v/>
      </c>
      <c r="K65" s="12">
        <f>IF($A65="","",DATE(YEAR($A65),MONTH($A65),1))</f>
        <v/>
      </c>
      <c r="L65" s="10">
        <f>IF($A65="","",TEXT($A65,"yyyy-mm-dd")&amp;"|"&amp;$B65&amp;"|"&amp;$C65&amp;"|"&amp;$D65)</f>
        <v/>
      </c>
      <c r="M65" s="10">
        <f>IF($L65="","",IF(COUNTIF($L$6:$L$205,$L65)&gt;1,"Duplicate",""))</f>
        <v/>
      </c>
    </row>
    <row r="66">
      <c r="A66" s="12">
        <f>IF($G66="","",INDEX(Raw!$A$6:$A$205,$G66))</f>
        <v/>
      </c>
      <c r="B66" s="10">
        <f>IF($G66="","",TRIM(INDEX(Raw!$B$6:$B$205,$G66)))</f>
        <v/>
      </c>
      <c r="C66" s="10">
        <f>IF($G66="","",TRIM(INDEX(Raw!$C$6:$C$205,$G66)))</f>
        <v/>
      </c>
      <c r="D66" s="10">
        <f>IF($G66="","",TRIM(INDEX(Raw!$D$6:$D$205,$G66)))</f>
        <v/>
      </c>
      <c r="E66" s="11">
        <f>IF($G66="","",INDEX(Raw!$E$6:$E$205,$G66))</f>
        <v/>
      </c>
      <c r="F66" s="13">
        <f>IF($G66="","",IFERROR($E66*INDEX($P$6:$P$15,MATCH($C66,$O$6:$O$15,0)),""))</f>
        <v/>
      </c>
      <c r="G66" s="11">
        <f>IFERROR(MATCH(ROW()-5,Raw!$H$6:$H$205,0),"")</f>
        <v/>
      </c>
      <c r="H66" s="11">
        <f>IF($B66="","",IF(COUNTIF($B$6:$B66,$B66)&gt;1,"",SUMPRODUCT(($B$6:$B66&lt;&gt;"")/COUNTIF($B$6:$B66,$B$6:$B66&amp;""))))</f>
        <v/>
      </c>
      <c r="I66" s="11">
        <f>IF($C66="","",IF(COUNTIF($C$6:$C66,$C66)&gt;1,"",SUMPRODUCT(($C$6:$C66&lt;&gt;"")/COUNTIF($C$6:$C66,$C$6:$C66&amp;""))))</f>
        <v/>
      </c>
      <c r="J66" s="11">
        <f>IF($D66="","",IF(COUNTIF($D$6:$D66,$D66)&gt;1,"",SUMPRODUCT(($D$6:$D66&lt;&gt;"")/COUNTIF($D$6:$D66,$D$6:$D66&amp;""))))</f>
        <v/>
      </c>
      <c r="K66" s="12">
        <f>IF($A66="","",DATE(YEAR($A66),MONTH($A66),1))</f>
        <v/>
      </c>
      <c r="L66" s="10">
        <f>IF($A66="","",TEXT($A66,"yyyy-mm-dd")&amp;"|"&amp;$B66&amp;"|"&amp;$C66&amp;"|"&amp;$D66)</f>
        <v/>
      </c>
      <c r="M66" s="10">
        <f>IF($L66="","",IF(COUNTIF($L$6:$L$205,$L66)&gt;1,"Duplicate",""))</f>
        <v/>
      </c>
    </row>
    <row r="67">
      <c r="A67" s="12">
        <f>IF($G67="","",INDEX(Raw!$A$6:$A$205,$G67))</f>
        <v/>
      </c>
      <c r="B67" s="10">
        <f>IF($G67="","",TRIM(INDEX(Raw!$B$6:$B$205,$G67)))</f>
        <v/>
      </c>
      <c r="C67" s="10">
        <f>IF($G67="","",TRIM(INDEX(Raw!$C$6:$C$205,$G67)))</f>
        <v/>
      </c>
      <c r="D67" s="10">
        <f>IF($G67="","",TRIM(INDEX(Raw!$D$6:$D$205,$G67)))</f>
        <v/>
      </c>
      <c r="E67" s="11">
        <f>IF($G67="","",INDEX(Raw!$E$6:$E$205,$G67))</f>
        <v/>
      </c>
      <c r="F67" s="13">
        <f>IF($G67="","",IFERROR($E67*INDEX($P$6:$P$15,MATCH($C67,$O$6:$O$15,0)),""))</f>
        <v/>
      </c>
      <c r="G67" s="11">
        <f>IFERROR(MATCH(ROW()-5,Raw!$H$6:$H$205,0),"")</f>
        <v/>
      </c>
      <c r="H67" s="11">
        <f>IF($B67="","",IF(COUNTIF($B$6:$B67,$B67)&gt;1,"",SUMPRODUCT(($B$6:$B67&lt;&gt;"")/COUNTIF($B$6:$B67,$B$6:$B67&amp;""))))</f>
        <v/>
      </c>
      <c r="I67" s="11">
        <f>IF($C67="","",IF(COUNTIF($C$6:$C67,$C67)&gt;1,"",SUMPRODUCT(($C$6:$C67&lt;&gt;"")/COUNTIF($C$6:$C67,$C$6:$C67&amp;""))))</f>
        <v/>
      </c>
      <c r="J67" s="11">
        <f>IF($D67="","",IF(COUNTIF($D$6:$D67,$D67)&gt;1,"",SUMPRODUCT(($D$6:$D67&lt;&gt;"")/COUNTIF($D$6:$D67,$D$6:$D67&amp;""))))</f>
        <v/>
      </c>
      <c r="K67" s="12">
        <f>IF($A67="","",DATE(YEAR($A67),MONTH($A67),1))</f>
        <v/>
      </c>
      <c r="L67" s="10">
        <f>IF($A67="","",TEXT($A67,"yyyy-mm-dd")&amp;"|"&amp;$B67&amp;"|"&amp;$C67&amp;"|"&amp;$D67)</f>
        <v/>
      </c>
      <c r="M67" s="10">
        <f>IF($L67="","",IF(COUNTIF($L$6:$L$205,$L67)&gt;1,"Duplicate",""))</f>
        <v/>
      </c>
    </row>
    <row r="68">
      <c r="A68" s="12">
        <f>IF($G68="","",INDEX(Raw!$A$6:$A$205,$G68))</f>
        <v/>
      </c>
      <c r="B68" s="10">
        <f>IF($G68="","",TRIM(INDEX(Raw!$B$6:$B$205,$G68)))</f>
        <v/>
      </c>
      <c r="C68" s="10">
        <f>IF($G68="","",TRIM(INDEX(Raw!$C$6:$C$205,$G68)))</f>
        <v/>
      </c>
      <c r="D68" s="10">
        <f>IF($G68="","",TRIM(INDEX(Raw!$D$6:$D$205,$G68)))</f>
        <v/>
      </c>
      <c r="E68" s="11">
        <f>IF($G68="","",INDEX(Raw!$E$6:$E$205,$G68))</f>
        <v/>
      </c>
      <c r="F68" s="13">
        <f>IF($G68="","",IFERROR($E68*INDEX($P$6:$P$15,MATCH($C68,$O$6:$O$15,0)),""))</f>
        <v/>
      </c>
      <c r="G68" s="11">
        <f>IFERROR(MATCH(ROW()-5,Raw!$H$6:$H$205,0),"")</f>
        <v/>
      </c>
      <c r="H68" s="11">
        <f>IF($B68="","",IF(COUNTIF($B$6:$B68,$B68)&gt;1,"",SUMPRODUCT(($B$6:$B68&lt;&gt;"")/COUNTIF($B$6:$B68,$B$6:$B68&amp;""))))</f>
        <v/>
      </c>
      <c r="I68" s="11">
        <f>IF($C68="","",IF(COUNTIF($C$6:$C68,$C68)&gt;1,"",SUMPRODUCT(($C$6:$C68&lt;&gt;"")/COUNTIF($C$6:$C68,$C$6:$C68&amp;""))))</f>
        <v/>
      </c>
      <c r="J68" s="11">
        <f>IF($D68="","",IF(COUNTIF($D$6:$D68,$D68)&gt;1,"",SUMPRODUCT(($D$6:$D68&lt;&gt;"")/COUNTIF($D$6:$D68,$D$6:$D68&amp;""))))</f>
        <v/>
      </c>
      <c r="K68" s="12">
        <f>IF($A68="","",DATE(YEAR($A68),MONTH($A68),1))</f>
        <v/>
      </c>
      <c r="L68" s="10">
        <f>IF($A68="","",TEXT($A68,"yyyy-mm-dd")&amp;"|"&amp;$B68&amp;"|"&amp;$C68&amp;"|"&amp;$D68)</f>
        <v/>
      </c>
      <c r="M68" s="10">
        <f>IF($L68="","",IF(COUNTIF($L$6:$L$205,$L68)&gt;1,"Duplicate",""))</f>
        <v/>
      </c>
    </row>
    <row r="69">
      <c r="A69" s="12">
        <f>IF($G69="","",INDEX(Raw!$A$6:$A$205,$G69))</f>
        <v/>
      </c>
      <c r="B69" s="10">
        <f>IF($G69="","",TRIM(INDEX(Raw!$B$6:$B$205,$G69)))</f>
        <v/>
      </c>
      <c r="C69" s="10">
        <f>IF($G69="","",TRIM(INDEX(Raw!$C$6:$C$205,$G69)))</f>
        <v/>
      </c>
      <c r="D69" s="10">
        <f>IF($G69="","",TRIM(INDEX(Raw!$D$6:$D$205,$G69)))</f>
        <v/>
      </c>
      <c r="E69" s="11">
        <f>IF($G69="","",INDEX(Raw!$E$6:$E$205,$G69))</f>
        <v/>
      </c>
      <c r="F69" s="13">
        <f>IF($G69="","",IFERROR($E69*INDEX($P$6:$P$15,MATCH($C69,$O$6:$O$15,0)),""))</f>
        <v/>
      </c>
      <c r="G69" s="11">
        <f>IFERROR(MATCH(ROW()-5,Raw!$H$6:$H$205,0),"")</f>
        <v/>
      </c>
      <c r="H69" s="11">
        <f>IF($B69="","",IF(COUNTIF($B$6:$B69,$B69)&gt;1,"",SUMPRODUCT(($B$6:$B69&lt;&gt;"")/COUNTIF($B$6:$B69,$B$6:$B69&amp;""))))</f>
        <v/>
      </c>
      <c r="I69" s="11">
        <f>IF($C69="","",IF(COUNTIF($C$6:$C69,$C69)&gt;1,"",SUMPRODUCT(($C$6:$C69&lt;&gt;"")/COUNTIF($C$6:$C69,$C$6:$C69&amp;""))))</f>
        <v/>
      </c>
      <c r="J69" s="11">
        <f>IF($D69="","",IF(COUNTIF($D$6:$D69,$D69)&gt;1,"",SUMPRODUCT(($D$6:$D69&lt;&gt;"")/COUNTIF($D$6:$D69,$D$6:$D69&amp;""))))</f>
        <v/>
      </c>
      <c r="K69" s="12">
        <f>IF($A69="","",DATE(YEAR($A69),MONTH($A69),1))</f>
        <v/>
      </c>
      <c r="L69" s="10">
        <f>IF($A69="","",TEXT($A69,"yyyy-mm-dd")&amp;"|"&amp;$B69&amp;"|"&amp;$C69&amp;"|"&amp;$D69)</f>
        <v/>
      </c>
      <c r="M69" s="10">
        <f>IF($L69="","",IF(COUNTIF($L$6:$L$205,$L69)&gt;1,"Duplicate",""))</f>
        <v/>
      </c>
    </row>
    <row r="70">
      <c r="A70" s="12">
        <f>IF($G70="","",INDEX(Raw!$A$6:$A$205,$G70))</f>
        <v/>
      </c>
      <c r="B70" s="10">
        <f>IF($G70="","",TRIM(INDEX(Raw!$B$6:$B$205,$G70)))</f>
        <v/>
      </c>
      <c r="C70" s="10">
        <f>IF($G70="","",TRIM(INDEX(Raw!$C$6:$C$205,$G70)))</f>
        <v/>
      </c>
      <c r="D70" s="10">
        <f>IF($G70="","",TRIM(INDEX(Raw!$D$6:$D$205,$G70)))</f>
        <v/>
      </c>
      <c r="E70" s="11">
        <f>IF($G70="","",INDEX(Raw!$E$6:$E$205,$G70))</f>
        <v/>
      </c>
      <c r="F70" s="13">
        <f>IF($G70="","",IFERROR($E70*INDEX($P$6:$P$15,MATCH($C70,$O$6:$O$15,0)),""))</f>
        <v/>
      </c>
      <c r="G70" s="11">
        <f>IFERROR(MATCH(ROW()-5,Raw!$H$6:$H$205,0),"")</f>
        <v/>
      </c>
      <c r="H70" s="11">
        <f>IF($B70="","",IF(COUNTIF($B$6:$B70,$B70)&gt;1,"",SUMPRODUCT(($B$6:$B70&lt;&gt;"")/COUNTIF($B$6:$B70,$B$6:$B70&amp;""))))</f>
        <v/>
      </c>
      <c r="I70" s="11">
        <f>IF($C70="","",IF(COUNTIF($C$6:$C70,$C70)&gt;1,"",SUMPRODUCT(($C$6:$C70&lt;&gt;"")/COUNTIF($C$6:$C70,$C$6:$C70&amp;""))))</f>
        <v/>
      </c>
      <c r="J70" s="11">
        <f>IF($D70="","",IF(COUNTIF($D$6:$D70,$D70)&gt;1,"",SUMPRODUCT(($D$6:$D70&lt;&gt;"")/COUNTIF($D$6:$D70,$D$6:$D70&amp;""))))</f>
        <v/>
      </c>
      <c r="K70" s="12">
        <f>IF($A70="","",DATE(YEAR($A70),MONTH($A70),1))</f>
        <v/>
      </c>
      <c r="L70" s="10">
        <f>IF($A70="","",TEXT($A70,"yyyy-mm-dd")&amp;"|"&amp;$B70&amp;"|"&amp;$C70&amp;"|"&amp;$D70)</f>
        <v/>
      </c>
      <c r="M70" s="10">
        <f>IF($L70="","",IF(COUNTIF($L$6:$L$205,$L70)&gt;1,"Duplicate",""))</f>
        <v/>
      </c>
    </row>
    <row r="71">
      <c r="A71" s="12">
        <f>IF($G71="","",INDEX(Raw!$A$6:$A$205,$G71))</f>
        <v/>
      </c>
      <c r="B71" s="10">
        <f>IF($G71="","",TRIM(INDEX(Raw!$B$6:$B$205,$G71)))</f>
        <v/>
      </c>
      <c r="C71" s="10">
        <f>IF($G71="","",TRIM(INDEX(Raw!$C$6:$C$205,$G71)))</f>
        <v/>
      </c>
      <c r="D71" s="10">
        <f>IF($G71="","",TRIM(INDEX(Raw!$D$6:$D$205,$G71)))</f>
        <v/>
      </c>
      <c r="E71" s="11">
        <f>IF($G71="","",INDEX(Raw!$E$6:$E$205,$G71))</f>
        <v/>
      </c>
      <c r="F71" s="13">
        <f>IF($G71="","",IFERROR($E71*INDEX($P$6:$P$15,MATCH($C71,$O$6:$O$15,0)),""))</f>
        <v/>
      </c>
      <c r="G71" s="11">
        <f>IFERROR(MATCH(ROW()-5,Raw!$H$6:$H$205,0),"")</f>
        <v/>
      </c>
      <c r="H71" s="11">
        <f>IF($B71="","",IF(COUNTIF($B$6:$B71,$B71)&gt;1,"",SUMPRODUCT(($B$6:$B71&lt;&gt;"")/COUNTIF($B$6:$B71,$B$6:$B71&amp;""))))</f>
        <v/>
      </c>
      <c r="I71" s="11">
        <f>IF($C71="","",IF(COUNTIF($C$6:$C71,$C71)&gt;1,"",SUMPRODUCT(($C$6:$C71&lt;&gt;"")/COUNTIF($C$6:$C71,$C$6:$C71&amp;""))))</f>
        <v/>
      </c>
      <c r="J71" s="11">
        <f>IF($D71="","",IF(COUNTIF($D$6:$D71,$D71)&gt;1,"",SUMPRODUCT(($D$6:$D71&lt;&gt;"")/COUNTIF($D$6:$D71,$D$6:$D71&amp;""))))</f>
        <v/>
      </c>
      <c r="K71" s="12">
        <f>IF($A71="","",DATE(YEAR($A71),MONTH($A71),1))</f>
        <v/>
      </c>
      <c r="L71" s="10">
        <f>IF($A71="","",TEXT($A71,"yyyy-mm-dd")&amp;"|"&amp;$B71&amp;"|"&amp;$C71&amp;"|"&amp;$D71)</f>
        <v/>
      </c>
      <c r="M71" s="10">
        <f>IF($L71="","",IF(COUNTIF($L$6:$L$205,$L71)&gt;1,"Duplicate",""))</f>
        <v/>
      </c>
    </row>
    <row r="72">
      <c r="A72" s="12">
        <f>IF($G72="","",INDEX(Raw!$A$6:$A$205,$G72))</f>
        <v/>
      </c>
      <c r="B72" s="10">
        <f>IF($G72="","",TRIM(INDEX(Raw!$B$6:$B$205,$G72)))</f>
        <v/>
      </c>
      <c r="C72" s="10">
        <f>IF($G72="","",TRIM(INDEX(Raw!$C$6:$C$205,$G72)))</f>
        <v/>
      </c>
      <c r="D72" s="10">
        <f>IF($G72="","",TRIM(INDEX(Raw!$D$6:$D$205,$G72)))</f>
        <v/>
      </c>
      <c r="E72" s="11">
        <f>IF($G72="","",INDEX(Raw!$E$6:$E$205,$G72))</f>
        <v/>
      </c>
      <c r="F72" s="13">
        <f>IF($G72="","",IFERROR($E72*INDEX($P$6:$P$15,MATCH($C72,$O$6:$O$15,0)),""))</f>
        <v/>
      </c>
      <c r="G72" s="11">
        <f>IFERROR(MATCH(ROW()-5,Raw!$H$6:$H$205,0),"")</f>
        <v/>
      </c>
      <c r="H72" s="11">
        <f>IF($B72="","",IF(COUNTIF($B$6:$B72,$B72)&gt;1,"",SUMPRODUCT(($B$6:$B72&lt;&gt;"")/COUNTIF($B$6:$B72,$B$6:$B72&amp;""))))</f>
        <v/>
      </c>
      <c r="I72" s="11">
        <f>IF($C72="","",IF(COUNTIF($C$6:$C72,$C72)&gt;1,"",SUMPRODUCT(($C$6:$C72&lt;&gt;"")/COUNTIF($C$6:$C72,$C$6:$C72&amp;""))))</f>
        <v/>
      </c>
      <c r="J72" s="11">
        <f>IF($D72="","",IF(COUNTIF($D$6:$D72,$D72)&gt;1,"",SUMPRODUCT(($D$6:$D72&lt;&gt;"")/COUNTIF($D$6:$D72,$D$6:$D72&amp;""))))</f>
        <v/>
      </c>
      <c r="K72" s="12">
        <f>IF($A72="","",DATE(YEAR($A72),MONTH($A72),1))</f>
        <v/>
      </c>
      <c r="L72" s="10">
        <f>IF($A72="","",TEXT($A72,"yyyy-mm-dd")&amp;"|"&amp;$B72&amp;"|"&amp;$C72&amp;"|"&amp;$D72)</f>
        <v/>
      </c>
      <c r="M72" s="10">
        <f>IF($L72="","",IF(COUNTIF($L$6:$L$205,$L72)&gt;1,"Duplicate",""))</f>
        <v/>
      </c>
    </row>
    <row r="73">
      <c r="A73" s="12">
        <f>IF($G73="","",INDEX(Raw!$A$6:$A$205,$G73))</f>
        <v/>
      </c>
      <c r="B73" s="10">
        <f>IF($G73="","",TRIM(INDEX(Raw!$B$6:$B$205,$G73)))</f>
        <v/>
      </c>
      <c r="C73" s="10">
        <f>IF($G73="","",TRIM(INDEX(Raw!$C$6:$C$205,$G73)))</f>
        <v/>
      </c>
      <c r="D73" s="10">
        <f>IF($G73="","",TRIM(INDEX(Raw!$D$6:$D$205,$G73)))</f>
        <v/>
      </c>
      <c r="E73" s="11">
        <f>IF($G73="","",INDEX(Raw!$E$6:$E$205,$G73))</f>
        <v/>
      </c>
      <c r="F73" s="13">
        <f>IF($G73="","",IFERROR($E73*INDEX($P$6:$P$15,MATCH($C73,$O$6:$O$15,0)),""))</f>
        <v/>
      </c>
      <c r="G73" s="11">
        <f>IFERROR(MATCH(ROW()-5,Raw!$H$6:$H$205,0),"")</f>
        <v/>
      </c>
      <c r="H73" s="11">
        <f>IF($B73="","",IF(COUNTIF($B$6:$B73,$B73)&gt;1,"",SUMPRODUCT(($B$6:$B73&lt;&gt;"")/COUNTIF($B$6:$B73,$B$6:$B73&amp;""))))</f>
        <v/>
      </c>
      <c r="I73" s="11">
        <f>IF($C73="","",IF(COUNTIF($C$6:$C73,$C73)&gt;1,"",SUMPRODUCT(($C$6:$C73&lt;&gt;"")/COUNTIF($C$6:$C73,$C$6:$C73&amp;""))))</f>
        <v/>
      </c>
      <c r="J73" s="11">
        <f>IF($D73="","",IF(COUNTIF($D$6:$D73,$D73)&gt;1,"",SUMPRODUCT(($D$6:$D73&lt;&gt;"")/COUNTIF($D$6:$D73,$D$6:$D73&amp;""))))</f>
        <v/>
      </c>
      <c r="K73" s="12">
        <f>IF($A73="","",DATE(YEAR($A73),MONTH($A73),1))</f>
        <v/>
      </c>
      <c r="L73" s="10">
        <f>IF($A73="","",TEXT($A73,"yyyy-mm-dd")&amp;"|"&amp;$B73&amp;"|"&amp;$C73&amp;"|"&amp;$D73)</f>
        <v/>
      </c>
      <c r="M73" s="10">
        <f>IF($L73="","",IF(COUNTIF($L$6:$L$205,$L73)&gt;1,"Duplicate",""))</f>
        <v/>
      </c>
    </row>
    <row r="74">
      <c r="A74" s="12">
        <f>IF($G74="","",INDEX(Raw!$A$6:$A$205,$G74))</f>
        <v/>
      </c>
      <c r="B74" s="10">
        <f>IF($G74="","",TRIM(INDEX(Raw!$B$6:$B$205,$G74)))</f>
        <v/>
      </c>
      <c r="C74" s="10">
        <f>IF($G74="","",TRIM(INDEX(Raw!$C$6:$C$205,$G74)))</f>
        <v/>
      </c>
      <c r="D74" s="10">
        <f>IF($G74="","",TRIM(INDEX(Raw!$D$6:$D$205,$G74)))</f>
        <v/>
      </c>
      <c r="E74" s="11">
        <f>IF($G74="","",INDEX(Raw!$E$6:$E$205,$G74))</f>
        <v/>
      </c>
      <c r="F74" s="13">
        <f>IF($G74="","",IFERROR($E74*INDEX($P$6:$P$15,MATCH($C74,$O$6:$O$15,0)),""))</f>
        <v/>
      </c>
      <c r="G74" s="11">
        <f>IFERROR(MATCH(ROW()-5,Raw!$H$6:$H$205,0),"")</f>
        <v/>
      </c>
      <c r="H74" s="11">
        <f>IF($B74="","",IF(COUNTIF($B$6:$B74,$B74)&gt;1,"",SUMPRODUCT(($B$6:$B74&lt;&gt;"")/COUNTIF($B$6:$B74,$B$6:$B74&amp;""))))</f>
        <v/>
      </c>
      <c r="I74" s="11">
        <f>IF($C74="","",IF(COUNTIF($C$6:$C74,$C74)&gt;1,"",SUMPRODUCT(($C$6:$C74&lt;&gt;"")/COUNTIF($C$6:$C74,$C$6:$C74&amp;""))))</f>
        <v/>
      </c>
      <c r="J74" s="11">
        <f>IF($D74="","",IF(COUNTIF($D$6:$D74,$D74)&gt;1,"",SUMPRODUCT(($D$6:$D74&lt;&gt;"")/COUNTIF($D$6:$D74,$D$6:$D74&amp;""))))</f>
        <v/>
      </c>
      <c r="K74" s="12">
        <f>IF($A74="","",DATE(YEAR($A74),MONTH($A74),1))</f>
        <v/>
      </c>
      <c r="L74" s="10">
        <f>IF($A74="","",TEXT($A74,"yyyy-mm-dd")&amp;"|"&amp;$B74&amp;"|"&amp;$C74&amp;"|"&amp;$D74)</f>
        <v/>
      </c>
      <c r="M74" s="10">
        <f>IF($L74="","",IF(COUNTIF($L$6:$L$205,$L74)&gt;1,"Duplicate",""))</f>
        <v/>
      </c>
    </row>
    <row r="75">
      <c r="A75" s="12">
        <f>IF($G75="","",INDEX(Raw!$A$6:$A$205,$G75))</f>
        <v/>
      </c>
      <c r="B75" s="10">
        <f>IF($G75="","",TRIM(INDEX(Raw!$B$6:$B$205,$G75)))</f>
        <v/>
      </c>
      <c r="C75" s="10">
        <f>IF($G75="","",TRIM(INDEX(Raw!$C$6:$C$205,$G75)))</f>
        <v/>
      </c>
      <c r="D75" s="10">
        <f>IF($G75="","",TRIM(INDEX(Raw!$D$6:$D$205,$G75)))</f>
        <v/>
      </c>
      <c r="E75" s="11">
        <f>IF($G75="","",INDEX(Raw!$E$6:$E$205,$G75))</f>
        <v/>
      </c>
      <c r="F75" s="13">
        <f>IF($G75="","",IFERROR($E75*INDEX($P$6:$P$15,MATCH($C75,$O$6:$O$15,0)),""))</f>
        <v/>
      </c>
      <c r="G75" s="11">
        <f>IFERROR(MATCH(ROW()-5,Raw!$H$6:$H$205,0),"")</f>
        <v/>
      </c>
      <c r="H75" s="11">
        <f>IF($B75="","",IF(COUNTIF($B$6:$B75,$B75)&gt;1,"",SUMPRODUCT(($B$6:$B75&lt;&gt;"")/COUNTIF($B$6:$B75,$B$6:$B75&amp;""))))</f>
        <v/>
      </c>
      <c r="I75" s="11">
        <f>IF($C75="","",IF(COUNTIF($C$6:$C75,$C75)&gt;1,"",SUMPRODUCT(($C$6:$C75&lt;&gt;"")/COUNTIF($C$6:$C75,$C$6:$C75&amp;""))))</f>
        <v/>
      </c>
      <c r="J75" s="11">
        <f>IF($D75="","",IF(COUNTIF($D$6:$D75,$D75)&gt;1,"",SUMPRODUCT(($D$6:$D75&lt;&gt;"")/COUNTIF($D$6:$D75,$D$6:$D75&amp;""))))</f>
        <v/>
      </c>
      <c r="K75" s="12">
        <f>IF($A75="","",DATE(YEAR($A75),MONTH($A75),1))</f>
        <v/>
      </c>
      <c r="L75" s="10">
        <f>IF($A75="","",TEXT($A75,"yyyy-mm-dd")&amp;"|"&amp;$B75&amp;"|"&amp;$C75&amp;"|"&amp;$D75)</f>
        <v/>
      </c>
      <c r="M75" s="10">
        <f>IF($L75="","",IF(COUNTIF($L$6:$L$205,$L75)&gt;1,"Duplicate",""))</f>
        <v/>
      </c>
    </row>
    <row r="76">
      <c r="A76" s="12">
        <f>IF($G76="","",INDEX(Raw!$A$6:$A$205,$G76))</f>
        <v/>
      </c>
      <c r="B76" s="10">
        <f>IF($G76="","",TRIM(INDEX(Raw!$B$6:$B$205,$G76)))</f>
        <v/>
      </c>
      <c r="C76" s="10">
        <f>IF($G76="","",TRIM(INDEX(Raw!$C$6:$C$205,$G76)))</f>
        <v/>
      </c>
      <c r="D76" s="10">
        <f>IF($G76="","",TRIM(INDEX(Raw!$D$6:$D$205,$G76)))</f>
        <v/>
      </c>
      <c r="E76" s="11">
        <f>IF($G76="","",INDEX(Raw!$E$6:$E$205,$G76))</f>
        <v/>
      </c>
      <c r="F76" s="13">
        <f>IF($G76="","",IFERROR($E76*INDEX($P$6:$P$15,MATCH($C76,$O$6:$O$15,0)),""))</f>
        <v/>
      </c>
      <c r="G76" s="11">
        <f>IFERROR(MATCH(ROW()-5,Raw!$H$6:$H$205,0),"")</f>
        <v/>
      </c>
      <c r="H76" s="11">
        <f>IF($B76="","",IF(COUNTIF($B$6:$B76,$B76)&gt;1,"",SUMPRODUCT(($B$6:$B76&lt;&gt;"")/COUNTIF($B$6:$B76,$B$6:$B76&amp;""))))</f>
        <v/>
      </c>
      <c r="I76" s="11">
        <f>IF($C76="","",IF(COUNTIF($C$6:$C76,$C76)&gt;1,"",SUMPRODUCT(($C$6:$C76&lt;&gt;"")/COUNTIF($C$6:$C76,$C$6:$C76&amp;""))))</f>
        <v/>
      </c>
      <c r="J76" s="11">
        <f>IF($D76="","",IF(COUNTIF($D$6:$D76,$D76)&gt;1,"",SUMPRODUCT(($D$6:$D76&lt;&gt;"")/COUNTIF($D$6:$D76,$D$6:$D76&amp;""))))</f>
        <v/>
      </c>
      <c r="K76" s="12">
        <f>IF($A76="","",DATE(YEAR($A76),MONTH($A76),1))</f>
        <v/>
      </c>
      <c r="L76" s="10">
        <f>IF($A76="","",TEXT($A76,"yyyy-mm-dd")&amp;"|"&amp;$B76&amp;"|"&amp;$C76&amp;"|"&amp;$D76)</f>
        <v/>
      </c>
      <c r="M76" s="10">
        <f>IF($L76="","",IF(COUNTIF($L$6:$L$205,$L76)&gt;1,"Duplicate",""))</f>
        <v/>
      </c>
    </row>
    <row r="77">
      <c r="A77" s="12">
        <f>IF($G77="","",INDEX(Raw!$A$6:$A$205,$G77))</f>
        <v/>
      </c>
      <c r="B77" s="10">
        <f>IF($G77="","",TRIM(INDEX(Raw!$B$6:$B$205,$G77)))</f>
        <v/>
      </c>
      <c r="C77" s="10">
        <f>IF($G77="","",TRIM(INDEX(Raw!$C$6:$C$205,$G77)))</f>
        <v/>
      </c>
      <c r="D77" s="10">
        <f>IF($G77="","",TRIM(INDEX(Raw!$D$6:$D$205,$G77)))</f>
        <v/>
      </c>
      <c r="E77" s="11">
        <f>IF($G77="","",INDEX(Raw!$E$6:$E$205,$G77))</f>
        <v/>
      </c>
      <c r="F77" s="13">
        <f>IF($G77="","",IFERROR($E77*INDEX($P$6:$P$15,MATCH($C77,$O$6:$O$15,0)),""))</f>
        <v/>
      </c>
      <c r="G77" s="11">
        <f>IFERROR(MATCH(ROW()-5,Raw!$H$6:$H$205,0),"")</f>
        <v/>
      </c>
      <c r="H77" s="11">
        <f>IF($B77="","",IF(COUNTIF($B$6:$B77,$B77)&gt;1,"",SUMPRODUCT(($B$6:$B77&lt;&gt;"")/COUNTIF($B$6:$B77,$B$6:$B77&amp;""))))</f>
        <v/>
      </c>
      <c r="I77" s="11">
        <f>IF($C77="","",IF(COUNTIF($C$6:$C77,$C77)&gt;1,"",SUMPRODUCT(($C$6:$C77&lt;&gt;"")/COUNTIF($C$6:$C77,$C$6:$C77&amp;""))))</f>
        <v/>
      </c>
      <c r="J77" s="11">
        <f>IF($D77="","",IF(COUNTIF($D$6:$D77,$D77)&gt;1,"",SUMPRODUCT(($D$6:$D77&lt;&gt;"")/COUNTIF($D$6:$D77,$D$6:$D77&amp;""))))</f>
        <v/>
      </c>
      <c r="K77" s="12">
        <f>IF($A77="","",DATE(YEAR($A77),MONTH($A77),1))</f>
        <v/>
      </c>
      <c r="L77" s="10">
        <f>IF($A77="","",TEXT($A77,"yyyy-mm-dd")&amp;"|"&amp;$B77&amp;"|"&amp;$C77&amp;"|"&amp;$D77)</f>
        <v/>
      </c>
      <c r="M77" s="10">
        <f>IF($L77="","",IF(COUNTIF($L$6:$L$205,$L77)&gt;1,"Duplicate",""))</f>
        <v/>
      </c>
    </row>
    <row r="78">
      <c r="A78" s="12">
        <f>IF($G78="","",INDEX(Raw!$A$6:$A$205,$G78))</f>
        <v/>
      </c>
      <c r="B78" s="10">
        <f>IF($G78="","",TRIM(INDEX(Raw!$B$6:$B$205,$G78)))</f>
        <v/>
      </c>
      <c r="C78" s="10">
        <f>IF($G78="","",TRIM(INDEX(Raw!$C$6:$C$205,$G78)))</f>
        <v/>
      </c>
      <c r="D78" s="10">
        <f>IF($G78="","",TRIM(INDEX(Raw!$D$6:$D$205,$G78)))</f>
        <v/>
      </c>
      <c r="E78" s="11">
        <f>IF($G78="","",INDEX(Raw!$E$6:$E$205,$G78))</f>
        <v/>
      </c>
      <c r="F78" s="13">
        <f>IF($G78="","",IFERROR($E78*INDEX($P$6:$P$15,MATCH($C78,$O$6:$O$15,0)),""))</f>
        <v/>
      </c>
      <c r="G78" s="11">
        <f>IFERROR(MATCH(ROW()-5,Raw!$H$6:$H$205,0),"")</f>
        <v/>
      </c>
      <c r="H78" s="11">
        <f>IF($B78="","",IF(COUNTIF($B$6:$B78,$B78)&gt;1,"",SUMPRODUCT(($B$6:$B78&lt;&gt;"")/COUNTIF($B$6:$B78,$B$6:$B78&amp;""))))</f>
        <v/>
      </c>
      <c r="I78" s="11">
        <f>IF($C78="","",IF(COUNTIF($C$6:$C78,$C78)&gt;1,"",SUMPRODUCT(($C$6:$C78&lt;&gt;"")/COUNTIF($C$6:$C78,$C$6:$C78&amp;""))))</f>
        <v/>
      </c>
      <c r="J78" s="11">
        <f>IF($D78="","",IF(COUNTIF($D$6:$D78,$D78)&gt;1,"",SUMPRODUCT(($D$6:$D78&lt;&gt;"")/COUNTIF($D$6:$D78,$D$6:$D78&amp;""))))</f>
        <v/>
      </c>
      <c r="K78" s="12">
        <f>IF($A78="","",DATE(YEAR($A78),MONTH($A78),1))</f>
        <v/>
      </c>
      <c r="L78" s="10">
        <f>IF($A78="","",TEXT($A78,"yyyy-mm-dd")&amp;"|"&amp;$B78&amp;"|"&amp;$C78&amp;"|"&amp;$D78)</f>
        <v/>
      </c>
      <c r="M78" s="10">
        <f>IF($L78="","",IF(COUNTIF($L$6:$L$205,$L78)&gt;1,"Duplicate",""))</f>
        <v/>
      </c>
    </row>
    <row r="79">
      <c r="A79" s="12">
        <f>IF($G79="","",INDEX(Raw!$A$6:$A$205,$G79))</f>
        <v/>
      </c>
      <c r="B79" s="10">
        <f>IF($G79="","",TRIM(INDEX(Raw!$B$6:$B$205,$G79)))</f>
        <v/>
      </c>
      <c r="C79" s="10">
        <f>IF($G79="","",TRIM(INDEX(Raw!$C$6:$C$205,$G79)))</f>
        <v/>
      </c>
      <c r="D79" s="10">
        <f>IF($G79="","",TRIM(INDEX(Raw!$D$6:$D$205,$G79)))</f>
        <v/>
      </c>
      <c r="E79" s="11">
        <f>IF($G79="","",INDEX(Raw!$E$6:$E$205,$G79))</f>
        <v/>
      </c>
      <c r="F79" s="13">
        <f>IF($G79="","",IFERROR($E79*INDEX($P$6:$P$15,MATCH($C79,$O$6:$O$15,0)),""))</f>
        <v/>
      </c>
      <c r="G79" s="11">
        <f>IFERROR(MATCH(ROW()-5,Raw!$H$6:$H$205,0),"")</f>
        <v/>
      </c>
      <c r="H79" s="11">
        <f>IF($B79="","",IF(COUNTIF($B$6:$B79,$B79)&gt;1,"",SUMPRODUCT(($B$6:$B79&lt;&gt;"")/COUNTIF($B$6:$B79,$B$6:$B79&amp;""))))</f>
        <v/>
      </c>
      <c r="I79" s="11">
        <f>IF($C79="","",IF(COUNTIF($C$6:$C79,$C79)&gt;1,"",SUMPRODUCT(($C$6:$C79&lt;&gt;"")/COUNTIF($C$6:$C79,$C$6:$C79&amp;""))))</f>
        <v/>
      </c>
      <c r="J79" s="11">
        <f>IF($D79="","",IF(COUNTIF($D$6:$D79,$D79)&gt;1,"",SUMPRODUCT(($D$6:$D79&lt;&gt;"")/COUNTIF($D$6:$D79,$D$6:$D79&amp;""))))</f>
        <v/>
      </c>
      <c r="K79" s="12">
        <f>IF($A79="","",DATE(YEAR($A79),MONTH($A79),1))</f>
        <v/>
      </c>
      <c r="L79" s="10">
        <f>IF($A79="","",TEXT($A79,"yyyy-mm-dd")&amp;"|"&amp;$B79&amp;"|"&amp;$C79&amp;"|"&amp;$D79)</f>
        <v/>
      </c>
      <c r="M79" s="10">
        <f>IF($L79="","",IF(COUNTIF($L$6:$L$205,$L79)&gt;1,"Duplicate",""))</f>
        <v/>
      </c>
    </row>
    <row r="80">
      <c r="A80" s="12">
        <f>IF($G80="","",INDEX(Raw!$A$6:$A$205,$G80))</f>
        <v/>
      </c>
      <c r="B80" s="10">
        <f>IF($G80="","",TRIM(INDEX(Raw!$B$6:$B$205,$G80)))</f>
        <v/>
      </c>
      <c r="C80" s="10">
        <f>IF($G80="","",TRIM(INDEX(Raw!$C$6:$C$205,$G80)))</f>
        <v/>
      </c>
      <c r="D80" s="10">
        <f>IF($G80="","",TRIM(INDEX(Raw!$D$6:$D$205,$G80)))</f>
        <v/>
      </c>
      <c r="E80" s="11">
        <f>IF($G80="","",INDEX(Raw!$E$6:$E$205,$G80))</f>
        <v/>
      </c>
      <c r="F80" s="13">
        <f>IF($G80="","",IFERROR($E80*INDEX($P$6:$P$15,MATCH($C80,$O$6:$O$15,0)),""))</f>
        <v/>
      </c>
      <c r="G80" s="11">
        <f>IFERROR(MATCH(ROW()-5,Raw!$H$6:$H$205,0),"")</f>
        <v/>
      </c>
      <c r="H80" s="11">
        <f>IF($B80="","",IF(COUNTIF($B$6:$B80,$B80)&gt;1,"",SUMPRODUCT(($B$6:$B80&lt;&gt;"")/COUNTIF($B$6:$B80,$B$6:$B80&amp;""))))</f>
        <v/>
      </c>
      <c r="I80" s="11">
        <f>IF($C80="","",IF(COUNTIF($C$6:$C80,$C80)&gt;1,"",SUMPRODUCT(($C$6:$C80&lt;&gt;"")/COUNTIF($C$6:$C80,$C$6:$C80&amp;""))))</f>
        <v/>
      </c>
      <c r="J80" s="11">
        <f>IF($D80="","",IF(COUNTIF($D$6:$D80,$D80)&gt;1,"",SUMPRODUCT(($D$6:$D80&lt;&gt;"")/COUNTIF($D$6:$D80,$D$6:$D80&amp;""))))</f>
        <v/>
      </c>
      <c r="K80" s="12">
        <f>IF($A80="","",DATE(YEAR($A80),MONTH($A80),1))</f>
        <v/>
      </c>
      <c r="L80" s="10">
        <f>IF($A80="","",TEXT($A80,"yyyy-mm-dd")&amp;"|"&amp;$B80&amp;"|"&amp;$C80&amp;"|"&amp;$D80)</f>
        <v/>
      </c>
      <c r="M80" s="10">
        <f>IF($L80="","",IF(COUNTIF($L$6:$L$205,$L80)&gt;1,"Duplicate",""))</f>
        <v/>
      </c>
    </row>
    <row r="81">
      <c r="A81" s="12">
        <f>IF($G81="","",INDEX(Raw!$A$6:$A$205,$G81))</f>
        <v/>
      </c>
      <c r="B81" s="10">
        <f>IF($G81="","",TRIM(INDEX(Raw!$B$6:$B$205,$G81)))</f>
        <v/>
      </c>
      <c r="C81" s="10">
        <f>IF($G81="","",TRIM(INDEX(Raw!$C$6:$C$205,$G81)))</f>
        <v/>
      </c>
      <c r="D81" s="10">
        <f>IF($G81="","",TRIM(INDEX(Raw!$D$6:$D$205,$G81)))</f>
        <v/>
      </c>
      <c r="E81" s="11">
        <f>IF($G81="","",INDEX(Raw!$E$6:$E$205,$G81))</f>
        <v/>
      </c>
      <c r="F81" s="13">
        <f>IF($G81="","",IFERROR($E81*INDEX($P$6:$P$15,MATCH($C81,$O$6:$O$15,0)),""))</f>
        <v/>
      </c>
      <c r="G81" s="11">
        <f>IFERROR(MATCH(ROW()-5,Raw!$H$6:$H$205,0),"")</f>
        <v/>
      </c>
      <c r="H81" s="11">
        <f>IF($B81="","",IF(COUNTIF($B$6:$B81,$B81)&gt;1,"",SUMPRODUCT(($B$6:$B81&lt;&gt;"")/COUNTIF($B$6:$B81,$B$6:$B81&amp;""))))</f>
        <v/>
      </c>
      <c r="I81" s="11">
        <f>IF($C81="","",IF(COUNTIF($C$6:$C81,$C81)&gt;1,"",SUMPRODUCT(($C$6:$C81&lt;&gt;"")/COUNTIF($C$6:$C81,$C$6:$C81&amp;""))))</f>
        <v/>
      </c>
      <c r="J81" s="11">
        <f>IF($D81="","",IF(COUNTIF($D$6:$D81,$D81)&gt;1,"",SUMPRODUCT(($D$6:$D81&lt;&gt;"")/COUNTIF($D$6:$D81,$D$6:$D81&amp;""))))</f>
        <v/>
      </c>
      <c r="K81" s="12">
        <f>IF($A81="","",DATE(YEAR($A81),MONTH($A81),1))</f>
        <v/>
      </c>
      <c r="L81" s="10">
        <f>IF($A81="","",TEXT($A81,"yyyy-mm-dd")&amp;"|"&amp;$B81&amp;"|"&amp;$C81&amp;"|"&amp;$D81)</f>
        <v/>
      </c>
      <c r="M81" s="10">
        <f>IF($L81="","",IF(COUNTIF($L$6:$L$205,$L81)&gt;1,"Duplicate",""))</f>
        <v/>
      </c>
    </row>
    <row r="82">
      <c r="A82" s="12">
        <f>IF($G82="","",INDEX(Raw!$A$6:$A$205,$G82))</f>
        <v/>
      </c>
      <c r="B82" s="10">
        <f>IF($G82="","",TRIM(INDEX(Raw!$B$6:$B$205,$G82)))</f>
        <v/>
      </c>
      <c r="C82" s="10">
        <f>IF($G82="","",TRIM(INDEX(Raw!$C$6:$C$205,$G82)))</f>
        <v/>
      </c>
      <c r="D82" s="10">
        <f>IF($G82="","",TRIM(INDEX(Raw!$D$6:$D$205,$G82)))</f>
        <v/>
      </c>
      <c r="E82" s="11">
        <f>IF($G82="","",INDEX(Raw!$E$6:$E$205,$G82))</f>
        <v/>
      </c>
      <c r="F82" s="13">
        <f>IF($G82="","",IFERROR($E82*INDEX($P$6:$P$15,MATCH($C82,$O$6:$O$15,0)),""))</f>
        <v/>
      </c>
      <c r="G82" s="11">
        <f>IFERROR(MATCH(ROW()-5,Raw!$H$6:$H$205,0),"")</f>
        <v/>
      </c>
      <c r="H82" s="11">
        <f>IF($B82="","",IF(COUNTIF($B$6:$B82,$B82)&gt;1,"",SUMPRODUCT(($B$6:$B82&lt;&gt;"")/COUNTIF($B$6:$B82,$B$6:$B82&amp;""))))</f>
        <v/>
      </c>
      <c r="I82" s="11">
        <f>IF($C82="","",IF(COUNTIF($C$6:$C82,$C82)&gt;1,"",SUMPRODUCT(($C$6:$C82&lt;&gt;"")/COUNTIF($C$6:$C82,$C$6:$C82&amp;""))))</f>
        <v/>
      </c>
      <c r="J82" s="11">
        <f>IF($D82="","",IF(COUNTIF($D$6:$D82,$D82)&gt;1,"",SUMPRODUCT(($D$6:$D82&lt;&gt;"")/COUNTIF($D$6:$D82,$D$6:$D82&amp;""))))</f>
        <v/>
      </c>
      <c r="K82" s="12">
        <f>IF($A82="","",DATE(YEAR($A82),MONTH($A82),1))</f>
        <v/>
      </c>
      <c r="L82" s="10">
        <f>IF($A82="","",TEXT($A82,"yyyy-mm-dd")&amp;"|"&amp;$B82&amp;"|"&amp;$C82&amp;"|"&amp;$D82)</f>
        <v/>
      </c>
      <c r="M82" s="10">
        <f>IF($L82="","",IF(COUNTIF($L$6:$L$205,$L82)&gt;1,"Duplicate",""))</f>
        <v/>
      </c>
    </row>
    <row r="83">
      <c r="A83" s="12">
        <f>IF($G83="","",INDEX(Raw!$A$6:$A$205,$G83))</f>
        <v/>
      </c>
      <c r="B83" s="10">
        <f>IF($G83="","",TRIM(INDEX(Raw!$B$6:$B$205,$G83)))</f>
        <v/>
      </c>
      <c r="C83" s="10">
        <f>IF($G83="","",TRIM(INDEX(Raw!$C$6:$C$205,$G83)))</f>
        <v/>
      </c>
      <c r="D83" s="10">
        <f>IF($G83="","",TRIM(INDEX(Raw!$D$6:$D$205,$G83)))</f>
        <v/>
      </c>
      <c r="E83" s="11">
        <f>IF($G83="","",INDEX(Raw!$E$6:$E$205,$G83))</f>
        <v/>
      </c>
      <c r="F83" s="13">
        <f>IF($G83="","",IFERROR($E83*INDEX($P$6:$P$15,MATCH($C83,$O$6:$O$15,0)),""))</f>
        <v/>
      </c>
      <c r="G83" s="11">
        <f>IFERROR(MATCH(ROW()-5,Raw!$H$6:$H$205,0),"")</f>
        <v/>
      </c>
      <c r="H83" s="11">
        <f>IF($B83="","",IF(COUNTIF($B$6:$B83,$B83)&gt;1,"",SUMPRODUCT(($B$6:$B83&lt;&gt;"")/COUNTIF($B$6:$B83,$B$6:$B83&amp;""))))</f>
        <v/>
      </c>
      <c r="I83" s="11">
        <f>IF($C83="","",IF(COUNTIF($C$6:$C83,$C83)&gt;1,"",SUMPRODUCT(($C$6:$C83&lt;&gt;"")/COUNTIF($C$6:$C83,$C$6:$C83&amp;""))))</f>
        <v/>
      </c>
      <c r="J83" s="11">
        <f>IF($D83="","",IF(COUNTIF($D$6:$D83,$D83)&gt;1,"",SUMPRODUCT(($D$6:$D83&lt;&gt;"")/COUNTIF($D$6:$D83,$D$6:$D83&amp;""))))</f>
        <v/>
      </c>
      <c r="K83" s="12">
        <f>IF($A83="","",DATE(YEAR($A83),MONTH($A83),1))</f>
        <v/>
      </c>
      <c r="L83" s="10">
        <f>IF($A83="","",TEXT($A83,"yyyy-mm-dd")&amp;"|"&amp;$B83&amp;"|"&amp;$C83&amp;"|"&amp;$D83)</f>
        <v/>
      </c>
      <c r="M83" s="10">
        <f>IF($L83="","",IF(COUNTIF($L$6:$L$205,$L83)&gt;1,"Duplicate",""))</f>
        <v/>
      </c>
    </row>
    <row r="84">
      <c r="A84" s="12">
        <f>IF($G84="","",INDEX(Raw!$A$6:$A$205,$G84))</f>
        <v/>
      </c>
      <c r="B84" s="10">
        <f>IF($G84="","",TRIM(INDEX(Raw!$B$6:$B$205,$G84)))</f>
        <v/>
      </c>
      <c r="C84" s="10">
        <f>IF($G84="","",TRIM(INDEX(Raw!$C$6:$C$205,$G84)))</f>
        <v/>
      </c>
      <c r="D84" s="10">
        <f>IF($G84="","",TRIM(INDEX(Raw!$D$6:$D$205,$G84)))</f>
        <v/>
      </c>
      <c r="E84" s="11">
        <f>IF($G84="","",INDEX(Raw!$E$6:$E$205,$G84))</f>
        <v/>
      </c>
      <c r="F84" s="13">
        <f>IF($G84="","",IFERROR($E84*INDEX($P$6:$P$15,MATCH($C84,$O$6:$O$15,0)),""))</f>
        <v/>
      </c>
      <c r="G84" s="11">
        <f>IFERROR(MATCH(ROW()-5,Raw!$H$6:$H$205,0),"")</f>
        <v/>
      </c>
      <c r="H84" s="11">
        <f>IF($B84="","",IF(COUNTIF($B$6:$B84,$B84)&gt;1,"",SUMPRODUCT(($B$6:$B84&lt;&gt;"")/COUNTIF($B$6:$B84,$B$6:$B84&amp;""))))</f>
        <v/>
      </c>
      <c r="I84" s="11">
        <f>IF($C84="","",IF(COUNTIF($C$6:$C84,$C84)&gt;1,"",SUMPRODUCT(($C$6:$C84&lt;&gt;"")/COUNTIF($C$6:$C84,$C$6:$C84&amp;""))))</f>
        <v/>
      </c>
      <c r="J84" s="11">
        <f>IF($D84="","",IF(COUNTIF($D$6:$D84,$D84)&gt;1,"",SUMPRODUCT(($D$6:$D84&lt;&gt;"")/COUNTIF($D$6:$D84,$D$6:$D84&amp;""))))</f>
        <v/>
      </c>
      <c r="K84" s="12">
        <f>IF($A84="","",DATE(YEAR($A84),MONTH($A84),1))</f>
        <v/>
      </c>
      <c r="L84" s="10">
        <f>IF($A84="","",TEXT($A84,"yyyy-mm-dd")&amp;"|"&amp;$B84&amp;"|"&amp;$C84&amp;"|"&amp;$D84)</f>
        <v/>
      </c>
      <c r="M84" s="10">
        <f>IF($L84="","",IF(COUNTIF($L$6:$L$205,$L84)&gt;1,"Duplicate",""))</f>
        <v/>
      </c>
    </row>
    <row r="85">
      <c r="A85" s="12">
        <f>IF($G85="","",INDEX(Raw!$A$6:$A$205,$G85))</f>
        <v/>
      </c>
      <c r="B85" s="10">
        <f>IF($G85="","",TRIM(INDEX(Raw!$B$6:$B$205,$G85)))</f>
        <v/>
      </c>
      <c r="C85" s="10">
        <f>IF($G85="","",TRIM(INDEX(Raw!$C$6:$C$205,$G85)))</f>
        <v/>
      </c>
      <c r="D85" s="10">
        <f>IF($G85="","",TRIM(INDEX(Raw!$D$6:$D$205,$G85)))</f>
        <v/>
      </c>
      <c r="E85" s="11">
        <f>IF($G85="","",INDEX(Raw!$E$6:$E$205,$G85))</f>
        <v/>
      </c>
      <c r="F85" s="13">
        <f>IF($G85="","",IFERROR($E85*INDEX($P$6:$P$15,MATCH($C85,$O$6:$O$15,0)),""))</f>
        <v/>
      </c>
      <c r="G85" s="11">
        <f>IFERROR(MATCH(ROW()-5,Raw!$H$6:$H$205,0),"")</f>
        <v/>
      </c>
      <c r="H85" s="11">
        <f>IF($B85="","",IF(COUNTIF($B$6:$B85,$B85)&gt;1,"",SUMPRODUCT(($B$6:$B85&lt;&gt;"")/COUNTIF($B$6:$B85,$B$6:$B85&amp;""))))</f>
        <v/>
      </c>
      <c r="I85" s="11">
        <f>IF($C85="","",IF(COUNTIF($C$6:$C85,$C85)&gt;1,"",SUMPRODUCT(($C$6:$C85&lt;&gt;"")/COUNTIF($C$6:$C85,$C$6:$C85&amp;""))))</f>
        <v/>
      </c>
      <c r="J85" s="11">
        <f>IF($D85="","",IF(COUNTIF($D$6:$D85,$D85)&gt;1,"",SUMPRODUCT(($D$6:$D85&lt;&gt;"")/COUNTIF($D$6:$D85,$D$6:$D85&amp;""))))</f>
        <v/>
      </c>
      <c r="K85" s="12">
        <f>IF($A85="","",DATE(YEAR($A85),MONTH($A85),1))</f>
        <v/>
      </c>
      <c r="L85" s="10">
        <f>IF($A85="","",TEXT($A85,"yyyy-mm-dd")&amp;"|"&amp;$B85&amp;"|"&amp;$C85&amp;"|"&amp;$D85)</f>
        <v/>
      </c>
      <c r="M85" s="10">
        <f>IF($L85="","",IF(COUNTIF($L$6:$L$205,$L85)&gt;1,"Duplicate",""))</f>
        <v/>
      </c>
    </row>
    <row r="86">
      <c r="A86" s="12">
        <f>IF($G86="","",INDEX(Raw!$A$6:$A$205,$G86))</f>
        <v/>
      </c>
      <c r="B86" s="10">
        <f>IF($G86="","",TRIM(INDEX(Raw!$B$6:$B$205,$G86)))</f>
        <v/>
      </c>
      <c r="C86" s="10">
        <f>IF($G86="","",TRIM(INDEX(Raw!$C$6:$C$205,$G86)))</f>
        <v/>
      </c>
      <c r="D86" s="10">
        <f>IF($G86="","",TRIM(INDEX(Raw!$D$6:$D$205,$G86)))</f>
        <v/>
      </c>
      <c r="E86" s="11">
        <f>IF($G86="","",INDEX(Raw!$E$6:$E$205,$G86))</f>
        <v/>
      </c>
      <c r="F86" s="13">
        <f>IF($G86="","",IFERROR($E86*INDEX($P$6:$P$15,MATCH($C86,$O$6:$O$15,0)),""))</f>
        <v/>
      </c>
      <c r="G86" s="11">
        <f>IFERROR(MATCH(ROW()-5,Raw!$H$6:$H$205,0),"")</f>
        <v/>
      </c>
      <c r="H86" s="11">
        <f>IF($B86="","",IF(COUNTIF($B$6:$B86,$B86)&gt;1,"",SUMPRODUCT(($B$6:$B86&lt;&gt;"")/COUNTIF($B$6:$B86,$B$6:$B86&amp;""))))</f>
        <v/>
      </c>
      <c r="I86" s="11">
        <f>IF($C86="","",IF(COUNTIF($C$6:$C86,$C86)&gt;1,"",SUMPRODUCT(($C$6:$C86&lt;&gt;"")/COUNTIF($C$6:$C86,$C$6:$C86&amp;""))))</f>
        <v/>
      </c>
      <c r="J86" s="11">
        <f>IF($D86="","",IF(COUNTIF($D$6:$D86,$D86)&gt;1,"",SUMPRODUCT(($D$6:$D86&lt;&gt;"")/COUNTIF($D$6:$D86,$D$6:$D86&amp;""))))</f>
        <v/>
      </c>
      <c r="K86" s="12">
        <f>IF($A86="","",DATE(YEAR($A86),MONTH($A86),1))</f>
        <v/>
      </c>
      <c r="L86" s="10">
        <f>IF($A86="","",TEXT($A86,"yyyy-mm-dd")&amp;"|"&amp;$B86&amp;"|"&amp;$C86&amp;"|"&amp;$D86)</f>
        <v/>
      </c>
      <c r="M86" s="10">
        <f>IF($L86="","",IF(COUNTIF($L$6:$L$205,$L86)&gt;1,"Duplicate",""))</f>
        <v/>
      </c>
    </row>
    <row r="87">
      <c r="A87" s="12">
        <f>IF($G87="","",INDEX(Raw!$A$6:$A$205,$G87))</f>
        <v/>
      </c>
      <c r="B87" s="10">
        <f>IF($G87="","",TRIM(INDEX(Raw!$B$6:$B$205,$G87)))</f>
        <v/>
      </c>
      <c r="C87" s="10">
        <f>IF($G87="","",TRIM(INDEX(Raw!$C$6:$C$205,$G87)))</f>
        <v/>
      </c>
      <c r="D87" s="10">
        <f>IF($G87="","",TRIM(INDEX(Raw!$D$6:$D$205,$G87)))</f>
        <v/>
      </c>
      <c r="E87" s="11">
        <f>IF($G87="","",INDEX(Raw!$E$6:$E$205,$G87))</f>
        <v/>
      </c>
      <c r="F87" s="13">
        <f>IF($G87="","",IFERROR($E87*INDEX($P$6:$P$15,MATCH($C87,$O$6:$O$15,0)),""))</f>
        <v/>
      </c>
      <c r="G87" s="11">
        <f>IFERROR(MATCH(ROW()-5,Raw!$H$6:$H$205,0),"")</f>
        <v/>
      </c>
      <c r="H87" s="11">
        <f>IF($B87="","",IF(COUNTIF($B$6:$B87,$B87)&gt;1,"",SUMPRODUCT(($B$6:$B87&lt;&gt;"")/COUNTIF($B$6:$B87,$B$6:$B87&amp;""))))</f>
        <v/>
      </c>
      <c r="I87" s="11">
        <f>IF($C87="","",IF(COUNTIF($C$6:$C87,$C87)&gt;1,"",SUMPRODUCT(($C$6:$C87&lt;&gt;"")/COUNTIF($C$6:$C87,$C$6:$C87&amp;""))))</f>
        <v/>
      </c>
      <c r="J87" s="11">
        <f>IF($D87="","",IF(COUNTIF($D$6:$D87,$D87)&gt;1,"",SUMPRODUCT(($D$6:$D87&lt;&gt;"")/COUNTIF($D$6:$D87,$D$6:$D87&amp;""))))</f>
        <v/>
      </c>
      <c r="K87" s="12">
        <f>IF($A87="","",DATE(YEAR($A87),MONTH($A87),1))</f>
        <v/>
      </c>
      <c r="L87" s="10">
        <f>IF($A87="","",TEXT($A87,"yyyy-mm-dd")&amp;"|"&amp;$B87&amp;"|"&amp;$C87&amp;"|"&amp;$D87)</f>
        <v/>
      </c>
      <c r="M87" s="10">
        <f>IF($L87="","",IF(COUNTIF($L$6:$L$205,$L87)&gt;1,"Duplicate",""))</f>
        <v/>
      </c>
    </row>
    <row r="88">
      <c r="A88" s="12">
        <f>IF($G88="","",INDEX(Raw!$A$6:$A$205,$G88))</f>
        <v/>
      </c>
      <c r="B88" s="10">
        <f>IF($G88="","",TRIM(INDEX(Raw!$B$6:$B$205,$G88)))</f>
        <v/>
      </c>
      <c r="C88" s="10">
        <f>IF($G88="","",TRIM(INDEX(Raw!$C$6:$C$205,$G88)))</f>
        <v/>
      </c>
      <c r="D88" s="10">
        <f>IF($G88="","",TRIM(INDEX(Raw!$D$6:$D$205,$G88)))</f>
        <v/>
      </c>
      <c r="E88" s="11">
        <f>IF($G88="","",INDEX(Raw!$E$6:$E$205,$G88))</f>
        <v/>
      </c>
      <c r="F88" s="13">
        <f>IF($G88="","",IFERROR($E88*INDEX($P$6:$P$15,MATCH($C88,$O$6:$O$15,0)),""))</f>
        <v/>
      </c>
      <c r="G88" s="11">
        <f>IFERROR(MATCH(ROW()-5,Raw!$H$6:$H$205,0),"")</f>
        <v/>
      </c>
      <c r="H88" s="11">
        <f>IF($B88="","",IF(COUNTIF($B$6:$B88,$B88)&gt;1,"",SUMPRODUCT(($B$6:$B88&lt;&gt;"")/COUNTIF($B$6:$B88,$B$6:$B88&amp;""))))</f>
        <v/>
      </c>
      <c r="I88" s="11">
        <f>IF($C88="","",IF(COUNTIF($C$6:$C88,$C88)&gt;1,"",SUMPRODUCT(($C$6:$C88&lt;&gt;"")/COUNTIF($C$6:$C88,$C$6:$C88&amp;""))))</f>
        <v/>
      </c>
      <c r="J88" s="11">
        <f>IF($D88="","",IF(COUNTIF($D$6:$D88,$D88)&gt;1,"",SUMPRODUCT(($D$6:$D88&lt;&gt;"")/COUNTIF($D$6:$D88,$D$6:$D88&amp;""))))</f>
        <v/>
      </c>
      <c r="K88" s="12">
        <f>IF($A88="","",DATE(YEAR($A88),MONTH($A88),1))</f>
        <v/>
      </c>
      <c r="L88" s="10">
        <f>IF($A88="","",TEXT($A88,"yyyy-mm-dd")&amp;"|"&amp;$B88&amp;"|"&amp;$C88&amp;"|"&amp;$D88)</f>
        <v/>
      </c>
      <c r="M88" s="10">
        <f>IF($L88="","",IF(COUNTIF($L$6:$L$205,$L88)&gt;1,"Duplicate",""))</f>
        <v/>
      </c>
    </row>
    <row r="89">
      <c r="A89" s="12">
        <f>IF($G89="","",INDEX(Raw!$A$6:$A$205,$G89))</f>
        <v/>
      </c>
      <c r="B89" s="10">
        <f>IF($G89="","",TRIM(INDEX(Raw!$B$6:$B$205,$G89)))</f>
        <v/>
      </c>
      <c r="C89" s="10">
        <f>IF($G89="","",TRIM(INDEX(Raw!$C$6:$C$205,$G89)))</f>
        <v/>
      </c>
      <c r="D89" s="10">
        <f>IF($G89="","",TRIM(INDEX(Raw!$D$6:$D$205,$G89)))</f>
        <v/>
      </c>
      <c r="E89" s="11">
        <f>IF($G89="","",INDEX(Raw!$E$6:$E$205,$G89))</f>
        <v/>
      </c>
      <c r="F89" s="13">
        <f>IF($G89="","",IFERROR($E89*INDEX($P$6:$P$15,MATCH($C89,$O$6:$O$15,0)),""))</f>
        <v/>
      </c>
      <c r="G89" s="11">
        <f>IFERROR(MATCH(ROW()-5,Raw!$H$6:$H$205,0),"")</f>
        <v/>
      </c>
      <c r="H89" s="11">
        <f>IF($B89="","",IF(COUNTIF($B$6:$B89,$B89)&gt;1,"",SUMPRODUCT(($B$6:$B89&lt;&gt;"")/COUNTIF($B$6:$B89,$B$6:$B89&amp;""))))</f>
        <v/>
      </c>
      <c r="I89" s="11">
        <f>IF($C89="","",IF(COUNTIF($C$6:$C89,$C89)&gt;1,"",SUMPRODUCT(($C$6:$C89&lt;&gt;"")/COUNTIF($C$6:$C89,$C$6:$C89&amp;""))))</f>
        <v/>
      </c>
      <c r="J89" s="11">
        <f>IF($D89="","",IF(COUNTIF($D$6:$D89,$D89)&gt;1,"",SUMPRODUCT(($D$6:$D89&lt;&gt;"")/COUNTIF($D$6:$D89,$D$6:$D89&amp;""))))</f>
        <v/>
      </c>
      <c r="K89" s="12">
        <f>IF($A89="","",DATE(YEAR($A89),MONTH($A89),1))</f>
        <v/>
      </c>
      <c r="L89" s="10">
        <f>IF($A89="","",TEXT($A89,"yyyy-mm-dd")&amp;"|"&amp;$B89&amp;"|"&amp;$C89&amp;"|"&amp;$D89)</f>
        <v/>
      </c>
      <c r="M89" s="10">
        <f>IF($L89="","",IF(COUNTIF($L$6:$L$205,$L89)&gt;1,"Duplicate",""))</f>
        <v/>
      </c>
    </row>
    <row r="90">
      <c r="A90" s="12">
        <f>IF($G90="","",INDEX(Raw!$A$6:$A$205,$G90))</f>
        <v/>
      </c>
      <c r="B90" s="10">
        <f>IF($G90="","",TRIM(INDEX(Raw!$B$6:$B$205,$G90)))</f>
        <v/>
      </c>
      <c r="C90" s="10">
        <f>IF($G90="","",TRIM(INDEX(Raw!$C$6:$C$205,$G90)))</f>
        <v/>
      </c>
      <c r="D90" s="10">
        <f>IF($G90="","",TRIM(INDEX(Raw!$D$6:$D$205,$G90)))</f>
        <v/>
      </c>
      <c r="E90" s="11">
        <f>IF($G90="","",INDEX(Raw!$E$6:$E$205,$G90))</f>
        <v/>
      </c>
      <c r="F90" s="13">
        <f>IF($G90="","",IFERROR($E90*INDEX($P$6:$P$15,MATCH($C90,$O$6:$O$15,0)),""))</f>
        <v/>
      </c>
      <c r="G90" s="11">
        <f>IFERROR(MATCH(ROW()-5,Raw!$H$6:$H$205,0),"")</f>
        <v/>
      </c>
      <c r="H90" s="11">
        <f>IF($B90="","",IF(COUNTIF($B$6:$B90,$B90)&gt;1,"",SUMPRODUCT(($B$6:$B90&lt;&gt;"")/COUNTIF($B$6:$B90,$B$6:$B90&amp;""))))</f>
        <v/>
      </c>
      <c r="I90" s="11">
        <f>IF($C90="","",IF(COUNTIF($C$6:$C90,$C90)&gt;1,"",SUMPRODUCT(($C$6:$C90&lt;&gt;"")/COUNTIF($C$6:$C90,$C$6:$C90&amp;""))))</f>
        <v/>
      </c>
      <c r="J90" s="11">
        <f>IF($D90="","",IF(COUNTIF($D$6:$D90,$D90)&gt;1,"",SUMPRODUCT(($D$6:$D90&lt;&gt;"")/COUNTIF($D$6:$D90,$D$6:$D90&amp;""))))</f>
        <v/>
      </c>
      <c r="K90" s="12">
        <f>IF($A90="","",DATE(YEAR($A90),MONTH($A90),1))</f>
        <v/>
      </c>
      <c r="L90" s="10">
        <f>IF($A90="","",TEXT($A90,"yyyy-mm-dd")&amp;"|"&amp;$B90&amp;"|"&amp;$C90&amp;"|"&amp;$D90)</f>
        <v/>
      </c>
      <c r="M90" s="10">
        <f>IF($L90="","",IF(COUNTIF($L$6:$L$205,$L90)&gt;1,"Duplicate",""))</f>
        <v/>
      </c>
    </row>
    <row r="91">
      <c r="A91" s="12">
        <f>IF($G91="","",INDEX(Raw!$A$6:$A$205,$G91))</f>
        <v/>
      </c>
      <c r="B91" s="10">
        <f>IF($G91="","",TRIM(INDEX(Raw!$B$6:$B$205,$G91)))</f>
        <v/>
      </c>
      <c r="C91" s="10">
        <f>IF($G91="","",TRIM(INDEX(Raw!$C$6:$C$205,$G91)))</f>
        <v/>
      </c>
      <c r="D91" s="10">
        <f>IF($G91="","",TRIM(INDEX(Raw!$D$6:$D$205,$G91)))</f>
        <v/>
      </c>
      <c r="E91" s="11">
        <f>IF($G91="","",INDEX(Raw!$E$6:$E$205,$G91))</f>
        <v/>
      </c>
      <c r="F91" s="13">
        <f>IF($G91="","",IFERROR($E91*INDEX($P$6:$P$15,MATCH($C91,$O$6:$O$15,0)),""))</f>
        <v/>
      </c>
      <c r="G91" s="11">
        <f>IFERROR(MATCH(ROW()-5,Raw!$H$6:$H$205,0),"")</f>
        <v/>
      </c>
      <c r="H91" s="11">
        <f>IF($B91="","",IF(COUNTIF($B$6:$B91,$B91)&gt;1,"",SUMPRODUCT(($B$6:$B91&lt;&gt;"")/COUNTIF($B$6:$B91,$B$6:$B91&amp;""))))</f>
        <v/>
      </c>
      <c r="I91" s="11">
        <f>IF($C91="","",IF(COUNTIF($C$6:$C91,$C91)&gt;1,"",SUMPRODUCT(($C$6:$C91&lt;&gt;"")/COUNTIF($C$6:$C91,$C$6:$C91&amp;""))))</f>
        <v/>
      </c>
      <c r="J91" s="11">
        <f>IF($D91="","",IF(COUNTIF($D$6:$D91,$D91)&gt;1,"",SUMPRODUCT(($D$6:$D91&lt;&gt;"")/COUNTIF($D$6:$D91,$D$6:$D91&amp;""))))</f>
        <v/>
      </c>
      <c r="K91" s="12">
        <f>IF($A91="","",DATE(YEAR($A91),MONTH($A91),1))</f>
        <v/>
      </c>
      <c r="L91" s="10">
        <f>IF($A91="","",TEXT($A91,"yyyy-mm-dd")&amp;"|"&amp;$B91&amp;"|"&amp;$C91&amp;"|"&amp;$D91)</f>
        <v/>
      </c>
      <c r="M91" s="10">
        <f>IF($L91="","",IF(COUNTIF($L$6:$L$205,$L91)&gt;1,"Duplicate",""))</f>
        <v/>
      </c>
    </row>
    <row r="92">
      <c r="A92" s="12">
        <f>IF($G92="","",INDEX(Raw!$A$6:$A$205,$G92))</f>
        <v/>
      </c>
      <c r="B92" s="10">
        <f>IF($G92="","",TRIM(INDEX(Raw!$B$6:$B$205,$G92)))</f>
        <v/>
      </c>
      <c r="C92" s="10">
        <f>IF($G92="","",TRIM(INDEX(Raw!$C$6:$C$205,$G92)))</f>
        <v/>
      </c>
      <c r="D92" s="10">
        <f>IF($G92="","",TRIM(INDEX(Raw!$D$6:$D$205,$G92)))</f>
        <v/>
      </c>
      <c r="E92" s="11">
        <f>IF($G92="","",INDEX(Raw!$E$6:$E$205,$G92))</f>
        <v/>
      </c>
      <c r="F92" s="13">
        <f>IF($G92="","",IFERROR($E92*INDEX($P$6:$P$15,MATCH($C92,$O$6:$O$15,0)),""))</f>
        <v/>
      </c>
      <c r="G92" s="11">
        <f>IFERROR(MATCH(ROW()-5,Raw!$H$6:$H$205,0),"")</f>
        <v/>
      </c>
      <c r="H92" s="11">
        <f>IF($B92="","",IF(COUNTIF($B$6:$B92,$B92)&gt;1,"",SUMPRODUCT(($B$6:$B92&lt;&gt;"")/COUNTIF($B$6:$B92,$B$6:$B92&amp;""))))</f>
        <v/>
      </c>
      <c r="I92" s="11">
        <f>IF($C92="","",IF(COUNTIF($C$6:$C92,$C92)&gt;1,"",SUMPRODUCT(($C$6:$C92&lt;&gt;"")/COUNTIF($C$6:$C92,$C$6:$C92&amp;""))))</f>
        <v/>
      </c>
      <c r="J92" s="11">
        <f>IF($D92="","",IF(COUNTIF($D$6:$D92,$D92)&gt;1,"",SUMPRODUCT(($D$6:$D92&lt;&gt;"")/COUNTIF($D$6:$D92,$D$6:$D92&amp;""))))</f>
        <v/>
      </c>
      <c r="K92" s="12">
        <f>IF($A92="","",DATE(YEAR($A92),MONTH($A92),1))</f>
        <v/>
      </c>
      <c r="L92" s="10">
        <f>IF($A92="","",TEXT($A92,"yyyy-mm-dd")&amp;"|"&amp;$B92&amp;"|"&amp;$C92&amp;"|"&amp;$D92)</f>
        <v/>
      </c>
      <c r="M92" s="10">
        <f>IF($L92="","",IF(COUNTIF($L$6:$L$205,$L92)&gt;1,"Duplicate",""))</f>
        <v/>
      </c>
    </row>
    <row r="93">
      <c r="A93" s="12">
        <f>IF($G93="","",INDEX(Raw!$A$6:$A$205,$G93))</f>
        <v/>
      </c>
      <c r="B93" s="10">
        <f>IF($G93="","",TRIM(INDEX(Raw!$B$6:$B$205,$G93)))</f>
        <v/>
      </c>
      <c r="C93" s="10">
        <f>IF($G93="","",TRIM(INDEX(Raw!$C$6:$C$205,$G93)))</f>
        <v/>
      </c>
      <c r="D93" s="10">
        <f>IF($G93="","",TRIM(INDEX(Raw!$D$6:$D$205,$G93)))</f>
        <v/>
      </c>
      <c r="E93" s="11">
        <f>IF($G93="","",INDEX(Raw!$E$6:$E$205,$G93))</f>
        <v/>
      </c>
      <c r="F93" s="13">
        <f>IF($G93="","",IFERROR($E93*INDEX($P$6:$P$15,MATCH($C93,$O$6:$O$15,0)),""))</f>
        <v/>
      </c>
      <c r="G93" s="11">
        <f>IFERROR(MATCH(ROW()-5,Raw!$H$6:$H$205,0),"")</f>
        <v/>
      </c>
      <c r="H93" s="11">
        <f>IF($B93="","",IF(COUNTIF($B$6:$B93,$B93)&gt;1,"",SUMPRODUCT(($B$6:$B93&lt;&gt;"")/COUNTIF($B$6:$B93,$B$6:$B93&amp;""))))</f>
        <v/>
      </c>
      <c r="I93" s="11">
        <f>IF($C93="","",IF(COUNTIF($C$6:$C93,$C93)&gt;1,"",SUMPRODUCT(($C$6:$C93&lt;&gt;"")/COUNTIF($C$6:$C93,$C$6:$C93&amp;""))))</f>
        <v/>
      </c>
      <c r="J93" s="11">
        <f>IF($D93="","",IF(COUNTIF($D$6:$D93,$D93)&gt;1,"",SUMPRODUCT(($D$6:$D93&lt;&gt;"")/COUNTIF($D$6:$D93,$D$6:$D93&amp;""))))</f>
        <v/>
      </c>
      <c r="K93" s="12">
        <f>IF($A93="","",DATE(YEAR($A93),MONTH($A93),1))</f>
        <v/>
      </c>
      <c r="L93" s="10">
        <f>IF($A93="","",TEXT($A93,"yyyy-mm-dd")&amp;"|"&amp;$B93&amp;"|"&amp;$C93&amp;"|"&amp;$D93)</f>
        <v/>
      </c>
      <c r="M93" s="10">
        <f>IF($L93="","",IF(COUNTIF($L$6:$L$205,$L93)&gt;1,"Duplicate",""))</f>
        <v/>
      </c>
    </row>
    <row r="94">
      <c r="A94" s="12">
        <f>IF($G94="","",INDEX(Raw!$A$6:$A$205,$G94))</f>
        <v/>
      </c>
      <c r="B94" s="10">
        <f>IF($G94="","",TRIM(INDEX(Raw!$B$6:$B$205,$G94)))</f>
        <v/>
      </c>
      <c r="C94" s="10">
        <f>IF($G94="","",TRIM(INDEX(Raw!$C$6:$C$205,$G94)))</f>
        <v/>
      </c>
      <c r="D94" s="10">
        <f>IF($G94="","",TRIM(INDEX(Raw!$D$6:$D$205,$G94)))</f>
        <v/>
      </c>
      <c r="E94" s="11">
        <f>IF($G94="","",INDEX(Raw!$E$6:$E$205,$G94))</f>
        <v/>
      </c>
      <c r="F94" s="13">
        <f>IF($G94="","",IFERROR($E94*INDEX($P$6:$P$15,MATCH($C94,$O$6:$O$15,0)),""))</f>
        <v/>
      </c>
      <c r="G94" s="11">
        <f>IFERROR(MATCH(ROW()-5,Raw!$H$6:$H$205,0),"")</f>
        <v/>
      </c>
      <c r="H94" s="11">
        <f>IF($B94="","",IF(COUNTIF($B$6:$B94,$B94)&gt;1,"",SUMPRODUCT(($B$6:$B94&lt;&gt;"")/COUNTIF($B$6:$B94,$B$6:$B94&amp;""))))</f>
        <v/>
      </c>
      <c r="I94" s="11">
        <f>IF($C94="","",IF(COUNTIF($C$6:$C94,$C94)&gt;1,"",SUMPRODUCT(($C$6:$C94&lt;&gt;"")/COUNTIF($C$6:$C94,$C$6:$C94&amp;""))))</f>
        <v/>
      </c>
      <c r="J94" s="11">
        <f>IF($D94="","",IF(COUNTIF($D$6:$D94,$D94)&gt;1,"",SUMPRODUCT(($D$6:$D94&lt;&gt;"")/COUNTIF($D$6:$D94,$D$6:$D94&amp;""))))</f>
        <v/>
      </c>
      <c r="K94" s="12">
        <f>IF($A94="","",DATE(YEAR($A94),MONTH($A94),1))</f>
        <v/>
      </c>
      <c r="L94" s="10">
        <f>IF($A94="","",TEXT($A94,"yyyy-mm-dd")&amp;"|"&amp;$B94&amp;"|"&amp;$C94&amp;"|"&amp;$D94)</f>
        <v/>
      </c>
      <c r="M94" s="10">
        <f>IF($L94="","",IF(COUNTIF($L$6:$L$205,$L94)&gt;1,"Duplicate",""))</f>
        <v/>
      </c>
    </row>
    <row r="95">
      <c r="A95" s="12">
        <f>IF($G95="","",INDEX(Raw!$A$6:$A$205,$G95))</f>
        <v/>
      </c>
      <c r="B95" s="10">
        <f>IF($G95="","",TRIM(INDEX(Raw!$B$6:$B$205,$G95)))</f>
        <v/>
      </c>
      <c r="C95" s="10">
        <f>IF($G95="","",TRIM(INDEX(Raw!$C$6:$C$205,$G95)))</f>
        <v/>
      </c>
      <c r="D95" s="10">
        <f>IF($G95="","",TRIM(INDEX(Raw!$D$6:$D$205,$G95)))</f>
        <v/>
      </c>
      <c r="E95" s="11">
        <f>IF($G95="","",INDEX(Raw!$E$6:$E$205,$G95))</f>
        <v/>
      </c>
      <c r="F95" s="13">
        <f>IF($G95="","",IFERROR($E95*INDEX($P$6:$P$15,MATCH($C95,$O$6:$O$15,0)),""))</f>
        <v/>
      </c>
      <c r="G95" s="11">
        <f>IFERROR(MATCH(ROW()-5,Raw!$H$6:$H$205,0),"")</f>
        <v/>
      </c>
      <c r="H95" s="11">
        <f>IF($B95="","",IF(COUNTIF($B$6:$B95,$B95)&gt;1,"",SUMPRODUCT(($B$6:$B95&lt;&gt;"")/COUNTIF($B$6:$B95,$B$6:$B95&amp;""))))</f>
        <v/>
      </c>
      <c r="I95" s="11">
        <f>IF($C95="","",IF(COUNTIF($C$6:$C95,$C95)&gt;1,"",SUMPRODUCT(($C$6:$C95&lt;&gt;"")/COUNTIF($C$6:$C95,$C$6:$C95&amp;""))))</f>
        <v/>
      </c>
      <c r="J95" s="11">
        <f>IF($D95="","",IF(COUNTIF($D$6:$D95,$D95)&gt;1,"",SUMPRODUCT(($D$6:$D95&lt;&gt;"")/COUNTIF($D$6:$D95,$D$6:$D95&amp;""))))</f>
        <v/>
      </c>
      <c r="K95" s="12">
        <f>IF($A95="","",DATE(YEAR($A95),MONTH($A95),1))</f>
        <v/>
      </c>
      <c r="L95" s="10">
        <f>IF($A95="","",TEXT($A95,"yyyy-mm-dd")&amp;"|"&amp;$B95&amp;"|"&amp;$C95&amp;"|"&amp;$D95)</f>
        <v/>
      </c>
      <c r="M95" s="10">
        <f>IF($L95="","",IF(COUNTIF($L$6:$L$205,$L95)&gt;1,"Duplicate",""))</f>
        <v/>
      </c>
    </row>
    <row r="96">
      <c r="A96" s="12">
        <f>IF($G96="","",INDEX(Raw!$A$6:$A$205,$G96))</f>
        <v/>
      </c>
      <c r="B96" s="10">
        <f>IF($G96="","",TRIM(INDEX(Raw!$B$6:$B$205,$G96)))</f>
        <v/>
      </c>
      <c r="C96" s="10">
        <f>IF($G96="","",TRIM(INDEX(Raw!$C$6:$C$205,$G96)))</f>
        <v/>
      </c>
      <c r="D96" s="10">
        <f>IF($G96="","",TRIM(INDEX(Raw!$D$6:$D$205,$G96)))</f>
        <v/>
      </c>
      <c r="E96" s="11">
        <f>IF($G96="","",INDEX(Raw!$E$6:$E$205,$G96))</f>
        <v/>
      </c>
      <c r="F96" s="13">
        <f>IF($G96="","",IFERROR($E96*INDEX($P$6:$P$15,MATCH($C96,$O$6:$O$15,0)),""))</f>
        <v/>
      </c>
      <c r="G96" s="11">
        <f>IFERROR(MATCH(ROW()-5,Raw!$H$6:$H$205,0),"")</f>
        <v/>
      </c>
      <c r="H96" s="11">
        <f>IF($B96="","",IF(COUNTIF($B$6:$B96,$B96)&gt;1,"",SUMPRODUCT(($B$6:$B96&lt;&gt;"")/COUNTIF($B$6:$B96,$B$6:$B96&amp;""))))</f>
        <v/>
      </c>
      <c r="I96" s="11">
        <f>IF($C96="","",IF(COUNTIF($C$6:$C96,$C96)&gt;1,"",SUMPRODUCT(($C$6:$C96&lt;&gt;"")/COUNTIF($C$6:$C96,$C$6:$C96&amp;""))))</f>
        <v/>
      </c>
      <c r="J96" s="11">
        <f>IF($D96="","",IF(COUNTIF($D$6:$D96,$D96)&gt;1,"",SUMPRODUCT(($D$6:$D96&lt;&gt;"")/COUNTIF($D$6:$D96,$D$6:$D96&amp;""))))</f>
        <v/>
      </c>
      <c r="K96" s="12">
        <f>IF($A96="","",DATE(YEAR($A96),MONTH($A96),1))</f>
        <v/>
      </c>
      <c r="L96" s="10">
        <f>IF($A96="","",TEXT($A96,"yyyy-mm-dd")&amp;"|"&amp;$B96&amp;"|"&amp;$C96&amp;"|"&amp;$D96)</f>
        <v/>
      </c>
      <c r="M96" s="10">
        <f>IF($L96="","",IF(COUNTIF($L$6:$L$205,$L96)&gt;1,"Duplicate",""))</f>
        <v/>
      </c>
    </row>
    <row r="97">
      <c r="A97" s="12">
        <f>IF($G97="","",INDEX(Raw!$A$6:$A$205,$G97))</f>
        <v/>
      </c>
      <c r="B97" s="10">
        <f>IF($G97="","",TRIM(INDEX(Raw!$B$6:$B$205,$G97)))</f>
        <v/>
      </c>
      <c r="C97" s="10">
        <f>IF($G97="","",TRIM(INDEX(Raw!$C$6:$C$205,$G97)))</f>
        <v/>
      </c>
      <c r="D97" s="10">
        <f>IF($G97="","",TRIM(INDEX(Raw!$D$6:$D$205,$G97)))</f>
        <v/>
      </c>
      <c r="E97" s="11">
        <f>IF($G97="","",INDEX(Raw!$E$6:$E$205,$G97))</f>
        <v/>
      </c>
      <c r="F97" s="13">
        <f>IF($G97="","",IFERROR($E97*INDEX($P$6:$P$15,MATCH($C97,$O$6:$O$15,0)),""))</f>
        <v/>
      </c>
      <c r="G97" s="11">
        <f>IFERROR(MATCH(ROW()-5,Raw!$H$6:$H$205,0),"")</f>
        <v/>
      </c>
      <c r="H97" s="11">
        <f>IF($B97="","",IF(COUNTIF($B$6:$B97,$B97)&gt;1,"",SUMPRODUCT(($B$6:$B97&lt;&gt;"")/COUNTIF($B$6:$B97,$B$6:$B97&amp;""))))</f>
        <v/>
      </c>
      <c r="I97" s="11">
        <f>IF($C97="","",IF(COUNTIF($C$6:$C97,$C97)&gt;1,"",SUMPRODUCT(($C$6:$C97&lt;&gt;"")/COUNTIF($C$6:$C97,$C$6:$C97&amp;""))))</f>
        <v/>
      </c>
      <c r="J97" s="11">
        <f>IF($D97="","",IF(COUNTIF($D$6:$D97,$D97)&gt;1,"",SUMPRODUCT(($D$6:$D97&lt;&gt;"")/COUNTIF($D$6:$D97,$D$6:$D97&amp;""))))</f>
        <v/>
      </c>
      <c r="K97" s="12">
        <f>IF($A97="","",DATE(YEAR($A97),MONTH($A97),1))</f>
        <v/>
      </c>
      <c r="L97" s="10">
        <f>IF($A97="","",TEXT($A97,"yyyy-mm-dd")&amp;"|"&amp;$B97&amp;"|"&amp;$C97&amp;"|"&amp;$D97)</f>
        <v/>
      </c>
      <c r="M97" s="10">
        <f>IF($L97="","",IF(COUNTIF($L$6:$L$205,$L97)&gt;1,"Duplicate",""))</f>
        <v/>
      </c>
    </row>
    <row r="98">
      <c r="A98" s="12">
        <f>IF($G98="","",INDEX(Raw!$A$6:$A$205,$G98))</f>
        <v/>
      </c>
      <c r="B98" s="10">
        <f>IF($G98="","",TRIM(INDEX(Raw!$B$6:$B$205,$G98)))</f>
        <v/>
      </c>
      <c r="C98" s="10">
        <f>IF($G98="","",TRIM(INDEX(Raw!$C$6:$C$205,$G98)))</f>
        <v/>
      </c>
      <c r="D98" s="10">
        <f>IF($G98="","",TRIM(INDEX(Raw!$D$6:$D$205,$G98)))</f>
        <v/>
      </c>
      <c r="E98" s="11">
        <f>IF($G98="","",INDEX(Raw!$E$6:$E$205,$G98))</f>
        <v/>
      </c>
      <c r="F98" s="13">
        <f>IF($G98="","",IFERROR($E98*INDEX($P$6:$P$15,MATCH($C98,$O$6:$O$15,0)),""))</f>
        <v/>
      </c>
      <c r="G98" s="11">
        <f>IFERROR(MATCH(ROW()-5,Raw!$H$6:$H$205,0),"")</f>
        <v/>
      </c>
      <c r="H98" s="11">
        <f>IF($B98="","",IF(COUNTIF($B$6:$B98,$B98)&gt;1,"",SUMPRODUCT(($B$6:$B98&lt;&gt;"")/COUNTIF($B$6:$B98,$B$6:$B98&amp;""))))</f>
        <v/>
      </c>
      <c r="I98" s="11">
        <f>IF($C98="","",IF(COUNTIF($C$6:$C98,$C98)&gt;1,"",SUMPRODUCT(($C$6:$C98&lt;&gt;"")/COUNTIF($C$6:$C98,$C$6:$C98&amp;""))))</f>
        <v/>
      </c>
      <c r="J98" s="11">
        <f>IF($D98="","",IF(COUNTIF($D$6:$D98,$D98)&gt;1,"",SUMPRODUCT(($D$6:$D98&lt;&gt;"")/COUNTIF($D$6:$D98,$D$6:$D98&amp;""))))</f>
        <v/>
      </c>
      <c r="K98" s="12">
        <f>IF($A98="","",DATE(YEAR($A98),MONTH($A98),1))</f>
        <v/>
      </c>
      <c r="L98" s="10">
        <f>IF($A98="","",TEXT($A98,"yyyy-mm-dd")&amp;"|"&amp;$B98&amp;"|"&amp;$C98&amp;"|"&amp;$D98)</f>
        <v/>
      </c>
      <c r="M98" s="10">
        <f>IF($L98="","",IF(COUNTIF($L$6:$L$205,$L98)&gt;1,"Duplicate",""))</f>
        <v/>
      </c>
    </row>
    <row r="99">
      <c r="A99" s="12">
        <f>IF($G99="","",INDEX(Raw!$A$6:$A$205,$G99))</f>
        <v/>
      </c>
      <c r="B99" s="10">
        <f>IF($G99="","",TRIM(INDEX(Raw!$B$6:$B$205,$G99)))</f>
        <v/>
      </c>
      <c r="C99" s="10">
        <f>IF($G99="","",TRIM(INDEX(Raw!$C$6:$C$205,$G99)))</f>
        <v/>
      </c>
      <c r="D99" s="10">
        <f>IF($G99="","",TRIM(INDEX(Raw!$D$6:$D$205,$G99)))</f>
        <v/>
      </c>
      <c r="E99" s="11">
        <f>IF($G99="","",INDEX(Raw!$E$6:$E$205,$G99))</f>
        <v/>
      </c>
      <c r="F99" s="13">
        <f>IF($G99="","",IFERROR($E99*INDEX($P$6:$P$15,MATCH($C99,$O$6:$O$15,0)),""))</f>
        <v/>
      </c>
      <c r="G99" s="11">
        <f>IFERROR(MATCH(ROW()-5,Raw!$H$6:$H$205,0),"")</f>
        <v/>
      </c>
      <c r="H99" s="11">
        <f>IF($B99="","",IF(COUNTIF($B$6:$B99,$B99)&gt;1,"",SUMPRODUCT(($B$6:$B99&lt;&gt;"")/COUNTIF($B$6:$B99,$B$6:$B99&amp;""))))</f>
        <v/>
      </c>
      <c r="I99" s="11">
        <f>IF($C99="","",IF(COUNTIF($C$6:$C99,$C99)&gt;1,"",SUMPRODUCT(($C$6:$C99&lt;&gt;"")/COUNTIF($C$6:$C99,$C$6:$C99&amp;""))))</f>
        <v/>
      </c>
      <c r="J99" s="11">
        <f>IF($D99="","",IF(COUNTIF($D$6:$D99,$D99)&gt;1,"",SUMPRODUCT(($D$6:$D99&lt;&gt;"")/COUNTIF($D$6:$D99,$D$6:$D99&amp;""))))</f>
        <v/>
      </c>
      <c r="K99" s="12">
        <f>IF($A99="","",DATE(YEAR($A99),MONTH($A99),1))</f>
        <v/>
      </c>
      <c r="L99" s="10">
        <f>IF($A99="","",TEXT($A99,"yyyy-mm-dd")&amp;"|"&amp;$B99&amp;"|"&amp;$C99&amp;"|"&amp;$D99)</f>
        <v/>
      </c>
      <c r="M99" s="10">
        <f>IF($L99="","",IF(COUNTIF($L$6:$L$205,$L99)&gt;1,"Duplicate",""))</f>
        <v/>
      </c>
    </row>
    <row r="100">
      <c r="A100" s="12">
        <f>IF($G100="","",INDEX(Raw!$A$6:$A$205,$G100))</f>
        <v/>
      </c>
      <c r="B100" s="10">
        <f>IF($G100="","",TRIM(INDEX(Raw!$B$6:$B$205,$G100)))</f>
        <v/>
      </c>
      <c r="C100" s="10">
        <f>IF($G100="","",TRIM(INDEX(Raw!$C$6:$C$205,$G100)))</f>
        <v/>
      </c>
      <c r="D100" s="10">
        <f>IF($G100="","",TRIM(INDEX(Raw!$D$6:$D$205,$G100)))</f>
        <v/>
      </c>
      <c r="E100" s="11">
        <f>IF($G100="","",INDEX(Raw!$E$6:$E$205,$G100))</f>
        <v/>
      </c>
      <c r="F100" s="13">
        <f>IF($G100="","",IFERROR($E100*INDEX($P$6:$P$15,MATCH($C100,$O$6:$O$15,0)),""))</f>
        <v/>
      </c>
      <c r="G100" s="11">
        <f>IFERROR(MATCH(ROW()-5,Raw!$H$6:$H$205,0),"")</f>
        <v/>
      </c>
      <c r="H100" s="11">
        <f>IF($B100="","",IF(COUNTIF($B$6:$B100,$B100)&gt;1,"",SUMPRODUCT(($B$6:$B100&lt;&gt;"")/COUNTIF($B$6:$B100,$B$6:$B100&amp;""))))</f>
        <v/>
      </c>
      <c r="I100" s="11">
        <f>IF($C100="","",IF(COUNTIF($C$6:$C100,$C100)&gt;1,"",SUMPRODUCT(($C$6:$C100&lt;&gt;"")/COUNTIF($C$6:$C100,$C$6:$C100&amp;""))))</f>
        <v/>
      </c>
      <c r="J100" s="11">
        <f>IF($D100="","",IF(COUNTIF($D$6:$D100,$D100)&gt;1,"",SUMPRODUCT(($D$6:$D100&lt;&gt;"")/COUNTIF($D$6:$D100,$D$6:$D100&amp;""))))</f>
        <v/>
      </c>
      <c r="K100" s="12">
        <f>IF($A100="","",DATE(YEAR($A100),MONTH($A100),1))</f>
        <v/>
      </c>
      <c r="L100" s="10">
        <f>IF($A100="","",TEXT($A100,"yyyy-mm-dd")&amp;"|"&amp;$B100&amp;"|"&amp;$C100&amp;"|"&amp;$D100)</f>
        <v/>
      </c>
      <c r="M100" s="10">
        <f>IF($L100="","",IF(COUNTIF($L$6:$L$205,$L100)&gt;1,"Duplicate",""))</f>
        <v/>
      </c>
    </row>
    <row r="101">
      <c r="A101" s="12">
        <f>IF($G101="","",INDEX(Raw!$A$6:$A$205,$G101))</f>
        <v/>
      </c>
      <c r="B101" s="10">
        <f>IF($G101="","",TRIM(INDEX(Raw!$B$6:$B$205,$G101)))</f>
        <v/>
      </c>
      <c r="C101" s="10">
        <f>IF($G101="","",TRIM(INDEX(Raw!$C$6:$C$205,$G101)))</f>
        <v/>
      </c>
      <c r="D101" s="10">
        <f>IF($G101="","",TRIM(INDEX(Raw!$D$6:$D$205,$G101)))</f>
        <v/>
      </c>
      <c r="E101" s="11">
        <f>IF($G101="","",INDEX(Raw!$E$6:$E$205,$G101))</f>
        <v/>
      </c>
      <c r="F101" s="13">
        <f>IF($G101="","",IFERROR($E101*INDEX($P$6:$P$15,MATCH($C101,$O$6:$O$15,0)),""))</f>
        <v/>
      </c>
      <c r="G101" s="11">
        <f>IFERROR(MATCH(ROW()-5,Raw!$H$6:$H$205,0),"")</f>
        <v/>
      </c>
      <c r="H101" s="11">
        <f>IF($B101="","",IF(COUNTIF($B$6:$B101,$B101)&gt;1,"",SUMPRODUCT(($B$6:$B101&lt;&gt;"")/COUNTIF($B$6:$B101,$B$6:$B101&amp;""))))</f>
        <v/>
      </c>
      <c r="I101" s="11">
        <f>IF($C101="","",IF(COUNTIF($C$6:$C101,$C101)&gt;1,"",SUMPRODUCT(($C$6:$C101&lt;&gt;"")/COUNTIF($C$6:$C101,$C$6:$C101&amp;""))))</f>
        <v/>
      </c>
      <c r="J101" s="11">
        <f>IF($D101="","",IF(COUNTIF($D$6:$D101,$D101)&gt;1,"",SUMPRODUCT(($D$6:$D101&lt;&gt;"")/COUNTIF($D$6:$D101,$D$6:$D101&amp;""))))</f>
        <v/>
      </c>
      <c r="K101" s="12">
        <f>IF($A101="","",DATE(YEAR($A101),MONTH($A101),1))</f>
        <v/>
      </c>
      <c r="L101" s="10">
        <f>IF($A101="","",TEXT($A101,"yyyy-mm-dd")&amp;"|"&amp;$B101&amp;"|"&amp;$C101&amp;"|"&amp;$D101)</f>
        <v/>
      </c>
      <c r="M101" s="10">
        <f>IF($L101="","",IF(COUNTIF($L$6:$L$205,$L101)&gt;1,"Duplicate",""))</f>
        <v/>
      </c>
    </row>
    <row r="102">
      <c r="A102" s="12">
        <f>IF($G102="","",INDEX(Raw!$A$6:$A$205,$G102))</f>
        <v/>
      </c>
      <c r="B102" s="10">
        <f>IF($G102="","",TRIM(INDEX(Raw!$B$6:$B$205,$G102)))</f>
        <v/>
      </c>
      <c r="C102" s="10">
        <f>IF($G102="","",TRIM(INDEX(Raw!$C$6:$C$205,$G102)))</f>
        <v/>
      </c>
      <c r="D102" s="10">
        <f>IF($G102="","",TRIM(INDEX(Raw!$D$6:$D$205,$G102)))</f>
        <v/>
      </c>
      <c r="E102" s="11">
        <f>IF($G102="","",INDEX(Raw!$E$6:$E$205,$G102))</f>
        <v/>
      </c>
      <c r="F102" s="13">
        <f>IF($G102="","",IFERROR($E102*INDEX($P$6:$P$15,MATCH($C102,$O$6:$O$15,0)),""))</f>
        <v/>
      </c>
      <c r="G102" s="11">
        <f>IFERROR(MATCH(ROW()-5,Raw!$H$6:$H$205,0),"")</f>
        <v/>
      </c>
      <c r="H102" s="11">
        <f>IF($B102="","",IF(COUNTIF($B$6:$B102,$B102)&gt;1,"",SUMPRODUCT(($B$6:$B102&lt;&gt;"")/COUNTIF($B$6:$B102,$B$6:$B102&amp;""))))</f>
        <v/>
      </c>
      <c r="I102" s="11">
        <f>IF($C102="","",IF(COUNTIF($C$6:$C102,$C102)&gt;1,"",SUMPRODUCT(($C$6:$C102&lt;&gt;"")/COUNTIF($C$6:$C102,$C$6:$C102&amp;""))))</f>
        <v/>
      </c>
      <c r="J102" s="11">
        <f>IF($D102="","",IF(COUNTIF($D$6:$D102,$D102)&gt;1,"",SUMPRODUCT(($D$6:$D102&lt;&gt;"")/COUNTIF($D$6:$D102,$D$6:$D102&amp;""))))</f>
        <v/>
      </c>
      <c r="K102" s="12">
        <f>IF($A102="","",DATE(YEAR($A102),MONTH($A102),1))</f>
        <v/>
      </c>
      <c r="L102" s="10">
        <f>IF($A102="","",TEXT($A102,"yyyy-mm-dd")&amp;"|"&amp;$B102&amp;"|"&amp;$C102&amp;"|"&amp;$D102)</f>
        <v/>
      </c>
      <c r="M102" s="10">
        <f>IF($L102="","",IF(COUNTIF($L$6:$L$205,$L102)&gt;1,"Duplicate",""))</f>
        <v/>
      </c>
    </row>
    <row r="103">
      <c r="A103" s="12">
        <f>IF($G103="","",INDEX(Raw!$A$6:$A$205,$G103))</f>
        <v/>
      </c>
      <c r="B103" s="10">
        <f>IF($G103="","",TRIM(INDEX(Raw!$B$6:$B$205,$G103)))</f>
        <v/>
      </c>
      <c r="C103" s="10">
        <f>IF($G103="","",TRIM(INDEX(Raw!$C$6:$C$205,$G103)))</f>
        <v/>
      </c>
      <c r="D103" s="10">
        <f>IF($G103="","",TRIM(INDEX(Raw!$D$6:$D$205,$G103)))</f>
        <v/>
      </c>
      <c r="E103" s="11">
        <f>IF($G103="","",INDEX(Raw!$E$6:$E$205,$G103))</f>
        <v/>
      </c>
      <c r="F103" s="13">
        <f>IF($G103="","",IFERROR($E103*INDEX($P$6:$P$15,MATCH($C103,$O$6:$O$15,0)),""))</f>
        <v/>
      </c>
      <c r="G103" s="11">
        <f>IFERROR(MATCH(ROW()-5,Raw!$H$6:$H$205,0),"")</f>
        <v/>
      </c>
      <c r="H103" s="11">
        <f>IF($B103="","",IF(COUNTIF($B$6:$B103,$B103)&gt;1,"",SUMPRODUCT(($B$6:$B103&lt;&gt;"")/COUNTIF($B$6:$B103,$B$6:$B103&amp;""))))</f>
        <v/>
      </c>
      <c r="I103" s="11">
        <f>IF($C103="","",IF(COUNTIF($C$6:$C103,$C103)&gt;1,"",SUMPRODUCT(($C$6:$C103&lt;&gt;"")/COUNTIF($C$6:$C103,$C$6:$C103&amp;""))))</f>
        <v/>
      </c>
      <c r="J103" s="11">
        <f>IF($D103="","",IF(COUNTIF($D$6:$D103,$D103)&gt;1,"",SUMPRODUCT(($D$6:$D103&lt;&gt;"")/COUNTIF($D$6:$D103,$D$6:$D103&amp;""))))</f>
        <v/>
      </c>
      <c r="K103" s="12">
        <f>IF($A103="","",DATE(YEAR($A103),MONTH($A103),1))</f>
        <v/>
      </c>
      <c r="L103" s="10">
        <f>IF($A103="","",TEXT($A103,"yyyy-mm-dd")&amp;"|"&amp;$B103&amp;"|"&amp;$C103&amp;"|"&amp;$D103)</f>
        <v/>
      </c>
      <c r="M103" s="10">
        <f>IF($L103="","",IF(COUNTIF($L$6:$L$205,$L103)&gt;1,"Duplicate",""))</f>
        <v/>
      </c>
    </row>
    <row r="104">
      <c r="A104" s="12">
        <f>IF($G104="","",INDEX(Raw!$A$6:$A$205,$G104))</f>
        <v/>
      </c>
      <c r="B104" s="10">
        <f>IF($G104="","",TRIM(INDEX(Raw!$B$6:$B$205,$G104)))</f>
        <v/>
      </c>
      <c r="C104" s="10">
        <f>IF($G104="","",TRIM(INDEX(Raw!$C$6:$C$205,$G104)))</f>
        <v/>
      </c>
      <c r="D104" s="10">
        <f>IF($G104="","",TRIM(INDEX(Raw!$D$6:$D$205,$G104)))</f>
        <v/>
      </c>
      <c r="E104" s="11">
        <f>IF($G104="","",INDEX(Raw!$E$6:$E$205,$G104))</f>
        <v/>
      </c>
      <c r="F104" s="13">
        <f>IF($G104="","",IFERROR($E104*INDEX($P$6:$P$15,MATCH($C104,$O$6:$O$15,0)),""))</f>
        <v/>
      </c>
      <c r="G104" s="11">
        <f>IFERROR(MATCH(ROW()-5,Raw!$H$6:$H$205,0),"")</f>
        <v/>
      </c>
      <c r="H104" s="11">
        <f>IF($B104="","",IF(COUNTIF($B$6:$B104,$B104)&gt;1,"",SUMPRODUCT(($B$6:$B104&lt;&gt;"")/COUNTIF($B$6:$B104,$B$6:$B104&amp;""))))</f>
        <v/>
      </c>
      <c r="I104" s="11">
        <f>IF($C104="","",IF(COUNTIF($C$6:$C104,$C104)&gt;1,"",SUMPRODUCT(($C$6:$C104&lt;&gt;"")/COUNTIF($C$6:$C104,$C$6:$C104&amp;""))))</f>
        <v/>
      </c>
      <c r="J104" s="11">
        <f>IF($D104="","",IF(COUNTIF($D$6:$D104,$D104)&gt;1,"",SUMPRODUCT(($D$6:$D104&lt;&gt;"")/COUNTIF($D$6:$D104,$D$6:$D104&amp;""))))</f>
        <v/>
      </c>
      <c r="K104" s="12">
        <f>IF($A104="","",DATE(YEAR($A104),MONTH($A104),1))</f>
        <v/>
      </c>
      <c r="L104" s="10">
        <f>IF($A104="","",TEXT($A104,"yyyy-mm-dd")&amp;"|"&amp;$B104&amp;"|"&amp;$C104&amp;"|"&amp;$D104)</f>
        <v/>
      </c>
      <c r="M104" s="10">
        <f>IF($L104="","",IF(COUNTIF($L$6:$L$205,$L104)&gt;1,"Duplicate",""))</f>
        <v/>
      </c>
    </row>
    <row r="105">
      <c r="A105" s="12">
        <f>IF($G105="","",INDEX(Raw!$A$6:$A$205,$G105))</f>
        <v/>
      </c>
      <c r="B105" s="10">
        <f>IF($G105="","",TRIM(INDEX(Raw!$B$6:$B$205,$G105)))</f>
        <v/>
      </c>
      <c r="C105" s="10">
        <f>IF($G105="","",TRIM(INDEX(Raw!$C$6:$C$205,$G105)))</f>
        <v/>
      </c>
      <c r="D105" s="10">
        <f>IF($G105="","",TRIM(INDEX(Raw!$D$6:$D$205,$G105)))</f>
        <v/>
      </c>
      <c r="E105" s="11">
        <f>IF($G105="","",INDEX(Raw!$E$6:$E$205,$G105))</f>
        <v/>
      </c>
      <c r="F105" s="13">
        <f>IF($G105="","",IFERROR($E105*INDEX($P$6:$P$15,MATCH($C105,$O$6:$O$15,0)),""))</f>
        <v/>
      </c>
      <c r="G105" s="11">
        <f>IFERROR(MATCH(ROW()-5,Raw!$H$6:$H$205,0),"")</f>
        <v/>
      </c>
      <c r="H105" s="11">
        <f>IF($B105="","",IF(COUNTIF($B$6:$B105,$B105)&gt;1,"",SUMPRODUCT(($B$6:$B105&lt;&gt;"")/COUNTIF($B$6:$B105,$B$6:$B105&amp;""))))</f>
        <v/>
      </c>
      <c r="I105" s="11">
        <f>IF($C105="","",IF(COUNTIF($C$6:$C105,$C105)&gt;1,"",SUMPRODUCT(($C$6:$C105&lt;&gt;"")/COUNTIF($C$6:$C105,$C$6:$C105&amp;""))))</f>
        <v/>
      </c>
      <c r="J105" s="11">
        <f>IF($D105="","",IF(COUNTIF($D$6:$D105,$D105)&gt;1,"",SUMPRODUCT(($D$6:$D105&lt;&gt;"")/COUNTIF($D$6:$D105,$D$6:$D105&amp;""))))</f>
        <v/>
      </c>
      <c r="K105" s="12">
        <f>IF($A105="","",DATE(YEAR($A105),MONTH($A105),1))</f>
        <v/>
      </c>
      <c r="L105" s="10">
        <f>IF($A105="","",TEXT($A105,"yyyy-mm-dd")&amp;"|"&amp;$B105&amp;"|"&amp;$C105&amp;"|"&amp;$D105)</f>
        <v/>
      </c>
      <c r="M105" s="10">
        <f>IF($L105="","",IF(COUNTIF($L$6:$L$205,$L105)&gt;1,"Duplicate",""))</f>
        <v/>
      </c>
    </row>
    <row r="106">
      <c r="A106" s="12">
        <f>IF($G106="","",INDEX(Raw!$A$6:$A$205,$G106))</f>
        <v/>
      </c>
      <c r="B106" s="10">
        <f>IF($G106="","",TRIM(INDEX(Raw!$B$6:$B$205,$G106)))</f>
        <v/>
      </c>
      <c r="C106" s="10">
        <f>IF($G106="","",TRIM(INDEX(Raw!$C$6:$C$205,$G106)))</f>
        <v/>
      </c>
      <c r="D106" s="10">
        <f>IF($G106="","",TRIM(INDEX(Raw!$D$6:$D$205,$G106)))</f>
        <v/>
      </c>
      <c r="E106" s="11">
        <f>IF($G106="","",INDEX(Raw!$E$6:$E$205,$G106))</f>
        <v/>
      </c>
      <c r="F106" s="13">
        <f>IF($G106="","",IFERROR($E106*INDEX($P$6:$P$15,MATCH($C106,$O$6:$O$15,0)),""))</f>
        <v/>
      </c>
      <c r="G106" s="11">
        <f>IFERROR(MATCH(ROW()-5,Raw!$H$6:$H$205,0),"")</f>
        <v/>
      </c>
      <c r="H106" s="11">
        <f>IF($B106="","",IF(COUNTIF($B$6:$B106,$B106)&gt;1,"",SUMPRODUCT(($B$6:$B106&lt;&gt;"")/COUNTIF($B$6:$B106,$B$6:$B106&amp;""))))</f>
        <v/>
      </c>
      <c r="I106" s="11">
        <f>IF($C106="","",IF(COUNTIF($C$6:$C106,$C106)&gt;1,"",SUMPRODUCT(($C$6:$C106&lt;&gt;"")/COUNTIF($C$6:$C106,$C$6:$C106&amp;""))))</f>
        <v/>
      </c>
      <c r="J106" s="11">
        <f>IF($D106="","",IF(COUNTIF($D$6:$D106,$D106)&gt;1,"",SUMPRODUCT(($D$6:$D106&lt;&gt;"")/COUNTIF($D$6:$D106,$D$6:$D106&amp;""))))</f>
        <v/>
      </c>
      <c r="K106" s="12">
        <f>IF($A106="","",DATE(YEAR($A106),MONTH($A106),1))</f>
        <v/>
      </c>
      <c r="L106" s="10">
        <f>IF($A106="","",TEXT($A106,"yyyy-mm-dd")&amp;"|"&amp;$B106&amp;"|"&amp;$C106&amp;"|"&amp;$D106)</f>
        <v/>
      </c>
      <c r="M106" s="10">
        <f>IF($L106="","",IF(COUNTIF($L$6:$L$205,$L106)&gt;1,"Duplicate",""))</f>
        <v/>
      </c>
    </row>
    <row r="107">
      <c r="A107" s="12">
        <f>IF($G107="","",INDEX(Raw!$A$6:$A$205,$G107))</f>
        <v/>
      </c>
      <c r="B107" s="10">
        <f>IF($G107="","",TRIM(INDEX(Raw!$B$6:$B$205,$G107)))</f>
        <v/>
      </c>
      <c r="C107" s="10">
        <f>IF($G107="","",TRIM(INDEX(Raw!$C$6:$C$205,$G107)))</f>
        <v/>
      </c>
      <c r="D107" s="10">
        <f>IF($G107="","",TRIM(INDEX(Raw!$D$6:$D$205,$G107)))</f>
        <v/>
      </c>
      <c r="E107" s="11">
        <f>IF($G107="","",INDEX(Raw!$E$6:$E$205,$G107))</f>
        <v/>
      </c>
      <c r="F107" s="13">
        <f>IF($G107="","",IFERROR($E107*INDEX($P$6:$P$15,MATCH($C107,$O$6:$O$15,0)),""))</f>
        <v/>
      </c>
      <c r="G107" s="11">
        <f>IFERROR(MATCH(ROW()-5,Raw!$H$6:$H$205,0),"")</f>
        <v/>
      </c>
      <c r="H107" s="11">
        <f>IF($B107="","",IF(COUNTIF($B$6:$B107,$B107)&gt;1,"",SUMPRODUCT(($B$6:$B107&lt;&gt;"")/COUNTIF($B$6:$B107,$B$6:$B107&amp;""))))</f>
        <v/>
      </c>
      <c r="I107" s="11">
        <f>IF($C107="","",IF(COUNTIF($C$6:$C107,$C107)&gt;1,"",SUMPRODUCT(($C$6:$C107&lt;&gt;"")/COUNTIF($C$6:$C107,$C$6:$C107&amp;""))))</f>
        <v/>
      </c>
      <c r="J107" s="11">
        <f>IF($D107="","",IF(COUNTIF($D$6:$D107,$D107)&gt;1,"",SUMPRODUCT(($D$6:$D107&lt;&gt;"")/COUNTIF($D$6:$D107,$D$6:$D107&amp;""))))</f>
        <v/>
      </c>
      <c r="K107" s="12">
        <f>IF($A107="","",DATE(YEAR($A107),MONTH($A107),1))</f>
        <v/>
      </c>
      <c r="L107" s="10">
        <f>IF($A107="","",TEXT($A107,"yyyy-mm-dd")&amp;"|"&amp;$B107&amp;"|"&amp;$C107&amp;"|"&amp;$D107)</f>
        <v/>
      </c>
      <c r="M107" s="10">
        <f>IF($L107="","",IF(COUNTIF($L$6:$L$205,$L107)&gt;1,"Duplicate",""))</f>
        <v/>
      </c>
    </row>
    <row r="108">
      <c r="A108" s="12">
        <f>IF($G108="","",INDEX(Raw!$A$6:$A$205,$G108))</f>
        <v/>
      </c>
      <c r="B108" s="10">
        <f>IF($G108="","",TRIM(INDEX(Raw!$B$6:$B$205,$G108)))</f>
        <v/>
      </c>
      <c r="C108" s="10">
        <f>IF($G108="","",TRIM(INDEX(Raw!$C$6:$C$205,$G108)))</f>
        <v/>
      </c>
      <c r="D108" s="10">
        <f>IF($G108="","",TRIM(INDEX(Raw!$D$6:$D$205,$G108)))</f>
        <v/>
      </c>
      <c r="E108" s="11">
        <f>IF($G108="","",INDEX(Raw!$E$6:$E$205,$G108))</f>
        <v/>
      </c>
      <c r="F108" s="13">
        <f>IF($G108="","",IFERROR($E108*INDEX($P$6:$P$15,MATCH($C108,$O$6:$O$15,0)),""))</f>
        <v/>
      </c>
      <c r="G108" s="11">
        <f>IFERROR(MATCH(ROW()-5,Raw!$H$6:$H$205,0),"")</f>
        <v/>
      </c>
      <c r="H108" s="11">
        <f>IF($B108="","",IF(COUNTIF($B$6:$B108,$B108)&gt;1,"",SUMPRODUCT(($B$6:$B108&lt;&gt;"")/COUNTIF($B$6:$B108,$B$6:$B108&amp;""))))</f>
        <v/>
      </c>
      <c r="I108" s="11">
        <f>IF($C108="","",IF(COUNTIF($C$6:$C108,$C108)&gt;1,"",SUMPRODUCT(($C$6:$C108&lt;&gt;"")/COUNTIF($C$6:$C108,$C$6:$C108&amp;""))))</f>
        <v/>
      </c>
      <c r="J108" s="11">
        <f>IF($D108="","",IF(COUNTIF($D$6:$D108,$D108)&gt;1,"",SUMPRODUCT(($D$6:$D108&lt;&gt;"")/COUNTIF($D$6:$D108,$D$6:$D108&amp;""))))</f>
        <v/>
      </c>
      <c r="K108" s="12">
        <f>IF($A108="","",DATE(YEAR($A108),MONTH($A108),1))</f>
        <v/>
      </c>
      <c r="L108" s="10">
        <f>IF($A108="","",TEXT($A108,"yyyy-mm-dd")&amp;"|"&amp;$B108&amp;"|"&amp;$C108&amp;"|"&amp;$D108)</f>
        <v/>
      </c>
      <c r="M108" s="10">
        <f>IF($L108="","",IF(COUNTIF($L$6:$L$205,$L108)&gt;1,"Duplicate",""))</f>
        <v/>
      </c>
    </row>
    <row r="109">
      <c r="A109" s="12">
        <f>IF($G109="","",INDEX(Raw!$A$6:$A$205,$G109))</f>
        <v/>
      </c>
      <c r="B109" s="10">
        <f>IF($G109="","",TRIM(INDEX(Raw!$B$6:$B$205,$G109)))</f>
        <v/>
      </c>
      <c r="C109" s="10">
        <f>IF($G109="","",TRIM(INDEX(Raw!$C$6:$C$205,$G109)))</f>
        <v/>
      </c>
      <c r="D109" s="10">
        <f>IF($G109="","",TRIM(INDEX(Raw!$D$6:$D$205,$G109)))</f>
        <v/>
      </c>
      <c r="E109" s="11">
        <f>IF($G109="","",INDEX(Raw!$E$6:$E$205,$G109))</f>
        <v/>
      </c>
      <c r="F109" s="13">
        <f>IF($G109="","",IFERROR($E109*INDEX($P$6:$P$15,MATCH($C109,$O$6:$O$15,0)),""))</f>
        <v/>
      </c>
      <c r="G109" s="11">
        <f>IFERROR(MATCH(ROW()-5,Raw!$H$6:$H$205,0),"")</f>
        <v/>
      </c>
      <c r="H109" s="11">
        <f>IF($B109="","",IF(COUNTIF($B$6:$B109,$B109)&gt;1,"",SUMPRODUCT(($B$6:$B109&lt;&gt;"")/COUNTIF($B$6:$B109,$B$6:$B109&amp;""))))</f>
        <v/>
      </c>
      <c r="I109" s="11">
        <f>IF($C109="","",IF(COUNTIF($C$6:$C109,$C109)&gt;1,"",SUMPRODUCT(($C$6:$C109&lt;&gt;"")/COUNTIF($C$6:$C109,$C$6:$C109&amp;""))))</f>
        <v/>
      </c>
      <c r="J109" s="11">
        <f>IF($D109="","",IF(COUNTIF($D$6:$D109,$D109)&gt;1,"",SUMPRODUCT(($D$6:$D109&lt;&gt;"")/COUNTIF($D$6:$D109,$D$6:$D109&amp;""))))</f>
        <v/>
      </c>
      <c r="K109" s="12">
        <f>IF($A109="","",DATE(YEAR($A109),MONTH($A109),1))</f>
        <v/>
      </c>
      <c r="L109" s="10">
        <f>IF($A109="","",TEXT($A109,"yyyy-mm-dd")&amp;"|"&amp;$B109&amp;"|"&amp;$C109&amp;"|"&amp;$D109)</f>
        <v/>
      </c>
      <c r="M109" s="10">
        <f>IF($L109="","",IF(COUNTIF($L$6:$L$205,$L109)&gt;1,"Duplicate",""))</f>
        <v/>
      </c>
    </row>
    <row r="110">
      <c r="A110" s="12">
        <f>IF($G110="","",INDEX(Raw!$A$6:$A$205,$G110))</f>
        <v/>
      </c>
      <c r="B110" s="10">
        <f>IF($G110="","",TRIM(INDEX(Raw!$B$6:$B$205,$G110)))</f>
        <v/>
      </c>
      <c r="C110" s="10">
        <f>IF($G110="","",TRIM(INDEX(Raw!$C$6:$C$205,$G110)))</f>
        <v/>
      </c>
      <c r="D110" s="10">
        <f>IF($G110="","",TRIM(INDEX(Raw!$D$6:$D$205,$G110)))</f>
        <v/>
      </c>
      <c r="E110" s="11">
        <f>IF($G110="","",INDEX(Raw!$E$6:$E$205,$G110))</f>
        <v/>
      </c>
      <c r="F110" s="13">
        <f>IF($G110="","",IFERROR($E110*INDEX($P$6:$P$15,MATCH($C110,$O$6:$O$15,0)),""))</f>
        <v/>
      </c>
      <c r="G110" s="11">
        <f>IFERROR(MATCH(ROW()-5,Raw!$H$6:$H$205,0),"")</f>
        <v/>
      </c>
      <c r="H110" s="11">
        <f>IF($B110="","",IF(COUNTIF($B$6:$B110,$B110)&gt;1,"",SUMPRODUCT(($B$6:$B110&lt;&gt;"")/COUNTIF($B$6:$B110,$B$6:$B110&amp;""))))</f>
        <v/>
      </c>
      <c r="I110" s="11">
        <f>IF($C110="","",IF(COUNTIF($C$6:$C110,$C110)&gt;1,"",SUMPRODUCT(($C$6:$C110&lt;&gt;"")/COUNTIF($C$6:$C110,$C$6:$C110&amp;""))))</f>
        <v/>
      </c>
      <c r="J110" s="11">
        <f>IF($D110="","",IF(COUNTIF($D$6:$D110,$D110)&gt;1,"",SUMPRODUCT(($D$6:$D110&lt;&gt;"")/COUNTIF($D$6:$D110,$D$6:$D110&amp;""))))</f>
        <v/>
      </c>
      <c r="K110" s="12">
        <f>IF($A110="","",DATE(YEAR($A110),MONTH($A110),1))</f>
        <v/>
      </c>
      <c r="L110" s="10">
        <f>IF($A110="","",TEXT($A110,"yyyy-mm-dd")&amp;"|"&amp;$B110&amp;"|"&amp;$C110&amp;"|"&amp;$D110)</f>
        <v/>
      </c>
      <c r="M110" s="10">
        <f>IF($L110="","",IF(COUNTIF($L$6:$L$205,$L110)&gt;1,"Duplicate",""))</f>
        <v/>
      </c>
    </row>
    <row r="111">
      <c r="A111" s="12">
        <f>IF($G111="","",INDEX(Raw!$A$6:$A$205,$G111))</f>
        <v/>
      </c>
      <c r="B111" s="10">
        <f>IF($G111="","",TRIM(INDEX(Raw!$B$6:$B$205,$G111)))</f>
        <v/>
      </c>
      <c r="C111" s="10">
        <f>IF($G111="","",TRIM(INDEX(Raw!$C$6:$C$205,$G111)))</f>
        <v/>
      </c>
      <c r="D111" s="10">
        <f>IF($G111="","",TRIM(INDEX(Raw!$D$6:$D$205,$G111)))</f>
        <v/>
      </c>
      <c r="E111" s="11">
        <f>IF($G111="","",INDEX(Raw!$E$6:$E$205,$G111))</f>
        <v/>
      </c>
      <c r="F111" s="13">
        <f>IF($G111="","",IFERROR($E111*INDEX($P$6:$P$15,MATCH($C111,$O$6:$O$15,0)),""))</f>
        <v/>
      </c>
      <c r="G111" s="11">
        <f>IFERROR(MATCH(ROW()-5,Raw!$H$6:$H$205,0),"")</f>
        <v/>
      </c>
      <c r="H111" s="11">
        <f>IF($B111="","",IF(COUNTIF($B$6:$B111,$B111)&gt;1,"",SUMPRODUCT(($B$6:$B111&lt;&gt;"")/COUNTIF($B$6:$B111,$B$6:$B111&amp;""))))</f>
        <v/>
      </c>
      <c r="I111" s="11">
        <f>IF($C111="","",IF(COUNTIF($C$6:$C111,$C111)&gt;1,"",SUMPRODUCT(($C$6:$C111&lt;&gt;"")/COUNTIF($C$6:$C111,$C$6:$C111&amp;""))))</f>
        <v/>
      </c>
      <c r="J111" s="11">
        <f>IF($D111="","",IF(COUNTIF($D$6:$D111,$D111)&gt;1,"",SUMPRODUCT(($D$6:$D111&lt;&gt;"")/COUNTIF($D$6:$D111,$D$6:$D111&amp;""))))</f>
        <v/>
      </c>
      <c r="K111" s="12">
        <f>IF($A111="","",DATE(YEAR($A111),MONTH($A111),1))</f>
        <v/>
      </c>
      <c r="L111" s="10">
        <f>IF($A111="","",TEXT($A111,"yyyy-mm-dd")&amp;"|"&amp;$B111&amp;"|"&amp;$C111&amp;"|"&amp;$D111)</f>
        <v/>
      </c>
      <c r="M111" s="10">
        <f>IF($L111="","",IF(COUNTIF($L$6:$L$205,$L111)&gt;1,"Duplicate",""))</f>
        <v/>
      </c>
    </row>
    <row r="112">
      <c r="A112" s="12">
        <f>IF($G112="","",INDEX(Raw!$A$6:$A$205,$G112))</f>
        <v/>
      </c>
      <c r="B112" s="10">
        <f>IF($G112="","",TRIM(INDEX(Raw!$B$6:$B$205,$G112)))</f>
        <v/>
      </c>
      <c r="C112" s="10">
        <f>IF($G112="","",TRIM(INDEX(Raw!$C$6:$C$205,$G112)))</f>
        <v/>
      </c>
      <c r="D112" s="10">
        <f>IF($G112="","",TRIM(INDEX(Raw!$D$6:$D$205,$G112)))</f>
        <v/>
      </c>
      <c r="E112" s="11">
        <f>IF($G112="","",INDEX(Raw!$E$6:$E$205,$G112))</f>
        <v/>
      </c>
      <c r="F112" s="13">
        <f>IF($G112="","",IFERROR($E112*INDEX($P$6:$P$15,MATCH($C112,$O$6:$O$15,0)),""))</f>
        <v/>
      </c>
      <c r="G112" s="11">
        <f>IFERROR(MATCH(ROW()-5,Raw!$H$6:$H$205,0),"")</f>
        <v/>
      </c>
      <c r="H112" s="11">
        <f>IF($B112="","",IF(COUNTIF($B$6:$B112,$B112)&gt;1,"",SUMPRODUCT(($B$6:$B112&lt;&gt;"")/COUNTIF($B$6:$B112,$B$6:$B112&amp;""))))</f>
        <v/>
      </c>
      <c r="I112" s="11">
        <f>IF($C112="","",IF(COUNTIF($C$6:$C112,$C112)&gt;1,"",SUMPRODUCT(($C$6:$C112&lt;&gt;"")/COUNTIF($C$6:$C112,$C$6:$C112&amp;""))))</f>
        <v/>
      </c>
      <c r="J112" s="11">
        <f>IF($D112="","",IF(COUNTIF($D$6:$D112,$D112)&gt;1,"",SUMPRODUCT(($D$6:$D112&lt;&gt;"")/COUNTIF($D$6:$D112,$D$6:$D112&amp;""))))</f>
        <v/>
      </c>
      <c r="K112" s="12">
        <f>IF($A112="","",DATE(YEAR($A112),MONTH($A112),1))</f>
        <v/>
      </c>
      <c r="L112" s="10">
        <f>IF($A112="","",TEXT($A112,"yyyy-mm-dd")&amp;"|"&amp;$B112&amp;"|"&amp;$C112&amp;"|"&amp;$D112)</f>
        <v/>
      </c>
      <c r="M112" s="10">
        <f>IF($L112="","",IF(COUNTIF($L$6:$L$205,$L112)&gt;1,"Duplicate",""))</f>
        <v/>
      </c>
    </row>
    <row r="113">
      <c r="A113" s="12">
        <f>IF($G113="","",INDEX(Raw!$A$6:$A$205,$G113))</f>
        <v/>
      </c>
      <c r="B113" s="10">
        <f>IF($G113="","",TRIM(INDEX(Raw!$B$6:$B$205,$G113)))</f>
        <v/>
      </c>
      <c r="C113" s="10">
        <f>IF($G113="","",TRIM(INDEX(Raw!$C$6:$C$205,$G113)))</f>
        <v/>
      </c>
      <c r="D113" s="10">
        <f>IF($G113="","",TRIM(INDEX(Raw!$D$6:$D$205,$G113)))</f>
        <v/>
      </c>
      <c r="E113" s="11">
        <f>IF($G113="","",INDEX(Raw!$E$6:$E$205,$G113))</f>
        <v/>
      </c>
      <c r="F113" s="13">
        <f>IF($G113="","",IFERROR($E113*INDEX($P$6:$P$15,MATCH($C113,$O$6:$O$15,0)),""))</f>
        <v/>
      </c>
      <c r="G113" s="11">
        <f>IFERROR(MATCH(ROW()-5,Raw!$H$6:$H$205,0),"")</f>
        <v/>
      </c>
      <c r="H113" s="11">
        <f>IF($B113="","",IF(COUNTIF($B$6:$B113,$B113)&gt;1,"",SUMPRODUCT(($B$6:$B113&lt;&gt;"")/COUNTIF($B$6:$B113,$B$6:$B113&amp;""))))</f>
        <v/>
      </c>
      <c r="I113" s="11">
        <f>IF($C113="","",IF(COUNTIF($C$6:$C113,$C113)&gt;1,"",SUMPRODUCT(($C$6:$C113&lt;&gt;"")/COUNTIF($C$6:$C113,$C$6:$C113&amp;""))))</f>
        <v/>
      </c>
      <c r="J113" s="11">
        <f>IF($D113="","",IF(COUNTIF($D$6:$D113,$D113)&gt;1,"",SUMPRODUCT(($D$6:$D113&lt;&gt;"")/COUNTIF($D$6:$D113,$D$6:$D113&amp;""))))</f>
        <v/>
      </c>
      <c r="K113" s="12">
        <f>IF($A113="","",DATE(YEAR($A113),MONTH($A113),1))</f>
        <v/>
      </c>
      <c r="L113" s="10">
        <f>IF($A113="","",TEXT($A113,"yyyy-mm-dd")&amp;"|"&amp;$B113&amp;"|"&amp;$C113&amp;"|"&amp;$D113)</f>
        <v/>
      </c>
      <c r="M113" s="10">
        <f>IF($L113="","",IF(COUNTIF($L$6:$L$205,$L113)&gt;1,"Duplicate",""))</f>
        <v/>
      </c>
    </row>
    <row r="114">
      <c r="A114" s="12">
        <f>IF($G114="","",INDEX(Raw!$A$6:$A$205,$G114))</f>
        <v/>
      </c>
      <c r="B114" s="10">
        <f>IF($G114="","",TRIM(INDEX(Raw!$B$6:$B$205,$G114)))</f>
        <v/>
      </c>
      <c r="C114" s="10">
        <f>IF($G114="","",TRIM(INDEX(Raw!$C$6:$C$205,$G114)))</f>
        <v/>
      </c>
      <c r="D114" s="10">
        <f>IF($G114="","",TRIM(INDEX(Raw!$D$6:$D$205,$G114)))</f>
        <v/>
      </c>
      <c r="E114" s="11">
        <f>IF($G114="","",INDEX(Raw!$E$6:$E$205,$G114))</f>
        <v/>
      </c>
      <c r="F114" s="13">
        <f>IF($G114="","",IFERROR($E114*INDEX($P$6:$P$15,MATCH($C114,$O$6:$O$15,0)),""))</f>
        <v/>
      </c>
      <c r="G114" s="11">
        <f>IFERROR(MATCH(ROW()-5,Raw!$H$6:$H$205,0),"")</f>
        <v/>
      </c>
      <c r="H114" s="11">
        <f>IF($B114="","",IF(COUNTIF($B$6:$B114,$B114)&gt;1,"",SUMPRODUCT(($B$6:$B114&lt;&gt;"")/COUNTIF($B$6:$B114,$B$6:$B114&amp;""))))</f>
        <v/>
      </c>
      <c r="I114" s="11">
        <f>IF($C114="","",IF(COUNTIF($C$6:$C114,$C114)&gt;1,"",SUMPRODUCT(($C$6:$C114&lt;&gt;"")/COUNTIF($C$6:$C114,$C$6:$C114&amp;""))))</f>
        <v/>
      </c>
      <c r="J114" s="11">
        <f>IF($D114="","",IF(COUNTIF($D$6:$D114,$D114)&gt;1,"",SUMPRODUCT(($D$6:$D114&lt;&gt;"")/COUNTIF($D$6:$D114,$D$6:$D114&amp;""))))</f>
        <v/>
      </c>
      <c r="K114" s="12">
        <f>IF($A114="","",DATE(YEAR($A114),MONTH($A114),1))</f>
        <v/>
      </c>
      <c r="L114" s="10">
        <f>IF($A114="","",TEXT($A114,"yyyy-mm-dd")&amp;"|"&amp;$B114&amp;"|"&amp;$C114&amp;"|"&amp;$D114)</f>
        <v/>
      </c>
      <c r="M114" s="10">
        <f>IF($L114="","",IF(COUNTIF($L$6:$L$205,$L114)&gt;1,"Duplicate",""))</f>
        <v/>
      </c>
    </row>
    <row r="115">
      <c r="A115" s="12">
        <f>IF($G115="","",INDEX(Raw!$A$6:$A$205,$G115))</f>
        <v/>
      </c>
      <c r="B115" s="10">
        <f>IF($G115="","",TRIM(INDEX(Raw!$B$6:$B$205,$G115)))</f>
        <v/>
      </c>
      <c r="C115" s="10">
        <f>IF($G115="","",TRIM(INDEX(Raw!$C$6:$C$205,$G115)))</f>
        <v/>
      </c>
      <c r="D115" s="10">
        <f>IF($G115="","",TRIM(INDEX(Raw!$D$6:$D$205,$G115)))</f>
        <v/>
      </c>
      <c r="E115" s="11">
        <f>IF($G115="","",INDEX(Raw!$E$6:$E$205,$G115))</f>
        <v/>
      </c>
      <c r="F115" s="13">
        <f>IF($G115="","",IFERROR($E115*INDEX($P$6:$P$15,MATCH($C115,$O$6:$O$15,0)),""))</f>
        <v/>
      </c>
      <c r="G115" s="11">
        <f>IFERROR(MATCH(ROW()-5,Raw!$H$6:$H$205,0),"")</f>
        <v/>
      </c>
      <c r="H115" s="11">
        <f>IF($B115="","",IF(COUNTIF($B$6:$B115,$B115)&gt;1,"",SUMPRODUCT(($B$6:$B115&lt;&gt;"")/COUNTIF($B$6:$B115,$B$6:$B115&amp;""))))</f>
        <v/>
      </c>
      <c r="I115" s="11">
        <f>IF($C115="","",IF(COUNTIF($C$6:$C115,$C115)&gt;1,"",SUMPRODUCT(($C$6:$C115&lt;&gt;"")/COUNTIF($C$6:$C115,$C$6:$C115&amp;""))))</f>
        <v/>
      </c>
      <c r="J115" s="11">
        <f>IF($D115="","",IF(COUNTIF($D$6:$D115,$D115)&gt;1,"",SUMPRODUCT(($D$6:$D115&lt;&gt;"")/COUNTIF($D$6:$D115,$D$6:$D115&amp;""))))</f>
        <v/>
      </c>
      <c r="K115" s="12">
        <f>IF($A115="","",DATE(YEAR($A115),MONTH($A115),1))</f>
        <v/>
      </c>
      <c r="L115" s="10">
        <f>IF($A115="","",TEXT($A115,"yyyy-mm-dd")&amp;"|"&amp;$B115&amp;"|"&amp;$C115&amp;"|"&amp;$D115)</f>
        <v/>
      </c>
      <c r="M115" s="10">
        <f>IF($L115="","",IF(COUNTIF($L$6:$L$205,$L115)&gt;1,"Duplicate",""))</f>
        <v/>
      </c>
    </row>
    <row r="116">
      <c r="A116" s="12">
        <f>IF($G116="","",INDEX(Raw!$A$6:$A$205,$G116))</f>
        <v/>
      </c>
      <c r="B116" s="10">
        <f>IF($G116="","",TRIM(INDEX(Raw!$B$6:$B$205,$G116)))</f>
        <v/>
      </c>
      <c r="C116" s="10">
        <f>IF($G116="","",TRIM(INDEX(Raw!$C$6:$C$205,$G116)))</f>
        <v/>
      </c>
      <c r="D116" s="10">
        <f>IF($G116="","",TRIM(INDEX(Raw!$D$6:$D$205,$G116)))</f>
        <v/>
      </c>
      <c r="E116" s="11">
        <f>IF($G116="","",INDEX(Raw!$E$6:$E$205,$G116))</f>
        <v/>
      </c>
      <c r="F116" s="13">
        <f>IF($G116="","",IFERROR($E116*INDEX($P$6:$P$15,MATCH($C116,$O$6:$O$15,0)),""))</f>
        <v/>
      </c>
      <c r="G116" s="11">
        <f>IFERROR(MATCH(ROW()-5,Raw!$H$6:$H$205,0),"")</f>
        <v/>
      </c>
      <c r="H116" s="11">
        <f>IF($B116="","",IF(COUNTIF($B$6:$B116,$B116)&gt;1,"",SUMPRODUCT(($B$6:$B116&lt;&gt;"")/COUNTIF($B$6:$B116,$B$6:$B116&amp;""))))</f>
        <v/>
      </c>
      <c r="I116" s="11">
        <f>IF($C116="","",IF(COUNTIF($C$6:$C116,$C116)&gt;1,"",SUMPRODUCT(($C$6:$C116&lt;&gt;"")/COUNTIF($C$6:$C116,$C$6:$C116&amp;""))))</f>
        <v/>
      </c>
      <c r="J116" s="11">
        <f>IF($D116="","",IF(COUNTIF($D$6:$D116,$D116)&gt;1,"",SUMPRODUCT(($D$6:$D116&lt;&gt;"")/COUNTIF($D$6:$D116,$D$6:$D116&amp;""))))</f>
        <v/>
      </c>
      <c r="K116" s="12">
        <f>IF($A116="","",DATE(YEAR($A116),MONTH($A116),1))</f>
        <v/>
      </c>
      <c r="L116" s="10">
        <f>IF($A116="","",TEXT($A116,"yyyy-mm-dd")&amp;"|"&amp;$B116&amp;"|"&amp;$C116&amp;"|"&amp;$D116)</f>
        <v/>
      </c>
      <c r="M116" s="10">
        <f>IF($L116="","",IF(COUNTIF($L$6:$L$205,$L116)&gt;1,"Duplicate",""))</f>
        <v/>
      </c>
    </row>
    <row r="117">
      <c r="A117" s="12">
        <f>IF($G117="","",INDEX(Raw!$A$6:$A$205,$G117))</f>
        <v/>
      </c>
      <c r="B117" s="10">
        <f>IF($G117="","",TRIM(INDEX(Raw!$B$6:$B$205,$G117)))</f>
        <v/>
      </c>
      <c r="C117" s="10">
        <f>IF($G117="","",TRIM(INDEX(Raw!$C$6:$C$205,$G117)))</f>
        <v/>
      </c>
      <c r="D117" s="10">
        <f>IF($G117="","",TRIM(INDEX(Raw!$D$6:$D$205,$G117)))</f>
        <v/>
      </c>
      <c r="E117" s="11">
        <f>IF($G117="","",INDEX(Raw!$E$6:$E$205,$G117))</f>
        <v/>
      </c>
      <c r="F117" s="13">
        <f>IF($G117="","",IFERROR($E117*INDEX($P$6:$P$15,MATCH($C117,$O$6:$O$15,0)),""))</f>
        <v/>
      </c>
      <c r="G117" s="11">
        <f>IFERROR(MATCH(ROW()-5,Raw!$H$6:$H$205,0),"")</f>
        <v/>
      </c>
      <c r="H117" s="11">
        <f>IF($B117="","",IF(COUNTIF($B$6:$B117,$B117)&gt;1,"",SUMPRODUCT(($B$6:$B117&lt;&gt;"")/COUNTIF($B$6:$B117,$B$6:$B117&amp;""))))</f>
        <v/>
      </c>
      <c r="I117" s="11">
        <f>IF($C117="","",IF(COUNTIF($C$6:$C117,$C117)&gt;1,"",SUMPRODUCT(($C$6:$C117&lt;&gt;"")/COUNTIF($C$6:$C117,$C$6:$C117&amp;""))))</f>
        <v/>
      </c>
      <c r="J117" s="11">
        <f>IF($D117="","",IF(COUNTIF($D$6:$D117,$D117)&gt;1,"",SUMPRODUCT(($D$6:$D117&lt;&gt;"")/COUNTIF($D$6:$D117,$D$6:$D117&amp;""))))</f>
        <v/>
      </c>
      <c r="K117" s="12">
        <f>IF($A117="","",DATE(YEAR($A117),MONTH($A117),1))</f>
        <v/>
      </c>
      <c r="L117" s="10">
        <f>IF($A117="","",TEXT($A117,"yyyy-mm-dd")&amp;"|"&amp;$B117&amp;"|"&amp;$C117&amp;"|"&amp;$D117)</f>
        <v/>
      </c>
      <c r="M117" s="10">
        <f>IF($L117="","",IF(COUNTIF($L$6:$L$205,$L117)&gt;1,"Duplicate",""))</f>
        <v/>
      </c>
    </row>
    <row r="118">
      <c r="A118" s="12">
        <f>IF($G118="","",INDEX(Raw!$A$6:$A$205,$G118))</f>
        <v/>
      </c>
      <c r="B118" s="10">
        <f>IF($G118="","",TRIM(INDEX(Raw!$B$6:$B$205,$G118)))</f>
        <v/>
      </c>
      <c r="C118" s="10">
        <f>IF($G118="","",TRIM(INDEX(Raw!$C$6:$C$205,$G118)))</f>
        <v/>
      </c>
      <c r="D118" s="10">
        <f>IF($G118="","",TRIM(INDEX(Raw!$D$6:$D$205,$G118)))</f>
        <v/>
      </c>
      <c r="E118" s="11">
        <f>IF($G118="","",INDEX(Raw!$E$6:$E$205,$G118))</f>
        <v/>
      </c>
      <c r="F118" s="13">
        <f>IF($G118="","",IFERROR($E118*INDEX($P$6:$P$15,MATCH($C118,$O$6:$O$15,0)),""))</f>
        <v/>
      </c>
      <c r="G118" s="11">
        <f>IFERROR(MATCH(ROW()-5,Raw!$H$6:$H$205,0),"")</f>
        <v/>
      </c>
      <c r="H118" s="11">
        <f>IF($B118="","",IF(COUNTIF($B$6:$B118,$B118)&gt;1,"",SUMPRODUCT(($B$6:$B118&lt;&gt;"")/COUNTIF($B$6:$B118,$B$6:$B118&amp;""))))</f>
        <v/>
      </c>
      <c r="I118" s="11">
        <f>IF($C118="","",IF(COUNTIF($C$6:$C118,$C118)&gt;1,"",SUMPRODUCT(($C$6:$C118&lt;&gt;"")/COUNTIF($C$6:$C118,$C$6:$C118&amp;""))))</f>
        <v/>
      </c>
      <c r="J118" s="11">
        <f>IF($D118="","",IF(COUNTIF($D$6:$D118,$D118)&gt;1,"",SUMPRODUCT(($D$6:$D118&lt;&gt;"")/COUNTIF($D$6:$D118,$D$6:$D118&amp;""))))</f>
        <v/>
      </c>
      <c r="K118" s="12">
        <f>IF($A118="","",DATE(YEAR($A118),MONTH($A118),1))</f>
        <v/>
      </c>
      <c r="L118" s="10">
        <f>IF($A118="","",TEXT($A118,"yyyy-mm-dd")&amp;"|"&amp;$B118&amp;"|"&amp;$C118&amp;"|"&amp;$D118)</f>
        <v/>
      </c>
      <c r="M118" s="10">
        <f>IF($L118="","",IF(COUNTIF($L$6:$L$205,$L118)&gt;1,"Duplicate",""))</f>
        <v/>
      </c>
    </row>
    <row r="119">
      <c r="A119" s="12">
        <f>IF($G119="","",INDEX(Raw!$A$6:$A$205,$G119))</f>
        <v/>
      </c>
      <c r="B119" s="10">
        <f>IF($G119="","",TRIM(INDEX(Raw!$B$6:$B$205,$G119)))</f>
        <v/>
      </c>
      <c r="C119" s="10">
        <f>IF($G119="","",TRIM(INDEX(Raw!$C$6:$C$205,$G119)))</f>
        <v/>
      </c>
      <c r="D119" s="10">
        <f>IF($G119="","",TRIM(INDEX(Raw!$D$6:$D$205,$G119)))</f>
        <v/>
      </c>
      <c r="E119" s="11">
        <f>IF($G119="","",INDEX(Raw!$E$6:$E$205,$G119))</f>
        <v/>
      </c>
      <c r="F119" s="13">
        <f>IF($G119="","",IFERROR($E119*INDEX($P$6:$P$15,MATCH($C119,$O$6:$O$15,0)),""))</f>
        <v/>
      </c>
      <c r="G119" s="11">
        <f>IFERROR(MATCH(ROW()-5,Raw!$H$6:$H$205,0),"")</f>
        <v/>
      </c>
      <c r="H119" s="11">
        <f>IF($B119="","",IF(COUNTIF($B$6:$B119,$B119)&gt;1,"",SUMPRODUCT(($B$6:$B119&lt;&gt;"")/COUNTIF($B$6:$B119,$B$6:$B119&amp;""))))</f>
        <v/>
      </c>
      <c r="I119" s="11">
        <f>IF($C119="","",IF(COUNTIF($C$6:$C119,$C119)&gt;1,"",SUMPRODUCT(($C$6:$C119&lt;&gt;"")/COUNTIF($C$6:$C119,$C$6:$C119&amp;""))))</f>
        <v/>
      </c>
      <c r="J119" s="11">
        <f>IF($D119="","",IF(COUNTIF($D$6:$D119,$D119)&gt;1,"",SUMPRODUCT(($D$6:$D119&lt;&gt;"")/COUNTIF($D$6:$D119,$D$6:$D119&amp;""))))</f>
        <v/>
      </c>
      <c r="K119" s="12">
        <f>IF($A119="","",DATE(YEAR($A119),MONTH($A119),1))</f>
        <v/>
      </c>
      <c r="L119" s="10">
        <f>IF($A119="","",TEXT($A119,"yyyy-mm-dd")&amp;"|"&amp;$B119&amp;"|"&amp;$C119&amp;"|"&amp;$D119)</f>
        <v/>
      </c>
      <c r="M119" s="10">
        <f>IF($L119="","",IF(COUNTIF($L$6:$L$205,$L119)&gt;1,"Duplicate",""))</f>
        <v/>
      </c>
    </row>
    <row r="120">
      <c r="A120" s="12">
        <f>IF($G120="","",INDEX(Raw!$A$6:$A$205,$G120))</f>
        <v/>
      </c>
      <c r="B120" s="10">
        <f>IF($G120="","",TRIM(INDEX(Raw!$B$6:$B$205,$G120)))</f>
        <v/>
      </c>
      <c r="C120" s="10">
        <f>IF($G120="","",TRIM(INDEX(Raw!$C$6:$C$205,$G120)))</f>
        <v/>
      </c>
      <c r="D120" s="10">
        <f>IF($G120="","",TRIM(INDEX(Raw!$D$6:$D$205,$G120)))</f>
        <v/>
      </c>
      <c r="E120" s="11">
        <f>IF($G120="","",INDEX(Raw!$E$6:$E$205,$G120))</f>
        <v/>
      </c>
      <c r="F120" s="13">
        <f>IF($G120="","",IFERROR($E120*INDEX($P$6:$P$15,MATCH($C120,$O$6:$O$15,0)),""))</f>
        <v/>
      </c>
      <c r="G120" s="11">
        <f>IFERROR(MATCH(ROW()-5,Raw!$H$6:$H$205,0),"")</f>
        <v/>
      </c>
      <c r="H120" s="11">
        <f>IF($B120="","",IF(COUNTIF($B$6:$B120,$B120)&gt;1,"",SUMPRODUCT(($B$6:$B120&lt;&gt;"")/COUNTIF($B$6:$B120,$B$6:$B120&amp;""))))</f>
        <v/>
      </c>
      <c r="I120" s="11">
        <f>IF($C120="","",IF(COUNTIF($C$6:$C120,$C120)&gt;1,"",SUMPRODUCT(($C$6:$C120&lt;&gt;"")/COUNTIF($C$6:$C120,$C$6:$C120&amp;""))))</f>
        <v/>
      </c>
      <c r="J120" s="11">
        <f>IF($D120="","",IF(COUNTIF($D$6:$D120,$D120)&gt;1,"",SUMPRODUCT(($D$6:$D120&lt;&gt;"")/COUNTIF($D$6:$D120,$D$6:$D120&amp;""))))</f>
        <v/>
      </c>
      <c r="K120" s="12">
        <f>IF($A120="","",DATE(YEAR($A120),MONTH($A120),1))</f>
        <v/>
      </c>
      <c r="L120" s="10">
        <f>IF($A120="","",TEXT($A120,"yyyy-mm-dd")&amp;"|"&amp;$B120&amp;"|"&amp;$C120&amp;"|"&amp;$D120)</f>
        <v/>
      </c>
      <c r="M120" s="10">
        <f>IF($L120="","",IF(COUNTIF($L$6:$L$205,$L120)&gt;1,"Duplicate",""))</f>
        <v/>
      </c>
    </row>
    <row r="121">
      <c r="A121" s="12">
        <f>IF($G121="","",INDEX(Raw!$A$6:$A$205,$G121))</f>
        <v/>
      </c>
      <c r="B121" s="10">
        <f>IF($G121="","",TRIM(INDEX(Raw!$B$6:$B$205,$G121)))</f>
        <v/>
      </c>
      <c r="C121" s="10">
        <f>IF($G121="","",TRIM(INDEX(Raw!$C$6:$C$205,$G121)))</f>
        <v/>
      </c>
      <c r="D121" s="10">
        <f>IF($G121="","",TRIM(INDEX(Raw!$D$6:$D$205,$G121)))</f>
        <v/>
      </c>
      <c r="E121" s="11">
        <f>IF($G121="","",INDEX(Raw!$E$6:$E$205,$G121))</f>
        <v/>
      </c>
      <c r="F121" s="13">
        <f>IF($G121="","",IFERROR($E121*INDEX($P$6:$P$15,MATCH($C121,$O$6:$O$15,0)),""))</f>
        <v/>
      </c>
      <c r="G121" s="11">
        <f>IFERROR(MATCH(ROW()-5,Raw!$H$6:$H$205,0),"")</f>
        <v/>
      </c>
      <c r="H121" s="11">
        <f>IF($B121="","",IF(COUNTIF($B$6:$B121,$B121)&gt;1,"",SUMPRODUCT(($B$6:$B121&lt;&gt;"")/COUNTIF($B$6:$B121,$B$6:$B121&amp;""))))</f>
        <v/>
      </c>
      <c r="I121" s="11">
        <f>IF($C121="","",IF(COUNTIF($C$6:$C121,$C121)&gt;1,"",SUMPRODUCT(($C$6:$C121&lt;&gt;"")/COUNTIF($C$6:$C121,$C$6:$C121&amp;""))))</f>
        <v/>
      </c>
      <c r="J121" s="11">
        <f>IF($D121="","",IF(COUNTIF($D$6:$D121,$D121)&gt;1,"",SUMPRODUCT(($D$6:$D121&lt;&gt;"")/COUNTIF($D$6:$D121,$D$6:$D121&amp;""))))</f>
        <v/>
      </c>
      <c r="K121" s="12">
        <f>IF($A121="","",DATE(YEAR($A121),MONTH($A121),1))</f>
        <v/>
      </c>
      <c r="L121" s="10">
        <f>IF($A121="","",TEXT($A121,"yyyy-mm-dd")&amp;"|"&amp;$B121&amp;"|"&amp;$C121&amp;"|"&amp;$D121)</f>
        <v/>
      </c>
      <c r="M121" s="10">
        <f>IF($L121="","",IF(COUNTIF($L$6:$L$205,$L121)&gt;1,"Duplicate",""))</f>
        <v/>
      </c>
    </row>
    <row r="122">
      <c r="A122" s="12">
        <f>IF($G122="","",INDEX(Raw!$A$6:$A$205,$G122))</f>
        <v/>
      </c>
      <c r="B122" s="10">
        <f>IF($G122="","",TRIM(INDEX(Raw!$B$6:$B$205,$G122)))</f>
        <v/>
      </c>
      <c r="C122" s="10">
        <f>IF($G122="","",TRIM(INDEX(Raw!$C$6:$C$205,$G122)))</f>
        <v/>
      </c>
      <c r="D122" s="10">
        <f>IF($G122="","",TRIM(INDEX(Raw!$D$6:$D$205,$G122)))</f>
        <v/>
      </c>
      <c r="E122" s="11">
        <f>IF($G122="","",INDEX(Raw!$E$6:$E$205,$G122))</f>
        <v/>
      </c>
      <c r="F122" s="13">
        <f>IF($G122="","",IFERROR($E122*INDEX($P$6:$P$15,MATCH($C122,$O$6:$O$15,0)),""))</f>
        <v/>
      </c>
      <c r="G122" s="11">
        <f>IFERROR(MATCH(ROW()-5,Raw!$H$6:$H$205,0),"")</f>
        <v/>
      </c>
      <c r="H122" s="11">
        <f>IF($B122="","",IF(COUNTIF($B$6:$B122,$B122)&gt;1,"",SUMPRODUCT(($B$6:$B122&lt;&gt;"")/COUNTIF($B$6:$B122,$B$6:$B122&amp;""))))</f>
        <v/>
      </c>
      <c r="I122" s="11">
        <f>IF($C122="","",IF(COUNTIF($C$6:$C122,$C122)&gt;1,"",SUMPRODUCT(($C$6:$C122&lt;&gt;"")/COUNTIF($C$6:$C122,$C$6:$C122&amp;""))))</f>
        <v/>
      </c>
      <c r="J122" s="11">
        <f>IF($D122="","",IF(COUNTIF($D$6:$D122,$D122)&gt;1,"",SUMPRODUCT(($D$6:$D122&lt;&gt;"")/COUNTIF($D$6:$D122,$D$6:$D122&amp;""))))</f>
        <v/>
      </c>
      <c r="K122" s="12">
        <f>IF($A122="","",DATE(YEAR($A122),MONTH($A122),1))</f>
        <v/>
      </c>
      <c r="L122" s="10">
        <f>IF($A122="","",TEXT($A122,"yyyy-mm-dd")&amp;"|"&amp;$B122&amp;"|"&amp;$C122&amp;"|"&amp;$D122)</f>
        <v/>
      </c>
      <c r="M122" s="10">
        <f>IF($L122="","",IF(COUNTIF($L$6:$L$205,$L122)&gt;1,"Duplicate",""))</f>
        <v/>
      </c>
    </row>
    <row r="123">
      <c r="A123" s="12">
        <f>IF($G123="","",INDEX(Raw!$A$6:$A$205,$G123))</f>
        <v/>
      </c>
      <c r="B123" s="10">
        <f>IF($G123="","",TRIM(INDEX(Raw!$B$6:$B$205,$G123)))</f>
        <v/>
      </c>
      <c r="C123" s="10">
        <f>IF($G123="","",TRIM(INDEX(Raw!$C$6:$C$205,$G123)))</f>
        <v/>
      </c>
      <c r="D123" s="10">
        <f>IF($G123="","",TRIM(INDEX(Raw!$D$6:$D$205,$G123)))</f>
        <v/>
      </c>
      <c r="E123" s="11">
        <f>IF($G123="","",INDEX(Raw!$E$6:$E$205,$G123))</f>
        <v/>
      </c>
      <c r="F123" s="13">
        <f>IF($G123="","",IFERROR($E123*INDEX($P$6:$P$15,MATCH($C123,$O$6:$O$15,0)),""))</f>
        <v/>
      </c>
      <c r="G123" s="11">
        <f>IFERROR(MATCH(ROW()-5,Raw!$H$6:$H$205,0),"")</f>
        <v/>
      </c>
      <c r="H123" s="11">
        <f>IF($B123="","",IF(COUNTIF($B$6:$B123,$B123)&gt;1,"",SUMPRODUCT(($B$6:$B123&lt;&gt;"")/COUNTIF($B$6:$B123,$B$6:$B123&amp;""))))</f>
        <v/>
      </c>
      <c r="I123" s="11">
        <f>IF($C123="","",IF(COUNTIF($C$6:$C123,$C123)&gt;1,"",SUMPRODUCT(($C$6:$C123&lt;&gt;"")/COUNTIF($C$6:$C123,$C$6:$C123&amp;""))))</f>
        <v/>
      </c>
      <c r="J123" s="11">
        <f>IF($D123="","",IF(COUNTIF($D$6:$D123,$D123)&gt;1,"",SUMPRODUCT(($D$6:$D123&lt;&gt;"")/COUNTIF($D$6:$D123,$D$6:$D123&amp;""))))</f>
        <v/>
      </c>
      <c r="K123" s="12">
        <f>IF($A123="","",DATE(YEAR($A123),MONTH($A123),1))</f>
        <v/>
      </c>
      <c r="L123" s="10">
        <f>IF($A123="","",TEXT($A123,"yyyy-mm-dd")&amp;"|"&amp;$B123&amp;"|"&amp;$C123&amp;"|"&amp;$D123)</f>
        <v/>
      </c>
      <c r="M123" s="10">
        <f>IF($L123="","",IF(COUNTIF($L$6:$L$205,$L123)&gt;1,"Duplicate",""))</f>
        <v/>
      </c>
    </row>
    <row r="124">
      <c r="A124" s="12">
        <f>IF($G124="","",INDEX(Raw!$A$6:$A$205,$G124))</f>
        <v/>
      </c>
      <c r="B124" s="10">
        <f>IF($G124="","",TRIM(INDEX(Raw!$B$6:$B$205,$G124)))</f>
        <v/>
      </c>
      <c r="C124" s="10">
        <f>IF($G124="","",TRIM(INDEX(Raw!$C$6:$C$205,$G124)))</f>
        <v/>
      </c>
      <c r="D124" s="10">
        <f>IF($G124="","",TRIM(INDEX(Raw!$D$6:$D$205,$G124)))</f>
        <v/>
      </c>
      <c r="E124" s="11">
        <f>IF($G124="","",INDEX(Raw!$E$6:$E$205,$G124))</f>
        <v/>
      </c>
      <c r="F124" s="13">
        <f>IF($G124="","",IFERROR($E124*INDEX($P$6:$P$15,MATCH($C124,$O$6:$O$15,0)),""))</f>
        <v/>
      </c>
      <c r="G124" s="11">
        <f>IFERROR(MATCH(ROW()-5,Raw!$H$6:$H$205,0),"")</f>
        <v/>
      </c>
      <c r="H124" s="11">
        <f>IF($B124="","",IF(COUNTIF($B$6:$B124,$B124)&gt;1,"",SUMPRODUCT(($B$6:$B124&lt;&gt;"")/COUNTIF($B$6:$B124,$B$6:$B124&amp;""))))</f>
        <v/>
      </c>
      <c r="I124" s="11">
        <f>IF($C124="","",IF(COUNTIF($C$6:$C124,$C124)&gt;1,"",SUMPRODUCT(($C$6:$C124&lt;&gt;"")/COUNTIF($C$6:$C124,$C$6:$C124&amp;""))))</f>
        <v/>
      </c>
      <c r="J124" s="11">
        <f>IF($D124="","",IF(COUNTIF($D$6:$D124,$D124)&gt;1,"",SUMPRODUCT(($D$6:$D124&lt;&gt;"")/COUNTIF($D$6:$D124,$D$6:$D124&amp;""))))</f>
        <v/>
      </c>
      <c r="K124" s="12">
        <f>IF($A124="","",DATE(YEAR($A124),MONTH($A124),1))</f>
        <v/>
      </c>
      <c r="L124" s="10">
        <f>IF($A124="","",TEXT($A124,"yyyy-mm-dd")&amp;"|"&amp;$B124&amp;"|"&amp;$C124&amp;"|"&amp;$D124)</f>
        <v/>
      </c>
      <c r="M124" s="10">
        <f>IF($L124="","",IF(COUNTIF($L$6:$L$205,$L124)&gt;1,"Duplicate",""))</f>
        <v/>
      </c>
    </row>
    <row r="125">
      <c r="A125" s="12">
        <f>IF($G125="","",INDEX(Raw!$A$6:$A$205,$G125))</f>
        <v/>
      </c>
      <c r="B125" s="10">
        <f>IF($G125="","",TRIM(INDEX(Raw!$B$6:$B$205,$G125)))</f>
        <v/>
      </c>
      <c r="C125" s="10">
        <f>IF($G125="","",TRIM(INDEX(Raw!$C$6:$C$205,$G125)))</f>
        <v/>
      </c>
      <c r="D125" s="10">
        <f>IF($G125="","",TRIM(INDEX(Raw!$D$6:$D$205,$G125)))</f>
        <v/>
      </c>
      <c r="E125" s="11">
        <f>IF($G125="","",INDEX(Raw!$E$6:$E$205,$G125))</f>
        <v/>
      </c>
      <c r="F125" s="13">
        <f>IF($G125="","",IFERROR($E125*INDEX($P$6:$P$15,MATCH($C125,$O$6:$O$15,0)),""))</f>
        <v/>
      </c>
      <c r="G125" s="11">
        <f>IFERROR(MATCH(ROW()-5,Raw!$H$6:$H$205,0),"")</f>
        <v/>
      </c>
      <c r="H125" s="11">
        <f>IF($B125="","",IF(COUNTIF($B$6:$B125,$B125)&gt;1,"",SUMPRODUCT(($B$6:$B125&lt;&gt;"")/COUNTIF($B$6:$B125,$B$6:$B125&amp;""))))</f>
        <v/>
      </c>
      <c r="I125" s="11">
        <f>IF($C125="","",IF(COUNTIF($C$6:$C125,$C125)&gt;1,"",SUMPRODUCT(($C$6:$C125&lt;&gt;"")/COUNTIF($C$6:$C125,$C$6:$C125&amp;""))))</f>
        <v/>
      </c>
      <c r="J125" s="11">
        <f>IF($D125="","",IF(COUNTIF($D$6:$D125,$D125)&gt;1,"",SUMPRODUCT(($D$6:$D125&lt;&gt;"")/COUNTIF($D$6:$D125,$D$6:$D125&amp;""))))</f>
        <v/>
      </c>
      <c r="K125" s="12">
        <f>IF($A125="","",DATE(YEAR($A125),MONTH($A125),1))</f>
        <v/>
      </c>
      <c r="L125" s="10">
        <f>IF($A125="","",TEXT($A125,"yyyy-mm-dd")&amp;"|"&amp;$B125&amp;"|"&amp;$C125&amp;"|"&amp;$D125)</f>
        <v/>
      </c>
      <c r="M125" s="10">
        <f>IF($L125="","",IF(COUNTIF($L$6:$L$205,$L125)&gt;1,"Duplicate",""))</f>
        <v/>
      </c>
    </row>
    <row r="126">
      <c r="A126" s="12">
        <f>IF($G126="","",INDEX(Raw!$A$6:$A$205,$G126))</f>
        <v/>
      </c>
      <c r="B126" s="10">
        <f>IF($G126="","",TRIM(INDEX(Raw!$B$6:$B$205,$G126)))</f>
        <v/>
      </c>
      <c r="C126" s="10">
        <f>IF($G126="","",TRIM(INDEX(Raw!$C$6:$C$205,$G126)))</f>
        <v/>
      </c>
      <c r="D126" s="10">
        <f>IF($G126="","",TRIM(INDEX(Raw!$D$6:$D$205,$G126)))</f>
        <v/>
      </c>
      <c r="E126" s="11">
        <f>IF($G126="","",INDEX(Raw!$E$6:$E$205,$G126))</f>
        <v/>
      </c>
      <c r="F126" s="13">
        <f>IF($G126="","",IFERROR($E126*INDEX($P$6:$P$15,MATCH($C126,$O$6:$O$15,0)),""))</f>
        <v/>
      </c>
      <c r="G126" s="11">
        <f>IFERROR(MATCH(ROW()-5,Raw!$H$6:$H$205,0),"")</f>
        <v/>
      </c>
      <c r="H126" s="11">
        <f>IF($B126="","",IF(COUNTIF($B$6:$B126,$B126)&gt;1,"",SUMPRODUCT(($B$6:$B126&lt;&gt;"")/COUNTIF($B$6:$B126,$B$6:$B126&amp;""))))</f>
        <v/>
      </c>
      <c r="I126" s="11">
        <f>IF($C126="","",IF(COUNTIF($C$6:$C126,$C126)&gt;1,"",SUMPRODUCT(($C$6:$C126&lt;&gt;"")/COUNTIF($C$6:$C126,$C$6:$C126&amp;""))))</f>
        <v/>
      </c>
      <c r="J126" s="11">
        <f>IF($D126="","",IF(COUNTIF($D$6:$D126,$D126)&gt;1,"",SUMPRODUCT(($D$6:$D126&lt;&gt;"")/COUNTIF($D$6:$D126,$D$6:$D126&amp;""))))</f>
        <v/>
      </c>
      <c r="K126" s="12">
        <f>IF($A126="","",DATE(YEAR($A126),MONTH($A126),1))</f>
        <v/>
      </c>
      <c r="L126" s="10">
        <f>IF($A126="","",TEXT($A126,"yyyy-mm-dd")&amp;"|"&amp;$B126&amp;"|"&amp;$C126&amp;"|"&amp;$D126)</f>
        <v/>
      </c>
      <c r="M126" s="10">
        <f>IF($L126="","",IF(COUNTIF($L$6:$L$205,$L126)&gt;1,"Duplicate",""))</f>
        <v/>
      </c>
    </row>
    <row r="127">
      <c r="A127" s="12">
        <f>IF($G127="","",INDEX(Raw!$A$6:$A$205,$G127))</f>
        <v/>
      </c>
      <c r="B127" s="10">
        <f>IF($G127="","",TRIM(INDEX(Raw!$B$6:$B$205,$G127)))</f>
        <v/>
      </c>
      <c r="C127" s="10">
        <f>IF($G127="","",TRIM(INDEX(Raw!$C$6:$C$205,$G127)))</f>
        <v/>
      </c>
      <c r="D127" s="10">
        <f>IF($G127="","",TRIM(INDEX(Raw!$D$6:$D$205,$G127)))</f>
        <v/>
      </c>
      <c r="E127" s="11">
        <f>IF($G127="","",INDEX(Raw!$E$6:$E$205,$G127))</f>
        <v/>
      </c>
      <c r="F127" s="13">
        <f>IF($G127="","",IFERROR($E127*INDEX($P$6:$P$15,MATCH($C127,$O$6:$O$15,0)),""))</f>
        <v/>
      </c>
      <c r="G127" s="11">
        <f>IFERROR(MATCH(ROW()-5,Raw!$H$6:$H$205,0),"")</f>
        <v/>
      </c>
      <c r="H127" s="11">
        <f>IF($B127="","",IF(COUNTIF($B$6:$B127,$B127)&gt;1,"",SUMPRODUCT(($B$6:$B127&lt;&gt;"")/COUNTIF($B$6:$B127,$B$6:$B127&amp;""))))</f>
        <v/>
      </c>
      <c r="I127" s="11">
        <f>IF($C127="","",IF(COUNTIF($C$6:$C127,$C127)&gt;1,"",SUMPRODUCT(($C$6:$C127&lt;&gt;"")/COUNTIF($C$6:$C127,$C$6:$C127&amp;""))))</f>
        <v/>
      </c>
      <c r="J127" s="11">
        <f>IF($D127="","",IF(COUNTIF($D$6:$D127,$D127)&gt;1,"",SUMPRODUCT(($D$6:$D127&lt;&gt;"")/COUNTIF($D$6:$D127,$D$6:$D127&amp;""))))</f>
        <v/>
      </c>
      <c r="K127" s="12">
        <f>IF($A127="","",DATE(YEAR($A127),MONTH($A127),1))</f>
        <v/>
      </c>
      <c r="L127" s="10">
        <f>IF($A127="","",TEXT($A127,"yyyy-mm-dd")&amp;"|"&amp;$B127&amp;"|"&amp;$C127&amp;"|"&amp;$D127)</f>
        <v/>
      </c>
      <c r="M127" s="10">
        <f>IF($L127="","",IF(COUNTIF($L$6:$L$205,$L127)&gt;1,"Duplicate",""))</f>
        <v/>
      </c>
    </row>
    <row r="128">
      <c r="A128" s="12">
        <f>IF($G128="","",INDEX(Raw!$A$6:$A$205,$G128))</f>
        <v/>
      </c>
      <c r="B128" s="10">
        <f>IF($G128="","",TRIM(INDEX(Raw!$B$6:$B$205,$G128)))</f>
        <v/>
      </c>
      <c r="C128" s="10">
        <f>IF($G128="","",TRIM(INDEX(Raw!$C$6:$C$205,$G128)))</f>
        <v/>
      </c>
      <c r="D128" s="10">
        <f>IF($G128="","",TRIM(INDEX(Raw!$D$6:$D$205,$G128)))</f>
        <v/>
      </c>
      <c r="E128" s="11">
        <f>IF($G128="","",INDEX(Raw!$E$6:$E$205,$G128))</f>
        <v/>
      </c>
      <c r="F128" s="13">
        <f>IF($G128="","",IFERROR($E128*INDEX($P$6:$P$15,MATCH($C128,$O$6:$O$15,0)),""))</f>
        <v/>
      </c>
      <c r="G128" s="11">
        <f>IFERROR(MATCH(ROW()-5,Raw!$H$6:$H$205,0),"")</f>
        <v/>
      </c>
      <c r="H128" s="11">
        <f>IF($B128="","",IF(COUNTIF($B$6:$B128,$B128)&gt;1,"",SUMPRODUCT(($B$6:$B128&lt;&gt;"")/COUNTIF($B$6:$B128,$B$6:$B128&amp;""))))</f>
        <v/>
      </c>
      <c r="I128" s="11">
        <f>IF($C128="","",IF(COUNTIF($C$6:$C128,$C128)&gt;1,"",SUMPRODUCT(($C$6:$C128&lt;&gt;"")/COUNTIF($C$6:$C128,$C$6:$C128&amp;""))))</f>
        <v/>
      </c>
      <c r="J128" s="11">
        <f>IF($D128="","",IF(COUNTIF($D$6:$D128,$D128)&gt;1,"",SUMPRODUCT(($D$6:$D128&lt;&gt;"")/COUNTIF($D$6:$D128,$D$6:$D128&amp;""))))</f>
        <v/>
      </c>
      <c r="K128" s="12">
        <f>IF($A128="","",DATE(YEAR($A128),MONTH($A128),1))</f>
        <v/>
      </c>
      <c r="L128" s="10">
        <f>IF($A128="","",TEXT($A128,"yyyy-mm-dd")&amp;"|"&amp;$B128&amp;"|"&amp;$C128&amp;"|"&amp;$D128)</f>
        <v/>
      </c>
      <c r="M128" s="10">
        <f>IF($L128="","",IF(COUNTIF($L$6:$L$205,$L128)&gt;1,"Duplicate",""))</f>
        <v/>
      </c>
    </row>
    <row r="129">
      <c r="A129" s="12">
        <f>IF($G129="","",INDEX(Raw!$A$6:$A$205,$G129))</f>
        <v/>
      </c>
      <c r="B129" s="10">
        <f>IF($G129="","",TRIM(INDEX(Raw!$B$6:$B$205,$G129)))</f>
        <v/>
      </c>
      <c r="C129" s="10">
        <f>IF($G129="","",TRIM(INDEX(Raw!$C$6:$C$205,$G129)))</f>
        <v/>
      </c>
      <c r="D129" s="10">
        <f>IF($G129="","",TRIM(INDEX(Raw!$D$6:$D$205,$G129)))</f>
        <v/>
      </c>
      <c r="E129" s="11">
        <f>IF($G129="","",INDEX(Raw!$E$6:$E$205,$G129))</f>
        <v/>
      </c>
      <c r="F129" s="13">
        <f>IF($G129="","",IFERROR($E129*INDEX($P$6:$P$15,MATCH($C129,$O$6:$O$15,0)),""))</f>
        <v/>
      </c>
      <c r="G129" s="11">
        <f>IFERROR(MATCH(ROW()-5,Raw!$H$6:$H$205,0),"")</f>
        <v/>
      </c>
      <c r="H129" s="11">
        <f>IF($B129="","",IF(COUNTIF($B$6:$B129,$B129)&gt;1,"",SUMPRODUCT(($B$6:$B129&lt;&gt;"")/COUNTIF($B$6:$B129,$B$6:$B129&amp;""))))</f>
        <v/>
      </c>
      <c r="I129" s="11">
        <f>IF($C129="","",IF(COUNTIF($C$6:$C129,$C129)&gt;1,"",SUMPRODUCT(($C$6:$C129&lt;&gt;"")/COUNTIF($C$6:$C129,$C$6:$C129&amp;""))))</f>
        <v/>
      </c>
      <c r="J129" s="11">
        <f>IF($D129="","",IF(COUNTIF($D$6:$D129,$D129)&gt;1,"",SUMPRODUCT(($D$6:$D129&lt;&gt;"")/COUNTIF($D$6:$D129,$D$6:$D129&amp;""))))</f>
        <v/>
      </c>
      <c r="K129" s="12">
        <f>IF($A129="","",DATE(YEAR($A129),MONTH($A129),1))</f>
        <v/>
      </c>
      <c r="L129" s="10">
        <f>IF($A129="","",TEXT($A129,"yyyy-mm-dd")&amp;"|"&amp;$B129&amp;"|"&amp;$C129&amp;"|"&amp;$D129)</f>
        <v/>
      </c>
      <c r="M129" s="10">
        <f>IF($L129="","",IF(COUNTIF($L$6:$L$205,$L129)&gt;1,"Duplicate",""))</f>
        <v/>
      </c>
    </row>
    <row r="130">
      <c r="A130" s="12">
        <f>IF($G130="","",INDEX(Raw!$A$6:$A$205,$G130))</f>
        <v/>
      </c>
      <c r="B130" s="10">
        <f>IF($G130="","",TRIM(INDEX(Raw!$B$6:$B$205,$G130)))</f>
        <v/>
      </c>
      <c r="C130" s="10">
        <f>IF($G130="","",TRIM(INDEX(Raw!$C$6:$C$205,$G130)))</f>
        <v/>
      </c>
      <c r="D130" s="10">
        <f>IF($G130="","",TRIM(INDEX(Raw!$D$6:$D$205,$G130)))</f>
        <v/>
      </c>
      <c r="E130" s="11">
        <f>IF($G130="","",INDEX(Raw!$E$6:$E$205,$G130))</f>
        <v/>
      </c>
      <c r="F130" s="13">
        <f>IF($G130="","",IFERROR($E130*INDEX($P$6:$P$15,MATCH($C130,$O$6:$O$15,0)),""))</f>
        <v/>
      </c>
      <c r="G130" s="11">
        <f>IFERROR(MATCH(ROW()-5,Raw!$H$6:$H$205,0),"")</f>
        <v/>
      </c>
      <c r="H130" s="11">
        <f>IF($B130="","",IF(COUNTIF($B$6:$B130,$B130)&gt;1,"",SUMPRODUCT(($B$6:$B130&lt;&gt;"")/COUNTIF($B$6:$B130,$B$6:$B130&amp;""))))</f>
        <v/>
      </c>
      <c r="I130" s="11">
        <f>IF($C130="","",IF(COUNTIF($C$6:$C130,$C130)&gt;1,"",SUMPRODUCT(($C$6:$C130&lt;&gt;"")/COUNTIF($C$6:$C130,$C$6:$C130&amp;""))))</f>
        <v/>
      </c>
      <c r="J130" s="11">
        <f>IF($D130="","",IF(COUNTIF($D$6:$D130,$D130)&gt;1,"",SUMPRODUCT(($D$6:$D130&lt;&gt;"")/COUNTIF($D$6:$D130,$D$6:$D130&amp;""))))</f>
        <v/>
      </c>
      <c r="K130" s="12">
        <f>IF($A130="","",DATE(YEAR($A130),MONTH($A130),1))</f>
        <v/>
      </c>
      <c r="L130" s="10">
        <f>IF($A130="","",TEXT($A130,"yyyy-mm-dd")&amp;"|"&amp;$B130&amp;"|"&amp;$C130&amp;"|"&amp;$D130)</f>
        <v/>
      </c>
      <c r="M130" s="10">
        <f>IF($L130="","",IF(COUNTIF($L$6:$L$205,$L130)&gt;1,"Duplicate",""))</f>
        <v/>
      </c>
    </row>
    <row r="131">
      <c r="A131" s="12">
        <f>IF($G131="","",INDEX(Raw!$A$6:$A$205,$G131))</f>
        <v/>
      </c>
      <c r="B131" s="10">
        <f>IF($G131="","",TRIM(INDEX(Raw!$B$6:$B$205,$G131)))</f>
        <v/>
      </c>
      <c r="C131" s="10">
        <f>IF($G131="","",TRIM(INDEX(Raw!$C$6:$C$205,$G131)))</f>
        <v/>
      </c>
      <c r="D131" s="10">
        <f>IF($G131="","",TRIM(INDEX(Raw!$D$6:$D$205,$G131)))</f>
        <v/>
      </c>
      <c r="E131" s="11">
        <f>IF($G131="","",INDEX(Raw!$E$6:$E$205,$G131))</f>
        <v/>
      </c>
      <c r="F131" s="13">
        <f>IF($G131="","",IFERROR($E131*INDEX($P$6:$P$15,MATCH($C131,$O$6:$O$15,0)),""))</f>
        <v/>
      </c>
      <c r="G131" s="11">
        <f>IFERROR(MATCH(ROW()-5,Raw!$H$6:$H$205,0),"")</f>
        <v/>
      </c>
      <c r="H131" s="11">
        <f>IF($B131="","",IF(COUNTIF($B$6:$B131,$B131)&gt;1,"",SUMPRODUCT(($B$6:$B131&lt;&gt;"")/COUNTIF($B$6:$B131,$B$6:$B131&amp;""))))</f>
        <v/>
      </c>
      <c r="I131" s="11">
        <f>IF($C131="","",IF(COUNTIF($C$6:$C131,$C131)&gt;1,"",SUMPRODUCT(($C$6:$C131&lt;&gt;"")/COUNTIF($C$6:$C131,$C$6:$C131&amp;""))))</f>
        <v/>
      </c>
      <c r="J131" s="11">
        <f>IF($D131="","",IF(COUNTIF($D$6:$D131,$D131)&gt;1,"",SUMPRODUCT(($D$6:$D131&lt;&gt;"")/COUNTIF($D$6:$D131,$D$6:$D131&amp;""))))</f>
        <v/>
      </c>
      <c r="K131" s="12">
        <f>IF($A131="","",DATE(YEAR($A131),MONTH($A131),1))</f>
        <v/>
      </c>
      <c r="L131" s="10">
        <f>IF($A131="","",TEXT($A131,"yyyy-mm-dd")&amp;"|"&amp;$B131&amp;"|"&amp;$C131&amp;"|"&amp;$D131)</f>
        <v/>
      </c>
      <c r="M131" s="10">
        <f>IF($L131="","",IF(COUNTIF($L$6:$L$205,$L131)&gt;1,"Duplicate",""))</f>
        <v/>
      </c>
    </row>
    <row r="132">
      <c r="A132" s="12">
        <f>IF($G132="","",INDEX(Raw!$A$6:$A$205,$G132))</f>
        <v/>
      </c>
      <c r="B132" s="10">
        <f>IF($G132="","",TRIM(INDEX(Raw!$B$6:$B$205,$G132)))</f>
        <v/>
      </c>
      <c r="C132" s="10">
        <f>IF($G132="","",TRIM(INDEX(Raw!$C$6:$C$205,$G132)))</f>
        <v/>
      </c>
      <c r="D132" s="10">
        <f>IF($G132="","",TRIM(INDEX(Raw!$D$6:$D$205,$G132)))</f>
        <v/>
      </c>
      <c r="E132" s="11">
        <f>IF($G132="","",INDEX(Raw!$E$6:$E$205,$G132))</f>
        <v/>
      </c>
      <c r="F132" s="13">
        <f>IF($G132="","",IFERROR($E132*INDEX($P$6:$P$15,MATCH($C132,$O$6:$O$15,0)),""))</f>
        <v/>
      </c>
      <c r="G132" s="11">
        <f>IFERROR(MATCH(ROW()-5,Raw!$H$6:$H$205,0),"")</f>
        <v/>
      </c>
      <c r="H132" s="11">
        <f>IF($B132="","",IF(COUNTIF($B$6:$B132,$B132)&gt;1,"",SUMPRODUCT(($B$6:$B132&lt;&gt;"")/COUNTIF($B$6:$B132,$B$6:$B132&amp;""))))</f>
        <v/>
      </c>
      <c r="I132" s="11">
        <f>IF($C132="","",IF(COUNTIF($C$6:$C132,$C132)&gt;1,"",SUMPRODUCT(($C$6:$C132&lt;&gt;"")/COUNTIF($C$6:$C132,$C$6:$C132&amp;""))))</f>
        <v/>
      </c>
      <c r="J132" s="11">
        <f>IF($D132="","",IF(COUNTIF($D$6:$D132,$D132)&gt;1,"",SUMPRODUCT(($D$6:$D132&lt;&gt;"")/COUNTIF($D$6:$D132,$D$6:$D132&amp;""))))</f>
        <v/>
      </c>
      <c r="K132" s="12">
        <f>IF($A132="","",DATE(YEAR($A132),MONTH($A132),1))</f>
        <v/>
      </c>
      <c r="L132" s="10">
        <f>IF($A132="","",TEXT($A132,"yyyy-mm-dd")&amp;"|"&amp;$B132&amp;"|"&amp;$C132&amp;"|"&amp;$D132)</f>
        <v/>
      </c>
      <c r="M132" s="10">
        <f>IF($L132="","",IF(COUNTIF($L$6:$L$205,$L132)&gt;1,"Duplicate",""))</f>
        <v/>
      </c>
    </row>
    <row r="133">
      <c r="A133" s="12">
        <f>IF($G133="","",INDEX(Raw!$A$6:$A$205,$G133))</f>
        <v/>
      </c>
      <c r="B133" s="10">
        <f>IF($G133="","",TRIM(INDEX(Raw!$B$6:$B$205,$G133)))</f>
        <v/>
      </c>
      <c r="C133" s="10">
        <f>IF($G133="","",TRIM(INDEX(Raw!$C$6:$C$205,$G133)))</f>
        <v/>
      </c>
      <c r="D133" s="10">
        <f>IF($G133="","",TRIM(INDEX(Raw!$D$6:$D$205,$G133)))</f>
        <v/>
      </c>
      <c r="E133" s="11">
        <f>IF($G133="","",INDEX(Raw!$E$6:$E$205,$G133))</f>
        <v/>
      </c>
      <c r="F133" s="13">
        <f>IF($G133="","",IFERROR($E133*INDEX($P$6:$P$15,MATCH($C133,$O$6:$O$15,0)),""))</f>
        <v/>
      </c>
      <c r="G133" s="11">
        <f>IFERROR(MATCH(ROW()-5,Raw!$H$6:$H$205,0),"")</f>
        <v/>
      </c>
      <c r="H133" s="11">
        <f>IF($B133="","",IF(COUNTIF($B$6:$B133,$B133)&gt;1,"",SUMPRODUCT(($B$6:$B133&lt;&gt;"")/COUNTIF($B$6:$B133,$B$6:$B133&amp;""))))</f>
        <v/>
      </c>
      <c r="I133" s="11">
        <f>IF($C133="","",IF(COUNTIF($C$6:$C133,$C133)&gt;1,"",SUMPRODUCT(($C$6:$C133&lt;&gt;"")/COUNTIF($C$6:$C133,$C$6:$C133&amp;""))))</f>
        <v/>
      </c>
      <c r="J133" s="11">
        <f>IF($D133="","",IF(COUNTIF($D$6:$D133,$D133)&gt;1,"",SUMPRODUCT(($D$6:$D133&lt;&gt;"")/COUNTIF($D$6:$D133,$D$6:$D133&amp;""))))</f>
        <v/>
      </c>
      <c r="K133" s="12">
        <f>IF($A133="","",DATE(YEAR($A133),MONTH($A133),1))</f>
        <v/>
      </c>
      <c r="L133" s="10">
        <f>IF($A133="","",TEXT($A133,"yyyy-mm-dd")&amp;"|"&amp;$B133&amp;"|"&amp;$C133&amp;"|"&amp;$D133)</f>
        <v/>
      </c>
      <c r="M133" s="10">
        <f>IF($L133="","",IF(COUNTIF($L$6:$L$205,$L133)&gt;1,"Duplicate",""))</f>
        <v/>
      </c>
    </row>
    <row r="134">
      <c r="A134" s="12">
        <f>IF($G134="","",INDEX(Raw!$A$6:$A$205,$G134))</f>
        <v/>
      </c>
      <c r="B134" s="10">
        <f>IF($G134="","",TRIM(INDEX(Raw!$B$6:$B$205,$G134)))</f>
        <v/>
      </c>
      <c r="C134" s="10">
        <f>IF($G134="","",TRIM(INDEX(Raw!$C$6:$C$205,$G134)))</f>
        <v/>
      </c>
      <c r="D134" s="10">
        <f>IF($G134="","",TRIM(INDEX(Raw!$D$6:$D$205,$G134)))</f>
        <v/>
      </c>
      <c r="E134" s="11">
        <f>IF($G134="","",INDEX(Raw!$E$6:$E$205,$G134))</f>
        <v/>
      </c>
      <c r="F134" s="13">
        <f>IF($G134="","",IFERROR($E134*INDEX($P$6:$P$15,MATCH($C134,$O$6:$O$15,0)),""))</f>
        <v/>
      </c>
      <c r="G134" s="11">
        <f>IFERROR(MATCH(ROW()-5,Raw!$H$6:$H$205,0),"")</f>
        <v/>
      </c>
      <c r="H134" s="11">
        <f>IF($B134="","",IF(COUNTIF($B$6:$B134,$B134)&gt;1,"",SUMPRODUCT(($B$6:$B134&lt;&gt;"")/COUNTIF($B$6:$B134,$B$6:$B134&amp;""))))</f>
        <v/>
      </c>
      <c r="I134" s="11">
        <f>IF($C134="","",IF(COUNTIF($C$6:$C134,$C134)&gt;1,"",SUMPRODUCT(($C$6:$C134&lt;&gt;"")/COUNTIF($C$6:$C134,$C$6:$C134&amp;""))))</f>
        <v/>
      </c>
      <c r="J134" s="11">
        <f>IF($D134="","",IF(COUNTIF($D$6:$D134,$D134)&gt;1,"",SUMPRODUCT(($D$6:$D134&lt;&gt;"")/COUNTIF($D$6:$D134,$D$6:$D134&amp;""))))</f>
        <v/>
      </c>
      <c r="K134" s="12">
        <f>IF($A134="","",DATE(YEAR($A134),MONTH($A134),1))</f>
        <v/>
      </c>
      <c r="L134" s="10">
        <f>IF($A134="","",TEXT($A134,"yyyy-mm-dd")&amp;"|"&amp;$B134&amp;"|"&amp;$C134&amp;"|"&amp;$D134)</f>
        <v/>
      </c>
      <c r="M134" s="10">
        <f>IF($L134="","",IF(COUNTIF($L$6:$L$205,$L134)&gt;1,"Duplicate",""))</f>
        <v/>
      </c>
    </row>
    <row r="135">
      <c r="A135" s="12">
        <f>IF($G135="","",INDEX(Raw!$A$6:$A$205,$G135))</f>
        <v/>
      </c>
      <c r="B135" s="10">
        <f>IF($G135="","",TRIM(INDEX(Raw!$B$6:$B$205,$G135)))</f>
        <v/>
      </c>
      <c r="C135" s="10">
        <f>IF($G135="","",TRIM(INDEX(Raw!$C$6:$C$205,$G135)))</f>
        <v/>
      </c>
      <c r="D135" s="10">
        <f>IF($G135="","",TRIM(INDEX(Raw!$D$6:$D$205,$G135)))</f>
        <v/>
      </c>
      <c r="E135" s="11">
        <f>IF($G135="","",INDEX(Raw!$E$6:$E$205,$G135))</f>
        <v/>
      </c>
      <c r="F135" s="13">
        <f>IF($G135="","",IFERROR($E135*INDEX($P$6:$P$15,MATCH($C135,$O$6:$O$15,0)),""))</f>
        <v/>
      </c>
      <c r="G135" s="11">
        <f>IFERROR(MATCH(ROW()-5,Raw!$H$6:$H$205,0),"")</f>
        <v/>
      </c>
      <c r="H135" s="11">
        <f>IF($B135="","",IF(COUNTIF($B$6:$B135,$B135)&gt;1,"",SUMPRODUCT(($B$6:$B135&lt;&gt;"")/COUNTIF($B$6:$B135,$B$6:$B135&amp;""))))</f>
        <v/>
      </c>
      <c r="I135" s="11">
        <f>IF($C135="","",IF(COUNTIF($C$6:$C135,$C135)&gt;1,"",SUMPRODUCT(($C$6:$C135&lt;&gt;"")/COUNTIF($C$6:$C135,$C$6:$C135&amp;""))))</f>
        <v/>
      </c>
      <c r="J135" s="11">
        <f>IF($D135="","",IF(COUNTIF($D$6:$D135,$D135)&gt;1,"",SUMPRODUCT(($D$6:$D135&lt;&gt;"")/COUNTIF($D$6:$D135,$D$6:$D135&amp;""))))</f>
        <v/>
      </c>
      <c r="K135" s="12">
        <f>IF($A135="","",DATE(YEAR($A135),MONTH($A135),1))</f>
        <v/>
      </c>
      <c r="L135" s="10">
        <f>IF($A135="","",TEXT($A135,"yyyy-mm-dd")&amp;"|"&amp;$B135&amp;"|"&amp;$C135&amp;"|"&amp;$D135)</f>
        <v/>
      </c>
      <c r="M135" s="10">
        <f>IF($L135="","",IF(COUNTIF($L$6:$L$205,$L135)&gt;1,"Duplicate",""))</f>
        <v/>
      </c>
    </row>
    <row r="136">
      <c r="A136" s="12">
        <f>IF($G136="","",INDEX(Raw!$A$6:$A$205,$G136))</f>
        <v/>
      </c>
      <c r="B136" s="10">
        <f>IF($G136="","",TRIM(INDEX(Raw!$B$6:$B$205,$G136)))</f>
        <v/>
      </c>
      <c r="C136" s="10">
        <f>IF($G136="","",TRIM(INDEX(Raw!$C$6:$C$205,$G136)))</f>
        <v/>
      </c>
      <c r="D136" s="10">
        <f>IF($G136="","",TRIM(INDEX(Raw!$D$6:$D$205,$G136)))</f>
        <v/>
      </c>
      <c r="E136" s="11">
        <f>IF($G136="","",INDEX(Raw!$E$6:$E$205,$G136))</f>
        <v/>
      </c>
      <c r="F136" s="13">
        <f>IF($G136="","",IFERROR($E136*INDEX($P$6:$P$15,MATCH($C136,$O$6:$O$15,0)),""))</f>
        <v/>
      </c>
      <c r="G136" s="11">
        <f>IFERROR(MATCH(ROW()-5,Raw!$H$6:$H$205,0),"")</f>
        <v/>
      </c>
      <c r="H136" s="11">
        <f>IF($B136="","",IF(COUNTIF($B$6:$B136,$B136)&gt;1,"",SUMPRODUCT(($B$6:$B136&lt;&gt;"")/COUNTIF($B$6:$B136,$B$6:$B136&amp;""))))</f>
        <v/>
      </c>
      <c r="I136" s="11">
        <f>IF($C136="","",IF(COUNTIF($C$6:$C136,$C136)&gt;1,"",SUMPRODUCT(($C$6:$C136&lt;&gt;"")/COUNTIF($C$6:$C136,$C$6:$C136&amp;""))))</f>
        <v/>
      </c>
      <c r="J136" s="11">
        <f>IF($D136="","",IF(COUNTIF($D$6:$D136,$D136)&gt;1,"",SUMPRODUCT(($D$6:$D136&lt;&gt;"")/COUNTIF($D$6:$D136,$D$6:$D136&amp;""))))</f>
        <v/>
      </c>
      <c r="K136" s="12">
        <f>IF($A136="","",DATE(YEAR($A136),MONTH($A136),1))</f>
        <v/>
      </c>
      <c r="L136" s="10">
        <f>IF($A136="","",TEXT($A136,"yyyy-mm-dd")&amp;"|"&amp;$B136&amp;"|"&amp;$C136&amp;"|"&amp;$D136)</f>
        <v/>
      </c>
      <c r="M136" s="10">
        <f>IF($L136="","",IF(COUNTIF($L$6:$L$205,$L136)&gt;1,"Duplicate",""))</f>
        <v/>
      </c>
    </row>
    <row r="137">
      <c r="A137" s="12">
        <f>IF($G137="","",INDEX(Raw!$A$6:$A$205,$G137))</f>
        <v/>
      </c>
      <c r="B137" s="10">
        <f>IF($G137="","",TRIM(INDEX(Raw!$B$6:$B$205,$G137)))</f>
        <v/>
      </c>
      <c r="C137" s="10">
        <f>IF($G137="","",TRIM(INDEX(Raw!$C$6:$C$205,$G137)))</f>
        <v/>
      </c>
      <c r="D137" s="10">
        <f>IF($G137="","",TRIM(INDEX(Raw!$D$6:$D$205,$G137)))</f>
        <v/>
      </c>
      <c r="E137" s="11">
        <f>IF($G137="","",INDEX(Raw!$E$6:$E$205,$G137))</f>
        <v/>
      </c>
      <c r="F137" s="13">
        <f>IF($G137="","",IFERROR($E137*INDEX($P$6:$P$15,MATCH($C137,$O$6:$O$15,0)),""))</f>
        <v/>
      </c>
      <c r="G137" s="11">
        <f>IFERROR(MATCH(ROW()-5,Raw!$H$6:$H$205,0),"")</f>
        <v/>
      </c>
      <c r="H137" s="11">
        <f>IF($B137="","",IF(COUNTIF($B$6:$B137,$B137)&gt;1,"",SUMPRODUCT(($B$6:$B137&lt;&gt;"")/COUNTIF($B$6:$B137,$B$6:$B137&amp;""))))</f>
        <v/>
      </c>
      <c r="I137" s="11">
        <f>IF($C137="","",IF(COUNTIF($C$6:$C137,$C137)&gt;1,"",SUMPRODUCT(($C$6:$C137&lt;&gt;"")/COUNTIF($C$6:$C137,$C$6:$C137&amp;""))))</f>
        <v/>
      </c>
      <c r="J137" s="11">
        <f>IF($D137="","",IF(COUNTIF($D$6:$D137,$D137)&gt;1,"",SUMPRODUCT(($D$6:$D137&lt;&gt;"")/COUNTIF($D$6:$D137,$D$6:$D137&amp;""))))</f>
        <v/>
      </c>
      <c r="K137" s="12">
        <f>IF($A137="","",DATE(YEAR($A137),MONTH($A137),1))</f>
        <v/>
      </c>
      <c r="L137" s="10">
        <f>IF($A137="","",TEXT($A137,"yyyy-mm-dd")&amp;"|"&amp;$B137&amp;"|"&amp;$C137&amp;"|"&amp;$D137)</f>
        <v/>
      </c>
      <c r="M137" s="10">
        <f>IF($L137="","",IF(COUNTIF($L$6:$L$205,$L137)&gt;1,"Duplicate",""))</f>
        <v/>
      </c>
    </row>
    <row r="138">
      <c r="A138" s="12">
        <f>IF($G138="","",INDEX(Raw!$A$6:$A$205,$G138))</f>
        <v/>
      </c>
      <c r="B138" s="10">
        <f>IF($G138="","",TRIM(INDEX(Raw!$B$6:$B$205,$G138)))</f>
        <v/>
      </c>
      <c r="C138" s="10">
        <f>IF($G138="","",TRIM(INDEX(Raw!$C$6:$C$205,$G138)))</f>
        <v/>
      </c>
      <c r="D138" s="10">
        <f>IF($G138="","",TRIM(INDEX(Raw!$D$6:$D$205,$G138)))</f>
        <v/>
      </c>
      <c r="E138" s="11">
        <f>IF($G138="","",INDEX(Raw!$E$6:$E$205,$G138))</f>
        <v/>
      </c>
      <c r="F138" s="13">
        <f>IF($G138="","",IFERROR($E138*INDEX($P$6:$P$15,MATCH($C138,$O$6:$O$15,0)),""))</f>
        <v/>
      </c>
      <c r="G138" s="11">
        <f>IFERROR(MATCH(ROW()-5,Raw!$H$6:$H$205,0),"")</f>
        <v/>
      </c>
      <c r="H138" s="11">
        <f>IF($B138="","",IF(COUNTIF($B$6:$B138,$B138)&gt;1,"",SUMPRODUCT(($B$6:$B138&lt;&gt;"")/COUNTIF($B$6:$B138,$B$6:$B138&amp;""))))</f>
        <v/>
      </c>
      <c r="I138" s="11">
        <f>IF($C138="","",IF(COUNTIF($C$6:$C138,$C138)&gt;1,"",SUMPRODUCT(($C$6:$C138&lt;&gt;"")/COUNTIF($C$6:$C138,$C$6:$C138&amp;""))))</f>
        <v/>
      </c>
      <c r="J138" s="11">
        <f>IF($D138="","",IF(COUNTIF($D$6:$D138,$D138)&gt;1,"",SUMPRODUCT(($D$6:$D138&lt;&gt;"")/COUNTIF($D$6:$D138,$D$6:$D138&amp;""))))</f>
        <v/>
      </c>
      <c r="K138" s="12">
        <f>IF($A138="","",DATE(YEAR($A138),MONTH($A138),1))</f>
        <v/>
      </c>
      <c r="L138" s="10">
        <f>IF($A138="","",TEXT($A138,"yyyy-mm-dd")&amp;"|"&amp;$B138&amp;"|"&amp;$C138&amp;"|"&amp;$D138)</f>
        <v/>
      </c>
      <c r="M138" s="10">
        <f>IF($L138="","",IF(COUNTIF($L$6:$L$205,$L138)&gt;1,"Duplicate",""))</f>
        <v/>
      </c>
    </row>
    <row r="139">
      <c r="A139" s="12">
        <f>IF($G139="","",INDEX(Raw!$A$6:$A$205,$G139))</f>
        <v/>
      </c>
      <c r="B139" s="10">
        <f>IF($G139="","",TRIM(INDEX(Raw!$B$6:$B$205,$G139)))</f>
        <v/>
      </c>
      <c r="C139" s="10">
        <f>IF($G139="","",TRIM(INDEX(Raw!$C$6:$C$205,$G139)))</f>
        <v/>
      </c>
      <c r="D139" s="10">
        <f>IF($G139="","",TRIM(INDEX(Raw!$D$6:$D$205,$G139)))</f>
        <v/>
      </c>
      <c r="E139" s="11">
        <f>IF($G139="","",INDEX(Raw!$E$6:$E$205,$G139))</f>
        <v/>
      </c>
      <c r="F139" s="13">
        <f>IF($G139="","",IFERROR($E139*INDEX($P$6:$P$15,MATCH($C139,$O$6:$O$15,0)),""))</f>
        <v/>
      </c>
      <c r="G139" s="11">
        <f>IFERROR(MATCH(ROW()-5,Raw!$H$6:$H$205,0),"")</f>
        <v/>
      </c>
      <c r="H139" s="11">
        <f>IF($B139="","",IF(COUNTIF($B$6:$B139,$B139)&gt;1,"",SUMPRODUCT(($B$6:$B139&lt;&gt;"")/COUNTIF($B$6:$B139,$B$6:$B139&amp;""))))</f>
        <v/>
      </c>
      <c r="I139" s="11">
        <f>IF($C139="","",IF(COUNTIF($C$6:$C139,$C139)&gt;1,"",SUMPRODUCT(($C$6:$C139&lt;&gt;"")/COUNTIF($C$6:$C139,$C$6:$C139&amp;""))))</f>
        <v/>
      </c>
      <c r="J139" s="11">
        <f>IF($D139="","",IF(COUNTIF($D$6:$D139,$D139)&gt;1,"",SUMPRODUCT(($D$6:$D139&lt;&gt;"")/COUNTIF($D$6:$D139,$D$6:$D139&amp;""))))</f>
        <v/>
      </c>
      <c r="K139" s="12">
        <f>IF($A139="","",DATE(YEAR($A139),MONTH($A139),1))</f>
        <v/>
      </c>
      <c r="L139" s="10">
        <f>IF($A139="","",TEXT($A139,"yyyy-mm-dd")&amp;"|"&amp;$B139&amp;"|"&amp;$C139&amp;"|"&amp;$D139)</f>
        <v/>
      </c>
      <c r="M139" s="10">
        <f>IF($L139="","",IF(COUNTIF($L$6:$L$205,$L139)&gt;1,"Duplicate",""))</f>
        <v/>
      </c>
    </row>
    <row r="140">
      <c r="A140" s="12">
        <f>IF($G140="","",INDEX(Raw!$A$6:$A$205,$G140))</f>
        <v/>
      </c>
      <c r="B140" s="10">
        <f>IF($G140="","",TRIM(INDEX(Raw!$B$6:$B$205,$G140)))</f>
        <v/>
      </c>
      <c r="C140" s="10">
        <f>IF($G140="","",TRIM(INDEX(Raw!$C$6:$C$205,$G140)))</f>
        <v/>
      </c>
      <c r="D140" s="10">
        <f>IF($G140="","",TRIM(INDEX(Raw!$D$6:$D$205,$G140)))</f>
        <v/>
      </c>
      <c r="E140" s="11">
        <f>IF($G140="","",INDEX(Raw!$E$6:$E$205,$G140))</f>
        <v/>
      </c>
      <c r="F140" s="13">
        <f>IF($G140="","",IFERROR($E140*INDEX($P$6:$P$15,MATCH($C140,$O$6:$O$15,0)),""))</f>
        <v/>
      </c>
      <c r="G140" s="11">
        <f>IFERROR(MATCH(ROW()-5,Raw!$H$6:$H$205,0),"")</f>
        <v/>
      </c>
      <c r="H140" s="11">
        <f>IF($B140="","",IF(COUNTIF($B$6:$B140,$B140)&gt;1,"",SUMPRODUCT(($B$6:$B140&lt;&gt;"")/COUNTIF($B$6:$B140,$B$6:$B140&amp;""))))</f>
        <v/>
      </c>
      <c r="I140" s="11">
        <f>IF($C140="","",IF(COUNTIF($C$6:$C140,$C140)&gt;1,"",SUMPRODUCT(($C$6:$C140&lt;&gt;"")/COUNTIF($C$6:$C140,$C$6:$C140&amp;""))))</f>
        <v/>
      </c>
      <c r="J140" s="11">
        <f>IF($D140="","",IF(COUNTIF($D$6:$D140,$D140)&gt;1,"",SUMPRODUCT(($D$6:$D140&lt;&gt;"")/COUNTIF($D$6:$D140,$D$6:$D140&amp;""))))</f>
        <v/>
      </c>
      <c r="K140" s="12">
        <f>IF($A140="","",DATE(YEAR($A140),MONTH($A140),1))</f>
        <v/>
      </c>
      <c r="L140" s="10">
        <f>IF($A140="","",TEXT($A140,"yyyy-mm-dd")&amp;"|"&amp;$B140&amp;"|"&amp;$C140&amp;"|"&amp;$D140)</f>
        <v/>
      </c>
      <c r="M140" s="10">
        <f>IF($L140="","",IF(COUNTIF($L$6:$L$205,$L140)&gt;1,"Duplicate",""))</f>
        <v/>
      </c>
    </row>
    <row r="141">
      <c r="A141" s="12">
        <f>IF($G141="","",INDEX(Raw!$A$6:$A$205,$G141))</f>
        <v/>
      </c>
      <c r="B141" s="10">
        <f>IF($G141="","",TRIM(INDEX(Raw!$B$6:$B$205,$G141)))</f>
        <v/>
      </c>
      <c r="C141" s="10">
        <f>IF($G141="","",TRIM(INDEX(Raw!$C$6:$C$205,$G141)))</f>
        <v/>
      </c>
      <c r="D141" s="10">
        <f>IF($G141="","",TRIM(INDEX(Raw!$D$6:$D$205,$G141)))</f>
        <v/>
      </c>
      <c r="E141" s="11">
        <f>IF($G141="","",INDEX(Raw!$E$6:$E$205,$G141))</f>
        <v/>
      </c>
      <c r="F141" s="13">
        <f>IF($G141="","",IFERROR($E141*INDEX($P$6:$P$15,MATCH($C141,$O$6:$O$15,0)),""))</f>
        <v/>
      </c>
      <c r="G141" s="11">
        <f>IFERROR(MATCH(ROW()-5,Raw!$H$6:$H$205,0),"")</f>
        <v/>
      </c>
      <c r="H141" s="11">
        <f>IF($B141="","",IF(COUNTIF($B$6:$B141,$B141)&gt;1,"",SUMPRODUCT(($B$6:$B141&lt;&gt;"")/COUNTIF($B$6:$B141,$B$6:$B141&amp;""))))</f>
        <v/>
      </c>
      <c r="I141" s="11">
        <f>IF($C141="","",IF(COUNTIF($C$6:$C141,$C141)&gt;1,"",SUMPRODUCT(($C$6:$C141&lt;&gt;"")/COUNTIF($C$6:$C141,$C$6:$C141&amp;""))))</f>
        <v/>
      </c>
      <c r="J141" s="11">
        <f>IF($D141="","",IF(COUNTIF($D$6:$D141,$D141)&gt;1,"",SUMPRODUCT(($D$6:$D141&lt;&gt;"")/COUNTIF($D$6:$D141,$D$6:$D141&amp;""))))</f>
        <v/>
      </c>
      <c r="K141" s="12">
        <f>IF($A141="","",DATE(YEAR($A141),MONTH($A141),1))</f>
        <v/>
      </c>
      <c r="L141" s="10">
        <f>IF($A141="","",TEXT($A141,"yyyy-mm-dd")&amp;"|"&amp;$B141&amp;"|"&amp;$C141&amp;"|"&amp;$D141)</f>
        <v/>
      </c>
      <c r="M141" s="10">
        <f>IF($L141="","",IF(COUNTIF($L$6:$L$205,$L141)&gt;1,"Duplicate",""))</f>
        <v/>
      </c>
    </row>
    <row r="142">
      <c r="A142" s="12">
        <f>IF($G142="","",INDEX(Raw!$A$6:$A$205,$G142))</f>
        <v/>
      </c>
      <c r="B142" s="10">
        <f>IF($G142="","",TRIM(INDEX(Raw!$B$6:$B$205,$G142)))</f>
        <v/>
      </c>
      <c r="C142" s="10">
        <f>IF($G142="","",TRIM(INDEX(Raw!$C$6:$C$205,$G142)))</f>
        <v/>
      </c>
      <c r="D142" s="10">
        <f>IF($G142="","",TRIM(INDEX(Raw!$D$6:$D$205,$G142)))</f>
        <v/>
      </c>
      <c r="E142" s="11">
        <f>IF($G142="","",INDEX(Raw!$E$6:$E$205,$G142))</f>
        <v/>
      </c>
      <c r="F142" s="13">
        <f>IF($G142="","",IFERROR($E142*INDEX($P$6:$P$15,MATCH($C142,$O$6:$O$15,0)),""))</f>
        <v/>
      </c>
      <c r="G142" s="11">
        <f>IFERROR(MATCH(ROW()-5,Raw!$H$6:$H$205,0),"")</f>
        <v/>
      </c>
      <c r="H142" s="11">
        <f>IF($B142="","",IF(COUNTIF($B$6:$B142,$B142)&gt;1,"",SUMPRODUCT(($B$6:$B142&lt;&gt;"")/COUNTIF($B$6:$B142,$B$6:$B142&amp;""))))</f>
        <v/>
      </c>
      <c r="I142" s="11">
        <f>IF($C142="","",IF(COUNTIF($C$6:$C142,$C142)&gt;1,"",SUMPRODUCT(($C$6:$C142&lt;&gt;"")/COUNTIF($C$6:$C142,$C$6:$C142&amp;""))))</f>
        <v/>
      </c>
      <c r="J142" s="11">
        <f>IF($D142="","",IF(COUNTIF($D$6:$D142,$D142)&gt;1,"",SUMPRODUCT(($D$6:$D142&lt;&gt;"")/COUNTIF($D$6:$D142,$D$6:$D142&amp;""))))</f>
        <v/>
      </c>
      <c r="K142" s="12">
        <f>IF($A142="","",DATE(YEAR($A142),MONTH($A142),1))</f>
        <v/>
      </c>
      <c r="L142" s="10">
        <f>IF($A142="","",TEXT($A142,"yyyy-mm-dd")&amp;"|"&amp;$B142&amp;"|"&amp;$C142&amp;"|"&amp;$D142)</f>
        <v/>
      </c>
      <c r="M142" s="10">
        <f>IF($L142="","",IF(COUNTIF($L$6:$L$205,$L142)&gt;1,"Duplicate",""))</f>
        <v/>
      </c>
    </row>
    <row r="143">
      <c r="A143" s="12">
        <f>IF($G143="","",INDEX(Raw!$A$6:$A$205,$G143))</f>
        <v/>
      </c>
      <c r="B143" s="10">
        <f>IF($G143="","",TRIM(INDEX(Raw!$B$6:$B$205,$G143)))</f>
        <v/>
      </c>
      <c r="C143" s="10">
        <f>IF($G143="","",TRIM(INDEX(Raw!$C$6:$C$205,$G143)))</f>
        <v/>
      </c>
      <c r="D143" s="10">
        <f>IF($G143="","",TRIM(INDEX(Raw!$D$6:$D$205,$G143)))</f>
        <v/>
      </c>
      <c r="E143" s="11">
        <f>IF($G143="","",INDEX(Raw!$E$6:$E$205,$G143))</f>
        <v/>
      </c>
      <c r="F143" s="13">
        <f>IF($G143="","",IFERROR($E143*INDEX($P$6:$P$15,MATCH($C143,$O$6:$O$15,0)),""))</f>
        <v/>
      </c>
      <c r="G143" s="11">
        <f>IFERROR(MATCH(ROW()-5,Raw!$H$6:$H$205,0),"")</f>
        <v/>
      </c>
      <c r="H143" s="11">
        <f>IF($B143="","",IF(COUNTIF($B$6:$B143,$B143)&gt;1,"",SUMPRODUCT(($B$6:$B143&lt;&gt;"")/COUNTIF($B$6:$B143,$B$6:$B143&amp;""))))</f>
        <v/>
      </c>
      <c r="I143" s="11">
        <f>IF($C143="","",IF(COUNTIF($C$6:$C143,$C143)&gt;1,"",SUMPRODUCT(($C$6:$C143&lt;&gt;"")/COUNTIF($C$6:$C143,$C$6:$C143&amp;""))))</f>
        <v/>
      </c>
      <c r="J143" s="11">
        <f>IF($D143="","",IF(COUNTIF($D$6:$D143,$D143)&gt;1,"",SUMPRODUCT(($D$6:$D143&lt;&gt;"")/COUNTIF($D$6:$D143,$D$6:$D143&amp;""))))</f>
        <v/>
      </c>
      <c r="K143" s="12">
        <f>IF($A143="","",DATE(YEAR($A143),MONTH($A143),1))</f>
        <v/>
      </c>
      <c r="L143" s="10">
        <f>IF($A143="","",TEXT($A143,"yyyy-mm-dd")&amp;"|"&amp;$B143&amp;"|"&amp;$C143&amp;"|"&amp;$D143)</f>
        <v/>
      </c>
      <c r="M143" s="10">
        <f>IF($L143="","",IF(COUNTIF($L$6:$L$205,$L143)&gt;1,"Duplicate",""))</f>
        <v/>
      </c>
    </row>
    <row r="144">
      <c r="A144" s="12">
        <f>IF($G144="","",INDEX(Raw!$A$6:$A$205,$G144))</f>
        <v/>
      </c>
      <c r="B144" s="10">
        <f>IF($G144="","",TRIM(INDEX(Raw!$B$6:$B$205,$G144)))</f>
        <v/>
      </c>
      <c r="C144" s="10">
        <f>IF($G144="","",TRIM(INDEX(Raw!$C$6:$C$205,$G144)))</f>
        <v/>
      </c>
      <c r="D144" s="10">
        <f>IF($G144="","",TRIM(INDEX(Raw!$D$6:$D$205,$G144)))</f>
        <v/>
      </c>
      <c r="E144" s="11">
        <f>IF($G144="","",INDEX(Raw!$E$6:$E$205,$G144))</f>
        <v/>
      </c>
      <c r="F144" s="13">
        <f>IF($G144="","",IFERROR($E144*INDEX($P$6:$P$15,MATCH($C144,$O$6:$O$15,0)),""))</f>
        <v/>
      </c>
      <c r="G144" s="11">
        <f>IFERROR(MATCH(ROW()-5,Raw!$H$6:$H$205,0),"")</f>
        <v/>
      </c>
      <c r="H144" s="11">
        <f>IF($B144="","",IF(COUNTIF($B$6:$B144,$B144)&gt;1,"",SUMPRODUCT(($B$6:$B144&lt;&gt;"")/COUNTIF($B$6:$B144,$B$6:$B144&amp;""))))</f>
        <v/>
      </c>
      <c r="I144" s="11">
        <f>IF($C144="","",IF(COUNTIF($C$6:$C144,$C144)&gt;1,"",SUMPRODUCT(($C$6:$C144&lt;&gt;"")/COUNTIF($C$6:$C144,$C$6:$C144&amp;""))))</f>
        <v/>
      </c>
      <c r="J144" s="11">
        <f>IF($D144="","",IF(COUNTIF($D$6:$D144,$D144)&gt;1,"",SUMPRODUCT(($D$6:$D144&lt;&gt;"")/COUNTIF($D$6:$D144,$D$6:$D144&amp;""))))</f>
        <v/>
      </c>
      <c r="K144" s="12">
        <f>IF($A144="","",DATE(YEAR($A144),MONTH($A144),1))</f>
        <v/>
      </c>
      <c r="L144" s="10">
        <f>IF($A144="","",TEXT($A144,"yyyy-mm-dd")&amp;"|"&amp;$B144&amp;"|"&amp;$C144&amp;"|"&amp;$D144)</f>
        <v/>
      </c>
      <c r="M144" s="10">
        <f>IF($L144="","",IF(COUNTIF($L$6:$L$205,$L144)&gt;1,"Duplicate",""))</f>
        <v/>
      </c>
    </row>
    <row r="145">
      <c r="A145" s="12">
        <f>IF($G145="","",INDEX(Raw!$A$6:$A$205,$G145))</f>
        <v/>
      </c>
      <c r="B145" s="10">
        <f>IF($G145="","",TRIM(INDEX(Raw!$B$6:$B$205,$G145)))</f>
        <v/>
      </c>
      <c r="C145" s="10">
        <f>IF($G145="","",TRIM(INDEX(Raw!$C$6:$C$205,$G145)))</f>
        <v/>
      </c>
      <c r="D145" s="10">
        <f>IF($G145="","",TRIM(INDEX(Raw!$D$6:$D$205,$G145)))</f>
        <v/>
      </c>
      <c r="E145" s="11">
        <f>IF($G145="","",INDEX(Raw!$E$6:$E$205,$G145))</f>
        <v/>
      </c>
      <c r="F145" s="13">
        <f>IF($G145="","",IFERROR($E145*INDEX($P$6:$P$15,MATCH($C145,$O$6:$O$15,0)),""))</f>
        <v/>
      </c>
      <c r="G145" s="11">
        <f>IFERROR(MATCH(ROW()-5,Raw!$H$6:$H$205,0),"")</f>
        <v/>
      </c>
      <c r="H145" s="11">
        <f>IF($B145="","",IF(COUNTIF($B$6:$B145,$B145)&gt;1,"",SUMPRODUCT(($B$6:$B145&lt;&gt;"")/COUNTIF($B$6:$B145,$B$6:$B145&amp;""))))</f>
        <v/>
      </c>
      <c r="I145" s="11">
        <f>IF($C145="","",IF(COUNTIF($C$6:$C145,$C145)&gt;1,"",SUMPRODUCT(($C$6:$C145&lt;&gt;"")/COUNTIF($C$6:$C145,$C$6:$C145&amp;""))))</f>
        <v/>
      </c>
      <c r="J145" s="11">
        <f>IF($D145="","",IF(COUNTIF($D$6:$D145,$D145)&gt;1,"",SUMPRODUCT(($D$6:$D145&lt;&gt;"")/COUNTIF($D$6:$D145,$D$6:$D145&amp;""))))</f>
        <v/>
      </c>
      <c r="K145" s="12">
        <f>IF($A145="","",DATE(YEAR($A145),MONTH($A145),1))</f>
        <v/>
      </c>
      <c r="L145" s="10">
        <f>IF($A145="","",TEXT($A145,"yyyy-mm-dd")&amp;"|"&amp;$B145&amp;"|"&amp;$C145&amp;"|"&amp;$D145)</f>
        <v/>
      </c>
      <c r="M145" s="10">
        <f>IF($L145="","",IF(COUNTIF($L$6:$L$205,$L145)&gt;1,"Duplicate",""))</f>
        <v/>
      </c>
    </row>
    <row r="146">
      <c r="A146" s="12">
        <f>IF($G146="","",INDEX(Raw!$A$6:$A$205,$G146))</f>
        <v/>
      </c>
      <c r="B146" s="10">
        <f>IF($G146="","",TRIM(INDEX(Raw!$B$6:$B$205,$G146)))</f>
        <v/>
      </c>
      <c r="C146" s="10">
        <f>IF($G146="","",TRIM(INDEX(Raw!$C$6:$C$205,$G146)))</f>
        <v/>
      </c>
      <c r="D146" s="10">
        <f>IF($G146="","",TRIM(INDEX(Raw!$D$6:$D$205,$G146)))</f>
        <v/>
      </c>
      <c r="E146" s="11">
        <f>IF($G146="","",INDEX(Raw!$E$6:$E$205,$G146))</f>
        <v/>
      </c>
      <c r="F146" s="13">
        <f>IF($G146="","",IFERROR($E146*INDEX($P$6:$P$15,MATCH($C146,$O$6:$O$15,0)),""))</f>
        <v/>
      </c>
      <c r="G146" s="11">
        <f>IFERROR(MATCH(ROW()-5,Raw!$H$6:$H$205,0),"")</f>
        <v/>
      </c>
      <c r="H146" s="11">
        <f>IF($B146="","",IF(COUNTIF($B$6:$B146,$B146)&gt;1,"",SUMPRODUCT(($B$6:$B146&lt;&gt;"")/COUNTIF($B$6:$B146,$B$6:$B146&amp;""))))</f>
        <v/>
      </c>
      <c r="I146" s="11">
        <f>IF($C146="","",IF(COUNTIF($C$6:$C146,$C146)&gt;1,"",SUMPRODUCT(($C$6:$C146&lt;&gt;"")/COUNTIF($C$6:$C146,$C$6:$C146&amp;""))))</f>
        <v/>
      </c>
      <c r="J146" s="11">
        <f>IF($D146="","",IF(COUNTIF($D$6:$D146,$D146)&gt;1,"",SUMPRODUCT(($D$6:$D146&lt;&gt;"")/COUNTIF($D$6:$D146,$D$6:$D146&amp;""))))</f>
        <v/>
      </c>
      <c r="K146" s="12">
        <f>IF($A146="","",DATE(YEAR($A146),MONTH($A146),1))</f>
        <v/>
      </c>
      <c r="L146" s="10">
        <f>IF($A146="","",TEXT($A146,"yyyy-mm-dd")&amp;"|"&amp;$B146&amp;"|"&amp;$C146&amp;"|"&amp;$D146)</f>
        <v/>
      </c>
      <c r="M146" s="10">
        <f>IF($L146="","",IF(COUNTIF($L$6:$L$205,$L146)&gt;1,"Duplicate",""))</f>
        <v/>
      </c>
    </row>
    <row r="147">
      <c r="A147" s="12">
        <f>IF($G147="","",INDEX(Raw!$A$6:$A$205,$G147))</f>
        <v/>
      </c>
      <c r="B147" s="10">
        <f>IF($G147="","",TRIM(INDEX(Raw!$B$6:$B$205,$G147)))</f>
        <v/>
      </c>
      <c r="C147" s="10">
        <f>IF($G147="","",TRIM(INDEX(Raw!$C$6:$C$205,$G147)))</f>
        <v/>
      </c>
      <c r="D147" s="10">
        <f>IF($G147="","",TRIM(INDEX(Raw!$D$6:$D$205,$G147)))</f>
        <v/>
      </c>
      <c r="E147" s="11">
        <f>IF($G147="","",INDEX(Raw!$E$6:$E$205,$G147))</f>
        <v/>
      </c>
      <c r="F147" s="13">
        <f>IF($G147="","",IFERROR($E147*INDEX($P$6:$P$15,MATCH($C147,$O$6:$O$15,0)),""))</f>
        <v/>
      </c>
      <c r="G147" s="11">
        <f>IFERROR(MATCH(ROW()-5,Raw!$H$6:$H$205,0),"")</f>
        <v/>
      </c>
      <c r="H147" s="11">
        <f>IF($B147="","",IF(COUNTIF($B$6:$B147,$B147)&gt;1,"",SUMPRODUCT(($B$6:$B147&lt;&gt;"")/COUNTIF($B$6:$B147,$B$6:$B147&amp;""))))</f>
        <v/>
      </c>
      <c r="I147" s="11">
        <f>IF($C147="","",IF(COUNTIF($C$6:$C147,$C147)&gt;1,"",SUMPRODUCT(($C$6:$C147&lt;&gt;"")/COUNTIF($C$6:$C147,$C$6:$C147&amp;""))))</f>
        <v/>
      </c>
      <c r="J147" s="11">
        <f>IF($D147="","",IF(COUNTIF($D$6:$D147,$D147)&gt;1,"",SUMPRODUCT(($D$6:$D147&lt;&gt;"")/COUNTIF($D$6:$D147,$D$6:$D147&amp;""))))</f>
        <v/>
      </c>
      <c r="K147" s="12">
        <f>IF($A147="","",DATE(YEAR($A147),MONTH($A147),1))</f>
        <v/>
      </c>
      <c r="L147" s="10">
        <f>IF($A147="","",TEXT($A147,"yyyy-mm-dd")&amp;"|"&amp;$B147&amp;"|"&amp;$C147&amp;"|"&amp;$D147)</f>
        <v/>
      </c>
      <c r="M147" s="10">
        <f>IF($L147="","",IF(COUNTIF($L$6:$L$205,$L147)&gt;1,"Duplicate",""))</f>
        <v/>
      </c>
    </row>
    <row r="148">
      <c r="A148" s="12">
        <f>IF($G148="","",INDEX(Raw!$A$6:$A$205,$G148))</f>
        <v/>
      </c>
      <c r="B148" s="10">
        <f>IF($G148="","",TRIM(INDEX(Raw!$B$6:$B$205,$G148)))</f>
        <v/>
      </c>
      <c r="C148" s="10">
        <f>IF($G148="","",TRIM(INDEX(Raw!$C$6:$C$205,$G148)))</f>
        <v/>
      </c>
      <c r="D148" s="10">
        <f>IF($G148="","",TRIM(INDEX(Raw!$D$6:$D$205,$G148)))</f>
        <v/>
      </c>
      <c r="E148" s="11">
        <f>IF($G148="","",INDEX(Raw!$E$6:$E$205,$G148))</f>
        <v/>
      </c>
      <c r="F148" s="13">
        <f>IF($G148="","",IFERROR($E148*INDEX($P$6:$P$15,MATCH($C148,$O$6:$O$15,0)),""))</f>
        <v/>
      </c>
      <c r="G148" s="11">
        <f>IFERROR(MATCH(ROW()-5,Raw!$H$6:$H$205,0),"")</f>
        <v/>
      </c>
      <c r="H148" s="11">
        <f>IF($B148="","",IF(COUNTIF($B$6:$B148,$B148)&gt;1,"",SUMPRODUCT(($B$6:$B148&lt;&gt;"")/COUNTIF($B$6:$B148,$B$6:$B148&amp;""))))</f>
        <v/>
      </c>
      <c r="I148" s="11">
        <f>IF($C148="","",IF(COUNTIF($C$6:$C148,$C148)&gt;1,"",SUMPRODUCT(($C$6:$C148&lt;&gt;"")/COUNTIF($C$6:$C148,$C$6:$C148&amp;""))))</f>
        <v/>
      </c>
      <c r="J148" s="11">
        <f>IF($D148="","",IF(COUNTIF($D$6:$D148,$D148)&gt;1,"",SUMPRODUCT(($D$6:$D148&lt;&gt;"")/COUNTIF($D$6:$D148,$D$6:$D148&amp;""))))</f>
        <v/>
      </c>
      <c r="K148" s="12">
        <f>IF($A148="","",DATE(YEAR($A148),MONTH($A148),1))</f>
        <v/>
      </c>
      <c r="L148" s="10">
        <f>IF($A148="","",TEXT($A148,"yyyy-mm-dd")&amp;"|"&amp;$B148&amp;"|"&amp;$C148&amp;"|"&amp;$D148)</f>
        <v/>
      </c>
      <c r="M148" s="10">
        <f>IF($L148="","",IF(COUNTIF($L$6:$L$205,$L148)&gt;1,"Duplicate",""))</f>
        <v/>
      </c>
    </row>
    <row r="149">
      <c r="A149" s="12">
        <f>IF($G149="","",INDEX(Raw!$A$6:$A$205,$G149))</f>
        <v/>
      </c>
      <c r="B149" s="10">
        <f>IF($G149="","",TRIM(INDEX(Raw!$B$6:$B$205,$G149)))</f>
        <v/>
      </c>
      <c r="C149" s="10">
        <f>IF($G149="","",TRIM(INDEX(Raw!$C$6:$C$205,$G149)))</f>
        <v/>
      </c>
      <c r="D149" s="10">
        <f>IF($G149="","",TRIM(INDEX(Raw!$D$6:$D$205,$G149)))</f>
        <v/>
      </c>
      <c r="E149" s="11">
        <f>IF($G149="","",INDEX(Raw!$E$6:$E$205,$G149))</f>
        <v/>
      </c>
      <c r="F149" s="13">
        <f>IF($G149="","",IFERROR($E149*INDEX($P$6:$P$15,MATCH($C149,$O$6:$O$15,0)),""))</f>
        <v/>
      </c>
      <c r="G149" s="11">
        <f>IFERROR(MATCH(ROW()-5,Raw!$H$6:$H$205,0),"")</f>
        <v/>
      </c>
      <c r="H149" s="11">
        <f>IF($B149="","",IF(COUNTIF($B$6:$B149,$B149)&gt;1,"",SUMPRODUCT(($B$6:$B149&lt;&gt;"")/COUNTIF($B$6:$B149,$B$6:$B149&amp;""))))</f>
        <v/>
      </c>
      <c r="I149" s="11">
        <f>IF($C149="","",IF(COUNTIF($C$6:$C149,$C149)&gt;1,"",SUMPRODUCT(($C$6:$C149&lt;&gt;"")/COUNTIF($C$6:$C149,$C$6:$C149&amp;""))))</f>
        <v/>
      </c>
      <c r="J149" s="11">
        <f>IF($D149="","",IF(COUNTIF($D$6:$D149,$D149)&gt;1,"",SUMPRODUCT(($D$6:$D149&lt;&gt;"")/COUNTIF($D$6:$D149,$D$6:$D149&amp;""))))</f>
        <v/>
      </c>
      <c r="K149" s="12">
        <f>IF($A149="","",DATE(YEAR($A149),MONTH($A149),1))</f>
        <v/>
      </c>
      <c r="L149" s="10">
        <f>IF($A149="","",TEXT($A149,"yyyy-mm-dd")&amp;"|"&amp;$B149&amp;"|"&amp;$C149&amp;"|"&amp;$D149)</f>
        <v/>
      </c>
      <c r="M149" s="10">
        <f>IF($L149="","",IF(COUNTIF($L$6:$L$205,$L149)&gt;1,"Duplicate",""))</f>
        <v/>
      </c>
    </row>
    <row r="150">
      <c r="A150" s="12">
        <f>IF($G150="","",INDEX(Raw!$A$6:$A$205,$G150))</f>
        <v/>
      </c>
      <c r="B150" s="10">
        <f>IF($G150="","",TRIM(INDEX(Raw!$B$6:$B$205,$G150)))</f>
        <v/>
      </c>
      <c r="C150" s="10">
        <f>IF($G150="","",TRIM(INDEX(Raw!$C$6:$C$205,$G150)))</f>
        <v/>
      </c>
      <c r="D150" s="10">
        <f>IF($G150="","",TRIM(INDEX(Raw!$D$6:$D$205,$G150)))</f>
        <v/>
      </c>
      <c r="E150" s="11">
        <f>IF($G150="","",INDEX(Raw!$E$6:$E$205,$G150))</f>
        <v/>
      </c>
      <c r="F150" s="13">
        <f>IF($G150="","",IFERROR($E150*INDEX($P$6:$P$15,MATCH($C150,$O$6:$O$15,0)),""))</f>
        <v/>
      </c>
      <c r="G150" s="11">
        <f>IFERROR(MATCH(ROW()-5,Raw!$H$6:$H$205,0),"")</f>
        <v/>
      </c>
      <c r="H150" s="11">
        <f>IF($B150="","",IF(COUNTIF($B$6:$B150,$B150)&gt;1,"",SUMPRODUCT(($B$6:$B150&lt;&gt;"")/COUNTIF($B$6:$B150,$B$6:$B150&amp;""))))</f>
        <v/>
      </c>
      <c r="I150" s="11">
        <f>IF($C150="","",IF(COUNTIF($C$6:$C150,$C150)&gt;1,"",SUMPRODUCT(($C$6:$C150&lt;&gt;"")/COUNTIF($C$6:$C150,$C$6:$C150&amp;""))))</f>
        <v/>
      </c>
      <c r="J150" s="11">
        <f>IF($D150="","",IF(COUNTIF($D$6:$D150,$D150)&gt;1,"",SUMPRODUCT(($D$6:$D150&lt;&gt;"")/COUNTIF($D$6:$D150,$D$6:$D150&amp;""))))</f>
        <v/>
      </c>
      <c r="K150" s="12">
        <f>IF($A150="","",DATE(YEAR($A150),MONTH($A150),1))</f>
        <v/>
      </c>
      <c r="L150" s="10">
        <f>IF($A150="","",TEXT($A150,"yyyy-mm-dd")&amp;"|"&amp;$B150&amp;"|"&amp;$C150&amp;"|"&amp;$D150)</f>
        <v/>
      </c>
      <c r="M150" s="10">
        <f>IF($L150="","",IF(COUNTIF($L$6:$L$205,$L150)&gt;1,"Duplicate",""))</f>
        <v/>
      </c>
    </row>
    <row r="151">
      <c r="A151" s="12">
        <f>IF($G151="","",INDEX(Raw!$A$6:$A$205,$G151))</f>
        <v/>
      </c>
      <c r="B151" s="10">
        <f>IF($G151="","",TRIM(INDEX(Raw!$B$6:$B$205,$G151)))</f>
        <v/>
      </c>
      <c r="C151" s="10">
        <f>IF($G151="","",TRIM(INDEX(Raw!$C$6:$C$205,$G151)))</f>
        <v/>
      </c>
      <c r="D151" s="10">
        <f>IF($G151="","",TRIM(INDEX(Raw!$D$6:$D$205,$G151)))</f>
        <v/>
      </c>
      <c r="E151" s="11">
        <f>IF($G151="","",INDEX(Raw!$E$6:$E$205,$G151))</f>
        <v/>
      </c>
      <c r="F151" s="13">
        <f>IF($G151="","",IFERROR($E151*INDEX($P$6:$P$15,MATCH($C151,$O$6:$O$15,0)),""))</f>
        <v/>
      </c>
      <c r="G151" s="11">
        <f>IFERROR(MATCH(ROW()-5,Raw!$H$6:$H$205,0),"")</f>
        <v/>
      </c>
      <c r="H151" s="11">
        <f>IF($B151="","",IF(COUNTIF($B$6:$B151,$B151)&gt;1,"",SUMPRODUCT(($B$6:$B151&lt;&gt;"")/COUNTIF($B$6:$B151,$B$6:$B151&amp;""))))</f>
        <v/>
      </c>
      <c r="I151" s="11">
        <f>IF($C151="","",IF(COUNTIF($C$6:$C151,$C151)&gt;1,"",SUMPRODUCT(($C$6:$C151&lt;&gt;"")/COUNTIF($C$6:$C151,$C$6:$C151&amp;""))))</f>
        <v/>
      </c>
      <c r="J151" s="11">
        <f>IF($D151="","",IF(COUNTIF($D$6:$D151,$D151)&gt;1,"",SUMPRODUCT(($D$6:$D151&lt;&gt;"")/COUNTIF($D$6:$D151,$D$6:$D151&amp;""))))</f>
        <v/>
      </c>
      <c r="K151" s="12">
        <f>IF($A151="","",DATE(YEAR($A151),MONTH($A151),1))</f>
        <v/>
      </c>
      <c r="L151" s="10">
        <f>IF($A151="","",TEXT($A151,"yyyy-mm-dd")&amp;"|"&amp;$B151&amp;"|"&amp;$C151&amp;"|"&amp;$D151)</f>
        <v/>
      </c>
      <c r="M151" s="10">
        <f>IF($L151="","",IF(COUNTIF($L$6:$L$205,$L151)&gt;1,"Duplicate",""))</f>
        <v/>
      </c>
    </row>
    <row r="152">
      <c r="A152" s="12">
        <f>IF($G152="","",INDEX(Raw!$A$6:$A$205,$G152))</f>
        <v/>
      </c>
      <c r="B152" s="10">
        <f>IF($G152="","",TRIM(INDEX(Raw!$B$6:$B$205,$G152)))</f>
        <v/>
      </c>
      <c r="C152" s="10">
        <f>IF($G152="","",TRIM(INDEX(Raw!$C$6:$C$205,$G152)))</f>
        <v/>
      </c>
      <c r="D152" s="10">
        <f>IF($G152="","",TRIM(INDEX(Raw!$D$6:$D$205,$G152)))</f>
        <v/>
      </c>
      <c r="E152" s="11">
        <f>IF($G152="","",INDEX(Raw!$E$6:$E$205,$G152))</f>
        <v/>
      </c>
      <c r="F152" s="13">
        <f>IF($G152="","",IFERROR($E152*INDEX($P$6:$P$15,MATCH($C152,$O$6:$O$15,0)),""))</f>
        <v/>
      </c>
      <c r="G152" s="11">
        <f>IFERROR(MATCH(ROW()-5,Raw!$H$6:$H$205,0),"")</f>
        <v/>
      </c>
      <c r="H152" s="11">
        <f>IF($B152="","",IF(COUNTIF($B$6:$B152,$B152)&gt;1,"",SUMPRODUCT(($B$6:$B152&lt;&gt;"")/COUNTIF($B$6:$B152,$B$6:$B152&amp;""))))</f>
        <v/>
      </c>
      <c r="I152" s="11">
        <f>IF($C152="","",IF(COUNTIF($C$6:$C152,$C152)&gt;1,"",SUMPRODUCT(($C$6:$C152&lt;&gt;"")/COUNTIF($C$6:$C152,$C$6:$C152&amp;""))))</f>
        <v/>
      </c>
      <c r="J152" s="11">
        <f>IF($D152="","",IF(COUNTIF($D$6:$D152,$D152)&gt;1,"",SUMPRODUCT(($D$6:$D152&lt;&gt;"")/COUNTIF($D$6:$D152,$D$6:$D152&amp;""))))</f>
        <v/>
      </c>
      <c r="K152" s="12">
        <f>IF($A152="","",DATE(YEAR($A152),MONTH($A152),1))</f>
        <v/>
      </c>
      <c r="L152" s="10">
        <f>IF($A152="","",TEXT($A152,"yyyy-mm-dd")&amp;"|"&amp;$B152&amp;"|"&amp;$C152&amp;"|"&amp;$D152)</f>
        <v/>
      </c>
      <c r="M152" s="10">
        <f>IF($L152="","",IF(COUNTIF($L$6:$L$205,$L152)&gt;1,"Duplicate",""))</f>
        <v/>
      </c>
    </row>
    <row r="153">
      <c r="A153" s="12">
        <f>IF($G153="","",INDEX(Raw!$A$6:$A$205,$G153))</f>
        <v/>
      </c>
      <c r="B153" s="10">
        <f>IF($G153="","",TRIM(INDEX(Raw!$B$6:$B$205,$G153)))</f>
        <v/>
      </c>
      <c r="C153" s="10">
        <f>IF($G153="","",TRIM(INDEX(Raw!$C$6:$C$205,$G153)))</f>
        <v/>
      </c>
      <c r="D153" s="10">
        <f>IF($G153="","",TRIM(INDEX(Raw!$D$6:$D$205,$G153)))</f>
        <v/>
      </c>
      <c r="E153" s="11">
        <f>IF($G153="","",INDEX(Raw!$E$6:$E$205,$G153))</f>
        <v/>
      </c>
      <c r="F153" s="13">
        <f>IF($G153="","",IFERROR($E153*INDEX($P$6:$P$15,MATCH($C153,$O$6:$O$15,0)),""))</f>
        <v/>
      </c>
      <c r="G153" s="11">
        <f>IFERROR(MATCH(ROW()-5,Raw!$H$6:$H$205,0),"")</f>
        <v/>
      </c>
      <c r="H153" s="11">
        <f>IF($B153="","",IF(COUNTIF($B$6:$B153,$B153)&gt;1,"",SUMPRODUCT(($B$6:$B153&lt;&gt;"")/COUNTIF($B$6:$B153,$B$6:$B153&amp;""))))</f>
        <v/>
      </c>
      <c r="I153" s="11">
        <f>IF($C153="","",IF(COUNTIF($C$6:$C153,$C153)&gt;1,"",SUMPRODUCT(($C$6:$C153&lt;&gt;"")/COUNTIF($C$6:$C153,$C$6:$C153&amp;""))))</f>
        <v/>
      </c>
      <c r="J153" s="11">
        <f>IF($D153="","",IF(COUNTIF($D$6:$D153,$D153)&gt;1,"",SUMPRODUCT(($D$6:$D153&lt;&gt;"")/COUNTIF($D$6:$D153,$D$6:$D153&amp;""))))</f>
        <v/>
      </c>
      <c r="K153" s="12">
        <f>IF($A153="","",DATE(YEAR($A153),MONTH($A153),1))</f>
        <v/>
      </c>
      <c r="L153" s="10">
        <f>IF($A153="","",TEXT($A153,"yyyy-mm-dd")&amp;"|"&amp;$B153&amp;"|"&amp;$C153&amp;"|"&amp;$D153)</f>
        <v/>
      </c>
      <c r="M153" s="10">
        <f>IF($L153="","",IF(COUNTIF($L$6:$L$205,$L153)&gt;1,"Duplicate",""))</f>
        <v/>
      </c>
    </row>
    <row r="154">
      <c r="A154" s="12">
        <f>IF($G154="","",INDEX(Raw!$A$6:$A$205,$G154))</f>
        <v/>
      </c>
      <c r="B154" s="10">
        <f>IF($G154="","",TRIM(INDEX(Raw!$B$6:$B$205,$G154)))</f>
        <v/>
      </c>
      <c r="C154" s="10">
        <f>IF($G154="","",TRIM(INDEX(Raw!$C$6:$C$205,$G154)))</f>
        <v/>
      </c>
      <c r="D154" s="10">
        <f>IF($G154="","",TRIM(INDEX(Raw!$D$6:$D$205,$G154)))</f>
        <v/>
      </c>
      <c r="E154" s="11">
        <f>IF($G154="","",INDEX(Raw!$E$6:$E$205,$G154))</f>
        <v/>
      </c>
      <c r="F154" s="13">
        <f>IF($G154="","",IFERROR($E154*INDEX($P$6:$P$15,MATCH($C154,$O$6:$O$15,0)),""))</f>
        <v/>
      </c>
      <c r="G154" s="11">
        <f>IFERROR(MATCH(ROW()-5,Raw!$H$6:$H$205,0),"")</f>
        <v/>
      </c>
      <c r="H154" s="11">
        <f>IF($B154="","",IF(COUNTIF($B$6:$B154,$B154)&gt;1,"",SUMPRODUCT(($B$6:$B154&lt;&gt;"")/COUNTIF($B$6:$B154,$B$6:$B154&amp;""))))</f>
        <v/>
      </c>
      <c r="I154" s="11">
        <f>IF($C154="","",IF(COUNTIF($C$6:$C154,$C154)&gt;1,"",SUMPRODUCT(($C$6:$C154&lt;&gt;"")/COUNTIF($C$6:$C154,$C$6:$C154&amp;""))))</f>
        <v/>
      </c>
      <c r="J154" s="11">
        <f>IF($D154="","",IF(COUNTIF($D$6:$D154,$D154)&gt;1,"",SUMPRODUCT(($D$6:$D154&lt;&gt;"")/COUNTIF($D$6:$D154,$D$6:$D154&amp;""))))</f>
        <v/>
      </c>
      <c r="K154" s="12">
        <f>IF($A154="","",DATE(YEAR($A154),MONTH($A154),1))</f>
        <v/>
      </c>
      <c r="L154" s="10">
        <f>IF($A154="","",TEXT($A154,"yyyy-mm-dd")&amp;"|"&amp;$B154&amp;"|"&amp;$C154&amp;"|"&amp;$D154)</f>
        <v/>
      </c>
      <c r="M154" s="10">
        <f>IF($L154="","",IF(COUNTIF($L$6:$L$205,$L154)&gt;1,"Duplicate",""))</f>
        <v/>
      </c>
    </row>
    <row r="155">
      <c r="A155" s="12">
        <f>IF($G155="","",INDEX(Raw!$A$6:$A$205,$G155))</f>
        <v/>
      </c>
      <c r="B155" s="10">
        <f>IF($G155="","",TRIM(INDEX(Raw!$B$6:$B$205,$G155)))</f>
        <v/>
      </c>
      <c r="C155" s="10">
        <f>IF($G155="","",TRIM(INDEX(Raw!$C$6:$C$205,$G155)))</f>
        <v/>
      </c>
      <c r="D155" s="10">
        <f>IF($G155="","",TRIM(INDEX(Raw!$D$6:$D$205,$G155)))</f>
        <v/>
      </c>
      <c r="E155" s="11">
        <f>IF($G155="","",INDEX(Raw!$E$6:$E$205,$G155))</f>
        <v/>
      </c>
      <c r="F155" s="13">
        <f>IF($G155="","",IFERROR($E155*INDEX($P$6:$P$15,MATCH($C155,$O$6:$O$15,0)),""))</f>
        <v/>
      </c>
      <c r="G155" s="11">
        <f>IFERROR(MATCH(ROW()-5,Raw!$H$6:$H$205,0),"")</f>
        <v/>
      </c>
      <c r="H155" s="11">
        <f>IF($B155="","",IF(COUNTIF($B$6:$B155,$B155)&gt;1,"",SUMPRODUCT(($B$6:$B155&lt;&gt;"")/COUNTIF($B$6:$B155,$B$6:$B155&amp;""))))</f>
        <v/>
      </c>
      <c r="I155" s="11">
        <f>IF($C155="","",IF(COUNTIF($C$6:$C155,$C155)&gt;1,"",SUMPRODUCT(($C$6:$C155&lt;&gt;"")/COUNTIF($C$6:$C155,$C$6:$C155&amp;""))))</f>
        <v/>
      </c>
      <c r="J155" s="11">
        <f>IF($D155="","",IF(COUNTIF($D$6:$D155,$D155)&gt;1,"",SUMPRODUCT(($D$6:$D155&lt;&gt;"")/COUNTIF($D$6:$D155,$D$6:$D155&amp;""))))</f>
        <v/>
      </c>
      <c r="K155" s="12">
        <f>IF($A155="","",DATE(YEAR($A155),MONTH($A155),1))</f>
        <v/>
      </c>
      <c r="L155" s="10">
        <f>IF($A155="","",TEXT($A155,"yyyy-mm-dd")&amp;"|"&amp;$B155&amp;"|"&amp;$C155&amp;"|"&amp;$D155)</f>
        <v/>
      </c>
      <c r="M155" s="10">
        <f>IF($L155="","",IF(COUNTIF($L$6:$L$205,$L155)&gt;1,"Duplicate",""))</f>
        <v/>
      </c>
    </row>
    <row r="156">
      <c r="A156" s="12">
        <f>IF($G156="","",INDEX(Raw!$A$6:$A$205,$G156))</f>
        <v/>
      </c>
      <c r="B156" s="10">
        <f>IF($G156="","",TRIM(INDEX(Raw!$B$6:$B$205,$G156)))</f>
        <v/>
      </c>
      <c r="C156" s="10">
        <f>IF($G156="","",TRIM(INDEX(Raw!$C$6:$C$205,$G156)))</f>
        <v/>
      </c>
      <c r="D156" s="10">
        <f>IF($G156="","",TRIM(INDEX(Raw!$D$6:$D$205,$G156)))</f>
        <v/>
      </c>
      <c r="E156" s="11">
        <f>IF($G156="","",INDEX(Raw!$E$6:$E$205,$G156))</f>
        <v/>
      </c>
      <c r="F156" s="13">
        <f>IF($G156="","",IFERROR($E156*INDEX($P$6:$P$15,MATCH($C156,$O$6:$O$15,0)),""))</f>
        <v/>
      </c>
      <c r="G156" s="11">
        <f>IFERROR(MATCH(ROW()-5,Raw!$H$6:$H$205,0),"")</f>
        <v/>
      </c>
      <c r="H156" s="11">
        <f>IF($B156="","",IF(COUNTIF($B$6:$B156,$B156)&gt;1,"",SUMPRODUCT(($B$6:$B156&lt;&gt;"")/COUNTIF($B$6:$B156,$B$6:$B156&amp;""))))</f>
        <v/>
      </c>
      <c r="I156" s="11">
        <f>IF($C156="","",IF(COUNTIF($C$6:$C156,$C156)&gt;1,"",SUMPRODUCT(($C$6:$C156&lt;&gt;"")/COUNTIF($C$6:$C156,$C$6:$C156&amp;""))))</f>
        <v/>
      </c>
      <c r="J156" s="11">
        <f>IF($D156="","",IF(COUNTIF($D$6:$D156,$D156)&gt;1,"",SUMPRODUCT(($D$6:$D156&lt;&gt;"")/COUNTIF($D$6:$D156,$D$6:$D156&amp;""))))</f>
        <v/>
      </c>
      <c r="K156" s="12">
        <f>IF($A156="","",DATE(YEAR($A156),MONTH($A156),1))</f>
        <v/>
      </c>
      <c r="L156" s="10">
        <f>IF($A156="","",TEXT($A156,"yyyy-mm-dd")&amp;"|"&amp;$B156&amp;"|"&amp;$C156&amp;"|"&amp;$D156)</f>
        <v/>
      </c>
      <c r="M156" s="10">
        <f>IF($L156="","",IF(COUNTIF($L$6:$L$205,$L156)&gt;1,"Duplicate",""))</f>
        <v/>
      </c>
    </row>
    <row r="157">
      <c r="A157" s="12">
        <f>IF($G157="","",INDEX(Raw!$A$6:$A$205,$G157))</f>
        <v/>
      </c>
      <c r="B157" s="10">
        <f>IF($G157="","",TRIM(INDEX(Raw!$B$6:$B$205,$G157)))</f>
        <v/>
      </c>
      <c r="C157" s="10">
        <f>IF($G157="","",TRIM(INDEX(Raw!$C$6:$C$205,$G157)))</f>
        <v/>
      </c>
      <c r="D157" s="10">
        <f>IF($G157="","",TRIM(INDEX(Raw!$D$6:$D$205,$G157)))</f>
        <v/>
      </c>
      <c r="E157" s="11">
        <f>IF($G157="","",INDEX(Raw!$E$6:$E$205,$G157))</f>
        <v/>
      </c>
      <c r="F157" s="13">
        <f>IF($G157="","",IFERROR($E157*INDEX($P$6:$P$15,MATCH($C157,$O$6:$O$15,0)),""))</f>
        <v/>
      </c>
      <c r="G157" s="11">
        <f>IFERROR(MATCH(ROW()-5,Raw!$H$6:$H$205,0),"")</f>
        <v/>
      </c>
      <c r="H157" s="11">
        <f>IF($B157="","",IF(COUNTIF($B$6:$B157,$B157)&gt;1,"",SUMPRODUCT(($B$6:$B157&lt;&gt;"")/COUNTIF($B$6:$B157,$B$6:$B157&amp;""))))</f>
        <v/>
      </c>
      <c r="I157" s="11">
        <f>IF($C157="","",IF(COUNTIF($C$6:$C157,$C157)&gt;1,"",SUMPRODUCT(($C$6:$C157&lt;&gt;"")/COUNTIF($C$6:$C157,$C$6:$C157&amp;""))))</f>
        <v/>
      </c>
      <c r="J157" s="11">
        <f>IF($D157="","",IF(COUNTIF($D$6:$D157,$D157)&gt;1,"",SUMPRODUCT(($D$6:$D157&lt;&gt;"")/COUNTIF($D$6:$D157,$D$6:$D157&amp;""))))</f>
        <v/>
      </c>
      <c r="K157" s="12">
        <f>IF($A157="","",DATE(YEAR($A157),MONTH($A157),1))</f>
        <v/>
      </c>
      <c r="L157" s="10">
        <f>IF($A157="","",TEXT($A157,"yyyy-mm-dd")&amp;"|"&amp;$B157&amp;"|"&amp;$C157&amp;"|"&amp;$D157)</f>
        <v/>
      </c>
      <c r="M157" s="10">
        <f>IF($L157="","",IF(COUNTIF($L$6:$L$205,$L157)&gt;1,"Duplicate",""))</f>
        <v/>
      </c>
    </row>
    <row r="158">
      <c r="A158" s="12">
        <f>IF($G158="","",INDEX(Raw!$A$6:$A$205,$G158))</f>
        <v/>
      </c>
      <c r="B158" s="10">
        <f>IF($G158="","",TRIM(INDEX(Raw!$B$6:$B$205,$G158)))</f>
        <v/>
      </c>
      <c r="C158" s="10">
        <f>IF($G158="","",TRIM(INDEX(Raw!$C$6:$C$205,$G158)))</f>
        <v/>
      </c>
      <c r="D158" s="10">
        <f>IF($G158="","",TRIM(INDEX(Raw!$D$6:$D$205,$G158)))</f>
        <v/>
      </c>
      <c r="E158" s="11">
        <f>IF($G158="","",INDEX(Raw!$E$6:$E$205,$G158))</f>
        <v/>
      </c>
      <c r="F158" s="13">
        <f>IF($G158="","",IFERROR($E158*INDEX($P$6:$P$15,MATCH($C158,$O$6:$O$15,0)),""))</f>
        <v/>
      </c>
      <c r="G158" s="11">
        <f>IFERROR(MATCH(ROW()-5,Raw!$H$6:$H$205,0),"")</f>
        <v/>
      </c>
      <c r="H158" s="11">
        <f>IF($B158="","",IF(COUNTIF($B$6:$B158,$B158)&gt;1,"",SUMPRODUCT(($B$6:$B158&lt;&gt;"")/COUNTIF($B$6:$B158,$B$6:$B158&amp;""))))</f>
        <v/>
      </c>
      <c r="I158" s="11">
        <f>IF($C158="","",IF(COUNTIF($C$6:$C158,$C158)&gt;1,"",SUMPRODUCT(($C$6:$C158&lt;&gt;"")/COUNTIF($C$6:$C158,$C$6:$C158&amp;""))))</f>
        <v/>
      </c>
      <c r="J158" s="11">
        <f>IF($D158="","",IF(COUNTIF($D$6:$D158,$D158)&gt;1,"",SUMPRODUCT(($D$6:$D158&lt;&gt;"")/COUNTIF($D$6:$D158,$D$6:$D158&amp;""))))</f>
        <v/>
      </c>
      <c r="K158" s="12">
        <f>IF($A158="","",DATE(YEAR($A158),MONTH($A158),1))</f>
        <v/>
      </c>
      <c r="L158" s="10">
        <f>IF($A158="","",TEXT($A158,"yyyy-mm-dd")&amp;"|"&amp;$B158&amp;"|"&amp;$C158&amp;"|"&amp;$D158)</f>
        <v/>
      </c>
      <c r="M158" s="10">
        <f>IF($L158="","",IF(COUNTIF($L$6:$L$205,$L158)&gt;1,"Duplicate",""))</f>
        <v/>
      </c>
    </row>
    <row r="159">
      <c r="A159" s="12">
        <f>IF($G159="","",INDEX(Raw!$A$6:$A$205,$G159))</f>
        <v/>
      </c>
      <c r="B159" s="10">
        <f>IF($G159="","",TRIM(INDEX(Raw!$B$6:$B$205,$G159)))</f>
        <v/>
      </c>
      <c r="C159" s="10">
        <f>IF($G159="","",TRIM(INDEX(Raw!$C$6:$C$205,$G159)))</f>
        <v/>
      </c>
      <c r="D159" s="10">
        <f>IF($G159="","",TRIM(INDEX(Raw!$D$6:$D$205,$G159)))</f>
        <v/>
      </c>
      <c r="E159" s="11">
        <f>IF($G159="","",INDEX(Raw!$E$6:$E$205,$G159))</f>
        <v/>
      </c>
      <c r="F159" s="13">
        <f>IF($G159="","",IFERROR($E159*INDEX($P$6:$P$15,MATCH($C159,$O$6:$O$15,0)),""))</f>
        <v/>
      </c>
      <c r="G159" s="11">
        <f>IFERROR(MATCH(ROW()-5,Raw!$H$6:$H$205,0),"")</f>
        <v/>
      </c>
      <c r="H159" s="11">
        <f>IF($B159="","",IF(COUNTIF($B$6:$B159,$B159)&gt;1,"",SUMPRODUCT(($B$6:$B159&lt;&gt;"")/COUNTIF($B$6:$B159,$B$6:$B159&amp;""))))</f>
        <v/>
      </c>
      <c r="I159" s="11">
        <f>IF($C159="","",IF(COUNTIF($C$6:$C159,$C159)&gt;1,"",SUMPRODUCT(($C$6:$C159&lt;&gt;"")/COUNTIF($C$6:$C159,$C$6:$C159&amp;""))))</f>
        <v/>
      </c>
      <c r="J159" s="11">
        <f>IF($D159="","",IF(COUNTIF($D$6:$D159,$D159)&gt;1,"",SUMPRODUCT(($D$6:$D159&lt;&gt;"")/COUNTIF($D$6:$D159,$D$6:$D159&amp;""))))</f>
        <v/>
      </c>
      <c r="K159" s="12">
        <f>IF($A159="","",DATE(YEAR($A159),MONTH($A159),1))</f>
        <v/>
      </c>
      <c r="L159" s="10">
        <f>IF($A159="","",TEXT($A159,"yyyy-mm-dd")&amp;"|"&amp;$B159&amp;"|"&amp;$C159&amp;"|"&amp;$D159)</f>
        <v/>
      </c>
      <c r="M159" s="10">
        <f>IF($L159="","",IF(COUNTIF($L$6:$L$205,$L159)&gt;1,"Duplicate",""))</f>
        <v/>
      </c>
    </row>
    <row r="160">
      <c r="A160" s="12">
        <f>IF($G160="","",INDEX(Raw!$A$6:$A$205,$G160))</f>
        <v/>
      </c>
      <c r="B160" s="10">
        <f>IF($G160="","",TRIM(INDEX(Raw!$B$6:$B$205,$G160)))</f>
        <v/>
      </c>
      <c r="C160" s="10">
        <f>IF($G160="","",TRIM(INDEX(Raw!$C$6:$C$205,$G160)))</f>
        <v/>
      </c>
      <c r="D160" s="10">
        <f>IF($G160="","",TRIM(INDEX(Raw!$D$6:$D$205,$G160)))</f>
        <v/>
      </c>
      <c r="E160" s="11">
        <f>IF($G160="","",INDEX(Raw!$E$6:$E$205,$G160))</f>
        <v/>
      </c>
      <c r="F160" s="13">
        <f>IF($G160="","",IFERROR($E160*INDEX($P$6:$P$15,MATCH($C160,$O$6:$O$15,0)),""))</f>
        <v/>
      </c>
      <c r="G160" s="11">
        <f>IFERROR(MATCH(ROW()-5,Raw!$H$6:$H$205,0),"")</f>
        <v/>
      </c>
      <c r="H160" s="11">
        <f>IF($B160="","",IF(COUNTIF($B$6:$B160,$B160)&gt;1,"",SUMPRODUCT(($B$6:$B160&lt;&gt;"")/COUNTIF($B$6:$B160,$B$6:$B160&amp;""))))</f>
        <v/>
      </c>
      <c r="I160" s="11">
        <f>IF($C160="","",IF(COUNTIF($C$6:$C160,$C160)&gt;1,"",SUMPRODUCT(($C$6:$C160&lt;&gt;"")/COUNTIF($C$6:$C160,$C$6:$C160&amp;""))))</f>
        <v/>
      </c>
      <c r="J160" s="11">
        <f>IF($D160="","",IF(COUNTIF($D$6:$D160,$D160)&gt;1,"",SUMPRODUCT(($D$6:$D160&lt;&gt;"")/COUNTIF($D$6:$D160,$D$6:$D160&amp;""))))</f>
        <v/>
      </c>
      <c r="K160" s="12">
        <f>IF($A160="","",DATE(YEAR($A160),MONTH($A160),1))</f>
        <v/>
      </c>
      <c r="L160" s="10">
        <f>IF($A160="","",TEXT($A160,"yyyy-mm-dd")&amp;"|"&amp;$B160&amp;"|"&amp;$C160&amp;"|"&amp;$D160)</f>
        <v/>
      </c>
      <c r="M160" s="10">
        <f>IF($L160="","",IF(COUNTIF($L$6:$L$205,$L160)&gt;1,"Duplicate",""))</f>
        <v/>
      </c>
    </row>
    <row r="161">
      <c r="A161" s="12">
        <f>IF($G161="","",INDEX(Raw!$A$6:$A$205,$G161))</f>
        <v/>
      </c>
      <c r="B161" s="10">
        <f>IF($G161="","",TRIM(INDEX(Raw!$B$6:$B$205,$G161)))</f>
        <v/>
      </c>
      <c r="C161" s="10">
        <f>IF($G161="","",TRIM(INDEX(Raw!$C$6:$C$205,$G161)))</f>
        <v/>
      </c>
      <c r="D161" s="10">
        <f>IF($G161="","",TRIM(INDEX(Raw!$D$6:$D$205,$G161)))</f>
        <v/>
      </c>
      <c r="E161" s="11">
        <f>IF($G161="","",INDEX(Raw!$E$6:$E$205,$G161))</f>
        <v/>
      </c>
      <c r="F161" s="13">
        <f>IF($G161="","",IFERROR($E161*INDEX($P$6:$P$15,MATCH($C161,$O$6:$O$15,0)),""))</f>
        <v/>
      </c>
      <c r="G161" s="11">
        <f>IFERROR(MATCH(ROW()-5,Raw!$H$6:$H$205,0),"")</f>
        <v/>
      </c>
      <c r="H161" s="11">
        <f>IF($B161="","",IF(COUNTIF($B$6:$B161,$B161)&gt;1,"",SUMPRODUCT(($B$6:$B161&lt;&gt;"")/COUNTIF($B$6:$B161,$B$6:$B161&amp;""))))</f>
        <v/>
      </c>
      <c r="I161" s="11">
        <f>IF($C161="","",IF(COUNTIF($C$6:$C161,$C161)&gt;1,"",SUMPRODUCT(($C$6:$C161&lt;&gt;"")/COUNTIF($C$6:$C161,$C$6:$C161&amp;""))))</f>
        <v/>
      </c>
      <c r="J161" s="11">
        <f>IF($D161="","",IF(COUNTIF($D$6:$D161,$D161)&gt;1,"",SUMPRODUCT(($D$6:$D161&lt;&gt;"")/COUNTIF($D$6:$D161,$D$6:$D161&amp;""))))</f>
        <v/>
      </c>
      <c r="K161" s="12">
        <f>IF($A161="","",DATE(YEAR($A161),MONTH($A161),1))</f>
        <v/>
      </c>
      <c r="L161" s="10">
        <f>IF($A161="","",TEXT($A161,"yyyy-mm-dd")&amp;"|"&amp;$B161&amp;"|"&amp;$C161&amp;"|"&amp;$D161)</f>
        <v/>
      </c>
      <c r="M161" s="10">
        <f>IF($L161="","",IF(COUNTIF($L$6:$L$205,$L161)&gt;1,"Duplicate",""))</f>
        <v/>
      </c>
    </row>
    <row r="162">
      <c r="A162" s="12">
        <f>IF($G162="","",INDEX(Raw!$A$6:$A$205,$G162))</f>
        <v/>
      </c>
      <c r="B162" s="10">
        <f>IF($G162="","",TRIM(INDEX(Raw!$B$6:$B$205,$G162)))</f>
        <v/>
      </c>
      <c r="C162" s="10">
        <f>IF($G162="","",TRIM(INDEX(Raw!$C$6:$C$205,$G162)))</f>
        <v/>
      </c>
      <c r="D162" s="10">
        <f>IF($G162="","",TRIM(INDEX(Raw!$D$6:$D$205,$G162)))</f>
        <v/>
      </c>
      <c r="E162" s="11">
        <f>IF($G162="","",INDEX(Raw!$E$6:$E$205,$G162))</f>
        <v/>
      </c>
      <c r="F162" s="13">
        <f>IF($G162="","",IFERROR($E162*INDEX($P$6:$P$15,MATCH($C162,$O$6:$O$15,0)),""))</f>
        <v/>
      </c>
      <c r="G162" s="11">
        <f>IFERROR(MATCH(ROW()-5,Raw!$H$6:$H$205,0),"")</f>
        <v/>
      </c>
      <c r="H162" s="11">
        <f>IF($B162="","",IF(COUNTIF($B$6:$B162,$B162)&gt;1,"",SUMPRODUCT(($B$6:$B162&lt;&gt;"")/COUNTIF($B$6:$B162,$B$6:$B162&amp;""))))</f>
        <v/>
      </c>
      <c r="I162" s="11">
        <f>IF($C162="","",IF(COUNTIF($C$6:$C162,$C162)&gt;1,"",SUMPRODUCT(($C$6:$C162&lt;&gt;"")/COUNTIF($C$6:$C162,$C$6:$C162&amp;""))))</f>
        <v/>
      </c>
      <c r="J162" s="11">
        <f>IF($D162="","",IF(COUNTIF($D$6:$D162,$D162)&gt;1,"",SUMPRODUCT(($D$6:$D162&lt;&gt;"")/COUNTIF($D$6:$D162,$D$6:$D162&amp;""))))</f>
        <v/>
      </c>
      <c r="K162" s="12">
        <f>IF($A162="","",DATE(YEAR($A162),MONTH($A162),1))</f>
        <v/>
      </c>
      <c r="L162" s="10">
        <f>IF($A162="","",TEXT($A162,"yyyy-mm-dd")&amp;"|"&amp;$B162&amp;"|"&amp;$C162&amp;"|"&amp;$D162)</f>
        <v/>
      </c>
      <c r="M162" s="10">
        <f>IF($L162="","",IF(COUNTIF($L$6:$L$205,$L162)&gt;1,"Duplicate",""))</f>
        <v/>
      </c>
    </row>
    <row r="163">
      <c r="A163" s="12">
        <f>IF($G163="","",INDEX(Raw!$A$6:$A$205,$G163))</f>
        <v/>
      </c>
      <c r="B163" s="10">
        <f>IF($G163="","",TRIM(INDEX(Raw!$B$6:$B$205,$G163)))</f>
        <v/>
      </c>
      <c r="C163" s="10">
        <f>IF($G163="","",TRIM(INDEX(Raw!$C$6:$C$205,$G163)))</f>
        <v/>
      </c>
      <c r="D163" s="10">
        <f>IF($G163="","",TRIM(INDEX(Raw!$D$6:$D$205,$G163)))</f>
        <v/>
      </c>
      <c r="E163" s="11">
        <f>IF($G163="","",INDEX(Raw!$E$6:$E$205,$G163))</f>
        <v/>
      </c>
      <c r="F163" s="13">
        <f>IF($G163="","",IFERROR($E163*INDEX($P$6:$P$15,MATCH($C163,$O$6:$O$15,0)),""))</f>
        <v/>
      </c>
      <c r="G163" s="11">
        <f>IFERROR(MATCH(ROW()-5,Raw!$H$6:$H$205,0),"")</f>
        <v/>
      </c>
      <c r="H163" s="11">
        <f>IF($B163="","",IF(COUNTIF($B$6:$B163,$B163)&gt;1,"",SUMPRODUCT(($B$6:$B163&lt;&gt;"")/COUNTIF($B$6:$B163,$B$6:$B163&amp;""))))</f>
        <v/>
      </c>
      <c r="I163" s="11">
        <f>IF($C163="","",IF(COUNTIF($C$6:$C163,$C163)&gt;1,"",SUMPRODUCT(($C$6:$C163&lt;&gt;"")/COUNTIF($C$6:$C163,$C$6:$C163&amp;""))))</f>
        <v/>
      </c>
      <c r="J163" s="11">
        <f>IF($D163="","",IF(COUNTIF($D$6:$D163,$D163)&gt;1,"",SUMPRODUCT(($D$6:$D163&lt;&gt;"")/COUNTIF($D$6:$D163,$D$6:$D163&amp;""))))</f>
        <v/>
      </c>
      <c r="K163" s="12">
        <f>IF($A163="","",DATE(YEAR($A163),MONTH($A163),1))</f>
        <v/>
      </c>
      <c r="L163" s="10">
        <f>IF($A163="","",TEXT($A163,"yyyy-mm-dd")&amp;"|"&amp;$B163&amp;"|"&amp;$C163&amp;"|"&amp;$D163)</f>
        <v/>
      </c>
      <c r="M163" s="10">
        <f>IF($L163="","",IF(COUNTIF($L$6:$L$205,$L163)&gt;1,"Duplicate",""))</f>
        <v/>
      </c>
    </row>
    <row r="164">
      <c r="A164" s="12">
        <f>IF($G164="","",INDEX(Raw!$A$6:$A$205,$G164))</f>
        <v/>
      </c>
      <c r="B164" s="10">
        <f>IF($G164="","",TRIM(INDEX(Raw!$B$6:$B$205,$G164)))</f>
        <v/>
      </c>
      <c r="C164" s="10">
        <f>IF($G164="","",TRIM(INDEX(Raw!$C$6:$C$205,$G164)))</f>
        <v/>
      </c>
      <c r="D164" s="10">
        <f>IF($G164="","",TRIM(INDEX(Raw!$D$6:$D$205,$G164)))</f>
        <v/>
      </c>
      <c r="E164" s="11">
        <f>IF($G164="","",INDEX(Raw!$E$6:$E$205,$G164))</f>
        <v/>
      </c>
      <c r="F164" s="13">
        <f>IF($G164="","",IFERROR($E164*INDEX($P$6:$P$15,MATCH($C164,$O$6:$O$15,0)),""))</f>
        <v/>
      </c>
      <c r="G164" s="11">
        <f>IFERROR(MATCH(ROW()-5,Raw!$H$6:$H$205,0),"")</f>
        <v/>
      </c>
      <c r="H164" s="11">
        <f>IF($B164="","",IF(COUNTIF($B$6:$B164,$B164)&gt;1,"",SUMPRODUCT(($B$6:$B164&lt;&gt;"")/COUNTIF($B$6:$B164,$B$6:$B164&amp;""))))</f>
        <v/>
      </c>
      <c r="I164" s="11">
        <f>IF($C164="","",IF(COUNTIF($C$6:$C164,$C164)&gt;1,"",SUMPRODUCT(($C$6:$C164&lt;&gt;"")/COUNTIF($C$6:$C164,$C$6:$C164&amp;""))))</f>
        <v/>
      </c>
      <c r="J164" s="11">
        <f>IF($D164="","",IF(COUNTIF($D$6:$D164,$D164)&gt;1,"",SUMPRODUCT(($D$6:$D164&lt;&gt;"")/COUNTIF($D$6:$D164,$D$6:$D164&amp;""))))</f>
        <v/>
      </c>
      <c r="K164" s="12">
        <f>IF($A164="","",DATE(YEAR($A164),MONTH($A164),1))</f>
        <v/>
      </c>
      <c r="L164" s="10">
        <f>IF($A164="","",TEXT($A164,"yyyy-mm-dd")&amp;"|"&amp;$B164&amp;"|"&amp;$C164&amp;"|"&amp;$D164)</f>
        <v/>
      </c>
      <c r="M164" s="10">
        <f>IF($L164="","",IF(COUNTIF($L$6:$L$205,$L164)&gt;1,"Duplicate",""))</f>
        <v/>
      </c>
    </row>
    <row r="165">
      <c r="A165" s="12">
        <f>IF($G165="","",INDEX(Raw!$A$6:$A$205,$G165))</f>
        <v/>
      </c>
      <c r="B165" s="10">
        <f>IF($G165="","",TRIM(INDEX(Raw!$B$6:$B$205,$G165)))</f>
        <v/>
      </c>
      <c r="C165" s="10">
        <f>IF($G165="","",TRIM(INDEX(Raw!$C$6:$C$205,$G165)))</f>
        <v/>
      </c>
      <c r="D165" s="10">
        <f>IF($G165="","",TRIM(INDEX(Raw!$D$6:$D$205,$G165)))</f>
        <v/>
      </c>
      <c r="E165" s="11">
        <f>IF($G165="","",INDEX(Raw!$E$6:$E$205,$G165))</f>
        <v/>
      </c>
      <c r="F165" s="13">
        <f>IF($G165="","",IFERROR($E165*INDEX($P$6:$P$15,MATCH($C165,$O$6:$O$15,0)),""))</f>
        <v/>
      </c>
      <c r="G165" s="11">
        <f>IFERROR(MATCH(ROW()-5,Raw!$H$6:$H$205,0),"")</f>
        <v/>
      </c>
      <c r="H165" s="11">
        <f>IF($B165="","",IF(COUNTIF($B$6:$B165,$B165)&gt;1,"",SUMPRODUCT(($B$6:$B165&lt;&gt;"")/COUNTIF($B$6:$B165,$B$6:$B165&amp;""))))</f>
        <v/>
      </c>
      <c r="I165" s="11">
        <f>IF($C165="","",IF(COUNTIF($C$6:$C165,$C165)&gt;1,"",SUMPRODUCT(($C$6:$C165&lt;&gt;"")/COUNTIF($C$6:$C165,$C$6:$C165&amp;""))))</f>
        <v/>
      </c>
      <c r="J165" s="11">
        <f>IF($D165="","",IF(COUNTIF($D$6:$D165,$D165)&gt;1,"",SUMPRODUCT(($D$6:$D165&lt;&gt;"")/COUNTIF($D$6:$D165,$D$6:$D165&amp;""))))</f>
        <v/>
      </c>
      <c r="K165" s="12">
        <f>IF($A165="","",DATE(YEAR($A165),MONTH($A165),1))</f>
        <v/>
      </c>
      <c r="L165" s="10">
        <f>IF($A165="","",TEXT($A165,"yyyy-mm-dd")&amp;"|"&amp;$B165&amp;"|"&amp;$C165&amp;"|"&amp;$D165)</f>
        <v/>
      </c>
      <c r="M165" s="10">
        <f>IF($L165="","",IF(COUNTIF($L$6:$L$205,$L165)&gt;1,"Duplicate",""))</f>
        <v/>
      </c>
    </row>
    <row r="166">
      <c r="A166" s="12">
        <f>IF($G166="","",INDEX(Raw!$A$6:$A$205,$G166))</f>
        <v/>
      </c>
      <c r="B166" s="10">
        <f>IF($G166="","",TRIM(INDEX(Raw!$B$6:$B$205,$G166)))</f>
        <v/>
      </c>
      <c r="C166" s="10">
        <f>IF($G166="","",TRIM(INDEX(Raw!$C$6:$C$205,$G166)))</f>
        <v/>
      </c>
      <c r="D166" s="10">
        <f>IF($G166="","",TRIM(INDEX(Raw!$D$6:$D$205,$G166)))</f>
        <v/>
      </c>
      <c r="E166" s="11">
        <f>IF($G166="","",INDEX(Raw!$E$6:$E$205,$G166))</f>
        <v/>
      </c>
      <c r="F166" s="13">
        <f>IF($G166="","",IFERROR($E166*INDEX($P$6:$P$15,MATCH($C166,$O$6:$O$15,0)),""))</f>
        <v/>
      </c>
      <c r="G166" s="11">
        <f>IFERROR(MATCH(ROW()-5,Raw!$H$6:$H$205,0),"")</f>
        <v/>
      </c>
      <c r="H166" s="11">
        <f>IF($B166="","",IF(COUNTIF($B$6:$B166,$B166)&gt;1,"",SUMPRODUCT(($B$6:$B166&lt;&gt;"")/COUNTIF($B$6:$B166,$B$6:$B166&amp;""))))</f>
        <v/>
      </c>
      <c r="I166" s="11">
        <f>IF($C166="","",IF(COUNTIF($C$6:$C166,$C166)&gt;1,"",SUMPRODUCT(($C$6:$C166&lt;&gt;"")/COUNTIF($C$6:$C166,$C$6:$C166&amp;""))))</f>
        <v/>
      </c>
      <c r="J166" s="11">
        <f>IF($D166="","",IF(COUNTIF($D$6:$D166,$D166)&gt;1,"",SUMPRODUCT(($D$6:$D166&lt;&gt;"")/COUNTIF($D$6:$D166,$D$6:$D166&amp;""))))</f>
        <v/>
      </c>
      <c r="K166" s="12">
        <f>IF($A166="","",DATE(YEAR($A166),MONTH($A166),1))</f>
        <v/>
      </c>
      <c r="L166" s="10">
        <f>IF($A166="","",TEXT($A166,"yyyy-mm-dd")&amp;"|"&amp;$B166&amp;"|"&amp;$C166&amp;"|"&amp;$D166)</f>
        <v/>
      </c>
      <c r="M166" s="10">
        <f>IF($L166="","",IF(COUNTIF($L$6:$L$205,$L166)&gt;1,"Duplicate",""))</f>
        <v/>
      </c>
    </row>
    <row r="167">
      <c r="A167" s="12">
        <f>IF($G167="","",INDEX(Raw!$A$6:$A$205,$G167))</f>
        <v/>
      </c>
      <c r="B167" s="10">
        <f>IF($G167="","",TRIM(INDEX(Raw!$B$6:$B$205,$G167)))</f>
        <v/>
      </c>
      <c r="C167" s="10">
        <f>IF($G167="","",TRIM(INDEX(Raw!$C$6:$C$205,$G167)))</f>
        <v/>
      </c>
      <c r="D167" s="10">
        <f>IF($G167="","",TRIM(INDEX(Raw!$D$6:$D$205,$G167)))</f>
        <v/>
      </c>
      <c r="E167" s="11">
        <f>IF($G167="","",INDEX(Raw!$E$6:$E$205,$G167))</f>
        <v/>
      </c>
      <c r="F167" s="13">
        <f>IF($G167="","",IFERROR($E167*INDEX($P$6:$P$15,MATCH($C167,$O$6:$O$15,0)),""))</f>
        <v/>
      </c>
      <c r="G167" s="11">
        <f>IFERROR(MATCH(ROW()-5,Raw!$H$6:$H$205,0),"")</f>
        <v/>
      </c>
      <c r="H167" s="11">
        <f>IF($B167="","",IF(COUNTIF($B$6:$B167,$B167)&gt;1,"",SUMPRODUCT(($B$6:$B167&lt;&gt;"")/COUNTIF($B$6:$B167,$B$6:$B167&amp;""))))</f>
        <v/>
      </c>
      <c r="I167" s="11">
        <f>IF($C167="","",IF(COUNTIF($C$6:$C167,$C167)&gt;1,"",SUMPRODUCT(($C$6:$C167&lt;&gt;"")/COUNTIF($C$6:$C167,$C$6:$C167&amp;""))))</f>
        <v/>
      </c>
      <c r="J167" s="11">
        <f>IF($D167="","",IF(COUNTIF($D$6:$D167,$D167)&gt;1,"",SUMPRODUCT(($D$6:$D167&lt;&gt;"")/COUNTIF($D$6:$D167,$D$6:$D167&amp;""))))</f>
        <v/>
      </c>
      <c r="K167" s="12">
        <f>IF($A167="","",DATE(YEAR($A167),MONTH($A167),1))</f>
        <v/>
      </c>
      <c r="L167" s="10">
        <f>IF($A167="","",TEXT($A167,"yyyy-mm-dd")&amp;"|"&amp;$B167&amp;"|"&amp;$C167&amp;"|"&amp;$D167)</f>
        <v/>
      </c>
      <c r="M167" s="10">
        <f>IF($L167="","",IF(COUNTIF($L$6:$L$205,$L167)&gt;1,"Duplicate",""))</f>
        <v/>
      </c>
    </row>
    <row r="168">
      <c r="A168" s="12">
        <f>IF($G168="","",INDEX(Raw!$A$6:$A$205,$G168))</f>
        <v/>
      </c>
      <c r="B168" s="10">
        <f>IF($G168="","",TRIM(INDEX(Raw!$B$6:$B$205,$G168)))</f>
        <v/>
      </c>
      <c r="C168" s="10">
        <f>IF($G168="","",TRIM(INDEX(Raw!$C$6:$C$205,$G168)))</f>
        <v/>
      </c>
      <c r="D168" s="10">
        <f>IF($G168="","",TRIM(INDEX(Raw!$D$6:$D$205,$G168)))</f>
        <v/>
      </c>
      <c r="E168" s="11">
        <f>IF($G168="","",INDEX(Raw!$E$6:$E$205,$G168))</f>
        <v/>
      </c>
      <c r="F168" s="13">
        <f>IF($G168="","",IFERROR($E168*INDEX($P$6:$P$15,MATCH($C168,$O$6:$O$15,0)),""))</f>
        <v/>
      </c>
      <c r="G168" s="11">
        <f>IFERROR(MATCH(ROW()-5,Raw!$H$6:$H$205,0),"")</f>
        <v/>
      </c>
      <c r="H168" s="11">
        <f>IF($B168="","",IF(COUNTIF($B$6:$B168,$B168)&gt;1,"",SUMPRODUCT(($B$6:$B168&lt;&gt;"")/COUNTIF($B$6:$B168,$B$6:$B168&amp;""))))</f>
        <v/>
      </c>
      <c r="I168" s="11">
        <f>IF($C168="","",IF(COUNTIF($C$6:$C168,$C168)&gt;1,"",SUMPRODUCT(($C$6:$C168&lt;&gt;"")/COUNTIF($C$6:$C168,$C$6:$C168&amp;""))))</f>
        <v/>
      </c>
      <c r="J168" s="11">
        <f>IF($D168="","",IF(COUNTIF($D$6:$D168,$D168)&gt;1,"",SUMPRODUCT(($D$6:$D168&lt;&gt;"")/COUNTIF($D$6:$D168,$D$6:$D168&amp;""))))</f>
        <v/>
      </c>
      <c r="K168" s="12">
        <f>IF($A168="","",DATE(YEAR($A168),MONTH($A168),1))</f>
        <v/>
      </c>
      <c r="L168" s="10">
        <f>IF($A168="","",TEXT($A168,"yyyy-mm-dd")&amp;"|"&amp;$B168&amp;"|"&amp;$C168&amp;"|"&amp;$D168)</f>
        <v/>
      </c>
      <c r="M168" s="10">
        <f>IF($L168="","",IF(COUNTIF($L$6:$L$205,$L168)&gt;1,"Duplicate",""))</f>
        <v/>
      </c>
    </row>
    <row r="169">
      <c r="A169" s="12">
        <f>IF($G169="","",INDEX(Raw!$A$6:$A$205,$G169))</f>
        <v/>
      </c>
      <c r="B169" s="10">
        <f>IF($G169="","",TRIM(INDEX(Raw!$B$6:$B$205,$G169)))</f>
        <v/>
      </c>
      <c r="C169" s="10">
        <f>IF($G169="","",TRIM(INDEX(Raw!$C$6:$C$205,$G169)))</f>
        <v/>
      </c>
      <c r="D169" s="10">
        <f>IF($G169="","",TRIM(INDEX(Raw!$D$6:$D$205,$G169)))</f>
        <v/>
      </c>
      <c r="E169" s="11">
        <f>IF($G169="","",INDEX(Raw!$E$6:$E$205,$G169))</f>
        <v/>
      </c>
      <c r="F169" s="13">
        <f>IF($G169="","",IFERROR($E169*INDEX($P$6:$P$15,MATCH($C169,$O$6:$O$15,0)),""))</f>
        <v/>
      </c>
      <c r="G169" s="11">
        <f>IFERROR(MATCH(ROW()-5,Raw!$H$6:$H$205,0),"")</f>
        <v/>
      </c>
      <c r="H169" s="11">
        <f>IF($B169="","",IF(COUNTIF($B$6:$B169,$B169)&gt;1,"",SUMPRODUCT(($B$6:$B169&lt;&gt;"")/COUNTIF($B$6:$B169,$B$6:$B169&amp;""))))</f>
        <v/>
      </c>
      <c r="I169" s="11">
        <f>IF($C169="","",IF(COUNTIF($C$6:$C169,$C169)&gt;1,"",SUMPRODUCT(($C$6:$C169&lt;&gt;"")/COUNTIF($C$6:$C169,$C$6:$C169&amp;""))))</f>
        <v/>
      </c>
      <c r="J169" s="11">
        <f>IF($D169="","",IF(COUNTIF($D$6:$D169,$D169)&gt;1,"",SUMPRODUCT(($D$6:$D169&lt;&gt;"")/COUNTIF($D$6:$D169,$D$6:$D169&amp;""))))</f>
        <v/>
      </c>
      <c r="K169" s="12">
        <f>IF($A169="","",DATE(YEAR($A169),MONTH($A169),1))</f>
        <v/>
      </c>
      <c r="L169" s="10">
        <f>IF($A169="","",TEXT($A169,"yyyy-mm-dd")&amp;"|"&amp;$B169&amp;"|"&amp;$C169&amp;"|"&amp;$D169)</f>
        <v/>
      </c>
      <c r="M169" s="10">
        <f>IF($L169="","",IF(COUNTIF($L$6:$L$205,$L169)&gt;1,"Duplicate",""))</f>
        <v/>
      </c>
    </row>
    <row r="170">
      <c r="A170" s="12">
        <f>IF($G170="","",INDEX(Raw!$A$6:$A$205,$G170))</f>
        <v/>
      </c>
      <c r="B170" s="10">
        <f>IF($G170="","",TRIM(INDEX(Raw!$B$6:$B$205,$G170)))</f>
        <v/>
      </c>
      <c r="C170" s="10">
        <f>IF($G170="","",TRIM(INDEX(Raw!$C$6:$C$205,$G170)))</f>
        <v/>
      </c>
      <c r="D170" s="10">
        <f>IF($G170="","",TRIM(INDEX(Raw!$D$6:$D$205,$G170)))</f>
        <v/>
      </c>
      <c r="E170" s="11">
        <f>IF($G170="","",INDEX(Raw!$E$6:$E$205,$G170))</f>
        <v/>
      </c>
      <c r="F170" s="13">
        <f>IF($G170="","",IFERROR($E170*INDEX($P$6:$P$15,MATCH($C170,$O$6:$O$15,0)),""))</f>
        <v/>
      </c>
      <c r="G170" s="11">
        <f>IFERROR(MATCH(ROW()-5,Raw!$H$6:$H$205,0),"")</f>
        <v/>
      </c>
      <c r="H170" s="11">
        <f>IF($B170="","",IF(COUNTIF($B$6:$B170,$B170)&gt;1,"",SUMPRODUCT(($B$6:$B170&lt;&gt;"")/COUNTIF($B$6:$B170,$B$6:$B170&amp;""))))</f>
        <v/>
      </c>
      <c r="I170" s="11">
        <f>IF($C170="","",IF(COUNTIF($C$6:$C170,$C170)&gt;1,"",SUMPRODUCT(($C$6:$C170&lt;&gt;"")/COUNTIF($C$6:$C170,$C$6:$C170&amp;""))))</f>
        <v/>
      </c>
      <c r="J170" s="11">
        <f>IF($D170="","",IF(COUNTIF($D$6:$D170,$D170)&gt;1,"",SUMPRODUCT(($D$6:$D170&lt;&gt;"")/COUNTIF($D$6:$D170,$D$6:$D170&amp;""))))</f>
        <v/>
      </c>
      <c r="K170" s="12">
        <f>IF($A170="","",DATE(YEAR($A170),MONTH($A170),1))</f>
        <v/>
      </c>
      <c r="L170" s="10">
        <f>IF($A170="","",TEXT($A170,"yyyy-mm-dd")&amp;"|"&amp;$B170&amp;"|"&amp;$C170&amp;"|"&amp;$D170)</f>
        <v/>
      </c>
      <c r="M170" s="10">
        <f>IF($L170="","",IF(COUNTIF($L$6:$L$205,$L170)&gt;1,"Duplicate",""))</f>
        <v/>
      </c>
    </row>
    <row r="171">
      <c r="A171" s="12">
        <f>IF($G171="","",INDEX(Raw!$A$6:$A$205,$G171))</f>
        <v/>
      </c>
      <c r="B171" s="10">
        <f>IF($G171="","",TRIM(INDEX(Raw!$B$6:$B$205,$G171)))</f>
        <v/>
      </c>
      <c r="C171" s="10">
        <f>IF($G171="","",TRIM(INDEX(Raw!$C$6:$C$205,$G171)))</f>
        <v/>
      </c>
      <c r="D171" s="10">
        <f>IF($G171="","",TRIM(INDEX(Raw!$D$6:$D$205,$G171)))</f>
        <v/>
      </c>
      <c r="E171" s="11">
        <f>IF($G171="","",INDEX(Raw!$E$6:$E$205,$G171))</f>
        <v/>
      </c>
      <c r="F171" s="13">
        <f>IF($G171="","",IFERROR($E171*INDEX($P$6:$P$15,MATCH($C171,$O$6:$O$15,0)),""))</f>
        <v/>
      </c>
      <c r="G171" s="11">
        <f>IFERROR(MATCH(ROW()-5,Raw!$H$6:$H$205,0),"")</f>
        <v/>
      </c>
      <c r="H171" s="11">
        <f>IF($B171="","",IF(COUNTIF($B$6:$B171,$B171)&gt;1,"",SUMPRODUCT(($B$6:$B171&lt;&gt;"")/COUNTIF($B$6:$B171,$B$6:$B171&amp;""))))</f>
        <v/>
      </c>
      <c r="I171" s="11">
        <f>IF($C171="","",IF(COUNTIF($C$6:$C171,$C171)&gt;1,"",SUMPRODUCT(($C$6:$C171&lt;&gt;"")/COUNTIF($C$6:$C171,$C$6:$C171&amp;""))))</f>
        <v/>
      </c>
      <c r="J171" s="11">
        <f>IF($D171="","",IF(COUNTIF($D$6:$D171,$D171)&gt;1,"",SUMPRODUCT(($D$6:$D171&lt;&gt;"")/COUNTIF($D$6:$D171,$D$6:$D171&amp;""))))</f>
        <v/>
      </c>
      <c r="K171" s="12">
        <f>IF($A171="","",DATE(YEAR($A171),MONTH($A171),1))</f>
        <v/>
      </c>
      <c r="L171" s="10">
        <f>IF($A171="","",TEXT($A171,"yyyy-mm-dd")&amp;"|"&amp;$B171&amp;"|"&amp;$C171&amp;"|"&amp;$D171)</f>
        <v/>
      </c>
      <c r="M171" s="10">
        <f>IF($L171="","",IF(COUNTIF($L$6:$L$205,$L171)&gt;1,"Duplicate",""))</f>
        <v/>
      </c>
    </row>
    <row r="172">
      <c r="A172" s="12">
        <f>IF($G172="","",INDEX(Raw!$A$6:$A$205,$G172))</f>
        <v/>
      </c>
      <c r="B172" s="10">
        <f>IF($G172="","",TRIM(INDEX(Raw!$B$6:$B$205,$G172)))</f>
        <v/>
      </c>
      <c r="C172" s="10">
        <f>IF($G172="","",TRIM(INDEX(Raw!$C$6:$C$205,$G172)))</f>
        <v/>
      </c>
      <c r="D172" s="10">
        <f>IF($G172="","",TRIM(INDEX(Raw!$D$6:$D$205,$G172)))</f>
        <v/>
      </c>
      <c r="E172" s="11">
        <f>IF($G172="","",INDEX(Raw!$E$6:$E$205,$G172))</f>
        <v/>
      </c>
      <c r="F172" s="13">
        <f>IF($G172="","",IFERROR($E172*INDEX($P$6:$P$15,MATCH($C172,$O$6:$O$15,0)),""))</f>
        <v/>
      </c>
      <c r="G172" s="11">
        <f>IFERROR(MATCH(ROW()-5,Raw!$H$6:$H$205,0),"")</f>
        <v/>
      </c>
      <c r="H172" s="11">
        <f>IF($B172="","",IF(COUNTIF($B$6:$B172,$B172)&gt;1,"",SUMPRODUCT(($B$6:$B172&lt;&gt;"")/COUNTIF($B$6:$B172,$B$6:$B172&amp;""))))</f>
        <v/>
      </c>
      <c r="I172" s="11">
        <f>IF($C172="","",IF(COUNTIF($C$6:$C172,$C172)&gt;1,"",SUMPRODUCT(($C$6:$C172&lt;&gt;"")/COUNTIF($C$6:$C172,$C$6:$C172&amp;""))))</f>
        <v/>
      </c>
      <c r="J172" s="11">
        <f>IF($D172="","",IF(COUNTIF($D$6:$D172,$D172)&gt;1,"",SUMPRODUCT(($D$6:$D172&lt;&gt;"")/COUNTIF($D$6:$D172,$D$6:$D172&amp;""))))</f>
        <v/>
      </c>
      <c r="K172" s="12">
        <f>IF($A172="","",DATE(YEAR($A172),MONTH($A172),1))</f>
        <v/>
      </c>
      <c r="L172" s="10">
        <f>IF($A172="","",TEXT($A172,"yyyy-mm-dd")&amp;"|"&amp;$B172&amp;"|"&amp;$C172&amp;"|"&amp;$D172)</f>
        <v/>
      </c>
      <c r="M172" s="10">
        <f>IF($L172="","",IF(COUNTIF($L$6:$L$205,$L172)&gt;1,"Duplicate",""))</f>
        <v/>
      </c>
    </row>
    <row r="173">
      <c r="A173" s="12">
        <f>IF($G173="","",INDEX(Raw!$A$6:$A$205,$G173))</f>
        <v/>
      </c>
      <c r="B173" s="10">
        <f>IF($G173="","",TRIM(INDEX(Raw!$B$6:$B$205,$G173)))</f>
        <v/>
      </c>
      <c r="C173" s="10">
        <f>IF($G173="","",TRIM(INDEX(Raw!$C$6:$C$205,$G173)))</f>
        <v/>
      </c>
      <c r="D173" s="10">
        <f>IF($G173="","",TRIM(INDEX(Raw!$D$6:$D$205,$G173)))</f>
        <v/>
      </c>
      <c r="E173" s="11">
        <f>IF($G173="","",INDEX(Raw!$E$6:$E$205,$G173))</f>
        <v/>
      </c>
      <c r="F173" s="13">
        <f>IF($G173="","",IFERROR($E173*INDEX($P$6:$P$15,MATCH($C173,$O$6:$O$15,0)),""))</f>
        <v/>
      </c>
      <c r="G173" s="11">
        <f>IFERROR(MATCH(ROW()-5,Raw!$H$6:$H$205,0),"")</f>
        <v/>
      </c>
      <c r="H173" s="11">
        <f>IF($B173="","",IF(COUNTIF($B$6:$B173,$B173)&gt;1,"",SUMPRODUCT(($B$6:$B173&lt;&gt;"")/COUNTIF($B$6:$B173,$B$6:$B173&amp;""))))</f>
        <v/>
      </c>
      <c r="I173" s="11">
        <f>IF($C173="","",IF(COUNTIF($C$6:$C173,$C173)&gt;1,"",SUMPRODUCT(($C$6:$C173&lt;&gt;"")/COUNTIF($C$6:$C173,$C$6:$C173&amp;""))))</f>
        <v/>
      </c>
      <c r="J173" s="11">
        <f>IF($D173="","",IF(COUNTIF($D$6:$D173,$D173)&gt;1,"",SUMPRODUCT(($D$6:$D173&lt;&gt;"")/COUNTIF($D$6:$D173,$D$6:$D173&amp;""))))</f>
        <v/>
      </c>
      <c r="K173" s="12">
        <f>IF($A173="","",DATE(YEAR($A173),MONTH($A173),1))</f>
        <v/>
      </c>
      <c r="L173" s="10">
        <f>IF($A173="","",TEXT($A173,"yyyy-mm-dd")&amp;"|"&amp;$B173&amp;"|"&amp;$C173&amp;"|"&amp;$D173)</f>
        <v/>
      </c>
      <c r="M173" s="10">
        <f>IF($L173="","",IF(COUNTIF($L$6:$L$205,$L173)&gt;1,"Duplicate",""))</f>
        <v/>
      </c>
    </row>
    <row r="174">
      <c r="A174" s="12">
        <f>IF($G174="","",INDEX(Raw!$A$6:$A$205,$G174))</f>
        <v/>
      </c>
      <c r="B174" s="10">
        <f>IF($G174="","",TRIM(INDEX(Raw!$B$6:$B$205,$G174)))</f>
        <v/>
      </c>
      <c r="C174" s="10">
        <f>IF($G174="","",TRIM(INDEX(Raw!$C$6:$C$205,$G174)))</f>
        <v/>
      </c>
      <c r="D174" s="10">
        <f>IF($G174="","",TRIM(INDEX(Raw!$D$6:$D$205,$G174)))</f>
        <v/>
      </c>
      <c r="E174" s="11">
        <f>IF($G174="","",INDEX(Raw!$E$6:$E$205,$G174))</f>
        <v/>
      </c>
      <c r="F174" s="13">
        <f>IF($G174="","",IFERROR($E174*INDEX($P$6:$P$15,MATCH($C174,$O$6:$O$15,0)),""))</f>
        <v/>
      </c>
      <c r="G174" s="11">
        <f>IFERROR(MATCH(ROW()-5,Raw!$H$6:$H$205,0),"")</f>
        <v/>
      </c>
      <c r="H174" s="11">
        <f>IF($B174="","",IF(COUNTIF($B$6:$B174,$B174)&gt;1,"",SUMPRODUCT(($B$6:$B174&lt;&gt;"")/COUNTIF($B$6:$B174,$B$6:$B174&amp;""))))</f>
        <v/>
      </c>
      <c r="I174" s="11">
        <f>IF($C174="","",IF(COUNTIF($C$6:$C174,$C174)&gt;1,"",SUMPRODUCT(($C$6:$C174&lt;&gt;"")/COUNTIF($C$6:$C174,$C$6:$C174&amp;""))))</f>
        <v/>
      </c>
      <c r="J174" s="11">
        <f>IF($D174="","",IF(COUNTIF($D$6:$D174,$D174)&gt;1,"",SUMPRODUCT(($D$6:$D174&lt;&gt;"")/COUNTIF($D$6:$D174,$D$6:$D174&amp;""))))</f>
        <v/>
      </c>
      <c r="K174" s="12">
        <f>IF($A174="","",DATE(YEAR($A174),MONTH($A174),1))</f>
        <v/>
      </c>
      <c r="L174" s="10">
        <f>IF($A174="","",TEXT($A174,"yyyy-mm-dd")&amp;"|"&amp;$B174&amp;"|"&amp;$C174&amp;"|"&amp;$D174)</f>
        <v/>
      </c>
      <c r="M174" s="10">
        <f>IF($L174="","",IF(COUNTIF($L$6:$L$205,$L174)&gt;1,"Duplicate",""))</f>
        <v/>
      </c>
    </row>
    <row r="175">
      <c r="A175" s="12">
        <f>IF($G175="","",INDEX(Raw!$A$6:$A$205,$G175))</f>
        <v/>
      </c>
      <c r="B175" s="10">
        <f>IF($G175="","",TRIM(INDEX(Raw!$B$6:$B$205,$G175)))</f>
        <v/>
      </c>
      <c r="C175" s="10">
        <f>IF($G175="","",TRIM(INDEX(Raw!$C$6:$C$205,$G175)))</f>
        <v/>
      </c>
      <c r="D175" s="10">
        <f>IF($G175="","",TRIM(INDEX(Raw!$D$6:$D$205,$G175)))</f>
        <v/>
      </c>
      <c r="E175" s="11">
        <f>IF($G175="","",INDEX(Raw!$E$6:$E$205,$G175))</f>
        <v/>
      </c>
      <c r="F175" s="13">
        <f>IF($G175="","",IFERROR($E175*INDEX($P$6:$P$15,MATCH($C175,$O$6:$O$15,0)),""))</f>
        <v/>
      </c>
      <c r="G175" s="11">
        <f>IFERROR(MATCH(ROW()-5,Raw!$H$6:$H$205,0),"")</f>
        <v/>
      </c>
      <c r="H175" s="11">
        <f>IF($B175="","",IF(COUNTIF($B$6:$B175,$B175)&gt;1,"",SUMPRODUCT(($B$6:$B175&lt;&gt;"")/COUNTIF($B$6:$B175,$B$6:$B175&amp;""))))</f>
        <v/>
      </c>
      <c r="I175" s="11">
        <f>IF($C175="","",IF(COUNTIF($C$6:$C175,$C175)&gt;1,"",SUMPRODUCT(($C$6:$C175&lt;&gt;"")/COUNTIF($C$6:$C175,$C$6:$C175&amp;""))))</f>
        <v/>
      </c>
      <c r="J175" s="11">
        <f>IF($D175="","",IF(COUNTIF($D$6:$D175,$D175)&gt;1,"",SUMPRODUCT(($D$6:$D175&lt;&gt;"")/COUNTIF($D$6:$D175,$D$6:$D175&amp;""))))</f>
        <v/>
      </c>
      <c r="K175" s="12">
        <f>IF($A175="","",DATE(YEAR($A175),MONTH($A175),1))</f>
        <v/>
      </c>
      <c r="L175" s="10">
        <f>IF($A175="","",TEXT($A175,"yyyy-mm-dd")&amp;"|"&amp;$B175&amp;"|"&amp;$C175&amp;"|"&amp;$D175)</f>
        <v/>
      </c>
      <c r="M175" s="10">
        <f>IF($L175="","",IF(COUNTIF($L$6:$L$205,$L175)&gt;1,"Duplicate",""))</f>
        <v/>
      </c>
    </row>
    <row r="176">
      <c r="A176" s="12">
        <f>IF($G176="","",INDEX(Raw!$A$6:$A$205,$G176))</f>
        <v/>
      </c>
      <c r="B176" s="10">
        <f>IF($G176="","",TRIM(INDEX(Raw!$B$6:$B$205,$G176)))</f>
        <v/>
      </c>
      <c r="C176" s="10">
        <f>IF($G176="","",TRIM(INDEX(Raw!$C$6:$C$205,$G176)))</f>
        <v/>
      </c>
      <c r="D176" s="10">
        <f>IF($G176="","",TRIM(INDEX(Raw!$D$6:$D$205,$G176)))</f>
        <v/>
      </c>
      <c r="E176" s="11">
        <f>IF($G176="","",INDEX(Raw!$E$6:$E$205,$G176))</f>
        <v/>
      </c>
      <c r="F176" s="13">
        <f>IF($G176="","",IFERROR($E176*INDEX($P$6:$P$15,MATCH($C176,$O$6:$O$15,0)),""))</f>
        <v/>
      </c>
      <c r="G176" s="11">
        <f>IFERROR(MATCH(ROW()-5,Raw!$H$6:$H$205,0),"")</f>
        <v/>
      </c>
      <c r="H176" s="11">
        <f>IF($B176="","",IF(COUNTIF($B$6:$B176,$B176)&gt;1,"",SUMPRODUCT(($B$6:$B176&lt;&gt;"")/COUNTIF($B$6:$B176,$B$6:$B176&amp;""))))</f>
        <v/>
      </c>
      <c r="I176" s="11">
        <f>IF($C176="","",IF(COUNTIF($C$6:$C176,$C176)&gt;1,"",SUMPRODUCT(($C$6:$C176&lt;&gt;"")/COUNTIF($C$6:$C176,$C$6:$C176&amp;""))))</f>
        <v/>
      </c>
      <c r="J176" s="11">
        <f>IF($D176="","",IF(COUNTIF($D$6:$D176,$D176)&gt;1,"",SUMPRODUCT(($D$6:$D176&lt;&gt;"")/COUNTIF($D$6:$D176,$D$6:$D176&amp;""))))</f>
        <v/>
      </c>
      <c r="K176" s="12">
        <f>IF($A176="","",DATE(YEAR($A176),MONTH($A176),1))</f>
        <v/>
      </c>
      <c r="L176" s="10">
        <f>IF($A176="","",TEXT($A176,"yyyy-mm-dd")&amp;"|"&amp;$B176&amp;"|"&amp;$C176&amp;"|"&amp;$D176)</f>
        <v/>
      </c>
      <c r="M176" s="10">
        <f>IF($L176="","",IF(COUNTIF($L$6:$L$205,$L176)&gt;1,"Duplicate",""))</f>
        <v/>
      </c>
    </row>
    <row r="177">
      <c r="A177" s="12">
        <f>IF($G177="","",INDEX(Raw!$A$6:$A$205,$G177))</f>
        <v/>
      </c>
      <c r="B177" s="10">
        <f>IF($G177="","",TRIM(INDEX(Raw!$B$6:$B$205,$G177)))</f>
        <v/>
      </c>
      <c r="C177" s="10">
        <f>IF($G177="","",TRIM(INDEX(Raw!$C$6:$C$205,$G177)))</f>
        <v/>
      </c>
      <c r="D177" s="10">
        <f>IF($G177="","",TRIM(INDEX(Raw!$D$6:$D$205,$G177)))</f>
        <v/>
      </c>
      <c r="E177" s="11">
        <f>IF($G177="","",INDEX(Raw!$E$6:$E$205,$G177))</f>
        <v/>
      </c>
      <c r="F177" s="13">
        <f>IF($G177="","",IFERROR($E177*INDEX($P$6:$P$15,MATCH($C177,$O$6:$O$15,0)),""))</f>
        <v/>
      </c>
      <c r="G177" s="11">
        <f>IFERROR(MATCH(ROW()-5,Raw!$H$6:$H$205,0),"")</f>
        <v/>
      </c>
      <c r="H177" s="11">
        <f>IF($B177="","",IF(COUNTIF($B$6:$B177,$B177)&gt;1,"",SUMPRODUCT(($B$6:$B177&lt;&gt;"")/COUNTIF($B$6:$B177,$B$6:$B177&amp;""))))</f>
        <v/>
      </c>
      <c r="I177" s="11">
        <f>IF($C177="","",IF(COUNTIF($C$6:$C177,$C177)&gt;1,"",SUMPRODUCT(($C$6:$C177&lt;&gt;"")/COUNTIF($C$6:$C177,$C$6:$C177&amp;""))))</f>
        <v/>
      </c>
      <c r="J177" s="11">
        <f>IF($D177="","",IF(COUNTIF($D$6:$D177,$D177)&gt;1,"",SUMPRODUCT(($D$6:$D177&lt;&gt;"")/COUNTIF($D$6:$D177,$D$6:$D177&amp;""))))</f>
        <v/>
      </c>
      <c r="K177" s="12">
        <f>IF($A177="","",DATE(YEAR($A177),MONTH($A177),1))</f>
        <v/>
      </c>
      <c r="L177" s="10">
        <f>IF($A177="","",TEXT($A177,"yyyy-mm-dd")&amp;"|"&amp;$B177&amp;"|"&amp;$C177&amp;"|"&amp;$D177)</f>
        <v/>
      </c>
      <c r="M177" s="10">
        <f>IF($L177="","",IF(COUNTIF($L$6:$L$205,$L177)&gt;1,"Duplicate",""))</f>
        <v/>
      </c>
    </row>
    <row r="178">
      <c r="A178" s="12">
        <f>IF($G178="","",INDEX(Raw!$A$6:$A$205,$G178))</f>
        <v/>
      </c>
      <c r="B178" s="10">
        <f>IF($G178="","",TRIM(INDEX(Raw!$B$6:$B$205,$G178)))</f>
        <v/>
      </c>
      <c r="C178" s="10">
        <f>IF($G178="","",TRIM(INDEX(Raw!$C$6:$C$205,$G178)))</f>
        <v/>
      </c>
      <c r="D178" s="10">
        <f>IF($G178="","",TRIM(INDEX(Raw!$D$6:$D$205,$G178)))</f>
        <v/>
      </c>
      <c r="E178" s="11">
        <f>IF($G178="","",INDEX(Raw!$E$6:$E$205,$G178))</f>
        <v/>
      </c>
      <c r="F178" s="13">
        <f>IF($G178="","",IFERROR($E178*INDEX($P$6:$P$15,MATCH($C178,$O$6:$O$15,0)),""))</f>
        <v/>
      </c>
      <c r="G178" s="11">
        <f>IFERROR(MATCH(ROW()-5,Raw!$H$6:$H$205,0),"")</f>
        <v/>
      </c>
      <c r="H178" s="11">
        <f>IF($B178="","",IF(COUNTIF($B$6:$B178,$B178)&gt;1,"",SUMPRODUCT(($B$6:$B178&lt;&gt;"")/COUNTIF($B$6:$B178,$B$6:$B178&amp;""))))</f>
        <v/>
      </c>
      <c r="I178" s="11">
        <f>IF($C178="","",IF(COUNTIF($C$6:$C178,$C178)&gt;1,"",SUMPRODUCT(($C$6:$C178&lt;&gt;"")/COUNTIF($C$6:$C178,$C$6:$C178&amp;""))))</f>
        <v/>
      </c>
      <c r="J178" s="11">
        <f>IF($D178="","",IF(COUNTIF($D$6:$D178,$D178)&gt;1,"",SUMPRODUCT(($D$6:$D178&lt;&gt;"")/COUNTIF($D$6:$D178,$D$6:$D178&amp;""))))</f>
        <v/>
      </c>
      <c r="K178" s="12">
        <f>IF($A178="","",DATE(YEAR($A178),MONTH($A178),1))</f>
        <v/>
      </c>
      <c r="L178" s="10">
        <f>IF($A178="","",TEXT($A178,"yyyy-mm-dd")&amp;"|"&amp;$B178&amp;"|"&amp;$C178&amp;"|"&amp;$D178)</f>
        <v/>
      </c>
      <c r="M178" s="10">
        <f>IF($L178="","",IF(COUNTIF($L$6:$L$205,$L178)&gt;1,"Duplicate",""))</f>
        <v/>
      </c>
    </row>
    <row r="179">
      <c r="A179" s="12">
        <f>IF($G179="","",INDEX(Raw!$A$6:$A$205,$G179))</f>
        <v/>
      </c>
      <c r="B179" s="10">
        <f>IF($G179="","",TRIM(INDEX(Raw!$B$6:$B$205,$G179)))</f>
        <v/>
      </c>
      <c r="C179" s="10">
        <f>IF($G179="","",TRIM(INDEX(Raw!$C$6:$C$205,$G179)))</f>
        <v/>
      </c>
      <c r="D179" s="10">
        <f>IF($G179="","",TRIM(INDEX(Raw!$D$6:$D$205,$G179)))</f>
        <v/>
      </c>
      <c r="E179" s="11">
        <f>IF($G179="","",INDEX(Raw!$E$6:$E$205,$G179))</f>
        <v/>
      </c>
      <c r="F179" s="13">
        <f>IF($G179="","",IFERROR($E179*INDEX($P$6:$P$15,MATCH($C179,$O$6:$O$15,0)),""))</f>
        <v/>
      </c>
      <c r="G179" s="11">
        <f>IFERROR(MATCH(ROW()-5,Raw!$H$6:$H$205,0),"")</f>
        <v/>
      </c>
      <c r="H179" s="11">
        <f>IF($B179="","",IF(COUNTIF($B$6:$B179,$B179)&gt;1,"",SUMPRODUCT(($B$6:$B179&lt;&gt;"")/COUNTIF($B$6:$B179,$B$6:$B179&amp;""))))</f>
        <v/>
      </c>
      <c r="I179" s="11">
        <f>IF($C179="","",IF(COUNTIF($C$6:$C179,$C179)&gt;1,"",SUMPRODUCT(($C$6:$C179&lt;&gt;"")/COUNTIF($C$6:$C179,$C$6:$C179&amp;""))))</f>
        <v/>
      </c>
      <c r="J179" s="11">
        <f>IF($D179="","",IF(COUNTIF($D$6:$D179,$D179)&gt;1,"",SUMPRODUCT(($D$6:$D179&lt;&gt;"")/COUNTIF($D$6:$D179,$D$6:$D179&amp;""))))</f>
        <v/>
      </c>
      <c r="K179" s="12">
        <f>IF($A179="","",DATE(YEAR($A179),MONTH($A179),1))</f>
        <v/>
      </c>
      <c r="L179" s="10">
        <f>IF($A179="","",TEXT($A179,"yyyy-mm-dd")&amp;"|"&amp;$B179&amp;"|"&amp;$C179&amp;"|"&amp;$D179)</f>
        <v/>
      </c>
      <c r="M179" s="10">
        <f>IF($L179="","",IF(COUNTIF($L$6:$L$205,$L179)&gt;1,"Duplicate",""))</f>
        <v/>
      </c>
    </row>
    <row r="180">
      <c r="A180" s="12">
        <f>IF($G180="","",INDEX(Raw!$A$6:$A$205,$G180))</f>
        <v/>
      </c>
      <c r="B180" s="10">
        <f>IF($G180="","",TRIM(INDEX(Raw!$B$6:$B$205,$G180)))</f>
        <v/>
      </c>
      <c r="C180" s="10">
        <f>IF($G180="","",TRIM(INDEX(Raw!$C$6:$C$205,$G180)))</f>
        <v/>
      </c>
      <c r="D180" s="10">
        <f>IF($G180="","",TRIM(INDEX(Raw!$D$6:$D$205,$G180)))</f>
        <v/>
      </c>
      <c r="E180" s="11">
        <f>IF($G180="","",INDEX(Raw!$E$6:$E$205,$G180))</f>
        <v/>
      </c>
      <c r="F180" s="13">
        <f>IF($G180="","",IFERROR($E180*INDEX($P$6:$P$15,MATCH($C180,$O$6:$O$15,0)),""))</f>
        <v/>
      </c>
      <c r="G180" s="11">
        <f>IFERROR(MATCH(ROW()-5,Raw!$H$6:$H$205,0),"")</f>
        <v/>
      </c>
      <c r="H180" s="11">
        <f>IF($B180="","",IF(COUNTIF($B$6:$B180,$B180)&gt;1,"",SUMPRODUCT(($B$6:$B180&lt;&gt;"")/COUNTIF($B$6:$B180,$B$6:$B180&amp;""))))</f>
        <v/>
      </c>
      <c r="I180" s="11">
        <f>IF($C180="","",IF(COUNTIF($C$6:$C180,$C180)&gt;1,"",SUMPRODUCT(($C$6:$C180&lt;&gt;"")/COUNTIF($C$6:$C180,$C$6:$C180&amp;""))))</f>
        <v/>
      </c>
      <c r="J180" s="11">
        <f>IF($D180="","",IF(COUNTIF($D$6:$D180,$D180)&gt;1,"",SUMPRODUCT(($D$6:$D180&lt;&gt;"")/COUNTIF($D$6:$D180,$D$6:$D180&amp;""))))</f>
        <v/>
      </c>
      <c r="K180" s="12">
        <f>IF($A180="","",DATE(YEAR($A180),MONTH($A180),1))</f>
        <v/>
      </c>
      <c r="L180" s="10">
        <f>IF($A180="","",TEXT($A180,"yyyy-mm-dd")&amp;"|"&amp;$B180&amp;"|"&amp;$C180&amp;"|"&amp;$D180)</f>
        <v/>
      </c>
      <c r="M180" s="10">
        <f>IF($L180="","",IF(COUNTIF($L$6:$L$205,$L180)&gt;1,"Duplicate",""))</f>
        <v/>
      </c>
    </row>
    <row r="181">
      <c r="A181" s="12">
        <f>IF($G181="","",INDEX(Raw!$A$6:$A$205,$G181))</f>
        <v/>
      </c>
      <c r="B181" s="10">
        <f>IF($G181="","",TRIM(INDEX(Raw!$B$6:$B$205,$G181)))</f>
        <v/>
      </c>
      <c r="C181" s="10">
        <f>IF($G181="","",TRIM(INDEX(Raw!$C$6:$C$205,$G181)))</f>
        <v/>
      </c>
      <c r="D181" s="10">
        <f>IF($G181="","",TRIM(INDEX(Raw!$D$6:$D$205,$G181)))</f>
        <v/>
      </c>
      <c r="E181" s="11">
        <f>IF($G181="","",INDEX(Raw!$E$6:$E$205,$G181))</f>
        <v/>
      </c>
      <c r="F181" s="13">
        <f>IF($G181="","",IFERROR($E181*INDEX($P$6:$P$15,MATCH($C181,$O$6:$O$15,0)),""))</f>
        <v/>
      </c>
      <c r="G181" s="11">
        <f>IFERROR(MATCH(ROW()-5,Raw!$H$6:$H$205,0),"")</f>
        <v/>
      </c>
      <c r="H181" s="11">
        <f>IF($B181="","",IF(COUNTIF($B$6:$B181,$B181)&gt;1,"",SUMPRODUCT(($B$6:$B181&lt;&gt;"")/COUNTIF($B$6:$B181,$B$6:$B181&amp;""))))</f>
        <v/>
      </c>
      <c r="I181" s="11">
        <f>IF($C181="","",IF(COUNTIF($C$6:$C181,$C181)&gt;1,"",SUMPRODUCT(($C$6:$C181&lt;&gt;"")/COUNTIF($C$6:$C181,$C$6:$C181&amp;""))))</f>
        <v/>
      </c>
      <c r="J181" s="11">
        <f>IF($D181="","",IF(COUNTIF($D$6:$D181,$D181)&gt;1,"",SUMPRODUCT(($D$6:$D181&lt;&gt;"")/COUNTIF($D$6:$D181,$D$6:$D181&amp;""))))</f>
        <v/>
      </c>
      <c r="K181" s="12">
        <f>IF($A181="","",DATE(YEAR($A181),MONTH($A181),1))</f>
        <v/>
      </c>
      <c r="L181" s="10">
        <f>IF($A181="","",TEXT($A181,"yyyy-mm-dd")&amp;"|"&amp;$B181&amp;"|"&amp;$C181&amp;"|"&amp;$D181)</f>
        <v/>
      </c>
      <c r="M181" s="10">
        <f>IF($L181="","",IF(COUNTIF($L$6:$L$205,$L181)&gt;1,"Duplicate",""))</f>
        <v/>
      </c>
    </row>
    <row r="182">
      <c r="A182" s="12">
        <f>IF($G182="","",INDEX(Raw!$A$6:$A$205,$G182))</f>
        <v/>
      </c>
      <c r="B182" s="10">
        <f>IF($G182="","",TRIM(INDEX(Raw!$B$6:$B$205,$G182)))</f>
        <v/>
      </c>
      <c r="C182" s="10">
        <f>IF($G182="","",TRIM(INDEX(Raw!$C$6:$C$205,$G182)))</f>
        <v/>
      </c>
      <c r="D182" s="10">
        <f>IF($G182="","",TRIM(INDEX(Raw!$D$6:$D$205,$G182)))</f>
        <v/>
      </c>
      <c r="E182" s="11">
        <f>IF($G182="","",INDEX(Raw!$E$6:$E$205,$G182))</f>
        <v/>
      </c>
      <c r="F182" s="13">
        <f>IF($G182="","",IFERROR($E182*INDEX($P$6:$P$15,MATCH($C182,$O$6:$O$15,0)),""))</f>
        <v/>
      </c>
      <c r="G182" s="11">
        <f>IFERROR(MATCH(ROW()-5,Raw!$H$6:$H$205,0),"")</f>
        <v/>
      </c>
      <c r="H182" s="11">
        <f>IF($B182="","",IF(COUNTIF($B$6:$B182,$B182)&gt;1,"",SUMPRODUCT(($B$6:$B182&lt;&gt;"")/COUNTIF($B$6:$B182,$B$6:$B182&amp;""))))</f>
        <v/>
      </c>
      <c r="I182" s="11">
        <f>IF($C182="","",IF(COUNTIF($C$6:$C182,$C182)&gt;1,"",SUMPRODUCT(($C$6:$C182&lt;&gt;"")/COUNTIF($C$6:$C182,$C$6:$C182&amp;""))))</f>
        <v/>
      </c>
      <c r="J182" s="11">
        <f>IF($D182="","",IF(COUNTIF($D$6:$D182,$D182)&gt;1,"",SUMPRODUCT(($D$6:$D182&lt;&gt;"")/COUNTIF($D$6:$D182,$D$6:$D182&amp;""))))</f>
        <v/>
      </c>
      <c r="K182" s="12">
        <f>IF($A182="","",DATE(YEAR($A182),MONTH($A182),1))</f>
        <v/>
      </c>
      <c r="L182" s="10">
        <f>IF($A182="","",TEXT($A182,"yyyy-mm-dd")&amp;"|"&amp;$B182&amp;"|"&amp;$C182&amp;"|"&amp;$D182)</f>
        <v/>
      </c>
      <c r="M182" s="10">
        <f>IF($L182="","",IF(COUNTIF($L$6:$L$205,$L182)&gt;1,"Duplicate",""))</f>
        <v/>
      </c>
    </row>
    <row r="183">
      <c r="A183" s="12">
        <f>IF($G183="","",INDEX(Raw!$A$6:$A$205,$G183))</f>
        <v/>
      </c>
      <c r="B183" s="10">
        <f>IF($G183="","",TRIM(INDEX(Raw!$B$6:$B$205,$G183)))</f>
        <v/>
      </c>
      <c r="C183" s="10">
        <f>IF($G183="","",TRIM(INDEX(Raw!$C$6:$C$205,$G183)))</f>
        <v/>
      </c>
      <c r="D183" s="10">
        <f>IF($G183="","",TRIM(INDEX(Raw!$D$6:$D$205,$G183)))</f>
        <v/>
      </c>
      <c r="E183" s="11">
        <f>IF($G183="","",INDEX(Raw!$E$6:$E$205,$G183))</f>
        <v/>
      </c>
      <c r="F183" s="13">
        <f>IF($G183="","",IFERROR($E183*INDEX($P$6:$P$15,MATCH($C183,$O$6:$O$15,0)),""))</f>
        <v/>
      </c>
      <c r="G183" s="11">
        <f>IFERROR(MATCH(ROW()-5,Raw!$H$6:$H$205,0),"")</f>
        <v/>
      </c>
      <c r="H183" s="11">
        <f>IF($B183="","",IF(COUNTIF($B$6:$B183,$B183)&gt;1,"",SUMPRODUCT(($B$6:$B183&lt;&gt;"")/COUNTIF($B$6:$B183,$B$6:$B183&amp;""))))</f>
        <v/>
      </c>
      <c r="I183" s="11">
        <f>IF($C183="","",IF(COUNTIF($C$6:$C183,$C183)&gt;1,"",SUMPRODUCT(($C$6:$C183&lt;&gt;"")/COUNTIF($C$6:$C183,$C$6:$C183&amp;""))))</f>
        <v/>
      </c>
      <c r="J183" s="11">
        <f>IF($D183="","",IF(COUNTIF($D$6:$D183,$D183)&gt;1,"",SUMPRODUCT(($D$6:$D183&lt;&gt;"")/COUNTIF($D$6:$D183,$D$6:$D183&amp;""))))</f>
        <v/>
      </c>
      <c r="K183" s="12">
        <f>IF($A183="","",DATE(YEAR($A183),MONTH($A183),1))</f>
        <v/>
      </c>
      <c r="L183" s="10">
        <f>IF($A183="","",TEXT($A183,"yyyy-mm-dd")&amp;"|"&amp;$B183&amp;"|"&amp;$C183&amp;"|"&amp;$D183)</f>
        <v/>
      </c>
      <c r="M183" s="10">
        <f>IF($L183="","",IF(COUNTIF($L$6:$L$205,$L183)&gt;1,"Duplicate",""))</f>
        <v/>
      </c>
    </row>
    <row r="184">
      <c r="A184" s="12">
        <f>IF($G184="","",INDEX(Raw!$A$6:$A$205,$G184))</f>
        <v/>
      </c>
      <c r="B184" s="10">
        <f>IF($G184="","",TRIM(INDEX(Raw!$B$6:$B$205,$G184)))</f>
        <v/>
      </c>
      <c r="C184" s="10">
        <f>IF($G184="","",TRIM(INDEX(Raw!$C$6:$C$205,$G184)))</f>
        <v/>
      </c>
      <c r="D184" s="10">
        <f>IF($G184="","",TRIM(INDEX(Raw!$D$6:$D$205,$G184)))</f>
        <v/>
      </c>
      <c r="E184" s="11">
        <f>IF($G184="","",INDEX(Raw!$E$6:$E$205,$G184))</f>
        <v/>
      </c>
      <c r="F184" s="13">
        <f>IF($G184="","",IFERROR($E184*INDEX($P$6:$P$15,MATCH($C184,$O$6:$O$15,0)),""))</f>
        <v/>
      </c>
      <c r="G184" s="11">
        <f>IFERROR(MATCH(ROW()-5,Raw!$H$6:$H$205,0),"")</f>
        <v/>
      </c>
      <c r="H184" s="11">
        <f>IF($B184="","",IF(COUNTIF($B$6:$B184,$B184)&gt;1,"",SUMPRODUCT(($B$6:$B184&lt;&gt;"")/COUNTIF($B$6:$B184,$B$6:$B184&amp;""))))</f>
        <v/>
      </c>
      <c r="I184" s="11">
        <f>IF($C184="","",IF(COUNTIF($C$6:$C184,$C184)&gt;1,"",SUMPRODUCT(($C$6:$C184&lt;&gt;"")/COUNTIF($C$6:$C184,$C$6:$C184&amp;""))))</f>
        <v/>
      </c>
      <c r="J184" s="11">
        <f>IF($D184="","",IF(COUNTIF($D$6:$D184,$D184)&gt;1,"",SUMPRODUCT(($D$6:$D184&lt;&gt;"")/COUNTIF($D$6:$D184,$D$6:$D184&amp;""))))</f>
        <v/>
      </c>
      <c r="K184" s="12">
        <f>IF($A184="","",DATE(YEAR($A184),MONTH($A184),1))</f>
        <v/>
      </c>
      <c r="L184" s="10">
        <f>IF($A184="","",TEXT($A184,"yyyy-mm-dd")&amp;"|"&amp;$B184&amp;"|"&amp;$C184&amp;"|"&amp;$D184)</f>
        <v/>
      </c>
      <c r="M184" s="10">
        <f>IF($L184="","",IF(COUNTIF($L$6:$L$205,$L184)&gt;1,"Duplicate",""))</f>
        <v/>
      </c>
    </row>
    <row r="185">
      <c r="A185" s="12">
        <f>IF($G185="","",INDEX(Raw!$A$6:$A$205,$G185))</f>
        <v/>
      </c>
      <c r="B185" s="10">
        <f>IF($G185="","",TRIM(INDEX(Raw!$B$6:$B$205,$G185)))</f>
        <v/>
      </c>
      <c r="C185" s="10">
        <f>IF($G185="","",TRIM(INDEX(Raw!$C$6:$C$205,$G185)))</f>
        <v/>
      </c>
      <c r="D185" s="10">
        <f>IF($G185="","",TRIM(INDEX(Raw!$D$6:$D$205,$G185)))</f>
        <v/>
      </c>
      <c r="E185" s="11">
        <f>IF($G185="","",INDEX(Raw!$E$6:$E$205,$G185))</f>
        <v/>
      </c>
      <c r="F185" s="13">
        <f>IF($G185="","",IFERROR($E185*INDEX($P$6:$P$15,MATCH($C185,$O$6:$O$15,0)),""))</f>
        <v/>
      </c>
      <c r="G185" s="11">
        <f>IFERROR(MATCH(ROW()-5,Raw!$H$6:$H$205,0),"")</f>
        <v/>
      </c>
      <c r="H185" s="11">
        <f>IF($B185="","",IF(COUNTIF($B$6:$B185,$B185)&gt;1,"",SUMPRODUCT(($B$6:$B185&lt;&gt;"")/COUNTIF($B$6:$B185,$B$6:$B185&amp;""))))</f>
        <v/>
      </c>
      <c r="I185" s="11">
        <f>IF($C185="","",IF(COUNTIF($C$6:$C185,$C185)&gt;1,"",SUMPRODUCT(($C$6:$C185&lt;&gt;"")/COUNTIF($C$6:$C185,$C$6:$C185&amp;""))))</f>
        <v/>
      </c>
      <c r="J185" s="11">
        <f>IF($D185="","",IF(COUNTIF($D$6:$D185,$D185)&gt;1,"",SUMPRODUCT(($D$6:$D185&lt;&gt;"")/COUNTIF($D$6:$D185,$D$6:$D185&amp;""))))</f>
        <v/>
      </c>
      <c r="K185" s="12">
        <f>IF($A185="","",DATE(YEAR($A185),MONTH($A185),1))</f>
        <v/>
      </c>
      <c r="L185" s="10">
        <f>IF($A185="","",TEXT($A185,"yyyy-mm-dd")&amp;"|"&amp;$B185&amp;"|"&amp;$C185&amp;"|"&amp;$D185)</f>
        <v/>
      </c>
      <c r="M185" s="10">
        <f>IF($L185="","",IF(COUNTIF($L$6:$L$205,$L185)&gt;1,"Duplicate",""))</f>
        <v/>
      </c>
    </row>
    <row r="186">
      <c r="A186" s="12">
        <f>IF($G186="","",INDEX(Raw!$A$6:$A$205,$G186))</f>
        <v/>
      </c>
      <c r="B186" s="10">
        <f>IF($G186="","",TRIM(INDEX(Raw!$B$6:$B$205,$G186)))</f>
        <v/>
      </c>
      <c r="C186" s="10">
        <f>IF($G186="","",TRIM(INDEX(Raw!$C$6:$C$205,$G186)))</f>
        <v/>
      </c>
      <c r="D186" s="10">
        <f>IF($G186="","",TRIM(INDEX(Raw!$D$6:$D$205,$G186)))</f>
        <v/>
      </c>
      <c r="E186" s="11">
        <f>IF($G186="","",INDEX(Raw!$E$6:$E$205,$G186))</f>
        <v/>
      </c>
      <c r="F186" s="13">
        <f>IF($G186="","",IFERROR($E186*INDEX($P$6:$P$15,MATCH($C186,$O$6:$O$15,0)),""))</f>
        <v/>
      </c>
      <c r="G186" s="11">
        <f>IFERROR(MATCH(ROW()-5,Raw!$H$6:$H$205,0),"")</f>
        <v/>
      </c>
      <c r="H186" s="11">
        <f>IF($B186="","",IF(COUNTIF($B$6:$B186,$B186)&gt;1,"",SUMPRODUCT(($B$6:$B186&lt;&gt;"")/COUNTIF($B$6:$B186,$B$6:$B186&amp;""))))</f>
        <v/>
      </c>
      <c r="I186" s="11">
        <f>IF($C186="","",IF(COUNTIF($C$6:$C186,$C186)&gt;1,"",SUMPRODUCT(($C$6:$C186&lt;&gt;"")/COUNTIF($C$6:$C186,$C$6:$C186&amp;""))))</f>
        <v/>
      </c>
      <c r="J186" s="11">
        <f>IF($D186="","",IF(COUNTIF($D$6:$D186,$D186)&gt;1,"",SUMPRODUCT(($D$6:$D186&lt;&gt;"")/COUNTIF($D$6:$D186,$D$6:$D186&amp;""))))</f>
        <v/>
      </c>
      <c r="K186" s="12">
        <f>IF($A186="","",DATE(YEAR($A186),MONTH($A186),1))</f>
        <v/>
      </c>
      <c r="L186" s="10">
        <f>IF($A186="","",TEXT($A186,"yyyy-mm-dd")&amp;"|"&amp;$B186&amp;"|"&amp;$C186&amp;"|"&amp;$D186)</f>
        <v/>
      </c>
      <c r="M186" s="10">
        <f>IF($L186="","",IF(COUNTIF($L$6:$L$205,$L186)&gt;1,"Duplicate",""))</f>
        <v/>
      </c>
    </row>
    <row r="187">
      <c r="A187" s="12">
        <f>IF($G187="","",INDEX(Raw!$A$6:$A$205,$G187))</f>
        <v/>
      </c>
      <c r="B187" s="10">
        <f>IF($G187="","",TRIM(INDEX(Raw!$B$6:$B$205,$G187)))</f>
        <v/>
      </c>
      <c r="C187" s="10">
        <f>IF($G187="","",TRIM(INDEX(Raw!$C$6:$C$205,$G187)))</f>
        <v/>
      </c>
      <c r="D187" s="10">
        <f>IF($G187="","",TRIM(INDEX(Raw!$D$6:$D$205,$G187)))</f>
        <v/>
      </c>
      <c r="E187" s="11">
        <f>IF($G187="","",INDEX(Raw!$E$6:$E$205,$G187))</f>
        <v/>
      </c>
      <c r="F187" s="13">
        <f>IF($G187="","",IFERROR($E187*INDEX($P$6:$P$15,MATCH($C187,$O$6:$O$15,0)),""))</f>
        <v/>
      </c>
      <c r="G187" s="11">
        <f>IFERROR(MATCH(ROW()-5,Raw!$H$6:$H$205,0),"")</f>
        <v/>
      </c>
      <c r="H187" s="11">
        <f>IF($B187="","",IF(COUNTIF($B$6:$B187,$B187)&gt;1,"",SUMPRODUCT(($B$6:$B187&lt;&gt;"")/COUNTIF($B$6:$B187,$B$6:$B187&amp;""))))</f>
        <v/>
      </c>
      <c r="I187" s="11">
        <f>IF($C187="","",IF(COUNTIF($C$6:$C187,$C187)&gt;1,"",SUMPRODUCT(($C$6:$C187&lt;&gt;"")/COUNTIF($C$6:$C187,$C$6:$C187&amp;""))))</f>
        <v/>
      </c>
      <c r="J187" s="11">
        <f>IF($D187="","",IF(COUNTIF($D$6:$D187,$D187)&gt;1,"",SUMPRODUCT(($D$6:$D187&lt;&gt;"")/COUNTIF($D$6:$D187,$D$6:$D187&amp;""))))</f>
        <v/>
      </c>
      <c r="K187" s="12">
        <f>IF($A187="","",DATE(YEAR($A187),MONTH($A187),1))</f>
        <v/>
      </c>
      <c r="L187" s="10">
        <f>IF($A187="","",TEXT($A187,"yyyy-mm-dd")&amp;"|"&amp;$B187&amp;"|"&amp;$C187&amp;"|"&amp;$D187)</f>
        <v/>
      </c>
      <c r="M187" s="10">
        <f>IF($L187="","",IF(COUNTIF($L$6:$L$205,$L187)&gt;1,"Duplicate",""))</f>
        <v/>
      </c>
    </row>
    <row r="188">
      <c r="A188" s="12">
        <f>IF($G188="","",INDEX(Raw!$A$6:$A$205,$G188))</f>
        <v/>
      </c>
      <c r="B188" s="10">
        <f>IF($G188="","",TRIM(INDEX(Raw!$B$6:$B$205,$G188)))</f>
        <v/>
      </c>
      <c r="C188" s="10">
        <f>IF($G188="","",TRIM(INDEX(Raw!$C$6:$C$205,$G188)))</f>
        <v/>
      </c>
      <c r="D188" s="10">
        <f>IF($G188="","",TRIM(INDEX(Raw!$D$6:$D$205,$G188)))</f>
        <v/>
      </c>
      <c r="E188" s="11">
        <f>IF($G188="","",INDEX(Raw!$E$6:$E$205,$G188))</f>
        <v/>
      </c>
      <c r="F188" s="13">
        <f>IF($G188="","",IFERROR($E188*INDEX($P$6:$P$15,MATCH($C188,$O$6:$O$15,0)),""))</f>
        <v/>
      </c>
      <c r="G188" s="11">
        <f>IFERROR(MATCH(ROW()-5,Raw!$H$6:$H$205,0),"")</f>
        <v/>
      </c>
      <c r="H188" s="11">
        <f>IF($B188="","",IF(COUNTIF($B$6:$B188,$B188)&gt;1,"",SUMPRODUCT(($B$6:$B188&lt;&gt;"")/COUNTIF($B$6:$B188,$B$6:$B188&amp;""))))</f>
        <v/>
      </c>
      <c r="I188" s="11">
        <f>IF($C188="","",IF(COUNTIF($C$6:$C188,$C188)&gt;1,"",SUMPRODUCT(($C$6:$C188&lt;&gt;"")/COUNTIF($C$6:$C188,$C$6:$C188&amp;""))))</f>
        <v/>
      </c>
      <c r="J188" s="11">
        <f>IF($D188="","",IF(COUNTIF($D$6:$D188,$D188)&gt;1,"",SUMPRODUCT(($D$6:$D188&lt;&gt;"")/COUNTIF($D$6:$D188,$D$6:$D188&amp;""))))</f>
        <v/>
      </c>
      <c r="K188" s="12">
        <f>IF($A188="","",DATE(YEAR($A188),MONTH($A188),1))</f>
        <v/>
      </c>
      <c r="L188" s="10">
        <f>IF($A188="","",TEXT($A188,"yyyy-mm-dd")&amp;"|"&amp;$B188&amp;"|"&amp;$C188&amp;"|"&amp;$D188)</f>
        <v/>
      </c>
      <c r="M188" s="10">
        <f>IF($L188="","",IF(COUNTIF($L$6:$L$205,$L188)&gt;1,"Duplicate",""))</f>
        <v/>
      </c>
    </row>
    <row r="189">
      <c r="A189" s="12">
        <f>IF($G189="","",INDEX(Raw!$A$6:$A$205,$G189))</f>
        <v/>
      </c>
      <c r="B189" s="10">
        <f>IF($G189="","",TRIM(INDEX(Raw!$B$6:$B$205,$G189)))</f>
        <v/>
      </c>
      <c r="C189" s="10">
        <f>IF($G189="","",TRIM(INDEX(Raw!$C$6:$C$205,$G189)))</f>
        <v/>
      </c>
      <c r="D189" s="10">
        <f>IF($G189="","",TRIM(INDEX(Raw!$D$6:$D$205,$G189)))</f>
        <v/>
      </c>
      <c r="E189" s="11">
        <f>IF($G189="","",INDEX(Raw!$E$6:$E$205,$G189))</f>
        <v/>
      </c>
      <c r="F189" s="13">
        <f>IF($G189="","",IFERROR($E189*INDEX($P$6:$P$15,MATCH($C189,$O$6:$O$15,0)),""))</f>
        <v/>
      </c>
      <c r="G189" s="11">
        <f>IFERROR(MATCH(ROW()-5,Raw!$H$6:$H$205,0),"")</f>
        <v/>
      </c>
      <c r="H189" s="11">
        <f>IF($B189="","",IF(COUNTIF($B$6:$B189,$B189)&gt;1,"",SUMPRODUCT(($B$6:$B189&lt;&gt;"")/COUNTIF($B$6:$B189,$B$6:$B189&amp;""))))</f>
        <v/>
      </c>
      <c r="I189" s="11">
        <f>IF($C189="","",IF(COUNTIF($C$6:$C189,$C189)&gt;1,"",SUMPRODUCT(($C$6:$C189&lt;&gt;"")/COUNTIF($C$6:$C189,$C$6:$C189&amp;""))))</f>
        <v/>
      </c>
      <c r="J189" s="11">
        <f>IF($D189="","",IF(COUNTIF($D$6:$D189,$D189)&gt;1,"",SUMPRODUCT(($D$6:$D189&lt;&gt;"")/COUNTIF($D$6:$D189,$D$6:$D189&amp;""))))</f>
        <v/>
      </c>
      <c r="K189" s="12">
        <f>IF($A189="","",DATE(YEAR($A189),MONTH($A189),1))</f>
        <v/>
      </c>
      <c r="L189" s="10">
        <f>IF($A189="","",TEXT($A189,"yyyy-mm-dd")&amp;"|"&amp;$B189&amp;"|"&amp;$C189&amp;"|"&amp;$D189)</f>
        <v/>
      </c>
      <c r="M189" s="10">
        <f>IF($L189="","",IF(COUNTIF($L$6:$L$205,$L189)&gt;1,"Duplicate",""))</f>
        <v/>
      </c>
    </row>
    <row r="190">
      <c r="A190" s="12">
        <f>IF($G190="","",INDEX(Raw!$A$6:$A$205,$G190))</f>
        <v/>
      </c>
      <c r="B190" s="10">
        <f>IF($G190="","",TRIM(INDEX(Raw!$B$6:$B$205,$G190)))</f>
        <v/>
      </c>
      <c r="C190" s="10">
        <f>IF($G190="","",TRIM(INDEX(Raw!$C$6:$C$205,$G190)))</f>
        <v/>
      </c>
      <c r="D190" s="10">
        <f>IF($G190="","",TRIM(INDEX(Raw!$D$6:$D$205,$G190)))</f>
        <v/>
      </c>
      <c r="E190" s="11">
        <f>IF($G190="","",INDEX(Raw!$E$6:$E$205,$G190))</f>
        <v/>
      </c>
      <c r="F190" s="13">
        <f>IF($G190="","",IFERROR($E190*INDEX($P$6:$P$15,MATCH($C190,$O$6:$O$15,0)),""))</f>
        <v/>
      </c>
      <c r="G190" s="11">
        <f>IFERROR(MATCH(ROW()-5,Raw!$H$6:$H$205,0),"")</f>
        <v/>
      </c>
      <c r="H190" s="11">
        <f>IF($B190="","",IF(COUNTIF($B$6:$B190,$B190)&gt;1,"",SUMPRODUCT(($B$6:$B190&lt;&gt;"")/COUNTIF($B$6:$B190,$B$6:$B190&amp;""))))</f>
        <v/>
      </c>
      <c r="I190" s="11">
        <f>IF($C190="","",IF(COUNTIF($C$6:$C190,$C190)&gt;1,"",SUMPRODUCT(($C$6:$C190&lt;&gt;"")/COUNTIF($C$6:$C190,$C$6:$C190&amp;""))))</f>
        <v/>
      </c>
      <c r="J190" s="11">
        <f>IF($D190="","",IF(COUNTIF($D$6:$D190,$D190)&gt;1,"",SUMPRODUCT(($D$6:$D190&lt;&gt;"")/COUNTIF($D$6:$D190,$D$6:$D190&amp;""))))</f>
        <v/>
      </c>
      <c r="K190" s="12">
        <f>IF($A190="","",DATE(YEAR($A190),MONTH($A190),1))</f>
        <v/>
      </c>
      <c r="L190" s="10">
        <f>IF($A190="","",TEXT($A190,"yyyy-mm-dd")&amp;"|"&amp;$B190&amp;"|"&amp;$C190&amp;"|"&amp;$D190)</f>
        <v/>
      </c>
      <c r="M190" s="10">
        <f>IF($L190="","",IF(COUNTIF($L$6:$L$205,$L190)&gt;1,"Duplicate",""))</f>
        <v/>
      </c>
    </row>
    <row r="191">
      <c r="A191" s="12">
        <f>IF($G191="","",INDEX(Raw!$A$6:$A$205,$G191))</f>
        <v/>
      </c>
      <c r="B191" s="10">
        <f>IF($G191="","",TRIM(INDEX(Raw!$B$6:$B$205,$G191)))</f>
        <v/>
      </c>
      <c r="C191" s="10">
        <f>IF($G191="","",TRIM(INDEX(Raw!$C$6:$C$205,$G191)))</f>
        <v/>
      </c>
      <c r="D191" s="10">
        <f>IF($G191="","",TRIM(INDEX(Raw!$D$6:$D$205,$G191)))</f>
        <v/>
      </c>
      <c r="E191" s="11">
        <f>IF($G191="","",INDEX(Raw!$E$6:$E$205,$G191))</f>
        <v/>
      </c>
      <c r="F191" s="13">
        <f>IF($G191="","",IFERROR($E191*INDEX($P$6:$P$15,MATCH($C191,$O$6:$O$15,0)),""))</f>
        <v/>
      </c>
      <c r="G191" s="11">
        <f>IFERROR(MATCH(ROW()-5,Raw!$H$6:$H$205,0),"")</f>
        <v/>
      </c>
      <c r="H191" s="11">
        <f>IF($B191="","",IF(COUNTIF($B$6:$B191,$B191)&gt;1,"",SUMPRODUCT(($B$6:$B191&lt;&gt;"")/COUNTIF($B$6:$B191,$B$6:$B191&amp;""))))</f>
        <v/>
      </c>
      <c r="I191" s="11">
        <f>IF($C191="","",IF(COUNTIF($C$6:$C191,$C191)&gt;1,"",SUMPRODUCT(($C$6:$C191&lt;&gt;"")/COUNTIF($C$6:$C191,$C$6:$C191&amp;""))))</f>
        <v/>
      </c>
      <c r="J191" s="11">
        <f>IF($D191="","",IF(COUNTIF($D$6:$D191,$D191)&gt;1,"",SUMPRODUCT(($D$6:$D191&lt;&gt;"")/COUNTIF($D$6:$D191,$D$6:$D191&amp;""))))</f>
        <v/>
      </c>
      <c r="K191" s="12">
        <f>IF($A191="","",DATE(YEAR($A191),MONTH($A191),1))</f>
        <v/>
      </c>
      <c r="L191" s="10">
        <f>IF($A191="","",TEXT($A191,"yyyy-mm-dd")&amp;"|"&amp;$B191&amp;"|"&amp;$C191&amp;"|"&amp;$D191)</f>
        <v/>
      </c>
      <c r="M191" s="10">
        <f>IF($L191="","",IF(COUNTIF($L$6:$L$205,$L191)&gt;1,"Duplicate",""))</f>
        <v/>
      </c>
    </row>
    <row r="192">
      <c r="A192" s="12">
        <f>IF($G192="","",INDEX(Raw!$A$6:$A$205,$G192))</f>
        <v/>
      </c>
      <c r="B192" s="10">
        <f>IF($G192="","",TRIM(INDEX(Raw!$B$6:$B$205,$G192)))</f>
        <v/>
      </c>
      <c r="C192" s="10">
        <f>IF($G192="","",TRIM(INDEX(Raw!$C$6:$C$205,$G192)))</f>
        <v/>
      </c>
      <c r="D192" s="10">
        <f>IF($G192="","",TRIM(INDEX(Raw!$D$6:$D$205,$G192)))</f>
        <v/>
      </c>
      <c r="E192" s="11">
        <f>IF($G192="","",INDEX(Raw!$E$6:$E$205,$G192))</f>
        <v/>
      </c>
      <c r="F192" s="13">
        <f>IF($G192="","",IFERROR($E192*INDEX($P$6:$P$15,MATCH($C192,$O$6:$O$15,0)),""))</f>
        <v/>
      </c>
      <c r="G192" s="11">
        <f>IFERROR(MATCH(ROW()-5,Raw!$H$6:$H$205,0),"")</f>
        <v/>
      </c>
      <c r="H192" s="11">
        <f>IF($B192="","",IF(COUNTIF($B$6:$B192,$B192)&gt;1,"",SUMPRODUCT(($B$6:$B192&lt;&gt;"")/COUNTIF($B$6:$B192,$B$6:$B192&amp;""))))</f>
        <v/>
      </c>
      <c r="I192" s="11">
        <f>IF($C192="","",IF(COUNTIF($C$6:$C192,$C192)&gt;1,"",SUMPRODUCT(($C$6:$C192&lt;&gt;"")/COUNTIF($C$6:$C192,$C$6:$C192&amp;""))))</f>
        <v/>
      </c>
      <c r="J192" s="11">
        <f>IF($D192="","",IF(COUNTIF($D$6:$D192,$D192)&gt;1,"",SUMPRODUCT(($D$6:$D192&lt;&gt;"")/COUNTIF($D$6:$D192,$D$6:$D192&amp;""))))</f>
        <v/>
      </c>
      <c r="K192" s="12">
        <f>IF($A192="","",DATE(YEAR($A192),MONTH($A192),1))</f>
        <v/>
      </c>
      <c r="L192" s="10">
        <f>IF($A192="","",TEXT($A192,"yyyy-mm-dd")&amp;"|"&amp;$B192&amp;"|"&amp;$C192&amp;"|"&amp;$D192)</f>
        <v/>
      </c>
      <c r="M192" s="10">
        <f>IF($L192="","",IF(COUNTIF($L$6:$L$205,$L192)&gt;1,"Duplicate",""))</f>
        <v/>
      </c>
    </row>
    <row r="193">
      <c r="A193" s="12">
        <f>IF($G193="","",INDEX(Raw!$A$6:$A$205,$G193))</f>
        <v/>
      </c>
      <c r="B193" s="10">
        <f>IF($G193="","",TRIM(INDEX(Raw!$B$6:$B$205,$G193)))</f>
        <v/>
      </c>
      <c r="C193" s="10">
        <f>IF($G193="","",TRIM(INDEX(Raw!$C$6:$C$205,$G193)))</f>
        <v/>
      </c>
      <c r="D193" s="10">
        <f>IF($G193="","",TRIM(INDEX(Raw!$D$6:$D$205,$G193)))</f>
        <v/>
      </c>
      <c r="E193" s="11">
        <f>IF($G193="","",INDEX(Raw!$E$6:$E$205,$G193))</f>
        <v/>
      </c>
      <c r="F193" s="13">
        <f>IF($G193="","",IFERROR($E193*INDEX($P$6:$P$15,MATCH($C193,$O$6:$O$15,0)),""))</f>
        <v/>
      </c>
      <c r="G193" s="11">
        <f>IFERROR(MATCH(ROW()-5,Raw!$H$6:$H$205,0),"")</f>
        <v/>
      </c>
      <c r="H193" s="11">
        <f>IF($B193="","",IF(COUNTIF($B$6:$B193,$B193)&gt;1,"",SUMPRODUCT(($B$6:$B193&lt;&gt;"")/COUNTIF($B$6:$B193,$B$6:$B193&amp;""))))</f>
        <v/>
      </c>
      <c r="I193" s="11">
        <f>IF($C193="","",IF(COUNTIF($C$6:$C193,$C193)&gt;1,"",SUMPRODUCT(($C$6:$C193&lt;&gt;"")/COUNTIF($C$6:$C193,$C$6:$C193&amp;""))))</f>
        <v/>
      </c>
      <c r="J193" s="11">
        <f>IF($D193="","",IF(COUNTIF($D$6:$D193,$D193)&gt;1,"",SUMPRODUCT(($D$6:$D193&lt;&gt;"")/COUNTIF($D$6:$D193,$D$6:$D193&amp;""))))</f>
        <v/>
      </c>
      <c r="K193" s="12">
        <f>IF($A193="","",DATE(YEAR($A193),MONTH($A193),1))</f>
        <v/>
      </c>
      <c r="L193" s="10">
        <f>IF($A193="","",TEXT($A193,"yyyy-mm-dd")&amp;"|"&amp;$B193&amp;"|"&amp;$C193&amp;"|"&amp;$D193)</f>
        <v/>
      </c>
      <c r="M193" s="10">
        <f>IF($L193="","",IF(COUNTIF($L$6:$L$205,$L193)&gt;1,"Duplicate",""))</f>
        <v/>
      </c>
    </row>
    <row r="194">
      <c r="A194" s="12">
        <f>IF($G194="","",INDEX(Raw!$A$6:$A$205,$G194))</f>
        <v/>
      </c>
      <c r="B194" s="10">
        <f>IF($G194="","",TRIM(INDEX(Raw!$B$6:$B$205,$G194)))</f>
        <v/>
      </c>
      <c r="C194" s="10">
        <f>IF($G194="","",TRIM(INDEX(Raw!$C$6:$C$205,$G194)))</f>
        <v/>
      </c>
      <c r="D194" s="10">
        <f>IF($G194="","",TRIM(INDEX(Raw!$D$6:$D$205,$G194)))</f>
        <v/>
      </c>
      <c r="E194" s="11">
        <f>IF($G194="","",INDEX(Raw!$E$6:$E$205,$G194))</f>
        <v/>
      </c>
      <c r="F194" s="13">
        <f>IF($G194="","",IFERROR($E194*INDEX($P$6:$P$15,MATCH($C194,$O$6:$O$15,0)),""))</f>
        <v/>
      </c>
      <c r="G194" s="11">
        <f>IFERROR(MATCH(ROW()-5,Raw!$H$6:$H$205,0),"")</f>
        <v/>
      </c>
      <c r="H194" s="11">
        <f>IF($B194="","",IF(COUNTIF($B$6:$B194,$B194)&gt;1,"",SUMPRODUCT(($B$6:$B194&lt;&gt;"")/COUNTIF($B$6:$B194,$B$6:$B194&amp;""))))</f>
        <v/>
      </c>
      <c r="I194" s="11">
        <f>IF($C194="","",IF(COUNTIF($C$6:$C194,$C194)&gt;1,"",SUMPRODUCT(($C$6:$C194&lt;&gt;"")/COUNTIF($C$6:$C194,$C$6:$C194&amp;""))))</f>
        <v/>
      </c>
      <c r="J194" s="11">
        <f>IF($D194="","",IF(COUNTIF($D$6:$D194,$D194)&gt;1,"",SUMPRODUCT(($D$6:$D194&lt;&gt;"")/COUNTIF($D$6:$D194,$D$6:$D194&amp;""))))</f>
        <v/>
      </c>
      <c r="K194" s="12">
        <f>IF($A194="","",DATE(YEAR($A194),MONTH($A194),1))</f>
        <v/>
      </c>
      <c r="L194" s="10">
        <f>IF($A194="","",TEXT($A194,"yyyy-mm-dd")&amp;"|"&amp;$B194&amp;"|"&amp;$C194&amp;"|"&amp;$D194)</f>
        <v/>
      </c>
      <c r="M194" s="10">
        <f>IF($L194="","",IF(COUNTIF($L$6:$L$205,$L194)&gt;1,"Duplicate",""))</f>
        <v/>
      </c>
    </row>
    <row r="195">
      <c r="A195" s="12">
        <f>IF($G195="","",INDEX(Raw!$A$6:$A$205,$G195))</f>
        <v/>
      </c>
      <c r="B195" s="10">
        <f>IF($G195="","",TRIM(INDEX(Raw!$B$6:$B$205,$G195)))</f>
        <v/>
      </c>
      <c r="C195" s="10">
        <f>IF($G195="","",TRIM(INDEX(Raw!$C$6:$C$205,$G195)))</f>
        <v/>
      </c>
      <c r="D195" s="10">
        <f>IF($G195="","",TRIM(INDEX(Raw!$D$6:$D$205,$G195)))</f>
        <v/>
      </c>
      <c r="E195" s="11">
        <f>IF($G195="","",INDEX(Raw!$E$6:$E$205,$G195))</f>
        <v/>
      </c>
      <c r="F195" s="13">
        <f>IF($G195="","",IFERROR($E195*INDEX($P$6:$P$15,MATCH($C195,$O$6:$O$15,0)),""))</f>
        <v/>
      </c>
      <c r="G195" s="11">
        <f>IFERROR(MATCH(ROW()-5,Raw!$H$6:$H$205,0),"")</f>
        <v/>
      </c>
      <c r="H195" s="11">
        <f>IF($B195="","",IF(COUNTIF($B$6:$B195,$B195)&gt;1,"",SUMPRODUCT(($B$6:$B195&lt;&gt;"")/COUNTIF($B$6:$B195,$B$6:$B195&amp;""))))</f>
        <v/>
      </c>
      <c r="I195" s="11">
        <f>IF($C195="","",IF(COUNTIF($C$6:$C195,$C195)&gt;1,"",SUMPRODUCT(($C$6:$C195&lt;&gt;"")/COUNTIF($C$6:$C195,$C$6:$C195&amp;""))))</f>
        <v/>
      </c>
      <c r="J195" s="11">
        <f>IF($D195="","",IF(COUNTIF($D$6:$D195,$D195)&gt;1,"",SUMPRODUCT(($D$6:$D195&lt;&gt;"")/COUNTIF($D$6:$D195,$D$6:$D195&amp;""))))</f>
        <v/>
      </c>
      <c r="K195" s="12">
        <f>IF($A195="","",DATE(YEAR($A195),MONTH($A195),1))</f>
        <v/>
      </c>
      <c r="L195" s="10">
        <f>IF($A195="","",TEXT($A195,"yyyy-mm-dd")&amp;"|"&amp;$B195&amp;"|"&amp;$C195&amp;"|"&amp;$D195)</f>
        <v/>
      </c>
      <c r="M195" s="10">
        <f>IF($L195="","",IF(COUNTIF($L$6:$L$205,$L195)&gt;1,"Duplicate",""))</f>
        <v/>
      </c>
    </row>
    <row r="196">
      <c r="A196" s="12">
        <f>IF($G196="","",INDEX(Raw!$A$6:$A$205,$G196))</f>
        <v/>
      </c>
      <c r="B196" s="10">
        <f>IF($G196="","",TRIM(INDEX(Raw!$B$6:$B$205,$G196)))</f>
        <v/>
      </c>
      <c r="C196" s="10">
        <f>IF($G196="","",TRIM(INDEX(Raw!$C$6:$C$205,$G196)))</f>
        <v/>
      </c>
      <c r="D196" s="10">
        <f>IF($G196="","",TRIM(INDEX(Raw!$D$6:$D$205,$G196)))</f>
        <v/>
      </c>
      <c r="E196" s="11">
        <f>IF($G196="","",INDEX(Raw!$E$6:$E$205,$G196))</f>
        <v/>
      </c>
      <c r="F196" s="13">
        <f>IF($G196="","",IFERROR($E196*INDEX($P$6:$P$15,MATCH($C196,$O$6:$O$15,0)),""))</f>
        <v/>
      </c>
      <c r="G196" s="11">
        <f>IFERROR(MATCH(ROW()-5,Raw!$H$6:$H$205,0),"")</f>
        <v/>
      </c>
      <c r="H196" s="11">
        <f>IF($B196="","",IF(COUNTIF($B$6:$B196,$B196)&gt;1,"",SUMPRODUCT(($B$6:$B196&lt;&gt;"")/COUNTIF($B$6:$B196,$B$6:$B196&amp;""))))</f>
        <v/>
      </c>
      <c r="I196" s="11">
        <f>IF($C196="","",IF(COUNTIF($C$6:$C196,$C196)&gt;1,"",SUMPRODUCT(($C$6:$C196&lt;&gt;"")/COUNTIF($C$6:$C196,$C$6:$C196&amp;""))))</f>
        <v/>
      </c>
      <c r="J196" s="11">
        <f>IF($D196="","",IF(COUNTIF($D$6:$D196,$D196)&gt;1,"",SUMPRODUCT(($D$6:$D196&lt;&gt;"")/COUNTIF($D$6:$D196,$D$6:$D196&amp;""))))</f>
        <v/>
      </c>
      <c r="K196" s="12">
        <f>IF($A196="","",DATE(YEAR($A196),MONTH($A196),1))</f>
        <v/>
      </c>
      <c r="L196" s="10">
        <f>IF($A196="","",TEXT($A196,"yyyy-mm-dd")&amp;"|"&amp;$B196&amp;"|"&amp;$C196&amp;"|"&amp;$D196)</f>
        <v/>
      </c>
      <c r="M196" s="10">
        <f>IF($L196="","",IF(COUNTIF($L$6:$L$205,$L196)&gt;1,"Duplicate",""))</f>
        <v/>
      </c>
    </row>
    <row r="197">
      <c r="A197" s="12">
        <f>IF($G197="","",INDEX(Raw!$A$6:$A$205,$G197))</f>
        <v/>
      </c>
      <c r="B197" s="10">
        <f>IF($G197="","",TRIM(INDEX(Raw!$B$6:$B$205,$G197)))</f>
        <v/>
      </c>
      <c r="C197" s="10">
        <f>IF($G197="","",TRIM(INDEX(Raw!$C$6:$C$205,$G197)))</f>
        <v/>
      </c>
      <c r="D197" s="10">
        <f>IF($G197="","",TRIM(INDEX(Raw!$D$6:$D$205,$G197)))</f>
        <v/>
      </c>
      <c r="E197" s="11">
        <f>IF($G197="","",INDEX(Raw!$E$6:$E$205,$G197))</f>
        <v/>
      </c>
      <c r="F197" s="13">
        <f>IF($G197="","",IFERROR($E197*INDEX($P$6:$P$15,MATCH($C197,$O$6:$O$15,0)),""))</f>
        <v/>
      </c>
      <c r="G197" s="11">
        <f>IFERROR(MATCH(ROW()-5,Raw!$H$6:$H$205,0),"")</f>
        <v/>
      </c>
      <c r="H197" s="11">
        <f>IF($B197="","",IF(COUNTIF($B$6:$B197,$B197)&gt;1,"",SUMPRODUCT(($B$6:$B197&lt;&gt;"")/COUNTIF($B$6:$B197,$B$6:$B197&amp;""))))</f>
        <v/>
      </c>
      <c r="I197" s="11">
        <f>IF($C197="","",IF(COUNTIF($C$6:$C197,$C197)&gt;1,"",SUMPRODUCT(($C$6:$C197&lt;&gt;"")/COUNTIF($C$6:$C197,$C$6:$C197&amp;""))))</f>
        <v/>
      </c>
      <c r="J197" s="11">
        <f>IF($D197="","",IF(COUNTIF($D$6:$D197,$D197)&gt;1,"",SUMPRODUCT(($D$6:$D197&lt;&gt;"")/COUNTIF($D$6:$D197,$D$6:$D197&amp;""))))</f>
        <v/>
      </c>
      <c r="K197" s="12">
        <f>IF($A197="","",DATE(YEAR($A197),MONTH($A197),1))</f>
        <v/>
      </c>
      <c r="L197" s="10">
        <f>IF($A197="","",TEXT($A197,"yyyy-mm-dd")&amp;"|"&amp;$B197&amp;"|"&amp;$C197&amp;"|"&amp;$D197)</f>
        <v/>
      </c>
      <c r="M197" s="10">
        <f>IF($L197="","",IF(COUNTIF($L$6:$L$205,$L197)&gt;1,"Duplicate",""))</f>
        <v/>
      </c>
    </row>
    <row r="198">
      <c r="A198" s="12">
        <f>IF($G198="","",INDEX(Raw!$A$6:$A$205,$G198))</f>
        <v/>
      </c>
      <c r="B198" s="10">
        <f>IF($G198="","",TRIM(INDEX(Raw!$B$6:$B$205,$G198)))</f>
        <v/>
      </c>
      <c r="C198" s="10">
        <f>IF($G198="","",TRIM(INDEX(Raw!$C$6:$C$205,$G198)))</f>
        <v/>
      </c>
      <c r="D198" s="10">
        <f>IF($G198="","",TRIM(INDEX(Raw!$D$6:$D$205,$G198)))</f>
        <v/>
      </c>
      <c r="E198" s="11">
        <f>IF($G198="","",INDEX(Raw!$E$6:$E$205,$G198))</f>
        <v/>
      </c>
      <c r="F198" s="13">
        <f>IF($G198="","",IFERROR($E198*INDEX($P$6:$P$15,MATCH($C198,$O$6:$O$15,0)),""))</f>
        <v/>
      </c>
      <c r="G198" s="11">
        <f>IFERROR(MATCH(ROW()-5,Raw!$H$6:$H$205,0),"")</f>
        <v/>
      </c>
      <c r="H198" s="11">
        <f>IF($B198="","",IF(COUNTIF($B$6:$B198,$B198)&gt;1,"",SUMPRODUCT(($B$6:$B198&lt;&gt;"")/COUNTIF($B$6:$B198,$B$6:$B198&amp;""))))</f>
        <v/>
      </c>
      <c r="I198" s="11">
        <f>IF($C198="","",IF(COUNTIF($C$6:$C198,$C198)&gt;1,"",SUMPRODUCT(($C$6:$C198&lt;&gt;"")/COUNTIF($C$6:$C198,$C$6:$C198&amp;""))))</f>
        <v/>
      </c>
      <c r="J198" s="11">
        <f>IF($D198="","",IF(COUNTIF($D$6:$D198,$D198)&gt;1,"",SUMPRODUCT(($D$6:$D198&lt;&gt;"")/COUNTIF($D$6:$D198,$D$6:$D198&amp;""))))</f>
        <v/>
      </c>
      <c r="K198" s="12">
        <f>IF($A198="","",DATE(YEAR($A198),MONTH($A198),1))</f>
        <v/>
      </c>
      <c r="L198" s="10">
        <f>IF($A198="","",TEXT($A198,"yyyy-mm-dd")&amp;"|"&amp;$B198&amp;"|"&amp;$C198&amp;"|"&amp;$D198)</f>
        <v/>
      </c>
      <c r="M198" s="10">
        <f>IF($L198="","",IF(COUNTIF($L$6:$L$205,$L198)&gt;1,"Duplicate",""))</f>
        <v/>
      </c>
    </row>
    <row r="199">
      <c r="A199" s="12">
        <f>IF($G199="","",INDEX(Raw!$A$6:$A$205,$G199))</f>
        <v/>
      </c>
      <c r="B199" s="10">
        <f>IF($G199="","",TRIM(INDEX(Raw!$B$6:$B$205,$G199)))</f>
        <v/>
      </c>
      <c r="C199" s="10">
        <f>IF($G199="","",TRIM(INDEX(Raw!$C$6:$C$205,$G199)))</f>
        <v/>
      </c>
      <c r="D199" s="10">
        <f>IF($G199="","",TRIM(INDEX(Raw!$D$6:$D$205,$G199)))</f>
        <v/>
      </c>
      <c r="E199" s="11">
        <f>IF($G199="","",INDEX(Raw!$E$6:$E$205,$G199))</f>
        <v/>
      </c>
      <c r="F199" s="13">
        <f>IF($G199="","",IFERROR($E199*INDEX($P$6:$P$15,MATCH($C199,$O$6:$O$15,0)),""))</f>
        <v/>
      </c>
      <c r="G199" s="11">
        <f>IFERROR(MATCH(ROW()-5,Raw!$H$6:$H$205,0),"")</f>
        <v/>
      </c>
      <c r="H199" s="11">
        <f>IF($B199="","",IF(COUNTIF($B$6:$B199,$B199)&gt;1,"",SUMPRODUCT(($B$6:$B199&lt;&gt;"")/COUNTIF($B$6:$B199,$B$6:$B199&amp;""))))</f>
        <v/>
      </c>
      <c r="I199" s="11">
        <f>IF($C199="","",IF(COUNTIF($C$6:$C199,$C199)&gt;1,"",SUMPRODUCT(($C$6:$C199&lt;&gt;"")/COUNTIF($C$6:$C199,$C$6:$C199&amp;""))))</f>
        <v/>
      </c>
      <c r="J199" s="11">
        <f>IF($D199="","",IF(COUNTIF($D$6:$D199,$D199)&gt;1,"",SUMPRODUCT(($D$6:$D199&lt;&gt;"")/COUNTIF($D$6:$D199,$D$6:$D199&amp;""))))</f>
        <v/>
      </c>
      <c r="K199" s="12">
        <f>IF($A199="","",DATE(YEAR($A199),MONTH($A199),1))</f>
        <v/>
      </c>
      <c r="L199" s="10">
        <f>IF($A199="","",TEXT($A199,"yyyy-mm-dd")&amp;"|"&amp;$B199&amp;"|"&amp;$C199&amp;"|"&amp;$D199)</f>
        <v/>
      </c>
      <c r="M199" s="10">
        <f>IF($L199="","",IF(COUNTIF($L$6:$L$205,$L199)&gt;1,"Duplicate",""))</f>
        <v/>
      </c>
    </row>
    <row r="200">
      <c r="A200" s="12">
        <f>IF($G200="","",INDEX(Raw!$A$6:$A$205,$G200))</f>
        <v/>
      </c>
      <c r="B200" s="10">
        <f>IF($G200="","",TRIM(INDEX(Raw!$B$6:$B$205,$G200)))</f>
        <v/>
      </c>
      <c r="C200" s="10">
        <f>IF($G200="","",TRIM(INDEX(Raw!$C$6:$C$205,$G200)))</f>
        <v/>
      </c>
      <c r="D200" s="10">
        <f>IF($G200="","",TRIM(INDEX(Raw!$D$6:$D$205,$G200)))</f>
        <v/>
      </c>
      <c r="E200" s="11">
        <f>IF($G200="","",INDEX(Raw!$E$6:$E$205,$G200))</f>
        <v/>
      </c>
      <c r="F200" s="13">
        <f>IF($G200="","",IFERROR($E200*INDEX($P$6:$P$15,MATCH($C200,$O$6:$O$15,0)),""))</f>
        <v/>
      </c>
      <c r="G200" s="11">
        <f>IFERROR(MATCH(ROW()-5,Raw!$H$6:$H$205,0),"")</f>
        <v/>
      </c>
      <c r="H200" s="11">
        <f>IF($B200="","",IF(COUNTIF($B$6:$B200,$B200)&gt;1,"",SUMPRODUCT(($B$6:$B200&lt;&gt;"")/COUNTIF($B$6:$B200,$B$6:$B200&amp;""))))</f>
        <v/>
      </c>
      <c r="I200" s="11">
        <f>IF($C200="","",IF(COUNTIF($C$6:$C200,$C200)&gt;1,"",SUMPRODUCT(($C$6:$C200&lt;&gt;"")/COUNTIF($C$6:$C200,$C$6:$C200&amp;""))))</f>
        <v/>
      </c>
      <c r="J200" s="11">
        <f>IF($D200="","",IF(COUNTIF($D$6:$D200,$D200)&gt;1,"",SUMPRODUCT(($D$6:$D200&lt;&gt;"")/COUNTIF($D$6:$D200,$D$6:$D200&amp;""))))</f>
        <v/>
      </c>
      <c r="K200" s="12">
        <f>IF($A200="","",DATE(YEAR($A200),MONTH($A200),1))</f>
        <v/>
      </c>
      <c r="L200" s="10">
        <f>IF($A200="","",TEXT($A200,"yyyy-mm-dd")&amp;"|"&amp;$B200&amp;"|"&amp;$C200&amp;"|"&amp;$D200)</f>
        <v/>
      </c>
      <c r="M200" s="10">
        <f>IF($L200="","",IF(COUNTIF($L$6:$L$205,$L200)&gt;1,"Duplicate",""))</f>
        <v/>
      </c>
    </row>
    <row r="201">
      <c r="A201" s="12">
        <f>IF($G201="","",INDEX(Raw!$A$6:$A$205,$G201))</f>
        <v/>
      </c>
      <c r="B201" s="10">
        <f>IF($G201="","",TRIM(INDEX(Raw!$B$6:$B$205,$G201)))</f>
        <v/>
      </c>
      <c r="C201" s="10">
        <f>IF($G201="","",TRIM(INDEX(Raw!$C$6:$C$205,$G201)))</f>
        <v/>
      </c>
      <c r="D201" s="10">
        <f>IF($G201="","",TRIM(INDEX(Raw!$D$6:$D$205,$G201)))</f>
        <v/>
      </c>
      <c r="E201" s="11">
        <f>IF($G201="","",INDEX(Raw!$E$6:$E$205,$G201))</f>
        <v/>
      </c>
      <c r="F201" s="13">
        <f>IF($G201="","",IFERROR($E201*INDEX($P$6:$P$15,MATCH($C201,$O$6:$O$15,0)),""))</f>
        <v/>
      </c>
      <c r="G201" s="11">
        <f>IFERROR(MATCH(ROW()-5,Raw!$H$6:$H$205,0),"")</f>
        <v/>
      </c>
      <c r="H201" s="11">
        <f>IF($B201="","",IF(COUNTIF($B$6:$B201,$B201)&gt;1,"",SUMPRODUCT(($B$6:$B201&lt;&gt;"")/COUNTIF($B$6:$B201,$B$6:$B201&amp;""))))</f>
        <v/>
      </c>
      <c r="I201" s="11">
        <f>IF($C201="","",IF(COUNTIF($C$6:$C201,$C201)&gt;1,"",SUMPRODUCT(($C$6:$C201&lt;&gt;"")/COUNTIF($C$6:$C201,$C$6:$C201&amp;""))))</f>
        <v/>
      </c>
      <c r="J201" s="11">
        <f>IF($D201="","",IF(COUNTIF($D$6:$D201,$D201)&gt;1,"",SUMPRODUCT(($D$6:$D201&lt;&gt;"")/COUNTIF($D$6:$D201,$D$6:$D201&amp;""))))</f>
        <v/>
      </c>
      <c r="K201" s="12">
        <f>IF($A201="","",DATE(YEAR($A201),MONTH($A201),1))</f>
        <v/>
      </c>
      <c r="L201" s="10">
        <f>IF($A201="","",TEXT($A201,"yyyy-mm-dd")&amp;"|"&amp;$B201&amp;"|"&amp;$C201&amp;"|"&amp;$D201)</f>
        <v/>
      </c>
      <c r="M201" s="10">
        <f>IF($L201="","",IF(COUNTIF($L$6:$L$205,$L201)&gt;1,"Duplicate",""))</f>
        <v/>
      </c>
    </row>
    <row r="202">
      <c r="A202" s="12">
        <f>IF($G202="","",INDEX(Raw!$A$6:$A$205,$G202))</f>
        <v/>
      </c>
      <c r="B202" s="10">
        <f>IF($G202="","",TRIM(INDEX(Raw!$B$6:$B$205,$G202)))</f>
        <v/>
      </c>
      <c r="C202" s="10">
        <f>IF($G202="","",TRIM(INDEX(Raw!$C$6:$C$205,$G202)))</f>
        <v/>
      </c>
      <c r="D202" s="10">
        <f>IF($G202="","",TRIM(INDEX(Raw!$D$6:$D$205,$G202)))</f>
        <v/>
      </c>
      <c r="E202" s="11">
        <f>IF($G202="","",INDEX(Raw!$E$6:$E$205,$G202))</f>
        <v/>
      </c>
      <c r="F202" s="13">
        <f>IF($G202="","",IFERROR($E202*INDEX($P$6:$P$15,MATCH($C202,$O$6:$O$15,0)),""))</f>
        <v/>
      </c>
      <c r="G202" s="11">
        <f>IFERROR(MATCH(ROW()-5,Raw!$H$6:$H$205,0),"")</f>
        <v/>
      </c>
      <c r="H202" s="11">
        <f>IF($B202="","",IF(COUNTIF($B$6:$B202,$B202)&gt;1,"",SUMPRODUCT(($B$6:$B202&lt;&gt;"")/COUNTIF($B$6:$B202,$B$6:$B202&amp;""))))</f>
        <v/>
      </c>
      <c r="I202" s="11">
        <f>IF($C202="","",IF(COUNTIF($C$6:$C202,$C202)&gt;1,"",SUMPRODUCT(($C$6:$C202&lt;&gt;"")/COUNTIF($C$6:$C202,$C$6:$C202&amp;""))))</f>
        <v/>
      </c>
      <c r="J202" s="11">
        <f>IF($D202="","",IF(COUNTIF($D$6:$D202,$D202)&gt;1,"",SUMPRODUCT(($D$6:$D202&lt;&gt;"")/COUNTIF($D$6:$D202,$D$6:$D202&amp;""))))</f>
        <v/>
      </c>
      <c r="K202" s="12">
        <f>IF($A202="","",DATE(YEAR($A202),MONTH($A202),1))</f>
        <v/>
      </c>
      <c r="L202" s="10">
        <f>IF($A202="","",TEXT($A202,"yyyy-mm-dd")&amp;"|"&amp;$B202&amp;"|"&amp;$C202&amp;"|"&amp;$D202)</f>
        <v/>
      </c>
      <c r="M202" s="10">
        <f>IF($L202="","",IF(COUNTIF($L$6:$L$205,$L202)&gt;1,"Duplicate",""))</f>
        <v/>
      </c>
    </row>
    <row r="203">
      <c r="A203" s="12">
        <f>IF($G203="","",INDEX(Raw!$A$6:$A$205,$G203))</f>
        <v/>
      </c>
      <c r="B203" s="10">
        <f>IF($G203="","",TRIM(INDEX(Raw!$B$6:$B$205,$G203)))</f>
        <v/>
      </c>
      <c r="C203" s="10">
        <f>IF($G203="","",TRIM(INDEX(Raw!$C$6:$C$205,$G203)))</f>
        <v/>
      </c>
      <c r="D203" s="10">
        <f>IF($G203="","",TRIM(INDEX(Raw!$D$6:$D$205,$G203)))</f>
        <v/>
      </c>
      <c r="E203" s="11">
        <f>IF($G203="","",INDEX(Raw!$E$6:$E$205,$G203))</f>
        <v/>
      </c>
      <c r="F203" s="13">
        <f>IF($G203="","",IFERROR($E203*INDEX($P$6:$P$15,MATCH($C203,$O$6:$O$15,0)),""))</f>
        <v/>
      </c>
      <c r="G203" s="11">
        <f>IFERROR(MATCH(ROW()-5,Raw!$H$6:$H$205,0),"")</f>
        <v/>
      </c>
      <c r="H203" s="11">
        <f>IF($B203="","",IF(COUNTIF($B$6:$B203,$B203)&gt;1,"",SUMPRODUCT(($B$6:$B203&lt;&gt;"")/COUNTIF($B$6:$B203,$B$6:$B203&amp;""))))</f>
        <v/>
      </c>
      <c r="I203" s="11">
        <f>IF($C203="","",IF(COUNTIF($C$6:$C203,$C203)&gt;1,"",SUMPRODUCT(($C$6:$C203&lt;&gt;"")/COUNTIF($C$6:$C203,$C$6:$C203&amp;""))))</f>
        <v/>
      </c>
      <c r="J203" s="11">
        <f>IF($D203="","",IF(COUNTIF($D$6:$D203,$D203)&gt;1,"",SUMPRODUCT(($D$6:$D203&lt;&gt;"")/COUNTIF($D$6:$D203,$D$6:$D203&amp;""))))</f>
        <v/>
      </c>
      <c r="K203" s="12">
        <f>IF($A203="","",DATE(YEAR($A203),MONTH($A203),1))</f>
        <v/>
      </c>
      <c r="L203" s="10">
        <f>IF($A203="","",TEXT($A203,"yyyy-mm-dd")&amp;"|"&amp;$B203&amp;"|"&amp;$C203&amp;"|"&amp;$D203)</f>
        <v/>
      </c>
      <c r="M203" s="10">
        <f>IF($L203="","",IF(COUNTIF($L$6:$L$205,$L203)&gt;1,"Duplicate",""))</f>
        <v/>
      </c>
    </row>
    <row r="204">
      <c r="A204" s="12">
        <f>IF($G204="","",INDEX(Raw!$A$6:$A$205,$G204))</f>
        <v/>
      </c>
      <c r="B204" s="10">
        <f>IF($G204="","",TRIM(INDEX(Raw!$B$6:$B$205,$G204)))</f>
        <v/>
      </c>
      <c r="C204" s="10">
        <f>IF($G204="","",TRIM(INDEX(Raw!$C$6:$C$205,$G204)))</f>
        <v/>
      </c>
      <c r="D204" s="10">
        <f>IF($G204="","",TRIM(INDEX(Raw!$D$6:$D$205,$G204)))</f>
        <v/>
      </c>
      <c r="E204" s="11">
        <f>IF($G204="","",INDEX(Raw!$E$6:$E$205,$G204))</f>
        <v/>
      </c>
      <c r="F204" s="13">
        <f>IF($G204="","",IFERROR($E204*INDEX($P$6:$P$15,MATCH($C204,$O$6:$O$15,0)),""))</f>
        <v/>
      </c>
      <c r="G204" s="11">
        <f>IFERROR(MATCH(ROW()-5,Raw!$H$6:$H$205,0),"")</f>
        <v/>
      </c>
      <c r="H204" s="11">
        <f>IF($B204="","",IF(COUNTIF($B$6:$B204,$B204)&gt;1,"",SUMPRODUCT(($B$6:$B204&lt;&gt;"")/COUNTIF($B$6:$B204,$B$6:$B204&amp;""))))</f>
        <v/>
      </c>
      <c r="I204" s="11">
        <f>IF($C204="","",IF(COUNTIF($C$6:$C204,$C204)&gt;1,"",SUMPRODUCT(($C$6:$C204&lt;&gt;"")/COUNTIF($C$6:$C204,$C$6:$C204&amp;""))))</f>
        <v/>
      </c>
      <c r="J204" s="11">
        <f>IF($D204="","",IF(COUNTIF($D$6:$D204,$D204)&gt;1,"",SUMPRODUCT(($D$6:$D204&lt;&gt;"")/COUNTIF($D$6:$D204,$D$6:$D204&amp;""))))</f>
        <v/>
      </c>
      <c r="K204" s="12">
        <f>IF($A204="","",DATE(YEAR($A204),MONTH($A204),1))</f>
        <v/>
      </c>
      <c r="L204" s="10">
        <f>IF($A204="","",TEXT($A204,"yyyy-mm-dd")&amp;"|"&amp;$B204&amp;"|"&amp;$C204&amp;"|"&amp;$D204)</f>
        <v/>
      </c>
      <c r="M204" s="10">
        <f>IF($L204="","",IF(COUNTIF($L$6:$L$205,$L204)&gt;1,"Duplicate",""))</f>
        <v/>
      </c>
    </row>
    <row r="205">
      <c r="A205" s="12">
        <f>IF($G205="","",INDEX(Raw!$A$6:$A$205,$G205))</f>
        <v/>
      </c>
      <c r="B205" s="10">
        <f>IF($G205="","",TRIM(INDEX(Raw!$B$6:$B$205,$G205)))</f>
        <v/>
      </c>
      <c r="C205" s="10">
        <f>IF($G205="","",TRIM(INDEX(Raw!$C$6:$C$205,$G205)))</f>
        <v/>
      </c>
      <c r="D205" s="10">
        <f>IF($G205="","",TRIM(INDEX(Raw!$D$6:$D$205,$G205)))</f>
        <v/>
      </c>
      <c r="E205" s="11">
        <f>IF($G205="","",INDEX(Raw!$E$6:$E$205,$G205))</f>
        <v/>
      </c>
      <c r="F205" s="13">
        <f>IF($G205="","",IFERROR($E205*INDEX($P$6:$P$15,MATCH($C205,$O$6:$O$15,0)),""))</f>
        <v/>
      </c>
      <c r="G205" s="11">
        <f>IFERROR(MATCH(ROW()-5,Raw!$H$6:$H$205,0),"")</f>
        <v/>
      </c>
      <c r="H205" s="11">
        <f>IF($B205="","",IF(COUNTIF($B$6:$B205,$B205)&gt;1,"",SUMPRODUCT(($B$6:$B205&lt;&gt;"")/COUNTIF($B$6:$B205,$B$6:$B205&amp;""))))</f>
        <v/>
      </c>
      <c r="I205" s="11">
        <f>IF($C205="","",IF(COUNTIF($C$6:$C205,$C205)&gt;1,"",SUMPRODUCT(($C$6:$C205&lt;&gt;"")/COUNTIF($C$6:$C205,$C$6:$C205&amp;""))))</f>
        <v/>
      </c>
      <c r="J205" s="11">
        <f>IF($D205="","",IF(COUNTIF($D$6:$D205,$D205)&gt;1,"",SUMPRODUCT(($D$6:$D205&lt;&gt;"")/COUNTIF($D$6:$D205,$D$6:$D205&amp;""))))</f>
        <v/>
      </c>
      <c r="K205" s="12">
        <f>IF($A205="","",DATE(YEAR($A205),MONTH($A205),1))</f>
        <v/>
      </c>
      <c r="L205" s="10">
        <f>IF($A205="","",TEXT($A205,"yyyy-mm-dd")&amp;"|"&amp;$B205&amp;"|"&amp;$C205&amp;"|"&amp;$D205)</f>
        <v/>
      </c>
      <c r="M205" s="10">
        <f>IF($L205="","",IF(COUNTIF($L$6:$L$205,$L205)&gt;1,"Duplicate",""))</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0"/>
  <sheetViews>
    <sheetView workbookViewId="0">
      <pane ySplit="5" topLeftCell="A6" activePane="bottomLeft" state="frozen"/>
      <selection pane="bottomLeft" activeCell="A1" sqref="A1"/>
    </sheetView>
  </sheetViews>
  <sheetFormatPr baseColWidth="8" defaultRowHeight="15"/>
  <cols>
    <col width="22" customWidth="1" min="1" max="1"/>
    <col width="15" customWidth="1" min="2" max="2"/>
    <col width="15" customWidth="1" min="3" max="3"/>
    <col width="15" customWidth="1" min="4" max="4"/>
    <col width="15" customWidth="1" min="5" max="5"/>
    <col width="15" customWidth="1" min="6" max="6"/>
    <col width="15" customWidth="1" min="7" max="7"/>
    <col width="16" customWidth="1" min="8" max="8"/>
  </cols>
  <sheetData>
    <row r="1">
      <c r="A1" s="1" t="inlineStr">
        <is>
          <t>Pivot</t>
        </is>
      </c>
    </row>
    <row r="2">
      <c r="A2" s="2" t="inlineStr">
        <is>
          <t>Three cross-tabs off the Clean table. Change the dates and the measure; the row and column labels find themselves.</t>
        </is>
      </c>
    </row>
    <row r="3">
      <c r="A3" s="3" t="inlineStr">
        <is>
          <t>From date</t>
        </is>
      </c>
      <c r="B3" s="7" t="n">
        <v>46204</v>
      </c>
      <c r="D3" s="2" t="inlineStr">
        <is>
          <t>The date window applies to block 1 and block 3. Block 2 has its own month axis, so it ignores it.</t>
        </is>
      </c>
    </row>
    <row r="4">
      <c r="A4" s="3" t="inlineStr">
        <is>
          <t>To date</t>
        </is>
      </c>
      <c r="B4" s="7" t="n">
        <v>46234</v>
      </c>
    </row>
    <row r="5">
      <c r="A5" s="3" t="inlineStr">
        <is>
          <t>Measure</t>
        </is>
      </c>
      <c r="B5" s="8" t="inlineStr">
        <is>
          <t>Revenue</t>
        </is>
      </c>
    </row>
    <row r="7">
      <c r="A7" s="3" t="inlineStr">
        <is>
          <t>Revenue or units by region and product</t>
        </is>
      </c>
    </row>
    <row r="8">
      <c r="A8" s="6" t="inlineStr">
        <is>
          <t>Region</t>
        </is>
      </c>
      <c r="B8" s="6">
        <f>IFERROR(INDEX(Clean!$C$6:$C$205,MATCH(1,Clean!$I$6:$I$205,0)),"")</f>
        <v/>
      </c>
      <c r="C8" s="6">
        <f>IFERROR(INDEX(Clean!$C$6:$C$205,MATCH(2,Clean!$I$6:$I$205,0)),"")</f>
        <v/>
      </c>
      <c r="D8" s="6">
        <f>IFERROR(INDEX(Clean!$C$6:$C$205,MATCH(3,Clean!$I$6:$I$205,0)),"")</f>
        <v/>
      </c>
      <c r="E8" s="6">
        <f>IFERROR(INDEX(Clean!$C$6:$C$205,MATCH(4,Clean!$I$6:$I$205,0)),"")</f>
        <v/>
      </c>
      <c r="F8" s="6">
        <f>IFERROR(INDEX(Clean!$C$6:$C$205,MATCH(5,Clean!$I$6:$I$205,0)),"")</f>
        <v/>
      </c>
      <c r="G8" s="6">
        <f>IFERROR(INDEX(Clean!$C$6:$C$205,MATCH(6,Clean!$I$6:$I$205,0)),"")</f>
        <v/>
      </c>
      <c r="H8" s="6" t="inlineStr">
        <is>
          <t>Total</t>
        </is>
      </c>
    </row>
    <row r="9">
      <c r="A9" s="10">
        <f>IFERROR(INDEX(Clean!$B$6:$B$205,MATCH(1,Clean!$H$6:$H$205,0)),"")</f>
        <v/>
      </c>
      <c r="B9" s="11">
        <f>IF(OR($A9="",B$8=""),"",IF($B$5="Units",SUMIFS(Clean!$E$6:$E$205,Clean!$B$6:$B$205,$A9,Clean!$C$6:$C$205,B$8,Clean!$A$6:$A$205,"&gt;="&amp;Pivot!$B$3,Clean!$A$6:$A$205,"&lt;="&amp;Pivot!$B$4),SUMIFS(Clean!$F$6:$F$205,Clean!$B$6:$B$205,$A9,Clean!$C$6:$C$205,B$8,Clean!$A$6:$A$205,"&gt;="&amp;Pivot!$B$3,Clean!$A$6:$A$205,"&lt;="&amp;Pivot!$B$4)))</f>
        <v/>
      </c>
      <c r="C9" s="11">
        <f>IF(OR($A9="",C$8=""),"",IF($B$5="Units",SUMIFS(Clean!$E$6:$E$205,Clean!$B$6:$B$205,$A9,Clean!$C$6:$C$205,C$8,Clean!$A$6:$A$205,"&gt;="&amp;Pivot!$B$3,Clean!$A$6:$A$205,"&lt;="&amp;Pivot!$B$4),SUMIFS(Clean!$F$6:$F$205,Clean!$B$6:$B$205,$A9,Clean!$C$6:$C$205,C$8,Clean!$A$6:$A$205,"&gt;="&amp;Pivot!$B$3,Clean!$A$6:$A$205,"&lt;="&amp;Pivot!$B$4)))</f>
        <v/>
      </c>
      <c r="D9" s="11">
        <f>IF(OR($A9="",D$8=""),"",IF($B$5="Units",SUMIFS(Clean!$E$6:$E$205,Clean!$B$6:$B$205,$A9,Clean!$C$6:$C$205,D$8,Clean!$A$6:$A$205,"&gt;="&amp;Pivot!$B$3,Clean!$A$6:$A$205,"&lt;="&amp;Pivot!$B$4),SUMIFS(Clean!$F$6:$F$205,Clean!$B$6:$B$205,$A9,Clean!$C$6:$C$205,D$8,Clean!$A$6:$A$205,"&gt;="&amp;Pivot!$B$3,Clean!$A$6:$A$205,"&lt;="&amp;Pivot!$B$4)))</f>
        <v/>
      </c>
      <c r="E9" s="11">
        <f>IF(OR($A9="",E$8=""),"",IF($B$5="Units",SUMIFS(Clean!$E$6:$E$205,Clean!$B$6:$B$205,$A9,Clean!$C$6:$C$205,E$8,Clean!$A$6:$A$205,"&gt;="&amp;Pivot!$B$3,Clean!$A$6:$A$205,"&lt;="&amp;Pivot!$B$4),SUMIFS(Clean!$F$6:$F$205,Clean!$B$6:$B$205,$A9,Clean!$C$6:$C$205,E$8,Clean!$A$6:$A$205,"&gt;="&amp;Pivot!$B$3,Clean!$A$6:$A$205,"&lt;="&amp;Pivot!$B$4)))</f>
        <v/>
      </c>
      <c r="F9" s="11">
        <f>IF(OR($A9="",F$8=""),"",IF($B$5="Units",SUMIFS(Clean!$E$6:$E$205,Clean!$B$6:$B$205,$A9,Clean!$C$6:$C$205,F$8,Clean!$A$6:$A$205,"&gt;="&amp;Pivot!$B$3,Clean!$A$6:$A$205,"&lt;="&amp;Pivot!$B$4),SUMIFS(Clean!$F$6:$F$205,Clean!$B$6:$B$205,$A9,Clean!$C$6:$C$205,F$8,Clean!$A$6:$A$205,"&gt;="&amp;Pivot!$B$3,Clean!$A$6:$A$205,"&lt;="&amp;Pivot!$B$4)))</f>
        <v/>
      </c>
      <c r="G9" s="11">
        <f>IF(OR($A9="",G$8=""),"",IF($B$5="Units",SUMIFS(Clean!$E$6:$E$205,Clean!$B$6:$B$205,$A9,Clean!$C$6:$C$205,G$8,Clean!$A$6:$A$205,"&gt;="&amp;Pivot!$B$3,Clean!$A$6:$A$205,"&lt;="&amp;Pivot!$B$4),SUMIFS(Clean!$F$6:$F$205,Clean!$B$6:$B$205,$A9,Clean!$C$6:$C$205,G$8,Clean!$A$6:$A$205,"&gt;="&amp;Pivot!$B$3,Clean!$A$6:$A$205,"&lt;="&amp;Pivot!$B$4)))</f>
        <v/>
      </c>
      <c r="H9" s="15">
        <f>IF($A9="","",IF($B$5="Units",SUMIFS(Clean!$E$6:$E$205,Clean!$B$6:$B$205,$A9,Clean!$A$6:$A$205,"&gt;="&amp;Pivot!$B$3,Clean!$A$6:$A$205,"&lt;="&amp;Pivot!$B$4),SUMIFS(Clean!$F$6:$F$205,Clean!$B$6:$B$205,$A9,Clean!$A$6:$A$205,"&gt;="&amp;Pivot!$B$3,Clean!$A$6:$A$205,"&lt;="&amp;Pivot!$B$4)))</f>
        <v/>
      </c>
    </row>
    <row r="10">
      <c r="A10" s="10">
        <f>IFERROR(INDEX(Clean!$B$6:$B$205,MATCH(2,Clean!$H$6:$H$205,0)),"")</f>
        <v/>
      </c>
      <c r="B10" s="11">
        <f>IF(OR($A10="",B$8=""),"",IF($B$5="Units",SUMIFS(Clean!$E$6:$E$205,Clean!$B$6:$B$205,$A10,Clean!$C$6:$C$205,B$8,Clean!$A$6:$A$205,"&gt;="&amp;Pivot!$B$3,Clean!$A$6:$A$205,"&lt;="&amp;Pivot!$B$4),SUMIFS(Clean!$F$6:$F$205,Clean!$B$6:$B$205,$A10,Clean!$C$6:$C$205,B$8,Clean!$A$6:$A$205,"&gt;="&amp;Pivot!$B$3,Clean!$A$6:$A$205,"&lt;="&amp;Pivot!$B$4)))</f>
        <v/>
      </c>
      <c r="C10" s="11">
        <f>IF(OR($A10="",C$8=""),"",IF($B$5="Units",SUMIFS(Clean!$E$6:$E$205,Clean!$B$6:$B$205,$A10,Clean!$C$6:$C$205,C$8,Clean!$A$6:$A$205,"&gt;="&amp;Pivot!$B$3,Clean!$A$6:$A$205,"&lt;="&amp;Pivot!$B$4),SUMIFS(Clean!$F$6:$F$205,Clean!$B$6:$B$205,$A10,Clean!$C$6:$C$205,C$8,Clean!$A$6:$A$205,"&gt;="&amp;Pivot!$B$3,Clean!$A$6:$A$205,"&lt;="&amp;Pivot!$B$4)))</f>
        <v/>
      </c>
      <c r="D10" s="11">
        <f>IF(OR($A10="",D$8=""),"",IF($B$5="Units",SUMIFS(Clean!$E$6:$E$205,Clean!$B$6:$B$205,$A10,Clean!$C$6:$C$205,D$8,Clean!$A$6:$A$205,"&gt;="&amp;Pivot!$B$3,Clean!$A$6:$A$205,"&lt;="&amp;Pivot!$B$4),SUMIFS(Clean!$F$6:$F$205,Clean!$B$6:$B$205,$A10,Clean!$C$6:$C$205,D$8,Clean!$A$6:$A$205,"&gt;="&amp;Pivot!$B$3,Clean!$A$6:$A$205,"&lt;="&amp;Pivot!$B$4)))</f>
        <v/>
      </c>
      <c r="E10" s="11">
        <f>IF(OR($A10="",E$8=""),"",IF($B$5="Units",SUMIFS(Clean!$E$6:$E$205,Clean!$B$6:$B$205,$A10,Clean!$C$6:$C$205,E$8,Clean!$A$6:$A$205,"&gt;="&amp;Pivot!$B$3,Clean!$A$6:$A$205,"&lt;="&amp;Pivot!$B$4),SUMIFS(Clean!$F$6:$F$205,Clean!$B$6:$B$205,$A10,Clean!$C$6:$C$205,E$8,Clean!$A$6:$A$205,"&gt;="&amp;Pivot!$B$3,Clean!$A$6:$A$205,"&lt;="&amp;Pivot!$B$4)))</f>
        <v/>
      </c>
      <c r="F10" s="11">
        <f>IF(OR($A10="",F$8=""),"",IF($B$5="Units",SUMIFS(Clean!$E$6:$E$205,Clean!$B$6:$B$205,$A10,Clean!$C$6:$C$205,F$8,Clean!$A$6:$A$205,"&gt;="&amp;Pivot!$B$3,Clean!$A$6:$A$205,"&lt;="&amp;Pivot!$B$4),SUMIFS(Clean!$F$6:$F$205,Clean!$B$6:$B$205,$A10,Clean!$C$6:$C$205,F$8,Clean!$A$6:$A$205,"&gt;="&amp;Pivot!$B$3,Clean!$A$6:$A$205,"&lt;="&amp;Pivot!$B$4)))</f>
        <v/>
      </c>
      <c r="G10" s="11">
        <f>IF(OR($A10="",G$8=""),"",IF($B$5="Units",SUMIFS(Clean!$E$6:$E$205,Clean!$B$6:$B$205,$A10,Clean!$C$6:$C$205,G$8,Clean!$A$6:$A$205,"&gt;="&amp;Pivot!$B$3,Clean!$A$6:$A$205,"&lt;="&amp;Pivot!$B$4),SUMIFS(Clean!$F$6:$F$205,Clean!$B$6:$B$205,$A10,Clean!$C$6:$C$205,G$8,Clean!$A$6:$A$205,"&gt;="&amp;Pivot!$B$3,Clean!$A$6:$A$205,"&lt;="&amp;Pivot!$B$4)))</f>
        <v/>
      </c>
      <c r="H10" s="15">
        <f>IF($A10="","",IF($B$5="Units",SUMIFS(Clean!$E$6:$E$205,Clean!$B$6:$B$205,$A10,Clean!$A$6:$A$205,"&gt;="&amp;Pivot!$B$3,Clean!$A$6:$A$205,"&lt;="&amp;Pivot!$B$4),SUMIFS(Clean!$F$6:$F$205,Clean!$B$6:$B$205,$A10,Clean!$A$6:$A$205,"&gt;="&amp;Pivot!$B$3,Clean!$A$6:$A$205,"&lt;="&amp;Pivot!$B$4)))</f>
        <v/>
      </c>
    </row>
    <row r="11">
      <c r="A11" s="10">
        <f>IFERROR(INDEX(Clean!$B$6:$B$205,MATCH(3,Clean!$H$6:$H$205,0)),"")</f>
        <v/>
      </c>
      <c r="B11" s="11">
        <f>IF(OR($A11="",B$8=""),"",IF($B$5="Units",SUMIFS(Clean!$E$6:$E$205,Clean!$B$6:$B$205,$A11,Clean!$C$6:$C$205,B$8,Clean!$A$6:$A$205,"&gt;="&amp;Pivot!$B$3,Clean!$A$6:$A$205,"&lt;="&amp;Pivot!$B$4),SUMIFS(Clean!$F$6:$F$205,Clean!$B$6:$B$205,$A11,Clean!$C$6:$C$205,B$8,Clean!$A$6:$A$205,"&gt;="&amp;Pivot!$B$3,Clean!$A$6:$A$205,"&lt;="&amp;Pivot!$B$4)))</f>
        <v/>
      </c>
      <c r="C11" s="11">
        <f>IF(OR($A11="",C$8=""),"",IF($B$5="Units",SUMIFS(Clean!$E$6:$E$205,Clean!$B$6:$B$205,$A11,Clean!$C$6:$C$205,C$8,Clean!$A$6:$A$205,"&gt;="&amp;Pivot!$B$3,Clean!$A$6:$A$205,"&lt;="&amp;Pivot!$B$4),SUMIFS(Clean!$F$6:$F$205,Clean!$B$6:$B$205,$A11,Clean!$C$6:$C$205,C$8,Clean!$A$6:$A$205,"&gt;="&amp;Pivot!$B$3,Clean!$A$6:$A$205,"&lt;="&amp;Pivot!$B$4)))</f>
        <v/>
      </c>
      <c r="D11" s="11">
        <f>IF(OR($A11="",D$8=""),"",IF($B$5="Units",SUMIFS(Clean!$E$6:$E$205,Clean!$B$6:$B$205,$A11,Clean!$C$6:$C$205,D$8,Clean!$A$6:$A$205,"&gt;="&amp;Pivot!$B$3,Clean!$A$6:$A$205,"&lt;="&amp;Pivot!$B$4),SUMIFS(Clean!$F$6:$F$205,Clean!$B$6:$B$205,$A11,Clean!$C$6:$C$205,D$8,Clean!$A$6:$A$205,"&gt;="&amp;Pivot!$B$3,Clean!$A$6:$A$205,"&lt;="&amp;Pivot!$B$4)))</f>
        <v/>
      </c>
      <c r="E11" s="11">
        <f>IF(OR($A11="",E$8=""),"",IF($B$5="Units",SUMIFS(Clean!$E$6:$E$205,Clean!$B$6:$B$205,$A11,Clean!$C$6:$C$205,E$8,Clean!$A$6:$A$205,"&gt;="&amp;Pivot!$B$3,Clean!$A$6:$A$205,"&lt;="&amp;Pivot!$B$4),SUMIFS(Clean!$F$6:$F$205,Clean!$B$6:$B$205,$A11,Clean!$C$6:$C$205,E$8,Clean!$A$6:$A$205,"&gt;="&amp;Pivot!$B$3,Clean!$A$6:$A$205,"&lt;="&amp;Pivot!$B$4)))</f>
        <v/>
      </c>
      <c r="F11" s="11">
        <f>IF(OR($A11="",F$8=""),"",IF($B$5="Units",SUMIFS(Clean!$E$6:$E$205,Clean!$B$6:$B$205,$A11,Clean!$C$6:$C$205,F$8,Clean!$A$6:$A$205,"&gt;="&amp;Pivot!$B$3,Clean!$A$6:$A$205,"&lt;="&amp;Pivot!$B$4),SUMIFS(Clean!$F$6:$F$205,Clean!$B$6:$B$205,$A11,Clean!$C$6:$C$205,F$8,Clean!$A$6:$A$205,"&gt;="&amp;Pivot!$B$3,Clean!$A$6:$A$205,"&lt;="&amp;Pivot!$B$4)))</f>
        <v/>
      </c>
      <c r="G11" s="11">
        <f>IF(OR($A11="",G$8=""),"",IF($B$5="Units",SUMIFS(Clean!$E$6:$E$205,Clean!$B$6:$B$205,$A11,Clean!$C$6:$C$205,G$8,Clean!$A$6:$A$205,"&gt;="&amp;Pivot!$B$3,Clean!$A$6:$A$205,"&lt;="&amp;Pivot!$B$4),SUMIFS(Clean!$F$6:$F$205,Clean!$B$6:$B$205,$A11,Clean!$C$6:$C$205,G$8,Clean!$A$6:$A$205,"&gt;="&amp;Pivot!$B$3,Clean!$A$6:$A$205,"&lt;="&amp;Pivot!$B$4)))</f>
        <v/>
      </c>
      <c r="H11" s="15">
        <f>IF($A11="","",IF($B$5="Units",SUMIFS(Clean!$E$6:$E$205,Clean!$B$6:$B$205,$A11,Clean!$A$6:$A$205,"&gt;="&amp;Pivot!$B$3,Clean!$A$6:$A$205,"&lt;="&amp;Pivot!$B$4),SUMIFS(Clean!$F$6:$F$205,Clean!$B$6:$B$205,$A11,Clean!$A$6:$A$205,"&gt;="&amp;Pivot!$B$3,Clean!$A$6:$A$205,"&lt;="&amp;Pivot!$B$4)))</f>
        <v/>
      </c>
    </row>
    <row r="12">
      <c r="A12" s="10">
        <f>IFERROR(INDEX(Clean!$B$6:$B$205,MATCH(4,Clean!$H$6:$H$205,0)),"")</f>
        <v/>
      </c>
      <c r="B12" s="11">
        <f>IF(OR($A12="",B$8=""),"",IF($B$5="Units",SUMIFS(Clean!$E$6:$E$205,Clean!$B$6:$B$205,$A12,Clean!$C$6:$C$205,B$8,Clean!$A$6:$A$205,"&gt;="&amp;Pivot!$B$3,Clean!$A$6:$A$205,"&lt;="&amp;Pivot!$B$4),SUMIFS(Clean!$F$6:$F$205,Clean!$B$6:$B$205,$A12,Clean!$C$6:$C$205,B$8,Clean!$A$6:$A$205,"&gt;="&amp;Pivot!$B$3,Clean!$A$6:$A$205,"&lt;="&amp;Pivot!$B$4)))</f>
        <v/>
      </c>
      <c r="C12" s="11">
        <f>IF(OR($A12="",C$8=""),"",IF($B$5="Units",SUMIFS(Clean!$E$6:$E$205,Clean!$B$6:$B$205,$A12,Clean!$C$6:$C$205,C$8,Clean!$A$6:$A$205,"&gt;="&amp;Pivot!$B$3,Clean!$A$6:$A$205,"&lt;="&amp;Pivot!$B$4),SUMIFS(Clean!$F$6:$F$205,Clean!$B$6:$B$205,$A12,Clean!$C$6:$C$205,C$8,Clean!$A$6:$A$205,"&gt;="&amp;Pivot!$B$3,Clean!$A$6:$A$205,"&lt;="&amp;Pivot!$B$4)))</f>
        <v/>
      </c>
      <c r="D12" s="11">
        <f>IF(OR($A12="",D$8=""),"",IF($B$5="Units",SUMIFS(Clean!$E$6:$E$205,Clean!$B$6:$B$205,$A12,Clean!$C$6:$C$205,D$8,Clean!$A$6:$A$205,"&gt;="&amp;Pivot!$B$3,Clean!$A$6:$A$205,"&lt;="&amp;Pivot!$B$4),SUMIFS(Clean!$F$6:$F$205,Clean!$B$6:$B$205,$A12,Clean!$C$6:$C$205,D$8,Clean!$A$6:$A$205,"&gt;="&amp;Pivot!$B$3,Clean!$A$6:$A$205,"&lt;="&amp;Pivot!$B$4)))</f>
        <v/>
      </c>
      <c r="E12" s="11">
        <f>IF(OR($A12="",E$8=""),"",IF($B$5="Units",SUMIFS(Clean!$E$6:$E$205,Clean!$B$6:$B$205,$A12,Clean!$C$6:$C$205,E$8,Clean!$A$6:$A$205,"&gt;="&amp;Pivot!$B$3,Clean!$A$6:$A$205,"&lt;="&amp;Pivot!$B$4),SUMIFS(Clean!$F$6:$F$205,Clean!$B$6:$B$205,$A12,Clean!$C$6:$C$205,E$8,Clean!$A$6:$A$205,"&gt;="&amp;Pivot!$B$3,Clean!$A$6:$A$205,"&lt;="&amp;Pivot!$B$4)))</f>
        <v/>
      </c>
      <c r="F12" s="11">
        <f>IF(OR($A12="",F$8=""),"",IF($B$5="Units",SUMIFS(Clean!$E$6:$E$205,Clean!$B$6:$B$205,$A12,Clean!$C$6:$C$205,F$8,Clean!$A$6:$A$205,"&gt;="&amp;Pivot!$B$3,Clean!$A$6:$A$205,"&lt;="&amp;Pivot!$B$4),SUMIFS(Clean!$F$6:$F$205,Clean!$B$6:$B$205,$A12,Clean!$C$6:$C$205,F$8,Clean!$A$6:$A$205,"&gt;="&amp;Pivot!$B$3,Clean!$A$6:$A$205,"&lt;="&amp;Pivot!$B$4)))</f>
        <v/>
      </c>
      <c r="G12" s="11">
        <f>IF(OR($A12="",G$8=""),"",IF($B$5="Units",SUMIFS(Clean!$E$6:$E$205,Clean!$B$6:$B$205,$A12,Clean!$C$6:$C$205,G$8,Clean!$A$6:$A$205,"&gt;="&amp;Pivot!$B$3,Clean!$A$6:$A$205,"&lt;="&amp;Pivot!$B$4),SUMIFS(Clean!$F$6:$F$205,Clean!$B$6:$B$205,$A12,Clean!$C$6:$C$205,G$8,Clean!$A$6:$A$205,"&gt;="&amp;Pivot!$B$3,Clean!$A$6:$A$205,"&lt;="&amp;Pivot!$B$4)))</f>
        <v/>
      </c>
      <c r="H12" s="15">
        <f>IF($A12="","",IF($B$5="Units",SUMIFS(Clean!$E$6:$E$205,Clean!$B$6:$B$205,$A12,Clean!$A$6:$A$205,"&gt;="&amp;Pivot!$B$3,Clean!$A$6:$A$205,"&lt;="&amp;Pivot!$B$4),SUMIFS(Clean!$F$6:$F$205,Clean!$B$6:$B$205,$A12,Clean!$A$6:$A$205,"&gt;="&amp;Pivot!$B$3,Clean!$A$6:$A$205,"&lt;="&amp;Pivot!$B$4)))</f>
        <v/>
      </c>
    </row>
    <row r="13">
      <c r="A13" s="10">
        <f>IFERROR(INDEX(Clean!$B$6:$B$205,MATCH(5,Clean!$H$6:$H$205,0)),"")</f>
        <v/>
      </c>
      <c r="B13" s="11">
        <f>IF(OR($A13="",B$8=""),"",IF($B$5="Units",SUMIFS(Clean!$E$6:$E$205,Clean!$B$6:$B$205,$A13,Clean!$C$6:$C$205,B$8,Clean!$A$6:$A$205,"&gt;="&amp;Pivot!$B$3,Clean!$A$6:$A$205,"&lt;="&amp;Pivot!$B$4),SUMIFS(Clean!$F$6:$F$205,Clean!$B$6:$B$205,$A13,Clean!$C$6:$C$205,B$8,Clean!$A$6:$A$205,"&gt;="&amp;Pivot!$B$3,Clean!$A$6:$A$205,"&lt;="&amp;Pivot!$B$4)))</f>
        <v/>
      </c>
      <c r="C13" s="11">
        <f>IF(OR($A13="",C$8=""),"",IF($B$5="Units",SUMIFS(Clean!$E$6:$E$205,Clean!$B$6:$B$205,$A13,Clean!$C$6:$C$205,C$8,Clean!$A$6:$A$205,"&gt;="&amp;Pivot!$B$3,Clean!$A$6:$A$205,"&lt;="&amp;Pivot!$B$4),SUMIFS(Clean!$F$6:$F$205,Clean!$B$6:$B$205,$A13,Clean!$C$6:$C$205,C$8,Clean!$A$6:$A$205,"&gt;="&amp;Pivot!$B$3,Clean!$A$6:$A$205,"&lt;="&amp;Pivot!$B$4)))</f>
        <v/>
      </c>
      <c r="D13" s="11">
        <f>IF(OR($A13="",D$8=""),"",IF($B$5="Units",SUMIFS(Clean!$E$6:$E$205,Clean!$B$6:$B$205,$A13,Clean!$C$6:$C$205,D$8,Clean!$A$6:$A$205,"&gt;="&amp;Pivot!$B$3,Clean!$A$6:$A$205,"&lt;="&amp;Pivot!$B$4),SUMIFS(Clean!$F$6:$F$205,Clean!$B$6:$B$205,$A13,Clean!$C$6:$C$205,D$8,Clean!$A$6:$A$205,"&gt;="&amp;Pivot!$B$3,Clean!$A$6:$A$205,"&lt;="&amp;Pivot!$B$4)))</f>
        <v/>
      </c>
      <c r="E13" s="11">
        <f>IF(OR($A13="",E$8=""),"",IF($B$5="Units",SUMIFS(Clean!$E$6:$E$205,Clean!$B$6:$B$205,$A13,Clean!$C$6:$C$205,E$8,Clean!$A$6:$A$205,"&gt;="&amp;Pivot!$B$3,Clean!$A$6:$A$205,"&lt;="&amp;Pivot!$B$4),SUMIFS(Clean!$F$6:$F$205,Clean!$B$6:$B$205,$A13,Clean!$C$6:$C$205,E$8,Clean!$A$6:$A$205,"&gt;="&amp;Pivot!$B$3,Clean!$A$6:$A$205,"&lt;="&amp;Pivot!$B$4)))</f>
        <v/>
      </c>
      <c r="F13" s="11">
        <f>IF(OR($A13="",F$8=""),"",IF($B$5="Units",SUMIFS(Clean!$E$6:$E$205,Clean!$B$6:$B$205,$A13,Clean!$C$6:$C$205,F$8,Clean!$A$6:$A$205,"&gt;="&amp;Pivot!$B$3,Clean!$A$6:$A$205,"&lt;="&amp;Pivot!$B$4),SUMIFS(Clean!$F$6:$F$205,Clean!$B$6:$B$205,$A13,Clean!$C$6:$C$205,F$8,Clean!$A$6:$A$205,"&gt;="&amp;Pivot!$B$3,Clean!$A$6:$A$205,"&lt;="&amp;Pivot!$B$4)))</f>
        <v/>
      </c>
      <c r="G13" s="11">
        <f>IF(OR($A13="",G$8=""),"",IF($B$5="Units",SUMIFS(Clean!$E$6:$E$205,Clean!$B$6:$B$205,$A13,Clean!$C$6:$C$205,G$8,Clean!$A$6:$A$205,"&gt;="&amp;Pivot!$B$3,Clean!$A$6:$A$205,"&lt;="&amp;Pivot!$B$4),SUMIFS(Clean!$F$6:$F$205,Clean!$B$6:$B$205,$A13,Clean!$C$6:$C$205,G$8,Clean!$A$6:$A$205,"&gt;="&amp;Pivot!$B$3,Clean!$A$6:$A$205,"&lt;="&amp;Pivot!$B$4)))</f>
        <v/>
      </c>
      <c r="H13" s="15">
        <f>IF($A13="","",IF($B$5="Units",SUMIFS(Clean!$E$6:$E$205,Clean!$B$6:$B$205,$A13,Clean!$A$6:$A$205,"&gt;="&amp;Pivot!$B$3,Clean!$A$6:$A$205,"&lt;="&amp;Pivot!$B$4),SUMIFS(Clean!$F$6:$F$205,Clean!$B$6:$B$205,$A13,Clean!$A$6:$A$205,"&gt;="&amp;Pivot!$B$3,Clean!$A$6:$A$205,"&lt;="&amp;Pivot!$B$4)))</f>
        <v/>
      </c>
    </row>
    <row r="14">
      <c r="A14" s="10">
        <f>IFERROR(INDEX(Clean!$B$6:$B$205,MATCH(6,Clean!$H$6:$H$205,0)),"")</f>
        <v/>
      </c>
      <c r="B14" s="11">
        <f>IF(OR($A14="",B$8=""),"",IF($B$5="Units",SUMIFS(Clean!$E$6:$E$205,Clean!$B$6:$B$205,$A14,Clean!$C$6:$C$205,B$8,Clean!$A$6:$A$205,"&gt;="&amp;Pivot!$B$3,Clean!$A$6:$A$205,"&lt;="&amp;Pivot!$B$4),SUMIFS(Clean!$F$6:$F$205,Clean!$B$6:$B$205,$A14,Clean!$C$6:$C$205,B$8,Clean!$A$6:$A$205,"&gt;="&amp;Pivot!$B$3,Clean!$A$6:$A$205,"&lt;="&amp;Pivot!$B$4)))</f>
        <v/>
      </c>
      <c r="C14" s="11">
        <f>IF(OR($A14="",C$8=""),"",IF($B$5="Units",SUMIFS(Clean!$E$6:$E$205,Clean!$B$6:$B$205,$A14,Clean!$C$6:$C$205,C$8,Clean!$A$6:$A$205,"&gt;="&amp;Pivot!$B$3,Clean!$A$6:$A$205,"&lt;="&amp;Pivot!$B$4),SUMIFS(Clean!$F$6:$F$205,Clean!$B$6:$B$205,$A14,Clean!$C$6:$C$205,C$8,Clean!$A$6:$A$205,"&gt;="&amp;Pivot!$B$3,Clean!$A$6:$A$205,"&lt;="&amp;Pivot!$B$4)))</f>
        <v/>
      </c>
      <c r="D14" s="11">
        <f>IF(OR($A14="",D$8=""),"",IF($B$5="Units",SUMIFS(Clean!$E$6:$E$205,Clean!$B$6:$B$205,$A14,Clean!$C$6:$C$205,D$8,Clean!$A$6:$A$205,"&gt;="&amp;Pivot!$B$3,Clean!$A$6:$A$205,"&lt;="&amp;Pivot!$B$4),SUMIFS(Clean!$F$6:$F$205,Clean!$B$6:$B$205,$A14,Clean!$C$6:$C$205,D$8,Clean!$A$6:$A$205,"&gt;="&amp;Pivot!$B$3,Clean!$A$6:$A$205,"&lt;="&amp;Pivot!$B$4)))</f>
        <v/>
      </c>
      <c r="E14" s="11">
        <f>IF(OR($A14="",E$8=""),"",IF($B$5="Units",SUMIFS(Clean!$E$6:$E$205,Clean!$B$6:$B$205,$A14,Clean!$C$6:$C$205,E$8,Clean!$A$6:$A$205,"&gt;="&amp;Pivot!$B$3,Clean!$A$6:$A$205,"&lt;="&amp;Pivot!$B$4),SUMIFS(Clean!$F$6:$F$205,Clean!$B$6:$B$205,$A14,Clean!$C$6:$C$205,E$8,Clean!$A$6:$A$205,"&gt;="&amp;Pivot!$B$3,Clean!$A$6:$A$205,"&lt;="&amp;Pivot!$B$4)))</f>
        <v/>
      </c>
      <c r="F14" s="11">
        <f>IF(OR($A14="",F$8=""),"",IF($B$5="Units",SUMIFS(Clean!$E$6:$E$205,Clean!$B$6:$B$205,$A14,Clean!$C$6:$C$205,F$8,Clean!$A$6:$A$205,"&gt;="&amp;Pivot!$B$3,Clean!$A$6:$A$205,"&lt;="&amp;Pivot!$B$4),SUMIFS(Clean!$F$6:$F$205,Clean!$B$6:$B$205,$A14,Clean!$C$6:$C$205,F$8,Clean!$A$6:$A$205,"&gt;="&amp;Pivot!$B$3,Clean!$A$6:$A$205,"&lt;="&amp;Pivot!$B$4)))</f>
        <v/>
      </c>
      <c r="G14" s="11">
        <f>IF(OR($A14="",G$8=""),"",IF($B$5="Units",SUMIFS(Clean!$E$6:$E$205,Clean!$B$6:$B$205,$A14,Clean!$C$6:$C$205,G$8,Clean!$A$6:$A$205,"&gt;="&amp;Pivot!$B$3,Clean!$A$6:$A$205,"&lt;="&amp;Pivot!$B$4),SUMIFS(Clean!$F$6:$F$205,Clean!$B$6:$B$205,$A14,Clean!$C$6:$C$205,G$8,Clean!$A$6:$A$205,"&gt;="&amp;Pivot!$B$3,Clean!$A$6:$A$205,"&lt;="&amp;Pivot!$B$4)))</f>
        <v/>
      </c>
      <c r="H14" s="15">
        <f>IF($A14="","",IF($B$5="Units",SUMIFS(Clean!$E$6:$E$205,Clean!$B$6:$B$205,$A14,Clean!$A$6:$A$205,"&gt;="&amp;Pivot!$B$3,Clean!$A$6:$A$205,"&lt;="&amp;Pivot!$B$4),SUMIFS(Clean!$F$6:$F$205,Clean!$B$6:$B$205,$A14,Clean!$A$6:$A$205,"&gt;="&amp;Pivot!$B$3,Clean!$A$6:$A$205,"&lt;="&amp;Pivot!$B$4)))</f>
        <v/>
      </c>
    </row>
    <row r="15">
      <c r="A15" s="10">
        <f>IFERROR(INDEX(Clean!$B$6:$B$205,MATCH(7,Clean!$H$6:$H$205,0)),"")</f>
        <v/>
      </c>
      <c r="B15" s="11">
        <f>IF(OR($A15="",B$8=""),"",IF($B$5="Units",SUMIFS(Clean!$E$6:$E$205,Clean!$B$6:$B$205,$A15,Clean!$C$6:$C$205,B$8,Clean!$A$6:$A$205,"&gt;="&amp;Pivot!$B$3,Clean!$A$6:$A$205,"&lt;="&amp;Pivot!$B$4),SUMIFS(Clean!$F$6:$F$205,Clean!$B$6:$B$205,$A15,Clean!$C$6:$C$205,B$8,Clean!$A$6:$A$205,"&gt;="&amp;Pivot!$B$3,Clean!$A$6:$A$205,"&lt;="&amp;Pivot!$B$4)))</f>
        <v/>
      </c>
      <c r="C15" s="11">
        <f>IF(OR($A15="",C$8=""),"",IF($B$5="Units",SUMIFS(Clean!$E$6:$E$205,Clean!$B$6:$B$205,$A15,Clean!$C$6:$C$205,C$8,Clean!$A$6:$A$205,"&gt;="&amp;Pivot!$B$3,Clean!$A$6:$A$205,"&lt;="&amp;Pivot!$B$4),SUMIFS(Clean!$F$6:$F$205,Clean!$B$6:$B$205,$A15,Clean!$C$6:$C$205,C$8,Clean!$A$6:$A$205,"&gt;="&amp;Pivot!$B$3,Clean!$A$6:$A$205,"&lt;="&amp;Pivot!$B$4)))</f>
        <v/>
      </c>
      <c r="D15" s="11">
        <f>IF(OR($A15="",D$8=""),"",IF($B$5="Units",SUMIFS(Clean!$E$6:$E$205,Clean!$B$6:$B$205,$A15,Clean!$C$6:$C$205,D$8,Clean!$A$6:$A$205,"&gt;="&amp;Pivot!$B$3,Clean!$A$6:$A$205,"&lt;="&amp;Pivot!$B$4),SUMIFS(Clean!$F$6:$F$205,Clean!$B$6:$B$205,$A15,Clean!$C$6:$C$205,D$8,Clean!$A$6:$A$205,"&gt;="&amp;Pivot!$B$3,Clean!$A$6:$A$205,"&lt;="&amp;Pivot!$B$4)))</f>
        <v/>
      </c>
      <c r="E15" s="11">
        <f>IF(OR($A15="",E$8=""),"",IF($B$5="Units",SUMIFS(Clean!$E$6:$E$205,Clean!$B$6:$B$205,$A15,Clean!$C$6:$C$205,E$8,Clean!$A$6:$A$205,"&gt;="&amp;Pivot!$B$3,Clean!$A$6:$A$205,"&lt;="&amp;Pivot!$B$4),SUMIFS(Clean!$F$6:$F$205,Clean!$B$6:$B$205,$A15,Clean!$C$6:$C$205,E$8,Clean!$A$6:$A$205,"&gt;="&amp;Pivot!$B$3,Clean!$A$6:$A$205,"&lt;="&amp;Pivot!$B$4)))</f>
        <v/>
      </c>
      <c r="F15" s="11">
        <f>IF(OR($A15="",F$8=""),"",IF($B$5="Units",SUMIFS(Clean!$E$6:$E$205,Clean!$B$6:$B$205,$A15,Clean!$C$6:$C$205,F$8,Clean!$A$6:$A$205,"&gt;="&amp;Pivot!$B$3,Clean!$A$6:$A$205,"&lt;="&amp;Pivot!$B$4),SUMIFS(Clean!$F$6:$F$205,Clean!$B$6:$B$205,$A15,Clean!$C$6:$C$205,F$8,Clean!$A$6:$A$205,"&gt;="&amp;Pivot!$B$3,Clean!$A$6:$A$205,"&lt;="&amp;Pivot!$B$4)))</f>
        <v/>
      </c>
      <c r="G15" s="11">
        <f>IF(OR($A15="",G$8=""),"",IF($B$5="Units",SUMIFS(Clean!$E$6:$E$205,Clean!$B$6:$B$205,$A15,Clean!$C$6:$C$205,G$8,Clean!$A$6:$A$205,"&gt;="&amp;Pivot!$B$3,Clean!$A$6:$A$205,"&lt;="&amp;Pivot!$B$4),SUMIFS(Clean!$F$6:$F$205,Clean!$B$6:$B$205,$A15,Clean!$C$6:$C$205,G$8,Clean!$A$6:$A$205,"&gt;="&amp;Pivot!$B$3,Clean!$A$6:$A$205,"&lt;="&amp;Pivot!$B$4)))</f>
        <v/>
      </c>
      <c r="H15" s="15">
        <f>IF($A15="","",IF($B$5="Units",SUMIFS(Clean!$E$6:$E$205,Clean!$B$6:$B$205,$A15,Clean!$A$6:$A$205,"&gt;="&amp;Pivot!$B$3,Clean!$A$6:$A$205,"&lt;="&amp;Pivot!$B$4),SUMIFS(Clean!$F$6:$F$205,Clean!$B$6:$B$205,$A15,Clean!$A$6:$A$205,"&gt;="&amp;Pivot!$B$3,Clean!$A$6:$A$205,"&lt;="&amp;Pivot!$B$4)))</f>
        <v/>
      </c>
    </row>
    <row r="16">
      <c r="A16" s="10">
        <f>IFERROR(INDEX(Clean!$B$6:$B$205,MATCH(8,Clean!$H$6:$H$205,0)),"")</f>
        <v/>
      </c>
      <c r="B16" s="11">
        <f>IF(OR($A16="",B$8=""),"",IF($B$5="Units",SUMIFS(Clean!$E$6:$E$205,Clean!$B$6:$B$205,$A16,Clean!$C$6:$C$205,B$8,Clean!$A$6:$A$205,"&gt;="&amp;Pivot!$B$3,Clean!$A$6:$A$205,"&lt;="&amp;Pivot!$B$4),SUMIFS(Clean!$F$6:$F$205,Clean!$B$6:$B$205,$A16,Clean!$C$6:$C$205,B$8,Clean!$A$6:$A$205,"&gt;="&amp;Pivot!$B$3,Clean!$A$6:$A$205,"&lt;="&amp;Pivot!$B$4)))</f>
        <v/>
      </c>
      <c r="C16" s="11">
        <f>IF(OR($A16="",C$8=""),"",IF($B$5="Units",SUMIFS(Clean!$E$6:$E$205,Clean!$B$6:$B$205,$A16,Clean!$C$6:$C$205,C$8,Clean!$A$6:$A$205,"&gt;="&amp;Pivot!$B$3,Clean!$A$6:$A$205,"&lt;="&amp;Pivot!$B$4),SUMIFS(Clean!$F$6:$F$205,Clean!$B$6:$B$205,$A16,Clean!$C$6:$C$205,C$8,Clean!$A$6:$A$205,"&gt;="&amp;Pivot!$B$3,Clean!$A$6:$A$205,"&lt;="&amp;Pivot!$B$4)))</f>
        <v/>
      </c>
      <c r="D16" s="11">
        <f>IF(OR($A16="",D$8=""),"",IF($B$5="Units",SUMIFS(Clean!$E$6:$E$205,Clean!$B$6:$B$205,$A16,Clean!$C$6:$C$205,D$8,Clean!$A$6:$A$205,"&gt;="&amp;Pivot!$B$3,Clean!$A$6:$A$205,"&lt;="&amp;Pivot!$B$4),SUMIFS(Clean!$F$6:$F$205,Clean!$B$6:$B$205,$A16,Clean!$C$6:$C$205,D$8,Clean!$A$6:$A$205,"&gt;="&amp;Pivot!$B$3,Clean!$A$6:$A$205,"&lt;="&amp;Pivot!$B$4)))</f>
        <v/>
      </c>
      <c r="E16" s="11">
        <f>IF(OR($A16="",E$8=""),"",IF($B$5="Units",SUMIFS(Clean!$E$6:$E$205,Clean!$B$6:$B$205,$A16,Clean!$C$6:$C$205,E$8,Clean!$A$6:$A$205,"&gt;="&amp;Pivot!$B$3,Clean!$A$6:$A$205,"&lt;="&amp;Pivot!$B$4),SUMIFS(Clean!$F$6:$F$205,Clean!$B$6:$B$205,$A16,Clean!$C$6:$C$205,E$8,Clean!$A$6:$A$205,"&gt;="&amp;Pivot!$B$3,Clean!$A$6:$A$205,"&lt;="&amp;Pivot!$B$4)))</f>
        <v/>
      </c>
      <c r="F16" s="11">
        <f>IF(OR($A16="",F$8=""),"",IF($B$5="Units",SUMIFS(Clean!$E$6:$E$205,Clean!$B$6:$B$205,$A16,Clean!$C$6:$C$205,F$8,Clean!$A$6:$A$205,"&gt;="&amp;Pivot!$B$3,Clean!$A$6:$A$205,"&lt;="&amp;Pivot!$B$4),SUMIFS(Clean!$F$6:$F$205,Clean!$B$6:$B$205,$A16,Clean!$C$6:$C$205,F$8,Clean!$A$6:$A$205,"&gt;="&amp;Pivot!$B$3,Clean!$A$6:$A$205,"&lt;="&amp;Pivot!$B$4)))</f>
        <v/>
      </c>
      <c r="G16" s="11">
        <f>IF(OR($A16="",G$8=""),"",IF($B$5="Units",SUMIFS(Clean!$E$6:$E$205,Clean!$B$6:$B$205,$A16,Clean!$C$6:$C$205,G$8,Clean!$A$6:$A$205,"&gt;="&amp;Pivot!$B$3,Clean!$A$6:$A$205,"&lt;="&amp;Pivot!$B$4),SUMIFS(Clean!$F$6:$F$205,Clean!$B$6:$B$205,$A16,Clean!$C$6:$C$205,G$8,Clean!$A$6:$A$205,"&gt;="&amp;Pivot!$B$3,Clean!$A$6:$A$205,"&lt;="&amp;Pivot!$B$4)))</f>
        <v/>
      </c>
      <c r="H16" s="15">
        <f>IF($A16="","",IF($B$5="Units",SUMIFS(Clean!$E$6:$E$205,Clean!$B$6:$B$205,$A16,Clean!$A$6:$A$205,"&gt;="&amp;Pivot!$B$3,Clean!$A$6:$A$205,"&lt;="&amp;Pivot!$B$4),SUMIFS(Clean!$F$6:$F$205,Clean!$B$6:$B$205,$A16,Clean!$A$6:$A$205,"&gt;="&amp;Pivot!$B$3,Clean!$A$6:$A$205,"&lt;="&amp;Pivot!$B$4)))</f>
        <v/>
      </c>
    </row>
    <row r="17">
      <c r="A17" s="10">
        <f>IFERROR(INDEX(Clean!$B$6:$B$205,MATCH(9,Clean!$H$6:$H$205,0)),"")</f>
        <v/>
      </c>
      <c r="B17" s="11">
        <f>IF(OR($A17="",B$8=""),"",IF($B$5="Units",SUMIFS(Clean!$E$6:$E$205,Clean!$B$6:$B$205,$A17,Clean!$C$6:$C$205,B$8,Clean!$A$6:$A$205,"&gt;="&amp;Pivot!$B$3,Clean!$A$6:$A$205,"&lt;="&amp;Pivot!$B$4),SUMIFS(Clean!$F$6:$F$205,Clean!$B$6:$B$205,$A17,Clean!$C$6:$C$205,B$8,Clean!$A$6:$A$205,"&gt;="&amp;Pivot!$B$3,Clean!$A$6:$A$205,"&lt;="&amp;Pivot!$B$4)))</f>
        <v/>
      </c>
      <c r="C17" s="11">
        <f>IF(OR($A17="",C$8=""),"",IF($B$5="Units",SUMIFS(Clean!$E$6:$E$205,Clean!$B$6:$B$205,$A17,Clean!$C$6:$C$205,C$8,Clean!$A$6:$A$205,"&gt;="&amp;Pivot!$B$3,Clean!$A$6:$A$205,"&lt;="&amp;Pivot!$B$4),SUMIFS(Clean!$F$6:$F$205,Clean!$B$6:$B$205,$A17,Clean!$C$6:$C$205,C$8,Clean!$A$6:$A$205,"&gt;="&amp;Pivot!$B$3,Clean!$A$6:$A$205,"&lt;="&amp;Pivot!$B$4)))</f>
        <v/>
      </c>
      <c r="D17" s="11">
        <f>IF(OR($A17="",D$8=""),"",IF($B$5="Units",SUMIFS(Clean!$E$6:$E$205,Clean!$B$6:$B$205,$A17,Clean!$C$6:$C$205,D$8,Clean!$A$6:$A$205,"&gt;="&amp;Pivot!$B$3,Clean!$A$6:$A$205,"&lt;="&amp;Pivot!$B$4),SUMIFS(Clean!$F$6:$F$205,Clean!$B$6:$B$205,$A17,Clean!$C$6:$C$205,D$8,Clean!$A$6:$A$205,"&gt;="&amp;Pivot!$B$3,Clean!$A$6:$A$205,"&lt;="&amp;Pivot!$B$4)))</f>
        <v/>
      </c>
      <c r="E17" s="11">
        <f>IF(OR($A17="",E$8=""),"",IF($B$5="Units",SUMIFS(Clean!$E$6:$E$205,Clean!$B$6:$B$205,$A17,Clean!$C$6:$C$205,E$8,Clean!$A$6:$A$205,"&gt;="&amp;Pivot!$B$3,Clean!$A$6:$A$205,"&lt;="&amp;Pivot!$B$4),SUMIFS(Clean!$F$6:$F$205,Clean!$B$6:$B$205,$A17,Clean!$C$6:$C$205,E$8,Clean!$A$6:$A$205,"&gt;="&amp;Pivot!$B$3,Clean!$A$6:$A$205,"&lt;="&amp;Pivot!$B$4)))</f>
        <v/>
      </c>
      <c r="F17" s="11">
        <f>IF(OR($A17="",F$8=""),"",IF($B$5="Units",SUMIFS(Clean!$E$6:$E$205,Clean!$B$6:$B$205,$A17,Clean!$C$6:$C$205,F$8,Clean!$A$6:$A$205,"&gt;="&amp;Pivot!$B$3,Clean!$A$6:$A$205,"&lt;="&amp;Pivot!$B$4),SUMIFS(Clean!$F$6:$F$205,Clean!$B$6:$B$205,$A17,Clean!$C$6:$C$205,F$8,Clean!$A$6:$A$205,"&gt;="&amp;Pivot!$B$3,Clean!$A$6:$A$205,"&lt;="&amp;Pivot!$B$4)))</f>
        <v/>
      </c>
      <c r="G17" s="11">
        <f>IF(OR($A17="",G$8=""),"",IF($B$5="Units",SUMIFS(Clean!$E$6:$E$205,Clean!$B$6:$B$205,$A17,Clean!$C$6:$C$205,G$8,Clean!$A$6:$A$205,"&gt;="&amp;Pivot!$B$3,Clean!$A$6:$A$205,"&lt;="&amp;Pivot!$B$4),SUMIFS(Clean!$F$6:$F$205,Clean!$B$6:$B$205,$A17,Clean!$C$6:$C$205,G$8,Clean!$A$6:$A$205,"&gt;="&amp;Pivot!$B$3,Clean!$A$6:$A$205,"&lt;="&amp;Pivot!$B$4)))</f>
        <v/>
      </c>
      <c r="H17" s="15">
        <f>IF($A17="","",IF($B$5="Units",SUMIFS(Clean!$E$6:$E$205,Clean!$B$6:$B$205,$A17,Clean!$A$6:$A$205,"&gt;="&amp;Pivot!$B$3,Clean!$A$6:$A$205,"&lt;="&amp;Pivot!$B$4),SUMIFS(Clean!$F$6:$F$205,Clean!$B$6:$B$205,$A17,Clean!$A$6:$A$205,"&gt;="&amp;Pivot!$B$3,Clean!$A$6:$A$205,"&lt;="&amp;Pivot!$B$4)))</f>
        <v/>
      </c>
    </row>
    <row r="18">
      <c r="A18" s="10">
        <f>IFERROR(INDEX(Clean!$B$6:$B$205,MATCH(10,Clean!$H$6:$H$205,0)),"")</f>
        <v/>
      </c>
      <c r="B18" s="11">
        <f>IF(OR($A18="",B$8=""),"",IF($B$5="Units",SUMIFS(Clean!$E$6:$E$205,Clean!$B$6:$B$205,$A18,Clean!$C$6:$C$205,B$8,Clean!$A$6:$A$205,"&gt;="&amp;Pivot!$B$3,Clean!$A$6:$A$205,"&lt;="&amp;Pivot!$B$4),SUMIFS(Clean!$F$6:$F$205,Clean!$B$6:$B$205,$A18,Clean!$C$6:$C$205,B$8,Clean!$A$6:$A$205,"&gt;="&amp;Pivot!$B$3,Clean!$A$6:$A$205,"&lt;="&amp;Pivot!$B$4)))</f>
        <v/>
      </c>
      <c r="C18" s="11">
        <f>IF(OR($A18="",C$8=""),"",IF($B$5="Units",SUMIFS(Clean!$E$6:$E$205,Clean!$B$6:$B$205,$A18,Clean!$C$6:$C$205,C$8,Clean!$A$6:$A$205,"&gt;="&amp;Pivot!$B$3,Clean!$A$6:$A$205,"&lt;="&amp;Pivot!$B$4),SUMIFS(Clean!$F$6:$F$205,Clean!$B$6:$B$205,$A18,Clean!$C$6:$C$205,C$8,Clean!$A$6:$A$205,"&gt;="&amp;Pivot!$B$3,Clean!$A$6:$A$205,"&lt;="&amp;Pivot!$B$4)))</f>
        <v/>
      </c>
      <c r="D18" s="11">
        <f>IF(OR($A18="",D$8=""),"",IF($B$5="Units",SUMIFS(Clean!$E$6:$E$205,Clean!$B$6:$B$205,$A18,Clean!$C$6:$C$205,D$8,Clean!$A$6:$A$205,"&gt;="&amp;Pivot!$B$3,Clean!$A$6:$A$205,"&lt;="&amp;Pivot!$B$4),SUMIFS(Clean!$F$6:$F$205,Clean!$B$6:$B$205,$A18,Clean!$C$6:$C$205,D$8,Clean!$A$6:$A$205,"&gt;="&amp;Pivot!$B$3,Clean!$A$6:$A$205,"&lt;="&amp;Pivot!$B$4)))</f>
        <v/>
      </c>
      <c r="E18" s="11">
        <f>IF(OR($A18="",E$8=""),"",IF($B$5="Units",SUMIFS(Clean!$E$6:$E$205,Clean!$B$6:$B$205,$A18,Clean!$C$6:$C$205,E$8,Clean!$A$6:$A$205,"&gt;="&amp;Pivot!$B$3,Clean!$A$6:$A$205,"&lt;="&amp;Pivot!$B$4),SUMIFS(Clean!$F$6:$F$205,Clean!$B$6:$B$205,$A18,Clean!$C$6:$C$205,E$8,Clean!$A$6:$A$205,"&gt;="&amp;Pivot!$B$3,Clean!$A$6:$A$205,"&lt;="&amp;Pivot!$B$4)))</f>
        <v/>
      </c>
      <c r="F18" s="11">
        <f>IF(OR($A18="",F$8=""),"",IF($B$5="Units",SUMIFS(Clean!$E$6:$E$205,Clean!$B$6:$B$205,$A18,Clean!$C$6:$C$205,F$8,Clean!$A$6:$A$205,"&gt;="&amp;Pivot!$B$3,Clean!$A$6:$A$205,"&lt;="&amp;Pivot!$B$4),SUMIFS(Clean!$F$6:$F$205,Clean!$B$6:$B$205,$A18,Clean!$C$6:$C$205,F$8,Clean!$A$6:$A$205,"&gt;="&amp;Pivot!$B$3,Clean!$A$6:$A$205,"&lt;="&amp;Pivot!$B$4)))</f>
        <v/>
      </c>
      <c r="G18" s="11">
        <f>IF(OR($A18="",G$8=""),"",IF($B$5="Units",SUMIFS(Clean!$E$6:$E$205,Clean!$B$6:$B$205,$A18,Clean!$C$6:$C$205,G$8,Clean!$A$6:$A$205,"&gt;="&amp;Pivot!$B$3,Clean!$A$6:$A$205,"&lt;="&amp;Pivot!$B$4),SUMIFS(Clean!$F$6:$F$205,Clean!$B$6:$B$205,$A18,Clean!$C$6:$C$205,G$8,Clean!$A$6:$A$205,"&gt;="&amp;Pivot!$B$3,Clean!$A$6:$A$205,"&lt;="&amp;Pivot!$B$4)))</f>
        <v/>
      </c>
      <c r="H18" s="15">
        <f>IF($A18="","",IF($B$5="Units",SUMIFS(Clean!$E$6:$E$205,Clean!$B$6:$B$205,$A18,Clean!$A$6:$A$205,"&gt;="&amp;Pivot!$B$3,Clean!$A$6:$A$205,"&lt;="&amp;Pivot!$B$4),SUMIFS(Clean!$F$6:$F$205,Clean!$B$6:$B$205,$A18,Clean!$A$6:$A$205,"&gt;="&amp;Pivot!$B$3,Clean!$A$6:$A$205,"&lt;="&amp;Pivot!$B$4)))</f>
        <v/>
      </c>
    </row>
    <row r="19">
      <c r="A19" s="3" t="inlineStr">
        <is>
          <t>Total</t>
        </is>
      </c>
      <c r="B19" s="16">
        <f>SUM(B9:B18)</f>
        <v/>
      </c>
      <c r="C19" s="16">
        <f>SUM(C9:C18)</f>
        <v/>
      </c>
      <c r="D19" s="16">
        <f>SUM(D9:D18)</f>
        <v/>
      </c>
      <c r="E19" s="16">
        <f>SUM(E9:E18)</f>
        <v/>
      </c>
      <c r="F19" s="16">
        <f>SUM(F9:F18)</f>
        <v/>
      </c>
      <c r="G19" s="16">
        <f>SUM(G9:G18)</f>
        <v/>
      </c>
      <c r="H19" s="16">
        <f>SUM(H9:H18)</f>
        <v/>
      </c>
    </row>
    <row r="21">
      <c r="A21" s="3" t="inlineStr">
        <is>
          <t>By month and region</t>
        </is>
      </c>
      <c r="D21" s="3" t="inlineStr">
        <is>
          <t>First month shown</t>
        </is>
      </c>
      <c r="E21" s="7" t="n">
        <v>46204</v>
      </c>
    </row>
    <row r="22">
      <c r="A22" s="6" t="inlineStr">
        <is>
          <t>Month</t>
        </is>
      </c>
      <c r="B22" s="6">
        <f>IFERROR(INDEX(Clean!$B$6:$B$205,MATCH(1,Clean!$H$6:$H$205,0)),"")</f>
        <v/>
      </c>
      <c r="C22" s="6">
        <f>IFERROR(INDEX(Clean!$B$6:$B$205,MATCH(2,Clean!$H$6:$H$205,0)),"")</f>
        <v/>
      </c>
      <c r="D22" s="6">
        <f>IFERROR(INDEX(Clean!$B$6:$B$205,MATCH(3,Clean!$H$6:$H$205,0)),"")</f>
        <v/>
      </c>
      <c r="E22" s="6">
        <f>IFERROR(INDEX(Clean!$B$6:$B$205,MATCH(4,Clean!$H$6:$H$205,0)),"")</f>
        <v/>
      </c>
      <c r="F22" s="6">
        <f>IFERROR(INDEX(Clean!$B$6:$B$205,MATCH(5,Clean!$H$6:$H$205,0)),"")</f>
        <v/>
      </c>
      <c r="G22" s="6">
        <f>IFERROR(INDEX(Clean!$B$6:$B$205,MATCH(6,Clean!$H$6:$H$205,0)),"")</f>
        <v/>
      </c>
      <c r="H22" s="6" t="inlineStr">
        <is>
          <t>Total</t>
        </is>
      </c>
    </row>
    <row r="23">
      <c r="A23" s="12">
        <f>IF($E$21="","",EDATE($E$21,0))</f>
        <v/>
      </c>
      <c r="B23" s="11">
        <f>IF(OR($A23="",B$22=""),"",IF($B$5="Units",SUMIFS(Clean!$E$6:$E$205,Clean!$K$6:$K$205,$A23,Clean!$B$6:$B$205,B$22),SUMIFS(Clean!$F$6:$F$205,Clean!$K$6:$K$205,$A23,Clean!$B$6:$B$205,B$22)))</f>
        <v/>
      </c>
      <c r="C23" s="11">
        <f>IF(OR($A23="",C$22=""),"",IF($B$5="Units",SUMIFS(Clean!$E$6:$E$205,Clean!$K$6:$K$205,$A23,Clean!$B$6:$B$205,C$22),SUMIFS(Clean!$F$6:$F$205,Clean!$K$6:$K$205,$A23,Clean!$B$6:$B$205,C$22)))</f>
        <v/>
      </c>
      <c r="D23" s="11">
        <f>IF(OR($A23="",D$22=""),"",IF($B$5="Units",SUMIFS(Clean!$E$6:$E$205,Clean!$K$6:$K$205,$A23,Clean!$B$6:$B$205,D$22),SUMIFS(Clean!$F$6:$F$205,Clean!$K$6:$K$205,$A23,Clean!$B$6:$B$205,D$22)))</f>
        <v/>
      </c>
      <c r="E23" s="11">
        <f>IF(OR($A23="",E$22=""),"",IF($B$5="Units",SUMIFS(Clean!$E$6:$E$205,Clean!$K$6:$K$205,$A23,Clean!$B$6:$B$205,E$22),SUMIFS(Clean!$F$6:$F$205,Clean!$K$6:$K$205,$A23,Clean!$B$6:$B$205,E$22)))</f>
        <v/>
      </c>
      <c r="F23" s="11">
        <f>IF(OR($A23="",F$22=""),"",IF($B$5="Units",SUMIFS(Clean!$E$6:$E$205,Clean!$K$6:$K$205,$A23,Clean!$B$6:$B$205,F$22),SUMIFS(Clean!$F$6:$F$205,Clean!$K$6:$K$205,$A23,Clean!$B$6:$B$205,F$22)))</f>
        <v/>
      </c>
      <c r="G23" s="11">
        <f>IF(OR($A23="",G$22=""),"",IF($B$5="Units",SUMIFS(Clean!$E$6:$E$205,Clean!$K$6:$K$205,$A23,Clean!$B$6:$B$205,G$22),SUMIFS(Clean!$F$6:$F$205,Clean!$K$6:$K$205,$A23,Clean!$B$6:$B$205,G$22)))</f>
        <v/>
      </c>
      <c r="H23" s="15">
        <f>IF($A23="","",IF($B$5="Units",SUMIFS(Clean!$E$6:$E$205,Clean!$K$6:$K$205,$A23),SUMIFS(Clean!$F$6:$F$205,Clean!$K$6:$K$205,$A23)))</f>
        <v/>
      </c>
    </row>
    <row r="24">
      <c r="A24" s="12">
        <f>IF($E$21="","",EDATE($E$21,1))</f>
        <v/>
      </c>
      <c r="B24" s="11">
        <f>IF(OR($A24="",B$22=""),"",IF($B$5="Units",SUMIFS(Clean!$E$6:$E$205,Clean!$K$6:$K$205,$A24,Clean!$B$6:$B$205,B$22),SUMIFS(Clean!$F$6:$F$205,Clean!$K$6:$K$205,$A24,Clean!$B$6:$B$205,B$22)))</f>
        <v/>
      </c>
      <c r="C24" s="11">
        <f>IF(OR($A24="",C$22=""),"",IF($B$5="Units",SUMIFS(Clean!$E$6:$E$205,Clean!$K$6:$K$205,$A24,Clean!$B$6:$B$205,C$22),SUMIFS(Clean!$F$6:$F$205,Clean!$K$6:$K$205,$A24,Clean!$B$6:$B$205,C$22)))</f>
        <v/>
      </c>
      <c r="D24" s="11">
        <f>IF(OR($A24="",D$22=""),"",IF($B$5="Units",SUMIFS(Clean!$E$6:$E$205,Clean!$K$6:$K$205,$A24,Clean!$B$6:$B$205,D$22),SUMIFS(Clean!$F$6:$F$205,Clean!$K$6:$K$205,$A24,Clean!$B$6:$B$205,D$22)))</f>
        <v/>
      </c>
      <c r="E24" s="11">
        <f>IF(OR($A24="",E$22=""),"",IF($B$5="Units",SUMIFS(Clean!$E$6:$E$205,Clean!$K$6:$K$205,$A24,Clean!$B$6:$B$205,E$22),SUMIFS(Clean!$F$6:$F$205,Clean!$K$6:$K$205,$A24,Clean!$B$6:$B$205,E$22)))</f>
        <v/>
      </c>
      <c r="F24" s="11">
        <f>IF(OR($A24="",F$22=""),"",IF($B$5="Units",SUMIFS(Clean!$E$6:$E$205,Clean!$K$6:$K$205,$A24,Clean!$B$6:$B$205,F$22),SUMIFS(Clean!$F$6:$F$205,Clean!$K$6:$K$205,$A24,Clean!$B$6:$B$205,F$22)))</f>
        <v/>
      </c>
      <c r="G24" s="11">
        <f>IF(OR($A24="",G$22=""),"",IF($B$5="Units",SUMIFS(Clean!$E$6:$E$205,Clean!$K$6:$K$205,$A24,Clean!$B$6:$B$205,G$22),SUMIFS(Clean!$F$6:$F$205,Clean!$K$6:$K$205,$A24,Clean!$B$6:$B$205,G$22)))</f>
        <v/>
      </c>
      <c r="H24" s="15">
        <f>IF($A24="","",IF($B$5="Units",SUMIFS(Clean!$E$6:$E$205,Clean!$K$6:$K$205,$A24),SUMIFS(Clean!$F$6:$F$205,Clean!$K$6:$K$205,$A24)))</f>
        <v/>
      </c>
    </row>
    <row r="25">
      <c r="A25" s="12">
        <f>IF($E$21="","",EDATE($E$21,2))</f>
        <v/>
      </c>
      <c r="B25" s="11">
        <f>IF(OR($A25="",B$22=""),"",IF($B$5="Units",SUMIFS(Clean!$E$6:$E$205,Clean!$K$6:$K$205,$A25,Clean!$B$6:$B$205,B$22),SUMIFS(Clean!$F$6:$F$205,Clean!$K$6:$K$205,$A25,Clean!$B$6:$B$205,B$22)))</f>
        <v/>
      </c>
      <c r="C25" s="11">
        <f>IF(OR($A25="",C$22=""),"",IF($B$5="Units",SUMIFS(Clean!$E$6:$E$205,Clean!$K$6:$K$205,$A25,Clean!$B$6:$B$205,C$22),SUMIFS(Clean!$F$6:$F$205,Clean!$K$6:$K$205,$A25,Clean!$B$6:$B$205,C$22)))</f>
        <v/>
      </c>
      <c r="D25" s="11">
        <f>IF(OR($A25="",D$22=""),"",IF($B$5="Units",SUMIFS(Clean!$E$6:$E$205,Clean!$K$6:$K$205,$A25,Clean!$B$6:$B$205,D$22),SUMIFS(Clean!$F$6:$F$205,Clean!$K$6:$K$205,$A25,Clean!$B$6:$B$205,D$22)))</f>
        <v/>
      </c>
      <c r="E25" s="11">
        <f>IF(OR($A25="",E$22=""),"",IF($B$5="Units",SUMIFS(Clean!$E$6:$E$205,Clean!$K$6:$K$205,$A25,Clean!$B$6:$B$205,E$22),SUMIFS(Clean!$F$6:$F$205,Clean!$K$6:$K$205,$A25,Clean!$B$6:$B$205,E$22)))</f>
        <v/>
      </c>
      <c r="F25" s="11">
        <f>IF(OR($A25="",F$22=""),"",IF($B$5="Units",SUMIFS(Clean!$E$6:$E$205,Clean!$K$6:$K$205,$A25,Clean!$B$6:$B$205,F$22),SUMIFS(Clean!$F$6:$F$205,Clean!$K$6:$K$205,$A25,Clean!$B$6:$B$205,F$22)))</f>
        <v/>
      </c>
      <c r="G25" s="11">
        <f>IF(OR($A25="",G$22=""),"",IF($B$5="Units",SUMIFS(Clean!$E$6:$E$205,Clean!$K$6:$K$205,$A25,Clean!$B$6:$B$205,G$22),SUMIFS(Clean!$F$6:$F$205,Clean!$K$6:$K$205,$A25,Clean!$B$6:$B$205,G$22)))</f>
        <v/>
      </c>
      <c r="H25" s="15">
        <f>IF($A25="","",IF($B$5="Units",SUMIFS(Clean!$E$6:$E$205,Clean!$K$6:$K$205,$A25),SUMIFS(Clean!$F$6:$F$205,Clean!$K$6:$K$205,$A25)))</f>
        <v/>
      </c>
    </row>
    <row r="26">
      <c r="A26" s="12">
        <f>IF($E$21="","",EDATE($E$21,3))</f>
        <v/>
      </c>
      <c r="B26" s="11">
        <f>IF(OR($A26="",B$22=""),"",IF($B$5="Units",SUMIFS(Clean!$E$6:$E$205,Clean!$K$6:$K$205,$A26,Clean!$B$6:$B$205,B$22),SUMIFS(Clean!$F$6:$F$205,Clean!$K$6:$K$205,$A26,Clean!$B$6:$B$205,B$22)))</f>
        <v/>
      </c>
      <c r="C26" s="11">
        <f>IF(OR($A26="",C$22=""),"",IF($B$5="Units",SUMIFS(Clean!$E$6:$E$205,Clean!$K$6:$K$205,$A26,Clean!$B$6:$B$205,C$22),SUMIFS(Clean!$F$6:$F$205,Clean!$K$6:$K$205,$A26,Clean!$B$6:$B$205,C$22)))</f>
        <v/>
      </c>
      <c r="D26" s="11">
        <f>IF(OR($A26="",D$22=""),"",IF($B$5="Units",SUMIFS(Clean!$E$6:$E$205,Clean!$K$6:$K$205,$A26,Clean!$B$6:$B$205,D$22),SUMIFS(Clean!$F$6:$F$205,Clean!$K$6:$K$205,$A26,Clean!$B$6:$B$205,D$22)))</f>
        <v/>
      </c>
      <c r="E26" s="11">
        <f>IF(OR($A26="",E$22=""),"",IF($B$5="Units",SUMIFS(Clean!$E$6:$E$205,Clean!$K$6:$K$205,$A26,Clean!$B$6:$B$205,E$22),SUMIFS(Clean!$F$6:$F$205,Clean!$K$6:$K$205,$A26,Clean!$B$6:$B$205,E$22)))</f>
        <v/>
      </c>
      <c r="F26" s="11">
        <f>IF(OR($A26="",F$22=""),"",IF($B$5="Units",SUMIFS(Clean!$E$6:$E$205,Clean!$K$6:$K$205,$A26,Clean!$B$6:$B$205,F$22),SUMIFS(Clean!$F$6:$F$205,Clean!$K$6:$K$205,$A26,Clean!$B$6:$B$205,F$22)))</f>
        <v/>
      </c>
      <c r="G26" s="11">
        <f>IF(OR($A26="",G$22=""),"",IF($B$5="Units",SUMIFS(Clean!$E$6:$E$205,Clean!$K$6:$K$205,$A26,Clean!$B$6:$B$205,G$22),SUMIFS(Clean!$F$6:$F$205,Clean!$K$6:$K$205,$A26,Clean!$B$6:$B$205,G$22)))</f>
        <v/>
      </c>
      <c r="H26" s="15">
        <f>IF($A26="","",IF($B$5="Units",SUMIFS(Clean!$E$6:$E$205,Clean!$K$6:$K$205,$A26),SUMIFS(Clean!$F$6:$F$205,Clean!$K$6:$K$205,$A26)))</f>
        <v/>
      </c>
    </row>
    <row r="27">
      <c r="A27" s="12">
        <f>IF($E$21="","",EDATE($E$21,4))</f>
        <v/>
      </c>
      <c r="B27" s="11">
        <f>IF(OR($A27="",B$22=""),"",IF($B$5="Units",SUMIFS(Clean!$E$6:$E$205,Clean!$K$6:$K$205,$A27,Clean!$B$6:$B$205,B$22),SUMIFS(Clean!$F$6:$F$205,Clean!$K$6:$K$205,$A27,Clean!$B$6:$B$205,B$22)))</f>
        <v/>
      </c>
      <c r="C27" s="11">
        <f>IF(OR($A27="",C$22=""),"",IF($B$5="Units",SUMIFS(Clean!$E$6:$E$205,Clean!$K$6:$K$205,$A27,Clean!$B$6:$B$205,C$22),SUMIFS(Clean!$F$6:$F$205,Clean!$K$6:$K$205,$A27,Clean!$B$6:$B$205,C$22)))</f>
        <v/>
      </c>
      <c r="D27" s="11">
        <f>IF(OR($A27="",D$22=""),"",IF($B$5="Units",SUMIFS(Clean!$E$6:$E$205,Clean!$K$6:$K$205,$A27,Clean!$B$6:$B$205,D$22),SUMIFS(Clean!$F$6:$F$205,Clean!$K$6:$K$205,$A27,Clean!$B$6:$B$205,D$22)))</f>
        <v/>
      </c>
      <c r="E27" s="11">
        <f>IF(OR($A27="",E$22=""),"",IF($B$5="Units",SUMIFS(Clean!$E$6:$E$205,Clean!$K$6:$K$205,$A27,Clean!$B$6:$B$205,E$22),SUMIFS(Clean!$F$6:$F$205,Clean!$K$6:$K$205,$A27,Clean!$B$6:$B$205,E$22)))</f>
        <v/>
      </c>
      <c r="F27" s="11">
        <f>IF(OR($A27="",F$22=""),"",IF($B$5="Units",SUMIFS(Clean!$E$6:$E$205,Clean!$K$6:$K$205,$A27,Clean!$B$6:$B$205,F$22),SUMIFS(Clean!$F$6:$F$205,Clean!$K$6:$K$205,$A27,Clean!$B$6:$B$205,F$22)))</f>
        <v/>
      </c>
      <c r="G27" s="11">
        <f>IF(OR($A27="",G$22=""),"",IF($B$5="Units",SUMIFS(Clean!$E$6:$E$205,Clean!$K$6:$K$205,$A27,Clean!$B$6:$B$205,G$22),SUMIFS(Clean!$F$6:$F$205,Clean!$K$6:$K$205,$A27,Clean!$B$6:$B$205,G$22)))</f>
        <v/>
      </c>
      <c r="H27" s="15">
        <f>IF($A27="","",IF($B$5="Units",SUMIFS(Clean!$E$6:$E$205,Clean!$K$6:$K$205,$A27),SUMIFS(Clean!$F$6:$F$205,Clean!$K$6:$K$205,$A27)))</f>
        <v/>
      </c>
    </row>
    <row r="28">
      <c r="A28" s="12">
        <f>IF($E$21="","",EDATE($E$21,5))</f>
        <v/>
      </c>
      <c r="B28" s="11">
        <f>IF(OR($A28="",B$22=""),"",IF($B$5="Units",SUMIFS(Clean!$E$6:$E$205,Clean!$K$6:$K$205,$A28,Clean!$B$6:$B$205,B$22),SUMIFS(Clean!$F$6:$F$205,Clean!$K$6:$K$205,$A28,Clean!$B$6:$B$205,B$22)))</f>
        <v/>
      </c>
      <c r="C28" s="11">
        <f>IF(OR($A28="",C$22=""),"",IF($B$5="Units",SUMIFS(Clean!$E$6:$E$205,Clean!$K$6:$K$205,$A28,Clean!$B$6:$B$205,C$22),SUMIFS(Clean!$F$6:$F$205,Clean!$K$6:$K$205,$A28,Clean!$B$6:$B$205,C$22)))</f>
        <v/>
      </c>
      <c r="D28" s="11">
        <f>IF(OR($A28="",D$22=""),"",IF($B$5="Units",SUMIFS(Clean!$E$6:$E$205,Clean!$K$6:$K$205,$A28,Clean!$B$6:$B$205,D$22),SUMIFS(Clean!$F$6:$F$205,Clean!$K$6:$K$205,$A28,Clean!$B$6:$B$205,D$22)))</f>
        <v/>
      </c>
      <c r="E28" s="11">
        <f>IF(OR($A28="",E$22=""),"",IF($B$5="Units",SUMIFS(Clean!$E$6:$E$205,Clean!$K$6:$K$205,$A28,Clean!$B$6:$B$205,E$22),SUMIFS(Clean!$F$6:$F$205,Clean!$K$6:$K$205,$A28,Clean!$B$6:$B$205,E$22)))</f>
        <v/>
      </c>
      <c r="F28" s="11">
        <f>IF(OR($A28="",F$22=""),"",IF($B$5="Units",SUMIFS(Clean!$E$6:$E$205,Clean!$K$6:$K$205,$A28,Clean!$B$6:$B$205,F$22),SUMIFS(Clean!$F$6:$F$205,Clean!$K$6:$K$205,$A28,Clean!$B$6:$B$205,F$22)))</f>
        <v/>
      </c>
      <c r="G28" s="11">
        <f>IF(OR($A28="",G$22=""),"",IF($B$5="Units",SUMIFS(Clean!$E$6:$E$205,Clean!$K$6:$K$205,$A28,Clean!$B$6:$B$205,G$22),SUMIFS(Clean!$F$6:$F$205,Clean!$K$6:$K$205,$A28,Clean!$B$6:$B$205,G$22)))</f>
        <v/>
      </c>
      <c r="H28" s="15">
        <f>IF($A28="","",IF($B$5="Units",SUMIFS(Clean!$E$6:$E$205,Clean!$K$6:$K$205,$A28),SUMIFS(Clean!$F$6:$F$205,Clean!$K$6:$K$205,$A28)))</f>
        <v/>
      </c>
    </row>
    <row r="29">
      <c r="A29" s="12">
        <f>IF($E$21="","",EDATE($E$21,6))</f>
        <v/>
      </c>
      <c r="B29" s="11">
        <f>IF(OR($A29="",B$22=""),"",IF($B$5="Units",SUMIFS(Clean!$E$6:$E$205,Clean!$K$6:$K$205,$A29,Clean!$B$6:$B$205,B$22),SUMIFS(Clean!$F$6:$F$205,Clean!$K$6:$K$205,$A29,Clean!$B$6:$B$205,B$22)))</f>
        <v/>
      </c>
      <c r="C29" s="11">
        <f>IF(OR($A29="",C$22=""),"",IF($B$5="Units",SUMIFS(Clean!$E$6:$E$205,Clean!$K$6:$K$205,$A29,Clean!$B$6:$B$205,C$22),SUMIFS(Clean!$F$6:$F$205,Clean!$K$6:$K$205,$A29,Clean!$B$6:$B$205,C$22)))</f>
        <v/>
      </c>
      <c r="D29" s="11">
        <f>IF(OR($A29="",D$22=""),"",IF($B$5="Units",SUMIFS(Clean!$E$6:$E$205,Clean!$K$6:$K$205,$A29,Clean!$B$6:$B$205,D$22),SUMIFS(Clean!$F$6:$F$205,Clean!$K$6:$K$205,$A29,Clean!$B$6:$B$205,D$22)))</f>
        <v/>
      </c>
      <c r="E29" s="11">
        <f>IF(OR($A29="",E$22=""),"",IF($B$5="Units",SUMIFS(Clean!$E$6:$E$205,Clean!$K$6:$K$205,$A29,Clean!$B$6:$B$205,E$22),SUMIFS(Clean!$F$6:$F$205,Clean!$K$6:$K$205,$A29,Clean!$B$6:$B$205,E$22)))</f>
        <v/>
      </c>
      <c r="F29" s="11">
        <f>IF(OR($A29="",F$22=""),"",IF($B$5="Units",SUMIFS(Clean!$E$6:$E$205,Clean!$K$6:$K$205,$A29,Clean!$B$6:$B$205,F$22),SUMIFS(Clean!$F$6:$F$205,Clean!$K$6:$K$205,$A29,Clean!$B$6:$B$205,F$22)))</f>
        <v/>
      </c>
      <c r="G29" s="11">
        <f>IF(OR($A29="",G$22=""),"",IF($B$5="Units",SUMIFS(Clean!$E$6:$E$205,Clean!$K$6:$K$205,$A29,Clean!$B$6:$B$205,G$22),SUMIFS(Clean!$F$6:$F$205,Clean!$K$6:$K$205,$A29,Clean!$B$6:$B$205,G$22)))</f>
        <v/>
      </c>
      <c r="H29" s="15">
        <f>IF($A29="","",IF($B$5="Units",SUMIFS(Clean!$E$6:$E$205,Clean!$K$6:$K$205,$A29),SUMIFS(Clean!$F$6:$F$205,Clean!$K$6:$K$205,$A29)))</f>
        <v/>
      </c>
    </row>
    <row r="30">
      <c r="A30" s="12">
        <f>IF($E$21="","",EDATE($E$21,7))</f>
        <v/>
      </c>
      <c r="B30" s="11">
        <f>IF(OR($A30="",B$22=""),"",IF($B$5="Units",SUMIFS(Clean!$E$6:$E$205,Clean!$K$6:$K$205,$A30,Clean!$B$6:$B$205,B$22),SUMIFS(Clean!$F$6:$F$205,Clean!$K$6:$K$205,$A30,Clean!$B$6:$B$205,B$22)))</f>
        <v/>
      </c>
      <c r="C30" s="11">
        <f>IF(OR($A30="",C$22=""),"",IF($B$5="Units",SUMIFS(Clean!$E$6:$E$205,Clean!$K$6:$K$205,$A30,Clean!$B$6:$B$205,C$22),SUMIFS(Clean!$F$6:$F$205,Clean!$K$6:$K$205,$A30,Clean!$B$6:$B$205,C$22)))</f>
        <v/>
      </c>
      <c r="D30" s="11">
        <f>IF(OR($A30="",D$22=""),"",IF($B$5="Units",SUMIFS(Clean!$E$6:$E$205,Clean!$K$6:$K$205,$A30,Clean!$B$6:$B$205,D$22),SUMIFS(Clean!$F$6:$F$205,Clean!$K$6:$K$205,$A30,Clean!$B$6:$B$205,D$22)))</f>
        <v/>
      </c>
      <c r="E30" s="11">
        <f>IF(OR($A30="",E$22=""),"",IF($B$5="Units",SUMIFS(Clean!$E$6:$E$205,Clean!$K$6:$K$205,$A30,Clean!$B$6:$B$205,E$22),SUMIFS(Clean!$F$6:$F$205,Clean!$K$6:$K$205,$A30,Clean!$B$6:$B$205,E$22)))</f>
        <v/>
      </c>
      <c r="F30" s="11">
        <f>IF(OR($A30="",F$22=""),"",IF($B$5="Units",SUMIFS(Clean!$E$6:$E$205,Clean!$K$6:$K$205,$A30,Clean!$B$6:$B$205,F$22),SUMIFS(Clean!$F$6:$F$205,Clean!$K$6:$K$205,$A30,Clean!$B$6:$B$205,F$22)))</f>
        <v/>
      </c>
      <c r="G30" s="11">
        <f>IF(OR($A30="",G$22=""),"",IF($B$5="Units",SUMIFS(Clean!$E$6:$E$205,Clean!$K$6:$K$205,$A30,Clean!$B$6:$B$205,G$22),SUMIFS(Clean!$F$6:$F$205,Clean!$K$6:$K$205,$A30,Clean!$B$6:$B$205,G$22)))</f>
        <v/>
      </c>
      <c r="H30" s="15">
        <f>IF($A30="","",IF($B$5="Units",SUMIFS(Clean!$E$6:$E$205,Clean!$K$6:$K$205,$A30),SUMIFS(Clean!$F$6:$F$205,Clean!$K$6:$K$205,$A30)))</f>
        <v/>
      </c>
    </row>
    <row r="31">
      <c r="A31" s="12">
        <f>IF($E$21="","",EDATE($E$21,8))</f>
        <v/>
      </c>
      <c r="B31" s="11">
        <f>IF(OR($A31="",B$22=""),"",IF($B$5="Units",SUMIFS(Clean!$E$6:$E$205,Clean!$K$6:$K$205,$A31,Clean!$B$6:$B$205,B$22),SUMIFS(Clean!$F$6:$F$205,Clean!$K$6:$K$205,$A31,Clean!$B$6:$B$205,B$22)))</f>
        <v/>
      </c>
      <c r="C31" s="11">
        <f>IF(OR($A31="",C$22=""),"",IF($B$5="Units",SUMIFS(Clean!$E$6:$E$205,Clean!$K$6:$K$205,$A31,Clean!$B$6:$B$205,C$22),SUMIFS(Clean!$F$6:$F$205,Clean!$K$6:$K$205,$A31,Clean!$B$6:$B$205,C$22)))</f>
        <v/>
      </c>
      <c r="D31" s="11">
        <f>IF(OR($A31="",D$22=""),"",IF($B$5="Units",SUMIFS(Clean!$E$6:$E$205,Clean!$K$6:$K$205,$A31,Clean!$B$6:$B$205,D$22),SUMIFS(Clean!$F$6:$F$205,Clean!$K$6:$K$205,$A31,Clean!$B$6:$B$205,D$22)))</f>
        <v/>
      </c>
      <c r="E31" s="11">
        <f>IF(OR($A31="",E$22=""),"",IF($B$5="Units",SUMIFS(Clean!$E$6:$E$205,Clean!$K$6:$K$205,$A31,Clean!$B$6:$B$205,E$22),SUMIFS(Clean!$F$6:$F$205,Clean!$K$6:$K$205,$A31,Clean!$B$6:$B$205,E$22)))</f>
        <v/>
      </c>
      <c r="F31" s="11">
        <f>IF(OR($A31="",F$22=""),"",IF($B$5="Units",SUMIFS(Clean!$E$6:$E$205,Clean!$K$6:$K$205,$A31,Clean!$B$6:$B$205,F$22),SUMIFS(Clean!$F$6:$F$205,Clean!$K$6:$K$205,$A31,Clean!$B$6:$B$205,F$22)))</f>
        <v/>
      </c>
      <c r="G31" s="11">
        <f>IF(OR($A31="",G$22=""),"",IF($B$5="Units",SUMIFS(Clean!$E$6:$E$205,Clean!$K$6:$K$205,$A31,Clean!$B$6:$B$205,G$22),SUMIFS(Clean!$F$6:$F$205,Clean!$K$6:$K$205,$A31,Clean!$B$6:$B$205,G$22)))</f>
        <v/>
      </c>
      <c r="H31" s="15">
        <f>IF($A31="","",IF($B$5="Units",SUMIFS(Clean!$E$6:$E$205,Clean!$K$6:$K$205,$A31),SUMIFS(Clean!$F$6:$F$205,Clean!$K$6:$K$205,$A31)))</f>
        <v/>
      </c>
    </row>
    <row r="32">
      <c r="A32" s="12">
        <f>IF($E$21="","",EDATE($E$21,9))</f>
        <v/>
      </c>
      <c r="B32" s="11">
        <f>IF(OR($A32="",B$22=""),"",IF($B$5="Units",SUMIFS(Clean!$E$6:$E$205,Clean!$K$6:$K$205,$A32,Clean!$B$6:$B$205,B$22),SUMIFS(Clean!$F$6:$F$205,Clean!$K$6:$K$205,$A32,Clean!$B$6:$B$205,B$22)))</f>
        <v/>
      </c>
      <c r="C32" s="11">
        <f>IF(OR($A32="",C$22=""),"",IF($B$5="Units",SUMIFS(Clean!$E$6:$E$205,Clean!$K$6:$K$205,$A32,Clean!$B$6:$B$205,C$22),SUMIFS(Clean!$F$6:$F$205,Clean!$K$6:$K$205,$A32,Clean!$B$6:$B$205,C$22)))</f>
        <v/>
      </c>
      <c r="D32" s="11">
        <f>IF(OR($A32="",D$22=""),"",IF($B$5="Units",SUMIFS(Clean!$E$6:$E$205,Clean!$K$6:$K$205,$A32,Clean!$B$6:$B$205,D$22),SUMIFS(Clean!$F$6:$F$205,Clean!$K$6:$K$205,$A32,Clean!$B$6:$B$205,D$22)))</f>
        <v/>
      </c>
      <c r="E32" s="11">
        <f>IF(OR($A32="",E$22=""),"",IF($B$5="Units",SUMIFS(Clean!$E$6:$E$205,Clean!$K$6:$K$205,$A32,Clean!$B$6:$B$205,E$22),SUMIFS(Clean!$F$6:$F$205,Clean!$K$6:$K$205,$A32,Clean!$B$6:$B$205,E$22)))</f>
        <v/>
      </c>
      <c r="F32" s="11">
        <f>IF(OR($A32="",F$22=""),"",IF($B$5="Units",SUMIFS(Clean!$E$6:$E$205,Clean!$K$6:$K$205,$A32,Clean!$B$6:$B$205,F$22),SUMIFS(Clean!$F$6:$F$205,Clean!$K$6:$K$205,$A32,Clean!$B$6:$B$205,F$22)))</f>
        <v/>
      </c>
      <c r="G32" s="11">
        <f>IF(OR($A32="",G$22=""),"",IF($B$5="Units",SUMIFS(Clean!$E$6:$E$205,Clean!$K$6:$K$205,$A32,Clean!$B$6:$B$205,G$22),SUMIFS(Clean!$F$6:$F$205,Clean!$K$6:$K$205,$A32,Clean!$B$6:$B$205,G$22)))</f>
        <v/>
      </c>
      <c r="H32" s="15">
        <f>IF($A32="","",IF($B$5="Units",SUMIFS(Clean!$E$6:$E$205,Clean!$K$6:$K$205,$A32),SUMIFS(Clean!$F$6:$F$205,Clean!$K$6:$K$205,$A32)))</f>
        <v/>
      </c>
    </row>
    <row r="33">
      <c r="A33" s="12">
        <f>IF($E$21="","",EDATE($E$21,10))</f>
        <v/>
      </c>
      <c r="B33" s="11">
        <f>IF(OR($A33="",B$22=""),"",IF($B$5="Units",SUMIFS(Clean!$E$6:$E$205,Clean!$K$6:$K$205,$A33,Clean!$B$6:$B$205,B$22),SUMIFS(Clean!$F$6:$F$205,Clean!$K$6:$K$205,$A33,Clean!$B$6:$B$205,B$22)))</f>
        <v/>
      </c>
      <c r="C33" s="11">
        <f>IF(OR($A33="",C$22=""),"",IF($B$5="Units",SUMIFS(Clean!$E$6:$E$205,Clean!$K$6:$K$205,$A33,Clean!$B$6:$B$205,C$22),SUMIFS(Clean!$F$6:$F$205,Clean!$K$6:$K$205,$A33,Clean!$B$6:$B$205,C$22)))</f>
        <v/>
      </c>
      <c r="D33" s="11">
        <f>IF(OR($A33="",D$22=""),"",IF($B$5="Units",SUMIFS(Clean!$E$6:$E$205,Clean!$K$6:$K$205,$A33,Clean!$B$6:$B$205,D$22),SUMIFS(Clean!$F$6:$F$205,Clean!$K$6:$K$205,$A33,Clean!$B$6:$B$205,D$22)))</f>
        <v/>
      </c>
      <c r="E33" s="11">
        <f>IF(OR($A33="",E$22=""),"",IF($B$5="Units",SUMIFS(Clean!$E$6:$E$205,Clean!$K$6:$K$205,$A33,Clean!$B$6:$B$205,E$22),SUMIFS(Clean!$F$6:$F$205,Clean!$K$6:$K$205,$A33,Clean!$B$6:$B$205,E$22)))</f>
        <v/>
      </c>
      <c r="F33" s="11">
        <f>IF(OR($A33="",F$22=""),"",IF($B$5="Units",SUMIFS(Clean!$E$6:$E$205,Clean!$K$6:$K$205,$A33,Clean!$B$6:$B$205,F$22),SUMIFS(Clean!$F$6:$F$205,Clean!$K$6:$K$205,$A33,Clean!$B$6:$B$205,F$22)))</f>
        <v/>
      </c>
      <c r="G33" s="11">
        <f>IF(OR($A33="",G$22=""),"",IF($B$5="Units",SUMIFS(Clean!$E$6:$E$205,Clean!$K$6:$K$205,$A33,Clean!$B$6:$B$205,G$22),SUMIFS(Clean!$F$6:$F$205,Clean!$K$6:$K$205,$A33,Clean!$B$6:$B$205,G$22)))</f>
        <v/>
      </c>
      <c r="H33" s="15">
        <f>IF($A33="","",IF($B$5="Units",SUMIFS(Clean!$E$6:$E$205,Clean!$K$6:$K$205,$A33),SUMIFS(Clean!$F$6:$F$205,Clean!$K$6:$K$205,$A33)))</f>
        <v/>
      </c>
    </row>
    <row r="34">
      <c r="A34" s="12">
        <f>IF($E$21="","",EDATE($E$21,11))</f>
        <v/>
      </c>
      <c r="B34" s="11">
        <f>IF(OR($A34="",B$22=""),"",IF($B$5="Units",SUMIFS(Clean!$E$6:$E$205,Clean!$K$6:$K$205,$A34,Clean!$B$6:$B$205,B$22),SUMIFS(Clean!$F$6:$F$205,Clean!$K$6:$K$205,$A34,Clean!$B$6:$B$205,B$22)))</f>
        <v/>
      </c>
      <c r="C34" s="11">
        <f>IF(OR($A34="",C$22=""),"",IF($B$5="Units",SUMIFS(Clean!$E$6:$E$205,Clean!$K$6:$K$205,$A34,Clean!$B$6:$B$205,C$22),SUMIFS(Clean!$F$6:$F$205,Clean!$K$6:$K$205,$A34,Clean!$B$6:$B$205,C$22)))</f>
        <v/>
      </c>
      <c r="D34" s="11">
        <f>IF(OR($A34="",D$22=""),"",IF($B$5="Units",SUMIFS(Clean!$E$6:$E$205,Clean!$K$6:$K$205,$A34,Clean!$B$6:$B$205,D$22),SUMIFS(Clean!$F$6:$F$205,Clean!$K$6:$K$205,$A34,Clean!$B$6:$B$205,D$22)))</f>
        <v/>
      </c>
      <c r="E34" s="11">
        <f>IF(OR($A34="",E$22=""),"",IF($B$5="Units",SUMIFS(Clean!$E$6:$E$205,Clean!$K$6:$K$205,$A34,Clean!$B$6:$B$205,E$22),SUMIFS(Clean!$F$6:$F$205,Clean!$K$6:$K$205,$A34,Clean!$B$6:$B$205,E$22)))</f>
        <v/>
      </c>
      <c r="F34" s="11">
        <f>IF(OR($A34="",F$22=""),"",IF($B$5="Units",SUMIFS(Clean!$E$6:$E$205,Clean!$K$6:$K$205,$A34,Clean!$B$6:$B$205,F$22),SUMIFS(Clean!$F$6:$F$205,Clean!$K$6:$K$205,$A34,Clean!$B$6:$B$205,F$22)))</f>
        <v/>
      </c>
      <c r="G34" s="11">
        <f>IF(OR($A34="",G$22=""),"",IF($B$5="Units",SUMIFS(Clean!$E$6:$E$205,Clean!$K$6:$K$205,$A34,Clean!$B$6:$B$205,G$22),SUMIFS(Clean!$F$6:$F$205,Clean!$K$6:$K$205,$A34,Clean!$B$6:$B$205,G$22)))</f>
        <v/>
      </c>
      <c r="H34" s="15">
        <f>IF($A34="","",IF($B$5="Units",SUMIFS(Clean!$E$6:$E$205,Clean!$K$6:$K$205,$A34),SUMIFS(Clean!$F$6:$F$205,Clean!$K$6:$K$205,$A34)))</f>
        <v/>
      </c>
    </row>
    <row r="35">
      <c r="A35" s="3" t="inlineStr">
        <is>
          <t>Total</t>
        </is>
      </c>
      <c r="B35" s="16">
        <f>SUM(B23:B34)</f>
        <v/>
      </c>
      <c r="C35" s="16">
        <f>SUM(C23:C34)</f>
        <v/>
      </c>
      <c r="D35" s="16">
        <f>SUM(D23:D34)</f>
        <v/>
      </c>
      <c r="E35" s="16">
        <f>SUM(E23:E34)</f>
        <v/>
      </c>
      <c r="F35" s="16">
        <f>SUM(F23:F34)</f>
        <v/>
      </c>
      <c r="G35" s="16">
        <f>SUM(G23:G34)</f>
        <v/>
      </c>
      <c r="H35" s="16">
        <f>SUM(H23:H34)</f>
        <v/>
      </c>
    </row>
    <row r="38">
      <c r="A38" s="3" t="inlineStr">
        <is>
          <t>By rep, inside the date window</t>
        </is>
      </c>
    </row>
    <row r="39">
      <c r="A39" s="6" t="inlineStr">
        <is>
          <t>Rep</t>
        </is>
      </c>
      <c r="B39" s="6" t="inlineStr">
        <is>
          <t>Units</t>
        </is>
      </c>
      <c r="C39" s="6" t="inlineStr">
        <is>
          <t>Revenue</t>
        </is>
      </c>
      <c r="D39" s="6" t="inlineStr">
        <is>
          <t>Share</t>
        </is>
      </c>
      <c r="E39" s="6" t="inlineStr">
        <is>
          <t>Lines</t>
        </is>
      </c>
      <c r="F39" s="6" t="inlineStr"/>
      <c r="G39" s="6" t="inlineStr"/>
      <c r="H39" s="6" t="inlineStr"/>
    </row>
    <row r="40">
      <c r="A40" s="10">
        <f>IFERROR(INDEX(Clean!$D$6:$D$205,MATCH(1,Clean!$J$6:$J$205,0)),"")</f>
        <v/>
      </c>
      <c r="B40" s="11">
        <f>IF($A40="","",SUMIFS(Clean!$E$6:$E$205,Clean!$D$6:$D$205,$A40,Clean!$A$6:$A$205,"&gt;="&amp;Pivot!$B$3,Clean!$A$6:$A$205,"&lt;="&amp;Pivot!$B$4))</f>
        <v/>
      </c>
      <c r="C40" s="13">
        <f>IF($A40="","",SUMIFS(Clean!$F$6:$F$205,Clean!$D$6:$D$205,$A40,Clean!$A$6:$A$205,"&gt;="&amp;Pivot!$B$3,Clean!$A$6:$A$205,"&lt;="&amp;Pivot!$B$4))</f>
        <v/>
      </c>
      <c r="D40" s="17">
        <f>IF($A40="","",IFERROR($C40/SUM($C$40:$C$59),0))</f>
        <v/>
      </c>
      <c r="E40" s="11">
        <f>IF($A40="","",COUNTIFS(Clean!$D$6:$D$205,$A40,Clean!$A$6:$A$205,"&gt;="&amp;Pivot!$B$3,Clean!$A$6:$A$205,"&lt;="&amp;Pivot!$B$4))</f>
        <v/>
      </c>
    </row>
    <row r="41">
      <c r="A41" s="10">
        <f>IFERROR(INDEX(Clean!$D$6:$D$205,MATCH(2,Clean!$J$6:$J$205,0)),"")</f>
        <v/>
      </c>
      <c r="B41" s="11">
        <f>IF($A41="","",SUMIFS(Clean!$E$6:$E$205,Clean!$D$6:$D$205,$A41,Clean!$A$6:$A$205,"&gt;="&amp;Pivot!$B$3,Clean!$A$6:$A$205,"&lt;="&amp;Pivot!$B$4))</f>
        <v/>
      </c>
      <c r="C41" s="13">
        <f>IF($A41="","",SUMIFS(Clean!$F$6:$F$205,Clean!$D$6:$D$205,$A41,Clean!$A$6:$A$205,"&gt;="&amp;Pivot!$B$3,Clean!$A$6:$A$205,"&lt;="&amp;Pivot!$B$4))</f>
        <v/>
      </c>
      <c r="D41" s="17">
        <f>IF($A41="","",IFERROR($C41/SUM($C$40:$C$59),0))</f>
        <v/>
      </c>
      <c r="E41" s="11">
        <f>IF($A41="","",COUNTIFS(Clean!$D$6:$D$205,$A41,Clean!$A$6:$A$205,"&gt;="&amp;Pivot!$B$3,Clean!$A$6:$A$205,"&lt;="&amp;Pivot!$B$4))</f>
        <v/>
      </c>
    </row>
    <row r="42">
      <c r="A42" s="10">
        <f>IFERROR(INDEX(Clean!$D$6:$D$205,MATCH(3,Clean!$J$6:$J$205,0)),"")</f>
        <v/>
      </c>
      <c r="B42" s="11">
        <f>IF($A42="","",SUMIFS(Clean!$E$6:$E$205,Clean!$D$6:$D$205,$A42,Clean!$A$6:$A$205,"&gt;="&amp;Pivot!$B$3,Clean!$A$6:$A$205,"&lt;="&amp;Pivot!$B$4))</f>
        <v/>
      </c>
      <c r="C42" s="13">
        <f>IF($A42="","",SUMIFS(Clean!$F$6:$F$205,Clean!$D$6:$D$205,$A42,Clean!$A$6:$A$205,"&gt;="&amp;Pivot!$B$3,Clean!$A$6:$A$205,"&lt;="&amp;Pivot!$B$4))</f>
        <v/>
      </c>
      <c r="D42" s="17">
        <f>IF($A42="","",IFERROR($C42/SUM($C$40:$C$59),0))</f>
        <v/>
      </c>
      <c r="E42" s="11">
        <f>IF($A42="","",COUNTIFS(Clean!$D$6:$D$205,$A42,Clean!$A$6:$A$205,"&gt;="&amp;Pivot!$B$3,Clean!$A$6:$A$205,"&lt;="&amp;Pivot!$B$4))</f>
        <v/>
      </c>
    </row>
    <row r="43">
      <c r="A43" s="10">
        <f>IFERROR(INDEX(Clean!$D$6:$D$205,MATCH(4,Clean!$J$6:$J$205,0)),"")</f>
        <v/>
      </c>
      <c r="B43" s="11">
        <f>IF($A43="","",SUMIFS(Clean!$E$6:$E$205,Clean!$D$6:$D$205,$A43,Clean!$A$6:$A$205,"&gt;="&amp;Pivot!$B$3,Clean!$A$6:$A$205,"&lt;="&amp;Pivot!$B$4))</f>
        <v/>
      </c>
      <c r="C43" s="13">
        <f>IF($A43="","",SUMIFS(Clean!$F$6:$F$205,Clean!$D$6:$D$205,$A43,Clean!$A$6:$A$205,"&gt;="&amp;Pivot!$B$3,Clean!$A$6:$A$205,"&lt;="&amp;Pivot!$B$4))</f>
        <v/>
      </c>
      <c r="D43" s="17">
        <f>IF($A43="","",IFERROR($C43/SUM($C$40:$C$59),0))</f>
        <v/>
      </c>
      <c r="E43" s="11">
        <f>IF($A43="","",COUNTIFS(Clean!$D$6:$D$205,$A43,Clean!$A$6:$A$205,"&gt;="&amp;Pivot!$B$3,Clean!$A$6:$A$205,"&lt;="&amp;Pivot!$B$4))</f>
        <v/>
      </c>
    </row>
    <row r="44">
      <c r="A44" s="10">
        <f>IFERROR(INDEX(Clean!$D$6:$D$205,MATCH(5,Clean!$J$6:$J$205,0)),"")</f>
        <v/>
      </c>
      <c r="B44" s="11">
        <f>IF($A44="","",SUMIFS(Clean!$E$6:$E$205,Clean!$D$6:$D$205,$A44,Clean!$A$6:$A$205,"&gt;="&amp;Pivot!$B$3,Clean!$A$6:$A$205,"&lt;="&amp;Pivot!$B$4))</f>
        <v/>
      </c>
      <c r="C44" s="13">
        <f>IF($A44="","",SUMIFS(Clean!$F$6:$F$205,Clean!$D$6:$D$205,$A44,Clean!$A$6:$A$205,"&gt;="&amp;Pivot!$B$3,Clean!$A$6:$A$205,"&lt;="&amp;Pivot!$B$4))</f>
        <v/>
      </c>
      <c r="D44" s="17">
        <f>IF($A44="","",IFERROR($C44/SUM($C$40:$C$59),0))</f>
        <v/>
      </c>
      <c r="E44" s="11">
        <f>IF($A44="","",COUNTIFS(Clean!$D$6:$D$205,$A44,Clean!$A$6:$A$205,"&gt;="&amp;Pivot!$B$3,Clean!$A$6:$A$205,"&lt;="&amp;Pivot!$B$4))</f>
        <v/>
      </c>
    </row>
    <row r="45">
      <c r="A45" s="10">
        <f>IFERROR(INDEX(Clean!$D$6:$D$205,MATCH(6,Clean!$J$6:$J$205,0)),"")</f>
        <v/>
      </c>
      <c r="B45" s="11">
        <f>IF($A45="","",SUMIFS(Clean!$E$6:$E$205,Clean!$D$6:$D$205,$A45,Clean!$A$6:$A$205,"&gt;="&amp;Pivot!$B$3,Clean!$A$6:$A$205,"&lt;="&amp;Pivot!$B$4))</f>
        <v/>
      </c>
      <c r="C45" s="13">
        <f>IF($A45="","",SUMIFS(Clean!$F$6:$F$205,Clean!$D$6:$D$205,$A45,Clean!$A$6:$A$205,"&gt;="&amp;Pivot!$B$3,Clean!$A$6:$A$205,"&lt;="&amp;Pivot!$B$4))</f>
        <v/>
      </c>
      <c r="D45" s="17">
        <f>IF($A45="","",IFERROR($C45/SUM($C$40:$C$59),0))</f>
        <v/>
      </c>
      <c r="E45" s="11">
        <f>IF($A45="","",COUNTIFS(Clean!$D$6:$D$205,$A45,Clean!$A$6:$A$205,"&gt;="&amp;Pivot!$B$3,Clean!$A$6:$A$205,"&lt;="&amp;Pivot!$B$4))</f>
        <v/>
      </c>
    </row>
    <row r="46">
      <c r="A46" s="10">
        <f>IFERROR(INDEX(Clean!$D$6:$D$205,MATCH(7,Clean!$J$6:$J$205,0)),"")</f>
        <v/>
      </c>
      <c r="B46" s="11">
        <f>IF($A46="","",SUMIFS(Clean!$E$6:$E$205,Clean!$D$6:$D$205,$A46,Clean!$A$6:$A$205,"&gt;="&amp;Pivot!$B$3,Clean!$A$6:$A$205,"&lt;="&amp;Pivot!$B$4))</f>
        <v/>
      </c>
      <c r="C46" s="13">
        <f>IF($A46="","",SUMIFS(Clean!$F$6:$F$205,Clean!$D$6:$D$205,$A46,Clean!$A$6:$A$205,"&gt;="&amp;Pivot!$B$3,Clean!$A$6:$A$205,"&lt;="&amp;Pivot!$B$4))</f>
        <v/>
      </c>
      <c r="D46" s="17">
        <f>IF($A46="","",IFERROR($C46/SUM($C$40:$C$59),0))</f>
        <v/>
      </c>
      <c r="E46" s="11">
        <f>IF($A46="","",COUNTIFS(Clean!$D$6:$D$205,$A46,Clean!$A$6:$A$205,"&gt;="&amp;Pivot!$B$3,Clean!$A$6:$A$205,"&lt;="&amp;Pivot!$B$4))</f>
        <v/>
      </c>
    </row>
    <row r="47">
      <c r="A47" s="10">
        <f>IFERROR(INDEX(Clean!$D$6:$D$205,MATCH(8,Clean!$J$6:$J$205,0)),"")</f>
        <v/>
      </c>
      <c r="B47" s="11">
        <f>IF($A47="","",SUMIFS(Clean!$E$6:$E$205,Clean!$D$6:$D$205,$A47,Clean!$A$6:$A$205,"&gt;="&amp;Pivot!$B$3,Clean!$A$6:$A$205,"&lt;="&amp;Pivot!$B$4))</f>
        <v/>
      </c>
      <c r="C47" s="13">
        <f>IF($A47="","",SUMIFS(Clean!$F$6:$F$205,Clean!$D$6:$D$205,$A47,Clean!$A$6:$A$205,"&gt;="&amp;Pivot!$B$3,Clean!$A$6:$A$205,"&lt;="&amp;Pivot!$B$4))</f>
        <v/>
      </c>
      <c r="D47" s="17">
        <f>IF($A47="","",IFERROR($C47/SUM($C$40:$C$59),0))</f>
        <v/>
      </c>
      <c r="E47" s="11">
        <f>IF($A47="","",COUNTIFS(Clean!$D$6:$D$205,$A47,Clean!$A$6:$A$205,"&gt;="&amp;Pivot!$B$3,Clean!$A$6:$A$205,"&lt;="&amp;Pivot!$B$4))</f>
        <v/>
      </c>
    </row>
    <row r="48">
      <c r="A48" s="10">
        <f>IFERROR(INDEX(Clean!$D$6:$D$205,MATCH(9,Clean!$J$6:$J$205,0)),"")</f>
        <v/>
      </c>
      <c r="B48" s="11">
        <f>IF($A48="","",SUMIFS(Clean!$E$6:$E$205,Clean!$D$6:$D$205,$A48,Clean!$A$6:$A$205,"&gt;="&amp;Pivot!$B$3,Clean!$A$6:$A$205,"&lt;="&amp;Pivot!$B$4))</f>
        <v/>
      </c>
      <c r="C48" s="13">
        <f>IF($A48="","",SUMIFS(Clean!$F$6:$F$205,Clean!$D$6:$D$205,$A48,Clean!$A$6:$A$205,"&gt;="&amp;Pivot!$B$3,Clean!$A$6:$A$205,"&lt;="&amp;Pivot!$B$4))</f>
        <v/>
      </c>
      <c r="D48" s="17">
        <f>IF($A48="","",IFERROR($C48/SUM($C$40:$C$59),0))</f>
        <v/>
      </c>
      <c r="E48" s="11">
        <f>IF($A48="","",COUNTIFS(Clean!$D$6:$D$205,$A48,Clean!$A$6:$A$205,"&gt;="&amp;Pivot!$B$3,Clean!$A$6:$A$205,"&lt;="&amp;Pivot!$B$4))</f>
        <v/>
      </c>
    </row>
    <row r="49">
      <c r="A49" s="10">
        <f>IFERROR(INDEX(Clean!$D$6:$D$205,MATCH(10,Clean!$J$6:$J$205,0)),"")</f>
        <v/>
      </c>
      <c r="B49" s="11">
        <f>IF($A49="","",SUMIFS(Clean!$E$6:$E$205,Clean!$D$6:$D$205,$A49,Clean!$A$6:$A$205,"&gt;="&amp;Pivot!$B$3,Clean!$A$6:$A$205,"&lt;="&amp;Pivot!$B$4))</f>
        <v/>
      </c>
      <c r="C49" s="13">
        <f>IF($A49="","",SUMIFS(Clean!$F$6:$F$205,Clean!$D$6:$D$205,$A49,Clean!$A$6:$A$205,"&gt;="&amp;Pivot!$B$3,Clean!$A$6:$A$205,"&lt;="&amp;Pivot!$B$4))</f>
        <v/>
      </c>
      <c r="D49" s="17">
        <f>IF($A49="","",IFERROR($C49/SUM($C$40:$C$59),0))</f>
        <v/>
      </c>
      <c r="E49" s="11">
        <f>IF($A49="","",COUNTIFS(Clean!$D$6:$D$205,$A49,Clean!$A$6:$A$205,"&gt;="&amp;Pivot!$B$3,Clean!$A$6:$A$205,"&lt;="&amp;Pivot!$B$4))</f>
        <v/>
      </c>
    </row>
    <row r="50">
      <c r="A50" s="10">
        <f>IFERROR(INDEX(Clean!$D$6:$D$205,MATCH(11,Clean!$J$6:$J$205,0)),"")</f>
        <v/>
      </c>
      <c r="B50" s="11">
        <f>IF($A50="","",SUMIFS(Clean!$E$6:$E$205,Clean!$D$6:$D$205,$A50,Clean!$A$6:$A$205,"&gt;="&amp;Pivot!$B$3,Clean!$A$6:$A$205,"&lt;="&amp;Pivot!$B$4))</f>
        <v/>
      </c>
      <c r="C50" s="13">
        <f>IF($A50="","",SUMIFS(Clean!$F$6:$F$205,Clean!$D$6:$D$205,$A50,Clean!$A$6:$A$205,"&gt;="&amp;Pivot!$B$3,Clean!$A$6:$A$205,"&lt;="&amp;Pivot!$B$4))</f>
        <v/>
      </c>
      <c r="D50" s="17">
        <f>IF($A50="","",IFERROR($C50/SUM($C$40:$C$59),0))</f>
        <v/>
      </c>
      <c r="E50" s="11">
        <f>IF($A50="","",COUNTIFS(Clean!$D$6:$D$205,$A50,Clean!$A$6:$A$205,"&gt;="&amp;Pivot!$B$3,Clean!$A$6:$A$205,"&lt;="&amp;Pivot!$B$4))</f>
        <v/>
      </c>
    </row>
    <row r="51">
      <c r="A51" s="10">
        <f>IFERROR(INDEX(Clean!$D$6:$D$205,MATCH(12,Clean!$J$6:$J$205,0)),"")</f>
        <v/>
      </c>
      <c r="B51" s="11">
        <f>IF($A51="","",SUMIFS(Clean!$E$6:$E$205,Clean!$D$6:$D$205,$A51,Clean!$A$6:$A$205,"&gt;="&amp;Pivot!$B$3,Clean!$A$6:$A$205,"&lt;="&amp;Pivot!$B$4))</f>
        <v/>
      </c>
      <c r="C51" s="13">
        <f>IF($A51="","",SUMIFS(Clean!$F$6:$F$205,Clean!$D$6:$D$205,$A51,Clean!$A$6:$A$205,"&gt;="&amp;Pivot!$B$3,Clean!$A$6:$A$205,"&lt;="&amp;Pivot!$B$4))</f>
        <v/>
      </c>
      <c r="D51" s="17">
        <f>IF($A51="","",IFERROR($C51/SUM($C$40:$C$59),0))</f>
        <v/>
      </c>
      <c r="E51" s="11">
        <f>IF($A51="","",COUNTIFS(Clean!$D$6:$D$205,$A51,Clean!$A$6:$A$205,"&gt;="&amp;Pivot!$B$3,Clean!$A$6:$A$205,"&lt;="&amp;Pivot!$B$4))</f>
        <v/>
      </c>
    </row>
    <row r="52">
      <c r="A52" s="10">
        <f>IFERROR(INDEX(Clean!$D$6:$D$205,MATCH(13,Clean!$J$6:$J$205,0)),"")</f>
        <v/>
      </c>
      <c r="B52" s="11">
        <f>IF($A52="","",SUMIFS(Clean!$E$6:$E$205,Clean!$D$6:$D$205,$A52,Clean!$A$6:$A$205,"&gt;="&amp;Pivot!$B$3,Clean!$A$6:$A$205,"&lt;="&amp;Pivot!$B$4))</f>
        <v/>
      </c>
      <c r="C52" s="13">
        <f>IF($A52="","",SUMIFS(Clean!$F$6:$F$205,Clean!$D$6:$D$205,$A52,Clean!$A$6:$A$205,"&gt;="&amp;Pivot!$B$3,Clean!$A$6:$A$205,"&lt;="&amp;Pivot!$B$4))</f>
        <v/>
      </c>
      <c r="D52" s="17">
        <f>IF($A52="","",IFERROR($C52/SUM($C$40:$C$59),0))</f>
        <v/>
      </c>
      <c r="E52" s="11">
        <f>IF($A52="","",COUNTIFS(Clean!$D$6:$D$205,$A52,Clean!$A$6:$A$205,"&gt;="&amp;Pivot!$B$3,Clean!$A$6:$A$205,"&lt;="&amp;Pivot!$B$4))</f>
        <v/>
      </c>
    </row>
    <row r="53">
      <c r="A53" s="10">
        <f>IFERROR(INDEX(Clean!$D$6:$D$205,MATCH(14,Clean!$J$6:$J$205,0)),"")</f>
        <v/>
      </c>
      <c r="B53" s="11">
        <f>IF($A53="","",SUMIFS(Clean!$E$6:$E$205,Clean!$D$6:$D$205,$A53,Clean!$A$6:$A$205,"&gt;="&amp;Pivot!$B$3,Clean!$A$6:$A$205,"&lt;="&amp;Pivot!$B$4))</f>
        <v/>
      </c>
      <c r="C53" s="13">
        <f>IF($A53="","",SUMIFS(Clean!$F$6:$F$205,Clean!$D$6:$D$205,$A53,Clean!$A$6:$A$205,"&gt;="&amp;Pivot!$B$3,Clean!$A$6:$A$205,"&lt;="&amp;Pivot!$B$4))</f>
        <v/>
      </c>
      <c r="D53" s="17">
        <f>IF($A53="","",IFERROR($C53/SUM($C$40:$C$59),0))</f>
        <v/>
      </c>
      <c r="E53" s="11">
        <f>IF($A53="","",COUNTIFS(Clean!$D$6:$D$205,$A53,Clean!$A$6:$A$205,"&gt;="&amp;Pivot!$B$3,Clean!$A$6:$A$205,"&lt;="&amp;Pivot!$B$4))</f>
        <v/>
      </c>
    </row>
    <row r="54">
      <c r="A54" s="10">
        <f>IFERROR(INDEX(Clean!$D$6:$D$205,MATCH(15,Clean!$J$6:$J$205,0)),"")</f>
        <v/>
      </c>
      <c r="B54" s="11">
        <f>IF($A54="","",SUMIFS(Clean!$E$6:$E$205,Clean!$D$6:$D$205,$A54,Clean!$A$6:$A$205,"&gt;="&amp;Pivot!$B$3,Clean!$A$6:$A$205,"&lt;="&amp;Pivot!$B$4))</f>
        <v/>
      </c>
      <c r="C54" s="13">
        <f>IF($A54="","",SUMIFS(Clean!$F$6:$F$205,Clean!$D$6:$D$205,$A54,Clean!$A$6:$A$205,"&gt;="&amp;Pivot!$B$3,Clean!$A$6:$A$205,"&lt;="&amp;Pivot!$B$4))</f>
        <v/>
      </c>
      <c r="D54" s="17">
        <f>IF($A54="","",IFERROR($C54/SUM($C$40:$C$59),0))</f>
        <v/>
      </c>
      <c r="E54" s="11">
        <f>IF($A54="","",COUNTIFS(Clean!$D$6:$D$205,$A54,Clean!$A$6:$A$205,"&gt;="&amp;Pivot!$B$3,Clean!$A$6:$A$205,"&lt;="&amp;Pivot!$B$4))</f>
        <v/>
      </c>
    </row>
    <row r="55">
      <c r="A55" s="10">
        <f>IFERROR(INDEX(Clean!$D$6:$D$205,MATCH(16,Clean!$J$6:$J$205,0)),"")</f>
        <v/>
      </c>
      <c r="B55" s="11">
        <f>IF($A55="","",SUMIFS(Clean!$E$6:$E$205,Clean!$D$6:$D$205,$A55,Clean!$A$6:$A$205,"&gt;="&amp;Pivot!$B$3,Clean!$A$6:$A$205,"&lt;="&amp;Pivot!$B$4))</f>
        <v/>
      </c>
      <c r="C55" s="13">
        <f>IF($A55="","",SUMIFS(Clean!$F$6:$F$205,Clean!$D$6:$D$205,$A55,Clean!$A$6:$A$205,"&gt;="&amp;Pivot!$B$3,Clean!$A$6:$A$205,"&lt;="&amp;Pivot!$B$4))</f>
        <v/>
      </c>
      <c r="D55" s="17">
        <f>IF($A55="","",IFERROR($C55/SUM($C$40:$C$59),0))</f>
        <v/>
      </c>
      <c r="E55" s="11">
        <f>IF($A55="","",COUNTIFS(Clean!$D$6:$D$205,$A55,Clean!$A$6:$A$205,"&gt;="&amp;Pivot!$B$3,Clean!$A$6:$A$205,"&lt;="&amp;Pivot!$B$4))</f>
        <v/>
      </c>
    </row>
    <row r="56">
      <c r="A56" s="10">
        <f>IFERROR(INDEX(Clean!$D$6:$D$205,MATCH(17,Clean!$J$6:$J$205,0)),"")</f>
        <v/>
      </c>
      <c r="B56" s="11">
        <f>IF($A56="","",SUMIFS(Clean!$E$6:$E$205,Clean!$D$6:$D$205,$A56,Clean!$A$6:$A$205,"&gt;="&amp;Pivot!$B$3,Clean!$A$6:$A$205,"&lt;="&amp;Pivot!$B$4))</f>
        <v/>
      </c>
      <c r="C56" s="13">
        <f>IF($A56="","",SUMIFS(Clean!$F$6:$F$205,Clean!$D$6:$D$205,$A56,Clean!$A$6:$A$205,"&gt;="&amp;Pivot!$B$3,Clean!$A$6:$A$205,"&lt;="&amp;Pivot!$B$4))</f>
        <v/>
      </c>
      <c r="D56" s="17">
        <f>IF($A56="","",IFERROR($C56/SUM($C$40:$C$59),0))</f>
        <v/>
      </c>
      <c r="E56" s="11">
        <f>IF($A56="","",COUNTIFS(Clean!$D$6:$D$205,$A56,Clean!$A$6:$A$205,"&gt;="&amp;Pivot!$B$3,Clean!$A$6:$A$205,"&lt;="&amp;Pivot!$B$4))</f>
        <v/>
      </c>
    </row>
    <row r="57">
      <c r="A57" s="10">
        <f>IFERROR(INDEX(Clean!$D$6:$D$205,MATCH(18,Clean!$J$6:$J$205,0)),"")</f>
        <v/>
      </c>
      <c r="B57" s="11">
        <f>IF($A57="","",SUMIFS(Clean!$E$6:$E$205,Clean!$D$6:$D$205,$A57,Clean!$A$6:$A$205,"&gt;="&amp;Pivot!$B$3,Clean!$A$6:$A$205,"&lt;="&amp;Pivot!$B$4))</f>
        <v/>
      </c>
      <c r="C57" s="13">
        <f>IF($A57="","",SUMIFS(Clean!$F$6:$F$205,Clean!$D$6:$D$205,$A57,Clean!$A$6:$A$205,"&gt;="&amp;Pivot!$B$3,Clean!$A$6:$A$205,"&lt;="&amp;Pivot!$B$4))</f>
        <v/>
      </c>
      <c r="D57" s="17">
        <f>IF($A57="","",IFERROR($C57/SUM($C$40:$C$59),0))</f>
        <v/>
      </c>
      <c r="E57" s="11">
        <f>IF($A57="","",COUNTIFS(Clean!$D$6:$D$205,$A57,Clean!$A$6:$A$205,"&gt;="&amp;Pivot!$B$3,Clean!$A$6:$A$205,"&lt;="&amp;Pivot!$B$4))</f>
        <v/>
      </c>
    </row>
    <row r="58">
      <c r="A58" s="10">
        <f>IFERROR(INDEX(Clean!$D$6:$D$205,MATCH(19,Clean!$J$6:$J$205,0)),"")</f>
        <v/>
      </c>
      <c r="B58" s="11">
        <f>IF($A58="","",SUMIFS(Clean!$E$6:$E$205,Clean!$D$6:$D$205,$A58,Clean!$A$6:$A$205,"&gt;="&amp;Pivot!$B$3,Clean!$A$6:$A$205,"&lt;="&amp;Pivot!$B$4))</f>
        <v/>
      </c>
      <c r="C58" s="13">
        <f>IF($A58="","",SUMIFS(Clean!$F$6:$F$205,Clean!$D$6:$D$205,$A58,Clean!$A$6:$A$205,"&gt;="&amp;Pivot!$B$3,Clean!$A$6:$A$205,"&lt;="&amp;Pivot!$B$4))</f>
        <v/>
      </c>
      <c r="D58" s="17">
        <f>IF($A58="","",IFERROR($C58/SUM($C$40:$C$59),0))</f>
        <v/>
      </c>
      <c r="E58" s="11">
        <f>IF($A58="","",COUNTIFS(Clean!$D$6:$D$205,$A58,Clean!$A$6:$A$205,"&gt;="&amp;Pivot!$B$3,Clean!$A$6:$A$205,"&lt;="&amp;Pivot!$B$4))</f>
        <v/>
      </c>
    </row>
    <row r="59">
      <c r="A59" s="10">
        <f>IFERROR(INDEX(Clean!$D$6:$D$205,MATCH(20,Clean!$J$6:$J$205,0)),"")</f>
        <v/>
      </c>
      <c r="B59" s="11">
        <f>IF($A59="","",SUMIFS(Clean!$E$6:$E$205,Clean!$D$6:$D$205,$A59,Clean!$A$6:$A$205,"&gt;="&amp;Pivot!$B$3,Clean!$A$6:$A$205,"&lt;="&amp;Pivot!$B$4))</f>
        <v/>
      </c>
      <c r="C59" s="13">
        <f>IF($A59="","",SUMIFS(Clean!$F$6:$F$205,Clean!$D$6:$D$205,$A59,Clean!$A$6:$A$205,"&gt;="&amp;Pivot!$B$3,Clean!$A$6:$A$205,"&lt;="&amp;Pivot!$B$4))</f>
        <v/>
      </c>
      <c r="D59" s="17">
        <f>IF($A59="","",IFERROR($C59/SUM($C$40:$C$59),0))</f>
        <v/>
      </c>
      <c r="E59" s="11">
        <f>IF($A59="","",COUNTIFS(Clean!$D$6:$D$205,$A59,Clean!$A$6:$A$205,"&gt;="&amp;Pivot!$B$3,Clean!$A$6:$A$205,"&lt;="&amp;Pivot!$B$4))</f>
        <v/>
      </c>
    </row>
    <row r="60">
      <c r="A60" s="3" t="inlineStr">
        <is>
          <t>Total</t>
        </is>
      </c>
      <c r="B60" s="16">
        <f>SUM(B40:B59)</f>
        <v/>
      </c>
      <c r="C60" s="18">
        <f>SUM(C40:C59)</f>
        <v/>
      </c>
      <c r="D60" s="19">
        <f>SUM(D40:D59)</f>
        <v/>
      </c>
      <c r="E60" s="16">
        <f>SUM(E40:E59)</f>
        <v/>
      </c>
    </row>
  </sheetData>
  <dataValidations count="1">
    <dataValidation sqref="B5" showDropDown="0" showInputMessage="0" showErrorMessage="0" allowBlank="0" promptTitle="Measure" prompt="Revenue or Units. Every cell in all three blocks switches with it." type="list">
      <formula1>"Revenue,Units"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pane ySplit="5" topLeftCell="A6" activePane="bottomLeft" state="frozen"/>
      <selection pane="bottomLeft" activeCell="A1" sqref="A1"/>
    </sheetView>
  </sheetViews>
  <sheetFormatPr baseColWidth="8" defaultRowHeight="15"/>
  <cols>
    <col width="46" customWidth="1" min="1" max="1"/>
    <col width="18" customWidth="1" min="2" max="2"/>
    <col width="18" customWidth="1" min="3" max="3"/>
    <col width="34" customWidth="1" min="4" max="4"/>
  </cols>
  <sheetData>
    <row r="1">
      <c r="A1" s="1" t="inlineStr">
        <is>
          <t>Checks</t>
        </is>
      </c>
    </row>
    <row r="2">
      <c r="A2" s="2" t="inlineStr">
        <is>
          <t>Row counts and totals reconciled against the source. Every Status must read OK before the pivot means anything.</t>
        </is>
      </c>
    </row>
    <row r="5">
      <c r="A5" s="6" t="inlineStr">
        <is>
          <t>Check</t>
        </is>
      </c>
      <c r="B5" s="6" t="inlineStr">
        <is>
          <t>Source</t>
        </is>
      </c>
      <c r="C5" s="6" t="inlineStr">
        <is>
          <t>Clean</t>
        </is>
      </c>
      <c r="D5" s="6" t="inlineStr">
        <is>
          <t>Status</t>
        </is>
      </c>
    </row>
    <row r="6">
      <c r="A6" s="20" t="inlineStr">
        <is>
          <t>Rows received (Raw, column A filled)</t>
        </is>
      </c>
      <c r="B6" s="15">
        <f>COUNT(Raw!$A$6:$A$205)</f>
        <v/>
      </c>
      <c r="D6" s="10">
        <f>IF($B6=0,"Nothing pasted into Raw yet","Rows on Raw")</f>
        <v/>
      </c>
    </row>
    <row r="7">
      <c r="A7" s="20" t="inlineStr">
        <is>
          <t>Rows dropped as subtotal, total or no region</t>
        </is>
      </c>
      <c r="B7" s="15">
        <f>COUNTIF(Raw!$G$6:$G$205,"Drop")</f>
        <v/>
      </c>
      <c r="D7" s="10">
        <f>IF($B7=0,"Nothing dropped","Dropped — check they really are subtotals")</f>
        <v/>
      </c>
    </row>
    <row r="8">
      <c r="A8" s="20" t="inlineStr">
        <is>
          <t>Rows kept</t>
        </is>
      </c>
      <c r="B8" s="15">
        <f>COUNTIF(Raw!$G$6:$G$205,"Keep")</f>
        <v/>
      </c>
      <c r="C8" s="11">
        <f>COUNT(Clean!$A$6:$A$205)</f>
        <v/>
      </c>
      <c r="D8" s="10">
        <f>IF($B8=$C8,"OK","Clean does not match — rows 6:205 full?")</f>
        <v/>
      </c>
    </row>
    <row r="9">
      <c r="A9" s="20" t="inlineStr">
        <is>
          <t>Units</t>
        </is>
      </c>
      <c r="B9" s="15">
        <f>SUMIFS(Raw!$E$6:$E$205,Raw!$G$6:$G$205,"Keep")</f>
        <v/>
      </c>
      <c r="C9" s="11">
        <f>SUM(Clean!$E$6:$E$205)</f>
        <v/>
      </c>
      <c r="D9" s="10">
        <f>IF(ROUND($B9-$C9,6)=0,"OK","Out by "&amp;ROUND($B9-$C9,2))</f>
        <v/>
      </c>
    </row>
    <row r="10">
      <c r="A10" s="20" t="inlineStr">
        <is>
          <t>Units on rows that were dropped</t>
        </is>
      </c>
      <c r="B10" s="15">
        <f>SUMIFS(Raw!$E$6:$E$205,Raw!$G$6:$G$205,"Drop")</f>
        <v/>
      </c>
      <c r="D10" s="10">
        <f>IF($B10=0,"OK","This is what would have been double-counted")</f>
        <v/>
      </c>
    </row>
    <row r="11">
      <c r="A11" s="20" t="inlineStr">
        <is>
          <t>Revenue on Clean</t>
        </is>
      </c>
      <c r="B11" s="21">
        <f>SUM(Clean!$F$6:$F$205)</f>
        <v/>
      </c>
      <c r="D11" s="10">
        <f>IF($B11=0,"No revenue — is the price list filled in?","Priced from Clean O:P")</f>
        <v/>
      </c>
    </row>
    <row r="12">
      <c r="A12" s="20" t="inlineStr">
        <is>
          <t>Cross-tab total vs Clean, inside the date window</t>
        </is>
      </c>
      <c r="B12" s="15">
        <f>Pivot!$H$19</f>
        <v/>
      </c>
      <c r="C12" s="11">
        <f>IF(Pivot!$B$5="Units",SUMIFS(Clean!$E$6:$E$205,Clean!$A$6:$A$205,"&gt;="&amp;Pivot!$B$3,Clean!$A$6:$A$205,"&lt;="&amp;Pivot!$B$4),SUMIFS(Clean!$F$6:$F$205,Clean!$A$6:$A$205,"&gt;="&amp;Pivot!$B$3,Clean!$A$6:$A$205,"&lt;="&amp;Pivot!$B$4))</f>
        <v/>
      </c>
      <c r="D12" s="10">
        <f>IF(ROUND($B12-$C12,6)=0,"OK","Cross-tab is out by "&amp;ROUND($B12-$C12,2))</f>
        <v/>
      </c>
    </row>
    <row r="13">
      <c r="A13" s="20" t="inlineStr">
        <is>
          <t>Regions found / shown in the cross-tab</t>
        </is>
      </c>
      <c r="B13" s="15">
        <f>COUNT(Clean!$H$6:$H$205)</f>
        <v/>
      </c>
      <c r="C13" s="11">
        <f>SUMPRODUCT(--(Pivot!$A$9:$A$18&lt;&gt;""))</f>
        <v/>
      </c>
      <c r="D13" s="10">
        <f>IF($B13&lt;=10,"OK","More regions than the cross-tab has rows")</f>
        <v/>
      </c>
    </row>
    <row r="14">
      <c r="A14" s="20" t="inlineStr">
        <is>
          <t>Products found / shown in the cross-tab</t>
        </is>
      </c>
      <c r="B14" s="15">
        <f>COUNT(Clean!$I$6:$I$205)</f>
        <v/>
      </c>
      <c r="D14" s="10">
        <f>IF($B14&lt;=6,"OK","More products than the cross-tab has columns")</f>
        <v/>
      </c>
    </row>
    <row r="15">
      <c r="A15" s="20" t="inlineStr">
        <is>
          <t>Reps found</t>
        </is>
      </c>
      <c r="B15" s="15">
        <f>COUNT(Clean!$J$6:$J$205)</f>
        <v/>
      </c>
      <c r="D15" s="10">
        <f>IF($B15&lt;=20,"OK","More reps than block 3 has rows")</f>
        <v/>
      </c>
    </row>
    <row r="16">
      <c r="A16" s="20" t="inlineStr">
        <is>
          <t>Raw values carrying a leading or trailing space</t>
        </is>
      </c>
      <c r="B16" s="15">
        <f>SUMPRODUCT(--(Raw!$B$6:$B$205&lt;&gt;TRIM(Raw!$B$6:$B$205)))+SUMPRODUCT(--(Raw!$C$6:$C$205&lt;&gt;TRIM(Raw!$C$6:$C$205)))+SUMPRODUCT(--(Raw!$D$6:$D$205&lt;&gt;TRIM(Raw!$D$6:$D$205)))</f>
        <v/>
      </c>
      <c r="D16" s="10">
        <f>IF($B16=0,"OK","Trimmed on Clean — Raw is left as received")</f>
        <v/>
      </c>
    </row>
    <row r="17">
      <c r="A17" s="20" t="inlineStr">
        <is>
          <t>Rows with units but no price</t>
        </is>
      </c>
      <c r="B17" s="15">
        <f>COUNTIFS(Clean!$E$6:$E$205,"&gt;0",Clean!$F$6:$F$205,"")</f>
        <v/>
      </c>
      <c r="D17" s="10">
        <f>IF($B17=0,"OK","Add the product to the price list on Clean O:P")</f>
        <v/>
      </c>
    </row>
    <row r="18">
      <c r="A18" s="20" t="inlineStr">
        <is>
          <t>Duplicate date + region + product + rep</t>
        </is>
      </c>
      <c r="B18" s="15">
        <f>COUNTIF(Clean!$M$6:$M$205,"Duplicate")</f>
        <v/>
      </c>
      <c r="D18" s="10">
        <f>IF($B18=0,"OK","Two rows at the same grain — one export run twice?")</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2026-09-12T18:12:36Z</dcterms:created>
  <dcterms:modified xsi:type="dcterms:W3CDTF">2026-09-12T18:12:37Z</dcterms:modified>
</cp:coreProperties>
</file>