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Budget" sheetId="2" state="visible" r:id="rId2"/>
    <sheet name="POs" sheetId="3" state="visible" r:id="rId3"/>
    <sheet name="Invoices" sheetId="4" state="visible" r:id="rId4"/>
    <sheet name="Supplie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$#,##0;($#,##0);-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b val="1"/>
      <color rgb="000000FF"/>
      <sz val="1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1734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7" fillId="2" borderId="0" pivotButton="0" quotePrefix="0" xfId="0"/>
    <xf numFmtId="0" fontId="3" fillId="0" borderId="0" pivotButton="0" quotePrefix="0" xfId="0"/>
    <xf numFmtId="164" fontId="4" fillId="2" borderId="1" pivotButton="0" quotePrefix="0" xfId="0"/>
    <xf numFmtId="164" fontId="3" fillId="0" borderId="1" pivotButton="0" quotePrefix="0" xfId="0"/>
    <xf numFmtId="165" fontId="5" fillId="0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4" fillId="2" borderId="1" pivotButton="0" quotePrefix="0" xfId="0"/>
    <xf numFmtId="166" fontId="4" fillId="2" borderId="1" pivotButton="0" quotePrefix="0" xfId="0"/>
    <xf numFmtId="166" fontId="3" fillId="0" borderId="1" pivotButton="0" quotePrefix="0" xfId="0"/>
    <xf numFmtId="166" fontId="5" fillId="0" borderId="1" pivotButton="0" quotePrefix="0" xfId="0"/>
    <xf numFmtId="3" fontId="3" fillId="0" borderId="1" pivotButton="0" quotePrefix="0" xfId="0"/>
    <xf numFmtId="0" fontId="3" fillId="0" borderId="1" pivotButton="0" quotePrefix="0" xfId="0"/>
    <xf numFmtId="166" fontId="5" fillId="4" borderId="1" pivotButton="0" quotePrefix="0" xfId="0"/>
    <xf numFmtId="165" fontId="5" fillId="4" borderId="1" pivotButton="0" quotePrefix="0" xfId="0"/>
    <xf numFmtId="3" fontId="5" fillId="4" borderId="1" pivotButton="0" quotePrefix="0" xfId="0"/>
    <xf numFmtId="3" fontId="5" fillId="0" borderId="1" pivotButton="0" quotePrefix="0" xfId="0"/>
    <xf numFmtId="3" fontId="4" fillId="2" borderId="1" pivotButton="0" quotePrefix="0" xfId="0"/>
    <xf numFmtId="165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Budget, committed and invoiced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'Budget'!B9</f>
            </strRef>
          </tx>
          <spPr>
            <a:ln>
              <a:prstDash val="solid"/>
            </a:ln>
          </spPr>
          <cat>
            <numRef>
              <f>'Budget'!$A$10:$A$21</f>
            </numRef>
          </cat>
          <val>
            <numRef>
              <f>'Budget'!$B$10:$B$21</f>
            </numRef>
          </val>
        </ser>
        <ser>
          <idx val="1"/>
          <order val="1"/>
          <tx>
            <strRef>
              <f>'Budget'!C9</f>
            </strRef>
          </tx>
          <spPr>
            <a:ln>
              <a:prstDash val="solid"/>
            </a:ln>
          </spPr>
          <cat>
            <numRef>
              <f>'Budget'!$A$10:$A$21</f>
            </numRef>
          </cat>
          <val>
            <numRef>
              <f>'Budget'!$C$10:$C$21</f>
            </numRef>
          </val>
        </ser>
        <ser>
          <idx val="2"/>
          <order val="2"/>
          <tx>
            <strRef>
              <f>'Budget'!D9</f>
            </strRef>
          </tx>
          <spPr>
            <a:ln>
              <a:prstDash val="solid"/>
            </a:ln>
          </spPr>
          <cat>
            <numRef>
              <f>'Budget'!$A$10:$A$21</f>
            </numRef>
          </cat>
          <val>
            <numRef>
              <f>'Budget'!$D$10:$D$21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14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Procurement Budget &amp; Cost Analysis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Committed versus invoiced, and why the difference matters</t>
        </is>
      </c>
    </row>
    <row r="5">
      <c r="A5" s="4" t="inlineStr">
        <is>
          <t>Committed is money you have promised: a purchase order raised. Invoiced is money you have been billed for. A budget managed against invoices reports an overrun only once it is irreversible, because the orders causing it were raised weeks earlier. Budget column E is Budget - Committed. Column H is Budget - Invoiced, the comfortable number, kept beside it on purpose, and column I is the gap between them.</t>
        </is>
      </c>
    </row>
    <row r="7">
      <c r="A7" s="3" t="inlineStr">
        <is>
          <t>The seeded example</t>
        </is>
      </c>
    </row>
    <row r="8">
      <c r="A8" s="4" t="inlineStr">
        <is>
          <t>Tooling has a 60,000 budget. Invoices total 48,000 — 80.0% of budget, and reassuring. Commitments total 72,500 — 120.8%, and already overspent. The 24,500 difference is PO-1010 and PO-1015, raised in July and never invoiced. Nothing could be undone by the time the invoice view noticed; the commitment view would have caught it in July.</t>
        </is>
      </c>
    </row>
    <row r="10">
      <c r="A10" s="3" t="inlineStr">
        <is>
          <t>Which columns you type</t>
        </is>
      </c>
    </row>
    <row r="11">
      <c r="A11" s="4" t="inlineStr">
        <is>
          <t>Budget A and B, and the period dates in C4 and C5. POs A-I. Invoices A-G. Suppliers A-D. Everything else is calculated. Yellow with blue text means type here; black means the workbook fills it in.</t>
        </is>
      </c>
    </row>
    <row r="13">
      <c r="A13" s="3" t="inlineStr">
        <is>
          <t>Committed is calculated, not typed</t>
        </is>
      </c>
    </row>
    <row r="14">
      <c r="A14" s="4" t="inlineStr">
        <is>
          <t>Budget column C is SUMIFS over the POs tab, filtered on the category and on status &lt;&gt; Cancelled. Invoiced is SUMIFS over the Invoices tab on the same category. This means the category text has to match exactly across the three tabs — Invoices column K flags an invoice whose category disagrees with its PO, which is how the mismatch usually arrives.</t>
        </is>
      </c>
    </row>
    <row r="16">
      <c r="A16" s="3" t="inlineStr">
        <is>
          <t>Cancelled POs are marked, never deleted</t>
        </is>
      </c>
    </row>
    <row r="17">
      <c r="A17" s="4" t="inlineStr">
        <is>
          <t>The commitment formula excludes them, so a cancelled order costs you nothing, and the row preserves the record of what was ordered and reversed. Budget column J totals the cancelled value per category so you can see how much ordering is being undone — a large figure there is a specification problem, not a procurement one.</t>
        </is>
      </c>
    </row>
    <row r="19">
      <c r="A19" s="3" t="inlineStr">
        <is>
          <t>Partial receipts</t>
        </is>
      </c>
    </row>
    <row r="20">
      <c r="A20" s="4" t="inlineStr">
        <is>
          <t>Put the value actually received in POs column I and leave the status at 'Part received'. The open commitment in column K stays at Value - Invoiced, so the balance is still committed. Closing the whole PO on a partial receipt is the single most common source of phantom budget availability. PO-1009 and PO-1012 are seeded this way.</t>
        </is>
      </c>
    </row>
    <row r="22">
      <c r="A22" s="3" t="inlineStr">
        <is>
          <t>Open commitment and what it tells you</t>
        </is>
      </c>
    </row>
    <row r="23">
      <c r="A23" s="4" t="inlineStr">
        <is>
          <t>Value ordered minus value invoiced, per PO on the POs tab and per category on Budget column G. A large and ageing figure here almost always means goods have been received and nobody has receipted them, not that the supplier is slow to bill. POs column N buckets the age; column O says which case it is.</t>
        </is>
      </c>
    </row>
    <row r="25">
      <c r="A25" s="3" t="inlineStr">
        <is>
          <t>The early-warning rule</t>
        </is>
      </c>
    </row>
    <row r="26">
      <c r="A26" s="4" t="inlineStr">
        <is>
          <t>Budget column M compares % committed with the share of the period elapsed, shown in C7. Above 90% committed before the period is 90% gone is the signal worth acting on, and it is the one the invoice view cannot produce. Set C4 and C5 to your own financial year.</t>
        </is>
      </c>
    </row>
    <row r="28">
      <c r="A28" s="3" t="inlineStr">
        <is>
          <t>Invoice matching</t>
        </is>
      </c>
    </row>
    <row r="29">
      <c r="A29" s="4" t="inlineStr">
        <is>
          <t>Invoices column K runs three checks: the PO exists, its category agrees, and the cumulative invoiced value for that PO has not passed the PO value. It is not a three-way match — there is no goods-receipt document here — but it catches the errors that distort the budget.</t>
        </is>
      </c>
    </row>
    <row r="31">
      <c r="A31" s="3" t="inlineStr">
        <is>
          <t>Payment terms and due dates</t>
        </is>
      </c>
    </row>
    <row r="32">
      <c r="A32" s="4" t="inlineStr">
        <is>
          <t>Terms live once, on Suppliers column C, and Invoices looks them up. A supplier not on the list falls back to 30 days, which is a guess: add them. Days overdue stops counting once the status is Paid.</t>
        </is>
      </c>
    </row>
    <row r="34">
      <c r="A34" s="3" t="inlineStr">
        <is>
          <t>Ranges</t>
        </is>
      </c>
    </row>
    <row r="35">
      <c r="A35" s="4" t="inlineStr">
        <is>
          <t>Budget rows 10-59, POs and Invoices rows 5-204, Suppliers rows 5-54. Insert rows inside those ranges rather than typing below them. Money is shown to the nearest unit because procurement numbers are large and the cents are noise; percentages are stored as fractions, so 0.90 displays as 90.0%.</t>
        </is>
      </c>
    </row>
    <row r="38">
      <c r="A38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5" customWidth="1" min="7" max="7"/>
    <col width="16" customWidth="1" min="8" max="8"/>
    <col width="15" customWidth="1" min="9" max="9"/>
    <col width="13" customWidth="1" min="10" max="10"/>
    <col width="9" customWidth="1" min="11" max="11"/>
    <col width="12" customWidth="1" min="12" max="12"/>
    <col width="36" customWidth="1" min="13" max="13"/>
  </cols>
  <sheetData>
    <row r="1">
      <c r="A1" s="1" t="inlineStr">
        <is>
          <t>Procurement budget</t>
        </is>
      </c>
    </row>
    <row r="2">
      <c r="A2" s="2" t="inlineStr">
        <is>
          <t>Type the category and its budget. Committed and Invoiced are pulled from the POs and Invoices tabs — do not type over them.</t>
        </is>
      </c>
    </row>
    <row r="4">
      <c r="A4" s="6" t="inlineStr">
        <is>
          <t>Period start</t>
        </is>
      </c>
      <c r="C4" s="7" t="n">
        <v>46023</v>
      </c>
    </row>
    <row r="5">
      <c r="A5" s="6" t="inlineStr">
        <is>
          <t>Period end</t>
        </is>
      </c>
      <c r="C5" s="7" t="n">
        <v>46387</v>
      </c>
    </row>
    <row r="6">
      <c r="A6" s="6" t="inlineStr">
        <is>
          <t>Today</t>
        </is>
      </c>
      <c r="C6" s="8">
        <f>TODAY()</f>
        <v/>
      </c>
    </row>
    <row r="7">
      <c r="A7" s="6" t="inlineStr">
        <is>
          <t>Share of the period elapsed</t>
        </is>
      </c>
      <c r="C7" s="9">
        <f>IFERROR(MAX(0,MIN(1,($C$6-$C$4)/($C$5-$C$4))),0)</f>
        <v/>
      </c>
    </row>
    <row r="9">
      <c r="A9" s="10" t="inlineStr">
        <is>
          <t>Category</t>
        </is>
      </c>
      <c r="B9" s="10" t="inlineStr">
        <is>
          <t>Budget</t>
        </is>
      </c>
      <c r="C9" s="10" t="inlineStr">
        <is>
          <t>Committed</t>
        </is>
      </c>
      <c r="D9" s="10" t="inlineStr">
        <is>
          <t>Invoiced</t>
        </is>
      </c>
      <c r="E9" s="10" t="inlineStr">
        <is>
          <t>Remaining</t>
        </is>
      </c>
      <c r="F9" s="10" t="inlineStr">
        <is>
          <t>% committed</t>
        </is>
      </c>
      <c r="G9" s="10" t="inlineStr">
        <is>
          <t>Open commitment</t>
        </is>
      </c>
      <c r="H9" s="10" t="inlineStr">
        <is>
          <t>Remaining on invoices only</t>
        </is>
      </c>
      <c r="I9" s="10" t="inlineStr">
        <is>
          <t>Gap the commitment view closes</t>
        </is>
      </c>
      <c r="J9" s="10" t="inlineStr">
        <is>
          <t>Cancelled value</t>
        </is>
      </c>
      <c r="K9" s="10" t="inlineStr">
        <is>
          <t>POs</t>
        </is>
      </c>
      <c r="L9" s="10" t="inlineStr">
        <is>
          <t>Open POs 60d+</t>
        </is>
      </c>
      <c r="M9" s="10" t="inlineStr">
        <is>
          <t>Status</t>
        </is>
      </c>
    </row>
    <row r="10">
      <c r="A10" s="11" t="inlineStr">
        <is>
          <t>Raw materials</t>
        </is>
      </c>
      <c r="B10" s="12" t="n">
        <v>480000</v>
      </c>
      <c r="C10" s="13">
        <f>IF($A10="","",SUMIFS(POs!$F$5:$F$204,POs!$D$5:$D$204,$A10,POs!$G$5:$G$204,"&lt;&gt;Cancelled"))</f>
        <v/>
      </c>
      <c r="D10" s="13">
        <f>IF($A10="","",SUMIFS(Invoices!$F$5:$F$204,Invoices!$E$5:$E$204,$A10))</f>
        <v/>
      </c>
      <c r="E10" s="14">
        <f>IF($A10="","",$B10-$C10)</f>
        <v/>
      </c>
      <c r="F10" s="9">
        <f>IF($A10="","",IF($B10=0,"",$C10/$B10))</f>
        <v/>
      </c>
      <c r="G10" s="13">
        <f>IF($A10="","",$C10-$D10)</f>
        <v/>
      </c>
      <c r="H10" s="13">
        <f>IF($A10="","",$B10-$D10)</f>
        <v/>
      </c>
      <c r="I10" s="13">
        <f>IF($A10="","",$H10-$E10)</f>
        <v/>
      </c>
      <c r="J10" s="13">
        <f>IF($A10="","",SUMIFS(POs!$F$5:$F$204,POs!$D$5:$D$204,$A10,POs!$G$5:$G$204,"Cancelled"))</f>
        <v/>
      </c>
      <c r="K10" s="15">
        <f>IF($A10="","",COUNTIFS(POs!$D$5:$D$204,$A10,POs!$G$5:$G$204,"&lt;&gt;Cancelled"))</f>
        <v/>
      </c>
      <c r="L10" s="15">
        <f>IF($A10="","",COUNTIFS(POs!$D$5:$D$204,$A10,POs!$G$5:$G$204,"&lt;&gt;Cancelled",POs!$K$5:$K$204,"&gt;0",POs!$B$5:$B$204,"&lt;"&amp;($C$6-60)))</f>
        <v/>
      </c>
      <c r="M10" s="16">
        <f>IF($A10="","",IF($B10=0,"No budget set",IF($F10&gt;1,"Over budget on commitments",IF(AND($F10&gt;=0.9,$C$7&lt;0.9),"Early warning: 90%+ committed, period not 90% gone",IF($G10&gt;$B10*0.25,"Large open commitment — check receipting","OK")))))</f>
        <v/>
      </c>
    </row>
    <row r="11">
      <c r="A11" s="11" t="inlineStr">
        <is>
          <t>Packaging</t>
        </is>
      </c>
      <c r="B11" s="12" t="n">
        <v>94000</v>
      </c>
      <c r="C11" s="13">
        <f>IF($A11="","",SUMIFS(POs!$F$5:$F$204,POs!$D$5:$D$204,$A11,POs!$G$5:$G$204,"&lt;&gt;Cancelled"))</f>
        <v/>
      </c>
      <c r="D11" s="13">
        <f>IF($A11="","",SUMIFS(Invoices!$F$5:$F$204,Invoices!$E$5:$E$204,$A11))</f>
        <v/>
      </c>
      <c r="E11" s="14">
        <f>IF($A11="","",$B11-$C11)</f>
        <v/>
      </c>
      <c r="F11" s="9">
        <f>IF($A11="","",IF($B11=0,"",$C11/$B11))</f>
        <v/>
      </c>
      <c r="G11" s="13">
        <f>IF($A11="","",$C11-$D11)</f>
        <v/>
      </c>
      <c r="H11" s="13">
        <f>IF($A11="","",$B11-$D11)</f>
        <v/>
      </c>
      <c r="I11" s="13">
        <f>IF($A11="","",$H11-$E11)</f>
        <v/>
      </c>
      <c r="J11" s="13">
        <f>IF($A11="","",SUMIFS(POs!$F$5:$F$204,POs!$D$5:$D$204,$A11,POs!$G$5:$G$204,"Cancelled"))</f>
        <v/>
      </c>
      <c r="K11" s="15">
        <f>IF($A11="","",COUNTIFS(POs!$D$5:$D$204,$A11,POs!$G$5:$G$204,"&lt;&gt;Cancelled"))</f>
        <v/>
      </c>
      <c r="L11" s="15">
        <f>IF($A11="","",COUNTIFS(POs!$D$5:$D$204,$A11,POs!$G$5:$G$204,"&lt;&gt;Cancelled",POs!$K$5:$K$204,"&gt;0",POs!$B$5:$B$204,"&lt;"&amp;($C$6-60)))</f>
        <v/>
      </c>
      <c r="M11" s="16">
        <f>IF($A11="","",IF($B11=0,"No budget set",IF($F11&gt;1,"Over budget on commitments",IF(AND($F11&gt;=0.9,$C$7&lt;0.9),"Early warning: 90%+ committed, period not 90% gone",IF($G11&gt;$B11*0.25,"Large open commitment — check receipting","OK")))))</f>
        <v/>
      </c>
    </row>
    <row r="12">
      <c r="A12" s="11" t="inlineStr">
        <is>
          <t>Logistics</t>
        </is>
      </c>
      <c r="B12" s="12" t="n">
        <v>156000</v>
      </c>
      <c r="C12" s="13">
        <f>IF($A12="","",SUMIFS(POs!$F$5:$F$204,POs!$D$5:$D$204,$A12,POs!$G$5:$G$204,"&lt;&gt;Cancelled"))</f>
        <v/>
      </c>
      <c r="D12" s="13">
        <f>IF($A12="","",SUMIFS(Invoices!$F$5:$F$204,Invoices!$E$5:$E$204,$A12))</f>
        <v/>
      </c>
      <c r="E12" s="14">
        <f>IF($A12="","",$B12-$C12)</f>
        <v/>
      </c>
      <c r="F12" s="9">
        <f>IF($A12="","",IF($B12=0,"",$C12/$B12))</f>
        <v/>
      </c>
      <c r="G12" s="13">
        <f>IF($A12="","",$C12-$D12)</f>
        <v/>
      </c>
      <c r="H12" s="13">
        <f>IF($A12="","",$B12-$D12)</f>
        <v/>
      </c>
      <c r="I12" s="13">
        <f>IF($A12="","",$H12-$E12)</f>
        <v/>
      </c>
      <c r="J12" s="13">
        <f>IF($A12="","",SUMIFS(POs!$F$5:$F$204,POs!$D$5:$D$204,$A12,POs!$G$5:$G$204,"Cancelled"))</f>
        <v/>
      </c>
      <c r="K12" s="15">
        <f>IF($A12="","",COUNTIFS(POs!$D$5:$D$204,$A12,POs!$G$5:$G$204,"&lt;&gt;Cancelled"))</f>
        <v/>
      </c>
      <c r="L12" s="15">
        <f>IF($A12="","",COUNTIFS(POs!$D$5:$D$204,$A12,POs!$G$5:$G$204,"&lt;&gt;Cancelled",POs!$K$5:$K$204,"&gt;0",POs!$B$5:$B$204,"&lt;"&amp;($C$6-60)))</f>
        <v/>
      </c>
      <c r="M12" s="16">
        <f>IF($A12="","",IF($B12=0,"No budget set",IF($F12&gt;1,"Over budget on commitments",IF(AND($F12&gt;=0.9,$C$7&lt;0.9),"Early warning: 90%+ committed, period not 90% gone",IF($G12&gt;$B12*0.25,"Large open commitment — check receipting","OK")))))</f>
        <v/>
      </c>
    </row>
    <row r="13">
      <c r="A13" s="11" t="inlineStr">
        <is>
          <t>Tooling</t>
        </is>
      </c>
      <c r="B13" s="12" t="n">
        <v>60000</v>
      </c>
      <c r="C13" s="13">
        <f>IF($A13="","",SUMIFS(POs!$F$5:$F$204,POs!$D$5:$D$204,$A13,POs!$G$5:$G$204,"&lt;&gt;Cancelled"))</f>
        <v/>
      </c>
      <c r="D13" s="13">
        <f>IF($A13="","",SUMIFS(Invoices!$F$5:$F$204,Invoices!$E$5:$E$204,$A13))</f>
        <v/>
      </c>
      <c r="E13" s="14">
        <f>IF($A13="","",$B13-$C13)</f>
        <v/>
      </c>
      <c r="F13" s="9">
        <f>IF($A13="","",IF($B13=0,"",$C13/$B13))</f>
        <v/>
      </c>
      <c r="G13" s="13">
        <f>IF($A13="","",$C13-$D13)</f>
        <v/>
      </c>
      <c r="H13" s="13">
        <f>IF($A13="","",$B13-$D13)</f>
        <v/>
      </c>
      <c r="I13" s="13">
        <f>IF($A13="","",$H13-$E13)</f>
        <v/>
      </c>
      <c r="J13" s="13">
        <f>IF($A13="","",SUMIFS(POs!$F$5:$F$204,POs!$D$5:$D$204,$A13,POs!$G$5:$G$204,"Cancelled"))</f>
        <v/>
      </c>
      <c r="K13" s="15">
        <f>IF($A13="","",COUNTIFS(POs!$D$5:$D$204,$A13,POs!$G$5:$G$204,"&lt;&gt;Cancelled"))</f>
        <v/>
      </c>
      <c r="L13" s="15">
        <f>IF($A13="","",COUNTIFS(POs!$D$5:$D$204,$A13,POs!$G$5:$G$204,"&lt;&gt;Cancelled",POs!$K$5:$K$204,"&gt;0",POs!$B$5:$B$204,"&lt;"&amp;($C$6-60)))</f>
        <v/>
      </c>
      <c r="M13" s="16">
        <f>IF($A13="","",IF($B13=0,"No budget set",IF($F13&gt;1,"Over budget on commitments",IF(AND($F13&gt;=0.9,$C$7&lt;0.9),"Early warning: 90%+ committed, period not 90% gone",IF($G13&gt;$B13*0.25,"Large open commitment — check receipting","OK")))))</f>
        <v/>
      </c>
    </row>
    <row r="14">
      <c r="A14" s="11" t="n"/>
      <c r="B14" s="12" t="n"/>
      <c r="C14" s="13">
        <f>IF($A14="","",SUMIFS(POs!$F$5:$F$204,POs!$D$5:$D$204,$A14,POs!$G$5:$G$204,"&lt;&gt;Cancelled"))</f>
        <v/>
      </c>
      <c r="D14" s="13">
        <f>IF($A14="","",SUMIFS(Invoices!$F$5:$F$204,Invoices!$E$5:$E$204,$A14))</f>
        <v/>
      </c>
      <c r="E14" s="14">
        <f>IF($A14="","",$B14-$C14)</f>
        <v/>
      </c>
      <c r="F14" s="9">
        <f>IF($A14="","",IF($B14=0,"",$C14/$B14))</f>
        <v/>
      </c>
      <c r="G14" s="13">
        <f>IF($A14="","",$C14-$D14)</f>
        <v/>
      </c>
      <c r="H14" s="13">
        <f>IF($A14="","",$B14-$D14)</f>
        <v/>
      </c>
      <c r="I14" s="13">
        <f>IF($A14="","",$H14-$E14)</f>
        <v/>
      </c>
      <c r="J14" s="13">
        <f>IF($A14="","",SUMIFS(POs!$F$5:$F$204,POs!$D$5:$D$204,$A14,POs!$G$5:$G$204,"Cancelled"))</f>
        <v/>
      </c>
      <c r="K14" s="15">
        <f>IF($A14="","",COUNTIFS(POs!$D$5:$D$204,$A14,POs!$G$5:$G$204,"&lt;&gt;Cancelled"))</f>
        <v/>
      </c>
      <c r="L14" s="15">
        <f>IF($A14="","",COUNTIFS(POs!$D$5:$D$204,$A14,POs!$G$5:$G$204,"&lt;&gt;Cancelled",POs!$K$5:$K$204,"&gt;0",POs!$B$5:$B$204,"&lt;"&amp;($C$6-60)))</f>
        <v/>
      </c>
      <c r="M14" s="16">
        <f>IF($A14="","",IF($B14=0,"No budget set",IF($F14&gt;1,"Over budget on commitments",IF(AND($F14&gt;=0.9,$C$7&lt;0.9),"Early warning: 90%+ committed, period not 90% gone",IF($G14&gt;$B14*0.25,"Large open commitment — check receipting","OK")))))</f>
        <v/>
      </c>
    </row>
    <row r="15">
      <c r="A15" s="11" t="n"/>
      <c r="B15" s="12" t="n"/>
      <c r="C15" s="13">
        <f>IF($A15="","",SUMIFS(POs!$F$5:$F$204,POs!$D$5:$D$204,$A15,POs!$G$5:$G$204,"&lt;&gt;Cancelled"))</f>
        <v/>
      </c>
      <c r="D15" s="13">
        <f>IF($A15="","",SUMIFS(Invoices!$F$5:$F$204,Invoices!$E$5:$E$204,$A15))</f>
        <v/>
      </c>
      <c r="E15" s="14">
        <f>IF($A15="","",$B15-$C15)</f>
        <v/>
      </c>
      <c r="F15" s="9">
        <f>IF($A15="","",IF($B15=0,"",$C15/$B15))</f>
        <v/>
      </c>
      <c r="G15" s="13">
        <f>IF($A15="","",$C15-$D15)</f>
        <v/>
      </c>
      <c r="H15" s="13">
        <f>IF($A15="","",$B15-$D15)</f>
        <v/>
      </c>
      <c r="I15" s="13">
        <f>IF($A15="","",$H15-$E15)</f>
        <v/>
      </c>
      <c r="J15" s="13">
        <f>IF($A15="","",SUMIFS(POs!$F$5:$F$204,POs!$D$5:$D$204,$A15,POs!$G$5:$G$204,"Cancelled"))</f>
        <v/>
      </c>
      <c r="K15" s="15">
        <f>IF($A15="","",COUNTIFS(POs!$D$5:$D$204,$A15,POs!$G$5:$G$204,"&lt;&gt;Cancelled"))</f>
        <v/>
      </c>
      <c r="L15" s="15">
        <f>IF($A15="","",COUNTIFS(POs!$D$5:$D$204,$A15,POs!$G$5:$G$204,"&lt;&gt;Cancelled",POs!$K$5:$K$204,"&gt;0",POs!$B$5:$B$204,"&lt;"&amp;($C$6-60)))</f>
        <v/>
      </c>
      <c r="M15" s="16">
        <f>IF($A15="","",IF($B15=0,"No budget set",IF($F15&gt;1,"Over budget on commitments",IF(AND($F15&gt;=0.9,$C$7&lt;0.9),"Early warning: 90%+ committed, period not 90% gone",IF($G15&gt;$B15*0.25,"Large open commitment — check receipting","OK")))))</f>
        <v/>
      </c>
    </row>
    <row r="16">
      <c r="A16" s="11" t="n"/>
      <c r="B16" s="12" t="n"/>
      <c r="C16" s="13">
        <f>IF($A16="","",SUMIFS(POs!$F$5:$F$204,POs!$D$5:$D$204,$A16,POs!$G$5:$G$204,"&lt;&gt;Cancelled"))</f>
        <v/>
      </c>
      <c r="D16" s="13">
        <f>IF($A16="","",SUMIFS(Invoices!$F$5:$F$204,Invoices!$E$5:$E$204,$A16))</f>
        <v/>
      </c>
      <c r="E16" s="14">
        <f>IF($A16="","",$B16-$C16)</f>
        <v/>
      </c>
      <c r="F16" s="9">
        <f>IF($A16="","",IF($B16=0,"",$C16/$B16))</f>
        <v/>
      </c>
      <c r="G16" s="13">
        <f>IF($A16="","",$C16-$D16)</f>
        <v/>
      </c>
      <c r="H16" s="13">
        <f>IF($A16="","",$B16-$D16)</f>
        <v/>
      </c>
      <c r="I16" s="13">
        <f>IF($A16="","",$H16-$E16)</f>
        <v/>
      </c>
      <c r="J16" s="13">
        <f>IF($A16="","",SUMIFS(POs!$F$5:$F$204,POs!$D$5:$D$204,$A16,POs!$G$5:$G$204,"Cancelled"))</f>
        <v/>
      </c>
      <c r="K16" s="15">
        <f>IF($A16="","",COUNTIFS(POs!$D$5:$D$204,$A16,POs!$G$5:$G$204,"&lt;&gt;Cancelled"))</f>
        <v/>
      </c>
      <c r="L16" s="15">
        <f>IF($A16="","",COUNTIFS(POs!$D$5:$D$204,$A16,POs!$G$5:$G$204,"&lt;&gt;Cancelled",POs!$K$5:$K$204,"&gt;0",POs!$B$5:$B$204,"&lt;"&amp;($C$6-60)))</f>
        <v/>
      </c>
      <c r="M16" s="16">
        <f>IF($A16="","",IF($B16=0,"No budget set",IF($F16&gt;1,"Over budget on commitments",IF(AND($F16&gt;=0.9,$C$7&lt;0.9),"Early warning: 90%+ committed, period not 90% gone",IF($G16&gt;$B16*0.25,"Large open commitment — check receipting","OK")))))</f>
        <v/>
      </c>
    </row>
    <row r="17">
      <c r="A17" s="11" t="n"/>
      <c r="B17" s="12" t="n"/>
      <c r="C17" s="13">
        <f>IF($A17="","",SUMIFS(POs!$F$5:$F$204,POs!$D$5:$D$204,$A17,POs!$G$5:$G$204,"&lt;&gt;Cancelled"))</f>
        <v/>
      </c>
      <c r="D17" s="13">
        <f>IF($A17="","",SUMIFS(Invoices!$F$5:$F$204,Invoices!$E$5:$E$204,$A17))</f>
        <v/>
      </c>
      <c r="E17" s="14">
        <f>IF($A17="","",$B17-$C17)</f>
        <v/>
      </c>
      <c r="F17" s="9">
        <f>IF($A17="","",IF($B17=0,"",$C17/$B17))</f>
        <v/>
      </c>
      <c r="G17" s="13">
        <f>IF($A17="","",$C17-$D17)</f>
        <v/>
      </c>
      <c r="H17" s="13">
        <f>IF($A17="","",$B17-$D17)</f>
        <v/>
      </c>
      <c r="I17" s="13">
        <f>IF($A17="","",$H17-$E17)</f>
        <v/>
      </c>
      <c r="J17" s="13">
        <f>IF($A17="","",SUMIFS(POs!$F$5:$F$204,POs!$D$5:$D$204,$A17,POs!$G$5:$G$204,"Cancelled"))</f>
        <v/>
      </c>
      <c r="K17" s="15">
        <f>IF($A17="","",COUNTIFS(POs!$D$5:$D$204,$A17,POs!$G$5:$G$204,"&lt;&gt;Cancelled"))</f>
        <v/>
      </c>
      <c r="L17" s="15">
        <f>IF($A17="","",COUNTIFS(POs!$D$5:$D$204,$A17,POs!$G$5:$G$204,"&lt;&gt;Cancelled",POs!$K$5:$K$204,"&gt;0",POs!$B$5:$B$204,"&lt;"&amp;($C$6-60)))</f>
        <v/>
      </c>
      <c r="M17" s="16">
        <f>IF($A17="","",IF($B17=0,"No budget set",IF($F17&gt;1,"Over budget on commitments",IF(AND($F17&gt;=0.9,$C$7&lt;0.9),"Early warning: 90%+ committed, period not 90% gone",IF($G17&gt;$B17*0.25,"Large open commitment — check receipting","OK")))))</f>
        <v/>
      </c>
    </row>
    <row r="18">
      <c r="A18" s="11" t="n"/>
      <c r="B18" s="12" t="n"/>
      <c r="C18" s="13">
        <f>IF($A18="","",SUMIFS(POs!$F$5:$F$204,POs!$D$5:$D$204,$A18,POs!$G$5:$G$204,"&lt;&gt;Cancelled"))</f>
        <v/>
      </c>
      <c r="D18" s="13">
        <f>IF($A18="","",SUMIFS(Invoices!$F$5:$F$204,Invoices!$E$5:$E$204,$A18))</f>
        <v/>
      </c>
      <c r="E18" s="14">
        <f>IF($A18="","",$B18-$C18)</f>
        <v/>
      </c>
      <c r="F18" s="9">
        <f>IF($A18="","",IF($B18=0,"",$C18/$B18))</f>
        <v/>
      </c>
      <c r="G18" s="13">
        <f>IF($A18="","",$C18-$D18)</f>
        <v/>
      </c>
      <c r="H18" s="13">
        <f>IF($A18="","",$B18-$D18)</f>
        <v/>
      </c>
      <c r="I18" s="13">
        <f>IF($A18="","",$H18-$E18)</f>
        <v/>
      </c>
      <c r="J18" s="13">
        <f>IF($A18="","",SUMIFS(POs!$F$5:$F$204,POs!$D$5:$D$204,$A18,POs!$G$5:$G$204,"Cancelled"))</f>
        <v/>
      </c>
      <c r="K18" s="15">
        <f>IF($A18="","",COUNTIFS(POs!$D$5:$D$204,$A18,POs!$G$5:$G$204,"&lt;&gt;Cancelled"))</f>
        <v/>
      </c>
      <c r="L18" s="15">
        <f>IF($A18="","",COUNTIFS(POs!$D$5:$D$204,$A18,POs!$G$5:$G$204,"&lt;&gt;Cancelled",POs!$K$5:$K$204,"&gt;0",POs!$B$5:$B$204,"&lt;"&amp;($C$6-60)))</f>
        <v/>
      </c>
      <c r="M18" s="16">
        <f>IF($A18="","",IF($B18=0,"No budget set",IF($F18&gt;1,"Over budget on commitments",IF(AND($F18&gt;=0.9,$C$7&lt;0.9),"Early warning: 90%+ committed, period not 90% gone",IF($G18&gt;$B18*0.25,"Large open commitment — check receipting","OK")))))</f>
        <v/>
      </c>
    </row>
    <row r="19">
      <c r="A19" s="11" t="n"/>
      <c r="B19" s="12" t="n"/>
      <c r="C19" s="13">
        <f>IF($A19="","",SUMIFS(POs!$F$5:$F$204,POs!$D$5:$D$204,$A19,POs!$G$5:$G$204,"&lt;&gt;Cancelled"))</f>
        <v/>
      </c>
      <c r="D19" s="13">
        <f>IF($A19="","",SUMIFS(Invoices!$F$5:$F$204,Invoices!$E$5:$E$204,$A19))</f>
        <v/>
      </c>
      <c r="E19" s="14">
        <f>IF($A19="","",$B19-$C19)</f>
        <v/>
      </c>
      <c r="F19" s="9">
        <f>IF($A19="","",IF($B19=0,"",$C19/$B19))</f>
        <v/>
      </c>
      <c r="G19" s="13">
        <f>IF($A19="","",$C19-$D19)</f>
        <v/>
      </c>
      <c r="H19" s="13">
        <f>IF($A19="","",$B19-$D19)</f>
        <v/>
      </c>
      <c r="I19" s="13">
        <f>IF($A19="","",$H19-$E19)</f>
        <v/>
      </c>
      <c r="J19" s="13">
        <f>IF($A19="","",SUMIFS(POs!$F$5:$F$204,POs!$D$5:$D$204,$A19,POs!$G$5:$G$204,"Cancelled"))</f>
        <v/>
      </c>
      <c r="K19" s="15">
        <f>IF($A19="","",COUNTIFS(POs!$D$5:$D$204,$A19,POs!$G$5:$G$204,"&lt;&gt;Cancelled"))</f>
        <v/>
      </c>
      <c r="L19" s="15">
        <f>IF($A19="","",COUNTIFS(POs!$D$5:$D$204,$A19,POs!$G$5:$G$204,"&lt;&gt;Cancelled",POs!$K$5:$K$204,"&gt;0",POs!$B$5:$B$204,"&lt;"&amp;($C$6-60)))</f>
        <v/>
      </c>
      <c r="M19" s="16">
        <f>IF($A19="","",IF($B19=0,"No budget set",IF($F19&gt;1,"Over budget on commitments",IF(AND($F19&gt;=0.9,$C$7&lt;0.9),"Early warning: 90%+ committed, period not 90% gone",IF($G19&gt;$B19*0.25,"Large open commitment — check receipting","OK")))))</f>
        <v/>
      </c>
    </row>
    <row r="20">
      <c r="A20" s="11" t="n"/>
      <c r="B20" s="12" t="n"/>
      <c r="C20" s="13">
        <f>IF($A20="","",SUMIFS(POs!$F$5:$F$204,POs!$D$5:$D$204,$A20,POs!$G$5:$G$204,"&lt;&gt;Cancelled"))</f>
        <v/>
      </c>
      <c r="D20" s="13">
        <f>IF($A20="","",SUMIFS(Invoices!$F$5:$F$204,Invoices!$E$5:$E$204,$A20))</f>
        <v/>
      </c>
      <c r="E20" s="14">
        <f>IF($A20="","",$B20-$C20)</f>
        <v/>
      </c>
      <c r="F20" s="9">
        <f>IF($A20="","",IF($B20=0,"",$C20/$B20))</f>
        <v/>
      </c>
      <c r="G20" s="13">
        <f>IF($A20="","",$C20-$D20)</f>
        <v/>
      </c>
      <c r="H20" s="13">
        <f>IF($A20="","",$B20-$D20)</f>
        <v/>
      </c>
      <c r="I20" s="13">
        <f>IF($A20="","",$H20-$E20)</f>
        <v/>
      </c>
      <c r="J20" s="13">
        <f>IF($A20="","",SUMIFS(POs!$F$5:$F$204,POs!$D$5:$D$204,$A20,POs!$G$5:$G$204,"Cancelled"))</f>
        <v/>
      </c>
      <c r="K20" s="15">
        <f>IF($A20="","",COUNTIFS(POs!$D$5:$D$204,$A20,POs!$G$5:$G$204,"&lt;&gt;Cancelled"))</f>
        <v/>
      </c>
      <c r="L20" s="15">
        <f>IF($A20="","",COUNTIFS(POs!$D$5:$D$204,$A20,POs!$G$5:$G$204,"&lt;&gt;Cancelled",POs!$K$5:$K$204,"&gt;0",POs!$B$5:$B$204,"&lt;"&amp;($C$6-60)))</f>
        <v/>
      </c>
      <c r="M20" s="16">
        <f>IF($A20="","",IF($B20=0,"No budget set",IF($F20&gt;1,"Over budget on commitments",IF(AND($F20&gt;=0.9,$C$7&lt;0.9),"Early warning: 90%+ committed, period not 90% gone",IF($G20&gt;$B20*0.25,"Large open commitment — check receipting","OK")))))</f>
        <v/>
      </c>
    </row>
    <row r="21">
      <c r="A21" s="11" t="n"/>
      <c r="B21" s="12" t="n"/>
      <c r="C21" s="13">
        <f>IF($A21="","",SUMIFS(POs!$F$5:$F$204,POs!$D$5:$D$204,$A21,POs!$G$5:$G$204,"&lt;&gt;Cancelled"))</f>
        <v/>
      </c>
      <c r="D21" s="13">
        <f>IF($A21="","",SUMIFS(Invoices!$F$5:$F$204,Invoices!$E$5:$E$204,$A21))</f>
        <v/>
      </c>
      <c r="E21" s="14">
        <f>IF($A21="","",$B21-$C21)</f>
        <v/>
      </c>
      <c r="F21" s="9">
        <f>IF($A21="","",IF($B21=0,"",$C21/$B21))</f>
        <v/>
      </c>
      <c r="G21" s="13">
        <f>IF($A21="","",$C21-$D21)</f>
        <v/>
      </c>
      <c r="H21" s="13">
        <f>IF($A21="","",$B21-$D21)</f>
        <v/>
      </c>
      <c r="I21" s="13">
        <f>IF($A21="","",$H21-$E21)</f>
        <v/>
      </c>
      <c r="J21" s="13">
        <f>IF($A21="","",SUMIFS(POs!$F$5:$F$204,POs!$D$5:$D$204,$A21,POs!$G$5:$G$204,"Cancelled"))</f>
        <v/>
      </c>
      <c r="K21" s="15">
        <f>IF($A21="","",COUNTIFS(POs!$D$5:$D$204,$A21,POs!$G$5:$G$204,"&lt;&gt;Cancelled"))</f>
        <v/>
      </c>
      <c r="L21" s="15">
        <f>IF($A21="","",COUNTIFS(POs!$D$5:$D$204,$A21,POs!$G$5:$G$204,"&lt;&gt;Cancelled",POs!$K$5:$K$204,"&gt;0",POs!$B$5:$B$204,"&lt;"&amp;($C$6-60)))</f>
        <v/>
      </c>
      <c r="M21" s="16">
        <f>IF($A21="","",IF($B21=0,"No budget set",IF($F21&gt;1,"Over budget on commitments",IF(AND($F21&gt;=0.9,$C$7&lt;0.9),"Early warning: 90%+ committed, period not 90% gone",IF($G21&gt;$B21*0.25,"Large open commitment — check receipting","OK")))))</f>
        <v/>
      </c>
    </row>
    <row r="22">
      <c r="A22" s="11" t="n"/>
      <c r="B22" s="12" t="n"/>
      <c r="C22" s="13">
        <f>IF($A22="","",SUMIFS(POs!$F$5:$F$204,POs!$D$5:$D$204,$A22,POs!$G$5:$G$204,"&lt;&gt;Cancelled"))</f>
        <v/>
      </c>
      <c r="D22" s="13">
        <f>IF($A22="","",SUMIFS(Invoices!$F$5:$F$204,Invoices!$E$5:$E$204,$A22))</f>
        <v/>
      </c>
      <c r="E22" s="14">
        <f>IF($A22="","",$B22-$C22)</f>
        <v/>
      </c>
      <c r="F22" s="9">
        <f>IF($A22="","",IF($B22=0,"",$C22/$B22))</f>
        <v/>
      </c>
      <c r="G22" s="13">
        <f>IF($A22="","",$C22-$D22)</f>
        <v/>
      </c>
      <c r="H22" s="13">
        <f>IF($A22="","",$B22-$D22)</f>
        <v/>
      </c>
      <c r="I22" s="13">
        <f>IF($A22="","",$H22-$E22)</f>
        <v/>
      </c>
      <c r="J22" s="13">
        <f>IF($A22="","",SUMIFS(POs!$F$5:$F$204,POs!$D$5:$D$204,$A22,POs!$G$5:$G$204,"Cancelled"))</f>
        <v/>
      </c>
      <c r="K22" s="15">
        <f>IF($A22="","",COUNTIFS(POs!$D$5:$D$204,$A22,POs!$G$5:$G$204,"&lt;&gt;Cancelled"))</f>
        <v/>
      </c>
      <c r="L22" s="15">
        <f>IF($A22="","",COUNTIFS(POs!$D$5:$D$204,$A22,POs!$G$5:$G$204,"&lt;&gt;Cancelled",POs!$K$5:$K$204,"&gt;0",POs!$B$5:$B$204,"&lt;"&amp;($C$6-60)))</f>
        <v/>
      </c>
      <c r="M22" s="16">
        <f>IF($A22="","",IF($B22=0,"No budget set",IF($F22&gt;1,"Over budget on commitments",IF(AND($F22&gt;=0.9,$C$7&lt;0.9),"Early warning: 90%+ committed, period not 90% gone",IF($G22&gt;$B22*0.25,"Large open commitment — check receipting","OK")))))</f>
        <v/>
      </c>
    </row>
    <row r="23">
      <c r="A23" s="11" t="n"/>
      <c r="B23" s="12" t="n"/>
      <c r="C23" s="13">
        <f>IF($A23="","",SUMIFS(POs!$F$5:$F$204,POs!$D$5:$D$204,$A23,POs!$G$5:$G$204,"&lt;&gt;Cancelled"))</f>
        <v/>
      </c>
      <c r="D23" s="13">
        <f>IF($A23="","",SUMIFS(Invoices!$F$5:$F$204,Invoices!$E$5:$E$204,$A23))</f>
        <v/>
      </c>
      <c r="E23" s="14">
        <f>IF($A23="","",$B23-$C23)</f>
        <v/>
      </c>
      <c r="F23" s="9">
        <f>IF($A23="","",IF($B23=0,"",$C23/$B23))</f>
        <v/>
      </c>
      <c r="G23" s="13">
        <f>IF($A23="","",$C23-$D23)</f>
        <v/>
      </c>
      <c r="H23" s="13">
        <f>IF($A23="","",$B23-$D23)</f>
        <v/>
      </c>
      <c r="I23" s="13">
        <f>IF($A23="","",$H23-$E23)</f>
        <v/>
      </c>
      <c r="J23" s="13">
        <f>IF($A23="","",SUMIFS(POs!$F$5:$F$204,POs!$D$5:$D$204,$A23,POs!$G$5:$G$204,"Cancelled"))</f>
        <v/>
      </c>
      <c r="K23" s="15">
        <f>IF($A23="","",COUNTIFS(POs!$D$5:$D$204,$A23,POs!$G$5:$G$204,"&lt;&gt;Cancelled"))</f>
        <v/>
      </c>
      <c r="L23" s="15">
        <f>IF($A23="","",COUNTIFS(POs!$D$5:$D$204,$A23,POs!$G$5:$G$204,"&lt;&gt;Cancelled",POs!$K$5:$K$204,"&gt;0",POs!$B$5:$B$204,"&lt;"&amp;($C$6-60)))</f>
        <v/>
      </c>
      <c r="M23" s="16">
        <f>IF($A23="","",IF($B23=0,"No budget set",IF($F23&gt;1,"Over budget on commitments",IF(AND($F23&gt;=0.9,$C$7&lt;0.9),"Early warning: 90%+ committed, period not 90% gone",IF($G23&gt;$B23*0.25,"Large open commitment — check receipting","OK")))))</f>
        <v/>
      </c>
    </row>
    <row r="24">
      <c r="A24" s="11" t="n"/>
      <c r="B24" s="12" t="n"/>
      <c r="C24" s="13">
        <f>IF($A24="","",SUMIFS(POs!$F$5:$F$204,POs!$D$5:$D$204,$A24,POs!$G$5:$G$204,"&lt;&gt;Cancelled"))</f>
        <v/>
      </c>
      <c r="D24" s="13">
        <f>IF($A24="","",SUMIFS(Invoices!$F$5:$F$204,Invoices!$E$5:$E$204,$A24))</f>
        <v/>
      </c>
      <c r="E24" s="14">
        <f>IF($A24="","",$B24-$C24)</f>
        <v/>
      </c>
      <c r="F24" s="9">
        <f>IF($A24="","",IF($B24=0,"",$C24/$B24))</f>
        <v/>
      </c>
      <c r="G24" s="13">
        <f>IF($A24="","",$C24-$D24)</f>
        <v/>
      </c>
      <c r="H24" s="13">
        <f>IF($A24="","",$B24-$D24)</f>
        <v/>
      </c>
      <c r="I24" s="13">
        <f>IF($A24="","",$H24-$E24)</f>
        <v/>
      </c>
      <c r="J24" s="13">
        <f>IF($A24="","",SUMIFS(POs!$F$5:$F$204,POs!$D$5:$D$204,$A24,POs!$G$5:$G$204,"Cancelled"))</f>
        <v/>
      </c>
      <c r="K24" s="15">
        <f>IF($A24="","",COUNTIFS(POs!$D$5:$D$204,$A24,POs!$G$5:$G$204,"&lt;&gt;Cancelled"))</f>
        <v/>
      </c>
      <c r="L24" s="15">
        <f>IF($A24="","",COUNTIFS(POs!$D$5:$D$204,$A24,POs!$G$5:$G$204,"&lt;&gt;Cancelled",POs!$K$5:$K$204,"&gt;0",POs!$B$5:$B$204,"&lt;"&amp;($C$6-60)))</f>
        <v/>
      </c>
      <c r="M24" s="16">
        <f>IF($A24="","",IF($B24=0,"No budget set",IF($F24&gt;1,"Over budget on commitments",IF(AND($F24&gt;=0.9,$C$7&lt;0.9),"Early warning: 90%+ committed, period not 90% gone",IF($G24&gt;$B24*0.25,"Large open commitment — check receipting","OK")))))</f>
        <v/>
      </c>
    </row>
    <row r="25">
      <c r="A25" s="11" t="n"/>
      <c r="B25" s="12" t="n"/>
      <c r="C25" s="13">
        <f>IF($A25="","",SUMIFS(POs!$F$5:$F$204,POs!$D$5:$D$204,$A25,POs!$G$5:$G$204,"&lt;&gt;Cancelled"))</f>
        <v/>
      </c>
      <c r="D25" s="13">
        <f>IF($A25="","",SUMIFS(Invoices!$F$5:$F$204,Invoices!$E$5:$E$204,$A25))</f>
        <v/>
      </c>
      <c r="E25" s="14">
        <f>IF($A25="","",$B25-$C25)</f>
        <v/>
      </c>
      <c r="F25" s="9">
        <f>IF($A25="","",IF($B25=0,"",$C25/$B25))</f>
        <v/>
      </c>
      <c r="G25" s="13">
        <f>IF($A25="","",$C25-$D25)</f>
        <v/>
      </c>
      <c r="H25" s="13">
        <f>IF($A25="","",$B25-$D25)</f>
        <v/>
      </c>
      <c r="I25" s="13">
        <f>IF($A25="","",$H25-$E25)</f>
        <v/>
      </c>
      <c r="J25" s="13">
        <f>IF($A25="","",SUMIFS(POs!$F$5:$F$204,POs!$D$5:$D$204,$A25,POs!$G$5:$G$204,"Cancelled"))</f>
        <v/>
      </c>
      <c r="K25" s="15">
        <f>IF($A25="","",COUNTIFS(POs!$D$5:$D$204,$A25,POs!$G$5:$G$204,"&lt;&gt;Cancelled"))</f>
        <v/>
      </c>
      <c r="L25" s="15">
        <f>IF($A25="","",COUNTIFS(POs!$D$5:$D$204,$A25,POs!$G$5:$G$204,"&lt;&gt;Cancelled",POs!$K$5:$K$204,"&gt;0",POs!$B$5:$B$204,"&lt;"&amp;($C$6-60)))</f>
        <v/>
      </c>
      <c r="M25" s="16">
        <f>IF($A25="","",IF($B25=0,"No budget set",IF($F25&gt;1,"Over budget on commitments",IF(AND($F25&gt;=0.9,$C$7&lt;0.9),"Early warning: 90%+ committed, period not 90% gone",IF($G25&gt;$B25*0.25,"Large open commitment — check receipting","OK")))))</f>
        <v/>
      </c>
    </row>
    <row r="26">
      <c r="A26" s="11" t="n"/>
      <c r="B26" s="12" t="n"/>
      <c r="C26" s="13">
        <f>IF($A26="","",SUMIFS(POs!$F$5:$F$204,POs!$D$5:$D$204,$A26,POs!$G$5:$G$204,"&lt;&gt;Cancelled"))</f>
        <v/>
      </c>
      <c r="D26" s="13">
        <f>IF($A26="","",SUMIFS(Invoices!$F$5:$F$204,Invoices!$E$5:$E$204,$A26))</f>
        <v/>
      </c>
      <c r="E26" s="14">
        <f>IF($A26="","",$B26-$C26)</f>
        <v/>
      </c>
      <c r="F26" s="9">
        <f>IF($A26="","",IF($B26=0,"",$C26/$B26))</f>
        <v/>
      </c>
      <c r="G26" s="13">
        <f>IF($A26="","",$C26-$D26)</f>
        <v/>
      </c>
      <c r="H26" s="13">
        <f>IF($A26="","",$B26-$D26)</f>
        <v/>
      </c>
      <c r="I26" s="13">
        <f>IF($A26="","",$H26-$E26)</f>
        <v/>
      </c>
      <c r="J26" s="13">
        <f>IF($A26="","",SUMIFS(POs!$F$5:$F$204,POs!$D$5:$D$204,$A26,POs!$G$5:$G$204,"Cancelled"))</f>
        <v/>
      </c>
      <c r="K26" s="15">
        <f>IF($A26="","",COUNTIFS(POs!$D$5:$D$204,$A26,POs!$G$5:$G$204,"&lt;&gt;Cancelled"))</f>
        <v/>
      </c>
      <c r="L26" s="15">
        <f>IF($A26="","",COUNTIFS(POs!$D$5:$D$204,$A26,POs!$G$5:$G$204,"&lt;&gt;Cancelled",POs!$K$5:$K$204,"&gt;0",POs!$B$5:$B$204,"&lt;"&amp;($C$6-60)))</f>
        <v/>
      </c>
      <c r="M26" s="16">
        <f>IF($A26="","",IF($B26=0,"No budget set",IF($F26&gt;1,"Over budget on commitments",IF(AND($F26&gt;=0.9,$C$7&lt;0.9),"Early warning: 90%+ committed, period not 90% gone",IF($G26&gt;$B26*0.25,"Large open commitment — check receipting","OK")))))</f>
        <v/>
      </c>
    </row>
    <row r="27">
      <c r="A27" s="11" t="n"/>
      <c r="B27" s="12" t="n"/>
      <c r="C27" s="13">
        <f>IF($A27="","",SUMIFS(POs!$F$5:$F$204,POs!$D$5:$D$204,$A27,POs!$G$5:$G$204,"&lt;&gt;Cancelled"))</f>
        <v/>
      </c>
      <c r="D27" s="13">
        <f>IF($A27="","",SUMIFS(Invoices!$F$5:$F$204,Invoices!$E$5:$E$204,$A27))</f>
        <v/>
      </c>
      <c r="E27" s="14">
        <f>IF($A27="","",$B27-$C27)</f>
        <v/>
      </c>
      <c r="F27" s="9">
        <f>IF($A27="","",IF($B27=0,"",$C27/$B27))</f>
        <v/>
      </c>
      <c r="G27" s="13">
        <f>IF($A27="","",$C27-$D27)</f>
        <v/>
      </c>
      <c r="H27" s="13">
        <f>IF($A27="","",$B27-$D27)</f>
        <v/>
      </c>
      <c r="I27" s="13">
        <f>IF($A27="","",$H27-$E27)</f>
        <v/>
      </c>
      <c r="J27" s="13">
        <f>IF($A27="","",SUMIFS(POs!$F$5:$F$204,POs!$D$5:$D$204,$A27,POs!$G$5:$G$204,"Cancelled"))</f>
        <v/>
      </c>
      <c r="K27" s="15">
        <f>IF($A27="","",COUNTIFS(POs!$D$5:$D$204,$A27,POs!$G$5:$G$204,"&lt;&gt;Cancelled"))</f>
        <v/>
      </c>
      <c r="L27" s="15">
        <f>IF($A27="","",COUNTIFS(POs!$D$5:$D$204,$A27,POs!$G$5:$G$204,"&lt;&gt;Cancelled",POs!$K$5:$K$204,"&gt;0",POs!$B$5:$B$204,"&lt;"&amp;($C$6-60)))</f>
        <v/>
      </c>
      <c r="M27" s="16">
        <f>IF($A27="","",IF($B27=0,"No budget set",IF($F27&gt;1,"Over budget on commitments",IF(AND($F27&gt;=0.9,$C$7&lt;0.9),"Early warning: 90%+ committed, period not 90% gone",IF($G27&gt;$B27*0.25,"Large open commitment — check receipting","OK")))))</f>
        <v/>
      </c>
    </row>
    <row r="28">
      <c r="A28" s="11" t="n"/>
      <c r="B28" s="12" t="n"/>
      <c r="C28" s="13">
        <f>IF($A28="","",SUMIFS(POs!$F$5:$F$204,POs!$D$5:$D$204,$A28,POs!$G$5:$G$204,"&lt;&gt;Cancelled"))</f>
        <v/>
      </c>
      <c r="D28" s="13">
        <f>IF($A28="","",SUMIFS(Invoices!$F$5:$F$204,Invoices!$E$5:$E$204,$A28))</f>
        <v/>
      </c>
      <c r="E28" s="14">
        <f>IF($A28="","",$B28-$C28)</f>
        <v/>
      </c>
      <c r="F28" s="9">
        <f>IF($A28="","",IF($B28=0,"",$C28/$B28))</f>
        <v/>
      </c>
      <c r="G28" s="13">
        <f>IF($A28="","",$C28-$D28)</f>
        <v/>
      </c>
      <c r="H28" s="13">
        <f>IF($A28="","",$B28-$D28)</f>
        <v/>
      </c>
      <c r="I28" s="13">
        <f>IF($A28="","",$H28-$E28)</f>
        <v/>
      </c>
      <c r="J28" s="13">
        <f>IF($A28="","",SUMIFS(POs!$F$5:$F$204,POs!$D$5:$D$204,$A28,POs!$G$5:$G$204,"Cancelled"))</f>
        <v/>
      </c>
      <c r="K28" s="15">
        <f>IF($A28="","",COUNTIFS(POs!$D$5:$D$204,$A28,POs!$G$5:$G$204,"&lt;&gt;Cancelled"))</f>
        <v/>
      </c>
      <c r="L28" s="15">
        <f>IF($A28="","",COUNTIFS(POs!$D$5:$D$204,$A28,POs!$G$5:$G$204,"&lt;&gt;Cancelled",POs!$K$5:$K$204,"&gt;0",POs!$B$5:$B$204,"&lt;"&amp;($C$6-60)))</f>
        <v/>
      </c>
      <c r="M28" s="16">
        <f>IF($A28="","",IF($B28=0,"No budget set",IF($F28&gt;1,"Over budget on commitments",IF(AND($F28&gt;=0.9,$C$7&lt;0.9),"Early warning: 90%+ committed, period not 90% gone",IF($G28&gt;$B28*0.25,"Large open commitment — check receipting","OK")))))</f>
        <v/>
      </c>
    </row>
    <row r="29">
      <c r="A29" s="11" t="n"/>
      <c r="B29" s="12" t="n"/>
      <c r="C29" s="13">
        <f>IF($A29="","",SUMIFS(POs!$F$5:$F$204,POs!$D$5:$D$204,$A29,POs!$G$5:$G$204,"&lt;&gt;Cancelled"))</f>
        <v/>
      </c>
      <c r="D29" s="13">
        <f>IF($A29="","",SUMIFS(Invoices!$F$5:$F$204,Invoices!$E$5:$E$204,$A29))</f>
        <v/>
      </c>
      <c r="E29" s="14">
        <f>IF($A29="","",$B29-$C29)</f>
        <v/>
      </c>
      <c r="F29" s="9">
        <f>IF($A29="","",IF($B29=0,"",$C29/$B29))</f>
        <v/>
      </c>
      <c r="G29" s="13">
        <f>IF($A29="","",$C29-$D29)</f>
        <v/>
      </c>
      <c r="H29" s="13">
        <f>IF($A29="","",$B29-$D29)</f>
        <v/>
      </c>
      <c r="I29" s="13">
        <f>IF($A29="","",$H29-$E29)</f>
        <v/>
      </c>
      <c r="J29" s="13">
        <f>IF($A29="","",SUMIFS(POs!$F$5:$F$204,POs!$D$5:$D$204,$A29,POs!$G$5:$G$204,"Cancelled"))</f>
        <v/>
      </c>
      <c r="K29" s="15">
        <f>IF($A29="","",COUNTIFS(POs!$D$5:$D$204,$A29,POs!$G$5:$G$204,"&lt;&gt;Cancelled"))</f>
        <v/>
      </c>
      <c r="L29" s="15">
        <f>IF($A29="","",COUNTIFS(POs!$D$5:$D$204,$A29,POs!$G$5:$G$204,"&lt;&gt;Cancelled",POs!$K$5:$K$204,"&gt;0",POs!$B$5:$B$204,"&lt;"&amp;($C$6-60)))</f>
        <v/>
      </c>
      <c r="M29" s="16">
        <f>IF($A29="","",IF($B29=0,"No budget set",IF($F29&gt;1,"Over budget on commitments",IF(AND($F29&gt;=0.9,$C$7&lt;0.9),"Early warning: 90%+ committed, period not 90% gone",IF($G29&gt;$B29*0.25,"Large open commitment — check receipting","OK")))))</f>
        <v/>
      </c>
    </row>
    <row r="30">
      <c r="A30" s="11" t="n"/>
      <c r="B30" s="12" t="n"/>
      <c r="C30" s="13">
        <f>IF($A30="","",SUMIFS(POs!$F$5:$F$204,POs!$D$5:$D$204,$A30,POs!$G$5:$G$204,"&lt;&gt;Cancelled"))</f>
        <v/>
      </c>
      <c r="D30" s="13">
        <f>IF($A30="","",SUMIFS(Invoices!$F$5:$F$204,Invoices!$E$5:$E$204,$A30))</f>
        <v/>
      </c>
      <c r="E30" s="14">
        <f>IF($A30="","",$B30-$C30)</f>
        <v/>
      </c>
      <c r="F30" s="9">
        <f>IF($A30="","",IF($B30=0,"",$C30/$B30))</f>
        <v/>
      </c>
      <c r="G30" s="13">
        <f>IF($A30="","",$C30-$D30)</f>
        <v/>
      </c>
      <c r="H30" s="13">
        <f>IF($A30="","",$B30-$D30)</f>
        <v/>
      </c>
      <c r="I30" s="13">
        <f>IF($A30="","",$H30-$E30)</f>
        <v/>
      </c>
      <c r="J30" s="13">
        <f>IF($A30="","",SUMIFS(POs!$F$5:$F$204,POs!$D$5:$D$204,$A30,POs!$G$5:$G$204,"Cancelled"))</f>
        <v/>
      </c>
      <c r="K30" s="15">
        <f>IF($A30="","",COUNTIFS(POs!$D$5:$D$204,$A30,POs!$G$5:$G$204,"&lt;&gt;Cancelled"))</f>
        <v/>
      </c>
      <c r="L30" s="15">
        <f>IF($A30="","",COUNTIFS(POs!$D$5:$D$204,$A30,POs!$G$5:$G$204,"&lt;&gt;Cancelled",POs!$K$5:$K$204,"&gt;0",POs!$B$5:$B$204,"&lt;"&amp;($C$6-60)))</f>
        <v/>
      </c>
      <c r="M30" s="16">
        <f>IF($A30="","",IF($B30=0,"No budget set",IF($F30&gt;1,"Over budget on commitments",IF(AND($F30&gt;=0.9,$C$7&lt;0.9),"Early warning: 90%+ committed, period not 90% gone",IF($G30&gt;$B30*0.25,"Large open commitment — check receipting","OK")))))</f>
        <v/>
      </c>
    </row>
    <row r="31">
      <c r="A31" s="11" t="n"/>
      <c r="B31" s="12" t="n"/>
      <c r="C31" s="13">
        <f>IF($A31="","",SUMIFS(POs!$F$5:$F$204,POs!$D$5:$D$204,$A31,POs!$G$5:$G$204,"&lt;&gt;Cancelled"))</f>
        <v/>
      </c>
      <c r="D31" s="13">
        <f>IF($A31="","",SUMIFS(Invoices!$F$5:$F$204,Invoices!$E$5:$E$204,$A31))</f>
        <v/>
      </c>
      <c r="E31" s="14">
        <f>IF($A31="","",$B31-$C31)</f>
        <v/>
      </c>
      <c r="F31" s="9">
        <f>IF($A31="","",IF($B31=0,"",$C31/$B31))</f>
        <v/>
      </c>
      <c r="G31" s="13">
        <f>IF($A31="","",$C31-$D31)</f>
        <v/>
      </c>
      <c r="H31" s="13">
        <f>IF($A31="","",$B31-$D31)</f>
        <v/>
      </c>
      <c r="I31" s="13">
        <f>IF($A31="","",$H31-$E31)</f>
        <v/>
      </c>
      <c r="J31" s="13">
        <f>IF($A31="","",SUMIFS(POs!$F$5:$F$204,POs!$D$5:$D$204,$A31,POs!$G$5:$G$204,"Cancelled"))</f>
        <v/>
      </c>
      <c r="K31" s="15">
        <f>IF($A31="","",COUNTIFS(POs!$D$5:$D$204,$A31,POs!$G$5:$G$204,"&lt;&gt;Cancelled"))</f>
        <v/>
      </c>
      <c r="L31" s="15">
        <f>IF($A31="","",COUNTIFS(POs!$D$5:$D$204,$A31,POs!$G$5:$G$204,"&lt;&gt;Cancelled",POs!$K$5:$K$204,"&gt;0",POs!$B$5:$B$204,"&lt;"&amp;($C$6-60)))</f>
        <v/>
      </c>
      <c r="M31" s="16">
        <f>IF($A31="","",IF($B31=0,"No budget set",IF($F31&gt;1,"Over budget on commitments",IF(AND($F31&gt;=0.9,$C$7&lt;0.9),"Early warning: 90%+ committed, period not 90% gone",IF($G31&gt;$B31*0.25,"Large open commitment — check receipting","OK")))))</f>
        <v/>
      </c>
    </row>
    <row r="32">
      <c r="A32" s="11" t="n"/>
      <c r="B32" s="12" t="n"/>
      <c r="C32" s="13">
        <f>IF($A32="","",SUMIFS(POs!$F$5:$F$204,POs!$D$5:$D$204,$A32,POs!$G$5:$G$204,"&lt;&gt;Cancelled"))</f>
        <v/>
      </c>
      <c r="D32" s="13">
        <f>IF($A32="","",SUMIFS(Invoices!$F$5:$F$204,Invoices!$E$5:$E$204,$A32))</f>
        <v/>
      </c>
      <c r="E32" s="14">
        <f>IF($A32="","",$B32-$C32)</f>
        <v/>
      </c>
      <c r="F32" s="9">
        <f>IF($A32="","",IF($B32=0,"",$C32/$B32))</f>
        <v/>
      </c>
      <c r="G32" s="13">
        <f>IF($A32="","",$C32-$D32)</f>
        <v/>
      </c>
      <c r="H32" s="13">
        <f>IF($A32="","",$B32-$D32)</f>
        <v/>
      </c>
      <c r="I32" s="13">
        <f>IF($A32="","",$H32-$E32)</f>
        <v/>
      </c>
      <c r="J32" s="13">
        <f>IF($A32="","",SUMIFS(POs!$F$5:$F$204,POs!$D$5:$D$204,$A32,POs!$G$5:$G$204,"Cancelled"))</f>
        <v/>
      </c>
      <c r="K32" s="15">
        <f>IF($A32="","",COUNTIFS(POs!$D$5:$D$204,$A32,POs!$G$5:$G$204,"&lt;&gt;Cancelled"))</f>
        <v/>
      </c>
      <c r="L32" s="15">
        <f>IF($A32="","",COUNTIFS(POs!$D$5:$D$204,$A32,POs!$G$5:$G$204,"&lt;&gt;Cancelled",POs!$K$5:$K$204,"&gt;0",POs!$B$5:$B$204,"&lt;"&amp;($C$6-60)))</f>
        <v/>
      </c>
      <c r="M32" s="16">
        <f>IF($A32="","",IF($B32=0,"No budget set",IF($F32&gt;1,"Over budget on commitments",IF(AND($F32&gt;=0.9,$C$7&lt;0.9),"Early warning: 90%+ committed, period not 90% gone",IF($G32&gt;$B32*0.25,"Large open commitment — check receipting","OK")))))</f>
        <v/>
      </c>
    </row>
    <row r="33">
      <c r="A33" s="11" t="n"/>
      <c r="B33" s="12" t="n"/>
      <c r="C33" s="13">
        <f>IF($A33="","",SUMIFS(POs!$F$5:$F$204,POs!$D$5:$D$204,$A33,POs!$G$5:$G$204,"&lt;&gt;Cancelled"))</f>
        <v/>
      </c>
      <c r="D33" s="13">
        <f>IF($A33="","",SUMIFS(Invoices!$F$5:$F$204,Invoices!$E$5:$E$204,$A33))</f>
        <v/>
      </c>
      <c r="E33" s="14">
        <f>IF($A33="","",$B33-$C33)</f>
        <v/>
      </c>
      <c r="F33" s="9">
        <f>IF($A33="","",IF($B33=0,"",$C33/$B33))</f>
        <v/>
      </c>
      <c r="G33" s="13">
        <f>IF($A33="","",$C33-$D33)</f>
        <v/>
      </c>
      <c r="H33" s="13">
        <f>IF($A33="","",$B33-$D33)</f>
        <v/>
      </c>
      <c r="I33" s="13">
        <f>IF($A33="","",$H33-$E33)</f>
        <v/>
      </c>
      <c r="J33" s="13">
        <f>IF($A33="","",SUMIFS(POs!$F$5:$F$204,POs!$D$5:$D$204,$A33,POs!$G$5:$G$204,"Cancelled"))</f>
        <v/>
      </c>
      <c r="K33" s="15">
        <f>IF($A33="","",COUNTIFS(POs!$D$5:$D$204,$A33,POs!$G$5:$G$204,"&lt;&gt;Cancelled"))</f>
        <v/>
      </c>
      <c r="L33" s="15">
        <f>IF($A33="","",COUNTIFS(POs!$D$5:$D$204,$A33,POs!$G$5:$G$204,"&lt;&gt;Cancelled",POs!$K$5:$K$204,"&gt;0",POs!$B$5:$B$204,"&lt;"&amp;($C$6-60)))</f>
        <v/>
      </c>
      <c r="M33" s="16">
        <f>IF($A33="","",IF($B33=0,"No budget set",IF($F33&gt;1,"Over budget on commitments",IF(AND($F33&gt;=0.9,$C$7&lt;0.9),"Early warning: 90%+ committed, period not 90% gone",IF($G33&gt;$B33*0.25,"Large open commitment — check receipting","OK")))))</f>
        <v/>
      </c>
    </row>
    <row r="34">
      <c r="A34" s="11" t="n"/>
      <c r="B34" s="12" t="n"/>
      <c r="C34" s="13">
        <f>IF($A34="","",SUMIFS(POs!$F$5:$F$204,POs!$D$5:$D$204,$A34,POs!$G$5:$G$204,"&lt;&gt;Cancelled"))</f>
        <v/>
      </c>
      <c r="D34" s="13">
        <f>IF($A34="","",SUMIFS(Invoices!$F$5:$F$204,Invoices!$E$5:$E$204,$A34))</f>
        <v/>
      </c>
      <c r="E34" s="14">
        <f>IF($A34="","",$B34-$C34)</f>
        <v/>
      </c>
      <c r="F34" s="9">
        <f>IF($A34="","",IF($B34=0,"",$C34/$B34))</f>
        <v/>
      </c>
      <c r="G34" s="13">
        <f>IF($A34="","",$C34-$D34)</f>
        <v/>
      </c>
      <c r="H34" s="13">
        <f>IF($A34="","",$B34-$D34)</f>
        <v/>
      </c>
      <c r="I34" s="13">
        <f>IF($A34="","",$H34-$E34)</f>
        <v/>
      </c>
      <c r="J34" s="13">
        <f>IF($A34="","",SUMIFS(POs!$F$5:$F$204,POs!$D$5:$D$204,$A34,POs!$G$5:$G$204,"Cancelled"))</f>
        <v/>
      </c>
      <c r="K34" s="15">
        <f>IF($A34="","",COUNTIFS(POs!$D$5:$D$204,$A34,POs!$G$5:$G$204,"&lt;&gt;Cancelled"))</f>
        <v/>
      </c>
      <c r="L34" s="15">
        <f>IF($A34="","",COUNTIFS(POs!$D$5:$D$204,$A34,POs!$G$5:$G$204,"&lt;&gt;Cancelled",POs!$K$5:$K$204,"&gt;0",POs!$B$5:$B$204,"&lt;"&amp;($C$6-60)))</f>
        <v/>
      </c>
      <c r="M34" s="16">
        <f>IF($A34="","",IF($B34=0,"No budget set",IF($F34&gt;1,"Over budget on commitments",IF(AND($F34&gt;=0.9,$C$7&lt;0.9),"Early warning: 90%+ committed, period not 90% gone",IF($G34&gt;$B34*0.25,"Large open commitment — check receipting","OK")))))</f>
        <v/>
      </c>
    </row>
    <row r="35">
      <c r="A35" s="11" t="n"/>
      <c r="B35" s="12" t="n"/>
      <c r="C35" s="13">
        <f>IF($A35="","",SUMIFS(POs!$F$5:$F$204,POs!$D$5:$D$204,$A35,POs!$G$5:$G$204,"&lt;&gt;Cancelled"))</f>
        <v/>
      </c>
      <c r="D35" s="13">
        <f>IF($A35="","",SUMIFS(Invoices!$F$5:$F$204,Invoices!$E$5:$E$204,$A35))</f>
        <v/>
      </c>
      <c r="E35" s="14">
        <f>IF($A35="","",$B35-$C35)</f>
        <v/>
      </c>
      <c r="F35" s="9">
        <f>IF($A35="","",IF($B35=0,"",$C35/$B35))</f>
        <v/>
      </c>
      <c r="G35" s="13">
        <f>IF($A35="","",$C35-$D35)</f>
        <v/>
      </c>
      <c r="H35" s="13">
        <f>IF($A35="","",$B35-$D35)</f>
        <v/>
      </c>
      <c r="I35" s="13">
        <f>IF($A35="","",$H35-$E35)</f>
        <v/>
      </c>
      <c r="J35" s="13">
        <f>IF($A35="","",SUMIFS(POs!$F$5:$F$204,POs!$D$5:$D$204,$A35,POs!$G$5:$G$204,"Cancelled"))</f>
        <v/>
      </c>
      <c r="K35" s="15">
        <f>IF($A35="","",COUNTIFS(POs!$D$5:$D$204,$A35,POs!$G$5:$G$204,"&lt;&gt;Cancelled"))</f>
        <v/>
      </c>
      <c r="L35" s="15">
        <f>IF($A35="","",COUNTIFS(POs!$D$5:$D$204,$A35,POs!$G$5:$G$204,"&lt;&gt;Cancelled",POs!$K$5:$K$204,"&gt;0",POs!$B$5:$B$204,"&lt;"&amp;($C$6-60)))</f>
        <v/>
      </c>
      <c r="M35" s="16">
        <f>IF($A35="","",IF($B35=0,"No budget set",IF($F35&gt;1,"Over budget on commitments",IF(AND($F35&gt;=0.9,$C$7&lt;0.9),"Early warning: 90%+ committed, period not 90% gone",IF($G35&gt;$B35*0.25,"Large open commitment — check receipting","OK")))))</f>
        <v/>
      </c>
    </row>
    <row r="36">
      <c r="A36" s="11" t="n"/>
      <c r="B36" s="12" t="n"/>
      <c r="C36" s="13">
        <f>IF($A36="","",SUMIFS(POs!$F$5:$F$204,POs!$D$5:$D$204,$A36,POs!$G$5:$G$204,"&lt;&gt;Cancelled"))</f>
        <v/>
      </c>
      <c r="D36" s="13">
        <f>IF($A36="","",SUMIFS(Invoices!$F$5:$F$204,Invoices!$E$5:$E$204,$A36))</f>
        <v/>
      </c>
      <c r="E36" s="14">
        <f>IF($A36="","",$B36-$C36)</f>
        <v/>
      </c>
      <c r="F36" s="9">
        <f>IF($A36="","",IF($B36=0,"",$C36/$B36))</f>
        <v/>
      </c>
      <c r="G36" s="13">
        <f>IF($A36="","",$C36-$D36)</f>
        <v/>
      </c>
      <c r="H36" s="13">
        <f>IF($A36="","",$B36-$D36)</f>
        <v/>
      </c>
      <c r="I36" s="13">
        <f>IF($A36="","",$H36-$E36)</f>
        <v/>
      </c>
      <c r="J36" s="13">
        <f>IF($A36="","",SUMIFS(POs!$F$5:$F$204,POs!$D$5:$D$204,$A36,POs!$G$5:$G$204,"Cancelled"))</f>
        <v/>
      </c>
      <c r="K36" s="15">
        <f>IF($A36="","",COUNTIFS(POs!$D$5:$D$204,$A36,POs!$G$5:$G$204,"&lt;&gt;Cancelled"))</f>
        <v/>
      </c>
      <c r="L36" s="15">
        <f>IF($A36="","",COUNTIFS(POs!$D$5:$D$204,$A36,POs!$G$5:$G$204,"&lt;&gt;Cancelled",POs!$K$5:$K$204,"&gt;0",POs!$B$5:$B$204,"&lt;"&amp;($C$6-60)))</f>
        <v/>
      </c>
      <c r="M36" s="16">
        <f>IF($A36="","",IF($B36=0,"No budget set",IF($F36&gt;1,"Over budget on commitments",IF(AND($F36&gt;=0.9,$C$7&lt;0.9),"Early warning: 90%+ committed, period not 90% gone",IF($G36&gt;$B36*0.25,"Large open commitment — check receipting","OK")))))</f>
        <v/>
      </c>
    </row>
    <row r="37">
      <c r="A37" s="11" t="n"/>
      <c r="B37" s="12" t="n"/>
      <c r="C37" s="13">
        <f>IF($A37="","",SUMIFS(POs!$F$5:$F$204,POs!$D$5:$D$204,$A37,POs!$G$5:$G$204,"&lt;&gt;Cancelled"))</f>
        <v/>
      </c>
      <c r="D37" s="13">
        <f>IF($A37="","",SUMIFS(Invoices!$F$5:$F$204,Invoices!$E$5:$E$204,$A37))</f>
        <v/>
      </c>
      <c r="E37" s="14">
        <f>IF($A37="","",$B37-$C37)</f>
        <v/>
      </c>
      <c r="F37" s="9">
        <f>IF($A37="","",IF($B37=0,"",$C37/$B37))</f>
        <v/>
      </c>
      <c r="G37" s="13">
        <f>IF($A37="","",$C37-$D37)</f>
        <v/>
      </c>
      <c r="H37" s="13">
        <f>IF($A37="","",$B37-$D37)</f>
        <v/>
      </c>
      <c r="I37" s="13">
        <f>IF($A37="","",$H37-$E37)</f>
        <v/>
      </c>
      <c r="J37" s="13">
        <f>IF($A37="","",SUMIFS(POs!$F$5:$F$204,POs!$D$5:$D$204,$A37,POs!$G$5:$G$204,"Cancelled"))</f>
        <v/>
      </c>
      <c r="K37" s="15">
        <f>IF($A37="","",COUNTIFS(POs!$D$5:$D$204,$A37,POs!$G$5:$G$204,"&lt;&gt;Cancelled"))</f>
        <v/>
      </c>
      <c r="L37" s="15">
        <f>IF($A37="","",COUNTIFS(POs!$D$5:$D$204,$A37,POs!$G$5:$G$204,"&lt;&gt;Cancelled",POs!$K$5:$K$204,"&gt;0",POs!$B$5:$B$204,"&lt;"&amp;($C$6-60)))</f>
        <v/>
      </c>
      <c r="M37" s="16">
        <f>IF($A37="","",IF($B37=0,"No budget set",IF($F37&gt;1,"Over budget on commitments",IF(AND($F37&gt;=0.9,$C$7&lt;0.9),"Early warning: 90%+ committed, period not 90% gone",IF($G37&gt;$B37*0.25,"Large open commitment — check receipting","OK")))))</f>
        <v/>
      </c>
    </row>
    <row r="38">
      <c r="A38" s="11" t="n"/>
      <c r="B38" s="12" t="n"/>
      <c r="C38" s="13">
        <f>IF($A38="","",SUMIFS(POs!$F$5:$F$204,POs!$D$5:$D$204,$A38,POs!$G$5:$G$204,"&lt;&gt;Cancelled"))</f>
        <v/>
      </c>
      <c r="D38" s="13">
        <f>IF($A38="","",SUMIFS(Invoices!$F$5:$F$204,Invoices!$E$5:$E$204,$A38))</f>
        <v/>
      </c>
      <c r="E38" s="14">
        <f>IF($A38="","",$B38-$C38)</f>
        <v/>
      </c>
      <c r="F38" s="9">
        <f>IF($A38="","",IF($B38=0,"",$C38/$B38))</f>
        <v/>
      </c>
      <c r="G38" s="13">
        <f>IF($A38="","",$C38-$D38)</f>
        <v/>
      </c>
      <c r="H38" s="13">
        <f>IF($A38="","",$B38-$D38)</f>
        <v/>
      </c>
      <c r="I38" s="13">
        <f>IF($A38="","",$H38-$E38)</f>
        <v/>
      </c>
      <c r="J38" s="13">
        <f>IF($A38="","",SUMIFS(POs!$F$5:$F$204,POs!$D$5:$D$204,$A38,POs!$G$5:$G$204,"Cancelled"))</f>
        <v/>
      </c>
      <c r="K38" s="15">
        <f>IF($A38="","",COUNTIFS(POs!$D$5:$D$204,$A38,POs!$G$5:$G$204,"&lt;&gt;Cancelled"))</f>
        <v/>
      </c>
      <c r="L38" s="15">
        <f>IF($A38="","",COUNTIFS(POs!$D$5:$D$204,$A38,POs!$G$5:$G$204,"&lt;&gt;Cancelled",POs!$K$5:$K$204,"&gt;0",POs!$B$5:$B$204,"&lt;"&amp;($C$6-60)))</f>
        <v/>
      </c>
      <c r="M38" s="16">
        <f>IF($A38="","",IF($B38=0,"No budget set",IF($F38&gt;1,"Over budget on commitments",IF(AND($F38&gt;=0.9,$C$7&lt;0.9),"Early warning: 90%+ committed, period not 90% gone",IF($G38&gt;$B38*0.25,"Large open commitment — check receipting","OK")))))</f>
        <v/>
      </c>
    </row>
    <row r="39">
      <c r="A39" s="11" t="n"/>
      <c r="B39" s="12" t="n"/>
      <c r="C39" s="13">
        <f>IF($A39="","",SUMIFS(POs!$F$5:$F$204,POs!$D$5:$D$204,$A39,POs!$G$5:$G$204,"&lt;&gt;Cancelled"))</f>
        <v/>
      </c>
      <c r="D39" s="13">
        <f>IF($A39="","",SUMIFS(Invoices!$F$5:$F$204,Invoices!$E$5:$E$204,$A39))</f>
        <v/>
      </c>
      <c r="E39" s="14">
        <f>IF($A39="","",$B39-$C39)</f>
        <v/>
      </c>
      <c r="F39" s="9">
        <f>IF($A39="","",IF($B39=0,"",$C39/$B39))</f>
        <v/>
      </c>
      <c r="G39" s="13">
        <f>IF($A39="","",$C39-$D39)</f>
        <v/>
      </c>
      <c r="H39" s="13">
        <f>IF($A39="","",$B39-$D39)</f>
        <v/>
      </c>
      <c r="I39" s="13">
        <f>IF($A39="","",$H39-$E39)</f>
        <v/>
      </c>
      <c r="J39" s="13">
        <f>IF($A39="","",SUMIFS(POs!$F$5:$F$204,POs!$D$5:$D$204,$A39,POs!$G$5:$G$204,"Cancelled"))</f>
        <v/>
      </c>
      <c r="K39" s="15">
        <f>IF($A39="","",COUNTIFS(POs!$D$5:$D$204,$A39,POs!$G$5:$G$204,"&lt;&gt;Cancelled"))</f>
        <v/>
      </c>
      <c r="L39" s="15">
        <f>IF($A39="","",COUNTIFS(POs!$D$5:$D$204,$A39,POs!$G$5:$G$204,"&lt;&gt;Cancelled",POs!$K$5:$K$204,"&gt;0",POs!$B$5:$B$204,"&lt;"&amp;($C$6-60)))</f>
        <v/>
      </c>
      <c r="M39" s="16">
        <f>IF($A39="","",IF($B39=0,"No budget set",IF($F39&gt;1,"Over budget on commitments",IF(AND($F39&gt;=0.9,$C$7&lt;0.9),"Early warning: 90%+ committed, period not 90% gone",IF($G39&gt;$B39*0.25,"Large open commitment — check receipting","OK")))))</f>
        <v/>
      </c>
    </row>
    <row r="40">
      <c r="A40" s="11" t="n"/>
      <c r="B40" s="12" t="n"/>
      <c r="C40" s="13">
        <f>IF($A40="","",SUMIFS(POs!$F$5:$F$204,POs!$D$5:$D$204,$A40,POs!$G$5:$G$204,"&lt;&gt;Cancelled"))</f>
        <v/>
      </c>
      <c r="D40" s="13">
        <f>IF($A40="","",SUMIFS(Invoices!$F$5:$F$204,Invoices!$E$5:$E$204,$A40))</f>
        <v/>
      </c>
      <c r="E40" s="14">
        <f>IF($A40="","",$B40-$C40)</f>
        <v/>
      </c>
      <c r="F40" s="9">
        <f>IF($A40="","",IF($B40=0,"",$C40/$B40))</f>
        <v/>
      </c>
      <c r="G40" s="13">
        <f>IF($A40="","",$C40-$D40)</f>
        <v/>
      </c>
      <c r="H40" s="13">
        <f>IF($A40="","",$B40-$D40)</f>
        <v/>
      </c>
      <c r="I40" s="13">
        <f>IF($A40="","",$H40-$E40)</f>
        <v/>
      </c>
      <c r="J40" s="13">
        <f>IF($A40="","",SUMIFS(POs!$F$5:$F$204,POs!$D$5:$D$204,$A40,POs!$G$5:$G$204,"Cancelled"))</f>
        <v/>
      </c>
      <c r="K40" s="15">
        <f>IF($A40="","",COUNTIFS(POs!$D$5:$D$204,$A40,POs!$G$5:$G$204,"&lt;&gt;Cancelled"))</f>
        <v/>
      </c>
      <c r="L40" s="15">
        <f>IF($A40="","",COUNTIFS(POs!$D$5:$D$204,$A40,POs!$G$5:$G$204,"&lt;&gt;Cancelled",POs!$K$5:$K$204,"&gt;0",POs!$B$5:$B$204,"&lt;"&amp;($C$6-60)))</f>
        <v/>
      </c>
      <c r="M40" s="16">
        <f>IF($A40="","",IF($B40=0,"No budget set",IF($F40&gt;1,"Over budget on commitments",IF(AND($F40&gt;=0.9,$C$7&lt;0.9),"Early warning: 90%+ committed, period not 90% gone",IF($G40&gt;$B40*0.25,"Large open commitment — check receipting","OK")))))</f>
        <v/>
      </c>
    </row>
    <row r="41">
      <c r="A41" s="11" t="n"/>
      <c r="B41" s="12" t="n"/>
      <c r="C41" s="13">
        <f>IF($A41="","",SUMIFS(POs!$F$5:$F$204,POs!$D$5:$D$204,$A41,POs!$G$5:$G$204,"&lt;&gt;Cancelled"))</f>
        <v/>
      </c>
      <c r="D41" s="13">
        <f>IF($A41="","",SUMIFS(Invoices!$F$5:$F$204,Invoices!$E$5:$E$204,$A41))</f>
        <v/>
      </c>
      <c r="E41" s="14">
        <f>IF($A41="","",$B41-$C41)</f>
        <v/>
      </c>
      <c r="F41" s="9">
        <f>IF($A41="","",IF($B41=0,"",$C41/$B41))</f>
        <v/>
      </c>
      <c r="G41" s="13">
        <f>IF($A41="","",$C41-$D41)</f>
        <v/>
      </c>
      <c r="H41" s="13">
        <f>IF($A41="","",$B41-$D41)</f>
        <v/>
      </c>
      <c r="I41" s="13">
        <f>IF($A41="","",$H41-$E41)</f>
        <v/>
      </c>
      <c r="J41" s="13">
        <f>IF($A41="","",SUMIFS(POs!$F$5:$F$204,POs!$D$5:$D$204,$A41,POs!$G$5:$G$204,"Cancelled"))</f>
        <v/>
      </c>
      <c r="K41" s="15">
        <f>IF($A41="","",COUNTIFS(POs!$D$5:$D$204,$A41,POs!$G$5:$G$204,"&lt;&gt;Cancelled"))</f>
        <v/>
      </c>
      <c r="L41" s="15">
        <f>IF($A41="","",COUNTIFS(POs!$D$5:$D$204,$A41,POs!$G$5:$G$204,"&lt;&gt;Cancelled",POs!$K$5:$K$204,"&gt;0",POs!$B$5:$B$204,"&lt;"&amp;($C$6-60)))</f>
        <v/>
      </c>
      <c r="M41" s="16">
        <f>IF($A41="","",IF($B41=0,"No budget set",IF($F41&gt;1,"Over budget on commitments",IF(AND($F41&gt;=0.9,$C$7&lt;0.9),"Early warning: 90%+ committed, period not 90% gone",IF($G41&gt;$B41*0.25,"Large open commitment — check receipting","OK")))))</f>
        <v/>
      </c>
    </row>
    <row r="42">
      <c r="A42" s="11" t="n"/>
      <c r="B42" s="12" t="n"/>
      <c r="C42" s="13">
        <f>IF($A42="","",SUMIFS(POs!$F$5:$F$204,POs!$D$5:$D$204,$A42,POs!$G$5:$G$204,"&lt;&gt;Cancelled"))</f>
        <v/>
      </c>
      <c r="D42" s="13">
        <f>IF($A42="","",SUMIFS(Invoices!$F$5:$F$204,Invoices!$E$5:$E$204,$A42))</f>
        <v/>
      </c>
      <c r="E42" s="14">
        <f>IF($A42="","",$B42-$C42)</f>
        <v/>
      </c>
      <c r="F42" s="9">
        <f>IF($A42="","",IF($B42=0,"",$C42/$B42))</f>
        <v/>
      </c>
      <c r="G42" s="13">
        <f>IF($A42="","",$C42-$D42)</f>
        <v/>
      </c>
      <c r="H42" s="13">
        <f>IF($A42="","",$B42-$D42)</f>
        <v/>
      </c>
      <c r="I42" s="13">
        <f>IF($A42="","",$H42-$E42)</f>
        <v/>
      </c>
      <c r="J42" s="13">
        <f>IF($A42="","",SUMIFS(POs!$F$5:$F$204,POs!$D$5:$D$204,$A42,POs!$G$5:$G$204,"Cancelled"))</f>
        <v/>
      </c>
      <c r="K42" s="15">
        <f>IF($A42="","",COUNTIFS(POs!$D$5:$D$204,$A42,POs!$G$5:$G$204,"&lt;&gt;Cancelled"))</f>
        <v/>
      </c>
      <c r="L42" s="15">
        <f>IF($A42="","",COUNTIFS(POs!$D$5:$D$204,$A42,POs!$G$5:$G$204,"&lt;&gt;Cancelled",POs!$K$5:$K$204,"&gt;0",POs!$B$5:$B$204,"&lt;"&amp;($C$6-60)))</f>
        <v/>
      </c>
      <c r="M42" s="16">
        <f>IF($A42="","",IF($B42=0,"No budget set",IF($F42&gt;1,"Over budget on commitments",IF(AND($F42&gt;=0.9,$C$7&lt;0.9),"Early warning: 90%+ committed, period not 90% gone",IF($G42&gt;$B42*0.25,"Large open commitment — check receipting","OK")))))</f>
        <v/>
      </c>
    </row>
    <row r="43">
      <c r="A43" s="11" t="n"/>
      <c r="B43" s="12" t="n"/>
      <c r="C43" s="13">
        <f>IF($A43="","",SUMIFS(POs!$F$5:$F$204,POs!$D$5:$D$204,$A43,POs!$G$5:$G$204,"&lt;&gt;Cancelled"))</f>
        <v/>
      </c>
      <c r="D43" s="13">
        <f>IF($A43="","",SUMIFS(Invoices!$F$5:$F$204,Invoices!$E$5:$E$204,$A43))</f>
        <v/>
      </c>
      <c r="E43" s="14">
        <f>IF($A43="","",$B43-$C43)</f>
        <v/>
      </c>
      <c r="F43" s="9">
        <f>IF($A43="","",IF($B43=0,"",$C43/$B43))</f>
        <v/>
      </c>
      <c r="G43" s="13">
        <f>IF($A43="","",$C43-$D43)</f>
        <v/>
      </c>
      <c r="H43" s="13">
        <f>IF($A43="","",$B43-$D43)</f>
        <v/>
      </c>
      <c r="I43" s="13">
        <f>IF($A43="","",$H43-$E43)</f>
        <v/>
      </c>
      <c r="J43" s="13">
        <f>IF($A43="","",SUMIFS(POs!$F$5:$F$204,POs!$D$5:$D$204,$A43,POs!$G$5:$G$204,"Cancelled"))</f>
        <v/>
      </c>
      <c r="K43" s="15">
        <f>IF($A43="","",COUNTIFS(POs!$D$5:$D$204,$A43,POs!$G$5:$G$204,"&lt;&gt;Cancelled"))</f>
        <v/>
      </c>
      <c r="L43" s="15">
        <f>IF($A43="","",COUNTIFS(POs!$D$5:$D$204,$A43,POs!$G$5:$G$204,"&lt;&gt;Cancelled",POs!$K$5:$K$204,"&gt;0",POs!$B$5:$B$204,"&lt;"&amp;($C$6-60)))</f>
        <v/>
      </c>
      <c r="M43" s="16">
        <f>IF($A43="","",IF($B43=0,"No budget set",IF($F43&gt;1,"Over budget on commitments",IF(AND($F43&gt;=0.9,$C$7&lt;0.9),"Early warning: 90%+ committed, period not 90% gone",IF($G43&gt;$B43*0.25,"Large open commitment — check receipting","OK")))))</f>
        <v/>
      </c>
    </row>
    <row r="44">
      <c r="A44" s="11" t="n"/>
      <c r="B44" s="12" t="n"/>
      <c r="C44" s="13">
        <f>IF($A44="","",SUMIFS(POs!$F$5:$F$204,POs!$D$5:$D$204,$A44,POs!$G$5:$G$204,"&lt;&gt;Cancelled"))</f>
        <v/>
      </c>
      <c r="D44" s="13">
        <f>IF($A44="","",SUMIFS(Invoices!$F$5:$F$204,Invoices!$E$5:$E$204,$A44))</f>
        <v/>
      </c>
      <c r="E44" s="14">
        <f>IF($A44="","",$B44-$C44)</f>
        <v/>
      </c>
      <c r="F44" s="9">
        <f>IF($A44="","",IF($B44=0,"",$C44/$B44))</f>
        <v/>
      </c>
      <c r="G44" s="13">
        <f>IF($A44="","",$C44-$D44)</f>
        <v/>
      </c>
      <c r="H44" s="13">
        <f>IF($A44="","",$B44-$D44)</f>
        <v/>
      </c>
      <c r="I44" s="13">
        <f>IF($A44="","",$H44-$E44)</f>
        <v/>
      </c>
      <c r="J44" s="13">
        <f>IF($A44="","",SUMIFS(POs!$F$5:$F$204,POs!$D$5:$D$204,$A44,POs!$G$5:$G$204,"Cancelled"))</f>
        <v/>
      </c>
      <c r="K44" s="15">
        <f>IF($A44="","",COUNTIFS(POs!$D$5:$D$204,$A44,POs!$G$5:$G$204,"&lt;&gt;Cancelled"))</f>
        <v/>
      </c>
      <c r="L44" s="15">
        <f>IF($A44="","",COUNTIFS(POs!$D$5:$D$204,$A44,POs!$G$5:$G$204,"&lt;&gt;Cancelled",POs!$K$5:$K$204,"&gt;0",POs!$B$5:$B$204,"&lt;"&amp;($C$6-60)))</f>
        <v/>
      </c>
      <c r="M44" s="16">
        <f>IF($A44="","",IF($B44=0,"No budget set",IF($F44&gt;1,"Over budget on commitments",IF(AND($F44&gt;=0.9,$C$7&lt;0.9),"Early warning: 90%+ committed, period not 90% gone",IF($G44&gt;$B44*0.25,"Large open commitment — check receipting","OK")))))</f>
        <v/>
      </c>
    </row>
    <row r="45">
      <c r="A45" s="11" t="n"/>
      <c r="B45" s="12" t="n"/>
      <c r="C45" s="13">
        <f>IF($A45="","",SUMIFS(POs!$F$5:$F$204,POs!$D$5:$D$204,$A45,POs!$G$5:$G$204,"&lt;&gt;Cancelled"))</f>
        <v/>
      </c>
      <c r="D45" s="13">
        <f>IF($A45="","",SUMIFS(Invoices!$F$5:$F$204,Invoices!$E$5:$E$204,$A45))</f>
        <v/>
      </c>
      <c r="E45" s="14">
        <f>IF($A45="","",$B45-$C45)</f>
        <v/>
      </c>
      <c r="F45" s="9">
        <f>IF($A45="","",IF($B45=0,"",$C45/$B45))</f>
        <v/>
      </c>
      <c r="G45" s="13">
        <f>IF($A45="","",$C45-$D45)</f>
        <v/>
      </c>
      <c r="H45" s="13">
        <f>IF($A45="","",$B45-$D45)</f>
        <v/>
      </c>
      <c r="I45" s="13">
        <f>IF($A45="","",$H45-$E45)</f>
        <v/>
      </c>
      <c r="J45" s="13">
        <f>IF($A45="","",SUMIFS(POs!$F$5:$F$204,POs!$D$5:$D$204,$A45,POs!$G$5:$G$204,"Cancelled"))</f>
        <v/>
      </c>
      <c r="K45" s="15">
        <f>IF($A45="","",COUNTIFS(POs!$D$5:$D$204,$A45,POs!$G$5:$G$204,"&lt;&gt;Cancelled"))</f>
        <v/>
      </c>
      <c r="L45" s="15">
        <f>IF($A45="","",COUNTIFS(POs!$D$5:$D$204,$A45,POs!$G$5:$G$204,"&lt;&gt;Cancelled",POs!$K$5:$K$204,"&gt;0",POs!$B$5:$B$204,"&lt;"&amp;($C$6-60)))</f>
        <v/>
      </c>
      <c r="M45" s="16">
        <f>IF($A45="","",IF($B45=0,"No budget set",IF($F45&gt;1,"Over budget on commitments",IF(AND($F45&gt;=0.9,$C$7&lt;0.9),"Early warning: 90%+ committed, period not 90% gone",IF($G45&gt;$B45*0.25,"Large open commitment — check receipting","OK")))))</f>
        <v/>
      </c>
    </row>
    <row r="46">
      <c r="A46" s="11" t="n"/>
      <c r="B46" s="12" t="n"/>
      <c r="C46" s="13">
        <f>IF($A46="","",SUMIFS(POs!$F$5:$F$204,POs!$D$5:$D$204,$A46,POs!$G$5:$G$204,"&lt;&gt;Cancelled"))</f>
        <v/>
      </c>
      <c r="D46" s="13">
        <f>IF($A46="","",SUMIFS(Invoices!$F$5:$F$204,Invoices!$E$5:$E$204,$A46))</f>
        <v/>
      </c>
      <c r="E46" s="14">
        <f>IF($A46="","",$B46-$C46)</f>
        <v/>
      </c>
      <c r="F46" s="9">
        <f>IF($A46="","",IF($B46=0,"",$C46/$B46))</f>
        <v/>
      </c>
      <c r="G46" s="13">
        <f>IF($A46="","",$C46-$D46)</f>
        <v/>
      </c>
      <c r="H46" s="13">
        <f>IF($A46="","",$B46-$D46)</f>
        <v/>
      </c>
      <c r="I46" s="13">
        <f>IF($A46="","",$H46-$E46)</f>
        <v/>
      </c>
      <c r="J46" s="13">
        <f>IF($A46="","",SUMIFS(POs!$F$5:$F$204,POs!$D$5:$D$204,$A46,POs!$G$5:$G$204,"Cancelled"))</f>
        <v/>
      </c>
      <c r="K46" s="15">
        <f>IF($A46="","",COUNTIFS(POs!$D$5:$D$204,$A46,POs!$G$5:$G$204,"&lt;&gt;Cancelled"))</f>
        <v/>
      </c>
      <c r="L46" s="15">
        <f>IF($A46="","",COUNTIFS(POs!$D$5:$D$204,$A46,POs!$G$5:$G$204,"&lt;&gt;Cancelled",POs!$K$5:$K$204,"&gt;0",POs!$B$5:$B$204,"&lt;"&amp;($C$6-60)))</f>
        <v/>
      </c>
      <c r="M46" s="16">
        <f>IF($A46="","",IF($B46=0,"No budget set",IF($F46&gt;1,"Over budget on commitments",IF(AND($F46&gt;=0.9,$C$7&lt;0.9),"Early warning: 90%+ committed, period not 90% gone",IF($G46&gt;$B46*0.25,"Large open commitment — check receipting","OK")))))</f>
        <v/>
      </c>
    </row>
    <row r="47">
      <c r="A47" s="11" t="n"/>
      <c r="B47" s="12" t="n"/>
      <c r="C47" s="13">
        <f>IF($A47="","",SUMIFS(POs!$F$5:$F$204,POs!$D$5:$D$204,$A47,POs!$G$5:$G$204,"&lt;&gt;Cancelled"))</f>
        <v/>
      </c>
      <c r="D47" s="13">
        <f>IF($A47="","",SUMIFS(Invoices!$F$5:$F$204,Invoices!$E$5:$E$204,$A47))</f>
        <v/>
      </c>
      <c r="E47" s="14">
        <f>IF($A47="","",$B47-$C47)</f>
        <v/>
      </c>
      <c r="F47" s="9">
        <f>IF($A47="","",IF($B47=0,"",$C47/$B47))</f>
        <v/>
      </c>
      <c r="G47" s="13">
        <f>IF($A47="","",$C47-$D47)</f>
        <v/>
      </c>
      <c r="H47" s="13">
        <f>IF($A47="","",$B47-$D47)</f>
        <v/>
      </c>
      <c r="I47" s="13">
        <f>IF($A47="","",$H47-$E47)</f>
        <v/>
      </c>
      <c r="J47" s="13">
        <f>IF($A47="","",SUMIFS(POs!$F$5:$F$204,POs!$D$5:$D$204,$A47,POs!$G$5:$G$204,"Cancelled"))</f>
        <v/>
      </c>
      <c r="K47" s="15">
        <f>IF($A47="","",COUNTIFS(POs!$D$5:$D$204,$A47,POs!$G$5:$G$204,"&lt;&gt;Cancelled"))</f>
        <v/>
      </c>
      <c r="L47" s="15">
        <f>IF($A47="","",COUNTIFS(POs!$D$5:$D$204,$A47,POs!$G$5:$G$204,"&lt;&gt;Cancelled",POs!$K$5:$K$204,"&gt;0",POs!$B$5:$B$204,"&lt;"&amp;($C$6-60)))</f>
        <v/>
      </c>
      <c r="M47" s="16">
        <f>IF($A47="","",IF($B47=0,"No budget set",IF($F47&gt;1,"Over budget on commitments",IF(AND($F47&gt;=0.9,$C$7&lt;0.9),"Early warning: 90%+ committed, period not 90% gone",IF($G47&gt;$B47*0.25,"Large open commitment — check receipting","OK")))))</f>
        <v/>
      </c>
    </row>
    <row r="48">
      <c r="A48" s="11" t="n"/>
      <c r="B48" s="12" t="n"/>
      <c r="C48" s="13">
        <f>IF($A48="","",SUMIFS(POs!$F$5:$F$204,POs!$D$5:$D$204,$A48,POs!$G$5:$G$204,"&lt;&gt;Cancelled"))</f>
        <v/>
      </c>
      <c r="D48" s="13">
        <f>IF($A48="","",SUMIFS(Invoices!$F$5:$F$204,Invoices!$E$5:$E$204,$A48))</f>
        <v/>
      </c>
      <c r="E48" s="14">
        <f>IF($A48="","",$B48-$C48)</f>
        <v/>
      </c>
      <c r="F48" s="9">
        <f>IF($A48="","",IF($B48=0,"",$C48/$B48))</f>
        <v/>
      </c>
      <c r="G48" s="13">
        <f>IF($A48="","",$C48-$D48)</f>
        <v/>
      </c>
      <c r="H48" s="13">
        <f>IF($A48="","",$B48-$D48)</f>
        <v/>
      </c>
      <c r="I48" s="13">
        <f>IF($A48="","",$H48-$E48)</f>
        <v/>
      </c>
      <c r="J48" s="13">
        <f>IF($A48="","",SUMIFS(POs!$F$5:$F$204,POs!$D$5:$D$204,$A48,POs!$G$5:$G$204,"Cancelled"))</f>
        <v/>
      </c>
      <c r="K48" s="15">
        <f>IF($A48="","",COUNTIFS(POs!$D$5:$D$204,$A48,POs!$G$5:$G$204,"&lt;&gt;Cancelled"))</f>
        <v/>
      </c>
      <c r="L48" s="15">
        <f>IF($A48="","",COUNTIFS(POs!$D$5:$D$204,$A48,POs!$G$5:$G$204,"&lt;&gt;Cancelled",POs!$K$5:$K$204,"&gt;0",POs!$B$5:$B$204,"&lt;"&amp;($C$6-60)))</f>
        <v/>
      </c>
      <c r="M48" s="16">
        <f>IF($A48="","",IF($B48=0,"No budget set",IF($F48&gt;1,"Over budget on commitments",IF(AND($F48&gt;=0.9,$C$7&lt;0.9),"Early warning: 90%+ committed, period not 90% gone",IF($G48&gt;$B48*0.25,"Large open commitment — check receipting","OK")))))</f>
        <v/>
      </c>
    </row>
    <row r="49">
      <c r="A49" s="11" t="n"/>
      <c r="B49" s="12" t="n"/>
      <c r="C49" s="13">
        <f>IF($A49="","",SUMIFS(POs!$F$5:$F$204,POs!$D$5:$D$204,$A49,POs!$G$5:$G$204,"&lt;&gt;Cancelled"))</f>
        <v/>
      </c>
      <c r="D49" s="13">
        <f>IF($A49="","",SUMIFS(Invoices!$F$5:$F$204,Invoices!$E$5:$E$204,$A49))</f>
        <v/>
      </c>
      <c r="E49" s="14">
        <f>IF($A49="","",$B49-$C49)</f>
        <v/>
      </c>
      <c r="F49" s="9">
        <f>IF($A49="","",IF($B49=0,"",$C49/$B49))</f>
        <v/>
      </c>
      <c r="G49" s="13">
        <f>IF($A49="","",$C49-$D49)</f>
        <v/>
      </c>
      <c r="H49" s="13">
        <f>IF($A49="","",$B49-$D49)</f>
        <v/>
      </c>
      <c r="I49" s="13">
        <f>IF($A49="","",$H49-$E49)</f>
        <v/>
      </c>
      <c r="J49" s="13">
        <f>IF($A49="","",SUMIFS(POs!$F$5:$F$204,POs!$D$5:$D$204,$A49,POs!$G$5:$G$204,"Cancelled"))</f>
        <v/>
      </c>
      <c r="K49" s="15">
        <f>IF($A49="","",COUNTIFS(POs!$D$5:$D$204,$A49,POs!$G$5:$G$204,"&lt;&gt;Cancelled"))</f>
        <v/>
      </c>
      <c r="L49" s="15">
        <f>IF($A49="","",COUNTIFS(POs!$D$5:$D$204,$A49,POs!$G$5:$G$204,"&lt;&gt;Cancelled",POs!$K$5:$K$204,"&gt;0",POs!$B$5:$B$204,"&lt;"&amp;($C$6-60)))</f>
        <v/>
      </c>
      <c r="M49" s="16">
        <f>IF($A49="","",IF($B49=0,"No budget set",IF($F49&gt;1,"Over budget on commitments",IF(AND($F49&gt;=0.9,$C$7&lt;0.9),"Early warning: 90%+ committed, period not 90% gone",IF($G49&gt;$B49*0.25,"Large open commitment — check receipting","OK")))))</f>
        <v/>
      </c>
    </row>
    <row r="50">
      <c r="A50" s="11" t="n"/>
      <c r="B50" s="12" t="n"/>
      <c r="C50" s="13">
        <f>IF($A50="","",SUMIFS(POs!$F$5:$F$204,POs!$D$5:$D$204,$A50,POs!$G$5:$G$204,"&lt;&gt;Cancelled"))</f>
        <v/>
      </c>
      <c r="D50" s="13">
        <f>IF($A50="","",SUMIFS(Invoices!$F$5:$F$204,Invoices!$E$5:$E$204,$A50))</f>
        <v/>
      </c>
      <c r="E50" s="14">
        <f>IF($A50="","",$B50-$C50)</f>
        <v/>
      </c>
      <c r="F50" s="9">
        <f>IF($A50="","",IF($B50=0,"",$C50/$B50))</f>
        <v/>
      </c>
      <c r="G50" s="13">
        <f>IF($A50="","",$C50-$D50)</f>
        <v/>
      </c>
      <c r="H50" s="13">
        <f>IF($A50="","",$B50-$D50)</f>
        <v/>
      </c>
      <c r="I50" s="13">
        <f>IF($A50="","",$H50-$E50)</f>
        <v/>
      </c>
      <c r="J50" s="13">
        <f>IF($A50="","",SUMIFS(POs!$F$5:$F$204,POs!$D$5:$D$204,$A50,POs!$G$5:$G$204,"Cancelled"))</f>
        <v/>
      </c>
      <c r="K50" s="15">
        <f>IF($A50="","",COUNTIFS(POs!$D$5:$D$204,$A50,POs!$G$5:$G$204,"&lt;&gt;Cancelled"))</f>
        <v/>
      </c>
      <c r="L50" s="15">
        <f>IF($A50="","",COUNTIFS(POs!$D$5:$D$204,$A50,POs!$G$5:$G$204,"&lt;&gt;Cancelled",POs!$K$5:$K$204,"&gt;0",POs!$B$5:$B$204,"&lt;"&amp;($C$6-60)))</f>
        <v/>
      </c>
      <c r="M50" s="16">
        <f>IF($A50="","",IF($B50=0,"No budget set",IF($F50&gt;1,"Over budget on commitments",IF(AND($F50&gt;=0.9,$C$7&lt;0.9),"Early warning: 90%+ committed, period not 90% gone",IF($G50&gt;$B50*0.25,"Large open commitment — check receipting","OK")))))</f>
        <v/>
      </c>
    </row>
    <row r="51">
      <c r="A51" s="11" t="n"/>
      <c r="B51" s="12" t="n"/>
      <c r="C51" s="13">
        <f>IF($A51="","",SUMIFS(POs!$F$5:$F$204,POs!$D$5:$D$204,$A51,POs!$G$5:$G$204,"&lt;&gt;Cancelled"))</f>
        <v/>
      </c>
      <c r="D51" s="13">
        <f>IF($A51="","",SUMIFS(Invoices!$F$5:$F$204,Invoices!$E$5:$E$204,$A51))</f>
        <v/>
      </c>
      <c r="E51" s="14">
        <f>IF($A51="","",$B51-$C51)</f>
        <v/>
      </c>
      <c r="F51" s="9">
        <f>IF($A51="","",IF($B51=0,"",$C51/$B51))</f>
        <v/>
      </c>
      <c r="G51" s="13">
        <f>IF($A51="","",$C51-$D51)</f>
        <v/>
      </c>
      <c r="H51" s="13">
        <f>IF($A51="","",$B51-$D51)</f>
        <v/>
      </c>
      <c r="I51" s="13">
        <f>IF($A51="","",$H51-$E51)</f>
        <v/>
      </c>
      <c r="J51" s="13">
        <f>IF($A51="","",SUMIFS(POs!$F$5:$F$204,POs!$D$5:$D$204,$A51,POs!$G$5:$G$204,"Cancelled"))</f>
        <v/>
      </c>
      <c r="K51" s="15">
        <f>IF($A51="","",COUNTIFS(POs!$D$5:$D$204,$A51,POs!$G$5:$G$204,"&lt;&gt;Cancelled"))</f>
        <v/>
      </c>
      <c r="L51" s="15">
        <f>IF($A51="","",COUNTIFS(POs!$D$5:$D$204,$A51,POs!$G$5:$G$204,"&lt;&gt;Cancelled",POs!$K$5:$K$204,"&gt;0",POs!$B$5:$B$204,"&lt;"&amp;($C$6-60)))</f>
        <v/>
      </c>
      <c r="M51" s="16">
        <f>IF($A51="","",IF($B51=0,"No budget set",IF($F51&gt;1,"Over budget on commitments",IF(AND($F51&gt;=0.9,$C$7&lt;0.9),"Early warning: 90%+ committed, period not 90% gone",IF($G51&gt;$B51*0.25,"Large open commitment — check receipting","OK")))))</f>
        <v/>
      </c>
    </row>
    <row r="52">
      <c r="A52" s="11" t="n"/>
      <c r="B52" s="12" t="n"/>
      <c r="C52" s="13">
        <f>IF($A52="","",SUMIFS(POs!$F$5:$F$204,POs!$D$5:$D$204,$A52,POs!$G$5:$G$204,"&lt;&gt;Cancelled"))</f>
        <v/>
      </c>
      <c r="D52" s="13">
        <f>IF($A52="","",SUMIFS(Invoices!$F$5:$F$204,Invoices!$E$5:$E$204,$A52))</f>
        <v/>
      </c>
      <c r="E52" s="14">
        <f>IF($A52="","",$B52-$C52)</f>
        <v/>
      </c>
      <c r="F52" s="9">
        <f>IF($A52="","",IF($B52=0,"",$C52/$B52))</f>
        <v/>
      </c>
      <c r="G52" s="13">
        <f>IF($A52="","",$C52-$D52)</f>
        <v/>
      </c>
      <c r="H52" s="13">
        <f>IF($A52="","",$B52-$D52)</f>
        <v/>
      </c>
      <c r="I52" s="13">
        <f>IF($A52="","",$H52-$E52)</f>
        <v/>
      </c>
      <c r="J52" s="13">
        <f>IF($A52="","",SUMIFS(POs!$F$5:$F$204,POs!$D$5:$D$204,$A52,POs!$G$5:$G$204,"Cancelled"))</f>
        <v/>
      </c>
      <c r="K52" s="15">
        <f>IF($A52="","",COUNTIFS(POs!$D$5:$D$204,$A52,POs!$G$5:$G$204,"&lt;&gt;Cancelled"))</f>
        <v/>
      </c>
      <c r="L52" s="15">
        <f>IF($A52="","",COUNTIFS(POs!$D$5:$D$204,$A52,POs!$G$5:$G$204,"&lt;&gt;Cancelled",POs!$K$5:$K$204,"&gt;0",POs!$B$5:$B$204,"&lt;"&amp;($C$6-60)))</f>
        <v/>
      </c>
      <c r="M52" s="16">
        <f>IF($A52="","",IF($B52=0,"No budget set",IF($F52&gt;1,"Over budget on commitments",IF(AND($F52&gt;=0.9,$C$7&lt;0.9),"Early warning: 90%+ committed, period not 90% gone",IF($G52&gt;$B52*0.25,"Large open commitment — check receipting","OK")))))</f>
        <v/>
      </c>
    </row>
    <row r="53">
      <c r="A53" s="11" t="n"/>
      <c r="B53" s="12" t="n"/>
      <c r="C53" s="13">
        <f>IF($A53="","",SUMIFS(POs!$F$5:$F$204,POs!$D$5:$D$204,$A53,POs!$G$5:$G$204,"&lt;&gt;Cancelled"))</f>
        <v/>
      </c>
      <c r="D53" s="13">
        <f>IF($A53="","",SUMIFS(Invoices!$F$5:$F$204,Invoices!$E$5:$E$204,$A53))</f>
        <v/>
      </c>
      <c r="E53" s="14">
        <f>IF($A53="","",$B53-$C53)</f>
        <v/>
      </c>
      <c r="F53" s="9">
        <f>IF($A53="","",IF($B53=0,"",$C53/$B53))</f>
        <v/>
      </c>
      <c r="G53" s="13">
        <f>IF($A53="","",$C53-$D53)</f>
        <v/>
      </c>
      <c r="H53" s="13">
        <f>IF($A53="","",$B53-$D53)</f>
        <v/>
      </c>
      <c r="I53" s="13">
        <f>IF($A53="","",$H53-$E53)</f>
        <v/>
      </c>
      <c r="J53" s="13">
        <f>IF($A53="","",SUMIFS(POs!$F$5:$F$204,POs!$D$5:$D$204,$A53,POs!$G$5:$G$204,"Cancelled"))</f>
        <v/>
      </c>
      <c r="K53" s="15">
        <f>IF($A53="","",COUNTIFS(POs!$D$5:$D$204,$A53,POs!$G$5:$G$204,"&lt;&gt;Cancelled"))</f>
        <v/>
      </c>
      <c r="L53" s="15">
        <f>IF($A53="","",COUNTIFS(POs!$D$5:$D$204,$A53,POs!$G$5:$G$204,"&lt;&gt;Cancelled",POs!$K$5:$K$204,"&gt;0",POs!$B$5:$B$204,"&lt;"&amp;($C$6-60)))</f>
        <v/>
      </c>
      <c r="M53" s="16">
        <f>IF($A53="","",IF($B53=0,"No budget set",IF($F53&gt;1,"Over budget on commitments",IF(AND($F53&gt;=0.9,$C$7&lt;0.9),"Early warning: 90%+ committed, period not 90% gone",IF($G53&gt;$B53*0.25,"Large open commitment — check receipting","OK")))))</f>
        <v/>
      </c>
    </row>
    <row r="54">
      <c r="A54" s="11" t="n"/>
      <c r="B54" s="12" t="n"/>
      <c r="C54" s="13">
        <f>IF($A54="","",SUMIFS(POs!$F$5:$F$204,POs!$D$5:$D$204,$A54,POs!$G$5:$G$204,"&lt;&gt;Cancelled"))</f>
        <v/>
      </c>
      <c r="D54" s="13">
        <f>IF($A54="","",SUMIFS(Invoices!$F$5:$F$204,Invoices!$E$5:$E$204,$A54))</f>
        <v/>
      </c>
      <c r="E54" s="14">
        <f>IF($A54="","",$B54-$C54)</f>
        <v/>
      </c>
      <c r="F54" s="9">
        <f>IF($A54="","",IF($B54=0,"",$C54/$B54))</f>
        <v/>
      </c>
      <c r="G54" s="13">
        <f>IF($A54="","",$C54-$D54)</f>
        <v/>
      </c>
      <c r="H54" s="13">
        <f>IF($A54="","",$B54-$D54)</f>
        <v/>
      </c>
      <c r="I54" s="13">
        <f>IF($A54="","",$H54-$E54)</f>
        <v/>
      </c>
      <c r="J54" s="13">
        <f>IF($A54="","",SUMIFS(POs!$F$5:$F$204,POs!$D$5:$D$204,$A54,POs!$G$5:$G$204,"Cancelled"))</f>
        <v/>
      </c>
      <c r="K54" s="15">
        <f>IF($A54="","",COUNTIFS(POs!$D$5:$D$204,$A54,POs!$G$5:$G$204,"&lt;&gt;Cancelled"))</f>
        <v/>
      </c>
      <c r="L54" s="15">
        <f>IF($A54="","",COUNTIFS(POs!$D$5:$D$204,$A54,POs!$G$5:$G$204,"&lt;&gt;Cancelled",POs!$K$5:$K$204,"&gt;0",POs!$B$5:$B$204,"&lt;"&amp;($C$6-60)))</f>
        <v/>
      </c>
      <c r="M54" s="16">
        <f>IF($A54="","",IF($B54=0,"No budget set",IF($F54&gt;1,"Over budget on commitments",IF(AND($F54&gt;=0.9,$C$7&lt;0.9),"Early warning: 90%+ committed, period not 90% gone",IF($G54&gt;$B54*0.25,"Large open commitment — check receipting","OK")))))</f>
        <v/>
      </c>
    </row>
    <row r="55">
      <c r="A55" s="11" t="n"/>
      <c r="B55" s="12" t="n"/>
      <c r="C55" s="13">
        <f>IF($A55="","",SUMIFS(POs!$F$5:$F$204,POs!$D$5:$D$204,$A55,POs!$G$5:$G$204,"&lt;&gt;Cancelled"))</f>
        <v/>
      </c>
      <c r="D55" s="13">
        <f>IF($A55="","",SUMIFS(Invoices!$F$5:$F$204,Invoices!$E$5:$E$204,$A55))</f>
        <v/>
      </c>
      <c r="E55" s="14">
        <f>IF($A55="","",$B55-$C55)</f>
        <v/>
      </c>
      <c r="F55" s="9">
        <f>IF($A55="","",IF($B55=0,"",$C55/$B55))</f>
        <v/>
      </c>
      <c r="G55" s="13">
        <f>IF($A55="","",$C55-$D55)</f>
        <v/>
      </c>
      <c r="H55" s="13">
        <f>IF($A55="","",$B55-$D55)</f>
        <v/>
      </c>
      <c r="I55" s="13">
        <f>IF($A55="","",$H55-$E55)</f>
        <v/>
      </c>
      <c r="J55" s="13">
        <f>IF($A55="","",SUMIFS(POs!$F$5:$F$204,POs!$D$5:$D$204,$A55,POs!$G$5:$G$204,"Cancelled"))</f>
        <v/>
      </c>
      <c r="K55" s="15">
        <f>IF($A55="","",COUNTIFS(POs!$D$5:$D$204,$A55,POs!$G$5:$G$204,"&lt;&gt;Cancelled"))</f>
        <v/>
      </c>
      <c r="L55" s="15">
        <f>IF($A55="","",COUNTIFS(POs!$D$5:$D$204,$A55,POs!$G$5:$G$204,"&lt;&gt;Cancelled",POs!$K$5:$K$204,"&gt;0",POs!$B$5:$B$204,"&lt;"&amp;($C$6-60)))</f>
        <v/>
      </c>
      <c r="M55" s="16">
        <f>IF($A55="","",IF($B55=0,"No budget set",IF($F55&gt;1,"Over budget on commitments",IF(AND($F55&gt;=0.9,$C$7&lt;0.9),"Early warning: 90%+ committed, period not 90% gone",IF($G55&gt;$B55*0.25,"Large open commitment — check receipting","OK")))))</f>
        <v/>
      </c>
    </row>
    <row r="56">
      <c r="A56" s="11" t="n"/>
      <c r="B56" s="12" t="n"/>
      <c r="C56" s="13">
        <f>IF($A56="","",SUMIFS(POs!$F$5:$F$204,POs!$D$5:$D$204,$A56,POs!$G$5:$G$204,"&lt;&gt;Cancelled"))</f>
        <v/>
      </c>
      <c r="D56" s="13">
        <f>IF($A56="","",SUMIFS(Invoices!$F$5:$F$204,Invoices!$E$5:$E$204,$A56))</f>
        <v/>
      </c>
      <c r="E56" s="14">
        <f>IF($A56="","",$B56-$C56)</f>
        <v/>
      </c>
      <c r="F56" s="9">
        <f>IF($A56="","",IF($B56=0,"",$C56/$B56))</f>
        <v/>
      </c>
      <c r="G56" s="13">
        <f>IF($A56="","",$C56-$D56)</f>
        <v/>
      </c>
      <c r="H56" s="13">
        <f>IF($A56="","",$B56-$D56)</f>
        <v/>
      </c>
      <c r="I56" s="13">
        <f>IF($A56="","",$H56-$E56)</f>
        <v/>
      </c>
      <c r="J56" s="13">
        <f>IF($A56="","",SUMIFS(POs!$F$5:$F$204,POs!$D$5:$D$204,$A56,POs!$G$5:$G$204,"Cancelled"))</f>
        <v/>
      </c>
      <c r="K56" s="15">
        <f>IF($A56="","",COUNTIFS(POs!$D$5:$D$204,$A56,POs!$G$5:$G$204,"&lt;&gt;Cancelled"))</f>
        <v/>
      </c>
      <c r="L56" s="15">
        <f>IF($A56="","",COUNTIFS(POs!$D$5:$D$204,$A56,POs!$G$5:$G$204,"&lt;&gt;Cancelled",POs!$K$5:$K$204,"&gt;0",POs!$B$5:$B$204,"&lt;"&amp;($C$6-60)))</f>
        <v/>
      </c>
      <c r="M56" s="16">
        <f>IF($A56="","",IF($B56=0,"No budget set",IF($F56&gt;1,"Over budget on commitments",IF(AND($F56&gt;=0.9,$C$7&lt;0.9),"Early warning: 90%+ committed, period not 90% gone",IF($G56&gt;$B56*0.25,"Large open commitment — check receipting","OK")))))</f>
        <v/>
      </c>
    </row>
    <row r="57">
      <c r="A57" s="11" t="n"/>
      <c r="B57" s="12" t="n"/>
      <c r="C57" s="13">
        <f>IF($A57="","",SUMIFS(POs!$F$5:$F$204,POs!$D$5:$D$204,$A57,POs!$G$5:$G$204,"&lt;&gt;Cancelled"))</f>
        <v/>
      </c>
      <c r="D57" s="13">
        <f>IF($A57="","",SUMIFS(Invoices!$F$5:$F$204,Invoices!$E$5:$E$204,$A57))</f>
        <v/>
      </c>
      <c r="E57" s="14">
        <f>IF($A57="","",$B57-$C57)</f>
        <v/>
      </c>
      <c r="F57" s="9">
        <f>IF($A57="","",IF($B57=0,"",$C57/$B57))</f>
        <v/>
      </c>
      <c r="G57" s="13">
        <f>IF($A57="","",$C57-$D57)</f>
        <v/>
      </c>
      <c r="H57" s="13">
        <f>IF($A57="","",$B57-$D57)</f>
        <v/>
      </c>
      <c r="I57" s="13">
        <f>IF($A57="","",$H57-$E57)</f>
        <v/>
      </c>
      <c r="J57" s="13">
        <f>IF($A57="","",SUMIFS(POs!$F$5:$F$204,POs!$D$5:$D$204,$A57,POs!$G$5:$G$204,"Cancelled"))</f>
        <v/>
      </c>
      <c r="K57" s="15">
        <f>IF($A57="","",COUNTIFS(POs!$D$5:$D$204,$A57,POs!$G$5:$G$204,"&lt;&gt;Cancelled"))</f>
        <v/>
      </c>
      <c r="L57" s="15">
        <f>IF($A57="","",COUNTIFS(POs!$D$5:$D$204,$A57,POs!$G$5:$G$204,"&lt;&gt;Cancelled",POs!$K$5:$K$204,"&gt;0",POs!$B$5:$B$204,"&lt;"&amp;($C$6-60)))</f>
        <v/>
      </c>
      <c r="M57" s="16">
        <f>IF($A57="","",IF($B57=0,"No budget set",IF($F57&gt;1,"Over budget on commitments",IF(AND($F57&gt;=0.9,$C$7&lt;0.9),"Early warning: 90%+ committed, period not 90% gone",IF($G57&gt;$B57*0.25,"Large open commitment — check receipting","OK")))))</f>
        <v/>
      </c>
    </row>
    <row r="58">
      <c r="A58" s="11" t="n"/>
      <c r="B58" s="12" t="n"/>
      <c r="C58" s="13">
        <f>IF($A58="","",SUMIFS(POs!$F$5:$F$204,POs!$D$5:$D$204,$A58,POs!$G$5:$G$204,"&lt;&gt;Cancelled"))</f>
        <v/>
      </c>
      <c r="D58" s="13">
        <f>IF($A58="","",SUMIFS(Invoices!$F$5:$F$204,Invoices!$E$5:$E$204,$A58))</f>
        <v/>
      </c>
      <c r="E58" s="14">
        <f>IF($A58="","",$B58-$C58)</f>
        <v/>
      </c>
      <c r="F58" s="9">
        <f>IF($A58="","",IF($B58=0,"",$C58/$B58))</f>
        <v/>
      </c>
      <c r="G58" s="13">
        <f>IF($A58="","",$C58-$D58)</f>
        <v/>
      </c>
      <c r="H58" s="13">
        <f>IF($A58="","",$B58-$D58)</f>
        <v/>
      </c>
      <c r="I58" s="13">
        <f>IF($A58="","",$H58-$E58)</f>
        <v/>
      </c>
      <c r="J58" s="13">
        <f>IF($A58="","",SUMIFS(POs!$F$5:$F$204,POs!$D$5:$D$204,$A58,POs!$G$5:$G$204,"Cancelled"))</f>
        <v/>
      </c>
      <c r="K58" s="15">
        <f>IF($A58="","",COUNTIFS(POs!$D$5:$D$204,$A58,POs!$G$5:$G$204,"&lt;&gt;Cancelled"))</f>
        <v/>
      </c>
      <c r="L58" s="15">
        <f>IF($A58="","",COUNTIFS(POs!$D$5:$D$204,$A58,POs!$G$5:$G$204,"&lt;&gt;Cancelled",POs!$K$5:$K$204,"&gt;0",POs!$B$5:$B$204,"&lt;"&amp;($C$6-60)))</f>
        <v/>
      </c>
      <c r="M58" s="16">
        <f>IF($A58="","",IF($B58=0,"No budget set",IF($F58&gt;1,"Over budget on commitments",IF(AND($F58&gt;=0.9,$C$7&lt;0.9),"Early warning: 90%+ committed, period not 90% gone",IF($G58&gt;$B58*0.25,"Large open commitment — check receipting","OK")))))</f>
        <v/>
      </c>
    </row>
    <row r="59">
      <c r="A59" s="11" t="n"/>
      <c r="B59" s="12" t="n"/>
      <c r="C59" s="13">
        <f>IF($A59="","",SUMIFS(POs!$F$5:$F$204,POs!$D$5:$D$204,$A59,POs!$G$5:$G$204,"&lt;&gt;Cancelled"))</f>
        <v/>
      </c>
      <c r="D59" s="13">
        <f>IF($A59="","",SUMIFS(Invoices!$F$5:$F$204,Invoices!$E$5:$E$204,$A59))</f>
        <v/>
      </c>
      <c r="E59" s="14">
        <f>IF($A59="","",$B59-$C59)</f>
        <v/>
      </c>
      <c r="F59" s="9">
        <f>IF($A59="","",IF($B59=0,"",$C59/$B59))</f>
        <v/>
      </c>
      <c r="G59" s="13">
        <f>IF($A59="","",$C59-$D59)</f>
        <v/>
      </c>
      <c r="H59" s="13">
        <f>IF($A59="","",$B59-$D59)</f>
        <v/>
      </c>
      <c r="I59" s="13">
        <f>IF($A59="","",$H59-$E59)</f>
        <v/>
      </c>
      <c r="J59" s="13">
        <f>IF($A59="","",SUMIFS(POs!$F$5:$F$204,POs!$D$5:$D$204,$A59,POs!$G$5:$G$204,"Cancelled"))</f>
        <v/>
      </c>
      <c r="K59" s="15">
        <f>IF($A59="","",COUNTIFS(POs!$D$5:$D$204,$A59,POs!$G$5:$G$204,"&lt;&gt;Cancelled"))</f>
        <v/>
      </c>
      <c r="L59" s="15">
        <f>IF($A59="","",COUNTIFS(POs!$D$5:$D$204,$A59,POs!$G$5:$G$204,"&lt;&gt;Cancelled",POs!$K$5:$K$204,"&gt;0",POs!$B$5:$B$204,"&lt;"&amp;($C$6-60)))</f>
        <v/>
      </c>
      <c r="M59" s="16">
        <f>IF($A59="","",IF($B59=0,"No budget set",IF($F59&gt;1,"Over budget on commitments",IF(AND($F59&gt;=0.9,$C$7&lt;0.9),"Early warning: 90%+ committed, period not 90% gone",IF($G59&gt;$B59*0.25,"Large open commitment — check receipting","OK")))))</f>
        <v/>
      </c>
    </row>
    <row r="61">
      <c r="A61" s="3" t="inlineStr">
        <is>
          <t>Total</t>
        </is>
      </c>
      <c r="B61" s="17">
        <f>SUM(B10:B59)</f>
        <v/>
      </c>
      <c r="C61" s="17">
        <f>SUM(C10:C59)</f>
        <v/>
      </c>
      <c r="D61" s="17">
        <f>SUM(D10:D59)</f>
        <v/>
      </c>
      <c r="E61" s="17">
        <f>SUM(E10:E59)</f>
        <v/>
      </c>
      <c r="F61" s="18">
        <f>IFERROR($C$61/$B$61,0)</f>
        <v/>
      </c>
      <c r="G61" s="17">
        <f>SUM(G10:G59)</f>
        <v/>
      </c>
      <c r="H61" s="17">
        <f>SUM(H10:H59)</f>
        <v/>
      </c>
      <c r="I61" s="17">
        <f>SUM(I10:I59)</f>
        <v/>
      </c>
      <c r="J61" s="17">
        <f>SUM(J10:J59)</f>
        <v/>
      </c>
      <c r="K61" s="19">
        <f>SUM(K10:K59)</f>
        <v/>
      </c>
      <c r="L61" s="19">
        <f>SUM(L10:L59)</f>
        <v/>
      </c>
    </row>
    <row r="63">
      <c r="A63" s="10" t="inlineStr">
        <is>
          <t>Where the budget actually stands</t>
        </is>
      </c>
      <c r="B63" s="10" t="inlineStr">
        <is>
          <t>Value</t>
        </is>
      </c>
      <c r="C63" s="10" t="inlineStr"/>
      <c r="D63" s="10" t="inlineStr"/>
      <c r="E63" s="10" t="inlineStr"/>
      <c r="F63" s="10" t="inlineStr"/>
      <c r="G63" s="10" t="inlineStr"/>
      <c r="H63" s="10" t="inlineStr"/>
      <c r="I63" s="10" t="inlineStr"/>
      <c r="J63" s="10" t="inlineStr"/>
      <c r="K63" s="10" t="inlineStr"/>
      <c r="L63" s="10" t="inlineStr"/>
      <c r="M63" s="10" t="inlineStr"/>
    </row>
    <row r="64">
      <c r="A64" s="6" t="inlineStr">
        <is>
          <t>Budget</t>
        </is>
      </c>
      <c r="B64" s="14">
        <f>$B$61</f>
        <v/>
      </c>
    </row>
    <row r="65">
      <c r="A65" s="6" t="inlineStr">
        <is>
          <t>Committed — purchase orders raised</t>
        </is>
      </c>
      <c r="B65" s="14">
        <f>$C$61</f>
        <v/>
      </c>
    </row>
    <row r="66">
      <c r="A66" s="6" t="inlineStr">
        <is>
          <t>Invoiced — bills received</t>
        </is>
      </c>
      <c r="B66" s="14">
        <f>$D$61</f>
        <v/>
      </c>
    </row>
    <row r="67">
      <c r="A67" s="6" t="inlineStr">
        <is>
          <t>Open commitment — ordered, not yet billed</t>
        </is>
      </c>
      <c r="B67" s="14">
        <f>$G$61</f>
        <v/>
      </c>
    </row>
    <row r="68">
      <c r="A68" s="6" t="inlineStr">
        <is>
          <t>Remaining, measured against commitments</t>
        </is>
      </c>
      <c r="B68" s="14">
        <f>$E$61</f>
        <v/>
      </c>
    </row>
    <row r="69">
      <c r="A69" s="6" t="inlineStr">
        <is>
          <t>Remaining, measured against invoices</t>
        </is>
      </c>
      <c r="B69" s="14">
        <f>$H$61</f>
        <v/>
      </c>
    </row>
    <row r="70">
      <c r="A70" s="6" t="inlineStr">
        <is>
          <t>What the invoice view would have hidden</t>
        </is>
      </c>
      <c r="B70" s="14">
        <f>$I$61</f>
        <v/>
      </c>
    </row>
    <row r="71">
      <c r="A71" s="6" t="inlineStr">
        <is>
          <t>% of budget committed</t>
        </is>
      </c>
      <c r="B71" s="9">
        <f>IFERROR($C$61/$B$61,0)</f>
        <v/>
      </c>
    </row>
    <row r="72">
      <c r="A72" s="6" t="inlineStr">
        <is>
          <t>% of budget invoiced</t>
        </is>
      </c>
      <c r="B72" s="9">
        <f>IFERROR($D$61/$B$61,0)</f>
        <v/>
      </c>
    </row>
    <row r="73">
      <c r="A73" s="6" t="inlineStr">
        <is>
          <t>% of the period elapsed</t>
        </is>
      </c>
      <c r="B73" s="9">
        <f>$C$7</f>
        <v/>
      </c>
    </row>
    <row r="74">
      <c r="A74" s="6" t="inlineStr">
        <is>
          <t>Categories over budget on commitments</t>
        </is>
      </c>
      <c r="B74" s="20">
        <f>COUNTIFS($M$10:$M$59,"Over budget on commitments")</f>
        <v/>
      </c>
    </row>
    <row r="75">
      <c r="A75" s="6" t="inlineStr">
        <is>
          <t>Categories on early warning</t>
        </is>
      </c>
      <c r="B75" s="20">
        <f>COUNTIFS($M$10:$M$59,"Early warning*")</f>
        <v/>
      </c>
    </row>
    <row r="76">
      <c r="A76" s="6" t="inlineStr">
        <is>
          <t>Cancelled PO value excluded from committed</t>
        </is>
      </c>
      <c r="B76" s="14">
        <f>$J$61</f>
        <v/>
      </c>
    </row>
    <row r="77">
      <c r="A77" s="6" t="inlineStr">
        <is>
          <t>Open POs raised more than 60 days ago</t>
        </is>
      </c>
      <c r="B77" s="20">
        <f>$L$61</f>
        <v/>
      </c>
    </row>
    <row r="78">
      <c r="A78" s="6" t="inlineStr">
        <is>
          <t>Invoices on hold or disputed</t>
        </is>
      </c>
      <c r="B78" s="20">
        <f>COUNTIFS(Invoices!$G$5:$G$204,"On hold")+COUNTIFS(Invoices!$G$5:$G$204,"Disputed")</f>
        <v/>
      </c>
    </row>
    <row r="79">
      <c r="A79" s="6" t="inlineStr">
        <is>
          <t>Invoices overdue</t>
        </is>
      </c>
      <c r="B79" s="20">
        <f>COUNTIFS(Invoices!$J$5:$J$204,"&gt;0")</f>
        <v/>
      </c>
    </row>
    <row r="81">
      <c r="A81" s="2" t="inlineStr">
        <is>
          <t>Column H is the number most procurement reports show. Column E is the one that is true. Column I is the difference, and it is the only reason this workbook has two of them.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2" customWidth="1" min="3" max="3"/>
    <col width="16" customWidth="1" min="4" max="4"/>
    <col width="36" customWidth="1" min="5" max="5"/>
    <col width="13" customWidth="1" min="6" max="6"/>
    <col width="15" customWidth="1" min="7" max="7"/>
    <col width="12" customWidth="1" min="8" max="8"/>
    <col width="14" customWidth="1" min="9" max="9"/>
    <col width="13" customWidth="1" min="10" max="10"/>
    <col width="15" customWidth="1" min="11" max="11"/>
    <col width="15" customWidth="1" min="12" max="12"/>
    <col width="11" customWidth="1" min="13" max="13"/>
    <col width="11" customWidth="1" min="14" max="14"/>
    <col width="38" customWidth="1" min="15" max="15"/>
  </cols>
  <sheetData>
    <row r="1">
      <c r="A1" s="1" t="inlineStr">
        <is>
          <t>Purchase orders</t>
        </is>
      </c>
    </row>
    <row r="2">
      <c r="A2" s="2" t="inlineStr">
        <is>
          <t>One row per PO line. Type A-I; J onwards is calculated. Never delete a cancelled PO — mark it Cancelled and the commitment formula drops it.</t>
        </is>
      </c>
    </row>
    <row r="4">
      <c r="A4" s="10" t="inlineStr">
        <is>
          <t>PO</t>
        </is>
      </c>
      <c r="B4" s="10" t="inlineStr">
        <is>
          <t>Raised</t>
        </is>
      </c>
      <c r="C4" s="10" t="inlineStr">
        <is>
          <t>Supplier</t>
        </is>
      </c>
      <c r="D4" s="10" t="inlineStr">
        <is>
          <t>Category</t>
        </is>
      </c>
      <c r="E4" s="10" t="inlineStr">
        <is>
          <t>Description</t>
        </is>
      </c>
      <c r="F4" s="10" t="inlineStr">
        <is>
          <t>Value</t>
        </is>
      </c>
      <c r="G4" s="10" t="inlineStr">
        <is>
          <t>Status</t>
        </is>
      </c>
      <c r="H4" s="10" t="inlineStr">
        <is>
          <t>Expected</t>
        </is>
      </c>
      <c r="I4" s="10" t="inlineStr">
        <is>
          <t>Received value</t>
        </is>
      </c>
      <c r="J4" s="10" t="inlineStr">
        <is>
          <t>Invoiced</t>
        </is>
      </c>
      <c r="K4" s="10" t="inlineStr">
        <is>
          <t>Open commitment</t>
        </is>
      </c>
      <c r="L4" s="10" t="inlineStr">
        <is>
          <t>Not yet received</t>
        </is>
      </c>
      <c r="M4" s="10" t="inlineStr">
        <is>
          <t>Days open</t>
        </is>
      </c>
      <c r="N4" s="10" t="inlineStr">
        <is>
          <t>Ageing</t>
        </is>
      </c>
      <c r="O4" s="10" t="inlineStr">
        <is>
          <t>Flag</t>
        </is>
      </c>
    </row>
    <row r="5">
      <c r="A5" s="11" t="inlineStr">
        <is>
          <t>PO-1001</t>
        </is>
      </c>
      <c r="B5" s="7" t="n">
        <v>46063</v>
      </c>
      <c r="C5" s="11" t="inlineStr">
        <is>
          <t>Northwind Steel</t>
        </is>
      </c>
      <c r="D5" s="11" t="inlineStr">
        <is>
          <t>Raw materials</t>
        </is>
      </c>
      <c r="E5" s="11" t="inlineStr">
        <is>
          <t>Cold-rolled coil, Q1-Q2 call-off</t>
        </is>
      </c>
      <c r="F5" s="12" t="n">
        <v>180000</v>
      </c>
      <c r="G5" s="11" t="inlineStr">
        <is>
          <t>Received</t>
        </is>
      </c>
      <c r="H5" s="7" t="n">
        <v>46096</v>
      </c>
      <c r="I5" s="12" t="n">
        <v>180000</v>
      </c>
      <c r="J5" s="13">
        <f>IF($A5="","",SUMIFS(Invoices!$F$5:$F$204,Invoices!$D$5:$D$204,$A5))</f>
        <v/>
      </c>
      <c r="K5" s="14">
        <f>IF($A5="","",IF($G5="Cancelled",0,MAX(0,$F5-$J5)))</f>
        <v/>
      </c>
      <c r="L5" s="13">
        <f>IF($A5="","",IF($G5="Cancelled",0,MAX(0,$F5-$I5)))</f>
        <v/>
      </c>
      <c r="M5" s="15">
        <f>IF($A5="","",IF(OR($G5="Cancelled",$K5&lt;=0),"",TODAY()-$B5))</f>
        <v/>
      </c>
      <c r="N5" s="16">
        <f>IF($M5="","",IF($M5&gt;120,"120+ days",IF($M5&gt;90,"91-120",IF($M5&gt;60,"61-90",IF($M5&gt;30,"31-60","0-30")))))</f>
        <v/>
      </c>
      <c r="O5" s="16">
        <f>IF($A5="","",IF($G5="Cancelled","Cancelled — excluded from committed",IF($J5&gt;$F5,"Invoiced above the PO value — check",IF($K5&lt;=0,"Fully invoiced",IF(AND($I5&gt;0,$J5&lt;$I5),"Received and not yet invoiced",IF($M5&gt;90,"Open over 90 days — chase receipting","Open commitment"))))))</f>
        <v/>
      </c>
    </row>
    <row r="6">
      <c r="A6" s="11" t="inlineStr">
        <is>
          <t>PO-1002</t>
        </is>
      </c>
      <c r="B6" s="7" t="n">
        <v>46065</v>
      </c>
      <c r="C6" s="11" t="inlineStr">
        <is>
          <t>Cartonnage SA</t>
        </is>
      </c>
      <c r="D6" s="11" t="inlineStr">
        <is>
          <t>Packaging</t>
        </is>
      </c>
      <c r="E6" s="11" t="inlineStr">
        <is>
          <t>Printed outer cartons, 40k units</t>
        </is>
      </c>
      <c r="F6" s="12" t="n">
        <v>52400</v>
      </c>
      <c r="G6" s="11" t="inlineStr">
        <is>
          <t>Received</t>
        </is>
      </c>
      <c r="H6" s="7" t="n">
        <v>46082</v>
      </c>
      <c r="I6" s="12" t="n">
        <v>52400</v>
      </c>
      <c r="J6" s="13">
        <f>IF($A6="","",SUMIFS(Invoices!$F$5:$F$204,Invoices!$D$5:$D$204,$A6))</f>
        <v/>
      </c>
      <c r="K6" s="14">
        <f>IF($A6="","",IF($G6="Cancelled",0,MAX(0,$F6-$J6)))</f>
        <v/>
      </c>
      <c r="L6" s="13">
        <f>IF($A6="","",IF($G6="Cancelled",0,MAX(0,$F6-$I6)))</f>
        <v/>
      </c>
      <c r="M6" s="15">
        <f>IF($A6="","",IF(OR($G6="Cancelled",$K6&lt;=0),"",TODAY()-$B6))</f>
        <v/>
      </c>
      <c r="N6" s="16">
        <f>IF($M6="","",IF($M6&gt;120,"120+ days",IF($M6&gt;90,"91-120",IF($M6&gt;60,"61-90",IF($M6&gt;30,"31-60","0-30")))))</f>
        <v/>
      </c>
      <c r="O6" s="16">
        <f>IF($A6="","",IF($G6="Cancelled","Cancelled — excluded from committed",IF($J6&gt;$F6,"Invoiced above the PO value — check",IF($K6&lt;=0,"Fully invoiced",IF(AND($I6&gt;0,$J6&lt;$I6),"Received and not yet invoiced",IF($M6&gt;90,"Open over 90 days — chase receipting","Open commitment"))))))</f>
        <v/>
      </c>
    </row>
    <row r="7">
      <c r="A7" s="11" t="inlineStr">
        <is>
          <t>PO-1003</t>
        </is>
      </c>
      <c r="B7" s="7" t="n">
        <v>46071</v>
      </c>
      <c r="C7" s="11" t="inlineStr">
        <is>
          <t>Meridian Freight</t>
        </is>
      </c>
      <c r="D7" s="11" t="inlineStr">
        <is>
          <t>Logistics</t>
        </is>
      </c>
      <c r="E7" s="11" t="inlineStr">
        <is>
          <t>Inbound sea freight, H1</t>
        </is>
      </c>
      <c r="F7" s="12" t="n">
        <v>78300</v>
      </c>
      <c r="G7" s="11" t="inlineStr">
        <is>
          <t>Received</t>
        </is>
      </c>
      <c r="H7" s="7" t="n">
        <v>46203</v>
      </c>
      <c r="I7" s="12" t="n">
        <v>78300</v>
      </c>
      <c r="J7" s="13">
        <f>IF($A7="","",SUMIFS(Invoices!$F$5:$F$204,Invoices!$D$5:$D$204,$A7))</f>
        <v/>
      </c>
      <c r="K7" s="14">
        <f>IF($A7="","",IF($G7="Cancelled",0,MAX(0,$F7-$J7)))</f>
        <v/>
      </c>
      <c r="L7" s="13">
        <f>IF($A7="","",IF($G7="Cancelled",0,MAX(0,$F7-$I7)))</f>
        <v/>
      </c>
      <c r="M7" s="15">
        <f>IF($A7="","",IF(OR($G7="Cancelled",$K7&lt;=0),"",TODAY()-$B7))</f>
        <v/>
      </c>
      <c r="N7" s="16">
        <f>IF($M7="","",IF($M7&gt;120,"120+ days",IF($M7&gt;90,"91-120",IF($M7&gt;60,"61-90",IF($M7&gt;30,"31-60","0-30")))))</f>
        <v/>
      </c>
      <c r="O7" s="16">
        <f>IF($A7="","",IF($G7="Cancelled","Cancelled — excluded from committed",IF($J7&gt;$F7,"Invoiced above the PO value — check",IF($K7&lt;=0,"Fully invoiced",IF(AND($I7&gt;0,$J7&lt;$I7),"Received and not yet invoiced",IF($M7&gt;90,"Open over 90 days — chase receipting","Open commitment"))))))</f>
        <v/>
      </c>
    </row>
    <row r="8">
      <c r="A8" s="11" t="inlineStr">
        <is>
          <t>PO-1004</t>
        </is>
      </c>
      <c r="B8" s="7" t="n">
        <v>46083</v>
      </c>
      <c r="C8" s="11" t="inlineStr">
        <is>
          <t>Precision Tooling Ltd</t>
        </is>
      </c>
      <c r="D8" s="11" t="inlineStr">
        <is>
          <t>Tooling</t>
        </is>
      </c>
      <c r="E8" s="11" t="inlineStr">
        <is>
          <t>Press die set A</t>
        </is>
      </c>
      <c r="F8" s="12" t="n">
        <v>48000</v>
      </c>
      <c r="G8" s="11" t="inlineStr">
        <is>
          <t>Received</t>
        </is>
      </c>
      <c r="H8" s="7" t="n">
        <v>46162</v>
      </c>
      <c r="I8" s="12" t="n">
        <v>48000</v>
      </c>
      <c r="J8" s="13">
        <f>IF($A8="","",SUMIFS(Invoices!$F$5:$F$204,Invoices!$D$5:$D$204,$A8))</f>
        <v/>
      </c>
      <c r="K8" s="14">
        <f>IF($A8="","",IF($G8="Cancelled",0,MAX(0,$F8-$J8)))</f>
        <v/>
      </c>
      <c r="L8" s="13">
        <f>IF($A8="","",IF($G8="Cancelled",0,MAX(0,$F8-$I8)))</f>
        <v/>
      </c>
      <c r="M8" s="15">
        <f>IF($A8="","",IF(OR($G8="Cancelled",$K8&lt;=0),"",TODAY()-$B8))</f>
        <v/>
      </c>
      <c r="N8" s="16">
        <f>IF($M8="","",IF($M8&gt;120,"120+ days",IF($M8&gt;90,"91-120",IF($M8&gt;60,"61-90",IF($M8&gt;30,"31-60","0-30")))))</f>
        <v/>
      </c>
      <c r="O8" s="16">
        <f>IF($A8="","",IF($G8="Cancelled","Cancelled — excluded from committed",IF($J8&gt;$F8,"Invoiced above the PO value — check",IF($K8&lt;=0,"Fully invoiced",IF(AND($I8&gt;0,$J8&lt;$I8),"Received and not yet invoiced",IF($M8&gt;90,"Open over 90 days — chase receipting","Open commitment"))))))</f>
        <v/>
      </c>
    </row>
    <row r="9">
      <c r="A9" s="11" t="inlineStr">
        <is>
          <t>PO-1005</t>
        </is>
      </c>
      <c r="B9" s="7" t="n">
        <v>46118</v>
      </c>
      <c r="C9" s="11" t="inlineStr">
        <is>
          <t>Baltic Polymers</t>
        </is>
      </c>
      <c r="D9" s="11" t="inlineStr">
        <is>
          <t>Raw materials</t>
        </is>
      </c>
      <c r="E9" s="11" t="inlineStr">
        <is>
          <t>HDPE granulate, 60t</t>
        </is>
      </c>
      <c r="F9" s="12" t="n">
        <v>142700</v>
      </c>
      <c r="G9" s="11" t="inlineStr">
        <is>
          <t>Received</t>
        </is>
      </c>
      <c r="H9" s="7" t="n">
        <v>46172</v>
      </c>
      <c r="I9" s="12" t="n">
        <v>142700</v>
      </c>
      <c r="J9" s="13">
        <f>IF($A9="","",SUMIFS(Invoices!$F$5:$F$204,Invoices!$D$5:$D$204,$A9))</f>
        <v/>
      </c>
      <c r="K9" s="14">
        <f>IF($A9="","",IF($G9="Cancelled",0,MAX(0,$F9-$J9)))</f>
        <v/>
      </c>
      <c r="L9" s="13">
        <f>IF($A9="","",IF($G9="Cancelled",0,MAX(0,$F9-$I9)))</f>
        <v/>
      </c>
      <c r="M9" s="15">
        <f>IF($A9="","",IF(OR($G9="Cancelled",$K9&lt;=0),"",TODAY()-$B9))</f>
        <v/>
      </c>
      <c r="N9" s="16">
        <f>IF($M9="","",IF($M9&gt;120,"120+ days",IF($M9&gt;90,"91-120",IF($M9&gt;60,"61-90",IF($M9&gt;30,"31-60","0-30")))))</f>
        <v/>
      </c>
      <c r="O9" s="16">
        <f>IF($A9="","",IF($G9="Cancelled","Cancelled — excluded from committed",IF($J9&gt;$F9,"Invoiced above the PO value — check",IF($K9&lt;=0,"Fully invoiced",IF(AND($I9&gt;0,$J9&lt;$I9),"Received and not yet invoiced",IF($M9&gt;90,"Open over 90 days — chase receipting","Open commitment"))))))</f>
        <v/>
      </c>
    </row>
    <row r="10">
      <c r="A10" s="11" t="inlineStr">
        <is>
          <t>PO-1007</t>
        </is>
      </c>
      <c r="B10" s="7" t="n">
        <v>46153</v>
      </c>
      <c r="C10" s="11" t="inlineStr">
        <is>
          <t>Meridian Freight</t>
        </is>
      </c>
      <c r="D10" s="11" t="inlineStr">
        <is>
          <t>Logistics</t>
        </is>
      </c>
      <c r="E10" s="11" t="inlineStr">
        <is>
          <t>Road distribution, H1</t>
        </is>
      </c>
      <c r="F10" s="12" t="n">
        <v>43000</v>
      </c>
      <c r="G10" s="11" t="inlineStr">
        <is>
          <t>Received</t>
        </is>
      </c>
      <c r="H10" s="7" t="n">
        <v>46203</v>
      </c>
      <c r="I10" s="12" t="n">
        <v>43000</v>
      </c>
      <c r="J10" s="13">
        <f>IF($A10="","",SUMIFS(Invoices!$F$5:$F$204,Invoices!$D$5:$D$204,$A10))</f>
        <v/>
      </c>
      <c r="K10" s="14">
        <f>IF($A10="","",IF($G10="Cancelled",0,MAX(0,$F10-$J10)))</f>
        <v/>
      </c>
      <c r="L10" s="13">
        <f>IF($A10="","",IF($G10="Cancelled",0,MAX(0,$F10-$I10)))</f>
        <v/>
      </c>
      <c r="M10" s="15">
        <f>IF($A10="","",IF(OR($G10="Cancelled",$K10&lt;=0),"",TODAY()-$B10))</f>
        <v/>
      </c>
      <c r="N10" s="16">
        <f>IF($M10="","",IF($M10&gt;120,"120+ days",IF($M10&gt;90,"91-120",IF($M10&gt;60,"61-90",IF($M10&gt;30,"31-60","0-30")))))</f>
        <v/>
      </c>
      <c r="O10" s="16">
        <f>IF($A10="","",IF($G10="Cancelled","Cancelled — excluded from committed",IF($J10&gt;$F10,"Invoiced above the PO value — check",IF($K10&lt;=0,"Fully invoiced",IF(AND($I10&gt;0,$J10&lt;$I10),"Received and not yet invoiced",IF($M10&gt;90,"Open over 90 days — chase receipting","Open commitment"))))))</f>
        <v/>
      </c>
    </row>
    <row r="11">
      <c r="A11" s="11" t="inlineStr">
        <is>
          <t>PO-1009</t>
        </is>
      </c>
      <c r="B11" s="7" t="n">
        <v>46188</v>
      </c>
      <c r="C11" s="11" t="inlineStr">
        <is>
          <t>Cartonnage SA</t>
        </is>
      </c>
      <c r="D11" s="11" t="inlineStr">
        <is>
          <t>Packaging</t>
        </is>
      </c>
      <c r="E11" s="11" t="inlineStr">
        <is>
          <t>Labels and inserts, rolling</t>
        </is>
      </c>
      <c r="F11" s="12" t="n">
        <v>36000</v>
      </c>
      <c r="G11" s="11" t="inlineStr">
        <is>
          <t>Part received</t>
        </is>
      </c>
      <c r="H11" s="7" t="n">
        <v>46295</v>
      </c>
      <c r="I11" s="12" t="n">
        <v>8600</v>
      </c>
      <c r="J11" s="13">
        <f>IF($A11="","",SUMIFS(Invoices!$F$5:$F$204,Invoices!$D$5:$D$204,$A11))</f>
        <v/>
      </c>
      <c r="K11" s="14">
        <f>IF($A11="","",IF($G11="Cancelled",0,MAX(0,$F11-$J11)))</f>
        <v/>
      </c>
      <c r="L11" s="13">
        <f>IF($A11="","",IF($G11="Cancelled",0,MAX(0,$F11-$I11)))</f>
        <v/>
      </c>
      <c r="M11" s="15">
        <f>IF($A11="","",IF(OR($G11="Cancelled",$K11&lt;=0),"",TODAY()-$B11))</f>
        <v/>
      </c>
      <c r="N11" s="16">
        <f>IF($M11="","",IF($M11&gt;120,"120+ days",IF($M11&gt;90,"91-120",IF($M11&gt;60,"61-90",IF($M11&gt;30,"31-60","0-30")))))</f>
        <v/>
      </c>
      <c r="O11" s="16">
        <f>IF($A11="","",IF($G11="Cancelled","Cancelled — excluded from committed",IF($J11&gt;$F11,"Invoiced above the PO value — check",IF($K11&lt;=0,"Fully invoiced",IF(AND($I11&gt;0,$J11&lt;$I11),"Received and not yet invoiced",IF($M11&gt;90,"Open over 90 days — chase receipting","Open commitment"))))))</f>
        <v/>
      </c>
    </row>
    <row r="12">
      <c r="A12" s="11" t="inlineStr">
        <is>
          <t>PO-1012</t>
        </is>
      </c>
      <c r="B12" s="7" t="n">
        <v>46202</v>
      </c>
      <c r="C12" s="11" t="inlineStr">
        <is>
          <t>Northwind Steel</t>
        </is>
      </c>
      <c r="D12" s="11" t="inlineStr">
        <is>
          <t>Raw materials</t>
        </is>
      </c>
      <c r="E12" s="11" t="inlineStr">
        <is>
          <t>Cold-rolled coil, Q3 call-off</t>
        </is>
      </c>
      <c r="F12" s="12" t="n">
        <v>90000</v>
      </c>
      <c r="G12" s="11" t="inlineStr">
        <is>
          <t>Part received</t>
        </is>
      </c>
      <c r="H12" s="7" t="n">
        <v>46295</v>
      </c>
      <c r="I12" s="12" t="n">
        <v>65500</v>
      </c>
      <c r="J12" s="13">
        <f>IF($A12="","",SUMIFS(Invoices!$F$5:$F$204,Invoices!$D$5:$D$204,$A12))</f>
        <v/>
      </c>
      <c r="K12" s="14">
        <f>IF($A12="","",IF($G12="Cancelled",0,MAX(0,$F12-$J12)))</f>
        <v/>
      </c>
      <c r="L12" s="13">
        <f>IF($A12="","",IF($G12="Cancelled",0,MAX(0,$F12-$I12)))</f>
        <v/>
      </c>
      <c r="M12" s="15">
        <f>IF($A12="","",IF(OR($G12="Cancelled",$K12&lt;=0),"",TODAY()-$B12))</f>
        <v/>
      </c>
      <c r="N12" s="16">
        <f>IF($M12="","",IF($M12&gt;120,"120+ days",IF($M12&gt;90,"91-120",IF($M12&gt;60,"61-90",IF($M12&gt;30,"31-60","0-30")))))</f>
        <v/>
      </c>
      <c r="O12" s="16">
        <f>IF($A12="","",IF($G12="Cancelled","Cancelled — excluded from committed",IF($J12&gt;$F12,"Invoiced above the PO value — check",IF($K12&lt;=0,"Fully invoiced",IF(AND($I12&gt;0,$J12&lt;$I12),"Received and not yet invoiced",IF($M12&gt;90,"Open over 90 days — chase receipting","Open commitment"))))))</f>
        <v/>
      </c>
    </row>
    <row r="13">
      <c r="A13" s="11" t="inlineStr">
        <is>
          <t>PO-1010</t>
        </is>
      </c>
      <c r="B13" s="7" t="n">
        <v>46211</v>
      </c>
      <c r="C13" s="11" t="inlineStr">
        <is>
          <t>Precision Tooling Ltd</t>
        </is>
      </c>
      <c r="D13" s="11" t="inlineStr">
        <is>
          <t>Tooling</t>
        </is>
      </c>
      <c r="E13" s="11" t="inlineStr">
        <is>
          <t>Press die set B</t>
        </is>
      </c>
      <c r="F13" s="12" t="n">
        <v>16500</v>
      </c>
      <c r="G13" s="11" t="inlineStr">
        <is>
          <t>Open</t>
        </is>
      </c>
      <c r="H13" s="7" t="n">
        <v>46310</v>
      </c>
      <c r="I13" s="12" t="n">
        <v>0</v>
      </c>
      <c r="J13" s="13">
        <f>IF($A13="","",SUMIFS(Invoices!$F$5:$F$204,Invoices!$D$5:$D$204,$A13))</f>
        <v/>
      </c>
      <c r="K13" s="14">
        <f>IF($A13="","",IF($G13="Cancelled",0,MAX(0,$F13-$J13)))</f>
        <v/>
      </c>
      <c r="L13" s="13">
        <f>IF($A13="","",IF($G13="Cancelled",0,MAX(0,$F13-$I13)))</f>
        <v/>
      </c>
      <c r="M13" s="15">
        <f>IF($A13="","",IF(OR($G13="Cancelled",$K13&lt;=0),"",TODAY()-$B13))</f>
        <v/>
      </c>
      <c r="N13" s="16">
        <f>IF($M13="","",IF($M13&gt;120,"120+ days",IF($M13&gt;90,"91-120",IF($M13&gt;60,"61-90",IF($M13&gt;30,"31-60","0-30")))))</f>
        <v/>
      </c>
      <c r="O13" s="16">
        <f>IF($A13="","",IF($G13="Cancelled","Cancelled — excluded from committed",IF($J13&gt;$F13,"Invoiced above the PO value — check",IF($K13&lt;=0,"Fully invoiced",IF(AND($I13&gt;0,$J13&lt;$I13),"Received and not yet invoiced",IF($M13&gt;90,"Open over 90 days — chase receipting","Open commitment"))))))</f>
        <v/>
      </c>
    </row>
    <row r="14">
      <c r="A14" s="11" t="inlineStr">
        <is>
          <t>PO-1015</t>
        </is>
      </c>
      <c r="B14" s="7" t="n">
        <v>46225</v>
      </c>
      <c r="C14" s="11" t="inlineStr">
        <is>
          <t>Precision Tooling Ltd</t>
        </is>
      </c>
      <c r="D14" s="11" t="inlineStr">
        <is>
          <t>Tooling</t>
        </is>
      </c>
      <c r="E14" s="11" t="inlineStr">
        <is>
          <t>Jig refurbishment, 3 stations</t>
        </is>
      </c>
      <c r="F14" s="12" t="n">
        <v>8000</v>
      </c>
      <c r="G14" s="11" t="inlineStr">
        <is>
          <t>Open</t>
        </is>
      </c>
      <c r="H14" s="7" t="n">
        <v>46327</v>
      </c>
      <c r="I14" s="12" t="n">
        <v>0</v>
      </c>
      <c r="J14" s="13">
        <f>IF($A14="","",SUMIFS(Invoices!$F$5:$F$204,Invoices!$D$5:$D$204,$A14))</f>
        <v/>
      </c>
      <c r="K14" s="14">
        <f>IF($A14="","",IF($G14="Cancelled",0,MAX(0,$F14-$J14)))</f>
        <v/>
      </c>
      <c r="L14" s="13">
        <f>IF($A14="","",IF($G14="Cancelled",0,MAX(0,$F14-$I14)))</f>
        <v/>
      </c>
      <c r="M14" s="15">
        <f>IF($A14="","",IF(OR($G14="Cancelled",$K14&lt;=0),"",TODAY()-$B14))</f>
        <v/>
      </c>
      <c r="N14" s="16">
        <f>IF($M14="","",IF($M14&gt;120,"120+ days",IF($M14&gt;90,"91-120",IF($M14&gt;60,"61-90",IF($M14&gt;30,"31-60","0-30")))))</f>
        <v/>
      </c>
      <c r="O14" s="16">
        <f>IF($A14="","",IF($G14="Cancelled","Cancelled — excluded from committed",IF($J14&gt;$F14,"Invoiced above the PO value — check",IF($K14&lt;=0,"Fully invoiced",IF(AND($I14&gt;0,$J14&lt;$I14),"Received and not yet invoiced",IF($M14&gt;90,"Open over 90 days — chase receipting","Open commitment"))))))</f>
        <v/>
      </c>
    </row>
    <row r="15">
      <c r="A15" s="11" t="inlineStr">
        <is>
          <t>PO-1019</t>
        </is>
      </c>
      <c r="B15" s="7" t="n">
        <v>46237</v>
      </c>
      <c r="C15" s="11" t="inlineStr">
        <is>
          <t>Baltic Polymers</t>
        </is>
      </c>
      <c r="D15" s="11" t="inlineStr">
        <is>
          <t>Raw materials</t>
        </is>
      </c>
      <c r="E15" s="11" t="inlineStr">
        <is>
          <t>HDPE top-up 10t — cancelled</t>
        </is>
      </c>
      <c r="F15" s="12" t="n">
        <v>25000</v>
      </c>
      <c r="G15" s="11" t="inlineStr">
        <is>
          <t>Cancelled</t>
        </is>
      </c>
      <c r="H15" s="7" t="n">
        <v>46296</v>
      </c>
      <c r="I15" s="12" t="n">
        <v>0</v>
      </c>
      <c r="J15" s="13">
        <f>IF($A15="","",SUMIFS(Invoices!$F$5:$F$204,Invoices!$D$5:$D$204,$A15))</f>
        <v/>
      </c>
      <c r="K15" s="14">
        <f>IF($A15="","",IF($G15="Cancelled",0,MAX(0,$F15-$J15)))</f>
        <v/>
      </c>
      <c r="L15" s="13">
        <f>IF($A15="","",IF($G15="Cancelled",0,MAX(0,$F15-$I15)))</f>
        <v/>
      </c>
      <c r="M15" s="15">
        <f>IF($A15="","",IF(OR($G15="Cancelled",$K15&lt;=0),"",TODAY()-$B15))</f>
        <v/>
      </c>
      <c r="N15" s="16">
        <f>IF($M15="","",IF($M15&gt;120,"120+ days",IF($M15&gt;90,"91-120",IF($M15&gt;60,"61-90",IF($M15&gt;30,"31-60","0-30")))))</f>
        <v/>
      </c>
      <c r="O15" s="16">
        <f>IF($A15="","",IF($G15="Cancelled","Cancelled — excluded from committed",IF($J15&gt;$F15,"Invoiced above the PO value — check",IF($K15&lt;=0,"Fully invoiced",IF(AND($I15&gt;0,$J15&lt;$I15),"Received and not yet invoiced",IF($M15&gt;90,"Open over 90 days — chase receipting","Open commitment"))))))</f>
        <v/>
      </c>
    </row>
    <row r="16">
      <c r="A16" s="11" t="n"/>
      <c r="B16" s="7" t="n"/>
      <c r="C16" s="11" t="n"/>
      <c r="D16" s="11" t="n"/>
      <c r="E16" s="11" t="n"/>
      <c r="F16" s="12" t="n"/>
      <c r="G16" s="11" t="n"/>
      <c r="H16" s="7" t="n"/>
      <c r="I16" s="12" t="n"/>
      <c r="J16" s="13">
        <f>IF($A16="","",SUMIFS(Invoices!$F$5:$F$204,Invoices!$D$5:$D$204,$A16))</f>
        <v/>
      </c>
      <c r="K16" s="14">
        <f>IF($A16="","",IF($G16="Cancelled",0,MAX(0,$F16-$J16)))</f>
        <v/>
      </c>
      <c r="L16" s="13">
        <f>IF($A16="","",IF($G16="Cancelled",0,MAX(0,$F16-$I16)))</f>
        <v/>
      </c>
      <c r="M16" s="15">
        <f>IF($A16="","",IF(OR($G16="Cancelled",$K16&lt;=0),"",TODAY()-$B16))</f>
        <v/>
      </c>
      <c r="N16" s="16">
        <f>IF($M16="","",IF($M16&gt;120,"120+ days",IF($M16&gt;90,"91-120",IF($M16&gt;60,"61-90",IF($M16&gt;30,"31-60","0-30")))))</f>
        <v/>
      </c>
      <c r="O16" s="16">
        <f>IF($A16="","",IF($G16="Cancelled","Cancelled — excluded from committed",IF($J16&gt;$F16,"Invoiced above the PO value — check",IF($K16&lt;=0,"Fully invoiced",IF(AND($I16&gt;0,$J16&lt;$I16),"Received and not yet invoiced",IF($M16&gt;90,"Open over 90 days — chase receipting","Open commitment"))))))</f>
        <v/>
      </c>
    </row>
    <row r="17">
      <c r="A17" s="11" t="n"/>
      <c r="B17" s="7" t="n"/>
      <c r="C17" s="11" t="n"/>
      <c r="D17" s="11" t="n"/>
      <c r="E17" s="11" t="n"/>
      <c r="F17" s="12" t="n"/>
      <c r="G17" s="11" t="n"/>
      <c r="H17" s="7" t="n"/>
      <c r="I17" s="12" t="n"/>
      <c r="J17" s="13">
        <f>IF($A17="","",SUMIFS(Invoices!$F$5:$F$204,Invoices!$D$5:$D$204,$A17))</f>
        <v/>
      </c>
      <c r="K17" s="14">
        <f>IF($A17="","",IF($G17="Cancelled",0,MAX(0,$F17-$J17)))</f>
        <v/>
      </c>
      <c r="L17" s="13">
        <f>IF($A17="","",IF($G17="Cancelled",0,MAX(0,$F17-$I17)))</f>
        <v/>
      </c>
      <c r="M17" s="15">
        <f>IF($A17="","",IF(OR($G17="Cancelled",$K17&lt;=0),"",TODAY()-$B17))</f>
        <v/>
      </c>
      <c r="N17" s="16">
        <f>IF($M17="","",IF($M17&gt;120,"120+ days",IF($M17&gt;90,"91-120",IF($M17&gt;60,"61-90",IF($M17&gt;30,"31-60","0-30")))))</f>
        <v/>
      </c>
      <c r="O17" s="16">
        <f>IF($A17="","",IF($G17="Cancelled","Cancelled — excluded from committed",IF($J17&gt;$F17,"Invoiced above the PO value — check",IF($K17&lt;=0,"Fully invoiced",IF(AND($I17&gt;0,$J17&lt;$I17),"Received and not yet invoiced",IF($M17&gt;90,"Open over 90 days — chase receipting","Open commitment"))))))</f>
        <v/>
      </c>
    </row>
    <row r="18">
      <c r="A18" s="11" t="n"/>
      <c r="B18" s="7" t="n"/>
      <c r="C18" s="11" t="n"/>
      <c r="D18" s="11" t="n"/>
      <c r="E18" s="11" t="n"/>
      <c r="F18" s="12" t="n"/>
      <c r="G18" s="11" t="n"/>
      <c r="H18" s="7" t="n"/>
      <c r="I18" s="12" t="n"/>
      <c r="J18" s="13">
        <f>IF($A18="","",SUMIFS(Invoices!$F$5:$F$204,Invoices!$D$5:$D$204,$A18))</f>
        <v/>
      </c>
      <c r="K18" s="14">
        <f>IF($A18="","",IF($G18="Cancelled",0,MAX(0,$F18-$J18)))</f>
        <v/>
      </c>
      <c r="L18" s="13">
        <f>IF($A18="","",IF($G18="Cancelled",0,MAX(0,$F18-$I18)))</f>
        <v/>
      </c>
      <c r="M18" s="15">
        <f>IF($A18="","",IF(OR($G18="Cancelled",$K18&lt;=0),"",TODAY()-$B18))</f>
        <v/>
      </c>
      <c r="N18" s="16">
        <f>IF($M18="","",IF($M18&gt;120,"120+ days",IF($M18&gt;90,"91-120",IF($M18&gt;60,"61-90",IF($M18&gt;30,"31-60","0-30")))))</f>
        <v/>
      </c>
      <c r="O18" s="16">
        <f>IF($A18="","",IF($G18="Cancelled","Cancelled — excluded from committed",IF($J18&gt;$F18,"Invoiced above the PO value — check",IF($K18&lt;=0,"Fully invoiced",IF(AND($I18&gt;0,$J18&lt;$I18),"Received and not yet invoiced",IF($M18&gt;90,"Open over 90 days — chase receipting","Open commitment"))))))</f>
        <v/>
      </c>
    </row>
    <row r="19">
      <c r="A19" s="11" t="n"/>
      <c r="B19" s="7" t="n"/>
      <c r="C19" s="11" t="n"/>
      <c r="D19" s="11" t="n"/>
      <c r="E19" s="11" t="n"/>
      <c r="F19" s="12" t="n"/>
      <c r="G19" s="11" t="n"/>
      <c r="H19" s="7" t="n"/>
      <c r="I19" s="12" t="n"/>
      <c r="J19" s="13">
        <f>IF($A19="","",SUMIFS(Invoices!$F$5:$F$204,Invoices!$D$5:$D$204,$A19))</f>
        <v/>
      </c>
      <c r="K19" s="14">
        <f>IF($A19="","",IF($G19="Cancelled",0,MAX(0,$F19-$J19)))</f>
        <v/>
      </c>
      <c r="L19" s="13">
        <f>IF($A19="","",IF($G19="Cancelled",0,MAX(0,$F19-$I19)))</f>
        <v/>
      </c>
      <c r="M19" s="15">
        <f>IF($A19="","",IF(OR($G19="Cancelled",$K19&lt;=0),"",TODAY()-$B19))</f>
        <v/>
      </c>
      <c r="N19" s="16">
        <f>IF($M19="","",IF($M19&gt;120,"120+ days",IF($M19&gt;90,"91-120",IF($M19&gt;60,"61-90",IF($M19&gt;30,"31-60","0-30")))))</f>
        <v/>
      </c>
      <c r="O19" s="16">
        <f>IF($A19="","",IF($G19="Cancelled","Cancelled — excluded from committed",IF($J19&gt;$F19,"Invoiced above the PO value — check",IF($K19&lt;=0,"Fully invoiced",IF(AND($I19&gt;0,$J19&lt;$I19),"Received and not yet invoiced",IF($M19&gt;90,"Open over 90 days — chase receipting","Open commitment"))))))</f>
        <v/>
      </c>
    </row>
    <row r="20">
      <c r="A20" s="11" t="n"/>
      <c r="B20" s="7" t="n"/>
      <c r="C20" s="11" t="n"/>
      <c r="D20" s="11" t="n"/>
      <c r="E20" s="11" t="n"/>
      <c r="F20" s="12" t="n"/>
      <c r="G20" s="11" t="n"/>
      <c r="H20" s="7" t="n"/>
      <c r="I20" s="12" t="n"/>
      <c r="J20" s="13">
        <f>IF($A20="","",SUMIFS(Invoices!$F$5:$F$204,Invoices!$D$5:$D$204,$A20))</f>
        <v/>
      </c>
      <c r="K20" s="14">
        <f>IF($A20="","",IF($G20="Cancelled",0,MAX(0,$F20-$J20)))</f>
        <v/>
      </c>
      <c r="L20" s="13">
        <f>IF($A20="","",IF($G20="Cancelled",0,MAX(0,$F20-$I20)))</f>
        <v/>
      </c>
      <c r="M20" s="15">
        <f>IF($A20="","",IF(OR($G20="Cancelled",$K20&lt;=0),"",TODAY()-$B20))</f>
        <v/>
      </c>
      <c r="N20" s="16">
        <f>IF($M20="","",IF($M20&gt;120,"120+ days",IF($M20&gt;90,"91-120",IF($M20&gt;60,"61-90",IF($M20&gt;30,"31-60","0-30")))))</f>
        <v/>
      </c>
      <c r="O20" s="16">
        <f>IF($A20="","",IF($G20="Cancelled","Cancelled — excluded from committed",IF($J20&gt;$F20,"Invoiced above the PO value — check",IF($K20&lt;=0,"Fully invoiced",IF(AND($I20&gt;0,$J20&lt;$I20),"Received and not yet invoiced",IF($M20&gt;90,"Open over 90 days — chase receipting","Open commitment"))))))</f>
        <v/>
      </c>
    </row>
    <row r="21">
      <c r="A21" s="11" t="n"/>
      <c r="B21" s="7" t="n"/>
      <c r="C21" s="11" t="n"/>
      <c r="D21" s="11" t="n"/>
      <c r="E21" s="11" t="n"/>
      <c r="F21" s="12" t="n"/>
      <c r="G21" s="11" t="n"/>
      <c r="H21" s="7" t="n"/>
      <c r="I21" s="12" t="n"/>
      <c r="J21" s="13">
        <f>IF($A21="","",SUMIFS(Invoices!$F$5:$F$204,Invoices!$D$5:$D$204,$A21))</f>
        <v/>
      </c>
      <c r="K21" s="14">
        <f>IF($A21="","",IF($G21="Cancelled",0,MAX(0,$F21-$J21)))</f>
        <v/>
      </c>
      <c r="L21" s="13">
        <f>IF($A21="","",IF($G21="Cancelled",0,MAX(0,$F21-$I21)))</f>
        <v/>
      </c>
      <c r="M21" s="15">
        <f>IF($A21="","",IF(OR($G21="Cancelled",$K21&lt;=0),"",TODAY()-$B21))</f>
        <v/>
      </c>
      <c r="N21" s="16">
        <f>IF($M21="","",IF($M21&gt;120,"120+ days",IF($M21&gt;90,"91-120",IF($M21&gt;60,"61-90",IF($M21&gt;30,"31-60","0-30")))))</f>
        <v/>
      </c>
      <c r="O21" s="16">
        <f>IF($A21="","",IF($G21="Cancelled","Cancelled — excluded from committed",IF($J21&gt;$F21,"Invoiced above the PO value — check",IF($K21&lt;=0,"Fully invoiced",IF(AND($I21&gt;0,$J21&lt;$I21),"Received and not yet invoiced",IF($M21&gt;90,"Open over 90 days — chase receipting","Open commitment"))))))</f>
        <v/>
      </c>
    </row>
    <row r="22">
      <c r="A22" s="11" t="n"/>
      <c r="B22" s="7" t="n"/>
      <c r="C22" s="11" t="n"/>
      <c r="D22" s="11" t="n"/>
      <c r="E22" s="11" t="n"/>
      <c r="F22" s="12" t="n"/>
      <c r="G22" s="11" t="n"/>
      <c r="H22" s="7" t="n"/>
      <c r="I22" s="12" t="n"/>
      <c r="J22" s="13">
        <f>IF($A22="","",SUMIFS(Invoices!$F$5:$F$204,Invoices!$D$5:$D$204,$A22))</f>
        <v/>
      </c>
      <c r="K22" s="14">
        <f>IF($A22="","",IF($G22="Cancelled",0,MAX(0,$F22-$J22)))</f>
        <v/>
      </c>
      <c r="L22" s="13">
        <f>IF($A22="","",IF($G22="Cancelled",0,MAX(0,$F22-$I22)))</f>
        <v/>
      </c>
      <c r="M22" s="15">
        <f>IF($A22="","",IF(OR($G22="Cancelled",$K22&lt;=0),"",TODAY()-$B22))</f>
        <v/>
      </c>
      <c r="N22" s="16">
        <f>IF($M22="","",IF($M22&gt;120,"120+ days",IF($M22&gt;90,"91-120",IF($M22&gt;60,"61-90",IF($M22&gt;30,"31-60","0-30")))))</f>
        <v/>
      </c>
      <c r="O22" s="16">
        <f>IF($A22="","",IF($G22="Cancelled","Cancelled — excluded from committed",IF($J22&gt;$F22,"Invoiced above the PO value — check",IF($K22&lt;=0,"Fully invoiced",IF(AND($I22&gt;0,$J22&lt;$I22),"Received and not yet invoiced",IF($M22&gt;90,"Open over 90 days — chase receipting","Open commitment"))))))</f>
        <v/>
      </c>
    </row>
    <row r="23">
      <c r="A23" s="11" t="n"/>
      <c r="B23" s="7" t="n"/>
      <c r="C23" s="11" t="n"/>
      <c r="D23" s="11" t="n"/>
      <c r="E23" s="11" t="n"/>
      <c r="F23" s="12" t="n"/>
      <c r="G23" s="11" t="n"/>
      <c r="H23" s="7" t="n"/>
      <c r="I23" s="12" t="n"/>
      <c r="J23" s="13">
        <f>IF($A23="","",SUMIFS(Invoices!$F$5:$F$204,Invoices!$D$5:$D$204,$A23))</f>
        <v/>
      </c>
      <c r="K23" s="14">
        <f>IF($A23="","",IF($G23="Cancelled",0,MAX(0,$F23-$J23)))</f>
        <v/>
      </c>
      <c r="L23" s="13">
        <f>IF($A23="","",IF($G23="Cancelled",0,MAX(0,$F23-$I23)))</f>
        <v/>
      </c>
      <c r="M23" s="15">
        <f>IF($A23="","",IF(OR($G23="Cancelled",$K23&lt;=0),"",TODAY()-$B23))</f>
        <v/>
      </c>
      <c r="N23" s="16">
        <f>IF($M23="","",IF($M23&gt;120,"120+ days",IF($M23&gt;90,"91-120",IF($M23&gt;60,"61-90",IF($M23&gt;30,"31-60","0-30")))))</f>
        <v/>
      </c>
      <c r="O23" s="16">
        <f>IF($A23="","",IF($G23="Cancelled","Cancelled — excluded from committed",IF($J23&gt;$F23,"Invoiced above the PO value — check",IF($K23&lt;=0,"Fully invoiced",IF(AND($I23&gt;0,$J23&lt;$I23),"Received and not yet invoiced",IF($M23&gt;90,"Open over 90 days — chase receipting","Open commitment"))))))</f>
        <v/>
      </c>
    </row>
    <row r="24">
      <c r="A24" s="11" t="n"/>
      <c r="B24" s="7" t="n"/>
      <c r="C24" s="11" t="n"/>
      <c r="D24" s="11" t="n"/>
      <c r="E24" s="11" t="n"/>
      <c r="F24" s="12" t="n"/>
      <c r="G24" s="11" t="n"/>
      <c r="H24" s="7" t="n"/>
      <c r="I24" s="12" t="n"/>
      <c r="J24" s="13">
        <f>IF($A24="","",SUMIFS(Invoices!$F$5:$F$204,Invoices!$D$5:$D$204,$A24))</f>
        <v/>
      </c>
      <c r="K24" s="14">
        <f>IF($A24="","",IF($G24="Cancelled",0,MAX(0,$F24-$J24)))</f>
        <v/>
      </c>
      <c r="L24" s="13">
        <f>IF($A24="","",IF($G24="Cancelled",0,MAX(0,$F24-$I24)))</f>
        <v/>
      </c>
      <c r="M24" s="15">
        <f>IF($A24="","",IF(OR($G24="Cancelled",$K24&lt;=0),"",TODAY()-$B24))</f>
        <v/>
      </c>
      <c r="N24" s="16">
        <f>IF($M24="","",IF($M24&gt;120,"120+ days",IF($M24&gt;90,"91-120",IF($M24&gt;60,"61-90",IF($M24&gt;30,"31-60","0-30")))))</f>
        <v/>
      </c>
      <c r="O24" s="16">
        <f>IF($A24="","",IF($G24="Cancelled","Cancelled — excluded from committed",IF($J24&gt;$F24,"Invoiced above the PO value — check",IF($K24&lt;=0,"Fully invoiced",IF(AND($I24&gt;0,$J24&lt;$I24),"Received and not yet invoiced",IF($M24&gt;90,"Open over 90 days — chase receipting","Open commitment"))))))</f>
        <v/>
      </c>
    </row>
    <row r="25">
      <c r="A25" s="11" t="n"/>
      <c r="B25" s="7" t="n"/>
      <c r="C25" s="11" t="n"/>
      <c r="D25" s="11" t="n"/>
      <c r="E25" s="11" t="n"/>
      <c r="F25" s="12" t="n"/>
      <c r="G25" s="11" t="n"/>
      <c r="H25" s="7" t="n"/>
      <c r="I25" s="12" t="n"/>
      <c r="J25" s="13">
        <f>IF($A25="","",SUMIFS(Invoices!$F$5:$F$204,Invoices!$D$5:$D$204,$A25))</f>
        <v/>
      </c>
      <c r="K25" s="14">
        <f>IF($A25="","",IF($G25="Cancelled",0,MAX(0,$F25-$J25)))</f>
        <v/>
      </c>
      <c r="L25" s="13">
        <f>IF($A25="","",IF($G25="Cancelled",0,MAX(0,$F25-$I25)))</f>
        <v/>
      </c>
      <c r="M25" s="15">
        <f>IF($A25="","",IF(OR($G25="Cancelled",$K25&lt;=0),"",TODAY()-$B25))</f>
        <v/>
      </c>
      <c r="N25" s="16">
        <f>IF($M25="","",IF($M25&gt;120,"120+ days",IF($M25&gt;90,"91-120",IF($M25&gt;60,"61-90",IF($M25&gt;30,"31-60","0-30")))))</f>
        <v/>
      </c>
      <c r="O25" s="16">
        <f>IF($A25="","",IF($G25="Cancelled","Cancelled — excluded from committed",IF($J25&gt;$F25,"Invoiced above the PO value — check",IF($K25&lt;=0,"Fully invoiced",IF(AND($I25&gt;0,$J25&lt;$I25),"Received and not yet invoiced",IF($M25&gt;90,"Open over 90 days — chase receipting","Open commitment"))))))</f>
        <v/>
      </c>
    </row>
    <row r="26">
      <c r="A26" s="11" t="n"/>
      <c r="B26" s="7" t="n"/>
      <c r="C26" s="11" t="n"/>
      <c r="D26" s="11" t="n"/>
      <c r="E26" s="11" t="n"/>
      <c r="F26" s="12" t="n"/>
      <c r="G26" s="11" t="n"/>
      <c r="H26" s="7" t="n"/>
      <c r="I26" s="12" t="n"/>
      <c r="J26" s="13">
        <f>IF($A26="","",SUMIFS(Invoices!$F$5:$F$204,Invoices!$D$5:$D$204,$A26))</f>
        <v/>
      </c>
      <c r="K26" s="14">
        <f>IF($A26="","",IF($G26="Cancelled",0,MAX(0,$F26-$J26)))</f>
        <v/>
      </c>
      <c r="L26" s="13">
        <f>IF($A26="","",IF($G26="Cancelled",0,MAX(0,$F26-$I26)))</f>
        <v/>
      </c>
      <c r="M26" s="15">
        <f>IF($A26="","",IF(OR($G26="Cancelled",$K26&lt;=0),"",TODAY()-$B26))</f>
        <v/>
      </c>
      <c r="N26" s="16">
        <f>IF($M26="","",IF($M26&gt;120,"120+ days",IF($M26&gt;90,"91-120",IF($M26&gt;60,"61-90",IF($M26&gt;30,"31-60","0-30")))))</f>
        <v/>
      </c>
      <c r="O26" s="16">
        <f>IF($A26="","",IF($G26="Cancelled","Cancelled — excluded from committed",IF($J26&gt;$F26,"Invoiced above the PO value — check",IF($K26&lt;=0,"Fully invoiced",IF(AND($I26&gt;0,$J26&lt;$I26),"Received and not yet invoiced",IF($M26&gt;90,"Open over 90 days — chase receipting","Open commitment"))))))</f>
        <v/>
      </c>
    </row>
    <row r="27">
      <c r="A27" s="11" t="n"/>
      <c r="B27" s="7" t="n"/>
      <c r="C27" s="11" t="n"/>
      <c r="D27" s="11" t="n"/>
      <c r="E27" s="11" t="n"/>
      <c r="F27" s="12" t="n"/>
      <c r="G27" s="11" t="n"/>
      <c r="H27" s="7" t="n"/>
      <c r="I27" s="12" t="n"/>
      <c r="J27" s="13">
        <f>IF($A27="","",SUMIFS(Invoices!$F$5:$F$204,Invoices!$D$5:$D$204,$A27))</f>
        <v/>
      </c>
      <c r="K27" s="14">
        <f>IF($A27="","",IF($G27="Cancelled",0,MAX(0,$F27-$J27)))</f>
        <v/>
      </c>
      <c r="L27" s="13">
        <f>IF($A27="","",IF($G27="Cancelled",0,MAX(0,$F27-$I27)))</f>
        <v/>
      </c>
      <c r="M27" s="15">
        <f>IF($A27="","",IF(OR($G27="Cancelled",$K27&lt;=0),"",TODAY()-$B27))</f>
        <v/>
      </c>
      <c r="N27" s="16">
        <f>IF($M27="","",IF($M27&gt;120,"120+ days",IF($M27&gt;90,"91-120",IF($M27&gt;60,"61-90",IF($M27&gt;30,"31-60","0-30")))))</f>
        <v/>
      </c>
      <c r="O27" s="16">
        <f>IF($A27="","",IF($G27="Cancelled","Cancelled — excluded from committed",IF($J27&gt;$F27,"Invoiced above the PO value — check",IF($K27&lt;=0,"Fully invoiced",IF(AND($I27&gt;0,$J27&lt;$I27),"Received and not yet invoiced",IF($M27&gt;90,"Open over 90 days — chase receipting","Open commitment"))))))</f>
        <v/>
      </c>
    </row>
    <row r="28">
      <c r="A28" s="11" t="n"/>
      <c r="B28" s="7" t="n"/>
      <c r="C28" s="11" t="n"/>
      <c r="D28" s="11" t="n"/>
      <c r="E28" s="11" t="n"/>
      <c r="F28" s="12" t="n"/>
      <c r="G28" s="11" t="n"/>
      <c r="H28" s="7" t="n"/>
      <c r="I28" s="12" t="n"/>
      <c r="J28" s="13">
        <f>IF($A28="","",SUMIFS(Invoices!$F$5:$F$204,Invoices!$D$5:$D$204,$A28))</f>
        <v/>
      </c>
      <c r="K28" s="14">
        <f>IF($A28="","",IF($G28="Cancelled",0,MAX(0,$F28-$J28)))</f>
        <v/>
      </c>
      <c r="L28" s="13">
        <f>IF($A28="","",IF($G28="Cancelled",0,MAX(0,$F28-$I28)))</f>
        <v/>
      </c>
      <c r="M28" s="15">
        <f>IF($A28="","",IF(OR($G28="Cancelled",$K28&lt;=0),"",TODAY()-$B28))</f>
        <v/>
      </c>
      <c r="N28" s="16">
        <f>IF($M28="","",IF($M28&gt;120,"120+ days",IF($M28&gt;90,"91-120",IF($M28&gt;60,"61-90",IF($M28&gt;30,"31-60","0-30")))))</f>
        <v/>
      </c>
      <c r="O28" s="16">
        <f>IF($A28="","",IF($G28="Cancelled","Cancelled — excluded from committed",IF($J28&gt;$F28,"Invoiced above the PO value — check",IF($K28&lt;=0,"Fully invoiced",IF(AND($I28&gt;0,$J28&lt;$I28),"Received and not yet invoiced",IF($M28&gt;90,"Open over 90 days — chase receipting","Open commitment"))))))</f>
        <v/>
      </c>
    </row>
    <row r="29">
      <c r="A29" s="11" t="n"/>
      <c r="B29" s="7" t="n"/>
      <c r="C29" s="11" t="n"/>
      <c r="D29" s="11" t="n"/>
      <c r="E29" s="11" t="n"/>
      <c r="F29" s="12" t="n"/>
      <c r="G29" s="11" t="n"/>
      <c r="H29" s="7" t="n"/>
      <c r="I29" s="12" t="n"/>
      <c r="J29" s="13">
        <f>IF($A29="","",SUMIFS(Invoices!$F$5:$F$204,Invoices!$D$5:$D$204,$A29))</f>
        <v/>
      </c>
      <c r="K29" s="14">
        <f>IF($A29="","",IF($G29="Cancelled",0,MAX(0,$F29-$J29)))</f>
        <v/>
      </c>
      <c r="L29" s="13">
        <f>IF($A29="","",IF($G29="Cancelled",0,MAX(0,$F29-$I29)))</f>
        <v/>
      </c>
      <c r="M29" s="15">
        <f>IF($A29="","",IF(OR($G29="Cancelled",$K29&lt;=0),"",TODAY()-$B29))</f>
        <v/>
      </c>
      <c r="N29" s="16">
        <f>IF($M29="","",IF($M29&gt;120,"120+ days",IF($M29&gt;90,"91-120",IF($M29&gt;60,"61-90",IF($M29&gt;30,"31-60","0-30")))))</f>
        <v/>
      </c>
      <c r="O29" s="16">
        <f>IF($A29="","",IF($G29="Cancelled","Cancelled — excluded from committed",IF($J29&gt;$F29,"Invoiced above the PO value — check",IF($K29&lt;=0,"Fully invoiced",IF(AND($I29&gt;0,$J29&lt;$I29),"Received and not yet invoiced",IF($M29&gt;90,"Open over 90 days — chase receipting","Open commitment"))))))</f>
        <v/>
      </c>
    </row>
    <row r="30">
      <c r="A30" s="11" t="n"/>
      <c r="B30" s="7" t="n"/>
      <c r="C30" s="11" t="n"/>
      <c r="D30" s="11" t="n"/>
      <c r="E30" s="11" t="n"/>
      <c r="F30" s="12" t="n"/>
      <c r="G30" s="11" t="n"/>
      <c r="H30" s="7" t="n"/>
      <c r="I30" s="12" t="n"/>
      <c r="J30" s="13">
        <f>IF($A30="","",SUMIFS(Invoices!$F$5:$F$204,Invoices!$D$5:$D$204,$A30))</f>
        <v/>
      </c>
      <c r="K30" s="14">
        <f>IF($A30="","",IF($G30="Cancelled",0,MAX(0,$F30-$J30)))</f>
        <v/>
      </c>
      <c r="L30" s="13">
        <f>IF($A30="","",IF($G30="Cancelled",0,MAX(0,$F30-$I30)))</f>
        <v/>
      </c>
      <c r="M30" s="15">
        <f>IF($A30="","",IF(OR($G30="Cancelled",$K30&lt;=0),"",TODAY()-$B30))</f>
        <v/>
      </c>
      <c r="N30" s="16">
        <f>IF($M30="","",IF($M30&gt;120,"120+ days",IF($M30&gt;90,"91-120",IF($M30&gt;60,"61-90",IF($M30&gt;30,"31-60","0-30")))))</f>
        <v/>
      </c>
      <c r="O30" s="16">
        <f>IF($A30="","",IF($G30="Cancelled","Cancelled — excluded from committed",IF($J30&gt;$F30,"Invoiced above the PO value — check",IF($K30&lt;=0,"Fully invoiced",IF(AND($I30&gt;0,$J30&lt;$I30),"Received and not yet invoiced",IF($M30&gt;90,"Open over 90 days — chase receipting","Open commitment"))))))</f>
        <v/>
      </c>
    </row>
    <row r="31">
      <c r="A31" s="11" t="n"/>
      <c r="B31" s="7" t="n"/>
      <c r="C31" s="11" t="n"/>
      <c r="D31" s="11" t="n"/>
      <c r="E31" s="11" t="n"/>
      <c r="F31" s="12" t="n"/>
      <c r="G31" s="11" t="n"/>
      <c r="H31" s="7" t="n"/>
      <c r="I31" s="12" t="n"/>
      <c r="J31" s="13">
        <f>IF($A31="","",SUMIFS(Invoices!$F$5:$F$204,Invoices!$D$5:$D$204,$A31))</f>
        <v/>
      </c>
      <c r="K31" s="14">
        <f>IF($A31="","",IF($G31="Cancelled",0,MAX(0,$F31-$J31)))</f>
        <v/>
      </c>
      <c r="L31" s="13">
        <f>IF($A31="","",IF($G31="Cancelled",0,MAX(0,$F31-$I31)))</f>
        <v/>
      </c>
      <c r="M31" s="15">
        <f>IF($A31="","",IF(OR($G31="Cancelled",$K31&lt;=0),"",TODAY()-$B31))</f>
        <v/>
      </c>
      <c r="N31" s="16">
        <f>IF($M31="","",IF($M31&gt;120,"120+ days",IF($M31&gt;90,"91-120",IF($M31&gt;60,"61-90",IF($M31&gt;30,"31-60","0-30")))))</f>
        <v/>
      </c>
      <c r="O31" s="16">
        <f>IF($A31="","",IF($G31="Cancelled","Cancelled — excluded from committed",IF($J31&gt;$F31,"Invoiced above the PO value — check",IF($K31&lt;=0,"Fully invoiced",IF(AND($I31&gt;0,$J31&lt;$I31),"Received and not yet invoiced",IF($M31&gt;90,"Open over 90 days — chase receipting","Open commitment"))))))</f>
        <v/>
      </c>
    </row>
    <row r="32">
      <c r="A32" s="11" t="n"/>
      <c r="B32" s="7" t="n"/>
      <c r="C32" s="11" t="n"/>
      <c r="D32" s="11" t="n"/>
      <c r="E32" s="11" t="n"/>
      <c r="F32" s="12" t="n"/>
      <c r="G32" s="11" t="n"/>
      <c r="H32" s="7" t="n"/>
      <c r="I32" s="12" t="n"/>
      <c r="J32" s="13">
        <f>IF($A32="","",SUMIFS(Invoices!$F$5:$F$204,Invoices!$D$5:$D$204,$A32))</f>
        <v/>
      </c>
      <c r="K32" s="14">
        <f>IF($A32="","",IF($G32="Cancelled",0,MAX(0,$F32-$J32)))</f>
        <v/>
      </c>
      <c r="L32" s="13">
        <f>IF($A32="","",IF($G32="Cancelled",0,MAX(0,$F32-$I32)))</f>
        <v/>
      </c>
      <c r="M32" s="15">
        <f>IF($A32="","",IF(OR($G32="Cancelled",$K32&lt;=0),"",TODAY()-$B32))</f>
        <v/>
      </c>
      <c r="N32" s="16">
        <f>IF($M32="","",IF($M32&gt;120,"120+ days",IF($M32&gt;90,"91-120",IF($M32&gt;60,"61-90",IF($M32&gt;30,"31-60","0-30")))))</f>
        <v/>
      </c>
      <c r="O32" s="16">
        <f>IF($A32="","",IF($G32="Cancelled","Cancelled — excluded from committed",IF($J32&gt;$F32,"Invoiced above the PO value — check",IF($K32&lt;=0,"Fully invoiced",IF(AND($I32&gt;0,$J32&lt;$I32),"Received and not yet invoiced",IF($M32&gt;90,"Open over 90 days — chase receipting","Open commitment"))))))</f>
        <v/>
      </c>
    </row>
    <row r="33">
      <c r="A33" s="11" t="n"/>
      <c r="B33" s="7" t="n"/>
      <c r="C33" s="11" t="n"/>
      <c r="D33" s="11" t="n"/>
      <c r="E33" s="11" t="n"/>
      <c r="F33" s="12" t="n"/>
      <c r="G33" s="11" t="n"/>
      <c r="H33" s="7" t="n"/>
      <c r="I33" s="12" t="n"/>
      <c r="J33" s="13">
        <f>IF($A33="","",SUMIFS(Invoices!$F$5:$F$204,Invoices!$D$5:$D$204,$A33))</f>
        <v/>
      </c>
      <c r="K33" s="14">
        <f>IF($A33="","",IF($G33="Cancelled",0,MAX(0,$F33-$J33)))</f>
        <v/>
      </c>
      <c r="L33" s="13">
        <f>IF($A33="","",IF($G33="Cancelled",0,MAX(0,$F33-$I33)))</f>
        <v/>
      </c>
      <c r="M33" s="15">
        <f>IF($A33="","",IF(OR($G33="Cancelled",$K33&lt;=0),"",TODAY()-$B33))</f>
        <v/>
      </c>
      <c r="N33" s="16">
        <f>IF($M33="","",IF($M33&gt;120,"120+ days",IF($M33&gt;90,"91-120",IF($M33&gt;60,"61-90",IF($M33&gt;30,"31-60","0-30")))))</f>
        <v/>
      </c>
      <c r="O33" s="16">
        <f>IF($A33="","",IF($G33="Cancelled","Cancelled — excluded from committed",IF($J33&gt;$F33,"Invoiced above the PO value — check",IF($K33&lt;=0,"Fully invoiced",IF(AND($I33&gt;0,$J33&lt;$I33),"Received and not yet invoiced",IF($M33&gt;90,"Open over 90 days — chase receipting","Open commitment"))))))</f>
        <v/>
      </c>
    </row>
    <row r="34">
      <c r="A34" s="11" t="n"/>
      <c r="B34" s="7" t="n"/>
      <c r="C34" s="11" t="n"/>
      <c r="D34" s="11" t="n"/>
      <c r="E34" s="11" t="n"/>
      <c r="F34" s="12" t="n"/>
      <c r="G34" s="11" t="n"/>
      <c r="H34" s="7" t="n"/>
      <c r="I34" s="12" t="n"/>
      <c r="J34" s="13">
        <f>IF($A34="","",SUMIFS(Invoices!$F$5:$F$204,Invoices!$D$5:$D$204,$A34))</f>
        <v/>
      </c>
      <c r="K34" s="14">
        <f>IF($A34="","",IF($G34="Cancelled",0,MAX(0,$F34-$J34)))</f>
        <v/>
      </c>
      <c r="L34" s="13">
        <f>IF($A34="","",IF($G34="Cancelled",0,MAX(0,$F34-$I34)))</f>
        <v/>
      </c>
      <c r="M34" s="15">
        <f>IF($A34="","",IF(OR($G34="Cancelled",$K34&lt;=0),"",TODAY()-$B34))</f>
        <v/>
      </c>
      <c r="N34" s="16">
        <f>IF($M34="","",IF($M34&gt;120,"120+ days",IF($M34&gt;90,"91-120",IF($M34&gt;60,"61-90",IF($M34&gt;30,"31-60","0-30")))))</f>
        <v/>
      </c>
      <c r="O34" s="16">
        <f>IF($A34="","",IF($G34="Cancelled","Cancelled — excluded from committed",IF($J34&gt;$F34,"Invoiced above the PO value — check",IF($K34&lt;=0,"Fully invoiced",IF(AND($I34&gt;0,$J34&lt;$I34),"Received and not yet invoiced",IF($M34&gt;90,"Open over 90 days — chase receipting","Open commitment"))))))</f>
        <v/>
      </c>
    </row>
    <row r="35">
      <c r="A35" s="11" t="n"/>
      <c r="B35" s="7" t="n"/>
      <c r="C35" s="11" t="n"/>
      <c r="D35" s="11" t="n"/>
      <c r="E35" s="11" t="n"/>
      <c r="F35" s="12" t="n"/>
      <c r="G35" s="11" t="n"/>
      <c r="H35" s="7" t="n"/>
      <c r="I35" s="12" t="n"/>
      <c r="J35" s="13">
        <f>IF($A35="","",SUMIFS(Invoices!$F$5:$F$204,Invoices!$D$5:$D$204,$A35))</f>
        <v/>
      </c>
      <c r="K35" s="14">
        <f>IF($A35="","",IF($G35="Cancelled",0,MAX(0,$F35-$J35)))</f>
        <v/>
      </c>
      <c r="L35" s="13">
        <f>IF($A35="","",IF($G35="Cancelled",0,MAX(0,$F35-$I35)))</f>
        <v/>
      </c>
      <c r="M35" s="15">
        <f>IF($A35="","",IF(OR($G35="Cancelled",$K35&lt;=0),"",TODAY()-$B35))</f>
        <v/>
      </c>
      <c r="N35" s="16">
        <f>IF($M35="","",IF($M35&gt;120,"120+ days",IF($M35&gt;90,"91-120",IF($M35&gt;60,"61-90",IF($M35&gt;30,"31-60","0-30")))))</f>
        <v/>
      </c>
      <c r="O35" s="16">
        <f>IF($A35="","",IF($G35="Cancelled","Cancelled — excluded from committed",IF($J35&gt;$F35,"Invoiced above the PO value — check",IF($K35&lt;=0,"Fully invoiced",IF(AND($I35&gt;0,$J35&lt;$I35),"Received and not yet invoiced",IF($M35&gt;90,"Open over 90 days — chase receipting","Open commitment"))))))</f>
        <v/>
      </c>
    </row>
    <row r="36">
      <c r="A36" s="11" t="n"/>
      <c r="B36" s="7" t="n"/>
      <c r="C36" s="11" t="n"/>
      <c r="D36" s="11" t="n"/>
      <c r="E36" s="11" t="n"/>
      <c r="F36" s="12" t="n"/>
      <c r="G36" s="11" t="n"/>
      <c r="H36" s="7" t="n"/>
      <c r="I36" s="12" t="n"/>
      <c r="J36" s="13">
        <f>IF($A36="","",SUMIFS(Invoices!$F$5:$F$204,Invoices!$D$5:$D$204,$A36))</f>
        <v/>
      </c>
      <c r="K36" s="14">
        <f>IF($A36="","",IF($G36="Cancelled",0,MAX(0,$F36-$J36)))</f>
        <v/>
      </c>
      <c r="L36" s="13">
        <f>IF($A36="","",IF($G36="Cancelled",0,MAX(0,$F36-$I36)))</f>
        <v/>
      </c>
      <c r="M36" s="15">
        <f>IF($A36="","",IF(OR($G36="Cancelled",$K36&lt;=0),"",TODAY()-$B36))</f>
        <v/>
      </c>
      <c r="N36" s="16">
        <f>IF($M36="","",IF($M36&gt;120,"120+ days",IF($M36&gt;90,"91-120",IF($M36&gt;60,"61-90",IF($M36&gt;30,"31-60","0-30")))))</f>
        <v/>
      </c>
      <c r="O36" s="16">
        <f>IF($A36="","",IF($G36="Cancelled","Cancelled — excluded from committed",IF($J36&gt;$F36,"Invoiced above the PO value — check",IF($K36&lt;=0,"Fully invoiced",IF(AND($I36&gt;0,$J36&lt;$I36),"Received and not yet invoiced",IF($M36&gt;90,"Open over 90 days — chase receipting","Open commitment"))))))</f>
        <v/>
      </c>
    </row>
    <row r="37">
      <c r="A37" s="11" t="n"/>
      <c r="B37" s="7" t="n"/>
      <c r="C37" s="11" t="n"/>
      <c r="D37" s="11" t="n"/>
      <c r="E37" s="11" t="n"/>
      <c r="F37" s="12" t="n"/>
      <c r="G37" s="11" t="n"/>
      <c r="H37" s="7" t="n"/>
      <c r="I37" s="12" t="n"/>
      <c r="J37" s="13">
        <f>IF($A37="","",SUMIFS(Invoices!$F$5:$F$204,Invoices!$D$5:$D$204,$A37))</f>
        <v/>
      </c>
      <c r="K37" s="14">
        <f>IF($A37="","",IF($G37="Cancelled",0,MAX(0,$F37-$J37)))</f>
        <v/>
      </c>
      <c r="L37" s="13">
        <f>IF($A37="","",IF($G37="Cancelled",0,MAX(0,$F37-$I37)))</f>
        <v/>
      </c>
      <c r="M37" s="15">
        <f>IF($A37="","",IF(OR($G37="Cancelled",$K37&lt;=0),"",TODAY()-$B37))</f>
        <v/>
      </c>
      <c r="N37" s="16">
        <f>IF($M37="","",IF($M37&gt;120,"120+ days",IF($M37&gt;90,"91-120",IF($M37&gt;60,"61-90",IF($M37&gt;30,"31-60","0-30")))))</f>
        <v/>
      </c>
      <c r="O37" s="16">
        <f>IF($A37="","",IF($G37="Cancelled","Cancelled — excluded from committed",IF($J37&gt;$F37,"Invoiced above the PO value — check",IF($K37&lt;=0,"Fully invoiced",IF(AND($I37&gt;0,$J37&lt;$I37),"Received and not yet invoiced",IF($M37&gt;90,"Open over 90 days — chase receipting","Open commitment"))))))</f>
        <v/>
      </c>
    </row>
    <row r="38">
      <c r="A38" s="11" t="n"/>
      <c r="B38" s="7" t="n"/>
      <c r="C38" s="11" t="n"/>
      <c r="D38" s="11" t="n"/>
      <c r="E38" s="11" t="n"/>
      <c r="F38" s="12" t="n"/>
      <c r="G38" s="11" t="n"/>
      <c r="H38" s="7" t="n"/>
      <c r="I38" s="12" t="n"/>
      <c r="J38" s="13">
        <f>IF($A38="","",SUMIFS(Invoices!$F$5:$F$204,Invoices!$D$5:$D$204,$A38))</f>
        <v/>
      </c>
      <c r="K38" s="14">
        <f>IF($A38="","",IF($G38="Cancelled",0,MAX(0,$F38-$J38)))</f>
        <v/>
      </c>
      <c r="L38" s="13">
        <f>IF($A38="","",IF($G38="Cancelled",0,MAX(0,$F38-$I38)))</f>
        <v/>
      </c>
      <c r="M38" s="15">
        <f>IF($A38="","",IF(OR($G38="Cancelled",$K38&lt;=0),"",TODAY()-$B38))</f>
        <v/>
      </c>
      <c r="N38" s="16">
        <f>IF($M38="","",IF($M38&gt;120,"120+ days",IF($M38&gt;90,"91-120",IF($M38&gt;60,"61-90",IF($M38&gt;30,"31-60","0-30")))))</f>
        <v/>
      </c>
      <c r="O38" s="16">
        <f>IF($A38="","",IF($G38="Cancelled","Cancelled — excluded from committed",IF($J38&gt;$F38,"Invoiced above the PO value — check",IF($K38&lt;=0,"Fully invoiced",IF(AND($I38&gt;0,$J38&lt;$I38),"Received and not yet invoiced",IF($M38&gt;90,"Open over 90 days — chase receipting","Open commitment"))))))</f>
        <v/>
      </c>
    </row>
    <row r="39">
      <c r="A39" s="11" t="n"/>
      <c r="B39" s="7" t="n"/>
      <c r="C39" s="11" t="n"/>
      <c r="D39" s="11" t="n"/>
      <c r="E39" s="11" t="n"/>
      <c r="F39" s="12" t="n"/>
      <c r="G39" s="11" t="n"/>
      <c r="H39" s="7" t="n"/>
      <c r="I39" s="12" t="n"/>
      <c r="J39" s="13">
        <f>IF($A39="","",SUMIFS(Invoices!$F$5:$F$204,Invoices!$D$5:$D$204,$A39))</f>
        <v/>
      </c>
      <c r="K39" s="14">
        <f>IF($A39="","",IF($G39="Cancelled",0,MAX(0,$F39-$J39)))</f>
        <v/>
      </c>
      <c r="L39" s="13">
        <f>IF($A39="","",IF($G39="Cancelled",0,MAX(0,$F39-$I39)))</f>
        <v/>
      </c>
      <c r="M39" s="15">
        <f>IF($A39="","",IF(OR($G39="Cancelled",$K39&lt;=0),"",TODAY()-$B39))</f>
        <v/>
      </c>
      <c r="N39" s="16">
        <f>IF($M39="","",IF($M39&gt;120,"120+ days",IF($M39&gt;90,"91-120",IF($M39&gt;60,"61-90",IF($M39&gt;30,"31-60","0-30")))))</f>
        <v/>
      </c>
      <c r="O39" s="16">
        <f>IF($A39="","",IF($G39="Cancelled","Cancelled — excluded from committed",IF($J39&gt;$F39,"Invoiced above the PO value — check",IF($K39&lt;=0,"Fully invoiced",IF(AND($I39&gt;0,$J39&lt;$I39),"Received and not yet invoiced",IF($M39&gt;90,"Open over 90 days — chase receipting","Open commitment"))))))</f>
        <v/>
      </c>
    </row>
    <row r="40">
      <c r="A40" s="11" t="n"/>
      <c r="B40" s="7" t="n"/>
      <c r="C40" s="11" t="n"/>
      <c r="D40" s="11" t="n"/>
      <c r="E40" s="11" t="n"/>
      <c r="F40" s="12" t="n"/>
      <c r="G40" s="11" t="n"/>
      <c r="H40" s="7" t="n"/>
      <c r="I40" s="12" t="n"/>
      <c r="J40" s="13">
        <f>IF($A40="","",SUMIFS(Invoices!$F$5:$F$204,Invoices!$D$5:$D$204,$A40))</f>
        <v/>
      </c>
      <c r="K40" s="14">
        <f>IF($A40="","",IF($G40="Cancelled",0,MAX(0,$F40-$J40)))</f>
        <v/>
      </c>
      <c r="L40" s="13">
        <f>IF($A40="","",IF($G40="Cancelled",0,MAX(0,$F40-$I40)))</f>
        <v/>
      </c>
      <c r="M40" s="15">
        <f>IF($A40="","",IF(OR($G40="Cancelled",$K40&lt;=0),"",TODAY()-$B40))</f>
        <v/>
      </c>
      <c r="N40" s="16">
        <f>IF($M40="","",IF($M40&gt;120,"120+ days",IF($M40&gt;90,"91-120",IF($M40&gt;60,"61-90",IF($M40&gt;30,"31-60","0-30")))))</f>
        <v/>
      </c>
      <c r="O40" s="16">
        <f>IF($A40="","",IF($G40="Cancelled","Cancelled — excluded from committed",IF($J40&gt;$F40,"Invoiced above the PO value — check",IF($K40&lt;=0,"Fully invoiced",IF(AND($I40&gt;0,$J40&lt;$I40),"Received and not yet invoiced",IF($M40&gt;90,"Open over 90 days — chase receipting","Open commitment"))))))</f>
        <v/>
      </c>
    </row>
    <row r="41">
      <c r="A41" s="11" t="n"/>
      <c r="B41" s="7" t="n"/>
      <c r="C41" s="11" t="n"/>
      <c r="D41" s="11" t="n"/>
      <c r="E41" s="11" t="n"/>
      <c r="F41" s="12" t="n"/>
      <c r="G41" s="11" t="n"/>
      <c r="H41" s="7" t="n"/>
      <c r="I41" s="12" t="n"/>
      <c r="J41" s="13">
        <f>IF($A41="","",SUMIFS(Invoices!$F$5:$F$204,Invoices!$D$5:$D$204,$A41))</f>
        <v/>
      </c>
      <c r="K41" s="14">
        <f>IF($A41="","",IF($G41="Cancelled",0,MAX(0,$F41-$J41)))</f>
        <v/>
      </c>
      <c r="L41" s="13">
        <f>IF($A41="","",IF($G41="Cancelled",0,MAX(0,$F41-$I41)))</f>
        <v/>
      </c>
      <c r="M41" s="15">
        <f>IF($A41="","",IF(OR($G41="Cancelled",$K41&lt;=0),"",TODAY()-$B41))</f>
        <v/>
      </c>
      <c r="N41" s="16">
        <f>IF($M41="","",IF($M41&gt;120,"120+ days",IF($M41&gt;90,"91-120",IF($M41&gt;60,"61-90",IF($M41&gt;30,"31-60","0-30")))))</f>
        <v/>
      </c>
      <c r="O41" s="16">
        <f>IF($A41="","",IF($G41="Cancelled","Cancelled — excluded from committed",IF($J41&gt;$F41,"Invoiced above the PO value — check",IF($K41&lt;=0,"Fully invoiced",IF(AND($I41&gt;0,$J41&lt;$I41),"Received and not yet invoiced",IF($M41&gt;90,"Open over 90 days — chase receipting","Open commitment"))))))</f>
        <v/>
      </c>
    </row>
    <row r="42">
      <c r="A42" s="11" t="n"/>
      <c r="B42" s="7" t="n"/>
      <c r="C42" s="11" t="n"/>
      <c r="D42" s="11" t="n"/>
      <c r="E42" s="11" t="n"/>
      <c r="F42" s="12" t="n"/>
      <c r="G42" s="11" t="n"/>
      <c r="H42" s="7" t="n"/>
      <c r="I42" s="12" t="n"/>
      <c r="J42" s="13">
        <f>IF($A42="","",SUMIFS(Invoices!$F$5:$F$204,Invoices!$D$5:$D$204,$A42))</f>
        <v/>
      </c>
      <c r="K42" s="14">
        <f>IF($A42="","",IF($G42="Cancelled",0,MAX(0,$F42-$J42)))</f>
        <v/>
      </c>
      <c r="L42" s="13">
        <f>IF($A42="","",IF($G42="Cancelled",0,MAX(0,$F42-$I42)))</f>
        <v/>
      </c>
      <c r="M42" s="15">
        <f>IF($A42="","",IF(OR($G42="Cancelled",$K42&lt;=0),"",TODAY()-$B42))</f>
        <v/>
      </c>
      <c r="N42" s="16">
        <f>IF($M42="","",IF($M42&gt;120,"120+ days",IF($M42&gt;90,"91-120",IF($M42&gt;60,"61-90",IF($M42&gt;30,"31-60","0-30")))))</f>
        <v/>
      </c>
      <c r="O42" s="16">
        <f>IF($A42="","",IF($G42="Cancelled","Cancelled — excluded from committed",IF($J42&gt;$F42,"Invoiced above the PO value — check",IF($K42&lt;=0,"Fully invoiced",IF(AND($I42&gt;0,$J42&lt;$I42),"Received and not yet invoiced",IF($M42&gt;90,"Open over 90 days — chase receipting","Open commitment"))))))</f>
        <v/>
      </c>
    </row>
    <row r="43">
      <c r="A43" s="11" t="n"/>
      <c r="B43" s="7" t="n"/>
      <c r="C43" s="11" t="n"/>
      <c r="D43" s="11" t="n"/>
      <c r="E43" s="11" t="n"/>
      <c r="F43" s="12" t="n"/>
      <c r="G43" s="11" t="n"/>
      <c r="H43" s="7" t="n"/>
      <c r="I43" s="12" t="n"/>
      <c r="J43" s="13">
        <f>IF($A43="","",SUMIFS(Invoices!$F$5:$F$204,Invoices!$D$5:$D$204,$A43))</f>
        <v/>
      </c>
      <c r="K43" s="14">
        <f>IF($A43="","",IF($G43="Cancelled",0,MAX(0,$F43-$J43)))</f>
        <v/>
      </c>
      <c r="L43" s="13">
        <f>IF($A43="","",IF($G43="Cancelled",0,MAX(0,$F43-$I43)))</f>
        <v/>
      </c>
      <c r="M43" s="15">
        <f>IF($A43="","",IF(OR($G43="Cancelled",$K43&lt;=0),"",TODAY()-$B43))</f>
        <v/>
      </c>
      <c r="N43" s="16">
        <f>IF($M43="","",IF($M43&gt;120,"120+ days",IF($M43&gt;90,"91-120",IF($M43&gt;60,"61-90",IF($M43&gt;30,"31-60","0-30")))))</f>
        <v/>
      </c>
      <c r="O43" s="16">
        <f>IF($A43="","",IF($G43="Cancelled","Cancelled — excluded from committed",IF($J43&gt;$F43,"Invoiced above the PO value — check",IF($K43&lt;=0,"Fully invoiced",IF(AND($I43&gt;0,$J43&lt;$I43),"Received and not yet invoiced",IF($M43&gt;90,"Open over 90 days — chase receipting","Open commitment"))))))</f>
        <v/>
      </c>
    </row>
    <row r="44">
      <c r="A44" s="11" t="n"/>
      <c r="B44" s="7" t="n"/>
      <c r="C44" s="11" t="n"/>
      <c r="D44" s="11" t="n"/>
      <c r="E44" s="11" t="n"/>
      <c r="F44" s="12" t="n"/>
      <c r="G44" s="11" t="n"/>
      <c r="H44" s="7" t="n"/>
      <c r="I44" s="12" t="n"/>
      <c r="J44" s="13">
        <f>IF($A44="","",SUMIFS(Invoices!$F$5:$F$204,Invoices!$D$5:$D$204,$A44))</f>
        <v/>
      </c>
      <c r="K44" s="14">
        <f>IF($A44="","",IF($G44="Cancelled",0,MAX(0,$F44-$J44)))</f>
        <v/>
      </c>
      <c r="L44" s="13">
        <f>IF($A44="","",IF($G44="Cancelled",0,MAX(0,$F44-$I44)))</f>
        <v/>
      </c>
      <c r="M44" s="15">
        <f>IF($A44="","",IF(OR($G44="Cancelled",$K44&lt;=0),"",TODAY()-$B44))</f>
        <v/>
      </c>
      <c r="N44" s="16">
        <f>IF($M44="","",IF($M44&gt;120,"120+ days",IF($M44&gt;90,"91-120",IF($M44&gt;60,"61-90",IF($M44&gt;30,"31-60","0-30")))))</f>
        <v/>
      </c>
      <c r="O44" s="16">
        <f>IF($A44="","",IF($G44="Cancelled","Cancelled — excluded from committed",IF($J44&gt;$F44,"Invoiced above the PO value — check",IF($K44&lt;=0,"Fully invoiced",IF(AND($I44&gt;0,$J44&lt;$I44),"Received and not yet invoiced",IF($M44&gt;90,"Open over 90 days — chase receipting","Open commitment"))))))</f>
        <v/>
      </c>
    </row>
    <row r="45">
      <c r="A45" s="11" t="n"/>
      <c r="B45" s="7" t="n"/>
      <c r="C45" s="11" t="n"/>
      <c r="D45" s="11" t="n"/>
      <c r="E45" s="11" t="n"/>
      <c r="F45" s="12" t="n"/>
      <c r="G45" s="11" t="n"/>
      <c r="H45" s="7" t="n"/>
      <c r="I45" s="12" t="n"/>
      <c r="J45" s="13">
        <f>IF($A45="","",SUMIFS(Invoices!$F$5:$F$204,Invoices!$D$5:$D$204,$A45))</f>
        <v/>
      </c>
      <c r="K45" s="14">
        <f>IF($A45="","",IF($G45="Cancelled",0,MAX(0,$F45-$J45)))</f>
        <v/>
      </c>
      <c r="L45" s="13">
        <f>IF($A45="","",IF($G45="Cancelled",0,MAX(0,$F45-$I45)))</f>
        <v/>
      </c>
      <c r="M45" s="15">
        <f>IF($A45="","",IF(OR($G45="Cancelled",$K45&lt;=0),"",TODAY()-$B45))</f>
        <v/>
      </c>
      <c r="N45" s="16">
        <f>IF($M45="","",IF($M45&gt;120,"120+ days",IF($M45&gt;90,"91-120",IF($M45&gt;60,"61-90",IF($M45&gt;30,"31-60","0-30")))))</f>
        <v/>
      </c>
      <c r="O45" s="16">
        <f>IF($A45="","",IF($G45="Cancelled","Cancelled — excluded from committed",IF($J45&gt;$F45,"Invoiced above the PO value — check",IF($K45&lt;=0,"Fully invoiced",IF(AND($I45&gt;0,$J45&lt;$I45),"Received and not yet invoiced",IF($M45&gt;90,"Open over 90 days — chase receipting","Open commitment"))))))</f>
        <v/>
      </c>
    </row>
    <row r="46">
      <c r="A46" s="11" t="n"/>
      <c r="B46" s="7" t="n"/>
      <c r="C46" s="11" t="n"/>
      <c r="D46" s="11" t="n"/>
      <c r="E46" s="11" t="n"/>
      <c r="F46" s="12" t="n"/>
      <c r="G46" s="11" t="n"/>
      <c r="H46" s="7" t="n"/>
      <c r="I46" s="12" t="n"/>
      <c r="J46" s="13">
        <f>IF($A46="","",SUMIFS(Invoices!$F$5:$F$204,Invoices!$D$5:$D$204,$A46))</f>
        <v/>
      </c>
      <c r="K46" s="14">
        <f>IF($A46="","",IF($G46="Cancelled",0,MAX(0,$F46-$J46)))</f>
        <v/>
      </c>
      <c r="L46" s="13">
        <f>IF($A46="","",IF($G46="Cancelled",0,MAX(0,$F46-$I46)))</f>
        <v/>
      </c>
      <c r="M46" s="15">
        <f>IF($A46="","",IF(OR($G46="Cancelled",$K46&lt;=0),"",TODAY()-$B46))</f>
        <v/>
      </c>
      <c r="N46" s="16">
        <f>IF($M46="","",IF($M46&gt;120,"120+ days",IF($M46&gt;90,"91-120",IF($M46&gt;60,"61-90",IF($M46&gt;30,"31-60","0-30")))))</f>
        <v/>
      </c>
      <c r="O46" s="16">
        <f>IF($A46="","",IF($G46="Cancelled","Cancelled — excluded from committed",IF($J46&gt;$F46,"Invoiced above the PO value — check",IF($K46&lt;=0,"Fully invoiced",IF(AND($I46&gt;0,$J46&lt;$I46),"Received and not yet invoiced",IF($M46&gt;90,"Open over 90 days — chase receipting","Open commitment"))))))</f>
        <v/>
      </c>
    </row>
    <row r="47">
      <c r="A47" s="11" t="n"/>
      <c r="B47" s="7" t="n"/>
      <c r="C47" s="11" t="n"/>
      <c r="D47" s="11" t="n"/>
      <c r="E47" s="11" t="n"/>
      <c r="F47" s="12" t="n"/>
      <c r="G47" s="11" t="n"/>
      <c r="H47" s="7" t="n"/>
      <c r="I47" s="12" t="n"/>
      <c r="J47" s="13">
        <f>IF($A47="","",SUMIFS(Invoices!$F$5:$F$204,Invoices!$D$5:$D$204,$A47))</f>
        <v/>
      </c>
      <c r="K47" s="14">
        <f>IF($A47="","",IF($G47="Cancelled",0,MAX(0,$F47-$J47)))</f>
        <v/>
      </c>
      <c r="L47" s="13">
        <f>IF($A47="","",IF($G47="Cancelled",0,MAX(0,$F47-$I47)))</f>
        <v/>
      </c>
      <c r="M47" s="15">
        <f>IF($A47="","",IF(OR($G47="Cancelled",$K47&lt;=0),"",TODAY()-$B47))</f>
        <v/>
      </c>
      <c r="N47" s="16">
        <f>IF($M47="","",IF($M47&gt;120,"120+ days",IF($M47&gt;90,"91-120",IF($M47&gt;60,"61-90",IF($M47&gt;30,"31-60","0-30")))))</f>
        <v/>
      </c>
      <c r="O47" s="16">
        <f>IF($A47="","",IF($G47="Cancelled","Cancelled — excluded from committed",IF($J47&gt;$F47,"Invoiced above the PO value — check",IF($K47&lt;=0,"Fully invoiced",IF(AND($I47&gt;0,$J47&lt;$I47),"Received and not yet invoiced",IF($M47&gt;90,"Open over 90 days — chase receipting","Open commitment"))))))</f>
        <v/>
      </c>
    </row>
    <row r="48">
      <c r="A48" s="11" t="n"/>
      <c r="B48" s="7" t="n"/>
      <c r="C48" s="11" t="n"/>
      <c r="D48" s="11" t="n"/>
      <c r="E48" s="11" t="n"/>
      <c r="F48" s="12" t="n"/>
      <c r="G48" s="11" t="n"/>
      <c r="H48" s="7" t="n"/>
      <c r="I48" s="12" t="n"/>
      <c r="J48" s="13">
        <f>IF($A48="","",SUMIFS(Invoices!$F$5:$F$204,Invoices!$D$5:$D$204,$A48))</f>
        <v/>
      </c>
      <c r="K48" s="14">
        <f>IF($A48="","",IF($G48="Cancelled",0,MAX(0,$F48-$J48)))</f>
        <v/>
      </c>
      <c r="L48" s="13">
        <f>IF($A48="","",IF($G48="Cancelled",0,MAX(0,$F48-$I48)))</f>
        <v/>
      </c>
      <c r="M48" s="15">
        <f>IF($A48="","",IF(OR($G48="Cancelled",$K48&lt;=0),"",TODAY()-$B48))</f>
        <v/>
      </c>
      <c r="N48" s="16">
        <f>IF($M48="","",IF($M48&gt;120,"120+ days",IF($M48&gt;90,"91-120",IF($M48&gt;60,"61-90",IF($M48&gt;30,"31-60","0-30")))))</f>
        <v/>
      </c>
      <c r="O48" s="16">
        <f>IF($A48="","",IF($G48="Cancelled","Cancelled — excluded from committed",IF($J48&gt;$F48,"Invoiced above the PO value — check",IF($K48&lt;=0,"Fully invoiced",IF(AND($I48&gt;0,$J48&lt;$I48),"Received and not yet invoiced",IF($M48&gt;90,"Open over 90 days — chase receipting","Open commitment"))))))</f>
        <v/>
      </c>
    </row>
    <row r="49">
      <c r="A49" s="11" t="n"/>
      <c r="B49" s="7" t="n"/>
      <c r="C49" s="11" t="n"/>
      <c r="D49" s="11" t="n"/>
      <c r="E49" s="11" t="n"/>
      <c r="F49" s="12" t="n"/>
      <c r="G49" s="11" t="n"/>
      <c r="H49" s="7" t="n"/>
      <c r="I49" s="12" t="n"/>
      <c r="J49" s="13">
        <f>IF($A49="","",SUMIFS(Invoices!$F$5:$F$204,Invoices!$D$5:$D$204,$A49))</f>
        <v/>
      </c>
      <c r="K49" s="14">
        <f>IF($A49="","",IF($G49="Cancelled",0,MAX(0,$F49-$J49)))</f>
        <v/>
      </c>
      <c r="L49" s="13">
        <f>IF($A49="","",IF($G49="Cancelled",0,MAX(0,$F49-$I49)))</f>
        <v/>
      </c>
      <c r="M49" s="15">
        <f>IF($A49="","",IF(OR($G49="Cancelled",$K49&lt;=0),"",TODAY()-$B49))</f>
        <v/>
      </c>
      <c r="N49" s="16">
        <f>IF($M49="","",IF($M49&gt;120,"120+ days",IF($M49&gt;90,"91-120",IF($M49&gt;60,"61-90",IF($M49&gt;30,"31-60","0-30")))))</f>
        <v/>
      </c>
      <c r="O49" s="16">
        <f>IF($A49="","",IF($G49="Cancelled","Cancelled — excluded from committed",IF($J49&gt;$F49,"Invoiced above the PO value — check",IF($K49&lt;=0,"Fully invoiced",IF(AND($I49&gt;0,$J49&lt;$I49),"Received and not yet invoiced",IF($M49&gt;90,"Open over 90 days — chase receipting","Open commitment"))))))</f>
        <v/>
      </c>
    </row>
    <row r="50">
      <c r="A50" s="11" t="n"/>
      <c r="B50" s="7" t="n"/>
      <c r="C50" s="11" t="n"/>
      <c r="D50" s="11" t="n"/>
      <c r="E50" s="11" t="n"/>
      <c r="F50" s="12" t="n"/>
      <c r="G50" s="11" t="n"/>
      <c r="H50" s="7" t="n"/>
      <c r="I50" s="12" t="n"/>
      <c r="J50" s="13">
        <f>IF($A50="","",SUMIFS(Invoices!$F$5:$F$204,Invoices!$D$5:$D$204,$A50))</f>
        <v/>
      </c>
      <c r="K50" s="14">
        <f>IF($A50="","",IF($G50="Cancelled",0,MAX(0,$F50-$J50)))</f>
        <v/>
      </c>
      <c r="L50" s="13">
        <f>IF($A50="","",IF($G50="Cancelled",0,MAX(0,$F50-$I50)))</f>
        <v/>
      </c>
      <c r="M50" s="15">
        <f>IF($A50="","",IF(OR($G50="Cancelled",$K50&lt;=0),"",TODAY()-$B50))</f>
        <v/>
      </c>
      <c r="N50" s="16">
        <f>IF($M50="","",IF($M50&gt;120,"120+ days",IF($M50&gt;90,"91-120",IF($M50&gt;60,"61-90",IF($M50&gt;30,"31-60","0-30")))))</f>
        <v/>
      </c>
      <c r="O50" s="16">
        <f>IF($A50="","",IF($G50="Cancelled","Cancelled — excluded from committed",IF($J50&gt;$F50,"Invoiced above the PO value — check",IF($K50&lt;=0,"Fully invoiced",IF(AND($I50&gt;0,$J50&lt;$I50),"Received and not yet invoiced",IF($M50&gt;90,"Open over 90 days — chase receipting","Open commitment"))))))</f>
        <v/>
      </c>
    </row>
    <row r="51">
      <c r="A51" s="11" t="n"/>
      <c r="B51" s="7" t="n"/>
      <c r="C51" s="11" t="n"/>
      <c r="D51" s="11" t="n"/>
      <c r="E51" s="11" t="n"/>
      <c r="F51" s="12" t="n"/>
      <c r="G51" s="11" t="n"/>
      <c r="H51" s="7" t="n"/>
      <c r="I51" s="12" t="n"/>
      <c r="J51" s="13">
        <f>IF($A51="","",SUMIFS(Invoices!$F$5:$F$204,Invoices!$D$5:$D$204,$A51))</f>
        <v/>
      </c>
      <c r="K51" s="14">
        <f>IF($A51="","",IF($G51="Cancelled",0,MAX(0,$F51-$J51)))</f>
        <v/>
      </c>
      <c r="L51" s="13">
        <f>IF($A51="","",IF($G51="Cancelled",0,MAX(0,$F51-$I51)))</f>
        <v/>
      </c>
      <c r="M51" s="15">
        <f>IF($A51="","",IF(OR($G51="Cancelled",$K51&lt;=0),"",TODAY()-$B51))</f>
        <v/>
      </c>
      <c r="N51" s="16">
        <f>IF($M51="","",IF($M51&gt;120,"120+ days",IF($M51&gt;90,"91-120",IF($M51&gt;60,"61-90",IF($M51&gt;30,"31-60","0-30")))))</f>
        <v/>
      </c>
      <c r="O51" s="16">
        <f>IF($A51="","",IF($G51="Cancelled","Cancelled — excluded from committed",IF($J51&gt;$F51,"Invoiced above the PO value — check",IF($K51&lt;=0,"Fully invoiced",IF(AND($I51&gt;0,$J51&lt;$I51),"Received and not yet invoiced",IF($M51&gt;90,"Open over 90 days — chase receipting","Open commitment"))))))</f>
        <v/>
      </c>
    </row>
    <row r="52">
      <c r="A52" s="11" t="n"/>
      <c r="B52" s="7" t="n"/>
      <c r="C52" s="11" t="n"/>
      <c r="D52" s="11" t="n"/>
      <c r="E52" s="11" t="n"/>
      <c r="F52" s="12" t="n"/>
      <c r="G52" s="11" t="n"/>
      <c r="H52" s="7" t="n"/>
      <c r="I52" s="12" t="n"/>
      <c r="J52" s="13">
        <f>IF($A52="","",SUMIFS(Invoices!$F$5:$F$204,Invoices!$D$5:$D$204,$A52))</f>
        <v/>
      </c>
      <c r="K52" s="14">
        <f>IF($A52="","",IF($G52="Cancelled",0,MAX(0,$F52-$J52)))</f>
        <v/>
      </c>
      <c r="L52" s="13">
        <f>IF($A52="","",IF($G52="Cancelled",0,MAX(0,$F52-$I52)))</f>
        <v/>
      </c>
      <c r="M52" s="15">
        <f>IF($A52="","",IF(OR($G52="Cancelled",$K52&lt;=0),"",TODAY()-$B52))</f>
        <v/>
      </c>
      <c r="N52" s="16">
        <f>IF($M52="","",IF($M52&gt;120,"120+ days",IF($M52&gt;90,"91-120",IF($M52&gt;60,"61-90",IF($M52&gt;30,"31-60","0-30")))))</f>
        <v/>
      </c>
      <c r="O52" s="16">
        <f>IF($A52="","",IF($G52="Cancelled","Cancelled — excluded from committed",IF($J52&gt;$F52,"Invoiced above the PO value — check",IF($K52&lt;=0,"Fully invoiced",IF(AND($I52&gt;0,$J52&lt;$I52),"Received and not yet invoiced",IF($M52&gt;90,"Open over 90 days — chase receipting","Open commitment"))))))</f>
        <v/>
      </c>
    </row>
    <row r="53">
      <c r="A53" s="11" t="n"/>
      <c r="B53" s="7" t="n"/>
      <c r="C53" s="11" t="n"/>
      <c r="D53" s="11" t="n"/>
      <c r="E53" s="11" t="n"/>
      <c r="F53" s="12" t="n"/>
      <c r="G53" s="11" t="n"/>
      <c r="H53" s="7" t="n"/>
      <c r="I53" s="12" t="n"/>
      <c r="J53" s="13">
        <f>IF($A53="","",SUMIFS(Invoices!$F$5:$F$204,Invoices!$D$5:$D$204,$A53))</f>
        <v/>
      </c>
      <c r="K53" s="14">
        <f>IF($A53="","",IF($G53="Cancelled",0,MAX(0,$F53-$J53)))</f>
        <v/>
      </c>
      <c r="L53" s="13">
        <f>IF($A53="","",IF($G53="Cancelled",0,MAX(0,$F53-$I53)))</f>
        <v/>
      </c>
      <c r="M53" s="15">
        <f>IF($A53="","",IF(OR($G53="Cancelled",$K53&lt;=0),"",TODAY()-$B53))</f>
        <v/>
      </c>
      <c r="N53" s="16">
        <f>IF($M53="","",IF($M53&gt;120,"120+ days",IF($M53&gt;90,"91-120",IF($M53&gt;60,"61-90",IF($M53&gt;30,"31-60","0-30")))))</f>
        <v/>
      </c>
      <c r="O53" s="16">
        <f>IF($A53="","",IF($G53="Cancelled","Cancelled — excluded from committed",IF($J53&gt;$F53,"Invoiced above the PO value — check",IF($K53&lt;=0,"Fully invoiced",IF(AND($I53&gt;0,$J53&lt;$I53),"Received and not yet invoiced",IF($M53&gt;90,"Open over 90 days — chase receipting","Open commitment"))))))</f>
        <v/>
      </c>
    </row>
    <row r="54">
      <c r="A54" s="11" t="n"/>
      <c r="B54" s="7" t="n"/>
      <c r="C54" s="11" t="n"/>
      <c r="D54" s="11" t="n"/>
      <c r="E54" s="11" t="n"/>
      <c r="F54" s="12" t="n"/>
      <c r="G54" s="11" t="n"/>
      <c r="H54" s="7" t="n"/>
      <c r="I54" s="12" t="n"/>
      <c r="J54" s="13">
        <f>IF($A54="","",SUMIFS(Invoices!$F$5:$F$204,Invoices!$D$5:$D$204,$A54))</f>
        <v/>
      </c>
      <c r="K54" s="14">
        <f>IF($A54="","",IF($G54="Cancelled",0,MAX(0,$F54-$J54)))</f>
        <v/>
      </c>
      <c r="L54" s="13">
        <f>IF($A54="","",IF($G54="Cancelled",0,MAX(0,$F54-$I54)))</f>
        <v/>
      </c>
      <c r="M54" s="15">
        <f>IF($A54="","",IF(OR($G54="Cancelled",$K54&lt;=0),"",TODAY()-$B54))</f>
        <v/>
      </c>
      <c r="N54" s="16">
        <f>IF($M54="","",IF($M54&gt;120,"120+ days",IF($M54&gt;90,"91-120",IF($M54&gt;60,"61-90",IF($M54&gt;30,"31-60","0-30")))))</f>
        <v/>
      </c>
      <c r="O54" s="16">
        <f>IF($A54="","",IF($G54="Cancelled","Cancelled — excluded from committed",IF($J54&gt;$F54,"Invoiced above the PO value — check",IF($K54&lt;=0,"Fully invoiced",IF(AND($I54&gt;0,$J54&lt;$I54),"Received and not yet invoiced",IF($M54&gt;90,"Open over 90 days — chase receipting","Open commitment"))))))</f>
        <v/>
      </c>
    </row>
    <row r="55">
      <c r="A55" s="11" t="n"/>
      <c r="B55" s="7" t="n"/>
      <c r="C55" s="11" t="n"/>
      <c r="D55" s="11" t="n"/>
      <c r="E55" s="11" t="n"/>
      <c r="F55" s="12" t="n"/>
      <c r="G55" s="11" t="n"/>
      <c r="H55" s="7" t="n"/>
      <c r="I55" s="12" t="n"/>
      <c r="J55" s="13">
        <f>IF($A55="","",SUMIFS(Invoices!$F$5:$F$204,Invoices!$D$5:$D$204,$A55))</f>
        <v/>
      </c>
      <c r="K55" s="14">
        <f>IF($A55="","",IF($G55="Cancelled",0,MAX(0,$F55-$J55)))</f>
        <v/>
      </c>
      <c r="L55" s="13">
        <f>IF($A55="","",IF($G55="Cancelled",0,MAX(0,$F55-$I55)))</f>
        <v/>
      </c>
      <c r="M55" s="15">
        <f>IF($A55="","",IF(OR($G55="Cancelled",$K55&lt;=0),"",TODAY()-$B55))</f>
        <v/>
      </c>
      <c r="N55" s="16">
        <f>IF($M55="","",IF($M55&gt;120,"120+ days",IF($M55&gt;90,"91-120",IF($M55&gt;60,"61-90",IF($M55&gt;30,"31-60","0-30")))))</f>
        <v/>
      </c>
      <c r="O55" s="16">
        <f>IF($A55="","",IF($G55="Cancelled","Cancelled — excluded from committed",IF($J55&gt;$F55,"Invoiced above the PO value — check",IF($K55&lt;=0,"Fully invoiced",IF(AND($I55&gt;0,$J55&lt;$I55),"Received and not yet invoiced",IF($M55&gt;90,"Open over 90 days — chase receipting","Open commitment"))))))</f>
        <v/>
      </c>
    </row>
    <row r="56">
      <c r="A56" s="11" t="n"/>
      <c r="B56" s="7" t="n"/>
      <c r="C56" s="11" t="n"/>
      <c r="D56" s="11" t="n"/>
      <c r="E56" s="11" t="n"/>
      <c r="F56" s="12" t="n"/>
      <c r="G56" s="11" t="n"/>
      <c r="H56" s="7" t="n"/>
      <c r="I56" s="12" t="n"/>
      <c r="J56" s="13">
        <f>IF($A56="","",SUMIFS(Invoices!$F$5:$F$204,Invoices!$D$5:$D$204,$A56))</f>
        <v/>
      </c>
      <c r="K56" s="14">
        <f>IF($A56="","",IF($G56="Cancelled",0,MAX(0,$F56-$J56)))</f>
        <v/>
      </c>
      <c r="L56" s="13">
        <f>IF($A56="","",IF($G56="Cancelled",0,MAX(0,$F56-$I56)))</f>
        <v/>
      </c>
      <c r="M56" s="15">
        <f>IF($A56="","",IF(OR($G56="Cancelled",$K56&lt;=0),"",TODAY()-$B56))</f>
        <v/>
      </c>
      <c r="N56" s="16">
        <f>IF($M56="","",IF($M56&gt;120,"120+ days",IF($M56&gt;90,"91-120",IF($M56&gt;60,"61-90",IF($M56&gt;30,"31-60","0-30")))))</f>
        <v/>
      </c>
      <c r="O56" s="16">
        <f>IF($A56="","",IF($G56="Cancelled","Cancelled — excluded from committed",IF($J56&gt;$F56,"Invoiced above the PO value — check",IF($K56&lt;=0,"Fully invoiced",IF(AND($I56&gt;0,$J56&lt;$I56),"Received and not yet invoiced",IF($M56&gt;90,"Open over 90 days — chase receipting","Open commitment"))))))</f>
        <v/>
      </c>
    </row>
    <row r="57">
      <c r="A57" s="11" t="n"/>
      <c r="B57" s="7" t="n"/>
      <c r="C57" s="11" t="n"/>
      <c r="D57" s="11" t="n"/>
      <c r="E57" s="11" t="n"/>
      <c r="F57" s="12" t="n"/>
      <c r="G57" s="11" t="n"/>
      <c r="H57" s="7" t="n"/>
      <c r="I57" s="12" t="n"/>
      <c r="J57" s="13">
        <f>IF($A57="","",SUMIFS(Invoices!$F$5:$F$204,Invoices!$D$5:$D$204,$A57))</f>
        <v/>
      </c>
      <c r="K57" s="14">
        <f>IF($A57="","",IF($G57="Cancelled",0,MAX(0,$F57-$J57)))</f>
        <v/>
      </c>
      <c r="L57" s="13">
        <f>IF($A57="","",IF($G57="Cancelled",0,MAX(0,$F57-$I57)))</f>
        <v/>
      </c>
      <c r="M57" s="15">
        <f>IF($A57="","",IF(OR($G57="Cancelled",$K57&lt;=0),"",TODAY()-$B57))</f>
        <v/>
      </c>
      <c r="N57" s="16">
        <f>IF($M57="","",IF($M57&gt;120,"120+ days",IF($M57&gt;90,"91-120",IF($M57&gt;60,"61-90",IF($M57&gt;30,"31-60","0-30")))))</f>
        <v/>
      </c>
      <c r="O57" s="16">
        <f>IF($A57="","",IF($G57="Cancelled","Cancelled — excluded from committed",IF($J57&gt;$F57,"Invoiced above the PO value — check",IF($K57&lt;=0,"Fully invoiced",IF(AND($I57&gt;0,$J57&lt;$I57),"Received and not yet invoiced",IF($M57&gt;90,"Open over 90 days — chase receipting","Open commitment"))))))</f>
        <v/>
      </c>
    </row>
    <row r="58">
      <c r="A58" s="11" t="n"/>
      <c r="B58" s="7" t="n"/>
      <c r="C58" s="11" t="n"/>
      <c r="D58" s="11" t="n"/>
      <c r="E58" s="11" t="n"/>
      <c r="F58" s="12" t="n"/>
      <c r="G58" s="11" t="n"/>
      <c r="H58" s="7" t="n"/>
      <c r="I58" s="12" t="n"/>
      <c r="J58" s="13">
        <f>IF($A58="","",SUMIFS(Invoices!$F$5:$F$204,Invoices!$D$5:$D$204,$A58))</f>
        <v/>
      </c>
      <c r="K58" s="14">
        <f>IF($A58="","",IF($G58="Cancelled",0,MAX(0,$F58-$J58)))</f>
        <v/>
      </c>
      <c r="L58" s="13">
        <f>IF($A58="","",IF($G58="Cancelled",0,MAX(0,$F58-$I58)))</f>
        <v/>
      </c>
      <c r="M58" s="15">
        <f>IF($A58="","",IF(OR($G58="Cancelled",$K58&lt;=0),"",TODAY()-$B58))</f>
        <v/>
      </c>
      <c r="N58" s="16">
        <f>IF($M58="","",IF($M58&gt;120,"120+ days",IF($M58&gt;90,"91-120",IF($M58&gt;60,"61-90",IF($M58&gt;30,"31-60","0-30")))))</f>
        <v/>
      </c>
      <c r="O58" s="16">
        <f>IF($A58="","",IF($G58="Cancelled","Cancelled — excluded from committed",IF($J58&gt;$F58,"Invoiced above the PO value — check",IF($K58&lt;=0,"Fully invoiced",IF(AND($I58&gt;0,$J58&lt;$I58),"Received and not yet invoiced",IF($M58&gt;90,"Open over 90 days — chase receipting","Open commitment"))))))</f>
        <v/>
      </c>
    </row>
    <row r="59">
      <c r="A59" s="11" t="n"/>
      <c r="B59" s="7" t="n"/>
      <c r="C59" s="11" t="n"/>
      <c r="D59" s="11" t="n"/>
      <c r="E59" s="11" t="n"/>
      <c r="F59" s="12" t="n"/>
      <c r="G59" s="11" t="n"/>
      <c r="H59" s="7" t="n"/>
      <c r="I59" s="12" t="n"/>
      <c r="J59" s="13">
        <f>IF($A59="","",SUMIFS(Invoices!$F$5:$F$204,Invoices!$D$5:$D$204,$A59))</f>
        <v/>
      </c>
      <c r="K59" s="14">
        <f>IF($A59="","",IF($G59="Cancelled",0,MAX(0,$F59-$J59)))</f>
        <v/>
      </c>
      <c r="L59" s="13">
        <f>IF($A59="","",IF($G59="Cancelled",0,MAX(0,$F59-$I59)))</f>
        <v/>
      </c>
      <c r="M59" s="15">
        <f>IF($A59="","",IF(OR($G59="Cancelled",$K59&lt;=0),"",TODAY()-$B59))</f>
        <v/>
      </c>
      <c r="N59" s="16">
        <f>IF($M59="","",IF($M59&gt;120,"120+ days",IF($M59&gt;90,"91-120",IF($M59&gt;60,"61-90",IF($M59&gt;30,"31-60","0-30")))))</f>
        <v/>
      </c>
      <c r="O59" s="16">
        <f>IF($A59="","",IF($G59="Cancelled","Cancelled — excluded from committed",IF($J59&gt;$F59,"Invoiced above the PO value — check",IF($K59&lt;=0,"Fully invoiced",IF(AND($I59&gt;0,$J59&lt;$I59),"Received and not yet invoiced",IF($M59&gt;90,"Open over 90 days — chase receipting","Open commitment"))))))</f>
        <v/>
      </c>
    </row>
    <row r="60">
      <c r="A60" s="11" t="n"/>
      <c r="B60" s="7" t="n"/>
      <c r="C60" s="11" t="n"/>
      <c r="D60" s="11" t="n"/>
      <c r="E60" s="11" t="n"/>
      <c r="F60" s="12" t="n"/>
      <c r="G60" s="11" t="n"/>
      <c r="H60" s="7" t="n"/>
      <c r="I60" s="12" t="n"/>
      <c r="J60" s="13">
        <f>IF($A60="","",SUMIFS(Invoices!$F$5:$F$204,Invoices!$D$5:$D$204,$A60))</f>
        <v/>
      </c>
      <c r="K60" s="14">
        <f>IF($A60="","",IF($G60="Cancelled",0,MAX(0,$F60-$J60)))</f>
        <v/>
      </c>
      <c r="L60" s="13">
        <f>IF($A60="","",IF($G60="Cancelled",0,MAX(0,$F60-$I60)))</f>
        <v/>
      </c>
      <c r="M60" s="15">
        <f>IF($A60="","",IF(OR($G60="Cancelled",$K60&lt;=0),"",TODAY()-$B60))</f>
        <v/>
      </c>
      <c r="N60" s="16">
        <f>IF($M60="","",IF($M60&gt;120,"120+ days",IF($M60&gt;90,"91-120",IF($M60&gt;60,"61-90",IF($M60&gt;30,"31-60","0-30")))))</f>
        <v/>
      </c>
      <c r="O60" s="16">
        <f>IF($A60="","",IF($G60="Cancelled","Cancelled — excluded from committed",IF($J60&gt;$F60,"Invoiced above the PO value — check",IF($K60&lt;=0,"Fully invoiced",IF(AND($I60&gt;0,$J60&lt;$I60),"Received and not yet invoiced",IF($M60&gt;90,"Open over 90 days — chase receipting","Open commitment"))))))</f>
        <v/>
      </c>
    </row>
    <row r="61">
      <c r="A61" s="11" t="n"/>
      <c r="B61" s="7" t="n"/>
      <c r="C61" s="11" t="n"/>
      <c r="D61" s="11" t="n"/>
      <c r="E61" s="11" t="n"/>
      <c r="F61" s="12" t="n"/>
      <c r="G61" s="11" t="n"/>
      <c r="H61" s="7" t="n"/>
      <c r="I61" s="12" t="n"/>
      <c r="J61" s="13">
        <f>IF($A61="","",SUMIFS(Invoices!$F$5:$F$204,Invoices!$D$5:$D$204,$A61))</f>
        <v/>
      </c>
      <c r="K61" s="14">
        <f>IF($A61="","",IF($G61="Cancelled",0,MAX(0,$F61-$J61)))</f>
        <v/>
      </c>
      <c r="L61" s="13">
        <f>IF($A61="","",IF($G61="Cancelled",0,MAX(0,$F61-$I61)))</f>
        <v/>
      </c>
      <c r="M61" s="15">
        <f>IF($A61="","",IF(OR($G61="Cancelled",$K61&lt;=0),"",TODAY()-$B61))</f>
        <v/>
      </c>
      <c r="N61" s="16">
        <f>IF($M61="","",IF($M61&gt;120,"120+ days",IF($M61&gt;90,"91-120",IF($M61&gt;60,"61-90",IF($M61&gt;30,"31-60","0-30")))))</f>
        <v/>
      </c>
      <c r="O61" s="16">
        <f>IF($A61="","",IF($G61="Cancelled","Cancelled — excluded from committed",IF($J61&gt;$F61,"Invoiced above the PO value — check",IF($K61&lt;=0,"Fully invoiced",IF(AND($I61&gt;0,$J61&lt;$I61),"Received and not yet invoiced",IF($M61&gt;90,"Open over 90 days — chase receipting","Open commitment"))))))</f>
        <v/>
      </c>
    </row>
    <row r="62">
      <c r="A62" s="11" t="n"/>
      <c r="B62" s="7" t="n"/>
      <c r="C62" s="11" t="n"/>
      <c r="D62" s="11" t="n"/>
      <c r="E62" s="11" t="n"/>
      <c r="F62" s="12" t="n"/>
      <c r="G62" s="11" t="n"/>
      <c r="H62" s="7" t="n"/>
      <c r="I62" s="12" t="n"/>
      <c r="J62" s="13">
        <f>IF($A62="","",SUMIFS(Invoices!$F$5:$F$204,Invoices!$D$5:$D$204,$A62))</f>
        <v/>
      </c>
      <c r="K62" s="14">
        <f>IF($A62="","",IF($G62="Cancelled",0,MAX(0,$F62-$J62)))</f>
        <v/>
      </c>
      <c r="L62" s="13">
        <f>IF($A62="","",IF($G62="Cancelled",0,MAX(0,$F62-$I62)))</f>
        <v/>
      </c>
      <c r="M62" s="15">
        <f>IF($A62="","",IF(OR($G62="Cancelled",$K62&lt;=0),"",TODAY()-$B62))</f>
        <v/>
      </c>
      <c r="N62" s="16">
        <f>IF($M62="","",IF($M62&gt;120,"120+ days",IF($M62&gt;90,"91-120",IF($M62&gt;60,"61-90",IF($M62&gt;30,"31-60","0-30")))))</f>
        <v/>
      </c>
      <c r="O62" s="16">
        <f>IF($A62="","",IF($G62="Cancelled","Cancelled — excluded from committed",IF($J62&gt;$F62,"Invoiced above the PO value — check",IF($K62&lt;=0,"Fully invoiced",IF(AND($I62&gt;0,$J62&lt;$I62),"Received and not yet invoiced",IF($M62&gt;90,"Open over 90 days — chase receipting","Open commitment"))))))</f>
        <v/>
      </c>
    </row>
    <row r="63">
      <c r="A63" s="11" t="n"/>
      <c r="B63" s="7" t="n"/>
      <c r="C63" s="11" t="n"/>
      <c r="D63" s="11" t="n"/>
      <c r="E63" s="11" t="n"/>
      <c r="F63" s="12" t="n"/>
      <c r="G63" s="11" t="n"/>
      <c r="H63" s="7" t="n"/>
      <c r="I63" s="12" t="n"/>
      <c r="J63" s="13">
        <f>IF($A63="","",SUMIFS(Invoices!$F$5:$F$204,Invoices!$D$5:$D$204,$A63))</f>
        <v/>
      </c>
      <c r="K63" s="14">
        <f>IF($A63="","",IF($G63="Cancelled",0,MAX(0,$F63-$J63)))</f>
        <v/>
      </c>
      <c r="L63" s="13">
        <f>IF($A63="","",IF($G63="Cancelled",0,MAX(0,$F63-$I63)))</f>
        <v/>
      </c>
      <c r="M63" s="15">
        <f>IF($A63="","",IF(OR($G63="Cancelled",$K63&lt;=0),"",TODAY()-$B63))</f>
        <v/>
      </c>
      <c r="N63" s="16">
        <f>IF($M63="","",IF($M63&gt;120,"120+ days",IF($M63&gt;90,"91-120",IF($M63&gt;60,"61-90",IF($M63&gt;30,"31-60","0-30")))))</f>
        <v/>
      </c>
      <c r="O63" s="16">
        <f>IF($A63="","",IF($G63="Cancelled","Cancelled — excluded from committed",IF($J63&gt;$F63,"Invoiced above the PO value — check",IF($K63&lt;=0,"Fully invoiced",IF(AND($I63&gt;0,$J63&lt;$I63),"Received and not yet invoiced",IF($M63&gt;90,"Open over 90 days — chase receipting","Open commitment"))))))</f>
        <v/>
      </c>
    </row>
    <row r="64">
      <c r="A64" s="11" t="n"/>
      <c r="B64" s="7" t="n"/>
      <c r="C64" s="11" t="n"/>
      <c r="D64" s="11" t="n"/>
      <c r="E64" s="11" t="n"/>
      <c r="F64" s="12" t="n"/>
      <c r="G64" s="11" t="n"/>
      <c r="H64" s="7" t="n"/>
      <c r="I64" s="12" t="n"/>
      <c r="J64" s="13">
        <f>IF($A64="","",SUMIFS(Invoices!$F$5:$F$204,Invoices!$D$5:$D$204,$A64))</f>
        <v/>
      </c>
      <c r="K64" s="14">
        <f>IF($A64="","",IF($G64="Cancelled",0,MAX(0,$F64-$J64)))</f>
        <v/>
      </c>
      <c r="L64" s="13">
        <f>IF($A64="","",IF($G64="Cancelled",0,MAX(0,$F64-$I64)))</f>
        <v/>
      </c>
      <c r="M64" s="15">
        <f>IF($A64="","",IF(OR($G64="Cancelled",$K64&lt;=0),"",TODAY()-$B64))</f>
        <v/>
      </c>
      <c r="N64" s="16">
        <f>IF($M64="","",IF($M64&gt;120,"120+ days",IF($M64&gt;90,"91-120",IF($M64&gt;60,"61-90",IF($M64&gt;30,"31-60","0-30")))))</f>
        <v/>
      </c>
      <c r="O64" s="16">
        <f>IF($A64="","",IF($G64="Cancelled","Cancelled — excluded from committed",IF($J64&gt;$F64,"Invoiced above the PO value — check",IF($K64&lt;=0,"Fully invoiced",IF(AND($I64&gt;0,$J64&lt;$I64),"Received and not yet invoiced",IF($M64&gt;90,"Open over 90 days — chase receipting","Open commitment"))))))</f>
        <v/>
      </c>
    </row>
    <row r="65">
      <c r="A65" s="11" t="n"/>
      <c r="B65" s="7" t="n"/>
      <c r="C65" s="11" t="n"/>
      <c r="D65" s="11" t="n"/>
      <c r="E65" s="11" t="n"/>
      <c r="F65" s="12" t="n"/>
      <c r="G65" s="11" t="n"/>
      <c r="H65" s="7" t="n"/>
      <c r="I65" s="12" t="n"/>
      <c r="J65" s="13">
        <f>IF($A65="","",SUMIFS(Invoices!$F$5:$F$204,Invoices!$D$5:$D$204,$A65))</f>
        <v/>
      </c>
      <c r="K65" s="14">
        <f>IF($A65="","",IF($G65="Cancelled",0,MAX(0,$F65-$J65)))</f>
        <v/>
      </c>
      <c r="L65" s="13">
        <f>IF($A65="","",IF($G65="Cancelled",0,MAX(0,$F65-$I65)))</f>
        <v/>
      </c>
      <c r="M65" s="15">
        <f>IF($A65="","",IF(OR($G65="Cancelled",$K65&lt;=0),"",TODAY()-$B65))</f>
        <v/>
      </c>
      <c r="N65" s="16">
        <f>IF($M65="","",IF($M65&gt;120,"120+ days",IF($M65&gt;90,"91-120",IF($M65&gt;60,"61-90",IF($M65&gt;30,"31-60","0-30")))))</f>
        <v/>
      </c>
      <c r="O65" s="16">
        <f>IF($A65="","",IF($G65="Cancelled","Cancelled — excluded from committed",IF($J65&gt;$F65,"Invoiced above the PO value — check",IF($K65&lt;=0,"Fully invoiced",IF(AND($I65&gt;0,$J65&lt;$I65),"Received and not yet invoiced",IF($M65&gt;90,"Open over 90 days — chase receipting","Open commitment"))))))</f>
        <v/>
      </c>
    </row>
    <row r="66">
      <c r="A66" s="11" t="n"/>
      <c r="B66" s="7" t="n"/>
      <c r="C66" s="11" t="n"/>
      <c r="D66" s="11" t="n"/>
      <c r="E66" s="11" t="n"/>
      <c r="F66" s="12" t="n"/>
      <c r="G66" s="11" t="n"/>
      <c r="H66" s="7" t="n"/>
      <c r="I66" s="12" t="n"/>
      <c r="J66" s="13">
        <f>IF($A66="","",SUMIFS(Invoices!$F$5:$F$204,Invoices!$D$5:$D$204,$A66))</f>
        <v/>
      </c>
      <c r="K66" s="14">
        <f>IF($A66="","",IF($G66="Cancelled",0,MAX(0,$F66-$J66)))</f>
        <v/>
      </c>
      <c r="L66" s="13">
        <f>IF($A66="","",IF($G66="Cancelled",0,MAX(0,$F66-$I66)))</f>
        <v/>
      </c>
      <c r="M66" s="15">
        <f>IF($A66="","",IF(OR($G66="Cancelled",$K66&lt;=0),"",TODAY()-$B66))</f>
        <v/>
      </c>
      <c r="N66" s="16">
        <f>IF($M66="","",IF($M66&gt;120,"120+ days",IF($M66&gt;90,"91-120",IF($M66&gt;60,"61-90",IF($M66&gt;30,"31-60","0-30")))))</f>
        <v/>
      </c>
      <c r="O66" s="16">
        <f>IF($A66="","",IF($G66="Cancelled","Cancelled — excluded from committed",IF($J66&gt;$F66,"Invoiced above the PO value — check",IF($K66&lt;=0,"Fully invoiced",IF(AND($I66&gt;0,$J66&lt;$I66),"Received and not yet invoiced",IF($M66&gt;90,"Open over 90 days — chase receipting","Open commitment"))))))</f>
        <v/>
      </c>
    </row>
    <row r="67">
      <c r="A67" s="11" t="n"/>
      <c r="B67" s="7" t="n"/>
      <c r="C67" s="11" t="n"/>
      <c r="D67" s="11" t="n"/>
      <c r="E67" s="11" t="n"/>
      <c r="F67" s="12" t="n"/>
      <c r="G67" s="11" t="n"/>
      <c r="H67" s="7" t="n"/>
      <c r="I67" s="12" t="n"/>
      <c r="J67" s="13">
        <f>IF($A67="","",SUMIFS(Invoices!$F$5:$F$204,Invoices!$D$5:$D$204,$A67))</f>
        <v/>
      </c>
      <c r="K67" s="14">
        <f>IF($A67="","",IF($G67="Cancelled",0,MAX(0,$F67-$J67)))</f>
        <v/>
      </c>
      <c r="L67" s="13">
        <f>IF($A67="","",IF($G67="Cancelled",0,MAX(0,$F67-$I67)))</f>
        <v/>
      </c>
      <c r="M67" s="15">
        <f>IF($A67="","",IF(OR($G67="Cancelled",$K67&lt;=0),"",TODAY()-$B67))</f>
        <v/>
      </c>
      <c r="N67" s="16">
        <f>IF($M67="","",IF($M67&gt;120,"120+ days",IF($M67&gt;90,"91-120",IF($M67&gt;60,"61-90",IF($M67&gt;30,"31-60","0-30")))))</f>
        <v/>
      </c>
      <c r="O67" s="16">
        <f>IF($A67="","",IF($G67="Cancelled","Cancelled — excluded from committed",IF($J67&gt;$F67,"Invoiced above the PO value — check",IF($K67&lt;=0,"Fully invoiced",IF(AND($I67&gt;0,$J67&lt;$I67),"Received and not yet invoiced",IF($M67&gt;90,"Open over 90 days — chase receipting","Open commitment"))))))</f>
        <v/>
      </c>
    </row>
    <row r="68">
      <c r="A68" s="11" t="n"/>
      <c r="B68" s="7" t="n"/>
      <c r="C68" s="11" t="n"/>
      <c r="D68" s="11" t="n"/>
      <c r="E68" s="11" t="n"/>
      <c r="F68" s="12" t="n"/>
      <c r="G68" s="11" t="n"/>
      <c r="H68" s="7" t="n"/>
      <c r="I68" s="12" t="n"/>
      <c r="J68" s="13">
        <f>IF($A68="","",SUMIFS(Invoices!$F$5:$F$204,Invoices!$D$5:$D$204,$A68))</f>
        <v/>
      </c>
      <c r="K68" s="14">
        <f>IF($A68="","",IF($G68="Cancelled",0,MAX(0,$F68-$J68)))</f>
        <v/>
      </c>
      <c r="L68" s="13">
        <f>IF($A68="","",IF($G68="Cancelled",0,MAX(0,$F68-$I68)))</f>
        <v/>
      </c>
      <c r="M68" s="15">
        <f>IF($A68="","",IF(OR($G68="Cancelled",$K68&lt;=0),"",TODAY()-$B68))</f>
        <v/>
      </c>
      <c r="N68" s="16">
        <f>IF($M68="","",IF($M68&gt;120,"120+ days",IF($M68&gt;90,"91-120",IF($M68&gt;60,"61-90",IF($M68&gt;30,"31-60","0-30")))))</f>
        <v/>
      </c>
      <c r="O68" s="16">
        <f>IF($A68="","",IF($G68="Cancelled","Cancelled — excluded from committed",IF($J68&gt;$F68,"Invoiced above the PO value — check",IF($K68&lt;=0,"Fully invoiced",IF(AND($I68&gt;0,$J68&lt;$I68),"Received and not yet invoiced",IF($M68&gt;90,"Open over 90 days — chase receipting","Open commitment"))))))</f>
        <v/>
      </c>
    </row>
    <row r="69">
      <c r="A69" s="11" t="n"/>
      <c r="B69" s="7" t="n"/>
      <c r="C69" s="11" t="n"/>
      <c r="D69" s="11" t="n"/>
      <c r="E69" s="11" t="n"/>
      <c r="F69" s="12" t="n"/>
      <c r="G69" s="11" t="n"/>
      <c r="H69" s="7" t="n"/>
      <c r="I69" s="12" t="n"/>
      <c r="J69" s="13">
        <f>IF($A69="","",SUMIFS(Invoices!$F$5:$F$204,Invoices!$D$5:$D$204,$A69))</f>
        <v/>
      </c>
      <c r="K69" s="14">
        <f>IF($A69="","",IF($G69="Cancelled",0,MAX(0,$F69-$J69)))</f>
        <v/>
      </c>
      <c r="L69" s="13">
        <f>IF($A69="","",IF($G69="Cancelled",0,MAX(0,$F69-$I69)))</f>
        <v/>
      </c>
      <c r="M69" s="15">
        <f>IF($A69="","",IF(OR($G69="Cancelled",$K69&lt;=0),"",TODAY()-$B69))</f>
        <v/>
      </c>
      <c r="N69" s="16">
        <f>IF($M69="","",IF($M69&gt;120,"120+ days",IF($M69&gt;90,"91-120",IF($M69&gt;60,"61-90",IF($M69&gt;30,"31-60","0-30")))))</f>
        <v/>
      </c>
      <c r="O69" s="16">
        <f>IF($A69="","",IF($G69="Cancelled","Cancelled — excluded from committed",IF($J69&gt;$F69,"Invoiced above the PO value — check",IF($K69&lt;=0,"Fully invoiced",IF(AND($I69&gt;0,$J69&lt;$I69),"Received and not yet invoiced",IF($M69&gt;90,"Open over 90 days — chase receipting","Open commitment"))))))</f>
        <v/>
      </c>
    </row>
    <row r="70">
      <c r="A70" s="11" t="n"/>
      <c r="B70" s="7" t="n"/>
      <c r="C70" s="11" t="n"/>
      <c r="D70" s="11" t="n"/>
      <c r="E70" s="11" t="n"/>
      <c r="F70" s="12" t="n"/>
      <c r="G70" s="11" t="n"/>
      <c r="H70" s="7" t="n"/>
      <c r="I70" s="12" t="n"/>
      <c r="J70" s="13">
        <f>IF($A70="","",SUMIFS(Invoices!$F$5:$F$204,Invoices!$D$5:$D$204,$A70))</f>
        <v/>
      </c>
      <c r="K70" s="14">
        <f>IF($A70="","",IF($G70="Cancelled",0,MAX(0,$F70-$J70)))</f>
        <v/>
      </c>
      <c r="L70" s="13">
        <f>IF($A70="","",IF($G70="Cancelled",0,MAX(0,$F70-$I70)))</f>
        <v/>
      </c>
      <c r="M70" s="15">
        <f>IF($A70="","",IF(OR($G70="Cancelled",$K70&lt;=0),"",TODAY()-$B70))</f>
        <v/>
      </c>
      <c r="N70" s="16">
        <f>IF($M70="","",IF($M70&gt;120,"120+ days",IF($M70&gt;90,"91-120",IF($M70&gt;60,"61-90",IF($M70&gt;30,"31-60","0-30")))))</f>
        <v/>
      </c>
      <c r="O70" s="16">
        <f>IF($A70="","",IF($G70="Cancelled","Cancelled — excluded from committed",IF($J70&gt;$F70,"Invoiced above the PO value — check",IF($K70&lt;=0,"Fully invoiced",IF(AND($I70&gt;0,$J70&lt;$I70),"Received and not yet invoiced",IF($M70&gt;90,"Open over 90 days — chase receipting","Open commitment"))))))</f>
        <v/>
      </c>
    </row>
    <row r="71">
      <c r="A71" s="11" t="n"/>
      <c r="B71" s="7" t="n"/>
      <c r="C71" s="11" t="n"/>
      <c r="D71" s="11" t="n"/>
      <c r="E71" s="11" t="n"/>
      <c r="F71" s="12" t="n"/>
      <c r="G71" s="11" t="n"/>
      <c r="H71" s="7" t="n"/>
      <c r="I71" s="12" t="n"/>
      <c r="J71" s="13">
        <f>IF($A71="","",SUMIFS(Invoices!$F$5:$F$204,Invoices!$D$5:$D$204,$A71))</f>
        <v/>
      </c>
      <c r="K71" s="14">
        <f>IF($A71="","",IF($G71="Cancelled",0,MAX(0,$F71-$J71)))</f>
        <v/>
      </c>
      <c r="L71" s="13">
        <f>IF($A71="","",IF($G71="Cancelled",0,MAX(0,$F71-$I71)))</f>
        <v/>
      </c>
      <c r="M71" s="15">
        <f>IF($A71="","",IF(OR($G71="Cancelled",$K71&lt;=0),"",TODAY()-$B71))</f>
        <v/>
      </c>
      <c r="N71" s="16">
        <f>IF($M71="","",IF($M71&gt;120,"120+ days",IF($M71&gt;90,"91-120",IF($M71&gt;60,"61-90",IF($M71&gt;30,"31-60","0-30")))))</f>
        <v/>
      </c>
      <c r="O71" s="16">
        <f>IF($A71="","",IF($G71="Cancelled","Cancelled — excluded from committed",IF($J71&gt;$F71,"Invoiced above the PO value — check",IF($K71&lt;=0,"Fully invoiced",IF(AND($I71&gt;0,$J71&lt;$I71),"Received and not yet invoiced",IF($M71&gt;90,"Open over 90 days — chase receipting","Open commitment"))))))</f>
        <v/>
      </c>
    </row>
    <row r="72">
      <c r="A72" s="11" t="n"/>
      <c r="B72" s="7" t="n"/>
      <c r="C72" s="11" t="n"/>
      <c r="D72" s="11" t="n"/>
      <c r="E72" s="11" t="n"/>
      <c r="F72" s="12" t="n"/>
      <c r="G72" s="11" t="n"/>
      <c r="H72" s="7" t="n"/>
      <c r="I72" s="12" t="n"/>
      <c r="J72" s="13">
        <f>IF($A72="","",SUMIFS(Invoices!$F$5:$F$204,Invoices!$D$5:$D$204,$A72))</f>
        <v/>
      </c>
      <c r="K72" s="14">
        <f>IF($A72="","",IF($G72="Cancelled",0,MAX(0,$F72-$J72)))</f>
        <v/>
      </c>
      <c r="L72" s="13">
        <f>IF($A72="","",IF($G72="Cancelled",0,MAX(0,$F72-$I72)))</f>
        <v/>
      </c>
      <c r="M72" s="15">
        <f>IF($A72="","",IF(OR($G72="Cancelled",$K72&lt;=0),"",TODAY()-$B72))</f>
        <v/>
      </c>
      <c r="N72" s="16">
        <f>IF($M72="","",IF($M72&gt;120,"120+ days",IF($M72&gt;90,"91-120",IF($M72&gt;60,"61-90",IF($M72&gt;30,"31-60","0-30")))))</f>
        <v/>
      </c>
      <c r="O72" s="16">
        <f>IF($A72="","",IF($G72="Cancelled","Cancelled — excluded from committed",IF($J72&gt;$F72,"Invoiced above the PO value — check",IF($K72&lt;=0,"Fully invoiced",IF(AND($I72&gt;0,$J72&lt;$I72),"Received and not yet invoiced",IF($M72&gt;90,"Open over 90 days — chase receipting","Open commitment"))))))</f>
        <v/>
      </c>
    </row>
    <row r="73">
      <c r="A73" s="11" t="n"/>
      <c r="B73" s="7" t="n"/>
      <c r="C73" s="11" t="n"/>
      <c r="D73" s="11" t="n"/>
      <c r="E73" s="11" t="n"/>
      <c r="F73" s="12" t="n"/>
      <c r="G73" s="11" t="n"/>
      <c r="H73" s="7" t="n"/>
      <c r="I73" s="12" t="n"/>
      <c r="J73" s="13">
        <f>IF($A73="","",SUMIFS(Invoices!$F$5:$F$204,Invoices!$D$5:$D$204,$A73))</f>
        <v/>
      </c>
      <c r="K73" s="14">
        <f>IF($A73="","",IF($G73="Cancelled",0,MAX(0,$F73-$J73)))</f>
        <v/>
      </c>
      <c r="L73" s="13">
        <f>IF($A73="","",IF($G73="Cancelled",0,MAX(0,$F73-$I73)))</f>
        <v/>
      </c>
      <c r="M73" s="15">
        <f>IF($A73="","",IF(OR($G73="Cancelled",$K73&lt;=0),"",TODAY()-$B73))</f>
        <v/>
      </c>
      <c r="N73" s="16">
        <f>IF($M73="","",IF($M73&gt;120,"120+ days",IF($M73&gt;90,"91-120",IF($M73&gt;60,"61-90",IF($M73&gt;30,"31-60","0-30")))))</f>
        <v/>
      </c>
      <c r="O73" s="16">
        <f>IF($A73="","",IF($G73="Cancelled","Cancelled — excluded from committed",IF($J73&gt;$F73,"Invoiced above the PO value — check",IF($K73&lt;=0,"Fully invoiced",IF(AND($I73&gt;0,$J73&lt;$I73),"Received and not yet invoiced",IF($M73&gt;90,"Open over 90 days — chase receipting","Open commitment"))))))</f>
        <v/>
      </c>
    </row>
    <row r="74">
      <c r="A74" s="11" t="n"/>
      <c r="B74" s="7" t="n"/>
      <c r="C74" s="11" t="n"/>
      <c r="D74" s="11" t="n"/>
      <c r="E74" s="11" t="n"/>
      <c r="F74" s="12" t="n"/>
      <c r="G74" s="11" t="n"/>
      <c r="H74" s="7" t="n"/>
      <c r="I74" s="12" t="n"/>
      <c r="J74" s="13">
        <f>IF($A74="","",SUMIFS(Invoices!$F$5:$F$204,Invoices!$D$5:$D$204,$A74))</f>
        <v/>
      </c>
      <c r="K74" s="14">
        <f>IF($A74="","",IF($G74="Cancelled",0,MAX(0,$F74-$J74)))</f>
        <v/>
      </c>
      <c r="L74" s="13">
        <f>IF($A74="","",IF($G74="Cancelled",0,MAX(0,$F74-$I74)))</f>
        <v/>
      </c>
      <c r="M74" s="15">
        <f>IF($A74="","",IF(OR($G74="Cancelled",$K74&lt;=0),"",TODAY()-$B74))</f>
        <v/>
      </c>
      <c r="N74" s="16">
        <f>IF($M74="","",IF($M74&gt;120,"120+ days",IF($M74&gt;90,"91-120",IF($M74&gt;60,"61-90",IF($M74&gt;30,"31-60","0-30")))))</f>
        <v/>
      </c>
      <c r="O74" s="16">
        <f>IF($A74="","",IF($G74="Cancelled","Cancelled — excluded from committed",IF($J74&gt;$F74,"Invoiced above the PO value — check",IF($K74&lt;=0,"Fully invoiced",IF(AND($I74&gt;0,$J74&lt;$I74),"Received and not yet invoiced",IF($M74&gt;90,"Open over 90 days — chase receipting","Open commitment"))))))</f>
        <v/>
      </c>
    </row>
    <row r="75">
      <c r="A75" s="11" t="n"/>
      <c r="B75" s="7" t="n"/>
      <c r="C75" s="11" t="n"/>
      <c r="D75" s="11" t="n"/>
      <c r="E75" s="11" t="n"/>
      <c r="F75" s="12" t="n"/>
      <c r="G75" s="11" t="n"/>
      <c r="H75" s="7" t="n"/>
      <c r="I75" s="12" t="n"/>
      <c r="J75" s="13">
        <f>IF($A75="","",SUMIFS(Invoices!$F$5:$F$204,Invoices!$D$5:$D$204,$A75))</f>
        <v/>
      </c>
      <c r="K75" s="14">
        <f>IF($A75="","",IF($G75="Cancelled",0,MAX(0,$F75-$J75)))</f>
        <v/>
      </c>
      <c r="L75" s="13">
        <f>IF($A75="","",IF($G75="Cancelled",0,MAX(0,$F75-$I75)))</f>
        <v/>
      </c>
      <c r="M75" s="15">
        <f>IF($A75="","",IF(OR($G75="Cancelled",$K75&lt;=0),"",TODAY()-$B75))</f>
        <v/>
      </c>
      <c r="N75" s="16">
        <f>IF($M75="","",IF($M75&gt;120,"120+ days",IF($M75&gt;90,"91-120",IF($M75&gt;60,"61-90",IF($M75&gt;30,"31-60","0-30")))))</f>
        <v/>
      </c>
      <c r="O75" s="16">
        <f>IF($A75="","",IF($G75="Cancelled","Cancelled — excluded from committed",IF($J75&gt;$F75,"Invoiced above the PO value — check",IF($K75&lt;=0,"Fully invoiced",IF(AND($I75&gt;0,$J75&lt;$I75),"Received and not yet invoiced",IF($M75&gt;90,"Open over 90 days — chase receipting","Open commitment"))))))</f>
        <v/>
      </c>
    </row>
    <row r="76">
      <c r="A76" s="11" t="n"/>
      <c r="B76" s="7" t="n"/>
      <c r="C76" s="11" t="n"/>
      <c r="D76" s="11" t="n"/>
      <c r="E76" s="11" t="n"/>
      <c r="F76" s="12" t="n"/>
      <c r="G76" s="11" t="n"/>
      <c r="H76" s="7" t="n"/>
      <c r="I76" s="12" t="n"/>
      <c r="J76" s="13">
        <f>IF($A76="","",SUMIFS(Invoices!$F$5:$F$204,Invoices!$D$5:$D$204,$A76))</f>
        <v/>
      </c>
      <c r="K76" s="14">
        <f>IF($A76="","",IF($G76="Cancelled",0,MAX(0,$F76-$J76)))</f>
        <v/>
      </c>
      <c r="L76" s="13">
        <f>IF($A76="","",IF($G76="Cancelled",0,MAX(0,$F76-$I76)))</f>
        <v/>
      </c>
      <c r="M76" s="15">
        <f>IF($A76="","",IF(OR($G76="Cancelled",$K76&lt;=0),"",TODAY()-$B76))</f>
        <v/>
      </c>
      <c r="N76" s="16">
        <f>IF($M76="","",IF($M76&gt;120,"120+ days",IF($M76&gt;90,"91-120",IF($M76&gt;60,"61-90",IF($M76&gt;30,"31-60","0-30")))))</f>
        <v/>
      </c>
      <c r="O76" s="16">
        <f>IF($A76="","",IF($G76="Cancelled","Cancelled — excluded from committed",IF($J76&gt;$F76,"Invoiced above the PO value — check",IF($K76&lt;=0,"Fully invoiced",IF(AND($I76&gt;0,$J76&lt;$I76),"Received and not yet invoiced",IF($M76&gt;90,"Open over 90 days — chase receipting","Open commitment"))))))</f>
        <v/>
      </c>
    </row>
    <row r="77">
      <c r="A77" s="11" t="n"/>
      <c r="B77" s="7" t="n"/>
      <c r="C77" s="11" t="n"/>
      <c r="D77" s="11" t="n"/>
      <c r="E77" s="11" t="n"/>
      <c r="F77" s="12" t="n"/>
      <c r="G77" s="11" t="n"/>
      <c r="H77" s="7" t="n"/>
      <c r="I77" s="12" t="n"/>
      <c r="J77" s="13">
        <f>IF($A77="","",SUMIFS(Invoices!$F$5:$F$204,Invoices!$D$5:$D$204,$A77))</f>
        <v/>
      </c>
      <c r="K77" s="14">
        <f>IF($A77="","",IF($G77="Cancelled",0,MAX(0,$F77-$J77)))</f>
        <v/>
      </c>
      <c r="L77" s="13">
        <f>IF($A77="","",IF($G77="Cancelled",0,MAX(0,$F77-$I77)))</f>
        <v/>
      </c>
      <c r="M77" s="15">
        <f>IF($A77="","",IF(OR($G77="Cancelled",$K77&lt;=0),"",TODAY()-$B77))</f>
        <v/>
      </c>
      <c r="N77" s="16">
        <f>IF($M77="","",IF($M77&gt;120,"120+ days",IF($M77&gt;90,"91-120",IF($M77&gt;60,"61-90",IF($M77&gt;30,"31-60","0-30")))))</f>
        <v/>
      </c>
      <c r="O77" s="16">
        <f>IF($A77="","",IF($G77="Cancelled","Cancelled — excluded from committed",IF($J77&gt;$F77,"Invoiced above the PO value — check",IF($K77&lt;=0,"Fully invoiced",IF(AND($I77&gt;0,$J77&lt;$I77),"Received and not yet invoiced",IF($M77&gt;90,"Open over 90 days — chase receipting","Open commitment"))))))</f>
        <v/>
      </c>
    </row>
    <row r="78">
      <c r="A78" s="11" t="n"/>
      <c r="B78" s="7" t="n"/>
      <c r="C78" s="11" t="n"/>
      <c r="D78" s="11" t="n"/>
      <c r="E78" s="11" t="n"/>
      <c r="F78" s="12" t="n"/>
      <c r="G78" s="11" t="n"/>
      <c r="H78" s="7" t="n"/>
      <c r="I78" s="12" t="n"/>
      <c r="J78" s="13">
        <f>IF($A78="","",SUMIFS(Invoices!$F$5:$F$204,Invoices!$D$5:$D$204,$A78))</f>
        <v/>
      </c>
      <c r="K78" s="14">
        <f>IF($A78="","",IF($G78="Cancelled",0,MAX(0,$F78-$J78)))</f>
        <v/>
      </c>
      <c r="L78" s="13">
        <f>IF($A78="","",IF($G78="Cancelled",0,MAX(0,$F78-$I78)))</f>
        <v/>
      </c>
      <c r="M78" s="15">
        <f>IF($A78="","",IF(OR($G78="Cancelled",$K78&lt;=0),"",TODAY()-$B78))</f>
        <v/>
      </c>
      <c r="N78" s="16">
        <f>IF($M78="","",IF($M78&gt;120,"120+ days",IF($M78&gt;90,"91-120",IF($M78&gt;60,"61-90",IF($M78&gt;30,"31-60","0-30")))))</f>
        <v/>
      </c>
      <c r="O78" s="16">
        <f>IF($A78="","",IF($G78="Cancelled","Cancelled — excluded from committed",IF($J78&gt;$F78,"Invoiced above the PO value — check",IF($K78&lt;=0,"Fully invoiced",IF(AND($I78&gt;0,$J78&lt;$I78),"Received and not yet invoiced",IF($M78&gt;90,"Open over 90 days — chase receipting","Open commitment"))))))</f>
        <v/>
      </c>
    </row>
    <row r="79">
      <c r="A79" s="11" t="n"/>
      <c r="B79" s="7" t="n"/>
      <c r="C79" s="11" t="n"/>
      <c r="D79" s="11" t="n"/>
      <c r="E79" s="11" t="n"/>
      <c r="F79" s="12" t="n"/>
      <c r="G79" s="11" t="n"/>
      <c r="H79" s="7" t="n"/>
      <c r="I79" s="12" t="n"/>
      <c r="J79" s="13">
        <f>IF($A79="","",SUMIFS(Invoices!$F$5:$F$204,Invoices!$D$5:$D$204,$A79))</f>
        <v/>
      </c>
      <c r="K79" s="14">
        <f>IF($A79="","",IF($G79="Cancelled",0,MAX(0,$F79-$J79)))</f>
        <v/>
      </c>
      <c r="L79" s="13">
        <f>IF($A79="","",IF($G79="Cancelled",0,MAX(0,$F79-$I79)))</f>
        <v/>
      </c>
      <c r="M79" s="15">
        <f>IF($A79="","",IF(OR($G79="Cancelled",$K79&lt;=0),"",TODAY()-$B79))</f>
        <v/>
      </c>
      <c r="N79" s="16">
        <f>IF($M79="","",IF($M79&gt;120,"120+ days",IF($M79&gt;90,"91-120",IF($M79&gt;60,"61-90",IF($M79&gt;30,"31-60","0-30")))))</f>
        <v/>
      </c>
      <c r="O79" s="16">
        <f>IF($A79="","",IF($G79="Cancelled","Cancelled — excluded from committed",IF($J79&gt;$F79,"Invoiced above the PO value — check",IF($K79&lt;=0,"Fully invoiced",IF(AND($I79&gt;0,$J79&lt;$I79),"Received and not yet invoiced",IF($M79&gt;90,"Open over 90 days — chase receipting","Open commitment"))))))</f>
        <v/>
      </c>
    </row>
    <row r="80">
      <c r="A80" s="11" t="n"/>
      <c r="B80" s="7" t="n"/>
      <c r="C80" s="11" t="n"/>
      <c r="D80" s="11" t="n"/>
      <c r="E80" s="11" t="n"/>
      <c r="F80" s="12" t="n"/>
      <c r="G80" s="11" t="n"/>
      <c r="H80" s="7" t="n"/>
      <c r="I80" s="12" t="n"/>
      <c r="J80" s="13">
        <f>IF($A80="","",SUMIFS(Invoices!$F$5:$F$204,Invoices!$D$5:$D$204,$A80))</f>
        <v/>
      </c>
      <c r="K80" s="14">
        <f>IF($A80="","",IF($G80="Cancelled",0,MAX(0,$F80-$J80)))</f>
        <v/>
      </c>
      <c r="L80" s="13">
        <f>IF($A80="","",IF($G80="Cancelled",0,MAX(0,$F80-$I80)))</f>
        <v/>
      </c>
      <c r="M80" s="15">
        <f>IF($A80="","",IF(OR($G80="Cancelled",$K80&lt;=0),"",TODAY()-$B80))</f>
        <v/>
      </c>
      <c r="N80" s="16">
        <f>IF($M80="","",IF($M80&gt;120,"120+ days",IF($M80&gt;90,"91-120",IF($M80&gt;60,"61-90",IF($M80&gt;30,"31-60","0-30")))))</f>
        <v/>
      </c>
      <c r="O80" s="16">
        <f>IF($A80="","",IF($G80="Cancelled","Cancelled — excluded from committed",IF($J80&gt;$F80,"Invoiced above the PO value — check",IF($K80&lt;=0,"Fully invoiced",IF(AND($I80&gt;0,$J80&lt;$I80),"Received and not yet invoiced",IF($M80&gt;90,"Open over 90 days — chase receipting","Open commitment"))))))</f>
        <v/>
      </c>
    </row>
    <row r="81">
      <c r="A81" s="11" t="n"/>
      <c r="B81" s="7" t="n"/>
      <c r="C81" s="11" t="n"/>
      <c r="D81" s="11" t="n"/>
      <c r="E81" s="11" t="n"/>
      <c r="F81" s="12" t="n"/>
      <c r="G81" s="11" t="n"/>
      <c r="H81" s="7" t="n"/>
      <c r="I81" s="12" t="n"/>
      <c r="J81" s="13">
        <f>IF($A81="","",SUMIFS(Invoices!$F$5:$F$204,Invoices!$D$5:$D$204,$A81))</f>
        <v/>
      </c>
      <c r="K81" s="14">
        <f>IF($A81="","",IF($G81="Cancelled",0,MAX(0,$F81-$J81)))</f>
        <v/>
      </c>
      <c r="L81" s="13">
        <f>IF($A81="","",IF($G81="Cancelled",0,MAX(0,$F81-$I81)))</f>
        <v/>
      </c>
      <c r="M81" s="15">
        <f>IF($A81="","",IF(OR($G81="Cancelled",$K81&lt;=0),"",TODAY()-$B81))</f>
        <v/>
      </c>
      <c r="N81" s="16">
        <f>IF($M81="","",IF($M81&gt;120,"120+ days",IF($M81&gt;90,"91-120",IF($M81&gt;60,"61-90",IF($M81&gt;30,"31-60","0-30")))))</f>
        <v/>
      </c>
      <c r="O81" s="16">
        <f>IF($A81="","",IF($G81="Cancelled","Cancelled — excluded from committed",IF($J81&gt;$F81,"Invoiced above the PO value — check",IF($K81&lt;=0,"Fully invoiced",IF(AND($I81&gt;0,$J81&lt;$I81),"Received and not yet invoiced",IF($M81&gt;90,"Open over 90 days — chase receipting","Open commitment"))))))</f>
        <v/>
      </c>
    </row>
    <row r="82">
      <c r="A82" s="11" t="n"/>
      <c r="B82" s="7" t="n"/>
      <c r="C82" s="11" t="n"/>
      <c r="D82" s="11" t="n"/>
      <c r="E82" s="11" t="n"/>
      <c r="F82" s="12" t="n"/>
      <c r="G82" s="11" t="n"/>
      <c r="H82" s="7" t="n"/>
      <c r="I82" s="12" t="n"/>
      <c r="J82" s="13">
        <f>IF($A82="","",SUMIFS(Invoices!$F$5:$F$204,Invoices!$D$5:$D$204,$A82))</f>
        <v/>
      </c>
      <c r="K82" s="14">
        <f>IF($A82="","",IF($G82="Cancelled",0,MAX(0,$F82-$J82)))</f>
        <v/>
      </c>
      <c r="L82" s="13">
        <f>IF($A82="","",IF($G82="Cancelled",0,MAX(0,$F82-$I82)))</f>
        <v/>
      </c>
      <c r="M82" s="15">
        <f>IF($A82="","",IF(OR($G82="Cancelled",$K82&lt;=0),"",TODAY()-$B82))</f>
        <v/>
      </c>
      <c r="N82" s="16">
        <f>IF($M82="","",IF($M82&gt;120,"120+ days",IF($M82&gt;90,"91-120",IF($M82&gt;60,"61-90",IF($M82&gt;30,"31-60","0-30")))))</f>
        <v/>
      </c>
      <c r="O82" s="16">
        <f>IF($A82="","",IF($G82="Cancelled","Cancelled — excluded from committed",IF($J82&gt;$F82,"Invoiced above the PO value — check",IF($K82&lt;=0,"Fully invoiced",IF(AND($I82&gt;0,$J82&lt;$I82),"Received and not yet invoiced",IF($M82&gt;90,"Open over 90 days — chase receipting","Open commitment"))))))</f>
        <v/>
      </c>
    </row>
    <row r="83">
      <c r="A83" s="11" t="n"/>
      <c r="B83" s="7" t="n"/>
      <c r="C83" s="11" t="n"/>
      <c r="D83" s="11" t="n"/>
      <c r="E83" s="11" t="n"/>
      <c r="F83" s="12" t="n"/>
      <c r="G83" s="11" t="n"/>
      <c r="H83" s="7" t="n"/>
      <c r="I83" s="12" t="n"/>
      <c r="J83" s="13">
        <f>IF($A83="","",SUMIFS(Invoices!$F$5:$F$204,Invoices!$D$5:$D$204,$A83))</f>
        <v/>
      </c>
      <c r="K83" s="14">
        <f>IF($A83="","",IF($G83="Cancelled",0,MAX(0,$F83-$J83)))</f>
        <v/>
      </c>
      <c r="L83" s="13">
        <f>IF($A83="","",IF($G83="Cancelled",0,MAX(0,$F83-$I83)))</f>
        <v/>
      </c>
      <c r="M83" s="15">
        <f>IF($A83="","",IF(OR($G83="Cancelled",$K83&lt;=0),"",TODAY()-$B83))</f>
        <v/>
      </c>
      <c r="N83" s="16">
        <f>IF($M83="","",IF($M83&gt;120,"120+ days",IF($M83&gt;90,"91-120",IF($M83&gt;60,"61-90",IF($M83&gt;30,"31-60","0-30")))))</f>
        <v/>
      </c>
      <c r="O83" s="16">
        <f>IF($A83="","",IF($G83="Cancelled","Cancelled — excluded from committed",IF($J83&gt;$F83,"Invoiced above the PO value — check",IF($K83&lt;=0,"Fully invoiced",IF(AND($I83&gt;0,$J83&lt;$I83),"Received and not yet invoiced",IF($M83&gt;90,"Open over 90 days — chase receipting","Open commitment"))))))</f>
        <v/>
      </c>
    </row>
    <row r="84">
      <c r="A84" s="11" t="n"/>
      <c r="B84" s="7" t="n"/>
      <c r="C84" s="11" t="n"/>
      <c r="D84" s="11" t="n"/>
      <c r="E84" s="11" t="n"/>
      <c r="F84" s="12" t="n"/>
      <c r="G84" s="11" t="n"/>
      <c r="H84" s="7" t="n"/>
      <c r="I84" s="12" t="n"/>
      <c r="J84" s="13">
        <f>IF($A84="","",SUMIFS(Invoices!$F$5:$F$204,Invoices!$D$5:$D$204,$A84))</f>
        <v/>
      </c>
      <c r="K84" s="14">
        <f>IF($A84="","",IF($G84="Cancelled",0,MAX(0,$F84-$J84)))</f>
        <v/>
      </c>
      <c r="L84" s="13">
        <f>IF($A84="","",IF($G84="Cancelled",0,MAX(0,$F84-$I84)))</f>
        <v/>
      </c>
      <c r="M84" s="15">
        <f>IF($A84="","",IF(OR($G84="Cancelled",$K84&lt;=0),"",TODAY()-$B84))</f>
        <v/>
      </c>
      <c r="N84" s="16">
        <f>IF($M84="","",IF($M84&gt;120,"120+ days",IF($M84&gt;90,"91-120",IF($M84&gt;60,"61-90",IF($M84&gt;30,"31-60","0-30")))))</f>
        <v/>
      </c>
      <c r="O84" s="16">
        <f>IF($A84="","",IF($G84="Cancelled","Cancelled — excluded from committed",IF($J84&gt;$F84,"Invoiced above the PO value — check",IF($K84&lt;=0,"Fully invoiced",IF(AND($I84&gt;0,$J84&lt;$I84),"Received and not yet invoiced",IF($M84&gt;90,"Open over 90 days — chase receipting","Open commitment"))))))</f>
        <v/>
      </c>
    </row>
    <row r="85">
      <c r="A85" s="11" t="n"/>
      <c r="B85" s="7" t="n"/>
      <c r="C85" s="11" t="n"/>
      <c r="D85" s="11" t="n"/>
      <c r="E85" s="11" t="n"/>
      <c r="F85" s="12" t="n"/>
      <c r="G85" s="11" t="n"/>
      <c r="H85" s="7" t="n"/>
      <c r="I85" s="12" t="n"/>
      <c r="J85" s="13">
        <f>IF($A85="","",SUMIFS(Invoices!$F$5:$F$204,Invoices!$D$5:$D$204,$A85))</f>
        <v/>
      </c>
      <c r="K85" s="14">
        <f>IF($A85="","",IF($G85="Cancelled",0,MAX(0,$F85-$J85)))</f>
        <v/>
      </c>
      <c r="L85" s="13">
        <f>IF($A85="","",IF($G85="Cancelled",0,MAX(0,$F85-$I85)))</f>
        <v/>
      </c>
      <c r="M85" s="15">
        <f>IF($A85="","",IF(OR($G85="Cancelled",$K85&lt;=0),"",TODAY()-$B85))</f>
        <v/>
      </c>
      <c r="N85" s="16">
        <f>IF($M85="","",IF($M85&gt;120,"120+ days",IF($M85&gt;90,"91-120",IF($M85&gt;60,"61-90",IF($M85&gt;30,"31-60","0-30")))))</f>
        <v/>
      </c>
      <c r="O85" s="16">
        <f>IF($A85="","",IF($G85="Cancelled","Cancelled — excluded from committed",IF($J85&gt;$F85,"Invoiced above the PO value — check",IF($K85&lt;=0,"Fully invoiced",IF(AND($I85&gt;0,$J85&lt;$I85),"Received and not yet invoiced",IF($M85&gt;90,"Open over 90 days — chase receipting","Open commitment"))))))</f>
        <v/>
      </c>
    </row>
    <row r="86">
      <c r="A86" s="11" t="n"/>
      <c r="B86" s="7" t="n"/>
      <c r="C86" s="11" t="n"/>
      <c r="D86" s="11" t="n"/>
      <c r="E86" s="11" t="n"/>
      <c r="F86" s="12" t="n"/>
      <c r="G86" s="11" t="n"/>
      <c r="H86" s="7" t="n"/>
      <c r="I86" s="12" t="n"/>
      <c r="J86" s="13">
        <f>IF($A86="","",SUMIFS(Invoices!$F$5:$F$204,Invoices!$D$5:$D$204,$A86))</f>
        <v/>
      </c>
      <c r="K86" s="14">
        <f>IF($A86="","",IF($G86="Cancelled",0,MAX(0,$F86-$J86)))</f>
        <v/>
      </c>
      <c r="L86" s="13">
        <f>IF($A86="","",IF($G86="Cancelled",0,MAX(0,$F86-$I86)))</f>
        <v/>
      </c>
      <c r="M86" s="15">
        <f>IF($A86="","",IF(OR($G86="Cancelled",$K86&lt;=0),"",TODAY()-$B86))</f>
        <v/>
      </c>
      <c r="N86" s="16">
        <f>IF($M86="","",IF($M86&gt;120,"120+ days",IF($M86&gt;90,"91-120",IF($M86&gt;60,"61-90",IF($M86&gt;30,"31-60","0-30")))))</f>
        <v/>
      </c>
      <c r="O86" s="16">
        <f>IF($A86="","",IF($G86="Cancelled","Cancelled — excluded from committed",IF($J86&gt;$F86,"Invoiced above the PO value — check",IF($K86&lt;=0,"Fully invoiced",IF(AND($I86&gt;0,$J86&lt;$I86),"Received and not yet invoiced",IF($M86&gt;90,"Open over 90 days — chase receipting","Open commitment"))))))</f>
        <v/>
      </c>
    </row>
    <row r="87">
      <c r="A87" s="11" t="n"/>
      <c r="B87" s="7" t="n"/>
      <c r="C87" s="11" t="n"/>
      <c r="D87" s="11" t="n"/>
      <c r="E87" s="11" t="n"/>
      <c r="F87" s="12" t="n"/>
      <c r="G87" s="11" t="n"/>
      <c r="H87" s="7" t="n"/>
      <c r="I87" s="12" t="n"/>
      <c r="J87" s="13">
        <f>IF($A87="","",SUMIFS(Invoices!$F$5:$F$204,Invoices!$D$5:$D$204,$A87))</f>
        <v/>
      </c>
      <c r="K87" s="14">
        <f>IF($A87="","",IF($G87="Cancelled",0,MAX(0,$F87-$J87)))</f>
        <v/>
      </c>
      <c r="L87" s="13">
        <f>IF($A87="","",IF($G87="Cancelled",0,MAX(0,$F87-$I87)))</f>
        <v/>
      </c>
      <c r="M87" s="15">
        <f>IF($A87="","",IF(OR($G87="Cancelled",$K87&lt;=0),"",TODAY()-$B87))</f>
        <v/>
      </c>
      <c r="N87" s="16">
        <f>IF($M87="","",IF($M87&gt;120,"120+ days",IF($M87&gt;90,"91-120",IF($M87&gt;60,"61-90",IF($M87&gt;30,"31-60","0-30")))))</f>
        <v/>
      </c>
      <c r="O87" s="16">
        <f>IF($A87="","",IF($G87="Cancelled","Cancelled — excluded from committed",IF($J87&gt;$F87,"Invoiced above the PO value — check",IF($K87&lt;=0,"Fully invoiced",IF(AND($I87&gt;0,$J87&lt;$I87),"Received and not yet invoiced",IF($M87&gt;90,"Open over 90 days — chase receipting","Open commitment"))))))</f>
        <v/>
      </c>
    </row>
    <row r="88">
      <c r="A88" s="11" t="n"/>
      <c r="B88" s="7" t="n"/>
      <c r="C88" s="11" t="n"/>
      <c r="D88" s="11" t="n"/>
      <c r="E88" s="11" t="n"/>
      <c r="F88" s="12" t="n"/>
      <c r="G88" s="11" t="n"/>
      <c r="H88" s="7" t="n"/>
      <c r="I88" s="12" t="n"/>
      <c r="J88" s="13">
        <f>IF($A88="","",SUMIFS(Invoices!$F$5:$F$204,Invoices!$D$5:$D$204,$A88))</f>
        <v/>
      </c>
      <c r="K88" s="14">
        <f>IF($A88="","",IF($G88="Cancelled",0,MAX(0,$F88-$J88)))</f>
        <v/>
      </c>
      <c r="L88" s="13">
        <f>IF($A88="","",IF($G88="Cancelled",0,MAX(0,$F88-$I88)))</f>
        <v/>
      </c>
      <c r="M88" s="15">
        <f>IF($A88="","",IF(OR($G88="Cancelled",$K88&lt;=0),"",TODAY()-$B88))</f>
        <v/>
      </c>
      <c r="N88" s="16">
        <f>IF($M88="","",IF($M88&gt;120,"120+ days",IF($M88&gt;90,"91-120",IF($M88&gt;60,"61-90",IF($M88&gt;30,"31-60","0-30")))))</f>
        <v/>
      </c>
      <c r="O88" s="16">
        <f>IF($A88="","",IF($G88="Cancelled","Cancelled — excluded from committed",IF($J88&gt;$F88,"Invoiced above the PO value — check",IF($K88&lt;=0,"Fully invoiced",IF(AND($I88&gt;0,$J88&lt;$I88),"Received and not yet invoiced",IF($M88&gt;90,"Open over 90 days — chase receipting","Open commitment"))))))</f>
        <v/>
      </c>
    </row>
    <row r="89">
      <c r="A89" s="11" t="n"/>
      <c r="B89" s="7" t="n"/>
      <c r="C89" s="11" t="n"/>
      <c r="D89" s="11" t="n"/>
      <c r="E89" s="11" t="n"/>
      <c r="F89" s="12" t="n"/>
      <c r="G89" s="11" t="n"/>
      <c r="H89" s="7" t="n"/>
      <c r="I89" s="12" t="n"/>
      <c r="J89" s="13">
        <f>IF($A89="","",SUMIFS(Invoices!$F$5:$F$204,Invoices!$D$5:$D$204,$A89))</f>
        <v/>
      </c>
      <c r="K89" s="14">
        <f>IF($A89="","",IF($G89="Cancelled",0,MAX(0,$F89-$J89)))</f>
        <v/>
      </c>
      <c r="L89" s="13">
        <f>IF($A89="","",IF($G89="Cancelled",0,MAX(0,$F89-$I89)))</f>
        <v/>
      </c>
      <c r="M89" s="15">
        <f>IF($A89="","",IF(OR($G89="Cancelled",$K89&lt;=0),"",TODAY()-$B89))</f>
        <v/>
      </c>
      <c r="N89" s="16">
        <f>IF($M89="","",IF($M89&gt;120,"120+ days",IF($M89&gt;90,"91-120",IF($M89&gt;60,"61-90",IF($M89&gt;30,"31-60","0-30")))))</f>
        <v/>
      </c>
      <c r="O89" s="16">
        <f>IF($A89="","",IF($G89="Cancelled","Cancelled — excluded from committed",IF($J89&gt;$F89,"Invoiced above the PO value — check",IF($K89&lt;=0,"Fully invoiced",IF(AND($I89&gt;0,$J89&lt;$I89),"Received and not yet invoiced",IF($M89&gt;90,"Open over 90 days — chase receipting","Open commitment"))))))</f>
        <v/>
      </c>
    </row>
    <row r="90">
      <c r="A90" s="11" t="n"/>
      <c r="B90" s="7" t="n"/>
      <c r="C90" s="11" t="n"/>
      <c r="D90" s="11" t="n"/>
      <c r="E90" s="11" t="n"/>
      <c r="F90" s="12" t="n"/>
      <c r="G90" s="11" t="n"/>
      <c r="H90" s="7" t="n"/>
      <c r="I90" s="12" t="n"/>
      <c r="J90" s="13">
        <f>IF($A90="","",SUMIFS(Invoices!$F$5:$F$204,Invoices!$D$5:$D$204,$A90))</f>
        <v/>
      </c>
      <c r="K90" s="14">
        <f>IF($A90="","",IF($G90="Cancelled",0,MAX(0,$F90-$J90)))</f>
        <v/>
      </c>
      <c r="L90" s="13">
        <f>IF($A90="","",IF($G90="Cancelled",0,MAX(0,$F90-$I90)))</f>
        <v/>
      </c>
      <c r="M90" s="15">
        <f>IF($A90="","",IF(OR($G90="Cancelled",$K90&lt;=0),"",TODAY()-$B90))</f>
        <v/>
      </c>
      <c r="N90" s="16">
        <f>IF($M90="","",IF($M90&gt;120,"120+ days",IF($M90&gt;90,"91-120",IF($M90&gt;60,"61-90",IF($M90&gt;30,"31-60","0-30")))))</f>
        <v/>
      </c>
      <c r="O90" s="16">
        <f>IF($A90="","",IF($G90="Cancelled","Cancelled — excluded from committed",IF($J90&gt;$F90,"Invoiced above the PO value — check",IF($K90&lt;=0,"Fully invoiced",IF(AND($I90&gt;0,$J90&lt;$I90),"Received and not yet invoiced",IF($M90&gt;90,"Open over 90 days — chase receipting","Open commitment"))))))</f>
        <v/>
      </c>
    </row>
    <row r="91">
      <c r="A91" s="11" t="n"/>
      <c r="B91" s="7" t="n"/>
      <c r="C91" s="11" t="n"/>
      <c r="D91" s="11" t="n"/>
      <c r="E91" s="11" t="n"/>
      <c r="F91" s="12" t="n"/>
      <c r="G91" s="11" t="n"/>
      <c r="H91" s="7" t="n"/>
      <c r="I91" s="12" t="n"/>
      <c r="J91" s="13">
        <f>IF($A91="","",SUMIFS(Invoices!$F$5:$F$204,Invoices!$D$5:$D$204,$A91))</f>
        <v/>
      </c>
      <c r="K91" s="14">
        <f>IF($A91="","",IF($G91="Cancelled",0,MAX(0,$F91-$J91)))</f>
        <v/>
      </c>
      <c r="L91" s="13">
        <f>IF($A91="","",IF($G91="Cancelled",0,MAX(0,$F91-$I91)))</f>
        <v/>
      </c>
      <c r="M91" s="15">
        <f>IF($A91="","",IF(OR($G91="Cancelled",$K91&lt;=0),"",TODAY()-$B91))</f>
        <v/>
      </c>
      <c r="N91" s="16">
        <f>IF($M91="","",IF($M91&gt;120,"120+ days",IF($M91&gt;90,"91-120",IF($M91&gt;60,"61-90",IF($M91&gt;30,"31-60","0-30")))))</f>
        <v/>
      </c>
      <c r="O91" s="16">
        <f>IF($A91="","",IF($G91="Cancelled","Cancelled — excluded from committed",IF($J91&gt;$F91,"Invoiced above the PO value — check",IF($K91&lt;=0,"Fully invoiced",IF(AND($I91&gt;0,$J91&lt;$I91),"Received and not yet invoiced",IF($M91&gt;90,"Open over 90 days — chase receipting","Open commitment"))))))</f>
        <v/>
      </c>
    </row>
    <row r="92">
      <c r="A92" s="11" t="n"/>
      <c r="B92" s="7" t="n"/>
      <c r="C92" s="11" t="n"/>
      <c r="D92" s="11" t="n"/>
      <c r="E92" s="11" t="n"/>
      <c r="F92" s="12" t="n"/>
      <c r="G92" s="11" t="n"/>
      <c r="H92" s="7" t="n"/>
      <c r="I92" s="12" t="n"/>
      <c r="J92" s="13">
        <f>IF($A92="","",SUMIFS(Invoices!$F$5:$F$204,Invoices!$D$5:$D$204,$A92))</f>
        <v/>
      </c>
      <c r="K92" s="14">
        <f>IF($A92="","",IF($G92="Cancelled",0,MAX(0,$F92-$J92)))</f>
        <v/>
      </c>
      <c r="L92" s="13">
        <f>IF($A92="","",IF($G92="Cancelled",0,MAX(0,$F92-$I92)))</f>
        <v/>
      </c>
      <c r="M92" s="15">
        <f>IF($A92="","",IF(OR($G92="Cancelled",$K92&lt;=0),"",TODAY()-$B92))</f>
        <v/>
      </c>
      <c r="N92" s="16">
        <f>IF($M92="","",IF($M92&gt;120,"120+ days",IF($M92&gt;90,"91-120",IF($M92&gt;60,"61-90",IF($M92&gt;30,"31-60","0-30")))))</f>
        <v/>
      </c>
      <c r="O92" s="16">
        <f>IF($A92="","",IF($G92="Cancelled","Cancelled — excluded from committed",IF($J92&gt;$F92,"Invoiced above the PO value — check",IF($K92&lt;=0,"Fully invoiced",IF(AND($I92&gt;0,$J92&lt;$I92),"Received and not yet invoiced",IF($M92&gt;90,"Open over 90 days — chase receipting","Open commitment"))))))</f>
        <v/>
      </c>
    </row>
    <row r="93">
      <c r="A93" s="11" t="n"/>
      <c r="B93" s="7" t="n"/>
      <c r="C93" s="11" t="n"/>
      <c r="D93" s="11" t="n"/>
      <c r="E93" s="11" t="n"/>
      <c r="F93" s="12" t="n"/>
      <c r="G93" s="11" t="n"/>
      <c r="H93" s="7" t="n"/>
      <c r="I93" s="12" t="n"/>
      <c r="J93" s="13">
        <f>IF($A93="","",SUMIFS(Invoices!$F$5:$F$204,Invoices!$D$5:$D$204,$A93))</f>
        <v/>
      </c>
      <c r="K93" s="14">
        <f>IF($A93="","",IF($G93="Cancelled",0,MAX(0,$F93-$J93)))</f>
        <v/>
      </c>
      <c r="L93" s="13">
        <f>IF($A93="","",IF($G93="Cancelled",0,MAX(0,$F93-$I93)))</f>
        <v/>
      </c>
      <c r="M93" s="15">
        <f>IF($A93="","",IF(OR($G93="Cancelled",$K93&lt;=0),"",TODAY()-$B93))</f>
        <v/>
      </c>
      <c r="N93" s="16">
        <f>IF($M93="","",IF($M93&gt;120,"120+ days",IF($M93&gt;90,"91-120",IF($M93&gt;60,"61-90",IF($M93&gt;30,"31-60","0-30")))))</f>
        <v/>
      </c>
      <c r="O93" s="16">
        <f>IF($A93="","",IF($G93="Cancelled","Cancelled — excluded from committed",IF($J93&gt;$F93,"Invoiced above the PO value — check",IF($K93&lt;=0,"Fully invoiced",IF(AND($I93&gt;0,$J93&lt;$I93),"Received and not yet invoiced",IF($M93&gt;90,"Open over 90 days — chase receipting","Open commitment"))))))</f>
        <v/>
      </c>
    </row>
    <row r="94">
      <c r="A94" s="11" t="n"/>
      <c r="B94" s="7" t="n"/>
      <c r="C94" s="11" t="n"/>
      <c r="D94" s="11" t="n"/>
      <c r="E94" s="11" t="n"/>
      <c r="F94" s="12" t="n"/>
      <c r="G94" s="11" t="n"/>
      <c r="H94" s="7" t="n"/>
      <c r="I94" s="12" t="n"/>
      <c r="J94" s="13">
        <f>IF($A94="","",SUMIFS(Invoices!$F$5:$F$204,Invoices!$D$5:$D$204,$A94))</f>
        <v/>
      </c>
      <c r="K94" s="14">
        <f>IF($A94="","",IF($G94="Cancelled",0,MAX(0,$F94-$J94)))</f>
        <v/>
      </c>
      <c r="L94" s="13">
        <f>IF($A94="","",IF($G94="Cancelled",0,MAX(0,$F94-$I94)))</f>
        <v/>
      </c>
      <c r="M94" s="15">
        <f>IF($A94="","",IF(OR($G94="Cancelled",$K94&lt;=0),"",TODAY()-$B94))</f>
        <v/>
      </c>
      <c r="N94" s="16">
        <f>IF($M94="","",IF($M94&gt;120,"120+ days",IF($M94&gt;90,"91-120",IF($M94&gt;60,"61-90",IF($M94&gt;30,"31-60","0-30")))))</f>
        <v/>
      </c>
      <c r="O94" s="16">
        <f>IF($A94="","",IF($G94="Cancelled","Cancelled — excluded from committed",IF($J94&gt;$F94,"Invoiced above the PO value — check",IF($K94&lt;=0,"Fully invoiced",IF(AND($I94&gt;0,$J94&lt;$I94),"Received and not yet invoiced",IF($M94&gt;90,"Open over 90 days — chase receipting","Open commitment"))))))</f>
        <v/>
      </c>
    </row>
    <row r="95">
      <c r="A95" s="11" t="n"/>
      <c r="B95" s="7" t="n"/>
      <c r="C95" s="11" t="n"/>
      <c r="D95" s="11" t="n"/>
      <c r="E95" s="11" t="n"/>
      <c r="F95" s="12" t="n"/>
      <c r="G95" s="11" t="n"/>
      <c r="H95" s="7" t="n"/>
      <c r="I95" s="12" t="n"/>
      <c r="J95" s="13">
        <f>IF($A95="","",SUMIFS(Invoices!$F$5:$F$204,Invoices!$D$5:$D$204,$A95))</f>
        <v/>
      </c>
      <c r="K95" s="14">
        <f>IF($A95="","",IF($G95="Cancelled",0,MAX(0,$F95-$J95)))</f>
        <v/>
      </c>
      <c r="L95" s="13">
        <f>IF($A95="","",IF($G95="Cancelled",0,MAX(0,$F95-$I95)))</f>
        <v/>
      </c>
      <c r="M95" s="15">
        <f>IF($A95="","",IF(OR($G95="Cancelled",$K95&lt;=0),"",TODAY()-$B95))</f>
        <v/>
      </c>
      <c r="N95" s="16">
        <f>IF($M95="","",IF($M95&gt;120,"120+ days",IF($M95&gt;90,"91-120",IF($M95&gt;60,"61-90",IF($M95&gt;30,"31-60","0-30")))))</f>
        <v/>
      </c>
      <c r="O95" s="16">
        <f>IF($A95="","",IF($G95="Cancelled","Cancelled — excluded from committed",IF($J95&gt;$F95,"Invoiced above the PO value — check",IF($K95&lt;=0,"Fully invoiced",IF(AND($I95&gt;0,$J95&lt;$I95),"Received and not yet invoiced",IF($M95&gt;90,"Open over 90 days — chase receipting","Open commitment"))))))</f>
        <v/>
      </c>
    </row>
    <row r="96">
      <c r="A96" s="11" t="n"/>
      <c r="B96" s="7" t="n"/>
      <c r="C96" s="11" t="n"/>
      <c r="D96" s="11" t="n"/>
      <c r="E96" s="11" t="n"/>
      <c r="F96" s="12" t="n"/>
      <c r="G96" s="11" t="n"/>
      <c r="H96" s="7" t="n"/>
      <c r="I96" s="12" t="n"/>
      <c r="J96" s="13">
        <f>IF($A96="","",SUMIFS(Invoices!$F$5:$F$204,Invoices!$D$5:$D$204,$A96))</f>
        <v/>
      </c>
      <c r="K96" s="14">
        <f>IF($A96="","",IF($G96="Cancelled",0,MAX(0,$F96-$J96)))</f>
        <v/>
      </c>
      <c r="L96" s="13">
        <f>IF($A96="","",IF($G96="Cancelled",0,MAX(0,$F96-$I96)))</f>
        <v/>
      </c>
      <c r="M96" s="15">
        <f>IF($A96="","",IF(OR($G96="Cancelled",$K96&lt;=0),"",TODAY()-$B96))</f>
        <v/>
      </c>
      <c r="N96" s="16">
        <f>IF($M96="","",IF($M96&gt;120,"120+ days",IF($M96&gt;90,"91-120",IF($M96&gt;60,"61-90",IF($M96&gt;30,"31-60","0-30")))))</f>
        <v/>
      </c>
      <c r="O96" s="16">
        <f>IF($A96="","",IF($G96="Cancelled","Cancelled — excluded from committed",IF($J96&gt;$F96,"Invoiced above the PO value — check",IF($K96&lt;=0,"Fully invoiced",IF(AND($I96&gt;0,$J96&lt;$I96),"Received and not yet invoiced",IF($M96&gt;90,"Open over 90 days — chase receipting","Open commitment"))))))</f>
        <v/>
      </c>
    </row>
    <row r="97">
      <c r="A97" s="11" t="n"/>
      <c r="B97" s="7" t="n"/>
      <c r="C97" s="11" t="n"/>
      <c r="D97" s="11" t="n"/>
      <c r="E97" s="11" t="n"/>
      <c r="F97" s="12" t="n"/>
      <c r="G97" s="11" t="n"/>
      <c r="H97" s="7" t="n"/>
      <c r="I97" s="12" t="n"/>
      <c r="J97" s="13">
        <f>IF($A97="","",SUMIFS(Invoices!$F$5:$F$204,Invoices!$D$5:$D$204,$A97))</f>
        <v/>
      </c>
      <c r="K97" s="14">
        <f>IF($A97="","",IF($G97="Cancelled",0,MAX(0,$F97-$J97)))</f>
        <v/>
      </c>
      <c r="L97" s="13">
        <f>IF($A97="","",IF($G97="Cancelled",0,MAX(0,$F97-$I97)))</f>
        <v/>
      </c>
      <c r="M97" s="15">
        <f>IF($A97="","",IF(OR($G97="Cancelled",$K97&lt;=0),"",TODAY()-$B97))</f>
        <v/>
      </c>
      <c r="N97" s="16">
        <f>IF($M97="","",IF($M97&gt;120,"120+ days",IF($M97&gt;90,"91-120",IF($M97&gt;60,"61-90",IF($M97&gt;30,"31-60","0-30")))))</f>
        <v/>
      </c>
      <c r="O97" s="16">
        <f>IF($A97="","",IF($G97="Cancelled","Cancelled — excluded from committed",IF($J97&gt;$F97,"Invoiced above the PO value — check",IF($K97&lt;=0,"Fully invoiced",IF(AND($I97&gt;0,$J97&lt;$I97),"Received and not yet invoiced",IF($M97&gt;90,"Open over 90 days — chase receipting","Open commitment"))))))</f>
        <v/>
      </c>
    </row>
    <row r="98">
      <c r="A98" s="11" t="n"/>
      <c r="B98" s="7" t="n"/>
      <c r="C98" s="11" t="n"/>
      <c r="D98" s="11" t="n"/>
      <c r="E98" s="11" t="n"/>
      <c r="F98" s="12" t="n"/>
      <c r="G98" s="11" t="n"/>
      <c r="H98" s="7" t="n"/>
      <c r="I98" s="12" t="n"/>
      <c r="J98" s="13">
        <f>IF($A98="","",SUMIFS(Invoices!$F$5:$F$204,Invoices!$D$5:$D$204,$A98))</f>
        <v/>
      </c>
      <c r="K98" s="14">
        <f>IF($A98="","",IF($G98="Cancelled",0,MAX(0,$F98-$J98)))</f>
        <v/>
      </c>
      <c r="L98" s="13">
        <f>IF($A98="","",IF($G98="Cancelled",0,MAX(0,$F98-$I98)))</f>
        <v/>
      </c>
      <c r="M98" s="15">
        <f>IF($A98="","",IF(OR($G98="Cancelled",$K98&lt;=0),"",TODAY()-$B98))</f>
        <v/>
      </c>
      <c r="N98" s="16">
        <f>IF($M98="","",IF($M98&gt;120,"120+ days",IF($M98&gt;90,"91-120",IF($M98&gt;60,"61-90",IF($M98&gt;30,"31-60","0-30")))))</f>
        <v/>
      </c>
      <c r="O98" s="16">
        <f>IF($A98="","",IF($G98="Cancelled","Cancelled — excluded from committed",IF($J98&gt;$F98,"Invoiced above the PO value — check",IF($K98&lt;=0,"Fully invoiced",IF(AND($I98&gt;0,$J98&lt;$I98),"Received and not yet invoiced",IF($M98&gt;90,"Open over 90 days — chase receipting","Open commitment"))))))</f>
        <v/>
      </c>
    </row>
    <row r="99">
      <c r="A99" s="11" t="n"/>
      <c r="B99" s="7" t="n"/>
      <c r="C99" s="11" t="n"/>
      <c r="D99" s="11" t="n"/>
      <c r="E99" s="11" t="n"/>
      <c r="F99" s="12" t="n"/>
      <c r="G99" s="11" t="n"/>
      <c r="H99" s="7" t="n"/>
      <c r="I99" s="12" t="n"/>
      <c r="J99" s="13">
        <f>IF($A99="","",SUMIFS(Invoices!$F$5:$F$204,Invoices!$D$5:$D$204,$A99))</f>
        <v/>
      </c>
      <c r="K99" s="14">
        <f>IF($A99="","",IF($G99="Cancelled",0,MAX(0,$F99-$J99)))</f>
        <v/>
      </c>
      <c r="L99" s="13">
        <f>IF($A99="","",IF($G99="Cancelled",0,MAX(0,$F99-$I99)))</f>
        <v/>
      </c>
      <c r="M99" s="15">
        <f>IF($A99="","",IF(OR($G99="Cancelled",$K99&lt;=0),"",TODAY()-$B99))</f>
        <v/>
      </c>
      <c r="N99" s="16">
        <f>IF($M99="","",IF($M99&gt;120,"120+ days",IF($M99&gt;90,"91-120",IF($M99&gt;60,"61-90",IF($M99&gt;30,"31-60","0-30")))))</f>
        <v/>
      </c>
      <c r="O99" s="16">
        <f>IF($A99="","",IF($G99="Cancelled","Cancelled — excluded from committed",IF($J99&gt;$F99,"Invoiced above the PO value — check",IF($K99&lt;=0,"Fully invoiced",IF(AND($I99&gt;0,$J99&lt;$I99),"Received and not yet invoiced",IF($M99&gt;90,"Open over 90 days — chase receipting","Open commitment"))))))</f>
        <v/>
      </c>
    </row>
    <row r="100">
      <c r="A100" s="11" t="n"/>
      <c r="B100" s="7" t="n"/>
      <c r="C100" s="11" t="n"/>
      <c r="D100" s="11" t="n"/>
      <c r="E100" s="11" t="n"/>
      <c r="F100" s="12" t="n"/>
      <c r="G100" s="11" t="n"/>
      <c r="H100" s="7" t="n"/>
      <c r="I100" s="12" t="n"/>
      <c r="J100" s="13">
        <f>IF($A100="","",SUMIFS(Invoices!$F$5:$F$204,Invoices!$D$5:$D$204,$A100))</f>
        <v/>
      </c>
      <c r="K100" s="14">
        <f>IF($A100="","",IF($G100="Cancelled",0,MAX(0,$F100-$J100)))</f>
        <v/>
      </c>
      <c r="L100" s="13">
        <f>IF($A100="","",IF($G100="Cancelled",0,MAX(0,$F100-$I100)))</f>
        <v/>
      </c>
      <c r="M100" s="15">
        <f>IF($A100="","",IF(OR($G100="Cancelled",$K100&lt;=0),"",TODAY()-$B100))</f>
        <v/>
      </c>
      <c r="N100" s="16">
        <f>IF($M100="","",IF($M100&gt;120,"120+ days",IF($M100&gt;90,"91-120",IF($M100&gt;60,"61-90",IF($M100&gt;30,"31-60","0-30")))))</f>
        <v/>
      </c>
      <c r="O100" s="16">
        <f>IF($A100="","",IF($G100="Cancelled","Cancelled — excluded from committed",IF($J100&gt;$F100,"Invoiced above the PO value — check",IF($K100&lt;=0,"Fully invoiced",IF(AND($I100&gt;0,$J100&lt;$I100),"Received and not yet invoiced",IF($M100&gt;90,"Open over 90 days — chase receipting","Open commitment"))))))</f>
        <v/>
      </c>
    </row>
    <row r="101">
      <c r="A101" s="11" t="n"/>
      <c r="B101" s="7" t="n"/>
      <c r="C101" s="11" t="n"/>
      <c r="D101" s="11" t="n"/>
      <c r="E101" s="11" t="n"/>
      <c r="F101" s="12" t="n"/>
      <c r="G101" s="11" t="n"/>
      <c r="H101" s="7" t="n"/>
      <c r="I101" s="12" t="n"/>
      <c r="J101" s="13">
        <f>IF($A101="","",SUMIFS(Invoices!$F$5:$F$204,Invoices!$D$5:$D$204,$A101))</f>
        <v/>
      </c>
      <c r="K101" s="14">
        <f>IF($A101="","",IF($G101="Cancelled",0,MAX(0,$F101-$J101)))</f>
        <v/>
      </c>
      <c r="L101" s="13">
        <f>IF($A101="","",IF($G101="Cancelled",0,MAX(0,$F101-$I101)))</f>
        <v/>
      </c>
      <c r="M101" s="15">
        <f>IF($A101="","",IF(OR($G101="Cancelled",$K101&lt;=0),"",TODAY()-$B101))</f>
        <v/>
      </c>
      <c r="N101" s="16">
        <f>IF($M101="","",IF($M101&gt;120,"120+ days",IF($M101&gt;90,"91-120",IF($M101&gt;60,"61-90",IF($M101&gt;30,"31-60","0-30")))))</f>
        <v/>
      </c>
      <c r="O101" s="16">
        <f>IF($A101="","",IF($G101="Cancelled","Cancelled — excluded from committed",IF($J101&gt;$F101,"Invoiced above the PO value — check",IF($K101&lt;=0,"Fully invoiced",IF(AND($I101&gt;0,$J101&lt;$I101),"Received and not yet invoiced",IF($M101&gt;90,"Open over 90 days — chase receipting","Open commitment"))))))</f>
        <v/>
      </c>
    </row>
    <row r="102">
      <c r="A102" s="11" t="n"/>
      <c r="B102" s="7" t="n"/>
      <c r="C102" s="11" t="n"/>
      <c r="D102" s="11" t="n"/>
      <c r="E102" s="11" t="n"/>
      <c r="F102" s="12" t="n"/>
      <c r="G102" s="11" t="n"/>
      <c r="H102" s="7" t="n"/>
      <c r="I102" s="12" t="n"/>
      <c r="J102" s="13">
        <f>IF($A102="","",SUMIFS(Invoices!$F$5:$F$204,Invoices!$D$5:$D$204,$A102))</f>
        <v/>
      </c>
      <c r="K102" s="14">
        <f>IF($A102="","",IF($G102="Cancelled",0,MAX(0,$F102-$J102)))</f>
        <v/>
      </c>
      <c r="L102" s="13">
        <f>IF($A102="","",IF($G102="Cancelled",0,MAX(0,$F102-$I102)))</f>
        <v/>
      </c>
      <c r="M102" s="15">
        <f>IF($A102="","",IF(OR($G102="Cancelled",$K102&lt;=0),"",TODAY()-$B102))</f>
        <v/>
      </c>
      <c r="N102" s="16">
        <f>IF($M102="","",IF($M102&gt;120,"120+ days",IF($M102&gt;90,"91-120",IF($M102&gt;60,"61-90",IF($M102&gt;30,"31-60","0-30")))))</f>
        <v/>
      </c>
      <c r="O102" s="16">
        <f>IF($A102="","",IF($G102="Cancelled","Cancelled — excluded from committed",IF($J102&gt;$F102,"Invoiced above the PO value — check",IF($K102&lt;=0,"Fully invoiced",IF(AND($I102&gt;0,$J102&lt;$I102),"Received and not yet invoiced",IF($M102&gt;90,"Open over 90 days — chase receipting","Open commitment"))))))</f>
        <v/>
      </c>
    </row>
    <row r="103">
      <c r="A103" s="11" t="n"/>
      <c r="B103" s="7" t="n"/>
      <c r="C103" s="11" t="n"/>
      <c r="D103" s="11" t="n"/>
      <c r="E103" s="11" t="n"/>
      <c r="F103" s="12" t="n"/>
      <c r="G103" s="11" t="n"/>
      <c r="H103" s="7" t="n"/>
      <c r="I103" s="12" t="n"/>
      <c r="J103" s="13">
        <f>IF($A103="","",SUMIFS(Invoices!$F$5:$F$204,Invoices!$D$5:$D$204,$A103))</f>
        <v/>
      </c>
      <c r="K103" s="14">
        <f>IF($A103="","",IF($G103="Cancelled",0,MAX(0,$F103-$J103)))</f>
        <v/>
      </c>
      <c r="L103" s="13">
        <f>IF($A103="","",IF($G103="Cancelled",0,MAX(0,$F103-$I103)))</f>
        <v/>
      </c>
      <c r="M103" s="15">
        <f>IF($A103="","",IF(OR($G103="Cancelled",$K103&lt;=0),"",TODAY()-$B103))</f>
        <v/>
      </c>
      <c r="N103" s="16">
        <f>IF($M103="","",IF($M103&gt;120,"120+ days",IF($M103&gt;90,"91-120",IF($M103&gt;60,"61-90",IF($M103&gt;30,"31-60","0-30")))))</f>
        <v/>
      </c>
      <c r="O103" s="16">
        <f>IF($A103="","",IF($G103="Cancelled","Cancelled — excluded from committed",IF($J103&gt;$F103,"Invoiced above the PO value — check",IF($K103&lt;=0,"Fully invoiced",IF(AND($I103&gt;0,$J103&lt;$I103),"Received and not yet invoiced",IF($M103&gt;90,"Open over 90 days — chase receipting","Open commitment"))))))</f>
        <v/>
      </c>
    </row>
    <row r="104">
      <c r="A104" s="11" t="n"/>
      <c r="B104" s="7" t="n"/>
      <c r="C104" s="11" t="n"/>
      <c r="D104" s="11" t="n"/>
      <c r="E104" s="11" t="n"/>
      <c r="F104" s="12" t="n"/>
      <c r="G104" s="11" t="n"/>
      <c r="H104" s="7" t="n"/>
      <c r="I104" s="12" t="n"/>
      <c r="J104" s="13">
        <f>IF($A104="","",SUMIFS(Invoices!$F$5:$F$204,Invoices!$D$5:$D$204,$A104))</f>
        <v/>
      </c>
      <c r="K104" s="14">
        <f>IF($A104="","",IF($G104="Cancelled",0,MAX(0,$F104-$J104)))</f>
        <v/>
      </c>
      <c r="L104" s="13">
        <f>IF($A104="","",IF($G104="Cancelled",0,MAX(0,$F104-$I104)))</f>
        <v/>
      </c>
      <c r="M104" s="15">
        <f>IF($A104="","",IF(OR($G104="Cancelled",$K104&lt;=0),"",TODAY()-$B104))</f>
        <v/>
      </c>
      <c r="N104" s="16">
        <f>IF($M104="","",IF($M104&gt;120,"120+ days",IF($M104&gt;90,"91-120",IF($M104&gt;60,"61-90",IF($M104&gt;30,"31-60","0-30")))))</f>
        <v/>
      </c>
      <c r="O104" s="16">
        <f>IF($A104="","",IF($G104="Cancelled","Cancelled — excluded from committed",IF($J104&gt;$F104,"Invoiced above the PO value — check",IF($K104&lt;=0,"Fully invoiced",IF(AND($I104&gt;0,$J104&lt;$I104),"Received and not yet invoiced",IF($M104&gt;90,"Open over 90 days — chase receipting","Open commitment"))))))</f>
        <v/>
      </c>
    </row>
    <row r="105">
      <c r="A105" s="11" t="n"/>
      <c r="B105" s="7" t="n"/>
      <c r="C105" s="11" t="n"/>
      <c r="D105" s="11" t="n"/>
      <c r="E105" s="11" t="n"/>
      <c r="F105" s="12" t="n"/>
      <c r="G105" s="11" t="n"/>
      <c r="H105" s="7" t="n"/>
      <c r="I105" s="12" t="n"/>
      <c r="J105" s="13">
        <f>IF($A105="","",SUMIFS(Invoices!$F$5:$F$204,Invoices!$D$5:$D$204,$A105))</f>
        <v/>
      </c>
      <c r="K105" s="14">
        <f>IF($A105="","",IF($G105="Cancelled",0,MAX(0,$F105-$J105)))</f>
        <v/>
      </c>
      <c r="L105" s="13">
        <f>IF($A105="","",IF($G105="Cancelled",0,MAX(0,$F105-$I105)))</f>
        <v/>
      </c>
      <c r="M105" s="15">
        <f>IF($A105="","",IF(OR($G105="Cancelled",$K105&lt;=0),"",TODAY()-$B105))</f>
        <v/>
      </c>
      <c r="N105" s="16">
        <f>IF($M105="","",IF($M105&gt;120,"120+ days",IF($M105&gt;90,"91-120",IF($M105&gt;60,"61-90",IF($M105&gt;30,"31-60","0-30")))))</f>
        <v/>
      </c>
      <c r="O105" s="16">
        <f>IF($A105="","",IF($G105="Cancelled","Cancelled — excluded from committed",IF($J105&gt;$F105,"Invoiced above the PO value — check",IF($K105&lt;=0,"Fully invoiced",IF(AND($I105&gt;0,$J105&lt;$I105),"Received and not yet invoiced",IF($M105&gt;90,"Open over 90 days — chase receipting","Open commitment"))))))</f>
        <v/>
      </c>
    </row>
    <row r="106">
      <c r="A106" s="11" t="n"/>
      <c r="B106" s="7" t="n"/>
      <c r="C106" s="11" t="n"/>
      <c r="D106" s="11" t="n"/>
      <c r="E106" s="11" t="n"/>
      <c r="F106" s="12" t="n"/>
      <c r="G106" s="11" t="n"/>
      <c r="H106" s="7" t="n"/>
      <c r="I106" s="12" t="n"/>
      <c r="J106" s="13">
        <f>IF($A106="","",SUMIFS(Invoices!$F$5:$F$204,Invoices!$D$5:$D$204,$A106))</f>
        <v/>
      </c>
      <c r="K106" s="14">
        <f>IF($A106="","",IF($G106="Cancelled",0,MAX(0,$F106-$J106)))</f>
        <v/>
      </c>
      <c r="L106" s="13">
        <f>IF($A106="","",IF($G106="Cancelled",0,MAX(0,$F106-$I106)))</f>
        <v/>
      </c>
      <c r="M106" s="15">
        <f>IF($A106="","",IF(OR($G106="Cancelled",$K106&lt;=0),"",TODAY()-$B106))</f>
        <v/>
      </c>
      <c r="N106" s="16">
        <f>IF($M106="","",IF($M106&gt;120,"120+ days",IF($M106&gt;90,"91-120",IF($M106&gt;60,"61-90",IF($M106&gt;30,"31-60","0-30")))))</f>
        <v/>
      </c>
      <c r="O106" s="16">
        <f>IF($A106="","",IF($G106="Cancelled","Cancelled — excluded from committed",IF($J106&gt;$F106,"Invoiced above the PO value — check",IF($K106&lt;=0,"Fully invoiced",IF(AND($I106&gt;0,$J106&lt;$I106),"Received and not yet invoiced",IF($M106&gt;90,"Open over 90 days — chase receipting","Open commitment"))))))</f>
        <v/>
      </c>
    </row>
    <row r="107">
      <c r="A107" s="11" t="n"/>
      <c r="B107" s="7" t="n"/>
      <c r="C107" s="11" t="n"/>
      <c r="D107" s="11" t="n"/>
      <c r="E107" s="11" t="n"/>
      <c r="F107" s="12" t="n"/>
      <c r="G107" s="11" t="n"/>
      <c r="H107" s="7" t="n"/>
      <c r="I107" s="12" t="n"/>
      <c r="J107" s="13">
        <f>IF($A107="","",SUMIFS(Invoices!$F$5:$F$204,Invoices!$D$5:$D$204,$A107))</f>
        <v/>
      </c>
      <c r="K107" s="14">
        <f>IF($A107="","",IF($G107="Cancelled",0,MAX(0,$F107-$J107)))</f>
        <v/>
      </c>
      <c r="L107" s="13">
        <f>IF($A107="","",IF($G107="Cancelled",0,MAX(0,$F107-$I107)))</f>
        <v/>
      </c>
      <c r="M107" s="15">
        <f>IF($A107="","",IF(OR($G107="Cancelled",$K107&lt;=0),"",TODAY()-$B107))</f>
        <v/>
      </c>
      <c r="N107" s="16">
        <f>IF($M107="","",IF($M107&gt;120,"120+ days",IF($M107&gt;90,"91-120",IF($M107&gt;60,"61-90",IF($M107&gt;30,"31-60","0-30")))))</f>
        <v/>
      </c>
      <c r="O107" s="16">
        <f>IF($A107="","",IF($G107="Cancelled","Cancelled — excluded from committed",IF($J107&gt;$F107,"Invoiced above the PO value — check",IF($K107&lt;=0,"Fully invoiced",IF(AND($I107&gt;0,$J107&lt;$I107),"Received and not yet invoiced",IF($M107&gt;90,"Open over 90 days — chase receipting","Open commitment"))))))</f>
        <v/>
      </c>
    </row>
    <row r="108">
      <c r="A108" s="11" t="n"/>
      <c r="B108" s="7" t="n"/>
      <c r="C108" s="11" t="n"/>
      <c r="D108" s="11" t="n"/>
      <c r="E108" s="11" t="n"/>
      <c r="F108" s="12" t="n"/>
      <c r="G108" s="11" t="n"/>
      <c r="H108" s="7" t="n"/>
      <c r="I108" s="12" t="n"/>
      <c r="J108" s="13">
        <f>IF($A108="","",SUMIFS(Invoices!$F$5:$F$204,Invoices!$D$5:$D$204,$A108))</f>
        <v/>
      </c>
      <c r="K108" s="14">
        <f>IF($A108="","",IF($G108="Cancelled",0,MAX(0,$F108-$J108)))</f>
        <v/>
      </c>
      <c r="L108" s="13">
        <f>IF($A108="","",IF($G108="Cancelled",0,MAX(0,$F108-$I108)))</f>
        <v/>
      </c>
      <c r="M108" s="15">
        <f>IF($A108="","",IF(OR($G108="Cancelled",$K108&lt;=0),"",TODAY()-$B108))</f>
        <v/>
      </c>
      <c r="N108" s="16">
        <f>IF($M108="","",IF($M108&gt;120,"120+ days",IF($M108&gt;90,"91-120",IF($M108&gt;60,"61-90",IF($M108&gt;30,"31-60","0-30")))))</f>
        <v/>
      </c>
      <c r="O108" s="16">
        <f>IF($A108="","",IF($G108="Cancelled","Cancelled — excluded from committed",IF($J108&gt;$F108,"Invoiced above the PO value — check",IF($K108&lt;=0,"Fully invoiced",IF(AND($I108&gt;0,$J108&lt;$I108),"Received and not yet invoiced",IF($M108&gt;90,"Open over 90 days — chase receipting","Open commitment"))))))</f>
        <v/>
      </c>
    </row>
    <row r="109">
      <c r="A109" s="11" t="n"/>
      <c r="B109" s="7" t="n"/>
      <c r="C109" s="11" t="n"/>
      <c r="D109" s="11" t="n"/>
      <c r="E109" s="11" t="n"/>
      <c r="F109" s="12" t="n"/>
      <c r="G109" s="11" t="n"/>
      <c r="H109" s="7" t="n"/>
      <c r="I109" s="12" t="n"/>
      <c r="J109" s="13">
        <f>IF($A109="","",SUMIFS(Invoices!$F$5:$F$204,Invoices!$D$5:$D$204,$A109))</f>
        <v/>
      </c>
      <c r="K109" s="14">
        <f>IF($A109="","",IF($G109="Cancelled",0,MAX(0,$F109-$J109)))</f>
        <v/>
      </c>
      <c r="L109" s="13">
        <f>IF($A109="","",IF($G109="Cancelled",0,MAX(0,$F109-$I109)))</f>
        <v/>
      </c>
      <c r="M109" s="15">
        <f>IF($A109="","",IF(OR($G109="Cancelled",$K109&lt;=0),"",TODAY()-$B109))</f>
        <v/>
      </c>
      <c r="N109" s="16">
        <f>IF($M109="","",IF($M109&gt;120,"120+ days",IF($M109&gt;90,"91-120",IF($M109&gt;60,"61-90",IF($M109&gt;30,"31-60","0-30")))))</f>
        <v/>
      </c>
      <c r="O109" s="16">
        <f>IF($A109="","",IF($G109="Cancelled","Cancelled — excluded from committed",IF($J109&gt;$F109,"Invoiced above the PO value — check",IF($K109&lt;=0,"Fully invoiced",IF(AND($I109&gt;0,$J109&lt;$I109),"Received and not yet invoiced",IF($M109&gt;90,"Open over 90 days — chase receipting","Open commitment"))))))</f>
        <v/>
      </c>
    </row>
    <row r="110">
      <c r="A110" s="11" t="n"/>
      <c r="B110" s="7" t="n"/>
      <c r="C110" s="11" t="n"/>
      <c r="D110" s="11" t="n"/>
      <c r="E110" s="11" t="n"/>
      <c r="F110" s="12" t="n"/>
      <c r="G110" s="11" t="n"/>
      <c r="H110" s="7" t="n"/>
      <c r="I110" s="12" t="n"/>
      <c r="J110" s="13">
        <f>IF($A110="","",SUMIFS(Invoices!$F$5:$F$204,Invoices!$D$5:$D$204,$A110))</f>
        <v/>
      </c>
      <c r="K110" s="14">
        <f>IF($A110="","",IF($G110="Cancelled",0,MAX(0,$F110-$J110)))</f>
        <v/>
      </c>
      <c r="L110" s="13">
        <f>IF($A110="","",IF($G110="Cancelled",0,MAX(0,$F110-$I110)))</f>
        <v/>
      </c>
      <c r="M110" s="15">
        <f>IF($A110="","",IF(OR($G110="Cancelled",$K110&lt;=0),"",TODAY()-$B110))</f>
        <v/>
      </c>
      <c r="N110" s="16">
        <f>IF($M110="","",IF($M110&gt;120,"120+ days",IF($M110&gt;90,"91-120",IF($M110&gt;60,"61-90",IF($M110&gt;30,"31-60","0-30")))))</f>
        <v/>
      </c>
      <c r="O110" s="16">
        <f>IF($A110="","",IF($G110="Cancelled","Cancelled — excluded from committed",IF($J110&gt;$F110,"Invoiced above the PO value — check",IF($K110&lt;=0,"Fully invoiced",IF(AND($I110&gt;0,$J110&lt;$I110),"Received and not yet invoiced",IF($M110&gt;90,"Open over 90 days — chase receipting","Open commitment"))))))</f>
        <v/>
      </c>
    </row>
    <row r="111">
      <c r="A111" s="11" t="n"/>
      <c r="B111" s="7" t="n"/>
      <c r="C111" s="11" t="n"/>
      <c r="D111" s="11" t="n"/>
      <c r="E111" s="11" t="n"/>
      <c r="F111" s="12" t="n"/>
      <c r="G111" s="11" t="n"/>
      <c r="H111" s="7" t="n"/>
      <c r="I111" s="12" t="n"/>
      <c r="J111" s="13">
        <f>IF($A111="","",SUMIFS(Invoices!$F$5:$F$204,Invoices!$D$5:$D$204,$A111))</f>
        <v/>
      </c>
      <c r="K111" s="14">
        <f>IF($A111="","",IF($G111="Cancelled",0,MAX(0,$F111-$J111)))</f>
        <v/>
      </c>
      <c r="L111" s="13">
        <f>IF($A111="","",IF($G111="Cancelled",0,MAX(0,$F111-$I111)))</f>
        <v/>
      </c>
      <c r="M111" s="15">
        <f>IF($A111="","",IF(OR($G111="Cancelled",$K111&lt;=0),"",TODAY()-$B111))</f>
        <v/>
      </c>
      <c r="N111" s="16">
        <f>IF($M111="","",IF($M111&gt;120,"120+ days",IF($M111&gt;90,"91-120",IF($M111&gt;60,"61-90",IF($M111&gt;30,"31-60","0-30")))))</f>
        <v/>
      </c>
      <c r="O111" s="16">
        <f>IF($A111="","",IF($G111="Cancelled","Cancelled — excluded from committed",IF($J111&gt;$F111,"Invoiced above the PO value — check",IF($K111&lt;=0,"Fully invoiced",IF(AND($I111&gt;0,$J111&lt;$I111),"Received and not yet invoiced",IF($M111&gt;90,"Open over 90 days — chase receipting","Open commitment"))))))</f>
        <v/>
      </c>
    </row>
    <row r="112">
      <c r="A112" s="11" t="n"/>
      <c r="B112" s="7" t="n"/>
      <c r="C112" s="11" t="n"/>
      <c r="D112" s="11" t="n"/>
      <c r="E112" s="11" t="n"/>
      <c r="F112" s="12" t="n"/>
      <c r="G112" s="11" t="n"/>
      <c r="H112" s="7" t="n"/>
      <c r="I112" s="12" t="n"/>
      <c r="J112" s="13">
        <f>IF($A112="","",SUMIFS(Invoices!$F$5:$F$204,Invoices!$D$5:$D$204,$A112))</f>
        <v/>
      </c>
      <c r="K112" s="14">
        <f>IF($A112="","",IF($G112="Cancelled",0,MAX(0,$F112-$J112)))</f>
        <v/>
      </c>
      <c r="L112" s="13">
        <f>IF($A112="","",IF($G112="Cancelled",0,MAX(0,$F112-$I112)))</f>
        <v/>
      </c>
      <c r="M112" s="15">
        <f>IF($A112="","",IF(OR($G112="Cancelled",$K112&lt;=0),"",TODAY()-$B112))</f>
        <v/>
      </c>
      <c r="N112" s="16">
        <f>IF($M112="","",IF($M112&gt;120,"120+ days",IF($M112&gt;90,"91-120",IF($M112&gt;60,"61-90",IF($M112&gt;30,"31-60","0-30")))))</f>
        <v/>
      </c>
      <c r="O112" s="16">
        <f>IF($A112="","",IF($G112="Cancelled","Cancelled — excluded from committed",IF($J112&gt;$F112,"Invoiced above the PO value — check",IF($K112&lt;=0,"Fully invoiced",IF(AND($I112&gt;0,$J112&lt;$I112),"Received and not yet invoiced",IF($M112&gt;90,"Open over 90 days — chase receipting","Open commitment"))))))</f>
        <v/>
      </c>
    </row>
    <row r="113">
      <c r="A113" s="11" t="n"/>
      <c r="B113" s="7" t="n"/>
      <c r="C113" s="11" t="n"/>
      <c r="D113" s="11" t="n"/>
      <c r="E113" s="11" t="n"/>
      <c r="F113" s="12" t="n"/>
      <c r="G113" s="11" t="n"/>
      <c r="H113" s="7" t="n"/>
      <c r="I113" s="12" t="n"/>
      <c r="J113" s="13">
        <f>IF($A113="","",SUMIFS(Invoices!$F$5:$F$204,Invoices!$D$5:$D$204,$A113))</f>
        <v/>
      </c>
      <c r="K113" s="14">
        <f>IF($A113="","",IF($G113="Cancelled",0,MAX(0,$F113-$J113)))</f>
        <v/>
      </c>
      <c r="L113" s="13">
        <f>IF($A113="","",IF($G113="Cancelled",0,MAX(0,$F113-$I113)))</f>
        <v/>
      </c>
      <c r="M113" s="15">
        <f>IF($A113="","",IF(OR($G113="Cancelled",$K113&lt;=0),"",TODAY()-$B113))</f>
        <v/>
      </c>
      <c r="N113" s="16">
        <f>IF($M113="","",IF($M113&gt;120,"120+ days",IF($M113&gt;90,"91-120",IF($M113&gt;60,"61-90",IF($M113&gt;30,"31-60","0-30")))))</f>
        <v/>
      </c>
      <c r="O113" s="16">
        <f>IF($A113="","",IF($G113="Cancelled","Cancelled — excluded from committed",IF($J113&gt;$F113,"Invoiced above the PO value — check",IF($K113&lt;=0,"Fully invoiced",IF(AND($I113&gt;0,$J113&lt;$I113),"Received and not yet invoiced",IF($M113&gt;90,"Open over 90 days — chase receipting","Open commitment"))))))</f>
        <v/>
      </c>
    </row>
    <row r="114">
      <c r="A114" s="11" t="n"/>
      <c r="B114" s="7" t="n"/>
      <c r="C114" s="11" t="n"/>
      <c r="D114" s="11" t="n"/>
      <c r="E114" s="11" t="n"/>
      <c r="F114" s="12" t="n"/>
      <c r="G114" s="11" t="n"/>
      <c r="H114" s="7" t="n"/>
      <c r="I114" s="12" t="n"/>
      <c r="J114" s="13">
        <f>IF($A114="","",SUMIFS(Invoices!$F$5:$F$204,Invoices!$D$5:$D$204,$A114))</f>
        <v/>
      </c>
      <c r="K114" s="14">
        <f>IF($A114="","",IF($G114="Cancelled",0,MAX(0,$F114-$J114)))</f>
        <v/>
      </c>
      <c r="L114" s="13">
        <f>IF($A114="","",IF($G114="Cancelled",0,MAX(0,$F114-$I114)))</f>
        <v/>
      </c>
      <c r="M114" s="15">
        <f>IF($A114="","",IF(OR($G114="Cancelled",$K114&lt;=0),"",TODAY()-$B114))</f>
        <v/>
      </c>
      <c r="N114" s="16">
        <f>IF($M114="","",IF($M114&gt;120,"120+ days",IF($M114&gt;90,"91-120",IF($M114&gt;60,"61-90",IF($M114&gt;30,"31-60","0-30")))))</f>
        <v/>
      </c>
      <c r="O114" s="16">
        <f>IF($A114="","",IF($G114="Cancelled","Cancelled — excluded from committed",IF($J114&gt;$F114,"Invoiced above the PO value — check",IF($K114&lt;=0,"Fully invoiced",IF(AND($I114&gt;0,$J114&lt;$I114),"Received and not yet invoiced",IF($M114&gt;90,"Open over 90 days — chase receipting","Open commitment"))))))</f>
        <v/>
      </c>
    </row>
    <row r="115">
      <c r="A115" s="11" t="n"/>
      <c r="B115" s="7" t="n"/>
      <c r="C115" s="11" t="n"/>
      <c r="D115" s="11" t="n"/>
      <c r="E115" s="11" t="n"/>
      <c r="F115" s="12" t="n"/>
      <c r="G115" s="11" t="n"/>
      <c r="H115" s="7" t="n"/>
      <c r="I115" s="12" t="n"/>
      <c r="J115" s="13">
        <f>IF($A115="","",SUMIFS(Invoices!$F$5:$F$204,Invoices!$D$5:$D$204,$A115))</f>
        <v/>
      </c>
      <c r="K115" s="14">
        <f>IF($A115="","",IF($G115="Cancelled",0,MAX(0,$F115-$J115)))</f>
        <v/>
      </c>
      <c r="L115" s="13">
        <f>IF($A115="","",IF($G115="Cancelled",0,MAX(0,$F115-$I115)))</f>
        <v/>
      </c>
      <c r="M115" s="15">
        <f>IF($A115="","",IF(OR($G115="Cancelled",$K115&lt;=0),"",TODAY()-$B115))</f>
        <v/>
      </c>
      <c r="N115" s="16">
        <f>IF($M115="","",IF($M115&gt;120,"120+ days",IF($M115&gt;90,"91-120",IF($M115&gt;60,"61-90",IF($M115&gt;30,"31-60","0-30")))))</f>
        <v/>
      </c>
      <c r="O115" s="16">
        <f>IF($A115="","",IF($G115="Cancelled","Cancelled — excluded from committed",IF($J115&gt;$F115,"Invoiced above the PO value — check",IF($K115&lt;=0,"Fully invoiced",IF(AND($I115&gt;0,$J115&lt;$I115),"Received and not yet invoiced",IF($M115&gt;90,"Open over 90 days — chase receipting","Open commitment"))))))</f>
        <v/>
      </c>
    </row>
    <row r="116">
      <c r="A116" s="11" t="n"/>
      <c r="B116" s="7" t="n"/>
      <c r="C116" s="11" t="n"/>
      <c r="D116" s="11" t="n"/>
      <c r="E116" s="11" t="n"/>
      <c r="F116" s="12" t="n"/>
      <c r="G116" s="11" t="n"/>
      <c r="H116" s="7" t="n"/>
      <c r="I116" s="12" t="n"/>
      <c r="J116" s="13">
        <f>IF($A116="","",SUMIFS(Invoices!$F$5:$F$204,Invoices!$D$5:$D$204,$A116))</f>
        <v/>
      </c>
      <c r="K116" s="14">
        <f>IF($A116="","",IF($G116="Cancelled",0,MAX(0,$F116-$J116)))</f>
        <v/>
      </c>
      <c r="L116" s="13">
        <f>IF($A116="","",IF($G116="Cancelled",0,MAX(0,$F116-$I116)))</f>
        <v/>
      </c>
      <c r="M116" s="15">
        <f>IF($A116="","",IF(OR($G116="Cancelled",$K116&lt;=0),"",TODAY()-$B116))</f>
        <v/>
      </c>
      <c r="N116" s="16">
        <f>IF($M116="","",IF($M116&gt;120,"120+ days",IF($M116&gt;90,"91-120",IF($M116&gt;60,"61-90",IF($M116&gt;30,"31-60","0-30")))))</f>
        <v/>
      </c>
      <c r="O116" s="16">
        <f>IF($A116="","",IF($G116="Cancelled","Cancelled — excluded from committed",IF($J116&gt;$F116,"Invoiced above the PO value — check",IF($K116&lt;=0,"Fully invoiced",IF(AND($I116&gt;0,$J116&lt;$I116),"Received and not yet invoiced",IF($M116&gt;90,"Open over 90 days — chase receipting","Open commitment"))))))</f>
        <v/>
      </c>
    </row>
    <row r="117">
      <c r="A117" s="11" t="n"/>
      <c r="B117" s="7" t="n"/>
      <c r="C117" s="11" t="n"/>
      <c r="D117" s="11" t="n"/>
      <c r="E117" s="11" t="n"/>
      <c r="F117" s="12" t="n"/>
      <c r="G117" s="11" t="n"/>
      <c r="H117" s="7" t="n"/>
      <c r="I117" s="12" t="n"/>
      <c r="J117" s="13">
        <f>IF($A117="","",SUMIFS(Invoices!$F$5:$F$204,Invoices!$D$5:$D$204,$A117))</f>
        <v/>
      </c>
      <c r="K117" s="14">
        <f>IF($A117="","",IF($G117="Cancelled",0,MAX(0,$F117-$J117)))</f>
        <v/>
      </c>
      <c r="L117" s="13">
        <f>IF($A117="","",IF($G117="Cancelled",0,MAX(0,$F117-$I117)))</f>
        <v/>
      </c>
      <c r="M117" s="15">
        <f>IF($A117="","",IF(OR($G117="Cancelled",$K117&lt;=0),"",TODAY()-$B117))</f>
        <v/>
      </c>
      <c r="N117" s="16">
        <f>IF($M117="","",IF($M117&gt;120,"120+ days",IF($M117&gt;90,"91-120",IF($M117&gt;60,"61-90",IF($M117&gt;30,"31-60","0-30")))))</f>
        <v/>
      </c>
      <c r="O117" s="16">
        <f>IF($A117="","",IF($G117="Cancelled","Cancelled — excluded from committed",IF($J117&gt;$F117,"Invoiced above the PO value — check",IF($K117&lt;=0,"Fully invoiced",IF(AND($I117&gt;0,$J117&lt;$I117),"Received and not yet invoiced",IF($M117&gt;90,"Open over 90 days — chase receipting","Open commitment"))))))</f>
        <v/>
      </c>
    </row>
    <row r="118">
      <c r="A118" s="11" t="n"/>
      <c r="B118" s="7" t="n"/>
      <c r="C118" s="11" t="n"/>
      <c r="D118" s="11" t="n"/>
      <c r="E118" s="11" t="n"/>
      <c r="F118" s="12" t="n"/>
      <c r="G118" s="11" t="n"/>
      <c r="H118" s="7" t="n"/>
      <c r="I118" s="12" t="n"/>
      <c r="J118" s="13">
        <f>IF($A118="","",SUMIFS(Invoices!$F$5:$F$204,Invoices!$D$5:$D$204,$A118))</f>
        <v/>
      </c>
      <c r="K118" s="14">
        <f>IF($A118="","",IF($G118="Cancelled",0,MAX(0,$F118-$J118)))</f>
        <v/>
      </c>
      <c r="L118" s="13">
        <f>IF($A118="","",IF($G118="Cancelled",0,MAX(0,$F118-$I118)))</f>
        <v/>
      </c>
      <c r="M118" s="15">
        <f>IF($A118="","",IF(OR($G118="Cancelled",$K118&lt;=0),"",TODAY()-$B118))</f>
        <v/>
      </c>
      <c r="N118" s="16">
        <f>IF($M118="","",IF($M118&gt;120,"120+ days",IF($M118&gt;90,"91-120",IF($M118&gt;60,"61-90",IF($M118&gt;30,"31-60","0-30")))))</f>
        <v/>
      </c>
      <c r="O118" s="16">
        <f>IF($A118="","",IF($G118="Cancelled","Cancelled — excluded from committed",IF($J118&gt;$F118,"Invoiced above the PO value — check",IF($K118&lt;=0,"Fully invoiced",IF(AND($I118&gt;0,$J118&lt;$I118),"Received and not yet invoiced",IF($M118&gt;90,"Open over 90 days — chase receipting","Open commitment"))))))</f>
        <v/>
      </c>
    </row>
    <row r="119">
      <c r="A119" s="11" t="n"/>
      <c r="B119" s="7" t="n"/>
      <c r="C119" s="11" t="n"/>
      <c r="D119" s="11" t="n"/>
      <c r="E119" s="11" t="n"/>
      <c r="F119" s="12" t="n"/>
      <c r="G119" s="11" t="n"/>
      <c r="H119" s="7" t="n"/>
      <c r="I119" s="12" t="n"/>
      <c r="J119" s="13">
        <f>IF($A119="","",SUMIFS(Invoices!$F$5:$F$204,Invoices!$D$5:$D$204,$A119))</f>
        <v/>
      </c>
      <c r="K119" s="14">
        <f>IF($A119="","",IF($G119="Cancelled",0,MAX(0,$F119-$J119)))</f>
        <v/>
      </c>
      <c r="L119" s="13">
        <f>IF($A119="","",IF($G119="Cancelled",0,MAX(0,$F119-$I119)))</f>
        <v/>
      </c>
      <c r="M119" s="15">
        <f>IF($A119="","",IF(OR($G119="Cancelled",$K119&lt;=0),"",TODAY()-$B119))</f>
        <v/>
      </c>
      <c r="N119" s="16">
        <f>IF($M119="","",IF($M119&gt;120,"120+ days",IF($M119&gt;90,"91-120",IF($M119&gt;60,"61-90",IF($M119&gt;30,"31-60","0-30")))))</f>
        <v/>
      </c>
      <c r="O119" s="16">
        <f>IF($A119="","",IF($G119="Cancelled","Cancelled — excluded from committed",IF($J119&gt;$F119,"Invoiced above the PO value — check",IF($K119&lt;=0,"Fully invoiced",IF(AND($I119&gt;0,$J119&lt;$I119),"Received and not yet invoiced",IF($M119&gt;90,"Open over 90 days — chase receipting","Open commitment"))))))</f>
        <v/>
      </c>
    </row>
    <row r="120">
      <c r="A120" s="11" t="n"/>
      <c r="B120" s="7" t="n"/>
      <c r="C120" s="11" t="n"/>
      <c r="D120" s="11" t="n"/>
      <c r="E120" s="11" t="n"/>
      <c r="F120" s="12" t="n"/>
      <c r="G120" s="11" t="n"/>
      <c r="H120" s="7" t="n"/>
      <c r="I120" s="12" t="n"/>
      <c r="J120" s="13">
        <f>IF($A120="","",SUMIFS(Invoices!$F$5:$F$204,Invoices!$D$5:$D$204,$A120))</f>
        <v/>
      </c>
      <c r="K120" s="14">
        <f>IF($A120="","",IF($G120="Cancelled",0,MAX(0,$F120-$J120)))</f>
        <v/>
      </c>
      <c r="L120" s="13">
        <f>IF($A120="","",IF($G120="Cancelled",0,MAX(0,$F120-$I120)))</f>
        <v/>
      </c>
      <c r="M120" s="15">
        <f>IF($A120="","",IF(OR($G120="Cancelled",$K120&lt;=0),"",TODAY()-$B120))</f>
        <v/>
      </c>
      <c r="N120" s="16">
        <f>IF($M120="","",IF($M120&gt;120,"120+ days",IF($M120&gt;90,"91-120",IF($M120&gt;60,"61-90",IF($M120&gt;30,"31-60","0-30")))))</f>
        <v/>
      </c>
      <c r="O120" s="16">
        <f>IF($A120="","",IF($G120="Cancelled","Cancelled — excluded from committed",IF($J120&gt;$F120,"Invoiced above the PO value — check",IF($K120&lt;=0,"Fully invoiced",IF(AND($I120&gt;0,$J120&lt;$I120),"Received and not yet invoiced",IF($M120&gt;90,"Open over 90 days — chase receipting","Open commitment"))))))</f>
        <v/>
      </c>
    </row>
    <row r="121">
      <c r="A121" s="11" t="n"/>
      <c r="B121" s="7" t="n"/>
      <c r="C121" s="11" t="n"/>
      <c r="D121" s="11" t="n"/>
      <c r="E121" s="11" t="n"/>
      <c r="F121" s="12" t="n"/>
      <c r="G121" s="11" t="n"/>
      <c r="H121" s="7" t="n"/>
      <c r="I121" s="12" t="n"/>
      <c r="J121" s="13">
        <f>IF($A121="","",SUMIFS(Invoices!$F$5:$F$204,Invoices!$D$5:$D$204,$A121))</f>
        <v/>
      </c>
      <c r="K121" s="14">
        <f>IF($A121="","",IF($G121="Cancelled",0,MAX(0,$F121-$J121)))</f>
        <v/>
      </c>
      <c r="L121" s="13">
        <f>IF($A121="","",IF($G121="Cancelled",0,MAX(0,$F121-$I121)))</f>
        <v/>
      </c>
      <c r="M121" s="15">
        <f>IF($A121="","",IF(OR($G121="Cancelled",$K121&lt;=0),"",TODAY()-$B121))</f>
        <v/>
      </c>
      <c r="N121" s="16">
        <f>IF($M121="","",IF($M121&gt;120,"120+ days",IF($M121&gt;90,"91-120",IF($M121&gt;60,"61-90",IF($M121&gt;30,"31-60","0-30")))))</f>
        <v/>
      </c>
      <c r="O121" s="16">
        <f>IF($A121="","",IF($G121="Cancelled","Cancelled — excluded from committed",IF($J121&gt;$F121,"Invoiced above the PO value — check",IF($K121&lt;=0,"Fully invoiced",IF(AND($I121&gt;0,$J121&lt;$I121),"Received and not yet invoiced",IF($M121&gt;90,"Open over 90 days — chase receipting","Open commitment"))))))</f>
        <v/>
      </c>
    </row>
    <row r="122">
      <c r="A122" s="11" t="n"/>
      <c r="B122" s="7" t="n"/>
      <c r="C122" s="11" t="n"/>
      <c r="D122" s="11" t="n"/>
      <c r="E122" s="11" t="n"/>
      <c r="F122" s="12" t="n"/>
      <c r="G122" s="11" t="n"/>
      <c r="H122" s="7" t="n"/>
      <c r="I122" s="12" t="n"/>
      <c r="J122" s="13">
        <f>IF($A122="","",SUMIFS(Invoices!$F$5:$F$204,Invoices!$D$5:$D$204,$A122))</f>
        <v/>
      </c>
      <c r="K122" s="14">
        <f>IF($A122="","",IF($G122="Cancelled",0,MAX(0,$F122-$J122)))</f>
        <v/>
      </c>
      <c r="L122" s="13">
        <f>IF($A122="","",IF($G122="Cancelled",0,MAX(0,$F122-$I122)))</f>
        <v/>
      </c>
      <c r="M122" s="15">
        <f>IF($A122="","",IF(OR($G122="Cancelled",$K122&lt;=0),"",TODAY()-$B122))</f>
        <v/>
      </c>
      <c r="N122" s="16">
        <f>IF($M122="","",IF($M122&gt;120,"120+ days",IF($M122&gt;90,"91-120",IF($M122&gt;60,"61-90",IF($M122&gt;30,"31-60","0-30")))))</f>
        <v/>
      </c>
      <c r="O122" s="16">
        <f>IF($A122="","",IF($G122="Cancelled","Cancelled — excluded from committed",IF($J122&gt;$F122,"Invoiced above the PO value — check",IF($K122&lt;=0,"Fully invoiced",IF(AND($I122&gt;0,$J122&lt;$I122),"Received and not yet invoiced",IF($M122&gt;90,"Open over 90 days — chase receipting","Open commitment"))))))</f>
        <v/>
      </c>
    </row>
    <row r="123">
      <c r="A123" s="11" t="n"/>
      <c r="B123" s="7" t="n"/>
      <c r="C123" s="11" t="n"/>
      <c r="D123" s="11" t="n"/>
      <c r="E123" s="11" t="n"/>
      <c r="F123" s="12" t="n"/>
      <c r="G123" s="11" t="n"/>
      <c r="H123" s="7" t="n"/>
      <c r="I123" s="12" t="n"/>
      <c r="J123" s="13">
        <f>IF($A123="","",SUMIFS(Invoices!$F$5:$F$204,Invoices!$D$5:$D$204,$A123))</f>
        <v/>
      </c>
      <c r="K123" s="14">
        <f>IF($A123="","",IF($G123="Cancelled",0,MAX(0,$F123-$J123)))</f>
        <v/>
      </c>
      <c r="L123" s="13">
        <f>IF($A123="","",IF($G123="Cancelled",0,MAX(0,$F123-$I123)))</f>
        <v/>
      </c>
      <c r="M123" s="15">
        <f>IF($A123="","",IF(OR($G123="Cancelled",$K123&lt;=0),"",TODAY()-$B123))</f>
        <v/>
      </c>
      <c r="N123" s="16">
        <f>IF($M123="","",IF($M123&gt;120,"120+ days",IF($M123&gt;90,"91-120",IF($M123&gt;60,"61-90",IF($M123&gt;30,"31-60","0-30")))))</f>
        <v/>
      </c>
      <c r="O123" s="16">
        <f>IF($A123="","",IF($G123="Cancelled","Cancelled — excluded from committed",IF($J123&gt;$F123,"Invoiced above the PO value — check",IF($K123&lt;=0,"Fully invoiced",IF(AND($I123&gt;0,$J123&lt;$I123),"Received and not yet invoiced",IF($M123&gt;90,"Open over 90 days — chase receipting","Open commitment"))))))</f>
        <v/>
      </c>
    </row>
    <row r="124">
      <c r="A124" s="11" t="n"/>
      <c r="B124" s="7" t="n"/>
      <c r="C124" s="11" t="n"/>
      <c r="D124" s="11" t="n"/>
      <c r="E124" s="11" t="n"/>
      <c r="F124" s="12" t="n"/>
      <c r="G124" s="11" t="n"/>
      <c r="H124" s="7" t="n"/>
      <c r="I124" s="12" t="n"/>
      <c r="J124" s="13">
        <f>IF($A124="","",SUMIFS(Invoices!$F$5:$F$204,Invoices!$D$5:$D$204,$A124))</f>
        <v/>
      </c>
      <c r="K124" s="14">
        <f>IF($A124="","",IF($G124="Cancelled",0,MAX(0,$F124-$J124)))</f>
        <v/>
      </c>
      <c r="L124" s="13">
        <f>IF($A124="","",IF($G124="Cancelled",0,MAX(0,$F124-$I124)))</f>
        <v/>
      </c>
      <c r="M124" s="15">
        <f>IF($A124="","",IF(OR($G124="Cancelled",$K124&lt;=0),"",TODAY()-$B124))</f>
        <v/>
      </c>
      <c r="N124" s="16">
        <f>IF($M124="","",IF($M124&gt;120,"120+ days",IF($M124&gt;90,"91-120",IF($M124&gt;60,"61-90",IF($M124&gt;30,"31-60","0-30")))))</f>
        <v/>
      </c>
      <c r="O124" s="16">
        <f>IF($A124="","",IF($G124="Cancelled","Cancelled — excluded from committed",IF($J124&gt;$F124,"Invoiced above the PO value — check",IF($K124&lt;=0,"Fully invoiced",IF(AND($I124&gt;0,$J124&lt;$I124),"Received and not yet invoiced",IF($M124&gt;90,"Open over 90 days — chase receipting","Open commitment"))))))</f>
        <v/>
      </c>
    </row>
    <row r="125">
      <c r="A125" s="11" t="n"/>
      <c r="B125" s="7" t="n"/>
      <c r="C125" s="11" t="n"/>
      <c r="D125" s="11" t="n"/>
      <c r="E125" s="11" t="n"/>
      <c r="F125" s="12" t="n"/>
      <c r="G125" s="11" t="n"/>
      <c r="H125" s="7" t="n"/>
      <c r="I125" s="12" t="n"/>
      <c r="J125" s="13">
        <f>IF($A125="","",SUMIFS(Invoices!$F$5:$F$204,Invoices!$D$5:$D$204,$A125))</f>
        <v/>
      </c>
      <c r="K125" s="14">
        <f>IF($A125="","",IF($G125="Cancelled",0,MAX(0,$F125-$J125)))</f>
        <v/>
      </c>
      <c r="L125" s="13">
        <f>IF($A125="","",IF($G125="Cancelled",0,MAX(0,$F125-$I125)))</f>
        <v/>
      </c>
      <c r="M125" s="15">
        <f>IF($A125="","",IF(OR($G125="Cancelled",$K125&lt;=0),"",TODAY()-$B125))</f>
        <v/>
      </c>
      <c r="N125" s="16">
        <f>IF($M125="","",IF($M125&gt;120,"120+ days",IF($M125&gt;90,"91-120",IF($M125&gt;60,"61-90",IF($M125&gt;30,"31-60","0-30")))))</f>
        <v/>
      </c>
      <c r="O125" s="16">
        <f>IF($A125="","",IF($G125="Cancelled","Cancelled — excluded from committed",IF($J125&gt;$F125,"Invoiced above the PO value — check",IF($K125&lt;=0,"Fully invoiced",IF(AND($I125&gt;0,$J125&lt;$I125),"Received and not yet invoiced",IF($M125&gt;90,"Open over 90 days — chase receipting","Open commitment"))))))</f>
        <v/>
      </c>
    </row>
    <row r="126">
      <c r="A126" s="11" t="n"/>
      <c r="B126" s="7" t="n"/>
      <c r="C126" s="11" t="n"/>
      <c r="D126" s="11" t="n"/>
      <c r="E126" s="11" t="n"/>
      <c r="F126" s="12" t="n"/>
      <c r="G126" s="11" t="n"/>
      <c r="H126" s="7" t="n"/>
      <c r="I126" s="12" t="n"/>
      <c r="J126" s="13">
        <f>IF($A126="","",SUMIFS(Invoices!$F$5:$F$204,Invoices!$D$5:$D$204,$A126))</f>
        <v/>
      </c>
      <c r="K126" s="14">
        <f>IF($A126="","",IF($G126="Cancelled",0,MAX(0,$F126-$J126)))</f>
        <v/>
      </c>
      <c r="L126" s="13">
        <f>IF($A126="","",IF($G126="Cancelled",0,MAX(0,$F126-$I126)))</f>
        <v/>
      </c>
      <c r="M126" s="15">
        <f>IF($A126="","",IF(OR($G126="Cancelled",$K126&lt;=0),"",TODAY()-$B126))</f>
        <v/>
      </c>
      <c r="N126" s="16">
        <f>IF($M126="","",IF($M126&gt;120,"120+ days",IF($M126&gt;90,"91-120",IF($M126&gt;60,"61-90",IF($M126&gt;30,"31-60","0-30")))))</f>
        <v/>
      </c>
      <c r="O126" s="16">
        <f>IF($A126="","",IF($G126="Cancelled","Cancelled — excluded from committed",IF($J126&gt;$F126,"Invoiced above the PO value — check",IF($K126&lt;=0,"Fully invoiced",IF(AND($I126&gt;0,$J126&lt;$I126),"Received and not yet invoiced",IF($M126&gt;90,"Open over 90 days — chase receipting","Open commitment"))))))</f>
        <v/>
      </c>
    </row>
    <row r="127">
      <c r="A127" s="11" t="n"/>
      <c r="B127" s="7" t="n"/>
      <c r="C127" s="11" t="n"/>
      <c r="D127" s="11" t="n"/>
      <c r="E127" s="11" t="n"/>
      <c r="F127" s="12" t="n"/>
      <c r="G127" s="11" t="n"/>
      <c r="H127" s="7" t="n"/>
      <c r="I127" s="12" t="n"/>
      <c r="J127" s="13">
        <f>IF($A127="","",SUMIFS(Invoices!$F$5:$F$204,Invoices!$D$5:$D$204,$A127))</f>
        <v/>
      </c>
      <c r="K127" s="14">
        <f>IF($A127="","",IF($G127="Cancelled",0,MAX(0,$F127-$J127)))</f>
        <v/>
      </c>
      <c r="L127" s="13">
        <f>IF($A127="","",IF($G127="Cancelled",0,MAX(0,$F127-$I127)))</f>
        <v/>
      </c>
      <c r="M127" s="15">
        <f>IF($A127="","",IF(OR($G127="Cancelled",$K127&lt;=0),"",TODAY()-$B127))</f>
        <v/>
      </c>
      <c r="N127" s="16">
        <f>IF($M127="","",IF($M127&gt;120,"120+ days",IF($M127&gt;90,"91-120",IF($M127&gt;60,"61-90",IF($M127&gt;30,"31-60","0-30")))))</f>
        <v/>
      </c>
      <c r="O127" s="16">
        <f>IF($A127="","",IF($G127="Cancelled","Cancelled — excluded from committed",IF($J127&gt;$F127,"Invoiced above the PO value — check",IF($K127&lt;=0,"Fully invoiced",IF(AND($I127&gt;0,$J127&lt;$I127),"Received and not yet invoiced",IF($M127&gt;90,"Open over 90 days — chase receipting","Open commitment"))))))</f>
        <v/>
      </c>
    </row>
    <row r="128">
      <c r="A128" s="11" t="n"/>
      <c r="B128" s="7" t="n"/>
      <c r="C128" s="11" t="n"/>
      <c r="D128" s="11" t="n"/>
      <c r="E128" s="11" t="n"/>
      <c r="F128" s="12" t="n"/>
      <c r="G128" s="11" t="n"/>
      <c r="H128" s="7" t="n"/>
      <c r="I128" s="12" t="n"/>
      <c r="J128" s="13">
        <f>IF($A128="","",SUMIFS(Invoices!$F$5:$F$204,Invoices!$D$5:$D$204,$A128))</f>
        <v/>
      </c>
      <c r="K128" s="14">
        <f>IF($A128="","",IF($G128="Cancelled",0,MAX(0,$F128-$J128)))</f>
        <v/>
      </c>
      <c r="L128" s="13">
        <f>IF($A128="","",IF($G128="Cancelled",0,MAX(0,$F128-$I128)))</f>
        <v/>
      </c>
      <c r="M128" s="15">
        <f>IF($A128="","",IF(OR($G128="Cancelled",$K128&lt;=0),"",TODAY()-$B128))</f>
        <v/>
      </c>
      <c r="N128" s="16">
        <f>IF($M128="","",IF($M128&gt;120,"120+ days",IF($M128&gt;90,"91-120",IF($M128&gt;60,"61-90",IF($M128&gt;30,"31-60","0-30")))))</f>
        <v/>
      </c>
      <c r="O128" s="16">
        <f>IF($A128="","",IF($G128="Cancelled","Cancelled — excluded from committed",IF($J128&gt;$F128,"Invoiced above the PO value — check",IF($K128&lt;=0,"Fully invoiced",IF(AND($I128&gt;0,$J128&lt;$I128),"Received and not yet invoiced",IF($M128&gt;90,"Open over 90 days — chase receipting","Open commitment"))))))</f>
        <v/>
      </c>
    </row>
    <row r="129">
      <c r="A129" s="11" t="n"/>
      <c r="B129" s="7" t="n"/>
      <c r="C129" s="11" t="n"/>
      <c r="D129" s="11" t="n"/>
      <c r="E129" s="11" t="n"/>
      <c r="F129" s="12" t="n"/>
      <c r="G129" s="11" t="n"/>
      <c r="H129" s="7" t="n"/>
      <c r="I129" s="12" t="n"/>
      <c r="J129" s="13">
        <f>IF($A129="","",SUMIFS(Invoices!$F$5:$F$204,Invoices!$D$5:$D$204,$A129))</f>
        <v/>
      </c>
      <c r="K129" s="14">
        <f>IF($A129="","",IF($G129="Cancelled",0,MAX(0,$F129-$J129)))</f>
        <v/>
      </c>
      <c r="L129" s="13">
        <f>IF($A129="","",IF($G129="Cancelled",0,MAX(0,$F129-$I129)))</f>
        <v/>
      </c>
      <c r="M129" s="15">
        <f>IF($A129="","",IF(OR($G129="Cancelled",$K129&lt;=0),"",TODAY()-$B129))</f>
        <v/>
      </c>
      <c r="N129" s="16">
        <f>IF($M129="","",IF($M129&gt;120,"120+ days",IF($M129&gt;90,"91-120",IF($M129&gt;60,"61-90",IF($M129&gt;30,"31-60","0-30")))))</f>
        <v/>
      </c>
      <c r="O129" s="16">
        <f>IF($A129="","",IF($G129="Cancelled","Cancelled — excluded from committed",IF($J129&gt;$F129,"Invoiced above the PO value — check",IF($K129&lt;=0,"Fully invoiced",IF(AND($I129&gt;0,$J129&lt;$I129),"Received and not yet invoiced",IF($M129&gt;90,"Open over 90 days — chase receipting","Open commitment"))))))</f>
        <v/>
      </c>
    </row>
    <row r="130">
      <c r="A130" s="11" t="n"/>
      <c r="B130" s="7" t="n"/>
      <c r="C130" s="11" t="n"/>
      <c r="D130" s="11" t="n"/>
      <c r="E130" s="11" t="n"/>
      <c r="F130" s="12" t="n"/>
      <c r="G130" s="11" t="n"/>
      <c r="H130" s="7" t="n"/>
      <c r="I130" s="12" t="n"/>
      <c r="J130" s="13">
        <f>IF($A130="","",SUMIFS(Invoices!$F$5:$F$204,Invoices!$D$5:$D$204,$A130))</f>
        <v/>
      </c>
      <c r="K130" s="14">
        <f>IF($A130="","",IF($G130="Cancelled",0,MAX(0,$F130-$J130)))</f>
        <v/>
      </c>
      <c r="L130" s="13">
        <f>IF($A130="","",IF($G130="Cancelled",0,MAX(0,$F130-$I130)))</f>
        <v/>
      </c>
      <c r="M130" s="15">
        <f>IF($A130="","",IF(OR($G130="Cancelled",$K130&lt;=0),"",TODAY()-$B130))</f>
        <v/>
      </c>
      <c r="N130" s="16">
        <f>IF($M130="","",IF($M130&gt;120,"120+ days",IF($M130&gt;90,"91-120",IF($M130&gt;60,"61-90",IF($M130&gt;30,"31-60","0-30")))))</f>
        <v/>
      </c>
      <c r="O130" s="16">
        <f>IF($A130="","",IF($G130="Cancelled","Cancelled — excluded from committed",IF($J130&gt;$F130,"Invoiced above the PO value — check",IF($K130&lt;=0,"Fully invoiced",IF(AND($I130&gt;0,$J130&lt;$I130),"Received and not yet invoiced",IF($M130&gt;90,"Open over 90 days — chase receipting","Open commitment"))))))</f>
        <v/>
      </c>
    </row>
    <row r="131">
      <c r="A131" s="11" t="n"/>
      <c r="B131" s="7" t="n"/>
      <c r="C131" s="11" t="n"/>
      <c r="D131" s="11" t="n"/>
      <c r="E131" s="11" t="n"/>
      <c r="F131" s="12" t="n"/>
      <c r="G131" s="11" t="n"/>
      <c r="H131" s="7" t="n"/>
      <c r="I131" s="12" t="n"/>
      <c r="J131" s="13">
        <f>IF($A131="","",SUMIFS(Invoices!$F$5:$F$204,Invoices!$D$5:$D$204,$A131))</f>
        <v/>
      </c>
      <c r="K131" s="14">
        <f>IF($A131="","",IF($G131="Cancelled",0,MAX(0,$F131-$J131)))</f>
        <v/>
      </c>
      <c r="L131" s="13">
        <f>IF($A131="","",IF($G131="Cancelled",0,MAX(0,$F131-$I131)))</f>
        <v/>
      </c>
      <c r="M131" s="15">
        <f>IF($A131="","",IF(OR($G131="Cancelled",$K131&lt;=0),"",TODAY()-$B131))</f>
        <v/>
      </c>
      <c r="N131" s="16">
        <f>IF($M131="","",IF($M131&gt;120,"120+ days",IF($M131&gt;90,"91-120",IF($M131&gt;60,"61-90",IF($M131&gt;30,"31-60","0-30")))))</f>
        <v/>
      </c>
      <c r="O131" s="16">
        <f>IF($A131="","",IF($G131="Cancelled","Cancelled — excluded from committed",IF($J131&gt;$F131,"Invoiced above the PO value — check",IF($K131&lt;=0,"Fully invoiced",IF(AND($I131&gt;0,$J131&lt;$I131),"Received and not yet invoiced",IF($M131&gt;90,"Open over 90 days — chase receipting","Open commitment"))))))</f>
        <v/>
      </c>
    </row>
    <row r="132">
      <c r="A132" s="11" t="n"/>
      <c r="B132" s="7" t="n"/>
      <c r="C132" s="11" t="n"/>
      <c r="D132" s="11" t="n"/>
      <c r="E132" s="11" t="n"/>
      <c r="F132" s="12" t="n"/>
      <c r="G132" s="11" t="n"/>
      <c r="H132" s="7" t="n"/>
      <c r="I132" s="12" t="n"/>
      <c r="J132" s="13">
        <f>IF($A132="","",SUMIFS(Invoices!$F$5:$F$204,Invoices!$D$5:$D$204,$A132))</f>
        <v/>
      </c>
      <c r="K132" s="14">
        <f>IF($A132="","",IF($G132="Cancelled",0,MAX(0,$F132-$J132)))</f>
        <v/>
      </c>
      <c r="L132" s="13">
        <f>IF($A132="","",IF($G132="Cancelled",0,MAX(0,$F132-$I132)))</f>
        <v/>
      </c>
      <c r="M132" s="15">
        <f>IF($A132="","",IF(OR($G132="Cancelled",$K132&lt;=0),"",TODAY()-$B132))</f>
        <v/>
      </c>
      <c r="N132" s="16">
        <f>IF($M132="","",IF($M132&gt;120,"120+ days",IF($M132&gt;90,"91-120",IF($M132&gt;60,"61-90",IF($M132&gt;30,"31-60","0-30")))))</f>
        <v/>
      </c>
      <c r="O132" s="16">
        <f>IF($A132="","",IF($G132="Cancelled","Cancelled — excluded from committed",IF($J132&gt;$F132,"Invoiced above the PO value — check",IF($K132&lt;=0,"Fully invoiced",IF(AND($I132&gt;0,$J132&lt;$I132),"Received and not yet invoiced",IF($M132&gt;90,"Open over 90 days — chase receipting","Open commitment"))))))</f>
        <v/>
      </c>
    </row>
    <row r="133">
      <c r="A133" s="11" t="n"/>
      <c r="B133" s="7" t="n"/>
      <c r="C133" s="11" t="n"/>
      <c r="D133" s="11" t="n"/>
      <c r="E133" s="11" t="n"/>
      <c r="F133" s="12" t="n"/>
      <c r="G133" s="11" t="n"/>
      <c r="H133" s="7" t="n"/>
      <c r="I133" s="12" t="n"/>
      <c r="J133" s="13">
        <f>IF($A133="","",SUMIFS(Invoices!$F$5:$F$204,Invoices!$D$5:$D$204,$A133))</f>
        <v/>
      </c>
      <c r="K133" s="14">
        <f>IF($A133="","",IF($G133="Cancelled",0,MAX(0,$F133-$J133)))</f>
        <v/>
      </c>
      <c r="L133" s="13">
        <f>IF($A133="","",IF($G133="Cancelled",0,MAX(0,$F133-$I133)))</f>
        <v/>
      </c>
      <c r="M133" s="15">
        <f>IF($A133="","",IF(OR($G133="Cancelled",$K133&lt;=0),"",TODAY()-$B133))</f>
        <v/>
      </c>
      <c r="N133" s="16">
        <f>IF($M133="","",IF($M133&gt;120,"120+ days",IF($M133&gt;90,"91-120",IF($M133&gt;60,"61-90",IF($M133&gt;30,"31-60","0-30")))))</f>
        <v/>
      </c>
      <c r="O133" s="16">
        <f>IF($A133="","",IF($G133="Cancelled","Cancelled — excluded from committed",IF($J133&gt;$F133,"Invoiced above the PO value — check",IF($K133&lt;=0,"Fully invoiced",IF(AND($I133&gt;0,$J133&lt;$I133),"Received and not yet invoiced",IF($M133&gt;90,"Open over 90 days — chase receipting","Open commitment"))))))</f>
        <v/>
      </c>
    </row>
    <row r="134">
      <c r="A134" s="11" t="n"/>
      <c r="B134" s="7" t="n"/>
      <c r="C134" s="11" t="n"/>
      <c r="D134" s="11" t="n"/>
      <c r="E134" s="11" t="n"/>
      <c r="F134" s="12" t="n"/>
      <c r="G134" s="11" t="n"/>
      <c r="H134" s="7" t="n"/>
      <c r="I134" s="12" t="n"/>
      <c r="J134" s="13">
        <f>IF($A134="","",SUMIFS(Invoices!$F$5:$F$204,Invoices!$D$5:$D$204,$A134))</f>
        <v/>
      </c>
      <c r="K134" s="14">
        <f>IF($A134="","",IF($G134="Cancelled",0,MAX(0,$F134-$J134)))</f>
        <v/>
      </c>
      <c r="L134" s="13">
        <f>IF($A134="","",IF($G134="Cancelled",0,MAX(0,$F134-$I134)))</f>
        <v/>
      </c>
      <c r="M134" s="15">
        <f>IF($A134="","",IF(OR($G134="Cancelled",$K134&lt;=0),"",TODAY()-$B134))</f>
        <v/>
      </c>
      <c r="N134" s="16">
        <f>IF($M134="","",IF($M134&gt;120,"120+ days",IF($M134&gt;90,"91-120",IF($M134&gt;60,"61-90",IF($M134&gt;30,"31-60","0-30")))))</f>
        <v/>
      </c>
      <c r="O134" s="16">
        <f>IF($A134="","",IF($G134="Cancelled","Cancelled — excluded from committed",IF($J134&gt;$F134,"Invoiced above the PO value — check",IF($K134&lt;=0,"Fully invoiced",IF(AND($I134&gt;0,$J134&lt;$I134),"Received and not yet invoiced",IF($M134&gt;90,"Open over 90 days — chase receipting","Open commitment"))))))</f>
        <v/>
      </c>
    </row>
    <row r="135">
      <c r="A135" s="11" t="n"/>
      <c r="B135" s="7" t="n"/>
      <c r="C135" s="11" t="n"/>
      <c r="D135" s="11" t="n"/>
      <c r="E135" s="11" t="n"/>
      <c r="F135" s="12" t="n"/>
      <c r="G135" s="11" t="n"/>
      <c r="H135" s="7" t="n"/>
      <c r="I135" s="12" t="n"/>
      <c r="J135" s="13">
        <f>IF($A135="","",SUMIFS(Invoices!$F$5:$F$204,Invoices!$D$5:$D$204,$A135))</f>
        <v/>
      </c>
      <c r="K135" s="14">
        <f>IF($A135="","",IF($G135="Cancelled",0,MAX(0,$F135-$J135)))</f>
        <v/>
      </c>
      <c r="L135" s="13">
        <f>IF($A135="","",IF($G135="Cancelled",0,MAX(0,$F135-$I135)))</f>
        <v/>
      </c>
      <c r="M135" s="15">
        <f>IF($A135="","",IF(OR($G135="Cancelled",$K135&lt;=0),"",TODAY()-$B135))</f>
        <v/>
      </c>
      <c r="N135" s="16">
        <f>IF($M135="","",IF($M135&gt;120,"120+ days",IF($M135&gt;90,"91-120",IF($M135&gt;60,"61-90",IF($M135&gt;30,"31-60","0-30")))))</f>
        <v/>
      </c>
      <c r="O135" s="16">
        <f>IF($A135="","",IF($G135="Cancelled","Cancelled — excluded from committed",IF($J135&gt;$F135,"Invoiced above the PO value — check",IF($K135&lt;=0,"Fully invoiced",IF(AND($I135&gt;0,$J135&lt;$I135),"Received and not yet invoiced",IF($M135&gt;90,"Open over 90 days — chase receipting","Open commitment"))))))</f>
        <v/>
      </c>
    </row>
    <row r="136">
      <c r="A136" s="11" t="n"/>
      <c r="B136" s="7" t="n"/>
      <c r="C136" s="11" t="n"/>
      <c r="D136" s="11" t="n"/>
      <c r="E136" s="11" t="n"/>
      <c r="F136" s="12" t="n"/>
      <c r="G136" s="11" t="n"/>
      <c r="H136" s="7" t="n"/>
      <c r="I136" s="12" t="n"/>
      <c r="J136" s="13">
        <f>IF($A136="","",SUMIFS(Invoices!$F$5:$F$204,Invoices!$D$5:$D$204,$A136))</f>
        <v/>
      </c>
      <c r="K136" s="14">
        <f>IF($A136="","",IF($G136="Cancelled",0,MAX(0,$F136-$J136)))</f>
        <v/>
      </c>
      <c r="L136" s="13">
        <f>IF($A136="","",IF($G136="Cancelled",0,MAX(0,$F136-$I136)))</f>
        <v/>
      </c>
      <c r="M136" s="15">
        <f>IF($A136="","",IF(OR($G136="Cancelled",$K136&lt;=0),"",TODAY()-$B136))</f>
        <v/>
      </c>
      <c r="N136" s="16">
        <f>IF($M136="","",IF($M136&gt;120,"120+ days",IF($M136&gt;90,"91-120",IF($M136&gt;60,"61-90",IF($M136&gt;30,"31-60","0-30")))))</f>
        <v/>
      </c>
      <c r="O136" s="16">
        <f>IF($A136="","",IF($G136="Cancelled","Cancelled — excluded from committed",IF($J136&gt;$F136,"Invoiced above the PO value — check",IF($K136&lt;=0,"Fully invoiced",IF(AND($I136&gt;0,$J136&lt;$I136),"Received and not yet invoiced",IF($M136&gt;90,"Open over 90 days — chase receipting","Open commitment"))))))</f>
        <v/>
      </c>
    </row>
    <row r="137">
      <c r="A137" s="11" t="n"/>
      <c r="B137" s="7" t="n"/>
      <c r="C137" s="11" t="n"/>
      <c r="D137" s="11" t="n"/>
      <c r="E137" s="11" t="n"/>
      <c r="F137" s="12" t="n"/>
      <c r="G137" s="11" t="n"/>
      <c r="H137" s="7" t="n"/>
      <c r="I137" s="12" t="n"/>
      <c r="J137" s="13">
        <f>IF($A137="","",SUMIFS(Invoices!$F$5:$F$204,Invoices!$D$5:$D$204,$A137))</f>
        <v/>
      </c>
      <c r="K137" s="14">
        <f>IF($A137="","",IF($G137="Cancelled",0,MAX(0,$F137-$J137)))</f>
        <v/>
      </c>
      <c r="L137" s="13">
        <f>IF($A137="","",IF($G137="Cancelled",0,MAX(0,$F137-$I137)))</f>
        <v/>
      </c>
      <c r="M137" s="15">
        <f>IF($A137="","",IF(OR($G137="Cancelled",$K137&lt;=0),"",TODAY()-$B137))</f>
        <v/>
      </c>
      <c r="N137" s="16">
        <f>IF($M137="","",IF($M137&gt;120,"120+ days",IF($M137&gt;90,"91-120",IF($M137&gt;60,"61-90",IF($M137&gt;30,"31-60","0-30")))))</f>
        <v/>
      </c>
      <c r="O137" s="16">
        <f>IF($A137="","",IF($G137="Cancelled","Cancelled — excluded from committed",IF($J137&gt;$F137,"Invoiced above the PO value — check",IF($K137&lt;=0,"Fully invoiced",IF(AND($I137&gt;0,$J137&lt;$I137),"Received and not yet invoiced",IF($M137&gt;90,"Open over 90 days — chase receipting","Open commitment"))))))</f>
        <v/>
      </c>
    </row>
    <row r="138">
      <c r="A138" s="11" t="n"/>
      <c r="B138" s="7" t="n"/>
      <c r="C138" s="11" t="n"/>
      <c r="D138" s="11" t="n"/>
      <c r="E138" s="11" t="n"/>
      <c r="F138" s="12" t="n"/>
      <c r="G138" s="11" t="n"/>
      <c r="H138" s="7" t="n"/>
      <c r="I138" s="12" t="n"/>
      <c r="J138" s="13">
        <f>IF($A138="","",SUMIFS(Invoices!$F$5:$F$204,Invoices!$D$5:$D$204,$A138))</f>
        <v/>
      </c>
      <c r="K138" s="14">
        <f>IF($A138="","",IF($G138="Cancelled",0,MAX(0,$F138-$J138)))</f>
        <v/>
      </c>
      <c r="L138" s="13">
        <f>IF($A138="","",IF($G138="Cancelled",0,MAX(0,$F138-$I138)))</f>
        <v/>
      </c>
      <c r="M138" s="15">
        <f>IF($A138="","",IF(OR($G138="Cancelled",$K138&lt;=0),"",TODAY()-$B138))</f>
        <v/>
      </c>
      <c r="N138" s="16">
        <f>IF($M138="","",IF($M138&gt;120,"120+ days",IF($M138&gt;90,"91-120",IF($M138&gt;60,"61-90",IF($M138&gt;30,"31-60","0-30")))))</f>
        <v/>
      </c>
      <c r="O138" s="16">
        <f>IF($A138="","",IF($G138="Cancelled","Cancelled — excluded from committed",IF($J138&gt;$F138,"Invoiced above the PO value — check",IF($K138&lt;=0,"Fully invoiced",IF(AND($I138&gt;0,$J138&lt;$I138),"Received and not yet invoiced",IF($M138&gt;90,"Open over 90 days — chase receipting","Open commitment"))))))</f>
        <v/>
      </c>
    </row>
    <row r="139">
      <c r="A139" s="11" t="n"/>
      <c r="B139" s="7" t="n"/>
      <c r="C139" s="11" t="n"/>
      <c r="D139" s="11" t="n"/>
      <c r="E139" s="11" t="n"/>
      <c r="F139" s="12" t="n"/>
      <c r="G139" s="11" t="n"/>
      <c r="H139" s="7" t="n"/>
      <c r="I139" s="12" t="n"/>
      <c r="J139" s="13">
        <f>IF($A139="","",SUMIFS(Invoices!$F$5:$F$204,Invoices!$D$5:$D$204,$A139))</f>
        <v/>
      </c>
      <c r="K139" s="14">
        <f>IF($A139="","",IF($G139="Cancelled",0,MAX(0,$F139-$J139)))</f>
        <v/>
      </c>
      <c r="L139" s="13">
        <f>IF($A139="","",IF($G139="Cancelled",0,MAX(0,$F139-$I139)))</f>
        <v/>
      </c>
      <c r="M139" s="15">
        <f>IF($A139="","",IF(OR($G139="Cancelled",$K139&lt;=0),"",TODAY()-$B139))</f>
        <v/>
      </c>
      <c r="N139" s="16">
        <f>IF($M139="","",IF($M139&gt;120,"120+ days",IF($M139&gt;90,"91-120",IF($M139&gt;60,"61-90",IF($M139&gt;30,"31-60","0-30")))))</f>
        <v/>
      </c>
      <c r="O139" s="16">
        <f>IF($A139="","",IF($G139="Cancelled","Cancelled — excluded from committed",IF($J139&gt;$F139,"Invoiced above the PO value — check",IF($K139&lt;=0,"Fully invoiced",IF(AND($I139&gt;0,$J139&lt;$I139),"Received and not yet invoiced",IF($M139&gt;90,"Open over 90 days — chase receipting","Open commitment"))))))</f>
        <v/>
      </c>
    </row>
    <row r="140">
      <c r="A140" s="11" t="n"/>
      <c r="B140" s="7" t="n"/>
      <c r="C140" s="11" t="n"/>
      <c r="D140" s="11" t="n"/>
      <c r="E140" s="11" t="n"/>
      <c r="F140" s="12" t="n"/>
      <c r="G140" s="11" t="n"/>
      <c r="H140" s="7" t="n"/>
      <c r="I140" s="12" t="n"/>
      <c r="J140" s="13">
        <f>IF($A140="","",SUMIFS(Invoices!$F$5:$F$204,Invoices!$D$5:$D$204,$A140))</f>
        <v/>
      </c>
      <c r="K140" s="14">
        <f>IF($A140="","",IF($G140="Cancelled",0,MAX(0,$F140-$J140)))</f>
        <v/>
      </c>
      <c r="L140" s="13">
        <f>IF($A140="","",IF($G140="Cancelled",0,MAX(0,$F140-$I140)))</f>
        <v/>
      </c>
      <c r="M140" s="15">
        <f>IF($A140="","",IF(OR($G140="Cancelled",$K140&lt;=0),"",TODAY()-$B140))</f>
        <v/>
      </c>
      <c r="N140" s="16">
        <f>IF($M140="","",IF($M140&gt;120,"120+ days",IF($M140&gt;90,"91-120",IF($M140&gt;60,"61-90",IF($M140&gt;30,"31-60","0-30")))))</f>
        <v/>
      </c>
      <c r="O140" s="16">
        <f>IF($A140="","",IF($G140="Cancelled","Cancelled — excluded from committed",IF($J140&gt;$F140,"Invoiced above the PO value — check",IF($K140&lt;=0,"Fully invoiced",IF(AND($I140&gt;0,$J140&lt;$I140),"Received and not yet invoiced",IF($M140&gt;90,"Open over 90 days — chase receipting","Open commitment"))))))</f>
        <v/>
      </c>
    </row>
    <row r="141">
      <c r="A141" s="11" t="n"/>
      <c r="B141" s="7" t="n"/>
      <c r="C141" s="11" t="n"/>
      <c r="D141" s="11" t="n"/>
      <c r="E141" s="11" t="n"/>
      <c r="F141" s="12" t="n"/>
      <c r="G141" s="11" t="n"/>
      <c r="H141" s="7" t="n"/>
      <c r="I141" s="12" t="n"/>
      <c r="J141" s="13">
        <f>IF($A141="","",SUMIFS(Invoices!$F$5:$F$204,Invoices!$D$5:$D$204,$A141))</f>
        <v/>
      </c>
      <c r="K141" s="14">
        <f>IF($A141="","",IF($G141="Cancelled",0,MAX(0,$F141-$J141)))</f>
        <v/>
      </c>
      <c r="L141" s="13">
        <f>IF($A141="","",IF($G141="Cancelled",0,MAX(0,$F141-$I141)))</f>
        <v/>
      </c>
      <c r="M141" s="15">
        <f>IF($A141="","",IF(OR($G141="Cancelled",$K141&lt;=0),"",TODAY()-$B141))</f>
        <v/>
      </c>
      <c r="N141" s="16">
        <f>IF($M141="","",IF($M141&gt;120,"120+ days",IF($M141&gt;90,"91-120",IF($M141&gt;60,"61-90",IF($M141&gt;30,"31-60","0-30")))))</f>
        <v/>
      </c>
      <c r="O141" s="16">
        <f>IF($A141="","",IF($G141="Cancelled","Cancelled — excluded from committed",IF($J141&gt;$F141,"Invoiced above the PO value — check",IF($K141&lt;=0,"Fully invoiced",IF(AND($I141&gt;0,$J141&lt;$I141),"Received and not yet invoiced",IF($M141&gt;90,"Open over 90 days — chase receipting","Open commitment"))))))</f>
        <v/>
      </c>
    </row>
    <row r="142">
      <c r="A142" s="11" t="n"/>
      <c r="B142" s="7" t="n"/>
      <c r="C142" s="11" t="n"/>
      <c r="D142" s="11" t="n"/>
      <c r="E142" s="11" t="n"/>
      <c r="F142" s="12" t="n"/>
      <c r="G142" s="11" t="n"/>
      <c r="H142" s="7" t="n"/>
      <c r="I142" s="12" t="n"/>
      <c r="J142" s="13">
        <f>IF($A142="","",SUMIFS(Invoices!$F$5:$F$204,Invoices!$D$5:$D$204,$A142))</f>
        <v/>
      </c>
      <c r="K142" s="14">
        <f>IF($A142="","",IF($G142="Cancelled",0,MAX(0,$F142-$J142)))</f>
        <v/>
      </c>
      <c r="L142" s="13">
        <f>IF($A142="","",IF($G142="Cancelled",0,MAX(0,$F142-$I142)))</f>
        <v/>
      </c>
      <c r="M142" s="15">
        <f>IF($A142="","",IF(OR($G142="Cancelled",$K142&lt;=0),"",TODAY()-$B142))</f>
        <v/>
      </c>
      <c r="N142" s="16">
        <f>IF($M142="","",IF($M142&gt;120,"120+ days",IF($M142&gt;90,"91-120",IF($M142&gt;60,"61-90",IF($M142&gt;30,"31-60","0-30")))))</f>
        <v/>
      </c>
      <c r="O142" s="16">
        <f>IF($A142="","",IF($G142="Cancelled","Cancelled — excluded from committed",IF($J142&gt;$F142,"Invoiced above the PO value — check",IF($K142&lt;=0,"Fully invoiced",IF(AND($I142&gt;0,$J142&lt;$I142),"Received and not yet invoiced",IF($M142&gt;90,"Open over 90 days — chase receipting","Open commitment"))))))</f>
        <v/>
      </c>
    </row>
    <row r="143">
      <c r="A143" s="11" t="n"/>
      <c r="B143" s="7" t="n"/>
      <c r="C143" s="11" t="n"/>
      <c r="D143" s="11" t="n"/>
      <c r="E143" s="11" t="n"/>
      <c r="F143" s="12" t="n"/>
      <c r="G143" s="11" t="n"/>
      <c r="H143" s="7" t="n"/>
      <c r="I143" s="12" t="n"/>
      <c r="J143" s="13">
        <f>IF($A143="","",SUMIFS(Invoices!$F$5:$F$204,Invoices!$D$5:$D$204,$A143))</f>
        <v/>
      </c>
      <c r="K143" s="14">
        <f>IF($A143="","",IF($G143="Cancelled",0,MAX(0,$F143-$J143)))</f>
        <v/>
      </c>
      <c r="L143" s="13">
        <f>IF($A143="","",IF($G143="Cancelled",0,MAX(0,$F143-$I143)))</f>
        <v/>
      </c>
      <c r="M143" s="15">
        <f>IF($A143="","",IF(OR($G143="Cancelled",$K143&lt;=0),"",TODAY()-$B143))</f>
        <v/>
      </c>
      <c r="N143" s="16">
        <f>IF($M143="","",IF($M143&gt;120,"120+ days",IF($M143&gt;90,"91-120",IF($M143&gt;60,"61-90",IF($M143&gt;30,"31-60","0-30")))))</f>
        <v/>
      </c>
      <c r="O143" s="16">
        <f>IF($A143="","",IF($G143="Cancelled","Cancelled — excluded from committed",IF($J143&gt;$F143,"Invoiced above the PO value — check",IF($K143&lt;=0,"Fully invoiced",IF(AND($I143&gt;0,$J143&lt;$I143),"Received and not yet invoiced",IF($M143&gt;90,"Open over 90 days — chase receipting","Open commitment"))))))</f>
        <v/>
      </c>
    </row>
    <row r="144">
      <c r="A144" s="11" t="n"/>
      <c r="B144" s="7" t="n"/>
      <c r="C144" s="11" t="n"/>
      <c r="D144" s="11" t="n"/>
      <c r="E144" s="11" t="n"/>
      <c r="F144" s="12" t="n"/>
      <c r="G144" s="11" t="n"/>
      <c r="H144" s="7" t="n"/>
      <c r="I144" s="12" t="n"/>
      <c r="J144" s="13">
        <f>IF($A144="","",SUMIFS(Invoices!$F$5:$F$204,Invoices!$D$5:$D$204,$A144))</f>
        <v/>
      </c>
      <c r="K144" s="14">
        <f>IF($A144="","",IF($G144="Cancelled",0,MAX(0,$F144-$J144)))</f>
        <v/>
      </c>
      <c r="L144" s="13">
        <f>IF($A144="","",IF($G144="Cancelled",0,MAX(0,$F144-$I144)))</f>
        <v/>
      </c>
      <c r="M144" s="15">
        <f>IF($A144="","",IF(OR($G144="Cancelled",$K144&lt;=0),"",TODAY()-$B144))</f>
        <v/>
      </c>
      <c r="N144" s="16">
        <f>IF($M144="","",IF($M144&gt;120,"120+ days",IF($M144&gt;90,"91-120",IF($M144&gt;60,"61-90",IF($M144&gt;30,"31-60","0-30")))))</f>
        <v/>
      </c>
      <c r="O144" s="16">
        <f>IF($A144="","",IF($G144="Cancelled","Cancelled — excluded from committed",IF($J144&gt;$F144,"Invoiced above the PO value — check",IF($K144&lt;=0,"Fully invoiced",IF(AND($I144&gt;0,$J144&lt;$I144),"Received and not yet invoiced",IF($M144&gt;90,"Open over 90 days — chase receipting","Open commitment"))))))</f>
        <v/>
      </c>
    </row>
    <row r="145">
      <c r="A145" s="11" t="n"/>
      <c r="B145" s="7" t="n"/>
      <c r="C145" s="11" t="n"/>
      <c r="D145" s="11" t="n"/>
      <c r="E145" s="11" t="n"/>
      <c r="F145" s="12" t="n"/>
      <c r="G145" s="11" t="n"/>
      <c r="H145" s="7" t="n"/>
      <c r="I145" s="12" t="n"/>
      <c r="J145" s="13">
        <f>IF($A145="","",SUMIFS(Invoices!$F$5:$F$204,Invoices!$D$5:$D$204,$A145))</f>
        <v/>
      </c>
      <c r="K145" s="14">
        <f>IF($A145="","",IF($G145="Cancelled",0,MAX(0,$F145-$J145)))</f>
        <v/>
      </c>
      <c r="L145" s="13">
        <f>IF($A145="","",IF($G145="Cancelled",0,MAX(0,$F145-$I145)))</f>
        <v/>
      </c>
      <c r="M145" s="15">
        <f>IF($A145="","",IF(OR($G145="Cancelled",$K145&lt;=0),"",TODAY()-$B145))</f>
        <v/>
      </c>
      <c r="N145" s="16">
        <f>IF($M145="","",IF($M145&gt;120,"120+ days",IF($M145&gt;90,"91-120",IF($M145&gt;60,"61-90",IF($M145&gt;30,"31-60","0-30")))))</f>
        <v/>
      </c>
      <c r="O145" s="16">
        <f>IF($A145="","",IF($G145="Cancelled","Cancelled — excluded from committed",IF($J145&gt;$F145,"Invoiced above the PO value — check",IF($K145&lt;=0,"Fully invoiced",IF(AND($I145&gt;0,$J145&lt;$I145),"Received and not yet invoiced",IF($M145&gt;90,"Open over 90 days — chase receipting","Open commitment"))))))</f>
        <v/>
      </c>
    </row>
    <row r="146">
      <c r="A146" s="11" t="n"/>
      <c r="B146" s="7" t="n"/>
      <c r="C146" s="11" t="n"/>
      <c r="D146" s="11" t="n"/>
      <c r="E146" s="11" t="n"/>
      <c r="F146" s="12" t="n"/>
      <c r="G146" s="11" t="n"/>
      <c r="H146" s="7" t="n"/>
      <c r="I146" s="12" t="n"/>
      <c r="J146" s="13">
        <f>IF($A146="","",SUMIFS(Invoices!$F$5:$F$204,Invoices!$D$5:$D$204,$A146))</f>
        <v/>
      </c>
      <c r="K146" s="14">
        <f>IF($A146="","",IF($G146="Cancelled",0,MAX(0,$F146-$J146)))</f>
        <v/>
      </c>
      <c r="L146" s="13">
        <f>IF($A146="","",IF($G146="Cancelled",0,MAX(0,$F146-$I146)))</f>
        <v/>
      </c>
      <c r="M146" s="15">
        <f>IF($A146="","",IF(OR($G146="Cancelled",$K146&lt;=0),"",TODAY()-$B146))</f>
        <v/>
      </c>
      <c r="N146" s="16">
        <f>IF($M146="","",IF($M146&gt;120,"120+ days",IF($M146&gt;90,"91-120",IF($M146&gt;60,"61-90",IF($M146&gt;30,"31-60","0-30")))))</f>
        <v/>
      </c>
      <c r="O146" s="16">
        <f>IF($A146="","",IF($G146="Cancelled","Cancelled — excluded from committed",IF($J146&gt;$F146,"Invoiced above the PO value — check",IF($K146&lt;=0,"Fully invoiced",IF(AND($I146&gt;0,$J146&lt;$I146),"Received and not yet invoiced",IF($M146&gt;90,"Open over 90 days — chase receipting","Open commitment"))))))</f>
        <v/>
      </c>
    </row>
    <row r="147">
      <c r="A147" s="11" t="n"/>
      <c r="B147" s="7" t="n"/>
      <c r="C147" s="11" t="n"/>
      <c r="D147" s="11" t="n"/>
      <c r="E147" s="11" t="n"/>
      <c r="F147" s="12" t="n"/>
      <c r="G147" s="11" t="n"/>
      <c r="H147" s="7" t="n"/>
      <c r="I147" s="12" t="n"/>
      <c r="J147" s="13">
        <f>IF($A147="","",SUMIFS(Invoices!$F$5:$F$204,Invoices!$D$5:$D$204,$A147))</f>
        <v/>
      </c>
      <c r="K147" s="14">
        <f>IF($A147="","",IF($G147="Cancelled",0,MAX(0,$F147-$J147)))</f>
        <v/>
      </c>
      <c r="L147" s="13">
        <f>IF($A147="","",IF($G147="Cancelled",0,MAX(0,$F147-$I147)))</f>
        <v/>
      </c>
      <c r="M147" s="15">
        <f>IF($A147="","",IF(OR($G147="Cancelled",$K147&lt;=0),"",TODAY()-$B147))</f>
        <v/>
      </c>
      <c r="N147" s="16">
        <f>IF($M147="","",IF($M147&gt;120,"120+ days",IF($M147&gt;90,"91-120",IF($M147&gt;60,"61-90",IF($M147&gt;30,"31-60","0-30")))))</f>
        <v/>
      </c>
      <c r="O147" s="16">
        <f>IF($A147="","",IF($G147="Cancelled","Cancelled — excluded from committed",IF($J147&gt;$F147,"Invoiced above the PO value — check",IF($K147&lt;=0,"Fully invoiced",IF(AND($I147&gt;0,$J147&lt;$I147),"Received and not yet invoiced",IF($M147&gt;90,"Open over 90 days — chase receipting","Open commitment"))))))</f>
        <v/>
      </c>
    </row>
    <row r="148">
      <c r="A148" s="11" t="n"/>
      <c r="B148" s="7" t="n"/>
      <c r="C148" s="11" t="n"/>
      <c r="D148" s="11" t="n"/>
      <c r="E148" s="11" t="n"/>
      <c r="F148" s="12" t="n"/>
      <c r="G148" s="11" t="n"/>
      <c r="H148" s="7" t="n"/>
      <c r="I148" s="12" t="n"/>
      <c r="J148" s="13">
        <f>IF($A148="","",SUMIFS(Invoices!$F$5:$F$204,Invoices!$D$5:$D$204,$A148))</f>
        <v/>
      </c>
      <c r="K148" s="14">
        <f>IF($A148="","",IF($G148="Cancelled",0,MAX(0,$F148-$J148)))</f>
        <v/>
      </c>
      <c r="L148" s="13">
        <f>IF($A148="","",IF($G148="Cancelled",0,MAX(0,$F148-$I148)))</f>
        <v/>
      </c>
      <c r="M148" s="15">
        <f>IF($A148="","",IF(OR($G148="Cancelled",$K148&lt;=0),"",TODAY()-$B148))</f>
        <v/>
      </c>
      <c r="N148" s="16">
        <f>IF($M148="","",IF($M148&gt;120,"120+ days",IF($M148&gt;90,"91-120",IF($M148&gt;60,"61-90",IF($M148&gt;30,"31-60","0-30")))))</f>
        <v/>
      </c>
      <c r="O148" s="16">
        <f>IF($A148="","",IF($G148="Cancelled","Cancelled — excluded from committed",IF($J148&gt;$F148,"Invoiced above the PO value — check",IF($K148&lt;=0,"Fully invoiced",IF(AND($I148&gt;0,$J148&lt;$I148),"Received and not yet invoiced",IF($M148&gt;90,"Open over 90 days — chase receipting","Open commitment"))))))</f>
        <v/>
      </c>
    </row>
    <row r="149">
      <c r="A149" s="11" t="n"/>
      <c r="B149" s="7" t="n"/>
      <c r="C149" s="11" t="n"/>
      <c r="D149" s="11" t="n"/>
      <c r="E149" s="11" t="n"/>
      <c r="F149" s="12" t="n"/>
      <c r="G149" s="11" t="n"/>
      <c r="H149" s="7" t="n"/>
      <c r="I149" s="12" t="n"/>
      <c r="J149" s="13">
        <f>IF($A149="","",SUMIFS(Invoices!$F$5:$F$204,Invoices!$D$5:$D$204,$A149))</f>
        <v/>
      </c>
      <c r="K149" s="14">
        <f>IF($A149="","",IF($G149="Cancelled",0,MAX(0,$F149-$J149)))</f>
        <v/>
      </c>
      <c r="L149" s="13">
        <f>IF($A149="","",IF($G149="Cancelled",0,MAX(0,$F149-$I149)))</f>
        <v/>
      </c>
      <c r="M149" s="15">
        <f>IF($A149="","",IF(OR($G149="Cancelled",$K149&lt;=0),"",TODAY()-$B149))</f>
        <v/>
      </c>
      <c r="N149" s="16">
        <f>IF($M149="","",IF($M149&gt;120,"120+ days",IF($M149&gt;90,"91-120",IF($M149&gt;60,"61-90",IF($M149&gt;30,"31-60","0-30")))))</f>
        <v/>
      </c>
      <c r="O149" s="16">
        <f>IF($A149="","",IF($G149="Cancelled","Cancelled — excluded from committed",IF($J149&gt;$F149,"Invoiced above the PO value — check",IF($K149&lt;=0,"Fully invoiced",IF(AND($I149&gt;0,$J149&lt;$I149),"Received and not yet invoiced",IF($M149&gt;90,"Open over 90 days — chase receipting","Open commitment"))))))</f>
        <v/>
      </c>
    </row>
    <row r="150">
      <c r="A150" s="11" t="n"/>
      <c r="B150" s="7" t="n"/>
      <c r="C150" s="11" t="n"/>
      <c r="D150" s="11" t="n"/>
      <c r="E150" s="11" t="n"/>
      <c r="F150" s="12" t="n"/>
      <c r="G150" s="11" t="n"/>
      <c r="H150" s="7" t="n"/>
      <c r="I150" s="12" t="n"/>
      <c r="J150" s="13">
        <f>IF($A150="","",SUMIFS(Invoices!$F$5:$F$204,Invoices!$D$5:$D$204,$A150))</f>
        <v/>
      </c>
      <c r="K150" s="14">
        <f>IF($A150="","",IF($G150="Cancelled",0,MAX(0,$F150-$J150)))</f>
        <v/>
      </c>
      <c r="L150" s="13">
        <f>IF($A150="","",IF($G150="Cancelled",0,MAX(0,$F150-$I150)))</f>
        <v/>
      </c>
      <c r="M150" s="15">
        <f>IF($A150="","",IF(OR($G150="Cancelled",$K150&lt;=0),"",TODAY()-$B150))</f>
        <v/>
      </c>
      <c r="N150" s="16">
        <f>IF($M150="","",IF($M150&gt;120,"120+ days",IF($M150&gt;90,"91-120",IF($M150&gt;60,"61-90",IF($M150&gt;30,"31-60","0-30")))))</f>
        <v/>
      </c>
      <c r="O150" s="16">
        <f>IF($A150="","",IF($G150="Cancelled","Cancelled — excluded from committed",IF($J150&gt;$F150,"Invoiced above the PO value — check",IF($K150&lt;=0,"Fully invoiced",IF(AND($I150&gt;0,$J150&lt;$I150),"Received and not yet invoiced",IF($M150&gt;90,"Open over 90 days — chase receipting","Open commitment"))))))</f>
        <v/>
      </c>
    </row>
    <row r="151">
      <c r="A151" s="11" t="n"/>
      <c r="B151" s="7" t="n"/>
      <c r="C151" s="11" t="n"/>
      <c r="D151" s="11" t="n"/>
      <c r="E151" s="11" t="n"/>
      <c r="F151" s="12" t="n"/>
      <c r="G151" s="11" t="n"/>
      <c r="H151" s="7" t="n"/>
      <c r="I151" s="12" t="n"/>
      <c r="J151" s="13">
        <f>IF($A151="","",SUMIFS(Invoices!$F$5:$F$204,Invoices!$D$5:$D$204,$A151))</f>
        <v/>
      </c>
      <c r="K151" s="14">
        <f>IF($A151="","",IF($G151="Cancelled",0,MAX(0,$F151-$J151)))</f>
        <v/>
      </c>
      <c r="L151" s="13">
        <f>IF($A151="","",IF($G151="Cancelled",0,MAX(0,$F151-$I151)))</f>
        <v/>
      </c>
      <c r="M151" s="15">
        <f>IF($A151="","",IF(OR($G151="Cancelled",$K151&lt;=0),"",TODAY()-$B151))</f>
        <v/>
      </c>
      <c r="N151" s="16">
        <f>IF($M151="","",IF($M151&gt;120,"120+ days",IF($M151&gt;90,"91-120",IF($M151&gt;60,"61-90",IF($M151&gt;30,"31-60","0-30")))))</f>
        <v/>
      </c>
      <c r="O151" s="16">
        <f>IF($A151="","",IF($G151="Cancelled","Cancelled — excluded from committed",IF($J151&gt;$F151,"Invoiced above the PO value — check",IF($K151&lt;=0,"Fully invoiced",IF(AND($I151&gt;0,$J151&lt;$I151),"Received and not yet invoiced",IF($M151&gt;90,"Open over 90 days — chase receipting","Open commitment"))))))</f>
        <v/>
      </c>
    </row>
    <row r="152">
      <c r="A152" s="11" t="n"/>
      <c r="B152" s="7" t="n"/>
      <c r="C152" s="11" t="n"/>
      <c r="D152" s="11" t="n"/>
      <c r="E152" s="11" t="n"/>
      <c r="F152" s="12" t="n"/>
      <c r="G152" s="11" t="n"/>
      <c r="H152" s="7" t="n"/>
      <c r="I152" s="12" t="n"/>
      <c r="J152" s="13">
        <f>IF($A152="","",SUMIFS(Invoices!$F$5:$F$204,Invoices!$D$5:$D$204,$A152))</f>
        <v/>
      </c>
      <c r="K152" s="14">
        <f>IF($A152="","",IF($G152="Cancelled",0,MAX(0,$F152-$J152)))</f>
        <v/>
      </c>
      <c r="L152" s="13">
        <f>IF($A152="","",IF($G152="Cancelled",0,MAX(0,$F152-$I152)))</f>
        <v/>
      </c>
      <c r="M152" s="15">
        <f>IF($A152="","",IF(OR($G152="Cancelled",$K152&lt;=0),"",TODAY()-$B152))</f>
        <v/>
      </c>
      <c r="N152" s="16">
        <f>IF($M152="","",IF($M152&gt;120,"120+ days",IF($M152&gt;90,"91-120",IF($M152&gt;60,"61-90",IF($M152&gt;30,"31-60","0-30")))))</f>
        <v/>
      </c>
      <c r="O152" s="16">
        <f>IF($A152="","",IF($G152="Cancelled","Cancelled — excluded from committed",IF($J152&gt;$F152,"Invoiced above the PO value — check",IF($K152&lt;=0,"Fully invoiced",IF(AND($I152&gt;0,$J152&lt;$I152),"Received and not yet invoiced",IF($M152&gt;90,"Open over 90 days — chase receipting","Open commitment"))))))</f>
        <v/>
      </c>
    </row>
    <row r="153">
      <c r="A153" s="11" t="n"/>
      <c r="B153" s="7" t="n"/>
      <c r="C153" s="11" t="n"/>
      <c r="D153" s="11" t="n"/>
      <c r="E153" s="11" t="n"/>
      <c r="F153" s="12" t="n"/>
      <c r="G153" s="11" t="n"/>
      <c r="H153" s="7" t="n"/>
      <c r="I153" s="12" t="n"/>
      <c r="J153" s="13">
        <f>IF($A153="","",SUMIFS(Invoices!$F$5:$F$204,Invoices!$D$5:$D$204,$A153))</f>
        <v/>
      </c>
      <c r="K153" s="14">
        <f>IF($A153="","",IF($G153="Cancelled",0,MAX(0,$F153-$J153)))</f>
        <v/>
      </c>
      <c r="L153" s="13">
        <f>IF($A153="","",IF($G153="Cancelled",0,MAX(0,$F153-$I153)))</f>
        <v/>
      </c>
      <c r="M153" s="15">
        <f>IF($A153="","",IF(OR($G153="Cancelled",$K153&lt;=0),"",TODAY()-$B153))</f>
        <v/>
      </c>
      <c r="N153" s="16">
        <f>IF($M153="","",IF($M153&gt;120,"120+ days",IF($M153&gt;90,"91-120",IF($M153&gt;60,"61-90",IF($M153&gt;30,"31-60","0-30")))))</f>
        <v/>
      </c>
      <c r="O153" s="16">
        <f>IF($A153="","",IF($G153="Cancelled","Cancelled — excluded from committed",IF($J153&gt;$F153,"Invoiced above the PO value — check",IF($K153&lt;=0,"Fully invoiced",IF(AND($I153&gt;0,$J153&lt;$I153),"Received and not yet invoiced",IF($M153&gt;90,"Open over 90 days — chase receipting","Open commitment"))))))</f>
        <v/>
      </c>
    </row>
    <row r="154">
      <c r="A154" s="11" t="n"/>
      <c r="B154" s="7" t="n"/>
      <c r="C154" s="11" t="n"/>
      <c r="D154" s="11" t="n"/>
      <c r="E154" s="11" t="n"/>
      <c r="F154" s="12" t="n"/>
      <c r="G154" s="11" t="n"/>
      <c r="H154" s="7" t="n"/>
      <c r="I154" s="12" t="n"/>
      <c r="J154" s="13">
        <f>IF($A154="","",SUMIFS(Invoices!$F$5:$F$204,Invoices!$D$5:$D$204,$A154))</f>
        <v/>
      </c>
      <c r="K154" s="14">
        <f>IF($A154="","",IF($G154="Cancelled",0,MAX(0,$F154-$J154)))</f>
        <v/>
      </c>
      <c r="L154" s="13">
        <f>IF($A154="","",IF($G154="Cancelled",0,MAX(0,$F154-$I154)))</f>
        <v/>
      </c>
      <c r="M154" s="15">
        <f>IF($A154="","",IF(OR($G154="Cancelled",$K154&lt;=0),"",TODAY()-$B154))</f>
        <v/>
      </c>
      <c r="N154" s="16">
        <f>IF($M154="","",IF($M154&gt;120,"120+ days",IF($M154&gt;90,"91-120",IF($M154&gt;60,"61-90",IF($M154&gt;30,"31-60","0-30")))))</f>
        <v/>
      </c>
      <c r="O154" s="16">
        <f>IF($A154="","",IF($G154="Cancelled","Cancelled — excluded from committed",IF($J154&gt;$F154,"Invoiced above the PO value — check",IF($K154&lt;=0,"Fully invoiced",IF(AND($I154&gt;0,$J154&lt;$I154),"Received and not yet invoiced",IF($M154&gt;90,"Open over 90 days — chase receipting","Open commitment"))))))</f>
        <v/>
      </c>
    </row>
    <row r="155">
      <c r="A155" s="11" t="n"/>
      <c r="B155" s="7" t="n"/>
      <c r="C155" s="11" t="n"/>
      <c r="D155" s="11" t="n"/>
      <c r="E155" s="11" t="n"/>
      <c r="F155" s="12" t="n"/>
      <c r="G155" s="11" t="n"/>
      <c r="H155" s="7" t="n"/>
      <c r="I155" s="12" t="n"/>
      <c r="J155" s="13">
        <f>IF($A155="","",SUMIFS(Invoices!$F$5:$F$204,Invoices!$D$5:$D$204,$A155))</f>
        <v/>
      </c>
      <c r="K155" s="14">
        <f>IF($A155="","",IF($G155="Cancelled",0,MAX(0,$F155-$J155)))</f>
        <v/>
      </c>
      <c r="L155" s="13">
        <f>IF($A155="","",IF($G155="Cancelled",0,MAX(0,$F155-$I155)))</f>
        <v/>
      </c>
      <c r="M155" s="15">
        <f>IF($A155="","",IF(OR($G155="Cancelled",$K155&lt;=0),"",TODAY()-$B155))</f>
        <v/>
      </c>
      <c r="N155" s="16">
        <f>IF($M155="","",IF($M155&gt;120,"120+ days",IF($M155&gt;90,"91-120",IF($M155&gt;60,"61-90",IF($M155&gt;30,"31-60","0-30")))))</f>
        <v/>
      </c>
      <c r="O155" s="16">
        <f>IF($A155="","",IF($G155="Cancelled","Cancelled — excluded from committed",IF($J155&gt;$F155,"Invoiced above the PO value — check",IF($K155&lt;=0,"Fully invoiced",IF(AND($I155&gt;0,$J155&lt;$I155),"Received and not yet invoiced",IF($M155&gt;90,"Open over 90 days — chase receipting","Open commitment"))))))</f>
        <v/>
      </c>
    </row>
    <row r="156">
      <c r="A156" s="11" t="n"/>
      <c r="B156" s="7" t="n"/>
      <c r="C156" s="11" t="n"/>
      <c r="D156" s="11" t="n"/>
      <c r="E156" s="11" t="n"/>
      <c r="F156" s="12" t="n"/>
      <c r="G156" s="11" t="n"/>
      <c r="H156" s="7" t="n"/>
      <c r="I156" s="12" t="n"/>
      <c r="J156" s="13">
        <f>IF($A156="","",SUMIFS(Invoices!$F$5:$F$204,Invoices!$D$5:$D$204,$A156))</f>
        <v/>
      </c>
      <c r="K156" s="14">
        <f>IF($A156="","",IF($G156="Cancelled",0,MAX(0,$F156-$J156)))</f>
        <v/>
      </c>
      <c r="L156" s="13">
        <f>IF($A156="","",IF($G156="Cancelled",0,MAX(0,$F156-$I156)))</f>
        <v/>
      </c>
      <c r="M156" s="15">
        <f>IF($A156="","",IF(OR($G156="Cancelled",$K156&lt;=0),"",TODAY()-$B156))</f>
        <v/>
      </c>
      <c r="N156" s="16">
        <f>IF($M156="","",IF($M156&gt;120,"120+ days",IF($M156&gt;90,"91-120",IF($M156&gt;60,"61-90",IF($M156&gt;30,"31-60","0-30")))))</f>
        <v/>
      </c>
      <c r="O156" s="16">
        <f>IF($A156="","",IF($G156="Cancelled","Cancelled — excluded from committed",IF($J156&gt;$F156,"Invoiced above the PO value — check",IF($K156&lt;=0,"Fully invoiced",IF(AND($I156&gt;0,$J156&lt;$I156),"Received and not yet invoiced",IF($M156&gt;90,"Open over 90 days — chase receipting","Open commitment"))))))</f>
        <v/>
      </c>
    </row>
    <row r="157">
      <c r="A157" s="11" t="n"/>
      <c r="B157" s="7" t="n"/>
      <c r="C157" s="11" t="n"/>
      <c r="D157" s="11" t="n"/>
      <c r="E157" s="11" t="n"/>
      <c r="F157" s="12" t="n"/>
      <c r="G157" s="11" t="n"/>
      <c r="H157" s="7" t="n"/>
      <c r="I157" s="12" t="n"/>
      <c r="J157" s="13">
        <f>IF($A157="","",SUMIFS(Invoices!$F$5:$F$204,Invoices!$D$5:$D$204,$A157))</f>
        <v/>
      </c>
      <c r="K157" s="14">
        <f>IF($A157="","",IF($G157="Cancelled",0,MAX(0,$F157-$J157)))</f>
        <v/>
      </c>
      <c r="L157" s="13">
        <f>IF($A157="","",IF($G157="Cancelled",0,MAX(0,$F157-$I157)))</f>
        <v/>
      </c>
      <c r="M157" s="15">
        <f>IF($A157="","",IF(OR($G157="Cancelled",$K157&lt;=0),"",TODAY()-$B157))</f>
        <v/>
      </c>
      <c r="N157" s="16">
        <f>IF($M157="","",IF($M157&gt;120,"120+ days",IF($M157&gt;90,"91-120",IF($M157&gt;60,"61-90",IF($M157&gt;30,"31-60","0-30")))))</f>
        <v/>
      </c>
      <c r="O157" s="16">
        <f>IF($A157="","",IF($G157="Cancelled","Cancelled — excluded from committed",IF($J157&gt;$F157,"Invoiced above the PO value — check",IF($K157&lt;=0,"Fully invoiced",IF(AND($I157&gt;0,$J157&lt;$I157),"Received and not yet invoiced",IF($M157&gt;90,"Open over 90 days — chase receipting","Open commitment"))))))</f>
        <v/>
      </c>
    </row>
    <row r="158">
      <c r="A158" s="11" t="n"/>
      <c r="B158" s="7" t="n"/>
      <c r="C158" s="11" t="n"/>
      <c r="D158" s="11" t="n"/>
      <c r="E158" s="11" t="n"/>
      <c r="F158" s="12" t="n"/>
      <c r="G158" s="11" t="n"/>
      <c r="H158" s="7" t="n"/>
      <c r="I158" s="12" t="n"/>
      <c r="J158" s="13">
        <f>IF($A158="","",SUMIFS(Invoices!$F$5:$F$204,Invoices!$D$5:$D$204,$A158))</f>
        <v/>
      </c>
      <c r="K158" s="14">
        <f>IF($A158="","",IF($G158="Cancelled",0,MAX(0,$F158-$J158)))</f>
        <v/>
      </c>
      <c r="L158" s="13">
        <f>IF($A158="","",IF($G158="Cancelled",0,MAX(0,$F158-$I158)))</f>
        <v/>
      </c>
      <c r="M158" s="15">
        <f>IF($A158="","",IF(OR($G158="Cancelled",$K158&lt;=0),"",TODAY()-$B158))</f>
        <v/>
      </c>
      <c r="N158" s="16">
        <f>IF($M158="","",IF($M158&gt;120,"120+ days",IF($M158&gt;90,"91-120",IF($M158&gt;60,"61-90",IF($M158&gt;30,"31-60","0-30")))))</f>
        <v/>
      </c>
      <c r="O158" s="16">
        <f>IF($A158="","",IF($G158="Cancelled","Cancelled — excluded from committed",IF($J158&gt;$F158,"Invoiced above the PO value — check",IF($K158&lt;=0,"Fully invoiced",IF(AND($I158&gt;0,$J158&lt;$I158),"Received and not yet invoiced",IF($M158&gt;90,"Open over 90 days — chase receipting","Open commitment"))))))</f>
        <v/>
      </c>
    </row>
    <row r="159">
      <c r="A159" s="11" t="n"/>
      <c r="B159" s="7" t="n"/>
      <c r="C159" s="11" t="n"/>
      <c r="D159" s="11" t="n"/>
      <c r="E159" s="11" t="n"/>
      <c r="F159" s="12" t="n"/>
      <c r="G159" s="11" t="n"/>
      <c r="H159" s="7" t="n"/>
      <c r="I159" s="12" t="n"/>
      <c r="J159" s="13">
        <f>IF($A159="","",SUMIFS(Invoices!$F$5:$F$204,Invoices!$D$5:$D$204,$A159))</f>
        <v/>
      </c>
      <c r="K159" s="14">
        <f>IF($A159="","",IF($G159="Cancelled",0,MAX(0,$F159-$J159)))</f>
        <v/>
      </c>
      <c r="L159" s="13">
        <f>IF($A159="","",IF($G159="Cancelled",0,MAX(0,$F159-$I159)))</f>
        <v/>
      </c>
      <c r="M159" s="15">
        <f>IF($A159="","",IF(OR($G159="Cancelled",$K159&lt;=0),"",TODAY()-$B159))</f>
        <v/>
      </c>
      <c r="N159" s="16">
        <f>IF($M159="","",IF($M159&gt;120,"120+ days",IF($M159&gt;90,"91-120",IF($M159&gt;60,"61-90",IF($M159&gt;30,"31-60","0-30")))))</f>
        <v/>
      </c>
      <c r="O159" s="16">
        <f>IF($A159="","",IF($G159="Cancelled","Cancelled — excluded from committed",IF($J159&gt;$F159,"Invoiced above the PO value — check",IF($K159&lt;=0,"Fully invoiced",IF(AND($I159&gt;0,$J159&lt;$I159),"Received and not yet invoiced",IF($M159&gt;90,"Open over 90 days — chase receipting","Open commitment"))))))</f>
        <v/>
      </c>
    </row>
    <row r="160">
      <c r="A160" s="11" t="n"/>
      <c r="B160" s="7" t="n"/>
      <c r="C160" s="11" t="n"/>
      <c r="D160" s="11" t="n"/>
      <c r="E160" s="11" t="n"/>
      <c r="F160" s="12" t="n"/>
      <c r="G160" s="11" t="n"/>
      <c r="H160" s="7" t="n"/>
      <c r="I160" s="12" t="n"/>
      <c r="J160" s="13">
        <f>IF($A160="","",SUMIFS(Invoices!$F$5:$F$204,Invoices!$D$5:$D$204,$A160))</f>
        <v/>
      </c>
      <c r="K160" s="14">
        <f>IF($A160="","",IF($G160="Cancelled",0,MAX(0,$F160-$J160)))</f>
        <v/>
      </c>
      <c r="L160" s="13">
        <f>IF($A160="","",IF($G160="Cancelled",0,MAX(0,$F160-$I160)))</f>
        <v/>
      </c>
      <c r="M160" s="15">
        <f>IF($A160="","",IF(OR($G160="Cancelled",$K160&lt;=0),"",TODAY()-$B160))</f>
        <v/>
      </c>
      <c r="N160" s="16">
        <f>IF($M160="","",IF($M160&gt;120,"120+ days",IF($M160&gt;90,"91-120",IF($M160&gt;60,"61-90",IF($M160&gt;30,"31-60","0-30")))))</f>
        <v/>
      </c>
      <c r="O160" s="16">
        <f>IF($A160="","",IF($G160="Cancelled","Cancelled — excluded from committed",IF($J160&gt;$F160,"Invoiced above the PO value — check",IF($K160&lt;=0,"Fully invoiced",IF(AND($I160&gt;0,$J160&lt;$I160),"Received and not yet invoiced",IF($M160&gt;90,"Open over 90 days — chase receipting","Open commitment"))))))</f>
        <v/>
      </c>
    </row>
    <row r="161">
      <c r="A161" s="11" t="n"/>
      <c r="B161" s="7" t="n"/>
      <c r="C161" s="11" t="n"/>
      <c r="D161" s="11" t="n"/>
      <c r="E161" s="11" t="n"/>
      <c r="F161" s="12" t="n"/>
      <c r="G161" s="11" t="n"/>
      <c r="H161" s="7" t="n"/>
      <c r="I161" s="12" t="n"/>
      <c r="J161" s="13">
        <f>IF($A161="","",SUMIFS(Invoices!$F$5:$F$204,Invoices!$D$5:$D$204,$A161))</f>
        <v/>
      </c>
      <c r="K161" s="14">
        <f>IF($A161="","",IF($G161="Cancelled",0,MAX(0,$F161-$J161)))</f>
        <v/>
      </c>
      <c r="L161" s="13">
        <f>IF($A161="","",IF($G161="Cancelled",0,MAX(0,$F161-$I161)))</f>
        <v/>
      </c>
      <c r="M161" s="15">
        <f>IF($A161="","",IF(OR($G161="Cancelled",$K161&lt;=0),"",TODAY()-$B161))</f>
        <v/>
      </c>
      <c r="N161" s="16">
        <f>IF($M161="","",IF($M161&gt;120,"120+ days",IF($M161&gt;90,"91-120",IF($M161&gt;60,"61-90",IF($M161&gt;30,"31-60","0-30")))))</f>
        <v/>
      </c>
      <c r="O161" s="16">
        <f>IF($A161="","",IF($G161="Cancelled","Cancelled — excluded from committed",IF($J161&gt;$F161,"Invoiced above the PO value — check",IF($K161&lt;=0,"Fully invoiced",IF(AND($I161&gt;0,$J161&lt;$I161),"Received and not yet invoiced",IF($M161&gt;90,"Open over 90 days — chase receipting","Open commitment"))))))</f>
        <v/>
      </c>
    </row>
    <row r="162">
      <c r="A162" s="11" t="n"/>
      <c r="B162" s="7" t="n"/>
      <c r="C162" s="11" t="n"/>
      <c r="D162" s="11" t="n"/>
      <c r="E162" s="11" t="n"/>
      <c r="F162" s="12" t="n"/>
      <c r="G162" s="11" t="n"/>
      <c r="H162" s="7" t="n"/>
      <c r="I162" s="12" t="n"/>
      <c r="J162" s="13">
        <f>IF($A162="","",SUMIFS(Invoices!$F$5:$F$204,Invoices!$D$5:$D$204,$A162))</f>
        <v/>
      </c>
      <c r="K162" s="14">
        <f>IF($A162="","",IF($G162="Cancelled",0,MAX(0,$F162-$J162)))</f>
        <v/>
      </c>
      <c r="L162" s="13">
        <f>IF($A162="","",IF($G162="Cancelled",0,MAX(0,$F162-$I162)))</f>
        <v/>
      </c>
      <c r="M162" s="15">
        <f>IF($A162="","",IF(OR($G162="Cancelled",$K162&lt;=0),"",TODAY()-$B162))</f>
        <v/>
      </c>
      <c r="N162" s="16">
        <f>IF($M162="","",IF($M162&gt;120,"120+ days",IF($M162&gt;90,"91-120",IF($M162&gt;60,"61-90",IF($M162&gt;30,"31-60","0-30")))))</f>
        <v/>
      </c>
      <c r="O162" s="16">
        <f>IF($A162="","",IF($G162="Cancelled","Cancelled — excluded from committed",IF($J162&gt;$F162,"Invoiced above the PO value — check",IF($K162&lt;=0,"Fully invoiced",IF(AND($I162&gt;0,$J162&lt;$I162),"Received and not yet invoiced",IF($M162&gt;90,"Open over 90 days — chase receipting","Open commitment"))))))</f>
        <v/>
      </c>
    </row>
    <row r="163">
      <c r="A163" s="11" t="n"/>
      <c r="B163" s="7" t="n"/>
      <c r="C163" s="11" t="n"/>
      <c r="D163" s="11" t="n"/>
      <c r="E163" s="11" t="n"/>
      <c r="F163" s="12" t="n"/>
      <c r="G163" s="11" t="n"/>
      <c r="H163" s="7" t="n"/>
      <c r="I163" s="12" t="n"/>
      <c r="J163" s="13">
        <f>IF($A163="","",SUMIFS(Invoices!$F$5:$F$204,Invoices!$D$5:$D$204,$A163))</f>
        <v/>
      </c>
      <c r="K163" s="14">
        <f>IF($A163="","",IF($G163="Cancelled",0,MAX(0,$F163-$J163)))</f>
        <v/>
      </c>
      <c r="L163" s="13">
        <f>IF($A163="","",IF($G163="Cancelled",0,MAX(0,$F163-$I163)))</f>
        <v/>
      </c>
      <c r="M163" s="15">
        <f>IF($A163="","",IF(OR($G163="Cancelled",$K163&lt;=0),"",TODAY()-$B163))</f>
        <v/>
      </c>
      <c r="N163" s="16">
        <f>IF($M163="","",IF($M163&gt;120,"120+ days",IF($M163&gt;90,"91-120",IF($M163&gt;60,"61-90",IF($M163&gt;30,"31-60","0-30")))))</f>
        <v/>
      </c>
      <c r="O163" s="16">
        <f>IF($A163="","",IF($G163="Cancelled","Cancelled — excluded from committed",IF($J163&gt;$F163,"Invoiced above the PO value — check",IF($K163&lt;=0,"Fully invoiced",IF(AND($I163&gt;0,$J163&lt;$I163),"Received and not yet invoiced",IF($M163&gt;90,"Open over 90 days — chase receipting","Open commitment"))))))</f>
        <v/>
      </c>
    </row>
    <row r="164">
      <c r="A164" s="11" t="n"/>
      <c r="B164" s="7" t="n"/>
      <c r="C164" s="11" t="n"/>
      <c r="D164" s="11" t="n"/>
      <c r="E164" s="11" t="n"/>
      <c r="F164" s="12" t="n"/>
      <c r="G164" s="11" t="n"/>
      <c r="H164" s="7" t="n"/>
      <c r="I164" s="12" t="n"/>
      <c r="J164" s="13">
        <f>IF($A164="","",SUMIFS(Invoices!$F$5:$F$204,Invoices!$D$5:$D$204,$A164))</f>
        <v/>
      </c>
      <c r="K164" s="14">
        <f>IF($A164="","",IF($G164="Cancelled",0,MAX(0,$F164-$J164)))</f>
        <v/>
      </c>
      <c r="L164" s="13">
        <f>IF($A164="","",IF($G164="Cancelled",0,MAX(0,$F164-$I164)))</f>
        <v/>
      </c>
      <c r="M164" s="15">
        <f>IF($A164="","",IF(OR($G164="Cancelled",$K164&lt;=0),"",TODAY()-$B164))</f>
        <v/>
      </c>
      <c r="N164" s="16">
        <f>IF($M164="","",IF($M164&gt;120,"120+ days",IF($M164&gt;90,"91-120",IF($M164&gt;60,"61-90",IF($M164&gt;30,"31-60","0-30")))))</f>
        <v/>
      </c>
      <c r="O164" s="16">
        <f>IF($A164="","",IF($G164="Cancelled","Cancelled — excluded from committed",IF($J164&gt;$F164,"Invoiced above the PO value — check",IF($K164&lt;=0,"Fully invoiced",IF(AND($I164&gt;0,$J164&lt;$I164),"Received and not yet invoiced",IF($M164&gt;90,"Open over 90 days — chase receipting","Open commitment"))))))</f>
        <v/>
      </c>
    </row>
    <row r="165">
      <c r="A165" s="11" t="n"/>
      <c r="B165" s="7" t="n"/>
      <c r="C165" s="11" t="n"/>
      <c r="D165" s="11" t="n"/>
      <c r="E165" s="11" t="n"/>
      <c r="F165" s="12" t="n"/>
      <c r="G165" s="11" t="n"/>
      <c r="H165" s="7" t="n"/>
      <c r="I165" s="12" t="n"/>
      <c r="J165" s="13">
        <f>IF($A165="","",SUMIFS(Invoices!$F$5:$F$204,Invoices!$D$5:$D$204,$A165))</f>
        <v/>
      </c>
      <c r="K165" s="14">
        <f>IF($A165="","",IF($G165="Cancelled",0,MAX(0,$F165-$J165)))</f>
        <v/>
      </c>
      <c r="L165" s="13">
        <f>IF($A165="","",IF($G165="Cancelled",0,MAX(0,$F165-$I165)))</f>
        <v/>
      </c>
      <c r="M165" s="15">
        <f>IF($A165="","",IF(OR($G165="Cancelled",$K165&lt;=0),"",TODAY()-$B165))</f>
        <v/>
      </c>
      <c r="N165" s="16">
        <f>IF($M165="","",IF($M165&gt;120,"120+ days",IF($M165&gt;90,"91-120",IF($M165&gt;60,"61-90",IF($M165&gt;30,"31-60","0-30")))))</f>
        <v/>
      </c>
      <c r="O165" s="16">
        <f>IF($A165="","",IF($G165="Cancelled","Cancelled — excluded from committed",IF($J165&gt;$F165,"Invoiced above the PO value — check",IF($K165&lt;=0,"Fully invoiced",IF(AND($I165&gt;0,$J165&lt;$I165),"Received and not yet invoiced",IF($M165&gt;90,"Open over 90 days — chase receipting","Open commitment"))))))</f>
        <v/>
      </c>
    </row>
    <row r="166">
      <c r="A166" s="11" t="n"/>
      <c r="B166" s="7" t="n"/>
      <c r="C166" s="11" t="n"/>
      <c r="D166" s="11" t="n"/>
      <c r="E166" s="11" t="n"/>
      <c r="F166" s="12" t="n"/>
      <c r="G166" s="11" t="n"/>
      <c r="H166" s="7" t="n"/>
      <c r="I166" s="12" t="n"/>
      <c r="J166" s="13">
        <f>IF($A166="","",SUMIFS(Invoices!$F$5:$F$204,Invoices!$D$5:$D$204,$A166))</f>
        <v/>
      </c>
      <c r="K166" s="14">
        <f>IF($A166="","",IF($G166="Cancelled",0,MAX(0,$F166-$J166)))</f>
        <v/>
      </c>
      <c r="L166" s="13">
        <f>IF($A166="","",IF($G166="Cancelled",0,MAX(0,$F166-$I166)))</f>
        <v/>
      </c>
      <c r="M166" s="15">
        <f>IF($A166="","",IF(OR($G166="Cancelled",$K166&lt;=0),"",TODAY()-$B166))</f>
        <v/>
      </c>
      <c r="N166" s="16">
        <f>IF($M166="","",IF($M166&gt;120,"120+ days",IF($M166&gt;90,"91-120",IF($M166&gt;60,"61-90",IF($M166&gt;30,"31-60","0-30")))))</f>
        <v/>
      </c>
      <c r="O166" s="16">
        <f>IF($A166="","",IF($G166="Cancelled","Cancelled — excluded from committed",IF($J166&gt;$F166,"Invoiced above the PO value — check",IF($K166&lt;=0,"Fully invoiced",IF(AND($I166&gt;0,$J166&lt;$I166),"Received and not yet invoiced",IF($M166&gt;90,"Open over 90 days — chase receipting","Open commitment"))))))</f>
        <v/>
      </c>
    </row>
    <row r="167">
      <c r="A167" s="11" t="n"/>
      <c r="B167" s="7" t="n"/>
      <c r="C167" s="11" t="n"/>
      <c r="D167" s="11" t="n"/>
      <c r="E167" s="11" t="n"/>
      <c r="F167" s="12" t="n"/>
      <c r="G167" s="11" t="n"/>
      <c r="H167" s="7" t="n"/>
      <c r="I167" s="12" t="n"/>
      <c r="J167" s="13">
        <f>IF($A167="","",SUMIFS(Invoices!$F$5:$F$204,Invoices!$D$5:$D$204,$A167))</f>
        <v/>
      </c>
      <c r="K167" s="14">
        <f>IF($A167="","",IF($G167="Cancelled",0,MAX(0,$F167-$J167)))</f>
        <v/>
      </c>
      <c r="L167" s="13">
        <f>IF($A167="","",IF($G167="Cancelled",0,MAX(0,$F167-$I167)))</f>
        <v/>
      </c>
      <c r="M167" s="15">
        <f>IF($A167="","",IF(OR($G167="Cancelled",$K167&lt;=0),"",TODAY()-$B167))</f>
        <v/>
      </c>
      <c r="N167" s="16">
        <f>IF($M167="","",IF($M167&gt;120,"120+ days",IF($M167&gt;90,"91-120",IF($M167&gt;60,"61-90",IF($M167&gt;30,"31-60","0-30")))))</f>
        <v/>
      </c>
      <c r="O167" s="16">
        <f>IF($A167="","",IF($G167="Cancelled","Cancelled — excluded from committed",IF($J167&gt;$F167,"Invoiced above the PO value — check",IF($K167&lt;=0,"Fully invoiced",IF(AND($I167&gt;0,$J167&lt;$I167),"Received and not yet invoiced",IF($M167&gt;90,"Open over 90 days — chase receipting","Open commitment"))))))</f>
        <v/>
      </c>
    </row>
    <row r="168">
      <c r="A168" s="11" t="n"/>
      <c r="B168" s="7" t="n"/>
      <c r="C168" s="11" t="n"/>
      <c r="D168" s="11" t="n"/>
      <c r="E168" s="11" t="n"/>
      <c r="F168" s="12" t="n"/>
      <c r="G168" s="11" t="n"/>
      <c r="H168" s="7" t="n"/>
      <c r="I168" s="12" t="n"/>
      <c r="J168" s="13">
        <f>IF($A168="","",SUMIFS(Invoices!$F$5:$F$204,Invoices!$D$5:$D$204,$A168))</f>
        <v/>
      </c>
      <c r="K168" s="14">
        <f>IF($A168="","",IF($G168="Cancelled",0,MAX(0,$F168-$J168)))</f>
        <v/>
      </c>
      <c r="L168" s="13">
        <f>IF($A168="","",IF($G168="Cancelled",0,MAX(0,$F168-$I168)))</f>
        <v/>
      </c>
      <c r="M168" s="15">
        <f>IF($A168="","",IF(OR($G168="Cancelled",$K168&lt;=0),"",TODAY()-$B168))</f>
        <v/>
      </c>
      <c r="N168" s="16">
        <f>IF($M168="","",IF($M168&gt;120,"120+ days",IF($M168&gt;90,"91-120",IF($M168&gt;60,"61-90",IF($M168&gt;30,"31-60","0-30")))))</f>
        <v/>
      </c>
      <c r="O168" s="16">
        <f>IF($A168="","",IF($G168="Cancelled","Cancelled — excluded from committed",IF($J168&gt;$F168,"Invoiced above the PO value — check",IF($K168&lt;=0,"Fully invoiced",IF(AND($I168&gt;0,$J168&lt;$I168),"Received and not yet invoiced",IF($M168&gt;90,"Open over 90 days — chase receipting","Open commitment"))))))</f>
        <v/>
      </c>
    </row>
    <row r="169">
      <c r="A169" s="11" t="n"/>
      <c r="B169" s="7" t="n"/>
      <c r="C169" s="11" t="n"/>
      <c r="D169" s="11" t="n"/>
      <c r="E169" s="11" t="n"/>
      <c r="F169" s="12" t="n"/>
      <c r="G169" s="11" t="n"/>
      <c r="H169" s="7" t="n"/>
      <c r="I169" s="12" t="n"/>
      <c r="J169" s="13">
        <f>IF($A169="","",SUMIFS(Invoices!$F$5:$F$204,Invoices!$D$5:$D$204,$A169))</f>
        <v/>
      </c>
      <c r="K169" s="14">
        <f>IF($A169="","",IF($G169="Cancelled",0,MAX(0,$F169-$J169)))</f>
        <v/>
      </c>
      <c r="L169" s="13">
        <f>IF($A169="","",IF($G169="Cancelled",0,MAX(0,$F169-$I169)))</f>
        <v/>
      </c>
      <c r="M169" s="15">
        <f>IF($A169="","",IF(OR($G169="Cancelled",$K169&lt;=0),"",TODAY()-$B169))</f>
        <v/>
      </c>
      <c r="N169" s="16">
        <f>IF($M169="","",IF($M169&gt;120,"120+ days",IF($M169&gt;90,"91-120",IF($M169&gt;60,"61-90",IF($M169&gt;30,"31-60","0-30")))))</f>
        <v/>
      </c>
      <c r="O169" s="16">
        <f>IF($A169="","",IF($G169="Cancelled","Cancelled — excluded from committed",IF($J169&gt;$F169,"Invoiced above the PO value — check",IF($K169&lt;=0,"Fully invoiced",IF(AND($I169&gt;0,$J169&lt;$I169),"Received and not yet invoiced",IF($M169&gt;90,"Open over 90 days — chase receipting","Open commitment"))))))</f>
        <v/>
      </c>
    </row>
    <row r="170">
      <c r="A170" s="11" t="n"/>
      <c r="B170" s="7" t="n"/>
      <c r="C170" s="11" t="n"/>
      <c r="D170" s="11" t="n"/>
      <c r="E170" s="11" t="n"/>
      <c r="F170" s="12" t="n"/>
      <c r="G170" s="11" t="n"/>
      <c r="H170" s="7" t="n"/>
      <c r="I170" s="12" t="n"/>
      <c r="J170" s="13">
        <f>IF($A170="","",SUMIFS(Invoices!$F$5:$F$204,Invoices!$D$5:$D$204,$A170))</f>
        <v/>
      </c>
      <c r="K170" s="14">
        <f>IF($A170="","",IF($G170="Cancelled",0,MAX(0,$F170-$J170)))</f>
        <v/>
      </c>
      <c r="L170" s="13">
        <f>IF($A170="","",IF($G170="Cancelled",0,MAX(0,$F170-$I170)))</f>
        <v/>
      </c>
      <c r="M170" s="15">
        <f>IF($A170="","",IF(OR($G170="Cancelled",$K170&lt;=0),"",TODAY()-$B170))</f>
        <v/>
      </c>
      <c r="N170" s="16">
        <f>IF($M170="","",IF($M170&gt;120,"120+ days",IF($M170&gt;90,"91-120",IF($M170&gt;60,"61-90",IF($M170&gt;30,"31-60","0-30")))))</f>
        <v/>
      </c>
      <c r="O170" s="16">
        <f>IF($A170="","",IF($G170="Cancelled","Cancelled — excluded from committed",IF($J170&gt;$F170,"Invoiced above the PO value — check",IF($K170&lt;=0,"Fully invoiced",IF(AND($I170&gt;0,$J170&lt;$I170),"Received and not yet invoiced",IF($M170&gt;90,"Open over 90 days — chase receipting","Open commitment"))))))</f>
        <v/>
      </c>
    </row>
    <row r="171">
      <c r="A171" s="11" t="n"/>
      <c r="B171" s="7" t="n"/>
      <c r="C171" s="11" t="n"/>
      <c r="D171" s="11" t="n"/>
      <c r="E171" s="11" t="n"/>
      <c r="F171" s="12" t="n"/>
      <c r="G171" s="11" t="n"/>
      <c r="H171" s="7" t="n"/>
      <c r="I171" s="12" t="n"/>
      <c r="J171" s="13">
        <f>IF($A171="","",SUMIFS(Invoices!$F$5:$F$204,Invoices!$D$5:$D$204,$A171))</f>
        <v/>
      </c>
      <c r="K171" s="14">
        <f>IF($A171="","",IF($G171="Cancelled",0,MAX(0,$F171-$J171)))</f>
        <v/>
      </c>
      <c r="L171" s="13">
        <f>IF($A171="","",IF($G171="Cancelled",0,MAX(0,$F171-$I171)))</f>
        <v/>
      </c>
      <c r="M171" s="15">
        <f>IF($A171="","",IF(OR($G171="Cancelled",$K171&lt;=0),"",TODAY()-$B171))</f>
        <v/>
      </c>
      <c r="N171" s="16">
        <f>IF($M171="","",IF($M171&gt;120,"120+ days",IF($M171&gt;90,"91-120",IF($M171&gt;60,"61-90",IF($M171&gt;30,"31-60","0-30")))))</f>
        <v/>
      </c>
      <c r="O171" s="16">
        <f>IF($A171="","",IF($G171="Cancelled","Cancelled — excluded from committed",IF($J171&gt;$F171,"Invoiced above the PO value — check",IF($K171&lt;=0,"Fully invoiced",IF(AND($I171&gt;0,$J171&lt;$I171),"Received and not yet invoiced",IF($M171&gt;90,"Open over 90 days — chase receipting","Open commitment"))))))</f>
        <v/>
      </c>
    </row>
    <row r="172">
      <c r="A172" s="11" t="n"/>
      <c r="B172" s="7" t="n"/>
      <c r="C172" s="11" t="n"/>
      <c r="D172" s="11" t="n"/>
      <c r="E172" s="11" t="n"/>
      <c r="F172" s="12" t="n"/>
      <c r="G172" s="11" t="n"/>
      <c r="H172" s="7" t="n"/>
      <c r="I172" s="12" t="n"/>
      <c r="J172" s="13">
        <f>IF($A172="","",SUMIFS(Invoices!$F$5:$F$204,Invoices!$D$5:$D$204,$A172))</f>
        <v/>
      </c>
      <c r="K172" s="14">
        <f>IF($A172="","",IF($G172="Cancelled",0,MAX(0,$F172-$J172)))</f>
        <v/>
      </c>
      <c r="L172" s="13">
        <f>IF($A172="","",IF($G172="Cancelled",0,MAX(0,$F172-$I172)))</f>
        <v/>
      </c>
      <c r="M172" s="15">
        <f>IF($A172="","",IF(OR($G172="Cancelled",$K172&lt;=0),"",TODAY()-$B172))</f>
        <v/>
      </c>
      <c r="N172" s="16">
        <f>IF($M172="","",IF($M172&gt;120,"120+ days",IF($M172&gt;90,"91-120",IF($M172&gt;60,"61-90",IF($M172&gt;30,"31-60","0-30")))))</f>
        <v/>
      </c>
      <c r="O172" s="16">
        <f>IF($A172="","",IF($G172="Cancelled","Cancelled — excluded from committed",IF($J172&gt;$F172,"Invoiced above the PO value — check",IF($K172&lt;=0,"Fully invoiced",IF(AND($I172&gt;0,$J172&lt;$I172),"Received and not yet invoiced",IF($M172&gt;90,"Open over 90 days — chase receipting","Open commitment"))))))</f>
        <v/>
      </c>
    </row>
    <row r="173">
      <c r="A173" s="11" t="n"/>
      <c r="B173" s="7" t="n"/>
      <c r="C173" s="11" t="n"/>
      <c r="D173" s="11" t="n"/>
      <c r="E173" s="11" t="n"/>
      <c r="F173" s="12" t="n"/>
      <c r="G173" s="11" t="n"/>
      <c r="H173" s="7" t="n"/>
      <c r="I173" s="12" t="n"/>
      <c r="J173" s="13">
        <f>IF($A173="","",SUMIFS(Invoices!$F$5:$F$204,Invoices!$D$5:$D$204,$A173))</f>
        <v/>
      </c>
      <c r="K173" s="14">
        <f>IF($A173="","",IF($G173="Cancelled",0,MAX(0,$F173-$J173)))</f>
        <v/>
      </c>
      <c r="L173" s="13">
        <f>IF($A173="","",IF($G173="Cancelled",0,MAX(0,$F173-$I173)))</f>
        <v/>
      </c>
      <c r="M173" s="15">
        <f>IF($A173="","",IF(OR($G173="Cancelled",$K173&lt;=0),"",TODAY()-$B173))</f>
        <v/>
      </c>
      <c r="N173" s="16">
        <f>IF($M173="","",IF($M173&gt;120,"120+ days",IF($M173&gt;90,"91-120",IF($M173&gt;60,"61-90",IF($M173&gt;30,"31-60","0-30")))))</f>
        <v/>
      </c>
      <c r="O173" s="16">
        <f>IF($A173="","",IF($G173="Cancelled","Cancelled — excluded from committed",IF($J173&gt;$F173,"Invoiced above the PO value — check",IF($K173&lt;=0,"Fully invoiced",IF(AND($I173&gt;0,$J173&lt;$I173),"Received and not yet invoiced",IF($M173&gt;90,"Open over 90 days — chase receipting","Open commitment"))))))</f>
        <v/>
      </c>
    </row>
    <row r="174">
      <c r="A174" s="11" t="n"/>
      <c r="B174" s="7" t="n"/>
      <c r="C174" s="11" t="n"/>
      <c r="D174" s="11" t="n"/>
      <c r="E174" s="11" t="n"/>
      <c r="F174" s="12" t="n"/>
      <c r="G174" s="11" t="n"/>
      <c r="H174" s="7" t="n"/>
      <c r="I174" s="12" t="n"/>
      <c r="J174" s="13">
        <f>IF($A174="","",SUMIFS(Invoices!$F$5:$F$204,Invoices!$D$5:$D$204,$A174))</f>
        <v/>
      </c>
      <c r="K174" s="14">
        <f>IF($A174="","",IF($G174="Cancelled",0,MAX(0,$F174-$J174)))</f>
        <v/>
      </c>
      <c r="L174" s="13">
        <f>IF($A174="","",IF($G174="Cancelled",0,MAX(0,$F174-$I174)))</f>
        <v/>
      </c>
      <c r="M174" s="15">
        <f>IF($A174="","",IF(OR($G174="Cancelled",$K174&lt;=0),"",TODAY()-$B174))</f>
        <v/>
      </c>
      <c r="N174" s="16">
        <f>IF($M174="","",IF($M174&gt;120,"120+ days",IF($M174&gt;90,"91-120",IF($M174&gt;60,"61-90",IF($M174&gt;30,"31-60","0-30")))))</f>
        <v/>
      </c>
      <c r="O174" s="16">
        <f>IF($A174="","",IF($G174="Cancelled","Cancelled — excluded from committed",IF($J174&gt;$F174,"Invoiced above the PO value — check",IF($K174&lt;=0,"Fully invoiced",IF(AND($I174&gt;0,$J174&lt;$I174),"Received and not yet invoiced",IF($M174&gt;90,"Open over 90 days — chase receipting","Open commitment"))))))</f>
        <v/>
      </c>
    </row>
    <row r="175">
      <c r="A175" s="11" t="n"/>
      <c r="B175" s="7" t="n"/>
      <c r="C175" s="11" t="n"/>
      <c r="D175" s="11" t="n"/>
      <c r="E175" s="11" t="n"/>
      <c r="F175" s="12" t="n"/>
      <c r="G175" s="11" t="n"/>
      <c r="H175" s="7" t="n"/>
      <c r="I175" s="12" t="n"/>
      <c r="J175" s="13">
        <f>IF($A175="","",SUMIFS(Invoices!$F$5:$F$204,Invoices!$D$5:$D$204,$A175))</f>
        <v/>
      </c>
      <c r="K175" s="14">
        <f>IF($A175="","",IF($G175="Cancelled",0,MAX(0,$F175-$J175)))</f>
        <v/>
      </c>
      <c r="L175" s="13">
        <f>IF($A175="","",IF($G175="Cancelled",0,MAX(0,$F175-$I175)))</f>
        <v/>
      </c>
      <c r="M175" s="15">
        <f>IF($A175="","",IF(OR($G175="Cancelled",$K175&lt;=0),"",TODAY()-$B175))</f>
        <v/>
      </c>
      <c r="N175" s="16">
        <f>IF($M175="","",IF($M175&gt;120,"120+ days",IF($M175&gt;90,"91-120",IF($M175&gt;60,"61-90",IF($M175&gt;30,"31-60","0-30")))))</f>
        <v/>
      </c>
      <c r="O175" s="16">
        <f>IF($A175="","",IF($G175="Cancelled","Cancelled — excluded from committed",IF($J175&gt;$F175,"Invoiced above the PO value — check",IF($K175&lt;=0,"Fully invoiced",IF(AND($I175&gt;0,$J175&lt;$I175),"Received and not yet invoiced",IF($M175&gt;90,"Open over 90 days — chase receipting","Open commitment"))))))</f>
        <v/>
      </c>
    </row>
    <row r="176">
      <c r="A176" s="11" t="n"/>
      <c r="B176" s="7" t="n"/>
      <c r="C176" s="11" t="n"/>
      <c r="D176" s="11" t="n"/>
      <c r="E176" s="11" t="n"/>
      <c r="F176" s="12" t="n"/>
      <c r="G176" s="11" t="n"/>
      <c r="H176" s="7" t="n"/>
      <c r="I176" s="12" t="n"/>
      <c r="J176" s="13">
        <f>IF($A176="","",SUMIFS(Invoices!$F$5:$F$204,Invoices!$D$5:$D$204,$A176))</f>
        <v/>
      </c>
      <c r="K176" s="14">
        <f>IF($A176="","",IF($G176="Cancelled",0,MAX(0,$F176-$J176)))</f>
        <v/>
      </c>
      <c r="L176" s="13">
        <f>IF($A176="","",IF($G176="Cancelled",0,MAX(0,$F176-$I176)))</f>
        <v/>
      </c>
      <c r="M176" s="15">
        <f>IF($A176="","",IF(OR($G176="Cancelled",$K176&lt;=0),"",TODAY()-$B176))</f>
        <v/>
      </c>
      <c r="N176" s="16">
        <f>IF($M176="","",IF($M176&gt;120,"120+ days",IF($M176&gt;90,"91-120",IF($M176&gt;60,"61-90",IF($M176&gt;30,"31-60","0-30")))))</f>
        <v/>
      </c>
      <c r="O176" s="16">
        <f>IF($A176="","",IF($G176="Cancelled","Cancelled — excluded from committed",IF($J176&gt;$F176,"Invoiced above the PO value — check",IF($K176&lt;=0,"Fully invoiced",IF(AND($I176&gt;0,$J176&lt;$I176),"Received and not yet invoiced",IF($M176&gt;90,"Open over 90 days — chase receipting","Open commitment"))))))</f>
        <v/>
      </c>
    </row>
    <row r="177">
      <c r="A177" s="11" t="n"/>
      <c r="B177" s="7" t="n"/>
      <c r="C177" s="11" t="n"/>
      <c r="D177" s="11" t="n"/>
      <c r="E177" s="11" t="n"/>
      <c r="F177" s="12" t="n"/>
      <c r="G177" s="11" t="n"/>
      <c r="H177" s="7" t="n"/>
      <c r="I177" s="12" t="n"/>
      <c r="J177" s="13">
        <f>IF($A177="","",SUMIFS(Invoices!$F$5:$F$204,Invoices!$D$5:$D$204,$A177))</f>
        <v/>
      </c>
      <c r="K177" s="14">
        <f>IF($A177="","",IF($G177="Cancelled",0,MAX(0,$F177-$J177)))</f>
        <v/>
      </c>
      <c r="L177" s="13">
        <f>IF($A177="","",IF($G177="Cancelled",0,MAX(0,$F177-$I177)))</f>
        <v/>
      </c>
      <c r="M177" s="15">
        <f>IF($A177="","",IF(OR($G177="Cancelled",$K177&lt;=0),"",TODAY()-$B177))</f>
        <v/>
      </c>
      <c r="N177" s="16">
        <f>IF($M177="","",IF($M177&gt;120,"120+ days",IF($M177&gt;90,"91-120",IF($M177&gt;60,"61-90",IF($M177&gt;30,"31-60","0-30")))))</f>
        <v/>
      </c>
      <c r="O177" s="16">
        <f>IF($A177="","",IF($G177="Cancelled","Cancelled — excluded from committed",IF($J177&gt;$F177,"Invoiced above the PO value — check",IF($K177&lt;=0,"Fully invoiced",IF(AND($I177&gt;0,$J177&lt;$I177),"Received and not yet invoiced",IF($M177&gt;90,"Open over 90 days — chase receipting","Open commitment"))))))</f>
        <v/>
      </c>
    </row>
    <row r="178">
      <c r="A178" s="11" t="n"/>
      <c r="B178" s="7" t="n"/>
      <c r="C178" s="11" t="n"/>
      <c r="D178" s="11" t="n"/>
      <c r="E178" s="11" t="n"/>
      <c r="F178" s="12" t="n"/>
      <c r="G178" s="11" t="n"/>
      <c r="H178" s="7" t="n"/>
      <c r="I178" s="12" t="n"/>
      <c r="J178" s="13">
        <f>IF($A178="","",SUMIFS(Invoices!$F$5:$F$204,Invoices!$D$5:$D$204,$A178))</f>
        <v/>
      </c>
      <c r="K178" s="14">
        <f>IF($A178="","",IF($G178="Cancelled",0,MAX(0,$F178-$J178)))</f>
        <v/>
      </c>
      <c r="L178" s="13">
        <f>IF($A178="","",IF($G178="Cancelled",0,MAX(0,$F178-$I178)))</f>
        <v/>
      </c>
      <c r="M178" s="15">
        <f>IF($A178="","",IF(OR($G178="Cancelled",$K178&lt;=0),"",TODAY()-$B178))</f>
        <v/>
      </c>
      <c r="N178" s="16">
        <f>IF($M178="","",IF($M178&gt;120,"120+ days",IF($M178&gt;90,"91-120",IF($M178&gt;60,"61-90",IF($M178&gt;30,"31-60","0-30")))))</f>
        <v/>
      </c>
      <c r="O178" s="16">
        <f>IF($A178="","",IF($G178="Cancelled","Cancelled — excluded from committed",IF($J178&gt;$F178,"Invoiced above the PO value — check",IF($K178&lt;=0,"Fully invoiced",IF(AND($I178&gt;0,$J178&lt;$I178),"Received and not yet invoiced",IF($M178&gt;90,"Open over 90 days — chase receipting","Open commitment"))))))</f>
        <v/>
      </c>
    </row>
    <row r="179">
      <c r="A179" s="11" t="n"/>
      <c r="B179" s="7" t="n"/>
      <c r="C179" s="11" t="n"/>
      <c r="D179" s="11" t="n"/>
      <c r="E179" s="11" t="n"/>
      <c r="F179" s="12" t="n"/>
      <c r="G179" s="11" t="n"/>
      <c r="H179" s="7" t="n"/>
      <c r="I179" s="12" t="n"/>
      <c r="J179" s="13">
        <f>IF($A179="","",SUMIFS(Invoices!$F$5:$F$204,Invoices!$D$5:$D$204,$A179))</f>
        <v/>
      </c>
      <c r="K179" s="14">
        <f>IF($A179="","",IF($G179="Cancelled",0,MAX(0,$F179-$J179)))</f>
        <v/>
      </c>
      <c r="L179" s="13">
        <f>IF($A179="","",IF($G179="Cancelled",0,MAX(0,$F179-$I179)))</f>
        <v/>
      </c>
      <c r="M179" s="15">
        <f>IF($A179="","",IF(OR($G179="Cancelled",$K179&lt;=0),"",TODAY()-$B179))</f>
        <v/>
      </c>
      <c r="N179" s="16">
        <f>IF($M179="","",IF($M179&gt;120,"120+ days",IF($M179&gt;90,"91-120",IF($M179&gt;60,"61-90",IF($M179&gt;30,"31-60","0-30")))))</f>
        <v/>
      </c>
      <c r="O179" s="16">
        <f>IF($A179="","",IF($G179="Cancelled","Cancelled — excluded from committed",IF($J179&gt;$F179,"Invoiced above the PO value — check",IF($K179&lt;=0,"Fully invoiced",IF(AND($I179&gt;0,$J179&lt;$I179),"Received and not yet invoiced",IF($M179&gt;90,"Open over 90 days — chase receipting","Open commitment"))))))</f>
        <v/>
      </c>
    </row>
    <row r="180">
      <c r="A180" s="11" t="n"/>
      <c r="B180" s="7" t="n"/>
      <c r="C180" s="11" t="n"/>
      <c r="D180" s="11" t="n"/>
      <c r="E180" s="11" t="n"/>
      <c r="F180" s="12" t="n"/>
      <c r="G180" s="11" t="n"/>
      <c r="H180" s="7" t="n"/>
      <c r="I180" s="12" t="n"/>
      <c r="J180" s="13">
        <f>IF($A180="","",SUMIFS(Invoices!$F$5:$F$204,Invoices!$D$5:$D$204,$A180))</f>
        <v/>
      </c>
      <c r="K180" s="14">
        <f>IF($A180="","",IF($G180="Cancelled",0,MAX(0,$F180-$J180)))</f>
        <v/>
      </c>
      <c r="L180" s="13">
        <f>IF($A180="","",IF($G180="Cancelled",0,MAX(0,$F180-$I180)))</f>
        <v/>
      </c>
      <c r="M180" s="15">
        <f>IF($A180="","",IF(OR($G180="Cancelled",$K180&lt;=0),"",TODAY()-$B180))</f>
        <v/>
      </c>
      <c r="N180" s="16">
        <f>IF($M180="","",IF($M180&gt;120,"120+ days",IF($M180&gt;90,"91-120",IF($M180&gt;60,"61-90",IF($M180&gt;30,"31-60","0-30")))))</f>
        <v/>
      </c>
      <c r="O180" s="16">
        <f>IF($A180="","",IF($G180="Cancelled","Cancelled — excluded from committed",IF($J180&gt;$F180,"Invoiced above the PO value — check",IF($K180&lt;=0,"Fully invoiced",IF(AND($I180&gt;0,$J180&lt;$I180),"Received and not yet invoiced",IF($M180&gt;90,"Open over 90 days — chase receipting","Open commitment"))))))</f>
        <v/>
      </c>
    </row>
    <row r="181">
      <c r="A181" s="11" t="n"/>
      <c r="B181" s="7" t="n"/>
      <c r="C181" s="11" t="n"/>
      <c r="D181" s="11" t="n"/>
      <c r="E181" s="11" t="n"/>
      <c r="F181" s="12" t="n"/>
      <c r="G181" s="11" t="n"/>
      <c r="H181" s="7" t="n"/>
      <c r="I181" s="12" t="n"/>
      <c r="J181" s="13">
        <f>IF($A181="","",SUMIFS(Invoices!$F$5:$F$204,Invoices!$D$5:$D$204,$A181))</f>
        <v/>
      </c>
      <c r="K181" s="14">
        <f>IF($A181="","",IF($G181="Cancelled",0,MAX(0,$F181-$J181)))</f>
        <v/>
      </c>
      <c r="L181" s="13">
        <f>IF($A181="","",IF($G181="Cancelled",0,MAX(0,$F181-$I181)))</f>
        <v/>
      </c>
      <c r="M181" s="15">
        <f>IF($A181="","",IF(OR($G181="Cancelled",$K181&lt;=0),"",TODAY()-$B181))</f>
        <v/>
      </c>
      <c r="N181" s="16">
        <f>IF($M181="","",IF($M181&gt;120,"120+ days",IF($M181&gt;90,"91-120",IF($M181&gt;60,"61-90",IF($M181&gt;30,"31-60","0-30")))))</f>
        <v/>
      </c>
      <c r="O181" s="16">
        <f>IF($A181="","",IF($G181="Cancelled","Cancelled — excluded from committed",IF($J181&gt;$F181,"Invoiced above the PO value — check",IF($K181&lt;=0,"Fully invoiced",IF(AND($I181&gt;0,$J181&lt;$I181),"Received and not yet invoiced",IF($M181&gt;90,"Open over 90 days — chase receipting","Open commitment"))))))</f>
        <v/>
      </c>
    </row>
    <row r="182">
      <c r="A182" s="11" t="n"/>
      <c r="B182" s="7" t="n"/>
      <c r="C182" s="11" t="n"/>
      <c r="D182" s="11" t="n"/>
      <c r="E182" s="11" t="n"/>
      <c r="F182" s="12" t="n"/>
      <c r="G182" s="11" t="n"/>
      <c r="H182" s="7" t="n"/>
      <c r="I182" s="12" t="n"/>
      <c r="J182" s="13">
        <f>IF($A182="","",SUMIFS(Invoices!$F$5:$F$204,Invoices!$D$5:$D$204,$A182))</f>
        <v/>
      </c>
      <c r="K182" s="14">
        <f>IF($A182="","",IF($G182="Cancelled",0,MAX(0,$F182-$J182)))</f>
        <v/>
      </c>
      <c r="L182" s="13">
        <f>IF($A182="","",IF($G182="Cancelled",0,MAX(0,$F182-$I182)))</f>
        <v/>
      </c>
      <c r="M182" s="15">
        <f>IF($A182="","",IF(OR($G182="Cancelled",$K182&lt;=0),"",TODAY()-$B182))</f>
        <v/>
      </c>
      <c r="N182" s="16">
        <f>IF($M182="","",IF($M182&gt;120,"120+ days",IF($M182&gt;90,"91-120",IF($M182&gt;60,"61-90",IF($M182&gt;30,"31-60","0-30")))))</f>
        <v/>
      </c>
      <c r="O182" s="16">
        <f>IF($A182="","",IF($G182="Cancelled","Cancelled — excluded from committed",IF($J182&gt;$F182,"Invoiced above the PO value — check",IF($K182&lt;=0,"Fully invoiced",IF(AND($I182&gt;0,$J182&lt;$I182),"Received and not yet invoiced",IF($M182&gt;90,"Open over 90 days — chase receipting","Open commitment"))))))</f>
        <v/>
      </c>
    </row>
    <row r="183">
      <c r="A183" s="11" t="n"/>
      <c r="B183" s="7" t="n"/>
      <c r="C183" s="11" t="n"/>
      <c r="D183" s="11" t="n"/>
      <c r="E183" s="11" t="n"/>
      <c r="F183" s="12" t="n"/>
      <c r="G183" s="11" t="n"/>
      <c r="H183" s="7" t="n"/>
      <c r="I183" s="12" t="n"/>
      <c r="J183" s="13">
        <f>IF($A183="","",SUMIFS(Invoices!$F$5:$F$204,Invoices!$D$5:$D$204,$A183))</f>
        <v/>
      </c>
      <c r="K183" s="14">
        <f>IF($A183="","",IF($G183="Cancelled",0,MAX(0,$F183-$J183)))</f>
        <v/>
      </c>
      <c r="L183" s="13">
        <f>IF($A183="","",IF($G183="Cancelled",0,MAX(0,$F183-$I183)))</f>
        <v/>
      </c>
      <c r="M183" s="15">
        <f>IF($A183="","",IF(OR($G183="Cancelled",$K183&lt;=0),"",TODAY()-$B183))</f>
        <v/>
      </c>
      <c r="N183" s="16">
        <f>IF($M183="","",IF($M183&gt;120,"120+ days",IF($M183&gt;90,"91-120",IF($M183&gt;60,"61-90",IF($M183&gt;30,"31-60","0-30")))))</f>
        <v/>
      </c>
      <c r="O183" s="16">
        <f>IF($A183="","",IF($G183="Cancelled","Cancelled — excluded from committed",IF($J183&gt;$F183,"Invoiced above the PO value — check",IF($K183&lt;=0,"Fully invoiced",IF(AND($I183&gt;0,$J183&lt;$I183),"Received and not yet invoiced",IF($M183&gt;90,"Open over 90 days — chase receipting","Open commitment"))))))</f>
        <v/>
      </c>
    </row>
    <row r="184">
      <c r="A184" s="11" t="n"/>
      <c r="B184" s="7" t="n"/>
      <c r="C184" s="11" t="n"/>
      <c r="D184" s="11" t="n"/>
      <c r="E184" s="11" t="n"/>
      <c r="F184" s="12" t="n"/>
      <c r="G184" s="11" t="n"/>
      <c r="H184" s="7" t="n"/>
      <c r="I184" s="12" t="n"/>
      <c r="J184" s="13">
        <f>IF($A184="","",SUMIFS(Invoices!$F$5:$F$204,Invoices!$D$5:$D$204,$A184))</f>
        <v/>
      </c>
      <c r="K184" s="14">
        <f>IF($A184="","",IF($G184="Cancelled",0,MAX(0,$F184-$J184)))</f>
        <v/>
      </c>
      <c r="L184" s="13">
        <f>IF($A184="","",IF($G184="Cancelled",0,MAX(0,$F184-$I184)))</f>
        <v/>
      </c>
      <c r="M184" s="15">
        <f>IF($A184="","",IF(OR($G184="Cancelled",$K184&lt;=0),"",TODAY()-$B184))</f>
        <v/>
      </c>
      <c r="N184" s="16">
        <f>IF($M184="","",IF($M184&gt;120,"120+ days",IF($M184&gt;90,"91-120",IF($M184&gt;60,"61-90",IF($M184&gt;30,"31-60","0-30")))))</f>
        <v/>
      </c>
      <c r="O184" s="16">
        <f>IF($A184="","",IF($G184="Cancelled","Cancelled — excluded from committed",IF($J184&gt;$F184,"Invoiced above the PO value — check",IF($K184&lt;=0,"Fully invoiced",IF(AND($I184&gt;0,$J184&lt;$I184),"Received and not yet invoiced",IF($M184&gt;90,"Open over 90 days — chase receipting","Open commitment"))))))</f>
        <v/>
      </c>
    </row>
    <row r="185">
      <c r="A185" s="11" t="n"/>
      <c r="B185" s="7" t="n"/>
      <c r="C185" s="11" t="n"/>
      <c r="D185" s="11" t="n"/>
      <c r="E185" s="11" t="n"/>
      <c r="F185" s="12" t="n"/>
      <c r="G185" s="11" t="n"/>
      <c r="H185" s="7" t="n"/>
      <c r="I185" s="12" t="n"/>
      <c r="J185" s="13">
        <f>IF($A185="","",SUMIFS(Invoices!$F$5:$F$204,Invoices!$D$5:$D$204,$A185))</f>
        <v/>
      </c>
      <c r="K185" s="14">
        <f>IF($A185="","",IF($G185="Cancelled",0,MAX(0,$F185-$J185)))</f>
        <v/>
      </c>
      <c r="L185" s="13">
        <f>IF($A185="","",IF($G185="Cancelled",0,MAX(0,$F185-$I185)))</f>
        <v/>
      </c>
      <c r="M185" s="15">
        <f>IF($A185="","",IF(OR($G185="Cancelled",$K185&lt;=0),"",TODAY()-$B185))</f>
        <v/>
      </c>
      <c r="N185" s="16">
        <f>IF($M185="","",IF($M185&gt;120,"120+ days",IF($M185&gt;90,"91-120",IF($M185&gt;60,"61-90",IF($M185&gt;30,"31-60","0-30")))))</f>
        <v/>
      </c>
      <c r="O185" s="16">
        <f>IF($A185="","",IF($G185="Cancelled","Cancelled — excluded from committed",IF($J185&gt;$F185,"Invoiced above the PO value — check",IF($K185&lt;=0,"Fully invoiced",IF(AND($I185&gt;0,$J185&lt;$I185),"Received and not yet invoiced",IF($M185&gt;90,"Open over 90 days — chase receipting","Open commitment"))))))</f>
        <v/>
      </c>
    </row>
    <row r="186">
      <c r="A186" s="11" t="n"/>
      <c r="B186" s="7" t="n"/>
      <c r="C186" s="11" t="n"/>
      <c r="D186" s="11" t="n"/>
      <c r="E186" s="11" t="n"/>
      <c r="F186" s="12" t="n"/>
      <c r="G186" s="11" t="n"/>
      <c r="H186" s="7" t="n"/>
      <c r="I186" s="12" t="n"/>
      <c r="J186" s="13">
        <f>IF($A186="","",SUMIFS(Invoices!$F$5:$F$204,Invoices!$D$5:$D$204,$A186))</f>
        <v/>
      </c>
      <c r="K186" s="14">
        <f>IF($A186="","",IF($G186="Cancelled",0,MAX(0,$F186-$J186)))</f>
        <v/>
      </c>
      <c r="L186" s="13">
        <f>IF($A186="","",IF($G186="Cancelled",0,MAX(0,$F186-$I186)))</f>
        <v/>
      </c>
      <c r="M186" s="15">
        <f>IF($A186="","",IF(OR($G186="Cancelled",$K186&lt;=0),"",TODAY()-$B186))</f>
        <v/>
      </c>
      <c r="N186" s="16">
        <f>IF($M186="","",IF($M186&gt;120,"120+ days",IF($M186&gt;90,"91-120",IF($M186&gt;60,"61-90",IF($M186&gt;30,"31-60","0-30")))))</f>
        <v/>
      </c>
      <c r="O186" s="16">
        <f>IF($A186="","",IF($G186="Cancelled","Cancelled — excluded from committed",IF($J186&gt;$F186,"Invoiced above the PO value — check",IF($K186&lt;=0,"Fully invoiced",IF(AND($I186&gt;0,$J186&lt;$I186),"Received and not yet invoiced",IF($M186&gt;90,"Open over 90 days — chase receipting","Open commitment"))))))</f>
        <v/>
      </c>
    </row>
    <row r="187">
      <c r="A187" s="11" t="n"/>
      <c r="B187" s="7" t="n"/>
      <c r="C187" s="11" t="n"/>
      <c r="D187" s="11" t="n"/>
      <c r="E187" s="11" t="n"/>
      <c r="F187" s="12" t="n"/>
      <c r="G187" s="11" t="n"/>
      <c r="H187" s="7" t="n"/>
      <c r="I187" s="12" t="n"/>
      <c r="J187" s="13">
        <f>IF($A187="","",SUMIFS(Invoices!$F$5:$F$204,Invoices!$D$5:$D$204,$A187))</f>
        <v/>
      </c>
      <c r="K187" s="14">
        <f>IF($A187="","",IF($G187="Cancelled",0,MAX(0,$F187-$J187)))</f>
        <v/>
      </c>
      <c r="L187" s="13">
        <f>IF($A187="","",IF($G187="Cancelled",0,MAX(0,$F187-$I187)))</f>
        <v/>
      </c>
      <c r="M187" s="15">
        <f>IF($A187="","",IF(OR($G187="Cancelled",$K187&lt;=0),"",TODAY()-$B187))</f>
        <v/>
      </c>
      <c r="N187" s="16">
        <f>IF($M187="","",IF($M187&gt;120,"120+ days",IF($M187&gt;90,"91-120",IF($M187&gt;60,"61-90",IF($M187&gt;30,"31-60","0-30")))))</f>
        <v/>
      </c>
      <c r="O187" s="16">
        <f>IF($A187="","",IF($G187="Cancelled","Cancelled — excluded from committed",IF($J187&gt;$F187,"Invoiced above the PO value — check",IF($K187&lt;=0,"Fully invoiced",IF(AND($I187&gt;0,$J187&lt;$I187),"Received and not yet invoiced",IF($M187&gt;90,"Open over 90 days — chase receipting","Open commitment"))))))</f>
        <v/>
      </c>
    </row>
    <row r="188">
      <c r="A188" s="11" t="n"/>
      <c r="B188" s="7" t="n"/>
      <c r="C188" s="11" t="n"/>
      <c r="D188" s="11" t="n"/>
      <c r="E188" s="11" t="n"/>
      <c r="F188" s="12" t="n"/>
      <c r="G188" s="11" t="n"/>
      <c r="H188" s="7" t="n"/>
      <c r="I188" s="12" t="n"/>
      <c r="J188" s="13">
        <f>IF($A188="","",SUMIFS(Invoices!$F$5:$F$204,Invoices!$D$5:$D$204,$A188))</f>
        <v/>
      </c>
      <c r="K188" s="14">
        <f>IF($A188="","",IF($G188="Cancelled",0,MAX(0,$F188-$J188)))</f>
        <v/>
      </c>
      <c r="L188" s="13">
        <f>IF($A188="","",IF($G188="Cancelled",0,MAX(0,$F188-$I188)))</f>
        <v/>
      </c>
      <c r="M188" s="15">
        <f>IF($A188="","",IF(OR($G188="Cancelled",$K188&lt;=0),"",TODAY()-$B188))</f>
        <v/>
      </c>
      <c r="N188" s="16">
        <f>IF($M188="","",IF($M188&gt;120,"120+ days",IF($M188&gt;90,"91-120",IF($M188&gt;60,"61-90",IF($M188&gt;30,"31-60","0-30")))))</f>
        <v/>
      </c>
      <c r="O188" s="16">
        <f>IF($A188="","",IF($G188="Cancelled","Cancelled — excluded from committed",IF($J188&gt;$F188,"Invoiced above the PO value — check",IF($K188&lt;=0,"Fully invoiced",IF(AND($I188&gt;0,$J188&lt;$I188),"Received and not yet invoiced",IF($M188&gt;90,"Open over 90 days — chase receipting","Open commitment"))))))</f>
        <v/>
      </c>
    </row>
    <row r="189">
      <c r="A189" s="11" t="n"/>
      <c r="B189" s="7" t="n"/>
      <c r="C189" s="11" t="n"/>
      <c r="D189" s="11" t="n"/>
      <c r="E189" s="11" t="n"/>
      <c r="F189" s="12" t="n"/>
      <c r="G189" s="11" t="n"/>
      <c r="H189" s="7" t="n"/>
      <c r="I189" s="12" t="n"/>
      <c r="J189" s="13">
        <f>IF($A189="","",SUMIFS(Invoices!$F$5:$F$204,Invoices!$D$5:$D$204,$A189))</f>
        <v/>
      </c>
      <c r="K189" s="14">
        <f>IF($A189="","",IF($G189="Cancelled",0,MAX(0,$F189-$J189)))</f>
        <v/>
      </c>
      <c r="L189" s="13">
        <f>IF($A189="","",IF($G189="Cancelled",0,MAX(0,$F189-$I189)))</f>
        <v/>
      </c>
      <c r="M189" s="15">
        <f>IF($A189="","",IF(OR($G189="Cancelled",$K189&lt;=0),"",TODAY()-$B189))</f>
        <v/>
      </c>
      <c r="N189" s="16">
        <f>IF($M189="","",IF($M189&gt;120,"120+ days",IF($M189&gt;90,"91-120",IF($M189&gt;60,"61-90",IF($M189&gt;30,"31-60","0-30")))))</f>
        <v/>
      </c>
      <c r="O189" s="16">
        <f>IF($A189="","",IF($G189="Cancelled","Cancelled — excluded from committed",IF($J189&gt;$F189,"Invoiced above the PO value — check",IF($K189&lt;=0,"Fully invoiced",IF(AND($I189&gt;0,$J189&lt;$I189),"Received and not yet invoiced",IF($M189&gt;90,"Open over 90 days — chase receipting","Open commitment"))))))</f>
        <v/>
      </c>
    </row>
    <row r="190">
      <c r="A190" s="11" t="n"/>
      <c r="B190" s="7" t="n"/>
      <c r="C190" s="11" t="n"/>
      <c r="D190" s="11" t="n"/>
      <c r="E190" s="11" t="n"/>
      <c r="F190" s="12" t="n"/>
      <c r="G190" s="11" t="n"/>
      <c r="H190" s="7" t="n"/>
      <c r="I190" s="12" t="n"/>
      <c r="J190" s="13">
        <f>IF($A190="","",SUMIFS(Invoices!$F$5:$F$204,Invoices!$D$5:$D$204,$A190))</f>
        <v/>
      </c>
      <c r="K190" s="14">
        <f>IF($A190="","",IF($G190="Cancelled",0,MAX(0,$F190-$J190)))</f>
        <v/>
      </c>
      <c r="L190" s="13">
        <f>IF($A190="","",IF($G190="Cancelled",0,MAX(0,$F190-$I190)))</f>
        <v/>
      </c>
      <c r="M190" s="15">
        <f>IF($A190="","",IF(OR($G190="Cancelled",$K190&lt;=0),"",TODAY()-$B190))</f>
        <v/>
      </c>
      <c r="N190" s="16">
        <f>IF($M190="","",IF($M190&gt;120,"120+ days",IF($M190&gt;90,"91-120",IF($M190&gt;60,"61-90",IF($M190&gt;30,"31-60","0-30")))))</f>
        <v/>
      </c>
      <c r="O190" s="16">
        <f>IF($A190="","",IF($G190="Cancelled","Cancelled — excluded from committed",IF($J190&gt;$F190,"Invoiced above the PO value — check",IF($K190&lt;=0,"Fully invoiced",IF(AND($I190&gt;0,$J190&lt;$I190),"Received and not yet invoiced",IF($M190&gt;90,"Open over 90 days — chase receipting","Open commitment"))))))</f>
        <v/>
      </c>
    </row>
    <row r="191">
      <c r="A191" s="11" t="n"/>
      <c r="B191" s="7" t="n"/>
      <c r="C191" s="11" t="n"/>
      <c r="D191" s="11" t="n"/>
      <c r="E191" s="11" t="n"/>
      <c r="F191" s="12" t="n"/>
      <c r="G191" s="11" t="n"/>
      <c r="H191" s="7" t="n"/>
      <c r="I191" s="12" t="n"/>
      <c r="J191" s="13">
        <f>IF($A191="","",SUMIFS(Invoices!$F$5:$F$204,Invoices!$D$5:$D$204,$A191))</f>
        <v/>
      </c>
      <c r="K191" s="14">
        <f>IF($A191="","",IF($G191="Cancelled",0,MAX(0,$F191-$J191)))</f>
        <v/>
      </c>
      <c r="L191" s="13">
        <f>IF($A191="","",IF($G191="Cancelled",0,MAX(0,$F191-$I191)))</f>
        <v/>
      </c>
      <c r="M191" s="15">
        <f>IF($A191="","",IF(OR($G191="Cancelled",$K191&lt;=0),"",TODAY()-$B191))</f>
        <v/>
      </c>
      <c r="N191" s="16">
        <f>IF($M191="","",IF($M191&gt;120,"120+ days",IF($M191&gt;90,"91-120",IF($M191&gt;60,"61-90",IF($M191&gt;30,"31-60","0-30")))))</f>
        <v/>
      </c>
      <c r="O191" s="16">
        <f>IF($A191="","",IF($G191="Cancelled","Cancelled — excluded from committed",IF($J191&gt;$F191,"Invoiced above the PO value — check",IF($K191&lt;=0,"Fully invoiced",IF(AND($I191&gt;0,$J191&lt;$I191),"Received and not yet invoiced",IF($M191&gt;90,"Open over 90 days — chase receipting","Open commitment"))))))</f>
        <v/>
      </c>
    </row>
    <row r="192">
      <c r="A192" s="11" t="n"/>
      <c r="B192" s="7" t="n"/>
      <c r="C192" s="11" t="n"/>
      <c r="D192" s="11" t="n"/>
      <c r="E192" s="11" t="n"/>
      <c r="F192" s="12" t="n"/>
      <c r="G192" s="11" t="n"/>
      <c r="H192" s="7" t="n"/>
      <c r="I192" s="12" t="n"/>
      <c r="J192" s="13">
        <f>IF($A192="","",SUMIFS(Invoices!$F$5:$F$204,Invoices!$D$5:$D$204,$A192))</f>
        <v/>
      </c>
      <c r="K192" s="14">
        <f>IF($A192="","",IF($G192="Cancelled",0,MAX(0,$F192-$J192)))</f>
        <v/>
      </c>
      <c r="L192" s="13">
        <f>IF($A192="","",IF($G192="Cancelled",0,MAX(0,$F192-$I192)))</f>
        <v/>
      </c>
      <c r="M192" s="15">
        <f>IF($A192="","",IF(OR($G192="Cancelled",$K192&lt;=0),"",TODAY()-$B192))</f>
        <v/>
      </c>
      <c r="N192" s="16">
        <f>IF($M192="","",IF($M192&gt;120,"120+ days",IF($M192&gt;90,"91-120",IF($M192&gt;60,"61-90",IF($M192&gt;30,"31-60","0-30")))))</f>
        <v/>
      </c>
      <c r="O192" s="16">
        <f>IF($A192="","",IF($G192="Cancelled","Cancelled — excluded from committed",IF($J192&gt;$F192,"Invoiced above the PO value — check",IF($K192&lt;=0,"Fully invoiced",IF(AND($I192&gt;0,$J192&lt;$I192),"Received and not yet invoiced",IF($M192&gt;90,"Open over 90 days — chase receipting","Open commitment"))))))</f>
        <v/>
      </c>
    </row>
    <row r="193">
      <c r="A193" s="11" t="n"/>
      <c r="B193" s="7" t="n"/>
      <c r="C193" s="11" t="n"/>
      <c r="D193" s="11" t="n"/>
      <c r="E193" s="11" t="n"/>
      <c r="F193" s="12" t="n"/>
      <c r="G193" s="11" t="n"/>
      <c r="H193" s="7" t="n"/>
      <c r="I193" s="12" t="n"/>
      <c r="J193" s="13">
        <f>IF($A193="","",SUMIFS(Invoices!$F$5:$F$204,Invoices!$D$5:$D$204,$A193))</f>
        <v/>
      </c>
      <c r="K193" s="14">
        <f>IF($A193="","",IF($G193="Cancelled",0,MAX(0,$F193-$J193)))</f>
        <v/>
      </c>
      <c r="L193" s="13">
        <f>IF($A193="","",IF($G193="Cancelled",0,MAX(0,$F193-$I193)))</f>
        <v/>
      </c>
      <c r="M193" s="15">
        <f>IF($A193="","",IF(OR($G193="Cancelled",$K193&lt;=0),"",TODAY()-$B193))</f>
        <v/>
      </c>
      <c r="N193" s="16">
        <f>IF($M193="","",IF($M193&gt;120,"120+ days",IF($M193&gt;90,"91-120",IF($M193&gt;60,"61-90",IF($M193&gt;30,"31-60","0-30")))))</f>
        <v/>
      </c>
      <c r="O193" s="16">
        <f>IF($A193="","",IF($G193="Cancelled","Cancelled — excluded from committed",IF($J193&gt;$F193,"Invoiced above the PO value — check",IF($K193&lt;=0,"Fully invoiced",IF(AND($I193&gt;0,$J193&lt;$I193),"Received and not yet invoiced",IF($M193&gt;90,"Open over 90 days — chase receipting","Open commitment"))))))</f>
        <v/>
      </c>
    </row>
    <row r="194">
      <c r="A194" s="11" t="n"/>
      <c r="B194" s="7" t="n"/>
      <c r="C194" s="11" t="n"/>
      <c r="D194" s="11" t="n"/>
      <c r="E194" s="11" t="n"/>
      <c r="F194" s="12" t="n"/>
      <c r="G194" s="11" t="n"/>
      <c r="H194" s="7" t="n"/>
      <c r="I194" s="12" t="n"/>
      <c r="J194" s="13">
        <f>IF($A194="","",SUMIFS(Invoices!$F$5:$F$204,Invoices!$D$5:$D$204,$A194))</f>
        <v/>
      </c>
      <c r="K194" s="14">
        <f>IF($A194="","",IF($G194="Cancelled",0,MAX(0,$F194-$J194)))</f>
        <v/>
      </c>
      <c r="L194" s="13">
        <f>IF($A194="","",IF($G194="Cancelled",0,MAX(0,$F194-$I194)))</f>
        <v/>
      </c>
      <c r="M194" s="15">
        <f>IF($A194="","",IF(OR($G194="Cancelled",$K194&lt;=0),"",TODAY()-$B194))</f>
        <v/>
      </c>
      <c r="N194" s="16">
        <f>IF($M194="","",IF($M194&gt;120,"120+ days",IF($M194&gt;90,"91-120",IF($M194&gt;60,"61-90",IF($M194&gt;30,"31-60","0-30")))))</f>
        <v/>
      </c>
      <c r="O194" s="16">
        <f>IF($A194="","",IF($G194="Cancelled","Cancelled — excluded from committed",IF($J194&gt;$F194,"Invoiced above the PO value — check",IF($K194&lt;=0,"Fully invoiced",IF(AND($I194&gt;0,$J194&lt;$I194),"Received and not yet invoiced",IF($M194&gt;90,"Open over 90 days — chase receipting","Open commitment"))))))</f>
        <v/>
      </c>
    </row>
    <row r="195">
      <c r="A195" s="11" t="n"/>
      <c r="B195" s="7" t="n"/>
      <c r="C195" s="11" t="n"/>
      <c r="D195" s="11" t="n"/>
      <c r="E195" s="11" t="n"/>
      <c r="F195" s="12" t="n"/>
      <c r="G195" s="11" t="n"/>
      <c r="H195" s="7" t="n"/>
      <c r="I195" s="12" t="n"/>
      <c r="J195" s="13">
        <f>IF($A195="","",SUMIFS(Invoices!$F$5:$F$204,Invoices!$D$5:$D$204,$A195))</f>
        <v/>
      </c>
      <c r="K195" s="14">
        <f>IF($A195="","",IF($G195="Cancelled",0,MAX(0,$F195-$J195)))</f>
        <v/>
      </c>
      <c r="L195" s="13">
        <f>IF($A195="","",IF($G195="Cancelled",0,MAX(0,$F195-$I195)))</f>
        <v/>
      </c>
      <c r="M195" s="15">
        <f>IF($A195="","",IF(OR($G195="Cancelled",$K195&lt;=0),"",TODAY()-$B195))</f>
        <v/>
      </c>
      <c r="N195" s="16">
        <f>IF($M195="","",IF($M195&gt;120,"120+ days",IF($M195&gt;90,"91-120",IF($M195&gt;60,"61-90",IF($M195&gt;30,"31-60","0-30")))))</f>
        <v/>
      </c>
      <c r="O195" s="16">
        <f>IF($A195="","",IF($G195="Cancelled","Cancelled — excluded from committed",IF($J195&gt;$F195,"Invoiced above the PO value — check",IF($K195&lt;=0,"Fully invoiced",IF(AND($I195&gt;0,$J195&lt;$I195),"Received and not yet invoiced",IF($M195&gt;90,"Open over 90 days — chase receipting","Open commitment"))))))</f>
        <v/>
      </c>
    </row>
    <row r="196">
      <c r="A196" s="11" t="n"/>
      <c r="B196" s="7" t="n"/>
      <c r="C196" s="11" t="n"/>
      <c r="D196" s="11" t="n"/>
      <c r="E196" s="11" t="n"/>
      <c r="F196" s="12" t="n"/>
      <c r="G196" s="11" t="n"/>
      <c r="H196" s="7" t="n"/>
      <c r="I196" s="12" t="n"/>
      <c r="J196" s="13">
        <f>IF($A196="","",SUMIFS(Invoices!$F$5:$F$204,Invoices!$D$5:$D$204,$A196))</f>
        <v/>
      </c>
      <c r="K196" s="14">
        <f>IF($A196="","",IF($G196="Cancelled",0,MAX(0,$F196-$J196)))</f>
        <v/>
      </c>
      <c r="L196" s="13">
        <f>IF($A196="","",IF($G196="Cancelled",0,MAX(0,$F196-$I196)))</f>
        <v/>
      </c>
      <c r="M196" s="15">
        <f>IF($A196="","",IF(OR($G196="Cancelled",$K196&lt;=0),"",TODAY()-$B196))</f>
        <v/>
      </c>
      <c r="N196" s="16">
        <f>IF($M196="","",IF($M196&gt;120,"120+ days",IF($M196&gt;90,"91-120",IF($M196&gt;60,"61-90",IF($M196&gt;30,"31-60","0-30")))))</f>
        <v/>
      </c>
      <c r="O196" s="16">
        <f>IF($A196="","",IF($G196="Cancelled","Cancelled — excluded from committed",IF($J196&gt;$F196,"Invoiced above the PO value — check",IF($K196&lt;=0,"Fully invoiced",IF(AND($I196&gt;0,$J196&lt;$I196),"Received and not yet invoiced",IF($M196&gt;90,"Open over 90 days — chase receipting","Open commitment"))))))</f>
        <v/>
      </c>
    </row>
    <row r="197">
      <c r="A197" s="11" t="n"/>
      <c r="B197" s="7" t="n"/>
      <c r="C197" s="11" t="n"/>
      <c r="D197" s="11" t="n"/>
      <c r="E197" s="11" t="n"/>
      <c r="F197" s="12" t="n"/>
      <c r="G197" s="11" t="n"/>
      <c r="H197" s="7" t="n"/>
      <c r="I197" s="12" t="n"/>
      <c r="J197" s="13">
        <f>IF($A197="","",SUMIFS(Invoices!$F$5:$F$204,Invoices!$D$5:$D$204,$A197))</f>
        <v/>
      </c>
      <c r="K197" s="14">
        <f>IF($A197="","",IF($G197="Cancelled",0,MAX(0,$F197-$J197)))</f>
        <v/>
      </c>
      <c r="L197" s="13">
        <f>IF($A197="","",IF($G197="Cancelled",0,MAX(0,$F197-$I197)))</f>
        <v/>
      </c>
      <c r="M197" s="15">
        <f>IF($A197="","",IF(OR($G197="Cancelled",$K197&lt;=0),"",TODAY()-$B197))</f>
        <v/>
      </c>
      <c r="N197" s="16">
        <f>IF($M197="","",IF($M197&gt;120,"120+ days",IF($M197&gt;90,"91-120",IF($M197&gt;60,"61-90",IF($M197&gt;30,"31-60","0-30")))))</f>
        <v/>
      </c>
      <c r="O197" s="16">
        <f>IF($A197="","",IF($G197="Cancelled","Cancelled — excluded from committed",IF($J197&gt;$F197,"Invoiced above the PO value — check",IF($K197&lt;=0,"Fully invoiced",IF(AND($I197&gt;0,$J197&lt;$I197),"Received and not yet invoiced",IF($M197&gt;90,"Open over 90 days — chase receipting","Open commitment"))))))</f>
        <v/>
      </c>
    </row>
    <row r="198">
      <c r="A198" s="11" t="n"/>
      <c r="B198" s="7" t="n"/>
      <c r="C198" s="11" t="n"/>
      <c r="D198" s="11" t="n"/>
      <c r="E198" s="11" t="n"/>
      <c r="F198" s="12" t="n"/>
      <c r="G198" s="11" t="n"/>
      <c r="H198" s="7" t="n"/>
      <c r="I198" s="12" t="n"/>
      <c r="J198" s="13">
        <f>IF($A198="","",SUMIFS(Invoices!$F$5:$F$204,Invoices!$D$5:$D$204,$A198))</f>
        <v/>
      </c>
      <c r="K198" s="14">
        <f>IF($A198="","",IF($G198="Cancelled",0,MAX(0,$F198-$J198)))</f>
        <v/>
      </c>
      <c r="L198" s="13">
        <f>IF($A198="","",IF($G198="Cancelled",0,MAX(0,$F198-$I198)))</f>
        <v/>
      </c>
      <c r="M198" s="15">
        <f>IF($A198="","",IF(OR($G198="Cancelled",$K198&lt;=0),"",TODAY()-$B198))</f>
        <v/>
      </c>
      <c r="N198" s="16">
        <f>IF($M198="","",IF($M198&gt;120,"120+ days",IF($M198&gt;90,"91-120",IF($M198&gt;60,"61-90",IF($M198&gt;30,"31-60","0-30")))))</f>
        <v/>
      </c>
      <c r="O198" s="16">
        <f>IF($A198="","",IF($G198="Cancelled","Cancelled — excluded from committed",IF($J198&gt;$F198,"Invoiced above the PO value — check",IF($K198&lt;=0,"Fully invoiced",IF(AND($I198&gt;0,$J198&lt;$I198),"Received and not yet invoiced",IF($M198&gt;90,"Open over 90 days — chase receipting","Open commitment"))))))</f>
        <v/>
      </c>
    </row>
    <row r="199">
      <c r="A199" s="11" t="n"/>
      <c r="B199" s="7" t="n"/>
      <c r="C199" s="11" t="n"/>
      <c r="D199" s="11" t="n"/>
      <c r="E199" s="11" t="n"/>
      <c r="F199" s="12" t="n"/>
      <c r="G199" s="11" t="n"/>
      <c r="H199" s="7" t="n"/>
      <c r="I199" s="12" t="n"/>
      <c r="J199" s="13">
        <f>IF($A199="","",SUMIFS(Invoices!$F$5:$F$204,Invoices!$D$5:$D$204,$A199))</f>
        <v/>
      </c>
      <c r="K199" s="14">
        <f>IF($A199="","",IF($G199="Cancelled",0,MAX(0,$F199-$J199)))</f>
        <v/>
      </c>
      <c r="L199" s="13">
        <f>IF($A199="","",IF($G199="Cancelled",0,MAX(0,$F199-$I199)))</f>
        <v/>
      </c>
      <c r="M199" s="15">
        <f>IF($A199="","",IF(OR($G199="Cancelled",$K199&lt;=0),"",TODAY()-$B199))</f>
        <v/>
      </c>
      <c r="N199" s="16">
        <f>IF($M199="","",IF($M199&gt;120,"120+ days",IF($M199&gt;90,"91-120",IF($M199&gt;60,"61-90",IF($M199&gt;30,"31-60","0-30")))))</f>
        <v/>
      </c>
      <c r="O199" s="16">
        <f>IF($A199="","",IF($G199="Cancelled","Cancelled — excluded from committed",IF($J199&gt;$F199,"Invoiced above the PO value — check",IF($K199&lt;=0,"Fully invoiced",IF(AND($I199&gt;0,$J199&lt;$I199),"Received and not yet invoiced",IF($M199&gt;90,"Open over 90 days — chase receipting","Open commitment"))))))</f>
        <v/>
      </c>
    </row>
    <row r="200">
      <c r="A200" s="11" t="n"/>
      <c r="B200" s="7" t="n"/>
      <c r="C200" s="11" t="n"/>
      <c r="D200" s="11" t="n"/>
      <c r="E200" s="11" t="n"/>
      <c r="F200" s="12" t="n"/>
      <c r="G200" s="11" t="n"/>
      <c r="H200" s="7" t="n"/>
      <c r="I200" s="12" t="n"/>
      <c r="J200" s="13">
        <f>IF($A200="","",SUMIFS(Invoices!$F$5:$F$204,Invoices!$D$5:$D$204,$A200))</f>
        <v/>
      </c>
      <c r="K200" s="14">
        <f>IF($A200="","",IF($G200="Cancelled",0,MAX(0,$F200-$J200)))</f>
        <v/>
      </c>
      <c r="L200" s="13">
        <f>IF($A200="","",IF($G200="Cancelled",0,MAX(0,$F200-$I200)))</f>
        <v/>
      </c>
      <c r="M200" s="15">
        <f>IF($A200="","",IF(OR($G200="Cancelled",$K200&lt;=0),"",TODAY()-$B200))</f>
        <v/>
      </c>
      <c r="N200" s="16">
        <f>IF($M200="","",IF($M200&gt;120,"120+ days",IF($M200&gt;90,"91-120",IF($M200&gt;60,"61-90",IF($M200&gt;30,"31-60","0-30")))))</f>
        <v/>
      </c>
      <c r="O200" s="16">
        <f>IF($A200="","",IF($G200="Cancelled","Cancelled — excluded from committed",IF($J200&gt;$F200,"Invoiced above the PO value — check",IF($K200&lt;=0,"Fully invoiced",IF(AND($I200&gt;0,$J200&lt;$I200),"Received and not yet invoiced",IF($M200&gt;90,"Open over 90 days — chase receipting","Open commitment"))))))</f>
        <v/>
      </c>
    </row>
    <row r="201">
      <c r="A201" s="11" t="n"/>
      <c r="B201" s="7" t="n"/>
      <c r="C201" s="11" t="n"/>
      <c r="D201" s="11" t="n"/>
      <c r="E201" s="11" t="n"/>
      <c r="F201" s="12" t="n"/>
      <c r="G201" s="11" t="n"/>
      <c r="H201" s="7" t="n"/>
      <c r="I201" s="12" t="n"/>
      <c r="J201" s="13">
        <f>IF($A201="","",SUMIFS(Invoices!$F$5:$F$204,Invoices!$D$5:$D$204,$A201))</f>
        <v/>
      </c>
      <c r="K201" s="14">
        <f>IF($A201="","",IF($G201="Cancelled",0,MAX(0,$F201-$J201)))</f>
        <v/>
      </c>
      <c r="L201" s="13">
        <f>IF($A201="","",IF($G201="Cancelled",0,MAX(0,$F201-$I201)))</f>
        <v/>
      </c>
      <c r="M201" s="15">
        <f>IF($A201="","",IF(OR($G201="Cancelled",$K201&lt;=0),"",TODAY()-$B201))</f>
        <v/>
      </c>
      <c r="N201" s="16">
        <f>IF($M201="","",IF($M201&gt;120,"120+ days",IF($M201&gt;90,"91-120",IF($M201&gt;60,"61-90",IF($M201&gt;30,"31-60","0-30")))))</f>
        <v/>
      </c>
      <c r="O201" s="16">
        <f>IF($A201="","",IF($G201="Cancelled","Cancelled — excluded from committed",IF($J201&gt;$F201,"Invoiced above the PO value — check",IF($K201&lt;=0,"Fully invoiced",IF(AND($I201&gt;0,$J201&lt;$I201),"Received and not yet invoiced",IF($M201&gt;90,"Open over 90 days — chase receipting","Open commitment"))))))</f>
        <v/>
      </c>
    </row>
    <row r="202">
      <c r="A202" s="11" t="n"/>
      <c r="B202" s="7" t="n"/>
      <c r="C202" s="11" t="n"/>
      <c r="D202" s="11" t="n"/>
      <c r="E202" s="11" t="n"/>
      <c r="F202" s="12" t="n"/>
      <c r="G202" s="11" t="n"/>
      <c r="H202" s="7" t="n"/>
      <c r="I202" s="12" t="n"/>
      <c r="J202" s="13">
        <f>IF($A202="","",SUMIFS(Invoices!$F$5:$F$204,Invoices!$D$5:$D$204,$A202))</f>
        <v/>
      </c>
      <c r="K202" s="14">
        <f>IF($A202="","",IF($G202="Cancelled",0,MAX(0,$F202-$J202)))</f>
        <v/>
      </c>
      <c r="L202" s="13">
        <f>IF($A202="","",IF($G202="Cancelled",0,MAX(0,$F202-$I202)))</f>
        <v/>
      </c>
      <c r="M202" s="15">
        <f>IF($A202="","",IF(OR($G202="Cancelled",$K202&lt;=0),"",TODAY()-$B202))</f>
        <v/>
      </c>
      <c r="N202" s="16">
        <f>IF($M202="","",IF($M202&gt;120,"120+ days",IF($M202&gt;90,"91-120",IF($M202&gt;60,"61-90",IF($M202&gt;30,"31-60","0-30")))))</f>
        <v/>
      </c>
      <c r="O202" s="16">
        <f>IF($A202="","",IF($G202="Cancelled","Cancelled — excluded from committed",IF($J202&gt;$F202,"Invoiced above the PO value — check",IF($K202&lt;=0,"Fully invoiced",IF(AND($I202&gt;0,$J202&lt;$I202),"Received and not yet invoiced",IF($M202&gt;90,"Open over 90 days — chase receipting","Open commitment"))))))</f>
        <v/>
      </c>
    </row>
    <row r="203">
      <c r="A203" s="11" t="n"/>
      <c r="B203" s="7" t="n"/>
      <c r="C203" s="11" t="n"/>
      <c r="D203" s="11" t="n"/>
      <c r="E203" s="11" t="n"/>
      <c r="F203" s="12" t="n"/>
      <c r="G203" s="11" t="n"/>
      <c r="H203" s="7" t="n"/>
      <c r="I203" s="12" t="n"/>
      <c r="J203" s="13">
        <f>IF($A203="","",SUMIFS(Invoices!$F$5:$F$204,Invoices!$D$5:$D$204,$A203))</f>
        <v/>
      </c>
      <c r="K203" s="14">
        <f>IF($A203="","",IF($G203="Cancelled",0,MAX(0,$F203-$J203)))</f>
        <v/>
      </c>
      <c r="L203" s="13">
        <f>IF($A203="","",IF($G203="Cancelled",0,MAX(0,$F203-$I203)))</f>
        <v/>
      </c>
      <c r="M203" s="15">
        <f>IF($A203="","",IF(OR($G203="Cancelled",$K203&lt;=0),"",TODAY()-$B203))</f>
        <v/>
      </c>
      <c r="N203" s="16">
        <f>IF($M203="","",IF($M203&gt;120,"120+ days",IF($M203&gt;90,"91-120",IF($M203&gt;60,"61-90",IF($M203&gt;30,"31-60","0-30")))))</f>
        <v/>
      </c>
      <c r="O203" s="16">
        <f>IF($A203="","",IF($G203="Cancelled","Cancelled — excluded from committed",IF($J203&gt;$F203,"Invoiced above the PO value — check",IF($K203&lt;=0,"Fully invoiced",IF(AND($I203&gt;0,$J203&lt;$I203),"Received and not yet invoiced",IF($M203&gt;90,"Open over 90 days — chase receipting","Open commitment"))))))</f>
        <v/>
      </c>
    </row>
    <row r="204">
      <c r="A204" s="11" t="n"/>
      <c r="B204" s="7" t="n"/>
      <c r="C204" s="11" t="n"/>
      <c r="D204" s="11" t="n"/>
      <c r="E204" s="11" t="n"/>
      <c r="F204" s="12" t="n"/>
      <c r="G204" s="11" t="n"/>
      <c r="H204" s="7" t="n"/>
      <c r="I204" s="12" t="n"/>
      <c r="J204" s="13">
        <f>IF($A204="","",SUMIFS(Invoices!$F$5:$F$204,Invoices!$D$5:$D$204,$A204))</f>
        <v/>
      </c>
      <c r="K204" s="14">
        <f>IF($A204="","",IF($G204="Cancelled",0,MAX(0,$F204-$J204)))</f>
        <v/>
      </c>
      <c r="L204" s="13">
        <f>IF($A204="","",IF($G204="Cancelled",0,MAX(0,$F204-$I204)))</f>
        <v/>
      </c>
      <c r="M204" s="15">
        <f>IF($A204="","",IF(OR($G204="Cancelled",$K204&lt;=0),"",TODAY()-$B204))</f>
        <v/>
      </c>
      <c r="N204" s="16">
        <f>IF($M204="","",IF($M204&gt;120,"120+ days",IF($M204&gt;90,"91-120",IF($M204&gt;60,"61-90",IF($M204&gt;30,"31-60","0-30")))))</f>
        <v/>
      </c>
      <c r="O204" s="16">
        <f>IF($A204="","",IF($G204="Cancelled","Cancelled — excluded from committed",IF($J204&gt;$F204,"Invoiced above the PO value — check",IF($K204&lt;=0,"Fully invoiced",IF(AND($I204&gt;0,$J204&lt;$I204),"Received and not yet invoiced",IF($M204&gt;90,"Open over 90 days — chase receipting","Open commitment"))))))</f>
        <v/>
      </c>
    </row>
  </sheetData>
  <dataValidations count="1">
    <dataValidation sqref="G5:G204" showDropDown="0" showInputMessage="0" showErrorMessage="0" allowBlank="1" promptTitle="PO status" prompt="Cancelled is excluded from committed spend. Never delete the row." type="list">
      <formula1>"Open,Part received,Received,Closed,Cancelled"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1" customWidth="1" min="4" max="4"/>
    <col width="16" customWidth="1" min="5" max="5"/>
    <col width="13" customWidth="1" min="6" max="6"/>
    <col width="12" customWidth="1" min="7" max="7"/>
    <col width="11" customWidth="1" min="8" max="8"/>
    <col width="12" customWidth="1" min="9" max="9"/>
    <col width="12" customWidth="1" min="10" max="10"/>
    <col width="42" customWidth="1" min="11" max="11"/>
  </cols>
  <sheetData>
    <row r="1">
      <c r="A1" s="1" t="inlineStr">
        <is>
          <t>Invoices</t>
        </is>
      </c>
    </row>
    <row r="2">
      <c r="A2" s="2" t="inlineStr">
        <is>
          <t>Received invoices matched to POs. Type A-G; H onwards is calculated. Column K checks the match and says what is wrong when it is not clean.</t>
        </is>
      </c>
    </row>
    <row r="4">
      <c r="A4" s="10" t="inlineStr">
        <is>
          <t>Invoice</t>
        </is>
      </c>
      <c r="B4" s="10" t="inlineStr">
        <is>
          <t>Date</t>
        </is>
      </c>
      <c r="C4" s="10" t="inlineStr">
        <is>
          <t>Supplier</t>
        </is>
      </c>
      <c r="D4" s="10" t="inlineStr">
        <is>
          <t>PO</t>
        </is>
      </c>
      <c r="E4" s="10" t="inlineStr">
        <is>
          <t>Category</t>
        </is>
      </c>
      <c r="F4" s="10" t="inlineStr">
        <is>
          <t>Amount</t>
        </is>
      </c>
      <c r="G4" s="10" t="inlineStr">
        <is>
          <t>Status</t>
        </is>
      </c>
      <c r="H4" s="10" t="inlineStr">
        <is>
          <t>Terms (days)</t>
        </is>
      </c>
      <c r="I4" s="10" t="inlineStr">
        <is>
          <t>Due</t>
        </is>
      </c>
      <c r="J4" s="10" t="inlineStr">
        <is>
          <t>Days overdue</t>
        </is>
      </c>
      <c r="K4" s="10" t="inlineStr">
        <is>
          <t>Match check</t>
        </is>
      </c>
    </row>
    <row r="5">
      <c r="A5" s="11" t="inlineStr">
        <is>
          <t>INV-9001</t>
        </is>
      </c>
      <c r="B5" s="7" t="n">
        <v>46101</v>
      </c>
      <c r="C5" s="11" t="inlineStr">
        <is>
          <t>Northwind Steel</t>
        </is>
      </c>
      <c r="D5" s="11" t="inlineStr">
        <is>
          <t>PO-1001</t>
        </is>
      </c>
      <c r="E5" s="11" t="inlineStr">
        <is>
          <t>Raw materials</t>
        </is>
      </c>
      <c r="F5" s="12" t="n">
        <v>180000</v>
      </c>
      <c r="G5" s="11" t="inlineStr">
        <is>
          <t>Paid</t>
        </is>
      </c>
      <c r="H5" s="15">
        <f>IF($A5="","",IFERROR(INDEX(Suppliers!$C$5:$C$54,MATCH($C5,Suppliers!$A$5:$A$54,0)),30))</f>
        <v/>
      </c>
      <c r="I5" s="8">
        <f>IF($A5="","",IF($B5="","",$B5+$H5))</f>
        <v/>
      </c>
      <c r="J5" s="15">
        <f>IF($A5="","",IF($G5="Paid","",IF($I5="","",MAX(0,TODAY()-$I5))))</f>
        <v/>
      </c>
      <c r="K5" s="16">
        <f>IF($A5="","",IF($D5="","No PO — confirm it should be off-contract",IF(COUNTIFS(POs!$A$5:$A$204,$D5)=0,"PO not found on the POs tab",IF(INDEX(POs!$D$5:$D$204,MATCH($D5,POs!$A$5:$A$204,0))&lt;&gt;$E5,"Category differs from the PO",IF(SUMIFS($F$5:$F$204,$D$5:$D$204,$D5)&gt;INDEX(POs!$F$5:$F$204,MATCH($D5,POs!$A$5:$A$204,0)),"Invoiced more than the PO value","OK")))))</f>
        <v/>
      </c>
    </row>
    <row r="6">
      <c r="A6" s="11" t="inlineStr">
        <is>
          <t>INV-9002</t>
        </is>
      </c>
      <c r="B6" s="7" t="n">
        <v>46086</v>
      </c>
      <c r="C6" s="11" t="inlineStr">
        <is>
          <t>Cartonnage SA</t>
        </is>
      </c>
      <c r="D6" s="11" t="inlineStr">
        <is>
          <t>PO-1002</t>
        </is>
      </c>
      <c r="E6" s="11" t="inlineStr">
        <is>
          <t>Packaging</t>
        </is>
      </c>
      <c r="F6" s="12" t="n">
        <v>52400</v>
      </c>
      <c r="G6" s="11" t="inlineStr">
        <is>
          <t>Paid</t>
        </is>
      </c>
      <c r="H6" s="15">
        <f>IF($A6="","",IFERROR(INDEX(Suppliers!$C$5:$C$54,MATCH($C6,Suppliers!$A$5:$A$54,0)),30))</f>
        <v/>
      </c>
      <c r="I6" s="8">
        <f>IF($A6="","",IF($B6="","",$B6+$H6))</f>
        <v/>
      </c>
      <c r="J6" s="15">
        <f>IF($A6="","",IF($G6="Paid","",IF($I6="","",MAX(0,TODAY()-$I6))))</f>
        <v/>
      </c>
      <c r="K6" s="16">
        <f>IF($A6="","",IF($D6="","No PO — confirm it should be off-contract",IF(COUNTIFS(POs!$A$5:$A$204,$D6)=0,"PO not found on the POs tab",IF(INDEX(POs!$D$5:$D$204,MATCH($D6,POs!$A$5:$A$204,0))&lt;&gt;$E6,"Category differs from the PO",IF(SUMIFS($F$5:$F$204,$D$5:$D$204,$D6)&gt;INDEX(POs!$F$5:$F$204,MATCH($D6,POs!$A$5:$A$204,0)),"Invoiced more than the PO value","OK")))))</f>
        <v/>
      </c>
    </row>
    <row r="7">
      <c r="A7" s="11" t="inlineStr">
        <is>
          <t>INV-9003</t>
        </is>
      </c>
      <c r="B7" s="7" t="n">
        <v>46208</v>
      </c>
      <c r="C7" s="11" t="inlineStr">
        <is>
          <t>Meridian Freight</t>
        </is>
      </c>
      <c r="D7" s="11" t="inlineStr">
        <is>
          <t>PO-1003</t>
        </is>
      </c>
      <c r="E7" s="11" t="inlineStr">
        <is>
          <t>Logistics</t>
        </is>
      </c>
      <c r="F7" s="12" t="n">
        <v>78300</v>
      </c>
      <c r="G7" s="11" t="inlineStr">
        <is>
          <t>Paid</t>
        </is>
      </c>
      <c r="H7" s="15">
        <f>IF($A7="","",IFERROR(INDEX(Suppliers!$C$5:$C$54,MATCH($C7,Suppliers!$A$5:$A$54,0)),30))</f>
        <v/>
      </c>
      <c r="I7" s="8">
        <f>IF($A7="","",IF($B7="","",$B7+$H7))</f>
        <v/>
      </c>
      <c r="J7" s="15">
        <f>IF($A7="","",IF($G7="Paid","",IF($I7="","",MAX(0,TODAY()-$I7))))</f>
        <v/>
      </c>
      <c r="K7" s="16">
        <f>IF($A7="","",IF($D7="","No PO — confirm it should be off-contract",IF(COUNTIFS(POs!$A$5:$A$204,$D7)=0,"PO not found on the POs tab",IF(INDEX(POs!$D$5:$D$204,MATCH($D7,POs!$A$5:$A$204,0))&lt;&gt;$E7,"Category differs from the PO",IF(SUMIFS($F$5:$F$204,$D$5:$D$204,$D7)&gt;INDEX(POs!$F$5:$F$204,MATCH($D7,POs!$A$5:$A$204,0)),"Invoiced more than the PO value","OK")))))</f>
        <v/>
      </c>
    </row>
    <row r="8">
      <c r="A8" s="11" t="inlineStr">
        <is>
          <t>INV-9004</t>
        </is>
      </c>
      <c r="B8" s="7" t="n">
        <v>46167</v>
      </c>
      <c r="C8" s="11" t="inlineStr">
        <is>
          <t>Precision Tooling Ltd</t>
        </is>
      </c>
      <c r="D8" s="11" t="inlineStr">
        <is>
          <t>PO-1004</t>
        </is>
      </c>
      <c r="E8" s="11" t="inlineStr">
        <is>
          <t>Tooling</t>
        </is>
      </c>
      <c r="F8" s="12" t="n">
        <v>48000</v>
      </c>
      <c r="G8" s="11" t="inlineStr">
        <is>
          <t>Paid</t>
        </is>
      </c>
      <c r="H8" s="15">
        <f>IF($A8="","",IFERROR(INDEX(Suppliers!$C$5:$C$54,MATCH($C8,Suppliers!$A$5:$A$54,0)),30))</f>
        <v/>
      </c>
      <c r="I8" s="8">
        <f>IF($A8="","",IF($B8="","",$B8+$H8))</f>
        <v/>
      </c>
      <c r="J8" s="15">
        <f>IF($A8="","",IF($G8="Paid","",IF($I8="","",MAX(0,TODAY()-$I8))))</f>
        <v/>
      </c>
      <c r="K8" s="16">
        <f>IF($A8="","",IF($D8="","No PO — confirm it should be off-contract",IF(COUNTIFS(POs!$A$5:$A$204,$D8)=0,"PO not found on the POs tab",IF(INDEX(POs!$D$5:$D$204,MATCH($D8,POs!$A$5:$A$204,0))&lt;&gt;$E8,"Category differs from the PO",IF(SUMIFS($F$5:$F$204,$D$5:$D$204,$D8)&gt;INDEX(POs!$F$5:$F$204,MATCH($D8,POs!$A$5:$A$204,0)),"Invoiced more than the PO value","OK")))))</f>
        <v/>
      </c>
    </row>
    <row r="9">
      <c r="A9" s="11" t="inlineStr">
        <is>
          <t>INV-9006</t>
        </is>
      </c>
      <c r="B9" s="7" t="n">
        <v>46177</v>
      </c>
      <c r="C9" s="11" t="inlineStr">
        <is>
          <t>Baltic Polymers</t>
        </is>
      </c>
      <c r="D9" s="11" t="inlineStr">
        <is>
          <t>PO-1005</t>
        </is>
      </c>
      <c r="E9" s="11" t="inlineStr">
        <is>
          <t>Raw materials</t>
        </is>
      </c>
      <c r="F9" s="12" t="n">
        <v>142700</v>
      </c>
      <c r="G9" s="11" t="inlineStr">
        <is>
          <t>Paid</t>
        </is>
      </c>
      <c r="H9" s="15">
        <f>IF($A9="","",IFERROR(INDEX(Suppliers!$C$5:$C$54,MATCH($C9,Suppliers!$A$5:$A$54,0)),30))</f>
        <v/>
      </c>
      <c r="I9" s="8">
        <f>IF($A9="","",IF($B9="","",$B9+$H9))</f>
        <v/>
      </c>
      <c r="J9" s="15">
        <f>IF($A9="","",IF($G9="Paid","",IF($I9="","",MAX(0,TODAY()-$I9))))</f>
        <v/>
      </c>
      <c r="K9" s="16">
        <f>IF($A9="","",IF($D9="","No PO — confirm it should be off-contract",IF(COUNTIFS(POs!$A$5:$A$204,$D9)=0,"PO not found on the POs tab",IF(INDEX(POs!$D$5:$D$204,MATCH($D9,POs!$A$5:$A$204,0))&lt;&gt;$E9,"Category differs from the PO",IF(SUMIFS($F$5:$F$204,$D$5:$D$204,$D9)&gt;INDEX(POs!$F$5:$F$204,MATCH($D9,POs!$A$5:$A$204,0)),"Invoiced more than the PO value","OK")))))</f>
        <v/>
      </c>
    </row>
    <row r="10">
      <c r="A10" s="11" t="inlineStr">
        <is>
          <t>INV-9008</t>
        </is>
      </c>
      <c r="B10" s="7" t="n">
        <v>46209</v>
      </c>
      <c r="C10" s="11" t="inlineStr">
        <is>
          <t>Meridian Freight</t>
        </is>
      </c>
      <c r="D10" s="11" t="inlineStr">
        <is>
          <t>PO-1007</t>
        </is>
      </c>
      <c r="E10" s="11" t="inlineStr">
        <is>
          <t>Logistics</t>
        </is>
      </c>
      <c r="F10" s="12" t="n">
        <v>43000</v>
      </c>
      <c r="G10" s="11" t="inlineStr">
        <is>
          <t>Approved</t>
        </is>
      </c>
      <c r="H10" s="15">
        <f>IF($A10="","",IFERROR(INDEX(Suppliers!$C$5:$C$54,MATCH($C10,Suppliers!$A$5:$A$54,0)),30))</f>
        <v/>
      </c>
      <c r="I10" s="8">
        <f>IF($A10="","",IF($B10="","",$B10+$H10))</f>
        <v/>
      </c>
      <c r="J10" s="15">
        <f>IF($A10="","",IF($G10="Paid","",IF($I10="","",MAX(0,TODAY()-$I10))))</f>
        <v/>
      </c>
      <c r="K10" s="16">
        <f>IF($A10="","",IF($D10="","No PO — confirm it should be off-contract",IF(COUNTIFS(POs!$A$5:$A$204,$D10)=0,"PO not found on the POs tab",IF(INDEX(POs!$D$5:$D$204,MATCH($D10,POs!$A$5:$A$204,0))&lt;&gt;$E10,"Category differs from the PO",IF(SUMIFS($F$5:$F$204,$D$5:$D$204,$D10)&gt;INDEX(POs!$F$5:$F$204,MATCH($D10,POs!$A$5:$A$204,0)),"Invoiced more than the PO value","OK")))))</f>
        <v/>
      </c>
    </row>
    <row r="11">
      <c r="A11" s="11" t="inlineStr">
        <is>
          <t>INV-9011</t>
        </is>
      </c>
      <c r="B11" s="7" t="n">
        <v>46246</v>
      </c>
      <c r="C11" s="11" t="inlineStr">
        <is>
          <t>Cartonnage SA</t>
        </is>
      </c>
      <c r="D11" s="11" t="inlineStr">
        <is>
          <t>PO-1009</t>
        </is>
      </c>
      <c r="E11" s="11" t="inlineStr">
        <is>
          <t>Packaging</t>
        </is>
      </c>
      <c r="F11" s="12" t="n">
        <v>8600</v>
      </c>
      <c r="G11" s="11" t="inlineStr">
        <is>
          <t>Approved</t>
        </is>
      </c>
      <c r="H11" s="15">
        <f>IF($A11="","",IFERROR(INDEX(Suppliers!$C$5:$C$54,MATCH($C11,Suppliers!$A$5:$A$54,0)),30))</f>
        <v/>
      </c>
      <c r="I11" s="8">
        <f>IF($A11="","",IF($B11="","",$B11+$H11))</f>
        <v/>
      </c>
      <c r="J11" s="15">
        <f>IF($A11="","",IF($G11="Paid","",IF($I11="","",MAX(0,TODAY()-$I11))))</f>
        <v/>
      </c>
      <c r="K11" s="16">
        <f>IF($A11="","",IF($D11="","No PO — confirm it should be off-contract",IF(COUNTIFS(POs!$A$5:$A$204,$D11)=0,"PO not found on the POs tab",IF(INDEX(POs!$D$5:$D$204,MATCH($D11,POs!$A$5:$A$204,0))&lt;&gt;$E11,"Category differs from the PO",IF(SUMIFS($F$5:$F$204,$D$5:$D$204,$D11)&gt;INDEX(POs!$F$5:$F$204,MATCH($D11,POs!$A$5:$A$204,0)),"Invoiced more than the PO value","OK")))))</f>
        <v/>
      </c>
    </row>
    <row r="12">
      <c r="A12" s="11" t="inlineStr">
        <is>
          <t>INV-9014</t>
        </is>
      </c>
      <c r="B12" s="7" t="n">
        <v>46267</v>
      </c>
      <c r="C12" s="11" t="inlineStr">
        <is>
          <t>Northwind Steel</t>
        </is>
      </c>
      <c r="D12" s="11" t="inlineStr">
        <is>
          <t>PO-1012</t>
        </is>
      </c>
      <c r="E12" s="11" t="inlineStr">
        <is>
          <t>Raw materials</t>
        </is>
      </c>
      <c r="F12" s="12" t="n">
        <v>65500</v>
      </c>
      <c r="G12" s="11" t="inlineStr">
        <is>
          <t>On hold</t>
        </is>
      </c>
      <c r="H12" s="15">
        <f>IF($A12="","",IFERROR(INDEX(Suppliers!$C$5:$C$54,MATCH($C12,Suppliers!$A$5:$A$54,0)),30))</f>
        <v/>
      </c>
      <c r="I12" s="8">
        <f>IF($A12="","",IF($B12="","",$B12+$H12))</f>
        <v/>
      </c>
      <c r="J12" s="15">
        <f>IF($A12="","",IF($G12="Paid","",IF($I12="","",MAX(0,TODAY()-$I12))))</f>
        <v/>
      </c>
      <c r="K12" s="16">
        <f>IF($A12="","",IF($D12="","No PO — confirm it should be off-contract",IF(COUNTIFS(POs!$A$5:$A$204,$D12)=0,"PO not found on the POs tab",IF(INDEX(POs!$D$5:$D$204,MATCH($D12,POs!$A$5:$A$204,0))&lt;&gt;$E12,"Category differs from the PO",IF(SUMIFS($F$5:$F$204,$D$5:$D$204,$D12)&gt;INDEX(POs!$F$5:$F$204,MATCH($D12,POs!$A$5:$A$204,0)),"Invoiced more than the PO value","OK")))))</f>
        <v/>
      </c>
    </row>
    <row r="13">
      <c r="A13" s="11" t="n"/>
      <c r="B13" s="7" t="n"/>
      <c r="C13" s="11" t="n"/>
      <c r="D13" s="11" t="n"/>
      <c r="E13" s="11" t="n"/>
      <c r="F13" s="12" t="n"/>
      <c r="G13" s="11" t="n"/>
      <c r="H13" s="15">
        <f>IF($A13="","",IFERROR(INDEX(Suppliers!$C$5:$C$54,MATCH($C13,Suppliers!$A$5:$A$54,0)),30))</f>
        <v/>
      </c>
      <c r="I13" s="8">
        <f>IF($A13="","",IF($B13="","",$B13+$H13))</f>
        <v/>
      </c>
      <c r="J13" s="15">
        <f>IF($A13="","",IF($G13="Paid","",IF($I13="","",MAX(0,TODAY()-$I13))))</f>
        <v/>
      </c>
      <c r="K13" s="16">
        <f>IF($A13="","",IF($D13="","No PO — confirm it should be off-contract",IF(COUNTIFS(POs!$A$5:$A$204,$D13)=0,"PO not found on the POs tab",IF(INDEX(POs!$D$5:$D$204,MATCH($D13,POs!$A$5:$A$204,0))&lt;&gt;$E13,"Category differs from the PO",IF(SUMIFS($F$5:$F$204,$D$5:$D$204,$D13)&gt;INDEX(POs!$F$5:$F$204,MATCH($D13,POs!$A$5:$A$204,0)),"Invoiced more than the PO value","OK")))))</f>
        <v/>
      </c>
    </row>
    <row r="14">
      <c r="A14" s="11" t="n"/>
      <c r="B14" s="7" t="n"/>
      <c r="C14" s="11" t="n"/>
      <c r="D14" s="11" t="n"/>
      <c r="E14" s="11" t="n"/>
      <c r="F14" s="12" t="n"/>
      <c r="G14" s="11" t="n"/>
      <c r="H14" s="15">
        <f>IF($A14="","",IFERROR(INDEX(Suppliers!$C$5:$C$54,MATCH($C14,Suppliers!$A$5:$A$54,0)),30))</f>
        <v/>
      </c>
      <c r="I14" s="8">
        <f>IF($A14="","",IF($B14="","",$B14+$H14))</f>
        <v/>
      </c>
      <c r="J14" s="15">
        <f>IF($A14="","",IF($G14="Paid","",IF($I14="","",MAX(0,TODAY()-$I14))))</f>
        <v/>
      </c>
      <c r="K14" s="16">
        <f>IF($A14="","",IF($D14="","No PO — confirm it should be off-contract",IF(COUNTIFS(POs!$A$5:$A$204,$D14)=0,"PO not found on the POs tab",IF(INDEX(POs!$D$5:$D$204,MATCH($D14,POs!$A$5:$A$204,0))&lt;&gt;$E14,"Category differs from the PO",IF(SUMIFS($F$5:$F$204,$D$5:$D$204,$D14)&gt;INDEX(POs!$F$5:$F$204,MATCH($D14,POs!$A$5:$A$204,0)),"Invoiced more than the PO value","OK")))))</f>
        <v/>
      </c>
    </row>
    <row r="15">
      <c r="A15" s="11" t="n"/>
      <c r="B15" s="7" t="n"/>
      <c r="C15" s="11" t="n"/>
      <c r="D15" s="11" t="n"/>
      <c r="E15" s="11" t="n"/>
      <c r="F15" s="12" t="n"/>
      <c r="G15" s="11" t="n"/>
      <c r="H15" s="15">
        <f>IF($A15="","",IFERROR(INDEX(Suppliers!$C$5:$C$54,MATCH($C15,Suppliers!$A$5:$A$54,0)),30))</f>
        <v/>
      </c>
      <c r="I15" s="8">
        <f>IF($A15="","",IF($B15="","",$B15+$H15))</f>
        <v/>
      </c>
      <c r="J15" s="15">
        <f>IF($A15="","",IF($G15="Paid","",IF($I15="","",MAX(0,TODAY()-$I15))))</f>
        <v/>
      </c>
      <c r="K15" s="16">
        <f>IF($A15="","",IF($D15="","No PO — confirm it should be off-contract",IF(COUNTIFS(POs!$A$5:$A$204,$D15)=0,"PO not found on the POs tab",IF(INDEX(POs!$D$5:$D$204,MATCH($D15,POs!$A$5:$A$204,0))&lt;&gt;$E15,"Category differs from the PO",IF(SUMIFS($F$5:$F$204,$D$5:$D$204,$D15)&gt;INDEX(POs!$F$5:$F$204,MATCH($D15,POs!$A$5:$A$204,0)),"Invoiced more than the PO value","OK")))))</f>
        <v/>
      </c>
    </row>
    <row r="16">
      <c r="A16" s="11" t="n"/>
      <c r="B16" s="7" t="n"/>
      <c r="C16" s="11" t="n"/>
      <c r="D16" s="11" t="n"/>
      <c r="E16" s="11" t="n"/>
      <c r="F16" s="12" t="n"/>
      <c r="G16" s="11" t="n"/>
      <c r="H16" s="15">
        <f>IF($A16="","",IFERROR(INDEX(Suppliers!$C$5:$C$54,MATCH($C16,Suppliers!$A$5:$A$54,0)),30))</f>
        <v/>
      </c>
      <c r="I16" s="8">
        <f>IF($A16="","",IF($B16="","",$B16+$H16))</f>
        <v/>
      </c>
      <c r="J16" s="15">
        <f>IF($A16="","",IF($G16="Paid","",IF($I16="","",MAX(0,TODAY()-$I16))))</f>
        <v/>
      </c>
      <c r="K16" s="16">
        <f>IF($A16="","",IF($D16="","No PO — confirm it should be off-contract",IF(COUNTIFS(POs!$A$5:$A$204,$D16)=0,"PO not found on the POs tab",IF(INDEX(POs!$D$5:$D$204,MATCH($D16,POs!$A$5:$A$204,0))&lt;&gt;$E16,"Category differs from the PO",IF(SUMIFS($F$5:$F$204,$D$5:$D$204,$D16)&gt;INDEX(POs!$F$5:$F$204,MATCH($D16,POs!$A$5:$A$204,0)),"Invoiced more than the PO value","OK")))))</f>
        <v/>
      </c>
    </row>
    <row r="17">
      <c r="A17" s="11" t="n"/>
      <c r="B17" s="7" t="n"/>
      <c r="C17" s="11" t="n"/>
      <c r="D17" s="11" t="n"/>
      <c r="E17" s="11" t="n"/>
      <c r="F17" s="12" t="n"/>
      <c r="G17" s="11" t="n"/>
      <c r="H17" s="15">
        <f>IF($A17="","",IFERROR(INDEX(Suppliers!$C$5:$C$54,MATCH($C17,Suppliers!$A$5:$A$54,0)),30))</f>
        <v/>
      </c>
      <c r="I17" s="8">
        <f>IF($A17="","",IF($B17="","",$B17+$H17))</f>
        <v/>
      </c>
      <c r="J17" s="15">
        <f>IF($A17="","",IF($G17="Paid","",IF($I17="","",MAX(0,TODAY()-$I17))))</f>
        <v/>
      </c>
      <c r="K17" s="16">
        <f>IF($A17="","",IF($D17="","No PO — confirm it should be off-contract",IF(COUNTIFS(POs!$A$5:$A$204,$D17)=0,"PO not found on the POs tab",IF(INDEX(POs!$D$5:$D$204,MATCH($D17,POs!$A$5:$A$204,0))&lt;&gt;$E17,"Category differs from the PO",IF(SUMIFS($F$5:$F$204,$D$5:$D$204,$D17)&gt;INDEX(POs!$F$5:$F$204,MATCH($D17,POs!$A$5:$A$204,0)),"Invoiced more than the PO value","OK")))))</f>
        <v/>
      </c>
    </row>
    <row r="18">
      <c r="A18" s="11" t="n"/>
      <c r="B18" s="7" t="n"/>
      <c r="C18" s="11" t="n"/>
      <c r="D18" s="11" t="n"/>
      <c r="E18" s="11" t="n"/>
      <c r="F18" s="12" t="n"/>
      <c r="G18" s="11" t="n"/>
      <c r="H18" s="15">
        <f>IF($A18="","",IFERROR(INDEX(Suppliers!$C$5:$C$54,MATCH($C18,Suppliers!$A$5:$A$54,0)),30))</f>
        <v/>
      </c>
      <c r="I18" s="8">
        <f>IF($A18="","",IF($B18="","",$B18+$H18))</f>
        <v/>
      </c>
      <c r="J18" s="15">
        <f>IF($A18="","",IF($G18="Paid","",IF($I18="","",MAX(0,TODAY()-$I18))))</f>
        <v/>
      </c>
      <c r="K18" s="16">
        <f>IF($A18="","",IF($D18="","No PO — confirm it should be off-contract",IF(COUNTIFS(POs!$A$5:$A$204,$D18)=0,"PO not found on the POs tab",IF(INDEX(POs!$D$5:$D$204,MATCH($D18,POs!$A$5:$A$204,0))&lt;&gt;$E18,"Category differs from the PO",IF(SUMIFS($F$5:$F$204,$D$5:$D$204,$D18)&gt;INDEX(POs!$F$5:$F$204,MATCH($D18,POs!$A$5:$A$204,0)),"Invoiced more than the PO value","OK")))))</f>
        <v/>
      </c>
    </row>
    <row r="19">
      <c r="A19" s="11" t="n"/>
      <c r="B19" s="7" t="n"/>
      <c r="C19" s="11" t="n"/>
      <c r="D19" s="11" t="n"/>
      <c r="E19" s="11" t="n"/>
      <c r="F19" s="12" t="n"/>
      <c r="G19" s="11" t="n"/>
      <c r="H19" s="15">
        <f>IF($A19="","",IFERROR(INDEX(Suppliers!$C$5:$C$54,MATCH($C19,Suppliers!$A$5:$A$54,0)),30))</f>
        <v/>
      </c>
      <c r="I19" s="8">
        <f>IF($A19="","",IF($B19="","",$B19+$H19))</f>
        <v/>
      </c>
      <c r="J19" s="15">
        <f>IF($A19="","",IF($G19="Paid","",IF($I19="","",MAX(0,TODAY()-$I19))))</f>
        <v/>
      </c>
      <c r="K19" s="16">
        <f>IF($A19="","",IF($D19="","No PO — confirm it should be off-contract",IF(COUNTIFS(POs!$A$5:$A$204,$D19)=0,"PO not found on the POs tab",IF(INDEX(POs!$D$5:$D$204,MATCH($D19,POs!$A$5:$A$204,0))&lt;&gt;$E19,"Category differs from the PO",IF(SUMIFS($F$5:$F$204,$D$5:$D$204,$D19)&gt;INDEX(POs!$F$5:$F$204,MATCH($D19,POs!$A$5:$A$204,0)),"Invoiced more than the PO value","OK")))))</f>
        <v/>
      </c>
    </row>
    <row r="20">
      <c r="A20" s="11" t="n"/>
      <c r="B20" s="7" t="n"/>
      <c r="C20" s="11" t="n"/>
      <c r="D20" s="11" t="n"/>
      <c r="E20" s="11" t="n"/>
      <c r="F20" s="12" t="n"/>
      <c r="G20" s="11" t="n"/>
      <c r="H20" s="15">
        <f>IF($A20="","",IFERROR(INDEX(Suppliers!$C$5:$C$54,MATCH($C20,Suppliers!$A$5:$A$54,0)),30))</f>
        <v/>
      </c>
      <c r="I20" s="8">
        <f>IF($A20="","",IF($B20="","",$B20+$H20))</f>
        <v/>
      </c>
      <c r="J20" s="15">
        <f>IF($A20="","",IF($G20="Paid","",IF($I20="","",MAX(0,TODAY()-$I20))))</f>
        <v/>
      </c>
      <c r="K20" s="16">
        <f>IF($A20="","",IF($D20="","No PO — confirm it should be off-contract",IF(COUNTIFS(POs!$A$5:$A$204,$D20)=0,"PO not found on the POs tab",IF(INDEX(POs!$D$5:$D$204,MATCH($D20,POs!$A$5:$A$204,0))&lt;&gt;$E20,"Category differs from the PO",IF(SUMIFS($F$5:$F$204,$D$5:$D$204,$D20)&gt;INDEX(POs!$F$5:$F$204,MATCH($D20,POs!$A$5:$A$204,0)),"Invoiced more than the PO value","OK")))))</f>
        <v/>
      </c>
    </row>
    <row r="21">
      <c r="A21" s="11" t="n"/>
      <c r="B21" s="7" t="n"/>
      <c r="C21" s="11" t="n"/>
      <c r="D21" s="11" t="n"/>
      <c r="E21" s="11" t="n"/>
      <c r="F21" s="12" t="n"/>
      <c r="G21" s="11" t="n"/>
      <c r="H21" s="15">
        <f>IF($A21="","",IFERROR(INDEX(Suppliers!$C$5:$C$54,MATCH($C21,Suppliers!$A$5:$A$54,0)),30))</f>
        <v/>
      </c>
      <c r="I21" s="8">
        <f>IF($A21="","",IF($B21="","",$B21+$H21))</f>
        <v/>
      </c>
      <c r="J21" s="15">
        <f>IF($A21="","",IF($G21="Paid","",IF($I21="","",MAX(0,TODAY()-$I21))))</f>
        <v/>
      </c>
      <c r="K21" s="16">
        <f>IF($A21="","",IF($D21="","No PO — confirm it should be off-contract",IF(COUNTIFS(POs!$A$5:$A$204,$D21)=0,"PO not found on the POs tab",IF(INDEX(POs!$D$5:$D$204,MATCH($D21,POs!$A$5:$A$204,0))&lt;&gt;$E21,"Category differs from the PO",IF(SUMIFS($F$5:$F$204,$D$5:$D$204,$D21)&gt;INDEX(POs!$F$5:$F$204,MATCH($D21,POs!$A$5:$A$204,0)),"Invoiced more than the PO value","OK")))))</f>
        <v/>
      </c>
    </row>
    <row r="22">
      <c r="A22" s="11" t="n"/>
      <c r="B22" s="7" t="n"/>
      <c r="C22" s="11" t="n"/>
      <c r="D22" s="11" t="n"/>
      <c r="E22" s="11" t="n"/>
      <c r="F22" s="12" t="n"/>
      <c r="G22" s="11" t="n"/>
      <c r="H22" s="15">
        <f>IF($A22="","",IFERROR(INDEX(Suppliers!$C$5:$C$54,MATCH($C22,Suppliers!$A$5:$A$54,0)),30))</f>
        <v/>
      </c>
      <c r="I22" s="8">
        <f>IF($A22="","",IF($B22="","",$B22+$H22))</f>
        <v/>
      </c>
      <c r="J22" s="15">
        <f>IF($A22="","",IF($G22="Paid","",IF($I22="","",MAX(0,TODAY()-$I22))))</f>
        <v/>
      </c>
      <c r="K22" s="16">
        <f>IF($A22="","",IF($D22="","No PO — confirm it should be off-contract",IF(COUNTIFS(POs!$A$5:$A$204,$D22)=0,"PO not found on the POs tab",IF(INDEX(POs!$D$5:$D$204,MATCH($D22,POs!$A$5:$A$204,0))&lt;&gt;$E22,"Category differs from the PO",IF(SUMIFS($F$5:$F$204,$D$5:$D$204,$D22)&gt;INDEX(POs!$F$5:$F$204,MATCH($D22,POs!$A$5:$A$204,0)),"Invoiced more than the PO value","OK")))))</f>
        <v/>
      </c>
    </row>
    <row r="23">
      <c r="A23" s="11" t="n"/>
      <c r="B23" s="7" t="n"/>
      <c r="C23" s="11" t="n"/>
      <c r="D23" s="11" t="n"/>
      <c r="E23" s="11" t="n"/>
      <c r="F23" s="12" t="n"/>
      <c r="G23" s="11" t="n"/>
      <c r="H23" s="15">
        <f>IF($A23="","",IFERROR(INDEX(Suppliers!$C$5:$C$54,MATCH($C23,Suppliers!$A$5:$A$54,0)),30))</f>
        <v/>
      </c>
      <c r="I23" s="8">
        <f>IF($A23="","",IF($B23="","",$B23+$H23))</f>
        <v/>
      </c>
      <c r="J23" s="15">
        <f>IF($A23="","",IF($G23="Paid","",IF($I23="","",MAX(0,TODAY()-$I23))))</f>
        <v/>
      </c>
      <c r="K23" s="16">
        <f>IF($A23="","",IF($D23="","No PO — confirm it should be off-contract",IF(COUNTIFS(POs!$A$5:$A$204,$D23)=0,"PO not found on the POs tab",IF(INDEX(POs!$D$5:$D$204,MATCH($D23,POs!$A$5:$A$204,0))&lt;&gt;$E23,"Category differs from the PO",IF(SUMIFS($F$5:$F$204,$D$5:$D$204,$D23)&gt;INDEX(POs!$F$5:$F$204,MATCH($D23,POs!$A$5:$A$204,0)),"Invoiced more than the PO value","OK")))))</f>
        <v/>
      </c>
    </row>
    <row r="24">
      <c r="A24" s="11" t="n"/>
      <c r="B24" s="7" t="n"/>
      <c r="C24" s="11" t="n"/>
      <c r="D24" s="11" t="n"/>
      <c r="E24" s="11" t="n"/>
      <c r="F24" s="12" t="n"/>
      <c r="G24" s="11" t="n"/>
      <c r="H24" s="15">
        <f>IF($A24="","",IFERROR(INDEX(Suppliers!$C$5:$C$54,MATCH($C24,Suppliers!$A$5:$A$54,0)),30))</f>
        <v/>
      </c>
      <c r="I24" s="8">
        <f>IF($A24="","",IF($B24="","",$B24+$H24))</f>
        <v/>
      </c>
      <c r="J24" s="15">
        <f>IF($A24="","",IF($G24="Paid","",IF($I24="","",MAX(0,TODAY()-$I24))))</f>
        <v/>
      </c>
      <c r="K24" s="16">
        <f>IF($A24="","",IF($D24="","No PO — confirm it should be off-contract",IF(COUNTIFS(POs!$A$5:$A$204,$D24)=0,"PO not found on the POs tab",IF(INDEX(POs!$D$5:$D$204,MATCH($D24,POs!$A$5:$A$204,0))&lt;&gt;$E24,"Category differs from the PO",IF(SUMIFS($F$5:$F$204,$D$5:$D$204,$D24)&gt;INDEX(POs!$F$5:$F$204,MATCH($D24,POs!$A$5:$A$204,0)),"Invoiced more than the PO value","OK")))))</f>
        <v/>
      </c>
    </row>
    <row r="25">
      <c r="A25" s="11" t="n"/>
      <c r="B25" s="7" t="n"/>
      <c r="C25" s="11" t="n"/>
      <c r="D25" s="11" t="n"/>
      <c r="E25" s="11" t="n"/>
      <c r="F25" s="12" t="n"/>
      <c r="G25" s="11" t="n"/>
      <c r="H25" s="15">
        <f>IF($A25="","",IFERROR(INDEX(Suppliers!$C$5:$C$54,MATCH($C25,Suppliers!$A$5:$A$54,0)),30))</f>
        <v/>
      </c>
      <c r="I25" s="8">
        <f>IF($A25="","",IF($B25="","",$B25+$H25))</f>
        <v/>
      </c>
      <c r="J25" s="15">
        <f>IF($A25="","",IF($G25="Paid","",IF($I25="","",MAX(0,TODAY()-$I25))))</f>
        <v/>
      </c>
      <c r="K25" s="16">
        <f>IF($A25="","",IF($D25="","No PO — confirm it should be off-contract",IF(COUNTIFS(POs!$A$5:$A$204,$D25)=0,"PO not found on the POs tab",IF(INDEX(POs!$D$5:$D$204,MATCH($D25,POs!$A$5:$A$204,0))&lt;&gt;$E25,"Category differs from the PO",IF(SUMIFS($F$5:$F$204,$D$5:$D$204,$D25)&gt;INDEX(POs!$F$5:$F$204,MATCH($D25,POs!$A$5:$A$204,0)),"Invoiced more than the PO value","OK")))))</f>
        <v/>
      </c>
    </row>
    <row r="26">
      <c r="A26" s="11" t="n"/>
      <c r="B26" s="7" t="n"/>
      <c r="C26" s="11" t="n"/>
      <c r="D26" s="11" t="n"/>
      <c r="E26" s="11" t="n"/>
      <c r="F26" s="12" t="n"/>
      <c r="G26" s="11" t="n"/>
      <c r="H26" s="15">
        <f>IF($A26="","",IFERROR(INDEX(Suppliers!$C$5:$C$54,MATCH($C26,Suppliers!$A$5:$A$54,0)),30))</f>
        <v/>
      </c>
      <c r="I26" s="8">
        <f>IF($A26="","",IF($B26="","",$B26+$H26))</f>
        <v/>
      </c>
      <c r="J26" s="15">
        <f>IF($A26="","",IF($G26="Paid","",IF($I26="","",MAX(0,TODAY()-$I26))))</f>
        <v/>
      </c>
      <c r="K26" s="16">
        <f>IF($A26="","",IF($D26="","No PO — confirm it should be off-contract",IF(COUNTIFS(POs!$A$5:$A$204,$D26)=0,"PO not found on the POs tab",IF(INDEX(POs!$D$5:$D$204,MATCH($D26,POs!$A$5:$A$204,0))&lt;&gt;$E26,"Category differs from the PO",IF(SUMIFS($F$5:$F$204,$D$5:$D$204,$D26)&gt;INDEX(POs!$F$5:$F$204,MATCH($D26,POs!$A$5:$A$204,0)),"Invoiced more than the PO value","OK")))))</f>
        <v/>
      </c>
    </row>
    <row r="27">
      <c r="A27" s="11" t="n"/>
      <c r="B27" s="7" t="n"/>
      <c r="C27" s="11" t="n"/>
      <c r="D27" s="11" t="n"/>
      <c r="E27" s="11" t="n"/>
      <c r="F27" s="12" t="n"/>
      <c r="G27" s="11" t="n"/>
      <c r="H27" s="15">
        <f>IF($A27="","",IFERROR(INDEX(Suppliers!$C$5:$C$54,MATCH($C27,Suppliers!$A$5:$A$54,0)),30))</f>
        <v/>
      </c>
      <c r="I27" s="8">
        <f>IF($A27="","",IF($B27="","",$B27+$H27))</f>
        <v/>
      </c>
      <c r="J27" s="15">
        <f>IF($A27="","",IF($G27="Paid","",IF($I27="","",MAX(0,TODAY()-$I27))))</f>
        <v/>
      </c>
      <c r="K27" s="16">
        <f>IF($A27="","",IF($D27="","No PO — confirm it should be off-contract",IF(COUNTIFS(POs!$A$5:$A$204,$D27)=0,"PO not found on the POs tab",IF(INDEX(POs!$D$5:$D$204,MATCH($D27,POs!$A$5:$A$204,0))&lt;&gt;$E27,"Category differs from the PO",IF(SUMIFS($F$5:$F$204,$D$5:$D$204,$D27)&gt;INDEX(POs!$F$5:$F$204,MATCH($D27,POs!$A$5:$A$204,0)),"Invoiced more than the PO value","OK")))))</f>
        <v/>
      </c>
    </row>
    <row r="28">
      <c r="A28" s="11" t="n"/>
      <c r="B28" s="7" t="n"/>
      <c r="C28" s="11" t="n"/>
      <c r="D28" s="11" t="n"/>
      <c r="E28" s="11" t="n"/>
      <c r="F28" s="12" t="n"/>
      <c r="G28" s="11" t="n"/>
      <c r="H28" s="15">
        <f>IF($A28="","",IFERROR(INDEX(Suppliers!$C$5:$C$54,MATCH($C28,Suppliers!$A$5:$A$54,0)),30))</f>
        <v/>
      </c>
      <c r="I28" s="8">
        <f>IF($A28="","",IF($B28="","",$B28+$H28))</f>
        <v/>
      </c>
      <c r="J28" s="15">
        <f>IF($A28="","",IF($G28="Paid","",IF($I28="","",MAX(0,TODAY()-$I28))))</f>
        <v/>
      </c>
      <c r="K28" s="16">
        <f>IF($A28="","",IF($D28="","No PO — confirm it should be off-contract",IF(COUNTIFS(POs!$A$5:$A$204,$D28)=0,"PO not found on the POs tab",IF(INDEX(POs!$D$5:$D$204,MATCH($D28,POs!$A$5:$A$204,0))&lt;&gt;$E28,"Category differs from the PO",IF(SUMIFS($F$5:$F$204,$D$5:$D$204,$D28)&gt;INDEX(POs!$F$5:$F$204,MATCH($D28,POs!$A$5:$A$204,0)),"Invoiced more than the PO value","OK")))))</f>
        <v/>
      </c>
    </row>
    <row r="29">
      <c r="A29" s="11" t="n"/>
      <c r="B29" s="7" t="n"/>
      <c r="C29" s="11" t="n"/>
      <c r="D29" s="11" t="n"/>
      <c r="E29" s="11" t="n"/>
      <c r="F29" s="12" t="n"/>
      <c r="G29" s="11" t="n"/>
      <c r="H29" s="15">
        <f>IF($A29="","",IFERROR(INDEX(Suppliers!$C$5:$C$54,MATCH($C29,Suppliers!$A$5:$A$54,0)),30))</f>
        <v/>
      </c>
      <c r="I29" s="8">
        <f>IF($A29="","",IF($B29="","",$B29+$H29))</f>
        <v/>
      </c>
      <c r="J29" s="15">
        <f>IF($A29="","",IF($G29="Paid","",IF($I29="","",MAX(0,TODAY()-$I29))))</f>
        <v/>
      </c>
      <c r="K29" s="16">
        <f>IF($A29="","",IF($D29="","No PO — confirm it should be off-contract",IF(COUNTIFS(POs!$A$5:$A$204,$D29)=0,"PO not found on the POs tab",IF(INDEX(POs!$D$5:$D$204,MATCH($D29,POs!$A$5:$A$204,0))&lt;&gt;$E29,"Category differs from the PO",IF(SUMIFS($F$5:$F$204,$D$5:$D$204,$D29)&gt;INDEX(POs!$F$5:$F$204,MATCH($D29,POs!$A$5:$A$204,0)),"Invoiced more than the PO value","OK")))))</f>
        <v/>
      </c>
    </row>
    <row r="30">
      <c r="A30" s="11" t="n"/>
      <c r="B30" s="7" t="n"/>
      <c r="C30" s="11" t="n"/>
      <c r="D30" s="11" t="n"/>
      <c r="E30" s="11" t="n"/>
      <c r="F30" s="12" t="n"/>
      <c r="G30" s="11" t="n"/>
      <c r="H30" s="15">
        <f>IF($A30="","",IFERROR(INDEX(Suppliers!$C$5:$C$54,MATCH($C30,Suppliers!$A$5:$A$54,0)),30))</f>
        <v/>
      </c>
      <c r="I30" s="8">
        <f>IF($A30="","",IF($B30="","",$B30+$H30))</f>
        <v/>
      </c>
      <c r="J30" s="15">
        <f>IF($A30="","",IF($G30="Paid","",IF($I30="","",MAX(0,TODAY()-$I30))))</f>
        <v/>
      </c>
      <c r="K30" s="16">
        <f>IF($A30="","",IF($D30="","No PO — confirm it should be off-contract",IF(COUNTIFS(POs!$A$5:$A$204,$D30)=0,"PO not found on the POs tab",IF(INDEX(POs!$D$5:$D$204,MATCH($D30,POs!$A$5:$A$204,0))&lt;&gt;$E30,"Category differs from the PO",IF(SUMIFS($F$5:$F$204,$D$5:$D$204,$D30)&gt;INDEX(POs!$F$5:$F$204,MATCH($D30,POs!$A$5:$A$204,0)),"Invoiced more than the PO value","OK")))))</f>
        <v/>
      </c>
    </row>
    <row r="31">
      <c r="A31" s="11" t="n"/>
      <c r="B31" s="7" t="n"/>
      <c r="C31" s="11" t="n"/>
      <c r="D31" s="11" t="n"/>
      <c r="E31" s="11" t="n"/>
      <c r="F31" s="12" t="n"/>
      <c r="G31" s="11" t="n"/>
      <c r="H31" s="15">
        <f>IF($A31="","",IFERROR(INDEX(Suppliers!$C$5:$C$54,MATCH($C31,Suppliers!$A$5:$A$54,0)),30))</f>
        <v/>
      </c>
      <c r="I31" s="8">
        <f>IF($A31="","",IF($B31="","",$B31+$H31))</f>
        <v/>
      </c>
      <c r="J31" s="15">
        <f>IF($A31="","",IF($G31="Paid","",IF($I31="","",MAX(0,TODAY()-$I31))))</f>
        <v/>
      </c>
      <c r="K31" s="16">
        <f>IF($A31="","",IF($D31="","No PO — confirm it should be off-contract",IF(COUNTIFS(POs!$A$5:$A$204,$D31)=0,"PO not found on the POs tab",IF(INDEX(POs!$D$5:$D$204,MATCH($D31,POs!$A$5:$A$204,0))&lt;&gt;$E31,"Category differs from the PO",IF(SUMIFS($F$5:$F$204,$D$5:$D$204,$D31)&gt;INDEX(POs!$F$5:$F$204,MATCH($D31,POs!$A$5:$A$204,0)),"Invoiced more than the PO value","OK")))))</f>
        <v/>
      </c>
    </row>
    <row r="32">
      <c r="A32" s="11" t="n"/>
      <c r="B32" s="7" t="n"/>
      <c r="C32" s="11" t="n"/>
      <c r="D32" s="11" t="n"/>
      <c r="E32" s="11" t="n"/>
      <c r="F32" s="12" t="n"/>
      <c r="G32" s="11" t="n"/>
      <c r="H32" s="15">
        <f>IF($A32="","",IFERROR(INDEX(Suppliers!$C$5:$C$54,MATCH($C32,Suppliers!$A$5:$A$54,0)),30))</f>
        <v/>
      </c>
      <c r="I32" s="8">
        <f>IF($A32="","",IF($B32="","",$B32+$H32))</f>
        <v/>
      </c>
      <c r="J32" s="15">
        <f>IF($A32="","",IF($G32="Paid","",IF($I32="","",MAX(0,TODAY()-$I32))))</f>
        <v/>
      </c>
      <c r="K32" s="16">
        <f>IF($A32="","",IF($D32="","No PO — confirm it should be off-contract",IF(COUNTIFS(POs!$A$5:$A$204,$D32)=0,"PO not found on the POs tab",IF(INDEX(POs!$D$5:$D$204,MATCH($D32,POs!$A$5:$A$204,0))&lt;&gt;$E32,"Category differs from the PO",IF(SUMIFS($F$5:$F$204,$D$5:$D$204,$D32)&gt;INDEX(POs!$F$5:$F$204,MATCH($D32,POs!$A$5:$A$204,0)),"Invoiced more than the PO value","OK")))))</f>
        <v/>
      </c>
    </row>
    <row r="33">
      <c r="A33" s="11" t="n"/>
      <c r="B33" s="7" t="n"/>
      <c r="C33" s="11" t="n"/>
      <c r="D33" s="11" t="n"/>
      <c r="E33" s="11" t="n"/>
      <c r="F33" s="12" t="n"/>
      <c r="G33" s="11" t="n"/>
      <c r="H33" s="15">
        <f>IF($A33="","",IFERROR(INDEX(Suppliers!$C$5:$C$54,MATCH($C33,Suppliers!$A$5:$A$54,0)),30))</f>
        <v/>
      </c>
      <c r="I33" s="8">
        <f>IF($A33="","",IF($B33="","",$B33+$H33))</f>
        <v/>
      </c>
      <c r="J33" s="15">
        <f>IF($A33="","",IF($G33="Paid","",IF($I33="","",MAX(0,TODAY()-$I33))))</f>
        <v/>
      </c>
      <c r="K33" s="16">
        <f>IF($A33="","",IF($D33="","No PO — confirm it should be off-contract",IF(COUNTIFS(POs!$A$5:$A$204,$D33)=0,"PO not found on the POs tab",IF(INDEX(POs!$D$5:$D$204,MATCH($D33,POs!$A$5:$A$204,0))&lt;&gt;$E33,"Category differs from the PO",IF(SUMIFS($F$5:$F$204,$D$5:$D$204,$D33)&gt;INDEX(POs!$F$5:$F$204,MATCH($D33,POs!$A$5:$A$204,0)),"Invoiced more than the PO value","OK")))))</f>
        <v/>
      </c>
    </row>
    <row r="34">
      <c r="A34" s="11" t="n"/>
      <c r="B34" s="7" t="n"/>
      <c r="C34" s="11" t="n"/>
      <c r="D34" s="11" t="n"/>
      <c r="E34" s="11" t="n"/>
      <c r="F34" s="12" t="n"/>
      <c r="G34" s="11" t="n"/>
      <c r="H34" s="15">
        <f>IF($A34="","",IFERROR(INDEX(Suppliers!$C$5:$C$54,MATCH($C34,Suppliers!$A$5:$A$54,0)),30))</f>
        <v/>
      </c>
      <c r="I34" s="8">
        <f>IF($A34="","",IF($B34="","",$B34+$H34))</f>
        <v/>
      </c>
      <c r="J34" s="15">
        <f>IF($A34="","",IF($G34="Paid","",IF($I34="","",MAX(0,TODAY()-$I34))))</f>
        <v/>
      </c>
      <c r="K34" s="16">
        <f>IF($A34="","",IF($D34="","No PO — confirm it should be off-contract",IF(COUNTIFS(POs!$A$5:$A$204,$D34)=0,"PO not found on the POs tab",IF(INDEX(POs!$D$5:$D$204,MATCH($D34,POs!$A$5:$A$204,0))&lt;&gt;$E34,"Category differs from the PO",IF(SUMIFS($F$5:$F$204,$D$5:$D$204,$D34)&gt;INDEX(POs!$F$5:$F$204,MATCH($D34,POs!$A$5:$A$204,0)),"Invoiced more than the PO value","OK")))))</f>
        <v/>
      </c>
    </row>
    <row r="35">
      <c r="A35" s="11" t="n"/>
      <c r="B35" s="7" t="n"/>
      <c r="C35" s="11" t="n"/>
      <c r="D35" s="11" t="n"/>
      <c r="E35" s="11" t="n"/>
      <c r="F35" s="12" t="n"/>
      <c r="G35" s="11" t="n"/>
      <c r="H35" s="15">
        <f>IF($A35="","",IFERROR(INDEX(Suppliers!$C$5:$C$54,MATCH($C35,Suppliers!$A$5:$A$54,0)),30))</f>
        <v/>
      </c>
      <c r="I35" s="8">
        <f>IF($A35="","",IF($B35="","",$B35+$H35))</f>
        <v/>
      </c>
      <c r="J35" s="15">
        <f>IF($A35="","",IF($G35="Paid","",IF($I35="","",MAX(0,TODAY()-$I35))))</f>
        <v/>
      </c>
      <c r="K35" s="16">
        <f>IF($A35="","",IF($D35="","No PO — confirm it should be off-contract",IF(COUNTIFS(POs!$A$5:$A$204,$D35)=0,"PO not found on the POs tab",IF(INDEX(POs!$D$5:$D$204,MATCH($D35,POs!$A$5:$A$204,0))&lt;&gt;$E35,"Category differs from the PO",IF(SUMIFS($F$5:$F$204,$D$5:$D$204,$D35)&gt;INDEX(POs!$F$5:$F$204,MATCH($D35,POs!$A$5:$A$204,0)),"Invoiced more than the PO value","OK")))))</f>
        <v/>
      </c>
    </row>
    <row r="36">
      <c r="A36" s="11" t="n"/>
      <c r="B36" s="7" t="n"/>
      <c r="C36" s="11" t="n"/>
      <c r="D36" s="11" t="n"/>
      <c r="E36" s="11" t="n"/>
      <c r="F36" s="12" t="n"/>
      <c r="G36" s="11" t="n"/>
      <c r="H36" s="15">
        <f>IF($A36="","",IFERROR(INDEX(Suppliers!$C$5:$C$54,MATCH($C36,Suppliers!$A$5:$A$54,0)),30))</f>
        <v/>
      </c>
      <c r="I36" s="8">
        <f>IF($A36="","",IF($B36="","",$B36+$H36))</f>
        <v/>
      </c>
      <c r="J36" s="15">
        <f>IF($A36="","",IF($G36="Paid","",IF($I36="","",MAX(0,TODAY()-$I36))))</f>
        <v/>
      </c>
      <c r="K36" s="16">
        <f>IF($A36="","",IF($D36="","No PO — confirm it should be off-contract",IF(COUNTIFS(POs!$A$5:$A$204,$D36)=0,"PO not found on the POs tab",IF(INDEX(POs!$D$5:$D$204,MATCH($D36,POs!$A$5:$A$204,0))&lt;&gt;$E36,"Category differs from the PO",IF(SUMIFS($F$5:$F$204,$D$5:$D$204,$D36)&gt;INDEX(POs!$F$5:$F$204,MATCH($D36,POs!$A$5:$A$204,0)),"Invoiced more than the PO value","OK")))))</f>
        <v/>
      </c>
    </row>
    <row r="37">
      <c r="A37" s="11" t="n"/>
      <c r="B37" s="7" t="n"/>
      <c r="C37" s="11" t="n"/>
      <c r="D37" s="11" t="n"/>
      <c r="E37" s="11" t="n"/>
      <c r="F37" s="12" t="n"/>
      <c r="G37" s="11" t="n"/>
      <c r="H37" s="15">
        <f>IF($A37="","",IFERROR(INDEX(Suppliers!$C$5:$C$54,MATCH($C37,Suppliers!$A$5:$A$54,0)),30))</f>
        <v/>
      </c>
      <c r="I37" s="8">
        <f>IF($A37="","",IF($B37="","",$B37+$H37))</f>
        <v/>
      </c>
      <c r="J37" s="15">
        <f>IF($A37="","",IF($G37="Paid","",IF($I37="","",MAX(0,TODAY()-$I37))))</f>
        <v/>
      </c>
      <c r="K37" s="16">
        <f>IF($A37="","",IF($D37="","No PO — confirm it should be off-contract",IF(COUNTIFS(POs!$A$5:$A$204,$D37)=0,"PO not found on the POs tab",IF(INDEX(POs!$D$5:$D$204,MATCH($D37,POs!$A$5:$A$204,0))&lt;&gt;$E37,"Category differs from the PO",IF(SUMIFS($F$5:$F$204,$D$5:$D$204,$D37)&gt;INDEX(POs!$F$5:$F$204,MATCH($D37,POs!$A$5:$A$204,0)),"Invoiced more than the PO value","OK")))))</f>
        <v/>
      </c>
    </row>
    <row r="38">
      <c r="A38" s="11" t="n"/>
      <c r="B38" s="7" t="n"/>
      <c r="C38" s="11" t="n"/>
      <c r="D38" s="11" t="n"/>
      <c r="E38" s="11" t="n"/>
      <c r="F38" s="12" t="n"/>
      <c r="G38" s="11" t="n"/>
      <c r="H38" s="15">
        <f>IF($A38="","",IFERROR(INDEX(Suppliers!$C$5:$C$54,MATCH($C38,Suppliers!$A$5:$A$54,0)),30))</f>
        <v/>
      </c>
      <c r="I38" s="8">
        <f>IF($A38="","",IF($B38="","",$B38+$H38))</f>
        <v/>
      </c>
      <c r="J38" s="15">
        <f>IF($A38="","",IF($G38="Paid","",IF($I38="","",MAX(0,TODAY()-$I38))))</f>
        <v/>
      </c>
      <c r="K38" s="16">
        <f>IF($A38="","",IF($D38="","No PO — confirm it should be off-contract",IF(COUNTIFS(POs!$A$5:$A$204,$D38)=0,"PO not found on the POs tab",IF(INDEX(POs!$D$5:$D$204,MATCH($D38,POs!$A$5:$A$204,0))&lt;&gt;$E38,"Category differs from the PO",IF(SUMIFS($F$5:$F$204,$D$5:$D$204,$D38)&gt;INDEX(POs!$F$5:$F$204,MATCH($D38,POs!$A$5:$A$204,0)),"Invoiced more than the PO value","OK")))))</f>
        <v/>
      </c>
    </row>
    <row r="39">
      <c r="A39" s="11" t="n"/>
      <c r="B39" s="7" t="n"/>
      <c r="C39" s="11" t="n"/>
      <c r="D39" s="11" t="n"/>
      <c r="E39" s="11" t="n"/>
      <c r="F39" s="12" t="n"/>
      <c r="G39" s="11" t="n"/>
      <c r="H39" s="15">
        <f>IF($A39="","",IFERROR(INDEX(Suppliers!$C$5:$C$54,MATCH($C39,Suppliers!$A$5:$A$54,0)),30))</f>
        <v/>
      </c>
      <c r="I39" s="8">
        <f>IF($A39="","",IF($B39="","",$B39+$H39))</f>
        <v/>
      </c>
      <c r="J39" s="15">
        <f>IF($A39="","",IF($G39="Paid","",IF($I39="","",MAX(0,TODAY()-$I39))))</f>
        <v/>
      </c>
      <c r="K39" s="16">
        <f>IF($A39="","",IF($D39="","No PO — confirm it should be off-contract",IF(COUNTIFS(POs!$A$5:$A$204,$D39)=0,"PO not found on the POs tab",IF(INDEX(POs!$D$5:$D$204,MATCH($D39,POs!$A$5:$A$204,0))&lt;&gt;$E39,"Category differs from the PO",IF(SUMIFS($F$5:$F$204,$D$5:$D$204,$D39)&gt;INDEX(POs!$F$5:$F$204,MATCH($D39,POs!$A$5:$A$204,0)),"Invoiced more than the PO value","OK")))))</f>
        <v/>
      </c>
    </row>
    <row r="40">
      <c r="A40" s="11" t="n"/>
      <c r="B40" s="7" t="n"/>
      <c r="C40" s="11" t="n"/>
      <c r="D40" s="11" t="n"/>
      <c r="E40" s="11" t="n"/>
      <c r="F40" s="12" t="n"/>
      <c r="G40" s="11" t="n"/>
      <c r="H40" s="15">
        <f>IF($A40="","",IFERROR(INDEX(Suppliers!$C$5:$C$54,MATCH($C40,Suppliers!$A$5:$A$54,0)),30))</f>
        <v/>
      </c>
      <c r="I40" s="8">
        <f>IF($A40="","",IF($B40="","",$B40+$H40))</f>
        <v/>
      </c>
      <c r="J40" s="15">
        <f>IF($A40="","",IF($G40="Paid","",IF($I40="","",MAX(0,TODAY()-$I40))))</f>
        <v/>
      </c>
      <c r="K40" s="16">
        <f>IF($A40="","",IF($D40="","No PO — confirm it should be off-contract",IF(COUNTIFS(POs!$A$5:$A$204,$D40)=0,"PO not found on the POs tab",IF(INDEX(POs!$D$5:$D$204,MATCH($D40,POs!$A$5:$A$204,0))&lt;&gt;$E40,"Category differs from the PO",IF(SUMIFS($F$5:$F$204,$D$5:$D$204,$D40)&gt;INDEX(POs!$F$5:$F$204,MATCH($D40,POs!$A$5:$A$204,0)),"Invoiced more than the PO value","OK")))))</f>
        <v/>
      </c>
    </row>
    <row r="41">
      <c r="A41" s="11" t="n"/>
      <c r="B41" s="7" t="n"/>
      <c r="C41" s="11" t="n"/>
      <c r="D41" s="11" t="n"/>
      <c r="E41" s="11" t="n"/>
      <c r="F41" s="12" t="n"/>
      <c r="G41" s="11" t="n"/>
      <c r="H41" s="15">
        <f>IF($A41="","",IFERROR(INDEX(Suppliers!$C$5:$C$54,MATCH($C41,Suppliers!$A$5:$A$54,0)),30))</f>
        <v/>
      </c>
      <c r="I41" s="8">
        <f>IF($A41="","",IF($B41="","",$B41+$H41))</f>
        <v/>
      </c>
      <c r="J41" s="15">
        <f>IF($A41="","",IF($G41="Paid","",IF($I41="","",MAX(0,TODAY()-$I41))))</f>
        <v/>
      </c>
      <c r="K41" s="16">
        <f>IF($A41="","",IF($D41="","No PO — confirm it should be off-contract",IF(COUNTIFS(POs!$A$5:$A$204,$D41)=0,"PO not found on the POs tab",IF(INDEX(POs!$D$5:$D$204,MATCH($D41,POs!$A$5:$A$204,0))&lt;&gt;$E41,"Category differs from the PO",IF(SUMIFS($F$5:$F$204,$D$5:$D$204,$D41)&gt;INDEX(POs!$F$5:$F$204,MATCH($D41,POs!$A$5:$A$204,0)),"Invoiced more than the PO value","OK")))))</f>
        <v/>
      </c>
    </row>
    <row r="42">
      <c r="A42" s="11" t="n"/>
      <c r="B42" s="7" t="n"/>
      <c r="C42" s="11" t="n"/>
      <c r="D42" s="11" t="n"/>
      <c r="E42" s="11" t="n"/>
      <c r="F42" s="12" t="n"/>
      <c r="G42" s="11" t="n"/>
      <c r="H42" s="15">
        <f>IF($A42="","",IFERROR(INDEX(Suppliers!$C$5:$C$54,MATCH($C42,Suppliers!$A$5:$A$54,0)),30))</f>
        <v/>
      </c>
      <c r="I42" s="8">
        <f>IF($A42="","",IF($B42="","",$B42+$H42))</f>
        <v/>
      </c>
      <c r="J42" s="15">
        <f>IF($A42="","",IF($G42="Paid","",IF($I42="","",MAX(0,TODAY()-$I42))))</f>
        <v/>
      </c>
      <c r="K42" s="16">
        <f>IF($A42="","",IF($D42="","No PO — confirm it should be off-contract",IF(COUNTIFS(POs!$A$5:$A$204,$D42)=0,"PO not found on the POs tab",IF(INDEX(POs!$D$5:$D$204,MATCH($D42,POs!$A$5:$A$204,0))&lt;&gt;$E42,"Category differs from the PO",IF(SUMIFS($F$5:$F$204,$D$5:$D$204,$D42)&gt;INDEX(POs!$F$5:$F$204,MATCH($D42,POs!$A$5:$A$204,0)),"Invoiced more than the PO value","OK")))))</f>
        <v/>
      </c>
    </row>
    <row r="43">
      <c r="A43" s="11" t="n"/>
      <c r="B43" s="7" t="n"/>
      <c r="C43" s="11" t="n"/>
      <c r="D43" s="11" t="n"/>
      <c r="E43" s="11" t="n"/>
      <c r="F43" s="12" t="n"/>
      <c r="G43" s="11" t="n"/>
      <c r="H43" s="15">
        <f>IF($A43="","",IFERROR(INDEX(Suppliers!$C$5:$C$54,MATCH($C43,Suppliers!$A$5:$A$54,0)),30))</f>
        <v/>
      </c>
      <c r="I43" s="8">
        <f>IF($A43="","",IF($B43="","",$B43+$H43))</f>
        <v/>
      </c>
      <c r="J43" s="15">
        <f>IF($A43="","",IF($G43="Paid","",IF($I43="","",MAX(0,TODAY()-$I43))))</f>
        <v/>
      </c>
      <c r="K43" s="16">
        <f>IF($A43="","",IF($D43="","No PO — confirm it should be off-contract",IF(COUNTIFS(POs!$A$5:$A$204,$D43)=0,"PO not found on the POs tab",IF(INDEX(POs!$D$5:$D$204,MATCH($D43,POs!$A$5:$A$204,0))&lt;&gt;$E43,"Category differs from the PO",IF(SUMIFS($F$5:$F$204,$D$5:$D$204,$D43)&gt;INDEX(POs!$F$5:$F$204,MATCH($D43,POs!$A$5:$A$204,0)),"Invoiced more than the PO value","OK")))))</f>
        <v/>
      </c>
    </row>
    <row r="44">
      <c r="A44" s="11" t="n"/>
      <c r="B44" s="7" t="n"/>
      <c r="C44" s="11" t="n"/>
      <c r="D44" s="11" t="n"/>
      <c r="E44" s="11" t="n"/>
      <c r="F44" s="12" t="n"/>
      <c r="G44" s="11" t="n"/>
      <c r="H44" s="15">
        <f>IF($A44="","",IFERROR(INDEX(Suppliers!$C$5:$C$54,MATCH($C44,Suppliers!$A$5:$A$54,0)),30))</f>
        <v/>
      </c>
      <c r="I44" s="8">
        <f>IF($A44="","",IF($B44="","",$B44+$H44))</f>
        <v/>
      </c>
      <c r="J44" s="15">
        <f>IF($A44="","",IF($G44="Paid","",IF($I44="","",MAX(0,TODAY()-$I44))))</f>
        <v/>
      </c>
      <c r="K44" s="16">
        <f>IF($A44="","",IF($D44="","No PO — confirm it should be off-contract",IF(COUNTIFS(POs!$A$5:$A$204,$D44)=0,"PO not found on the POs tab",IF(INDEX(POs!$D$5:$D$204,MATCH($D44,POs!$A$5:$A$204,0))&lt;&gt;$E44,"Category differs from the PO",IF(SUMIFS($F$5:$F$204,$D$5:$D$204,$D44)&gt;INDEX(POs!$F$5:$F$204,MATCH($D44,POs!$A$5:$A$204,0)),"Invoiced more than the PO value","OK")))))</f>
        <v/>
      </c>
    </row>
    <row r="45">
      <c r="A45" s="11" t="n"/>
      <c r="B45" s="7" t="n"/>
      <c r="C45" s="11" t="n"/>
      <c r="D45" s="11" t="n"/>
      <c r="E45" s="11" t="n"/>
      <c r="F45" s="12" t="n"/>
      <c r="G45" s="11" t="n"/>
      <c r="H45" s="15">
        <f>IF($A45="","",IFERROR(INDEX(Suppliers!$C$5:$C$54,MATCH($C45,Suppliers!$A$5:$A$54,0)),30))</f>
        <v/>
      </c>
      <c r="I45" s="8">
        <f>IF($A45="","",IF($B45="","",$B45+$H45))</f>
        <v/>
      </c>
      <c r="J45" s="15">
        <f>IF($A45="","",IF($G45="Paid","",IF($I45="","",MAX(0,TODAY()-$I45))))</f>
        <v/>
      </c>
      <c r="K45" s="16">
        <f>IF($A45="","",IF($D45="","No PO — confirm it should be off-contract",IF(COUNTIFS(POs!$A$5:$A$204,$D45)=0,"PO not found on the POs tab",IF(INDEX(POs!$D$5:$D$204,MATCH($D45,POs!$A$5:$A$204,0))&lt;&gt;$E45,"Category differs from the PO",IF(SUMIFS($F$5:$F$204,$D$5:$D$204,$D45)&gt;INDEX(POs!$F$5:$F$204,MATCH($D45,POs!$A$5:$A$204,0)),"Invoiced more than the PO value","OK")))))</f>
        <v/>
      </c>
    </row>
    <row r="46">
      <c r="A46" s="11" t="n"/>
      <c r="B46" s="7" t="n"/>
      <c r="C46" s="11" t="n"/>
      <c r="D46" s="11" t="n"/>
      <c r="E46" s="11" t="n"/>
      <c r="F46" s="12" t="n"/>
      <c r="G46" s="11" t="n"/>
      <c r="H46" s="15">
        <f>IF($A46="","",IFERROR(INDEX(Suppliers!$C$5:$C$54,MATCH($C46,Suppliers!$A$5:$A$54,0)),30))</f>
        <v/>
      </c>
      <c r="I46" s="8">
        <f>IF($A46="","",IF($B46="","",$B46+$H46))</f>
        <v/>
      </c>
      <c r="J46" s="15">
        <f>IF($A46="","",IF($G46="Paid","",IF($I46="","",MAX(0,TODAY()-$I46))))</f>
        <v/>
      </c>
      <c r="K46" s="16">
        <f>IF($A46="","",IF($D46="","No PO — confirm it should be off-contract",IF(COUNTIFS(POs!$A$5:$A$204,$D46)=0,"PO not found on the POs tab",IF(INDEX(POs!$D$5:$D$204,MATCH($D46,POs!$A$5:$A$204,0))&lt;&gt;$E46,"Category differs from the PO",IF(SUMIFS($F$5:$F$204,$D$5:$D$204,$D46)&gt;INDEX(POs!$F$5:$F$204,MATCH($D46,POs!$A$5:$A$204,0)),"Invoiced more than the PO value","OK")))))</f>
        <v/>
      </c>
    </row>
    <row r="47">
      <c r="A47" s="11" t="n"/>
      <c r="B47" s="7" t="n"/>
      <c r="C47" s="11" t="n"/>
      <c r="D47" s="11" t="n"/>
      <c r="E47" s="11" t="n"/>
      <c r="F47" s="12" t="n"/>
      <c r="G47" s="11" t="n"/>
      <c r="H47" s="15">
        <f>IF($A47="","",IFERROR(INDEX(Suppliers!$C$5:$C$54,MATCH($C47,Suppliers!$A$5:$A$54,0)),30))</f>
        <v/>
      </c>
      <c r="I47" s="8">
        <f>IF($A47="","",IF($B47="","",$B47+$H47))</f>
        <v/>
      </c>
      <c r="J47" s="15">
        <f>IF($A47="","",IF($G47="Paid","",IF($I47="","",MAX(0,TODAY()-$I47))))</f>
        <v/>
      </c>
      <c r="K47" s="16">
        <f>IF($A47="","",IF($D47="","No PO — confirm it should be off-contract",IF(COUNTIFS(POs!$A$5:$A$204,$D47)=0,"PO not found on the POs tab",IF(INDEX(POs!$D$5:$D$204,MATCH($D47,POs!$A$5:$A$204,0))&lt;&gt;$E47,"Category differs from the PO",IF(SUMIFS($F$5:$F$204,$D$5:$D$204,$D47)&gt;INDEX(POs!$F$5:$F$204,MATCH($D47,POs!$A$5:$A$204,0)),"Invoiced more than the PO value","OK")))))</f>
        <v/>
      </c>
    </row>
    <row r="48">
      <c r="A48" s="11" t="n"/>
      <c r="B48" s="7" t="n"/>
      <c r="C48" s="11" t="n"/>
      <c r="D48" s="11" t="n"/>
      <c r="E48" s="11" t="n"/>
      <c r="F48" s="12" t="n"/>
      <c r="G48" s="11" t="n"/>
      <c r="H48" s="15">
        <f>IF($A48="","",IFERROR(INDEX(Suppliers!$C$5:$C$54,MATCH($C48,Suppliers!$A$5:$A$54,0)),30))</f>
        <v/>
      </c>
      <c r="I48" s="8">
        <f>IF($A48="","",IF($B48="","",$B48+$H48))</f>
        <v/>
      </c>
      <c r="J48" s="15">
        <f>IF($A48="","",IF($G48="Paid","",IF($I48="","",MAX(0,TODAY()-$I48))))</f>
        <v/>
      </c>
      <c r="K48" s="16">
        <f>IF($A48="","",IF($D48="","No PO — confirm it should be off-contract",IF(COUNTIFS(POs!$A$5:$A$204,$D48)=0,"PO not found on the POs tab",IF(INDEX(POs!$D$5:$D$204,MATCH($D48,POs!$A$5:$A$204,0))&lt;&gt;$E48,"Category differs from the PO",IF(SUMIFS($F$5:$F$204,$D$5:$D$204,$D48)&gt;INDEX(POs!$F$5:$F$204,MATCH($D48,POs!$A$5:$A$204,0)),"Invoiced more than the PO value","OK")))))</f>
        <v/>
      </c>
    </row>
    <row r="49">
      <c r="A49" s="11" t="n"/>
      <c r="B49" s="7" t="n"/>
      <c r="C49" s="11" t="n"/>
      <c r="D49" s="11" t="n"/>
      <c r="E49" s="11" t="n"/>
      <c r="F49" s="12" t="n"/>
      <c r="G49" s="11" t="n"/>
      <c r="H49" s="15">
        <f>IF($A49="","",IFERROR(INDEX(Suppliers!$C$5:$C$54,MATCH($C49,Suppliers!$A$5:$A$54,0)),30))</f>
        <v/>
      </c>
      <c r="I49" s="8">
        <f>IF($A49="","",IF($B49="","",$B49+$H49))</f>
        <v/>
      </c>
      <c r="J49" s="15">
        <f>IF($A49="","",IF($G49="Paid","",IF($I49="","",MAX(0,TODAY()-$I49))))</f>
        <v/>
      </c>
      <c r="K49" s="16">
        <f>IF($A49="","",IF($D49="","No PO — confirm it should be off-contract",IF(COUNTIFS(POs!$A$5:$A$204,$D49)=0,"PO not found on the POs tab",IF(INDEX(POs!$D$5:$D$204,MATCH($D49,POs!$A$5:$A$204,0))&lt;&gt;$E49,"Category differs from the PO",IF(SUMIFS($F$5:$F$204,$D$5:$D$204,$D49)&gt;INDEX(POs!$F$5:$F$204,MATCH($D49,POs!$A$5:$A$204,0)),"Invoiced more than the PO value","OK")))))</f>
        <v/>
      </c>
    </row>
    <row r="50">
      <c r="A50" s="11" t="n"/>
      <c r="B50" s="7" t="n"/>
      <c r="C50" s="11" t="n"/>
      <c r="D50" s="11" t="n"/>
      <c r="E50" s="11" t="n"/>
      <c r="F50" s="12" t="n"/>
      <c r="G50" s="11" t="n"/>
      <c r="H50" s="15">
        <f>IF($A50="","",IFERROR(INDEX(Suppliers!$C$5:$C$54,MATCH($C50,Suppliers!$A$5:$A$54,0)),30))</f>
        <v/>
      </c>
      <c r="I50" s="8">
        <f>IF($A50="","",IF($B50="","",$B50+$H50))</f>
        <v/>
      </c>
      <c r="J50" s="15">
        <f>IF($A50="","",IF($G50="Paid","",IF($I50="","",MAX(0,TODAY()-$I50))))</f>
        <v/>
      </c>
      <c r="K50" s="16">
        <f>IF($A50="","",IF($D50="","No PO — confirm it should be off-contract",IF(COUNTIFS(POs!$A$5:$A$204,$D50)=0,"PO not found on the POs tab",IF(INDEX(POs!$D$5:$D$204,MATCH($D50,POs!$A$5:$A$204,0))&lt;&gt;$E50,"Category differs from the PO",IF(SUMIFS($F$5:$F$204,$D$5:$D$204,$D50)&gt;INDEX(POs!$F$5:$F$204,MATCH($D50,POs!$A$5:$A$204,0)),"Invoiced more than the PO value","OK")))))</f>
        <v/>
      </c>
    </row>
    <row r="51">
      <c r="A51" s="11" t="n"/>
      <c r="B51" s="7" t="n"/>
      <c r="C51" s="11" t="n"/>
      <c r="D51" s="11" t="n"/>
      <c r="E51" s="11" t="n"/>
      <c r="F51" s="12" t="n"/>
      <c r="G51" s="11" t="n"/>
      <c r="H51" s="15">
        <f>IF($A51="","",IFERROR(INDEX(Suppliers!$C$5:$C$54,MATCH($C51,Suppliers!$A$5:$A$54,0)),30))</f>
        <v/>
      </c>
      <c r="I51" s="8">
        <f>IF($A51="","",IF($B51="","",$B51+$H51))</f>
        <v/>
      </c>
      <c r="J51" s="15">
        <f>IF($A51="","",IF($G51="Paid","",IF($I51="","",MAX(0,TODAY()-$I51))))</f>
        <v/>
      </c>
      <c r="K51" s="16">
        <f>IF($A51="","",IF($D51="","No PO — confirm it should be off-contract",IF(COUNTIFS(POs!$A$5:$A$204,$D51)=0,"PO not found on the POs tab",IF(INDEX(POs!$D$5:$D$204,MATCH($D51,POs!$A$5:$A$204,0))&lt;&gt;$E51,"Category differs from the PO",IF(SUMIFS($F$5:$F$204,$D$5:$D$204,$D51)&gt;INDEX(POs!$F$5:$F$204,MATCH($D51,POs!$A$5:$A$204,0)),"Invoiced more than the PO value","OK")))))</f>
        <v/>
      </c>
    </row>
    <row r="52">
      <c r="A52" s="11" t="n"/>
      <c r="B52" s="7" t="n"/>
      <c r="C52" s="11" t="n"/>
      <c r="D52" s="11" t="n"/>
      <c r="E52" s="11" t="n"/>
      <c r="F52" s="12" t="n"/>
      <c r="G52" s="11" t="n"/>
      <c r="H52" s="15">
        <f>IF($A52="","",IFERROR(INDEX(Suppliers!$C$5:$C$54,MATCH($C52,Suppliers!$A$5:$A$54,0)),30))</f>
        <v/>
      </c>
      <c r="I52" s="8">
        <f>IF($A52="","",IF($B52="","",$B52+$H52))</f>
        <v/>
      </c>
      <c r="J52" s="15">
        <f>IF($A52="","",IF($G52="Paid","",IF($I52="","",MAX(0,TODAY()-$I52))))</f>
        <v/>
      </c>
      <c r="K52" s="16">
        <f>IF($A52="","",IF($D52="","No PO — confirm it should be off-contract",IF(COUNTIFS(POs!$A$5:$A$204,$D52)=0,"PO not found on the POs tab",IF(INDEX(POs!$D$5:$D$204,MATCH($D52,POs!$A$5:$A$204,0))&lt;&gt;$E52,"Category differs from the PO",IF(SUMIFS($F$5:$F$204,$D$5:$D$204,$D52)&gt;INDEX(POs!$F$5:$F$204,MATCH($D52,POs!$A$5:$A$204,0)),"Invoiced more than the PO value","OK")))))</f>
        <v/>
      </c>
    </row>
    <row r="53">
      <c r="A53" s="11" t="n"/>
      <c r="B53" s="7" t="n"/>
      <c r="C53" s="11" t="n"/>
      <c r="D53" s="11" t="n"/>
      <c r="E53" s="11" t="n"/>
      <c r="F53" s="12" t="n"/>
      <c r="G53" s="11" t="n"/>
      <c r="H53" s="15">
        <f>IF($A53="","",IFERROR(INDEX(Suppliers!$C$5:$C$54,MATCH($C53,Suppliers!$A$5:$A$54,0)),30))</f>
        <v/>
      </c>
      <c r="I53" s="8">
        <f>IF($A53="","",IF($B53="","",$B53+$H53))</f>
        <v/>
      </c>
      <c r="J53" s="15">
        <f>IF($A53="","",IF($G53="Paid","",IF($I53="","",MAX(0,TODAY()-$I53))))</f>
        <v/>
      </c>
      <c r="K53" s="16">
        <f>IF($A53="","",IF($D53="","No PO — confirm it should be off-contract",IF(COUNTIFS(POs!$A$5:$A$204,$D53)=0,"PO not found on the POs tab",IF(INDEX(POs!$D$5:$D$204,MATCH($D53,POs!$A$5:$A$204,0))&lt;&gt;$E53,"Category differs from the PO",IF(SUMIFS($F$5:$F$204,$D$5:$D$204,$D53)&gt;INDEX(POs!$F$5:$F$204,MATCH($D53,POs!$A$5:$A$204,0)),"Invoiced more than the PO value","OK")))))</f>
        <v/>
      </c>
    </row>
    <row r="54">
      <c r="A54" s="11" t="n"/>
      <c r="B54" s="7" t="n"/>
      <c r="C54" s="11" t="n"/>
      <c r="D54" s="11" t="n"/>
      <c r="E54" s="11" t="n"/>
      <c r="F54" s="12" t="n"/>
      <c r="G54" s="11" t="n"/>
      <c r="H54" s="15">
        <f>IF($A54="","",IFERROR(INDEX(Suppliers!$C$5:$C$54,MATCH($C54,Suppliers!$A$5:$A$54,0)),30))</f>
        <v/>
      </c>
      <c r="I54" s="8">
        <f>IF($A54="","",IF($B54="","",$B54+$H54))</f>
        <v/>
      </c>
      <c r="J54" s="15">
        <f>IF($A54="","",IF($G54="Paid","",IF($I54="","",MAX(0,TODAY()-$I54))))</f>
        <v/>
      </c>
      <c r="K54" s="16">
        <f>IF($A54="","",IF($D54="","No PO — confirm it should be off-contract",IF(COUNTIFS(POs!$A$5:$A$204,$D54)=0,"PO not found on the POs tab",IF(INDEX(POs!$D$5:$D$204,MATCH($D54,POs!$A$5:$A$204,0))&lt;&gt;$E54,"Category differs from the PO",IF(SUMIFS($F$5:$F$204,$D$5:$D$204,$D54)&gt;INDEX(POs!$F$5:$F$204,MATCH($D54,POs!$A$5:$A$204,0)),"Invoiced more than the PO value","OK")))))</f>
        <v/>
      </c>
    </row>
    <row r="55">
      <c r="A55" s="11" t="n"/>
      <c r="B55" s="7" t="n"/>
      <c r="C55" s="11" t="n"/>
      <c r="D55" s="11" t="n"/>
      <c r="E55" s="11" t="n"/>
      <c r="F55" s="12" t="n"/>
      <c r="G55" s="11" t="n"/>
      <c r="H55" s="15">
        <f>IF($A55="","",IFERROR(INDEX(Suppliers!$C$5:$C$54,MATCH($C55,Suppliers!$A$5:$A$54,0)),30))</f>
        <v/>
      </c>
      <c r="I55" s="8">
        <f>IF($A55="","",IF($B55="","",$B55+$H55))</f>
        <v/>
      </c>
      <c r="J55" s="15">
        <f>IF($A55="","",IF($G55="Paid","",IF($I55="","",MAX(0,TODAY()-$I55))))</f>
        <v/>
      </c>
      <c r="K55" s="16">
        <f>IF($A55="","",IF($D55="","No PO — confirm it should be off-contract",IF(COUNTIFS(POs!$A$5:$A$204,$D55)=0,"PO not found on the POs tab",IF(INDEX(POs!$D$5:$D$204,MATCH($D55,POs!$A$5:$A$204,0))&lt;&gt;$E55,"Category differs from the PO",IF(SUMIFS($F$5:$F$204,$D$5:$D$204,$D55)&gt;INDEX(POs!$F$5:$F$204,MATCH($D55,POs!$A$5:$A$204,0)),"Invoiced more than the PO value","OK")))))</f>
        <v/>
      </c>
    </row>
    <row r="56">
      <c r="A56" s="11" t="n"/>
      <c r="B56" s="7" t="n"/>
      <c r="C56" s="11" t="n"/>
      <c r="D56" s="11" t="n"/>
      <c r="E56" s="11" t="n"/>
      <c r="F56" s="12" t="n"/>
      <c r="G56" s="11" t="n"/>
      <c r="H56" s="15">
        <f>IF($A56="","",IFERROR(INDEX(Suppliers!$C$5:$C$54,MATCH($C56,Suppliers!$A$5:$A$54,0)),30))</f>
        <v/>
      </c>
      <c r="I56" s="8">
        <f>IF($A56="","",IF($B56="","",$B56+$H56))</f>
        <v/>
      </c>
      <c r="J56" s="15">
        <f>IF($A56="","",IF($G56="Paid","",IF($I56="","",MAX(0,TODAY()-$I56))))</f>
        <v/>
      </c>
      <c r="K56" s="16">
        <f>IF($A56="","",IF($D56="","No PO — confirm it should be off-contract",IF(COUNTIFS(POs!$A$5:$A$204,$D56)=0,"PO not found on the POs tab",IF(INDEX(POs!$D$5:$D$204,MATCH($D56,POs!$A$5:$A$204,0))&lt;&gt;$E56,"Category differs from the PO",IF(SUMIFS($F$5:$F$204,$D$5:$D$204,$D56)&gt;INDEX(POs!$F$5:$F$204,MATCH($D56,POs!$A$5:$A$204,0)),"Invoiced more than the PO value","OK")))))</f>
        <v/>
      </c>
    </row>
    <row r="57">
      <c r="A57" s="11" t="n"/>
      <c r="B57" s="7" t="n"/>
      <c r="C57" s="11" t="n"/>
      <c r="D57" s="11" t="n"/>
      <c r="E57" s="11" t="n"/>
      <c r="F57" s="12" t="n"/>
      <c r="G57" s="11" t="n"/>
      <c r="H57" s="15">
        <f>IF($A57="","",IFERROR(INDEX(Suppliers!$C$5:$C$54,MATCH($C57,Suppliers!$A$5:$A$54,0)),30))</f>
        <v/>
      </c>
      <c r="I57" s="8">
        <f>IF($A57="","",IF($B57="","",$B57+$H57))</f>
        <v/>
      </c>
      <c r="J57" s="15">
        <f>IF($A57="","",IF($G57="Paid","",IF($I57="","",MAX(0,TODAY()-$I57))))</f>
        <v/>
      </c>
      <c r="K57" s="16">
        <f>IF($A57="","",IF($D57="","No PO — confirm it should be off-contract",IF(COUNTIFS(POs!$A$5:$A$204,$D57)=0,"PO not found on the POs tab",IF(INDEX(POs!$D$5:$D$204,MATCH($D57,POs!$A$5:$A$204,0))&lt;&gt;$E57,"Category differs from the PO",IF(SUMIFS($F$5:$F$204,$D$5:$D$204,$D57)&gt;INDEX(POs!$F$5:$F$204,MATCH($D57,POs!$A$5:$A$204,0)),"Invoiced more than the PO value","OK")))))</f>
        <v/>
      </c>
    </row>
    <row r="58">
      <c r="A58" s="11" t="n"/>
      <c r="B58" s="7" t="n"/>
      <c r="C58" s="11" t="n"/>
      <c r="D58" s="11" t="n"/>
      <c r="E58" s="11" t="n"/>
      <c r="F58" s="12" t="n"/>
      <c r="G58" s="11" t="n"/>
      <c r="H58" s="15">
        <f>IF($A58="","",IFERROR(INDEX(Suppliers!$C$5:$C$54,MATCH($C58,Suppliers!$A$5:$A$54,0)),30))</f>
        <v/>
      </c>
      <c r="I58" s="8">
        <f>IF($A58="","",IF($B58="","",$B58+$H58))</f>
        <v/>
      </c>
      <c r="J58" s="15">
        <f>IF($A58="","",IF($G58="Paid","",IF($I58="","",MAX(0,TODAY()-$I58))))</f>
        <v/>
      </c>
      <c r="K58" s="16">
        <f>IF($A58="","",IF($D58="","No PO — confirm it should be off-contract",IF(COUNTIFS(POs!$A$5:$A$204,$D58)=0,"PO not found on the POs tab",IF(INDEX(POs!$D$5:$D$204,MATCH($D58,POs!$A$5:$A$204,0))&lt;&gt;$E58,"Category differs from the PO",IF(SUMIFS($F$5:$F$204,$D$5:$D$204,$D58)&gt;INDEX(POs!$F$5:$F$204,MATCH($D58,POs!$A$5:$A$204,0)),"Invoiced more than the PO value","OK")))))</f>
        <v/>
      </c>
    </row>
    <row r="59">
      <c r="A59" s="11" t="n"/>
      <c r="B59" s="7" t="n"/>
      <c r="C59" s="11" t="n"/>
      <c r="D59" s="11" t="n"/>
      <c r="E59" s="11" t="n"/>
      <c r="F59" s="12" t="n"/>
      <c r="G59" s="11" t="n"/>
      <c r="H59" s="15">
        <f>IF($A59="","",IFERROR(INDEX(Suppliers!$C$5:$C$54,MATCH($C59,Suppliers!$A$5:$A$54,0)),30))</f>
        <v/>
      </c>
      <c r="I59" s="8">
        <f>IF($A59="","",IF($B59="","",$B59+$H59))</f>
        <v/>
      </c>
      <c r="J59" s="15">
        <f>IF($A59="","",IF($G59="Paid","",IF($I59="","",MAX(0,TODAY()-$I59))))</f>
        <v/>
      </c>
      <c r="K59" s="16">
        <f>IF($A59="","",IF($D59="","No PO — confirm it should be off-contract",IF(COUNTIFS(POs!$A$5:$A$204,$D59)=0,"PO not found on the POs tab",IF(INDEX(POs!$D$5:$D$204,MATCH($D59,POs!$A$5:$A$204,0))&lt;&gt;$E59,"Category differs from the PO",IF(SUMIFS($F$5:$F$204,$D$5:$D$204,$D59)&gt;INDEX(POs!$F$5:$F$204,MATCH($D59,POs!$A$5:$A$204,0)),"Invoiced more than the PO value","OK")))))</f>
        <v/>
      </c>
    </row>
    <row r="60">
      <c r="A60" s="11" t="n"/>
      <c r="B60" s="7" t="n"/>
      <c r="C60" s="11" t="n"/>
      <c r="D60" s="11" t="n"/>
      <c r="E60" s="11" t="n"/>
      <c r="F60" s="12" t="n"/>
      <c r="G60" s="11" t="n"/>
      <c r="H60" s="15">
        <f>IF($A60="","",IFERROR(INDEX(Suppliers!$C$5:$C$54,MATCH($C60,Suppliers!$A$5:$A$54,0)),30))</f>
        <v/>
      </c>
      <c r="I60" s="8">
        <f>IF($A60="","",IF($B60="","",$B60+$H60))</f>
        <v/>
      </c>
      <c r="J60" s="15">
        <f>IF($A60="","",IF($G60="Paid","",IF($I60="","",MAX(0,TODAY()-$I60))))</f>
        <v/>
      </c>
      <c r="K60" s="16">
        <f>IF($A60="","",IF($D60="","No PO — confirm it should be off-contract",IF(COUNTIFS(POs!$A$5:$A$204,$D60)=0,"PO not found on the POs tab",IF(INDEX(POs!$D$5:$D$204,MATCH($D60,POs!$A$5:$A$204,0))&lt;&gt;$E60,"Category differs from the PO",IF(SUMIFS($F$5:$F$204,$D$5:$D$204,$D60)&gt;INDEX(POs!$F$5:$F$204,MATCH($D60,POs!$A$5:$A$204,0)),"Invoiced more than the PO value","OK")))))</f>
        <v/>
      </c>
    </row>
    <row r="61">
      <c r="A61" s="11" t="n"/>
      <c r="B61" s="7" t="n"/>
      <c r="C61" s="11" t="n"/>
      <c r="D61" s="11" t="n"/>
      <c r="E61" s="11" t="n"/>
      <c r="F61" s="12" t="n"/>
      <c r="G61" s="11" t="n"/>
      <c r="H61" s="15">
        <f>IF($A61="","",IFERROR(INDEX(Suppliers!$C$5:$C$54,MATCH($C61,Suppliers!$A$5:$A$54,0)),30))</f>
        <v/>
      </c>
      <c r="I61" s="8">
        <f>IF($A61="","",IF($B61="","",$B61+$H61))</f>
        <v/>
      </c>
      <c r="J61" s="15">
        <f>IF($A61="","",IF($G61="Paid","",IF($I61="","",MAX(0,TODAY()-$I61))))</f>
        <v/>
      </c>
      <c r="K61" s="16">
        <f>IF($A61="","",IF($D61="","No PO — confirm it should be off-contract",IF(COUNTIFS(POs!$A$5:$A$204,$D61)=0,"PO not found on the POs tab",IF(INDEX(POs!$D$5:$D$204,MATCH($D61,POs!$A$5:$A$204,0))&lt;&gt;$E61,"Category differs from the PO",IF(SUMIFS($F$5:$F$204,$D$5:$D$204,$D61)&gt;INDEX(POs!$F$5:$F$204,MATCH($D61,POs!$A$5:$A$204,0)),"Invoiced more than the PO value","OK")))))</f>
        <v/>
      </c>
    </row>
    <row r="62">
      <c r="A62" s="11" t="n"/>
      <c r="B62" s="7" t="n"/>
      <c r="C62" s="11" t="n"/>
      <c r="D62" s="11" t="n"/>
      <c r="E62" s="11" t="n"/>
      <c r="F62" s="12" t="n"/>
      <c r="G62" s="11" t="n"/>
      <c r="H62" s="15">
        <f>IF($A62="","",IFERROR(INDEX(Suppliers!$C$5:$C$54,MATCH($C62,Suppliers!$A$5:$A$54,0)),30))</f>
        <v/>
      </c>
      <c r="I62" s="8">
        <f>IF($A62="","",IF($B62="","",$B62+$H62))</f>
        <v/>
      </c>
      <c r="J62" s="15">
        <f>IF($A62="","",IF($G62="Paid","",IF($I62="","",MAX(0,TODAY()-$I62))))</f>
        <v/>
      </c>
      <c r="K62" s="16">
        <f>IF($A62="","",IF($D62="","No PO — confirm it should be off-contract",IF(COUNTIFS(POs!$A$5:$A$204,$D62)=0,"PO not found on the POs tab",IF(INDEX(POs!$D$5:$D$204,MATCH($D62,POs!$A$5:$A$204,0))&lt;&gt;$E62,"Category differs from the PO",IF(SUMIFS($F$5:$F$204,$D$5:$D$204,$D62)&gt;INDEX(POs!$F$5:$F$204,MATCH($D62,POs!$A$5:$A$204,0)),"Invoiced more than the PO value","OK")))))</f>
        <v/>
      </c>
    </row>
    <row r="63">
      <c r="A63" s="11" t="n"/>
      <c r="B63" s="7" t="n"/>
      <c r="C63" s="11" t="n"/>
      <c r="D63" s="11" t="n"/>
      <c r="E63" s="11" t="n"/>
      <c r="F63" s="12" t="n"/>
      <c r="G63" s="11" t="n"/>
      <c r="H63" s="15">
        <f>IF($A63="","",IFERROR(INDEX(Suppliers!$C$5:$C$54,MATCH($C63,Suppliers!$A$5:$A$54,0)),30))</f>
        <v/>
      </c>
      <c r="I63" s="8">
        <f>IF($A63="","",IF($B63="","",$B63+$H63))</f>
        <v/>
      </c>
      <c r="J63" s="15">
        <f>IF($A63="","",IF($G63="Paid","",IF($I63="","",MAX(0,TODAY()-$I63))))</f>
        <v/>
      </c>
      <c r="K63" s="16">
        <f>IF($A63="","",IF($D63="","No PO — confirm it should be off-contract",IF(COUNTIFS(POs!$A$5:$A$204,$D63)=0,"PO not found on the POs tab",IF(INDEX(POs!$D$5:$D$204,MATCH($D63,POs!$A$5:$A$204,0))&lt;&gt;$E63,"Category differs from the PO",IF(SUMIFS($F$5:$F$204,$D$5:$D$204,$D63)&gt;INDEX(POs!$F$5:$F$204,MATCH($D63,POs!$A$5:$A$204,0)),"Invoiced more than the PO value","OK")))))</f>
        <v/>
      </c>
    </row>
    <row r="64">
      <c r="A64" s="11" t="n"/>
      <c r="B64" s="7" t="n"/>
      <c r="C64" s="11" t="n"/>
      <c r="D64" s="11" t="n"/>
      <c r="E64" s="11" t="n"/>
      <c r="F64" s="12" t="n"/>
      <c r="G64" s="11" t="n"/>
      <c r="H64" s="15">
        <f>IF($A64="","",IFERROR(INDEX(Suppliers!$C$5:$C$54,MATCH($C64,Suppliers!$A$5:$A$54,0)),30))</f>
        <v/>
      </c>
      <c r="I64" s="8">
        <f>IF($A64="","",IF($B64="","",$B64+$H64))</f>
        <v/>
      </c>
      <c r="J64" s="15">
        <f>IF($A64="","",IF($G64="Paid","",IF($I64="","",MAX(0,TODAY()-$I64))))</f>
        <v/>
      </c>
      <c r="K64" s="16">
        <f>IF($A64="","",IF($D64="","No PO — confirm it should be off-contract",IF(COUNTIFS(POs!$A$5:$A$204,$D64)=0,"PO not found on the POs tab",IF(INDEX(POs!$D$5:$D$204,MATCH($D64,POs!$A$5:$A$204,0))&lt;&gt;$E64,"Category differs from the PO",IF(SUMIFS($F$5:$F$204,$D$5:$D$204,$D64)&gt;INDEX(POs!$F$5:$F$204,MATCH($D64,POs!$A$5:$A$204,0)),"Invoiced more than the PO value","OK")))))</f>
        <v/>
      </c>
    </row>
    <row r="65">
      <c r="A65" s="11" t="n"/>
      <c r="B65" s="7" t="n"/>
      <c r="C65" s="11" t="n"/>
      <c r="D65" s="11" t="n"/>
      <c r="E65" s="11" t="n"/>
      <c r="F65" s="12" t="n"/>
      <c r="G65" s="11" t="n"/>
      <c r="H65" s="15">
        <f>IF($A65="","",IFERROR(INDEX(Suppliers!$C$5:$C$54,MATCH($C65,Suppliers!$A$5:$A$54,0)),30))</f>
        <v/>
      </c>
      <c r="I65" s="8">
        <f>IF($A65="","",IF($B65="","",$B65+$H65))</f>
        <v/>
      </c>
      <c r="J65" s="15">
        <f>IF($A65="","",IF($G65="Paid","",IF($I65="","",MAX(0,TODAY()-$I65))))</f>
        <v/>
      </c>
      <c r="K65" s="16">
        <f>IF($A65="","",IF($D65="","No PO — confirm it should be off-contract",IF(COUNTIFS(POs!$A$5:$A$204,$D65)=0,"PO not found on the POs tab",IF(INDEX(POs!$D$5:$D$204,MATCH($D65,POs!$A$5:$A$204,0))&lt;&gt;$E65,"Category differs from the PO",IF(SUMIFS($F$5:$F$204,$D$5:$D$204,$D65)&gt;INDEX(POs!$F$5:$F$204,MATCH($D65,POs!$A$5:$A$204,0)),"Invoiced more than the PO value","OK")))))</f>
        <v/>
      </c>
    </row>
    <row r="66">
      <c r="A66" s="11" t="n"/>
      <c r="B66" s="7" t="n"/>
      <c r="C66" s="11" t="n"/>
      <c r="D66" s="11" t="n"/>
      <c r="E66" s="11" t="n"/>
      <c r="F66" s="12" t="n"/>
      <c r="G66" s="11" t="n"/>
      <c r="H66" s="15">
        <f>IF($A66="","",IFERROR(INDEX(Suppliers!$C$5:$C$54,MATCH($C66,Suppliers!$A$5:$A$54,0)),30))</f>
        <v/>
      </c>
      <c r="I66" s="8">
        <f>IF($A66="","",IF($B66="","",$B66+$H66))</f>
        <v/>
      </c>
      <c r="J66" s="15">
        <f>IF($A66="","",IF($G66="Paid","",IF($I66="","",MAX(0,TODAY()-$I66))))</f>
        <v/>
      </c>
      <c r="K66" s="16">
        <f>IF($A66="","",IF($D66="","No PO — confirm it should be off-contract",IF(COUNTIFS(POs!$A$5:$A$204,$D66)=0,"PO not found on the POs tab",IF(INDEX(POs!$D$5:$D$204,MATCH($D66,POs!$A$5:$A$204,0))&lt;&gt;$E66,"Category differs from the PO",IF(SUMIFS($F$5:$F$204,$D$5:$D$204,$D66)&gt;INDEX(POs!$F$5:$F$204,MATCH($D66,POs!$A$5:$A$204,0)),"Invoiced more than the PO value","OK")))))</f>
        <v/>
      </c>
    </row>
    <row r="67">
      <c r="A67" s="11" t="n"/>
      <c r="B67" s="7" t="n"/>
      <c r="C67" s="11" t="n"/>
      <c r="D67" s="11" t="n"/>
      <c r="E67" s="11" t="n"/>
      <c r="F67" s="12" t="n"/>
      <c r="G67" s="11" t="n"/>
      <c r="H67" s="15">
        <f>IF($A67="","",IFERROR(INDEX(Suppliers!$C$5:$C$54,MATCH($C67,Suppliers!$A$5:$A$54,0)),30))</f>
        <v/>
      </c>
      <c r="I67" s="8">
        <f>IF($A67="","",IF($B67="","",$B67+$H67))</f>
        <v/>
      </c>
      <c r="J67" s="15">
        <f>IF($A67="","",IF($G67="Paid","",IF($I67="","",MAX(0,TODAY()-$I67))))</f>
        <v/>
      </c>
      <c r="K67" s="16">
        <f>IF($A67="","",IF($D67="","No PO — confirm it should be off-contract",IF(COUNTIFS(POs!$A$5:$A$204,$D67)=0,"PO not found on the POs tab",IF(INDEX(POs!$D$5:$D$204,MATCH($D67,POs!$A$5:$A$204,0))&lt;&gt;$E67,"Category differs from the PO",IF(SUMIFS($F$5:$F$204,$D$5:$D$204,$D67)&gt;INDEX(POs!$F$5:$F$204,MATCH($D67,POs!$A$5:$A$204,0)),"Invoiced more than the PO value","OK")))))</f>
        <v/>
      </c>
    </row>
    <row r="68">
      <c r="A68" s="11" t="n"/>
      <c r="B68" s="7" t="n"/>
      <c r="C68" s="11" t="n"/>
      <c r="D68" s="11" t="n"/>
      <c r="E68" s="11" t="n"/>
      <c r="F68" s="12" t="n"/>
      <c r="G68" s="11" t="n"/>
      <c r="H68" s="15">
        <f>IF($A68="","",IFERROR(INDEX(Suppliers!$C$5:$C$54,MATCH($C68,Suppliers!$A$5:$A$54,0)),30))</f>
        <v/>
      </c>
      <c r="I68" s="8">
        <f>IF($A68="","",IF($B68="","",$B68+$H68))</f>
        <v/>
      </c>
      <c r="J68" s="15">
        <f>IF($A68="","",IF($G68="Paid","",IF($I68="","",MAX(0,TODAY()-$I68))))</f>
        <v/>
      </c>
      <c r="K68" s="16">
        <f>IF($A68="","",IF($D68="","No PO — confirm it should be off-contract",IF(COUNTIFS(POs!$A$5:$A$204,$D68)=0,"PO not found on the POs tab",IF(INDEX(POs!$D$5:$D$204,MATCH($D68,POs!$A$5:$A$204,0))&lt;&gt;$E68,"Category differs from the PO",IF(SUMIFS($F$5:$F$204,$D$5:$D$204,$D68)&gt;INDEX(POs!$F$5:$F$204,MATCH($D68,POs!$A$5:$A$204,0)),"Invoiced more than the PO value","OK")))))</f>
        <v/>
      </c>
    </row>
    <row r="69">
      <c r="A69" s="11" t="n"/>
      <c r="B69" s="7" t="n"/>
      <c r="C69" s="11" t="n"/>
      <c r="D69" s="11" t="n"/>
      <c r="E69" s="11" t="n"/>
      <c r="F69" s="12" t="n"/>
      <c r="G69" s="11" t="n"/>
      <c r="H69" s="15">
        <f>IF($A69="","",IFERROR(INDEX(Suppliers!$C$5:$C$54,MATCH($C69,Suppliers!$A$5:$A$54,0)),30))</f>
        <v/>
      </c>
      <c r="I69" s="8">
        <f>IF($A69="","",IF($B69="","",$B69+$H69))</f>
        <v/>
      </c>
      <c r="J69" s="15">
        <f>IF($A69="","",IF($G69="Paid","",IF($I69="","",MAX(0,TODAY()-$I69))))</f>
        <v/>
      </c>
      <c r="K69" s="16">
        <f>IF($A69="","",IF($D69="","No PO — confirm it should be off-contract",IF(COUNTIFS(POs!$A$5:$A$204,$D69)=0,"PO not found on the POs tab",IF(INDEX(POs!$D$5:$D$204,MATCH($D69,POs!$A$5:$A$204,0))&lt;&gt;$E69,"Category differs from the PO",IF(SUMIFS($F$5:$F$204,$D$5:$D$204,$D69)&gt;INDEX(POs!$F$5:$F$204,MATCH($D69,POs!$A$5:$A$204,0)),"Invoiced more than the PO value","OK")))))</f>
        <v/>
      </c>
    </row>
    <row r="70">
      <c r="A70" s="11" t="n"/>
      <c r="B70" s="7" t="n"/>
      <c r="C70" s="11" t="n"/>
      <c r="D70" s="11" t="n"/>
      <c r="E70" s="11" t="n"/>
      <c r="F70" s="12" t="n"/>
      <c r="G70" s="11" t="n"/>
      <c r="H70" s="15">
        <f>IF($A70="","",IFERROR(INDEX(Suppliers!$C$5:$C$54,MATCH($C70,Suppliers!$A$5:$A$54,0)),30))</f>
        <v/>
      </c>
      <c r="I70" s="8">
        <f>IF($A70="","",IF($B70="","",$B70+$H70))</f>
        <v/>
      </c>
      <c r="J70" s="15">
        <f>IF($A70="","",IF($G70="Paid","",IF($I70="","",MAX(0,TODAY()-$I70))))</f>
        <v/>
      </c>
      <c r="K70" s="16">
        <f>IF($A70="","",IF($D70="","No PO — confirm it should be off-contract",IF(COUNTIFS(POs!$A$5:$A$204,$D70)=0,"PO not found on the POs tab",IF(INDEX(POs!$D$5:$D$204,MATCH($D70,POs!$A$5:$A$204,0))&lt;&gt;$E70,"Category differs from the PO",IF(SUMIFS($F$5:$F$204,$D$5:$D$204,$D70)&gt;INDEX(POs!$F$5:$F$204,MATCH($D70,POs!$A$5:$A$204,0)),"Invoiced more than the PO value","OK")))))</f>
        <v/>
      </c>
    </row>
    <row r="71">
      <c r="A71" s="11" t="n"/>
      <c r="B71" s="7" t="n"/>
      <c r="C71" s="11" t="n"/>
      <c r="D71" s="11" t="n"/>
      <c r="E71" s="11" t="n"/>
      <c r="F71" s="12" t="n"/>
      <c r="G71" s="11" t="n"/>
      <c r="H71" s="15">
        <f>IF($A71="","",IFERROR(INDEX(Suppliers!$C$5:$C$54,MATCH($C71,Suppliers!$A$5:$A$54,0)),30))</f>
        <v/>
      </c>
      <c r="I71" s="8">
        <f>IF($A71="","",IF($B71="","",$B71+$H71))</f>
        <v/>
      </c>
      <c r="J71" s="15">
        <f>IF($A71="","",IF($G71="Paid","",IF($I71="","",MAX(0,TODAY()-$I71))))</f>
        <v/>
      </c>
      <c r="K71" s="16">
        <f>IF($A71="","",IF($D71="","No PO — confirm it should be off-contract",IF(COUNTIFS(POs!$A$5:$A$204,$D71)=0,"PO not found on the POs tab",IF(INDEX(POs!$D$5:$D$204,MATCH($D71,POs!$A$5:$A$204,0))&lt;&gt;$E71,"Category differs from the PO",IF(SUMIFS($F$5:$F$204,$D$5:$D$204,$D71)&gt;INDEX(POs!$F$5:$F$204,MATCH($D71,POs!$A$5:$A$204,0)),"Invoiced more than the PO value","OK")))))</f>
        <v/>
      </c>
    </row>
    <row r="72">
      <c r="A72" s="11" t="n"/>
      <c r="B72" s="7" t="n"/>
      <c r="C72" s="11" t="n"/>
      <c r="D72" s="11" t="n"/>
      <c r="E72" s="11" t="n"/>
      <c r="F72" s="12" t="n"/>
      <c r="G72" s="11" t="n"/>
      <c r="H72" s="15">
        <f>IF($A72="","",IFERROR(INDEX(Suppliers!$C$5:$C$54,MATCH($C72,Suppliers!$A$5:$A$54,0)),30))</f>
        <v/>
      </c>
      <c r="I72" s="8">
        <f>IF($A72="","",IF($B72="","",$B72+$H72))</f>
        <v/>
      </c>
      <c r="J72" s="15">
        <f>IF($A72="","",IF($G72="Paid","",IF($I72="","",MAX(0,TODAY()-$I72))))</f>
        <v/>
      </c>
      <c r="K72" s="16">
        <f>IF($A72="","",IF($D72="","No PO — confirm it should be off-contract",IF(COUNTIFS(POs!$A$5:$A$204,$D72)=0,"PO not found on the POs tab",IF(INDEX(POs!$D$5:$D$204,MATCH($D72,POs!$A$5:$A$204,0))&lt;&gt;$E72,"Category differs from the PO",IF(SUMIFS($F$5:$F$204,$D$5:$D$204,$D72)&gt;INDEX(POs!$F$5:$F$204,MATCH($D72,POs!$A$5:$A$204,0)),"Invoiced more than the PO value","OK")))))</f>
        <v/>
      </c>
    </row>
    <row r="73">
      <c r="A73" s="11" t="n"/>
      <c r="B73" s="7" t="n"/>
      <c r="C73" s="11" t="n"/>
      <c r="D73" s="11" t="n"/>
      <c r="E73" s="11" t="n"/>
      <c r="F73" s="12" t="n"/>
      <c r="G73" s="11" t="n"/>
      <c r="H73" s="15">
        <f>IF($A73="","",IFERROR(INDEX(Suppliers!$C$5:$C$54,MATCH($C73,Suppliers!$A$5:$A$54,0)),30))</f>
        <v/>
      </c>
      <c r="I73" s="8">
        <f>IF($A73="","",IF($B73="","",$B73+$H73))</f>
        <v/>
      </c>
      <c r="J73" s="15">
        <f>IF($A73="","",IF($G73="Paid","",IF($I73="","",MAX(0,TODAY()-$I73))))</f>
        <v/>
      </c>
      <c r="K73" s="16">
        <f>IF($A73="","",IF($D73="","No PO — confirm it should be off-contract",IF(COUNTIFS(POs!$A$5:$A$204,$D73)=0,"PO not found on the POs tab",IF(INDEX(POs!$D$5:$D$204,MATCH($D73,POs!$A$5:$A$204,0))&lt;&gt;$E73,"Category differs from the PO",IF(SUMIFS($F$5:$F$204,$D$5:$D$204,$D73)&gt;INDEX(POs!$F$5:$F$204,MATCH($D73,POs!$A$5:$A$204,0)),"Invoiced more than the PO value","OK")))))</f>
        <v/>
      </c>
    </row>
    <row r="74">
      <c r="A74" s="11" t="n"/>
      <c r="B74" s="7" t="n"/>
      <c r="C74" s="11" t="n"/>
      <c r="D74" s="11" t="n"/>
      <c r="E74" s="11" t="n"/>
      <c r="F74" s="12" t="n"/>
      <c r="G74" s="11" t="n"/>
      <c r="H74" s="15">
        <f>IF($A74="","",IFERROR(INDEX(Suppliers!$C$5:$C$54,MATCH($C74,Suppliers!$A$5:$A$54,0)),30))</f>
        <v/>
      </c>
      <c r="I74" s="8">
        <f>IF($A74="","",IF($B74="","",$B74+$H74))</f>
        <v/>
      </c>
      <c r="J74" s="15">
        <f>IF($A74="","",IF($G74="Paid","",IF($I74="","",MAX(0,TODAY()-$I74))))</f>
        <v/>
      </c>
      <c r="K74" s="16">
        <f>IF($A74="","",IF($D74="","No PO — confirm it should be off-contract",IF(COUNTIFS(POs!$A$5:$A$204,$D74)=0,"PO not found on the POs tab",IF(INDEX(POs!$D$5:$D$204,MATCH($D74,POs!$A$5:$A$204,0))&lt;&gt;$E74,"Category differs from the PO",IF(SUMIFS($F$5:$F$204,$D$5:$D$204,$D74)&gt;INDEX(POs!$F$5:$F$204,MATCH($D74,POs!$A$5:$A$204,0)),"Invoiced more than the PO value","OK")))))</f>
        <v/>
      </c>
    </row>
    <row r="75">
      <c r="A75" s="11" t="n"/>
      <c r="B75" s="7" t="n"/>
      <c r="C75" s="11" t="n"/>
      <c r="D75" s="11" t="n"/>
      <c r="E75" s="11" t="n"/>
      <c r="F75" s="12" t="n"/>
      <c r="G75" s="11" t="n"/>
      <c r="H75" s="15">
        <f>IF($A75="","",IFERROR(INDEX(Suppliers!$C$5:$C$54,MATCH($C75,Suppliers!$A$5:$A$54,0)),30))</f>
        <v/>
      </c>
      <c r="I75" s="8">
        <f>IF($A75="","",IF($B75="","",$B75+$H75))</f>
        <v/>
      </c>
      <c r="J75" s="15">
        <f>IF($A75="","",IF($G75="Paid","",IF($I75="","",MAX(0,TODAY()-$I75))))</f>
        <v/>
      </c>
      <c r="K75" s="16">
        <f>IF($A75="","",IF($D75="","No PO — confirm it should be off-contract",IF(COUNTIFS(POs!$A$5:$A$204,$D75)=0,"PO not found on the POs tab",IF(INDEX(POs!$D$5:$D$204,MATCH($D75,POs!$A$5:$A$204,0))&lt;&gt;$E75,"Category differs from the PO",IF(SUMIFS($F$5:$F$204,$D$5:$D$204,$D75)&gt;INDEX(POs!$F$5:$F$204,MATCH($D75,POs!$A$5:$A$204,0)),"Invoiced more than the PO value","OK")))))</f>
        <v/>
      </c>
    </row>
    <row r="76">
      <c r="A76" s="11" t="n"/>
      <c r="B76" s="7" t="n"/>
      <c r="C76" s="11" t="n"/>
      <c r="D76" s="11" t="n"/>
      <c r="E76" s="11" t="n"/>
      <c r="F76" s="12" t="n"/>
      <c r="G76" s="11" t="n"/>
      <c r="H76" s="15">
        <f>IF($A76="","",IFERROR(INDEX(Suppliers!$C$5:$C$54,MATCH($C76,Suppliers!$A$5:$A$54,0)),30))</f>
        <v/>
      </c>
      <c r="I76" s="8">
        <f>IF($A76="","",IF($B76="","",$B76+$H76))</f>
        <v/>
      </c>
      <c r="J76" s="15">
        <f>IF($A76="","",IF($G76="Paid","",IF($I76="","",MAX(0,TODAY()-$I76))))</f>
        <v/>
      </c>
      <c r="K76" s="16">
        <f>IF($A76="","",IF($D76="","No PO — confirm it should be off-contract",IF(COUNTIFS(POs!$A$5:$A$204,$D76)=0,"PO not found on the POs tab",IF(INDEX(POs!$D$5:$D$204,MATCH($D76,POs!$A$5:$A$204,0))&lt;&gt;$E76,"Category differs from the PO",IF(SUMIFS($F$5:$F$204,$D$5:$D$204,$D76)&gt;INDEX(POs!$F$5:$F$204,MATCH($D76,POs!$A$5:$A$204,0)),"Invoiced more than the PO value","OK")))))</f>
        <v/>
      </c>
    </row>
    <row r="77">
      <c r="A77" s="11" t="n"/>
      <c r="B77" s="7" t="n"/>
      <c r="C77" s="11" t="n"/>
      <c r="D77" s="11" t="n"/>
      <c r="E77" s="11" t="n"/>
      <c r="F77" s="12" t="n"/>
      <c r="G77" s="11" t="n"/>
      <c r="H77" s="15">
        <f>IF($A77="","",IFERROR(INDEX(Suppliers!$C$5:$C$54,MATCH($C77,Suppliers!$A$5:$A$54,0)),30))</f>
        <v/>
      </c>
      <c r="I77" s="8">
        <f>IF($A77="","",IF($B77="","",$B77+$H77))</f>
        <v/>
      </c>
      <c r="J77" s="15">
        <f>IF($A77="","",IF($G77="Paid","",IF($I77="","",MAX(0,TODAY()-$I77))))</f>
        <v/>
      </c>
      <c r="K77" s="16">
        <f>IF($A77="","",IF($D77="","No PO — confirm it should be off-contract",IF(COUNTIFS(POs!$A$5:$A$204,$D77)=0,"PO not found on the POs tab",IF(INDEX(POs!$D$5:$D$204,MATCH($D77,POs!$A$5:$A$204,0))&lt;&gt;$E77,"Category differs from the PO",IF(SUMIFS($F$5:$F$204,$D$5:$D$204,$D77)&gt;INDEX(POs!$F$5:$F$204,MATCH($D77,POs!$A$5:$A$204,0)),"Invoiced more than the PO value","OK")))))</f>
        <v/>
      </c>
    </row>
    <row r="78">
      <c r="A78" s="11" t="n"/>
      <c r="B78" s="7" t="n"/>
      <c r="C78" s="11" t="n"/>
      <c r="D78" s="11" t="n"/>
      <c r="E78" s="11" t="n"/>
      <c r="F78" s="12" t="n"/>
      <c r="G78" s="11" t="n"/>
      <c r="H78" s="15">
        <f>IF($A78="","",IFERROR(INDEX(Suppliers!$C$5:$C$54,MATCH($C78,Suppliers!$A$5:$A$54,0)),30))</f>
        <v/>
      </c>
      <c r="I78" s="8">
        <f>IF($A78="","",IF($B78="","",$B78+$H78))</f>
        <v/>
      </c>
      <c r="J78" s="15">
        <f>IF($A78="","",IF($G78="Paid","",IF($I78="","",MAX(0,TODAY()-$I78))))</f>
        <v/>
      </c>
      <c r="K78" s="16">
        <f>IF($A78="","",IF($D78="","No PO — confirm it should be off-contract",IF(COUNTIFS(POs!$A$5:$A$204,$D78)=0,"PO not found on the POs tab",IF(INDEX(POs!$D$5:$D$204,MATCH($D78,POs!$A$5:$A$204,0))&lt;&gt;$E78,"Category differs from the PO",IF(SUMIFS($F$5:$F$204,$D$5:$D$204,$D78)&gt;INDEX(POs!$F$5:$F$204,MATCH($D78,POs!$A$5:$A$204,0)),"Invoiced more than the PO value","OK")))))</f>
        <v/>
      </c>
    </row>
    <row r="79">
      <c r="A79" s="11" t="n"/>
      <c r="B79" s="7" t="n"/>
      <c r="C79" s="11" t="n"/>
      <c r="D79" s="11" t="n"/>
      <c r="E79" s="11" t="n"/>
      <c r="F79" s="12" t="n"/>
      <c r="G79" s="11" t="n"/>
      <c r="H79" s="15">
        <f>IF($A79="","",IFERROR(INDEX(Suppliers!$C$5:$C$54,MATCH($C79,Suppliers!$A$5:$A$54,0)),30))</f>
        <v/>
      </c>
      <c r="I79" s="8">
        <f>IF($A79="","",IF($B79="","",$B79+$H79))</f>
        <v/>
      </c>
      <c r="J79" s="15">
        <f>IF($A79="","",IF($G79="Paid","",IF($I79="","",MAX(0,TODAY()-$I79))))</f>
        <v/>
      </c>
      <c r="K79" s="16">
        <f>IF($A79="","",IF($D79="","No PO — confirm it should be off-contract",IF(COUNTIFS(POs!$A$5:$A$204,$D79)=0,"PO not found on the POs tab",IF(INDEX(POs!$D$5:$D$204,MATCH($D79,POs!$A$5:$A$204,0))&lt;&gt;$E79,"Category differs from the PO",IF(SUMIFS($F$5:$F$204,$D$5:$D$204,$D79)&gt;INDEX(POs!$F$5:$F$204,MATCH($D79,POs!$A$5:$A$204,0)),"Invoiced more than the PO value","OK")))))</f>
        <v/>
      </c>
    </row>
    <row r="80">
      <c r="A80" s="11" t="n"/>
      <c r="B80" s="7" t="n"/>
      <c r="C80" s="11" t="n"/>
      <c r="D80" s="11" t="n"/>
      <c r="E80" s="11" t="n"/>
      <c r="F80" s="12" t="n"/>
      <c r="G80" s="11" t="n"/>
      <c r="H80" s="15">
        <f>IF($A80="","",IFERROR(INDEX(Suppliers!$C$5:$C$54,MATCH($C80,Suppliers!$A$5:$A$54,0)),30))</f>
        <v/>
      </c>
      <c r="I80" s="8">
        <f>IF($A80="","",IF($B80="","",$B80+$H80))</f>
        <v/>
      </c>
      <c r="J80" s="15">
        <f>IF($A80="","",IF($G80="Paid","",IF($I80="","",MAX(0,TODAY()-$I80))))</f>
        <v/>
      </c>
      <c r="K80" s="16">
        <f>IF($A80="","",IF($D80="","No PO — confirm it should be off-contract",IF(COUNTIFS(POs!$A$5:$A$204,$D80)=0,"PO not found on the POs tab",IF(INDEX(POs!$D$5:$D$204,MATCH($D80,POs!$A$5:$A$204,0))&lt;&gt;$E80,"Category differs from the PO",IF(SUMIFS($F$5:$F$204,$D$5:$D$204,$D80)&gt;INDEX(POs!$F$5:$F$204,MATCH($D80,POs!$A$5:$A$204,0)),"Invoiced more than the PO value","OK")))))</f>
        <v/>
      </c>
    </row>
    <row r="81">
      <c r="A81" s="11" t="n"/>
      <c r="B81" s="7" t="n"/>
      <c r="C81" s="11" t="n"/>
      <c r="D81" s="11" t="n"/>
      <c r="E81" s="11" t="n"/>
      <c r="F81" s="12" t="n"/>
      <c r="G81" s="11" t="n"/>
      <c r="H81" s="15">
        <f>IF($A81="","",IFERROR(INDEX(Suppliers!$C$5:$C$54,MATCH($C81,Suppliers!$A$5:$A$54,0)),30))</f>
        <v/>
      </c>
      <c r="I81" s="8">
        <f>IF($A81="","",IF($B81="","",$B81+$H81))</f>
        <v/>
      </c>
      <c r="J81" s="15">
        <f>IF($A81="","",IF($G81="Paid","",IF($I81="","",MAX(0,TODAY()-$I81))))</f>
        <v/>
      </c>
      <c r="K81" s="16">
        <f>IF($A81="","",IF($D81="","No PO — confirm it should be off-contract",IF(COUNTIFS(POs!$A$5:$A$204,$D81)=0,"PO not found on the POs tab",IF(INDEX(POs!$D$5:$D$204,MATCH($D81,POs!$A$5:$A$204,0))&lt;&gt;$E81,"Category differs from the PO",IF(SUMIFS($F$5:$F$204,$D$5:$D$204,$D81)&gt;INDEX(POs!$F$5:$F$204,MATCH($D81,POs!$A$5:$A$204,0)),"Invoiced more than the PO value","OK")))))</f>
        <v/>
      </c>
    </row>
    <row r="82">
      <c r="A82" s="11" t="n"/>
      <c r="B82" s="7" t="n"/>
      <c r="C82" s="11" t="n"/>
      <c r="D82" s="11" t="n"/>
      <c r="E82" s="11" t="n"/>
      <c r="F82" s="12" t="n"/>
      <c r="G82" s="11" t="n"/>
      <c r="H82" s="15">
        <f>IF($A82="","",IFERROR(INDEX(Suppliers!$C$5:$C$54,MATCH($C82,Suppliers!$A$5:$A$54,0)),30))</f>
        <v/>
      </c>
      <c r="I82" s="8">
        <f>IF($A82="","",IF($B82="","",$B82+$H82))</f>
        <v/>
      </c>
      <c r="J82" s="15">
        <f>IF($A82="","",IF($G82="Paid","",IF($I82="","",MAX(0,TODAY()-$I82))))</f>
        <v/>
      </c>
      <c r="K82" s="16">
        <f>IF($A82="","",IF($D82="","No PO — confirm it should be off-contract",IF(COUNTIFS(POs!$A$5:$A$204,$D82)=0,"PO not found on the POs tab",IF(INDEX(POs!$D$5:$D$204,MATCH($D82,POs!$A$5:$A$204,0))&lt;&gt;$E82,"Category differs from the PO",IF(SUMIFS($F$5:$F$204,$D$5:$D$204,$D82)&gt;INDEX(POs!$F$5:$F$204,MATCH($D82,POs!$A$5:$A$204,0)),"Invoiced more than the PO value","OK")))))</f>
        <v/>
      </c>
    </row>
    <row r="83">
      <c r="A83" s="11" t="n"/>
      <c r="B83" s="7" t="n"/>
      <c r="C83" s="11" t="n"/>
      <c r="D83" s="11" t="n"/>
      <c r="E83" s="11" t="n"/>
      <c r="F83" s="12" t="n"/>
      <c r="G83" s="11" t="n"/>
      <c r="H83" s="15">
        <f>IF($A83="","",IFERROR(INDEX(Suppliers!$C$5:$C$54,MATCH($C83,Suppliers!$A$5:$A$54,0)),30))</f>
        <v/>
      </c>
      <c r="I83" s="8">
        <f>IF($A83="","",IF($B83="","",$B83+$H83))</f>
        <v/>
      </c>
      <c r="J83" s="15">
        <f>IF($A83="","",IF($G83="Paid","",IF($I83="","",MAX(0,TODAY()-$I83))))</f>
        <v/>
      </c>
      <c r="K83" s="16">
        <f>IF($A83="","",IF($D83="","No PO — confirm it should be off-contract",IF(COUNTIFS(POs!$A$5:$A$204,$D83)=0,"PO not found on the POs tab",IF(INDEX(POs!$D$5:$D$204,MATCH($D83,POs!$A$5:$A$204,0))&lt;&gt;$E83,"Category differs from the PO",IF(SUMIFS($F$5:$F$204,$D$5:$D$204,$D83)&gt;INDEX(POs!$F$5:$F$204,MATCH($D83,POs!$A$5:$A$204,0)),"Invoiced more than the PO value","OK")))))</f>
        <v/>
      </c>
    </row>
    <row r="84">
      <c r="A84" s="11" t="n"/>
      <c r="B84" s="7" t="n"/>
      <c r="C84" s="11" t="n"/>
      <c r="D84" s="11" t="n"/>
      <c r="E84" s="11" t="n"/>
      <c r="F84" s="12" t="n"/>
      <c r="G84" s="11" t="n"/>
      <c r="H84" s="15">
        <f>IF($A84="","",IFERROR(INDEX(Suppliers!$C$5:$C$54,MATCH($C84,Suppliers!$A$5:$A$54,0)),30))</f>
        <v/>
      </c>
      <c r="I84" s="8">
        <f>IF($A84="","",IF($B84="","",$B84+$H84))</f>
        <v/>
      </c>
      <c r="J84" s="15">
        <f>IF($A84="","",IF($G84="Paid","",IF($I84="","",MAX(0,TODAY()-$I84))))</f>
        <v/>
      </c>
      <c r="K84" s="16">
        <f>IF($A84="","",IF($D84="","No PO — confirm it should be off-contract",IF(COUNTIFS(POs!$A$5:$A$204,$D84)=0,"PO not found on the POs tab",IF(INDEX(POs!$D$5:$D$204,MATCH($D84,POs!$A$5:$A$204,0))&lt;&gt;$E84,"Category differs from the PO",IF(SUMIFS($F$5:$F$204,$D$5:$D$204,$D84)&gt;INDEX(POs!$F$5:$F$204,MATCH($D84,POs!$A$5:$A$204,0)),"Invoiced more than the PO value","OK")))))</f>
        <v/>
      </c>
    </row>
    <row r="85">
      <c r="A85" s="11" t="n"/>
      <c r="B85" s="7" t="n"/>
      <c r="C85" s="11" t="n"/>
      <c r="D85" s="11" t="n"/>
      <c r="E85" s="11" t="n"/>
      <c r="F85" s="12" t="n"/>
      <c r="G85" s="11" t="n"/>
      <c r="H85" s="15">
        <f>IF($A85="","",IFERROR(INDEX(Suppliers!$C$5:$C$54,MATCH($C85,Suppliers!$A$5:$A$54,0)),30))</f>
        <v/>
      </c>
      <c r="I85" s="8">
        <f>IF($A85="","",IF($B85="","",$B85+$H85))</f>
        <v/>
      </c>
      <c r="J85" s="15">
        <f>IF($A85="","",IF($G85="Paid","",IF($I85="","",MAX(0,TODAY()-$I85))))</f>
        <v/>
      </c>
      <c r="K85" s="16">
        <f>IF($A85="","",IF($D85="","No PO — confirm it should be off-contract",IF(COUNTIFS(POs!$A$5:$A$204,$D85)=0,"PO not found on the POs tab",IF(INDEX(POs!$D$5:$D$204,MATCH($D85,POs!$A$5:$A$204,0))&lt;&gt;$E85,"Category differs from the PO",IF(SUMIFS($F$5:$F$204,$D$5:$D$204,$D85)&gt;INDEX(POs!$F$5:$F$204,MATCH($D85,POs!$A$5:$A$204,0)),"Invoiced more than the PO value","OK")))))</f>
        <v/>
      </c>
    </row>
    <row r="86">
      <c r="A86" s="11" t="n"/>
      <c r="B86" s="7" t="n"/>
      <c r="C86" s="11" t="n"/>
      <c r="D86" s="11" t="n"/>
      <c r="E86" s="11" t="n"/>
      <c r="F86" s="12" t="n"/>
      <c r="G86" s="11" t="n"/>
      <c r="H86" s="15">
        <f>IF($A86="","",IFERROR(INDEX(Suppliers!$C$5:$C$54,MATCH($C86,Suppliers!$A$5:$A$54,0)),30))</f>
        <v/>
      </c>
      <c r="I86" s="8">
        <f>IF($A86="","",IF($B86="","",$B86+$H86))</f>
        <v/>
      </c>
      <c r="J86" s="15">
        <f>IF($A86="","",IF($G86="Paid","",IF($I86="","",MAX(0,TODAY()-$I86))))</f>
        <v/>
      </c>
      <c r="K86" s="16">
        <f>IF($A86="","",IF($D86="","No PO — confirm it should be off-contract",IF(COUNTIFS(POs!$A$5:$A$204,$D86)=0,"PO not found on the POs tab",IF(INDEX(POs!$D$5:$D$204,MATCH($D86,POs!$A$5:$A$204,0))&lt;&gt;$E86,"Category differs from the PO",IF(SUMIFS($F$5:$F$204,$D$5:$D$204,$D86)&gt;INDEX(POs!$F$5:$F$204,MATCH($D86,POs!$A$5:$A$204,0)),"Invoiced more than the PO value","OK")))))</f>
        <v/>
      </c>
    </row>
    <row r="87">
      <c r="A87" s="11" t="n"/>
      <c r="B87" s="7" t="n"/>
      <c r="C87" s="11" t="n"/>
      <c r="D87" s="11" t="n"/>
      <c r="E87" s="11" t="n"/>
      <c r="F87" s="12" t="n"/>
      <c r="G87" s="11" t="n"/>
      <c r="H87" s="15">
        <f>IF($A87="","",IFERROR(INDEX(Suppliers!$C$5:$C$54,MATCH($C87,Suppliers!$A$5:$A$54,0)),30))</f>
        <v/>
      </c>
      <c r="I87" s="8">
        <f>IF($A87="","",IF($B87="","",$B87+$H87))</f>
        <v/>
      </c>
      <c r="J87" s="15">
        <f>IF($A87="","",IF($G87="Paid","",IF($I87="","",MAX(0,TODAY()-$I87))))</f>
        <v/>
      </c>
      <c r="K87" s="16">
        <f>IF($A87="","",IF($D87="","No PO — confirm it should be off-contract",IF(COUNTIFS(POs!$A$5:$A$204,$D87)=0,"PO not found on the POs tab",IF(INDEX(POs!$D$5:$D$204,MATCH($D87,POs!$A$5:$A$204,0))&lt;&gt;$E87,"Category differs from the PO",IF(SUMIFS($F$5:$F$204,$D$5:$D$204,$D87)&gt;INDEX(POs!$F$5:$F$204,MATCH($D87,POs!$A$5:$A$204,0)),"Invoiced more than the PO value","OK")))))</f>
        <v/>
      </c>
    </row>
    <row r="88">
      <c r="A88" s="11" t="n"/>
      <c r="B88" s="7" t="n"/>
      <c r="C88" s="11" t="n"/>
      <c r="D88" s="11" t="n"/>
      <c r="E88" s="11" t="n"/>
      <c r="F88" s="12" t="n"/>
      <c r="G88" s="11" t="n"/>
      <c r="H88" s="15">
        <f>IF($A88="","",IFERROR(INDEX(Suppliers!$C$5:$C$54,MATCH($C88,Suppliers!$A$5:$A$54,0)),30))</f>
        <v/>
      </c>
      <c r="I88" s="8">
        <f>IF($A88="","",IF($B88="","",$B88+$H88))</f>
        <v/>
      </c>
      <c r="J88" s="15">
        <f>IF($A88="","",IF($G88="Paid","",IF($I88="","",MAX(0,TODAY()-$I88))))</f>
        <v/>
      </c>
      <c r="K88" s="16">
        <f>IF($A88="","",IF($D88="","No PO — confirm it should be off-contract",IF(COUNTIFS(POs!$A$5:$A$204,$D88)=0,"PO not found on the POs tab",IF(INDEX(POs!$D$5:$D$204,MATCH($D88,POs!$A$5:$A$204,0))&lt;&gt;$E88,"Category differs from the PO",IF(SUMIFS($F$5:$F$204,$D$5:$D$204,$D88)&gt;INDEX(POs!$F$5:$F$204,MATCH($D88,POs!$A$5:$A$204,0)),"Invoiced more than the PO value","OK")))))</f>
        <v/>
      </c>
    </row>
    <row r="89">
      <c r="A89" s="11" t="n"/>
      <c r="B89" s="7" t="n"/>
      <c r="C89" s="11" t="n"/>
      <c r="D89" s="11" t="n"/>
      <c r="E89" s="11" t="n"/>
      <c r="F89" s="12" t="n"/>
      <c r="G89" s="11" t="n"/>
      <c r="H89" s="15">
        <f>IF($A89="","",IFERROR(INDEX(Suppliers!$C$5:$C$54,MATCH($C89,Suppliers!$A$5:$A$54,0)),30))</f>
        <v/>
      </c>
      <c r="I89" s="8">
        <f>IF($A89="","",IF($B89="","",$B89+$H89))</f>
        <v/>
      </c>
      <c r="J89" s="15">
        <f>IF($A89="","",IF($G89="Paid","",IF($I89="","",MAX(0,TODAY()-$I89))))</f>
        <v/>
      </c>
      <c r="K89" s="16">
        <f>IF($A89="","",IF($D89="","No PO — confirm it should be off-contract",IF(COUNTIFS(POs!$A$5:$A$204,$D89)=0,"PO not found on the POs tab",IF(INDEX(POs!$D$5:$D$204,MATCH($D89,POs!$A$5:$A$204,0))&lt;&gt;$E89,"Category differs from the PO",IF(SUMIFS($F$5:$F$204,$D$5:$D$204,$D89)&gt;INDEX(POs!$F$5:$F$204,MATCH($D89,POs!$A$5:$A$204,0)),"Invoiced more than the PO value","OK")))))</f>
        <v/>
      </c>
    </row>
    <row r="90">
      <c r="A90" s="11" t="n"/>
      <c r="B90" s="7" t="n"/>
      <c r="C90" s="11" t="n"/>
      <c r="D90" s="11" t="n"/>
      <c r="E90" s="11" t="n"/>
      <c r="F90" s="12" t="n"/>
      <c r="G90" s="11" t="n"/>
      <c r="H90" s="15">
        <f>IF($A90="","",IFERROR(INDEX(Suppliers!$C$5:$C$54,MATCH($C90,Suppliers!$A$5:$A$54,0)),30))</f>
        <v/>
      </c>
      <c r="I90" s="8">
        <f>IF($A90="","",IF($B90="","",$B90+$H90))</f>
        <v/>
      </c>
      <c r="J90" s="15">
        <f>IF($A90="","",IF($G90="Paid","",IF($I90="","",MAX(0,TODAY()-$I90))))</f>
        <v/>
      </c>
      <c r="K90" s="16">
        <f>IF($A90="","",IF($D90="","No PO — confirm it should be off-contract",IF(COUNTIFS(POs!$A$5:$A$204,$D90)=0,"PO not found on the POs tab",IF(INDEX(POs!$D$5:$D$204,MATCH($D90,POs!$A$5:$A$204,0))&lt;&gt;$E90,"Category differs from the PO",IF(SUMIFS($F$5:$F$204,$D$5:$D$204,$D90)&gt;INDEX(POs!$F$5:$F$204,MATCH($D90,POs!$A$5:$A$204,0)),"Invoiced more than the PO value","OK")))))</f>
        <v/>
      </c>
    </row>
    <row r="91">
      <c r="A91" s="11" t="n"/>
      <c r="B91" s="7" t="n"/>
      <c r="C91" s="11" t="n"/>
      <c r="D91" s="11" t="n"/>
      <c r="E91" s="11" t="n"/>
      <c r="F91" s="12" t="n"/>
      <c r="G91" s="11" t="n"/>
      <c r="H91" s="15">
        <f>IF($A91="","",IFERROR(INDEX(Suppliers!$C$5:$C$54,MATCH($C91,Suppliers!$A$5:$A$54,0)),30))</f>
        <v/>
      </c>
      <c r="I91" s="8">
        <f>IF($A91="","",IF($B91="","",$B91+$H91))</f>
        <v/>
      </c>
      <c r="J91" s="15">
        <f>IF($A91="","",IF($G91="Paid","",IF($I91="","",MAX(0,TODAY()-$I91))))</f>
        <v/>
      </c>
      <c r="K91" s="16">
        <f>IF($A91="","",IF($D91="","No PO — confirm it should be off-contract",IF(COUNTIFS(POs!$A$5:$A$204,$D91)=0,"PO not found on the POs tab",IF(INDEX(POs!$D$5:$D$204,MATCH($D91,POs!$A$5:$A$204,0))&lt;&gt;$E91,"Category differs from the PO",IF(SUMIFS($F$5:$F$204,$D$5:$D$204,$D91)&gt;INDEX(POs!$F$5:$F$204,MATCH($D91,POs!$A$5:$A$204,0)),"Invoiced more than the PO value","OK")))))</f>
        <v/>
      </c>
    </row>
    <row r="92">
      <c r="A92" s="11" t="n"/>
      <c r="B92" s="7" t="n"/>
      <c r="C92" s="11" t="n"/>
      <c r="D92" s="11" t="n"/>
      <c r="E92" s="11" t="n"/>
      <c r="F92" s="12" t="n"/>
      <c r="G92" s="11" t="n"/>
      <c r="H92" s="15">
        <f>IF($A92="","",IFERROR(INDEX(Suppliers!$C$5:$C$54,MATCH($C92,Suppliers!$A$5:$A$54,0)),30))</f>
        <v/>
      </c>
      <c r="I92" s="8">
        <f>IF($A92="","",IF($B92="","",$B92+$H92))</f>
        <v/>
      </c>
      <c r="J92" s="15">
        <f>IF($A92="","",IF($G92="Paid","",IF($I92="","",MAX(0,TODAY()-$I92))))</f>
        <v/>
      </c>
      <c r="K92" s="16">
        <f>IF($A92="","",IF($D92="","No PO — confirm it should be off-contract",IF(COUNTIFS(POs!$A$5:$A$204,$D92)=0,"PO not found on the POs tab",IF(INDEX(POs!$D$5:$D$204,MATCH($D92,POs!$A$5:$A$204,0))&lt;&gt;$E92,"Category differs from the PO",IF(SUMIFS($F$5:$F$204,$D$5:$D$204,$D92)&gt;INDEX(POs!$F$5:$F$204,MATCH($D92,POs!$A$5:$A$204,0)),"Invoiced more than the PO value","OK")))))</f>
        <v/>
      </c>
    </row>
    <row r="93">
      <c r="A93" s="11" t="n"/>
      <c r="B93" s="7" t="n"/>
      <c r="C93" s="11" t="n"/>
      <c r="D93" s="11" t="n"/>
      <c r="E93" s="11" t="n"/>
      <c r="F93" s="12" t="n"/>
      <c r="G93" s="11" t="n"/>
      <c r="H93" s="15">
        <f>IF($A93="","",IFERROR(INDEX(Suppliers!$C$5:$C$54,MATCH($C93,Suppliers!$A$5:$A$54,0)),30))</f>
        <v/>
      </c>
      <c r="I93" s="8">
        <f>IF($A93="","",IF($B93="","",$B93+$H93))</f>
        <v/>
      </c>
      <c r="J93" s="15">
        <f>IF($A93="","",IF($G93="Paid","",IF($I93="","",MAX(0,TODAY()-$I93))))</f>
        <v/>
      </c>
      <c r="K93" s="16">
        <f>IF($A93="","",IF($D93="","No PO — confirm it should be off-contract",IF(COUNTIFS(POs!$A$5:$A$204,$D93)=0,"PO not found on the POs tab",IF(INDEX(POs!$D$5:$D$204,MATCH($D93,POs!$A$5:$A$204,0))&lt;&gt;$E93,"Category differs from the PO",IF(SUMIFS($F$5:$F$204,$D$5:$D$204,$D93)&gt;INDEX(POs!$F$5:$F$204,MATCH($D93,POs!$A$5:$A$204,0)),"Invoiced more than the PO value","OK")))))</f>
        <v/>
      </c>
    </row>
    <row r="94">
      <c r="A94" s="11" t="n"/>
      <c r="B94" s="7" t="n"/>
      <c r="C94" s="11" t="n"/>
      <c r="D94" s="11" t="n"/>
      <c r="E94" s="11" t="n"/>
      <c r="F94" s="12" t="n"/>
      <c r="G94" s="11" t="n"/>
      <c r="H94" s="15">
        <f>IF($A94="","",IFERROR(INDEX(Suppliers!$C$5:$C$54,MATCH($C94,Suppliers!$A$5:$A$54,0)),30))</f>
        <v/>
      </c>
      <c r="I94" s="8">
        <f>IF($A94="","",IF($B94="","",$B94+$H94))</f>
        <v/>
      </c>
      <c r="J94" s="15">
        <f>IF($A94="","",IF($G94="Paid","",IF($I94="","",MAX(0,TODAY()-$I94))))</f>
        <v/>
      </c>
      <c r="K94" s="16">
        <f>IF($A94="","",IF($D94="","No PO — confirm it should be off-contract",IF(COUNTIFS(POs!$A$5:$A$204,$D94)=0,"PO not found on the POs tab",IF(INDEX(POs!$D$5:$D$204,MATCH($D94,POs!$A$5:$A$204,0))&lt;&gt;$E94,"Category differs from the PO",IF(SUMIFS($F$5:$F$204,$D$5:$D$204,$D94)&gt;INDEX(POs!$F$5:$F$204,MATCH($D94,POs!$A$5:$A$204,0)),"Invoiced more than the PO value","OK")))))</f>
        <v/>
      </c>
    </row>
    <row r="95">
      <c r="A95" s="11" t="n"/>
      <c r="B95" s="7" t="n"/>
      <c r="C95" s="11" t="n"/>
      <c r="D95" s="11" t="n"/>
      <c r="E95" s="11" t="n"/>
      <c r="F95" s="12" t="n"/>
      <c r="G95" s="11" t="n"/>
      <c r="H95" s="15">
        <f>IF($A95="","",IFERROR(INDEX(Suppliers!$C$5:$C$54,MATCH($C95,Suppliers!$A$5:$A$54,0)),30))</f>
        <v/>
      </c>
      <c r="I95" s="8">
        <f>IF($A95="","",IF($B95="","",$B95+$H95))</f>
        <v/>
      </c>
      <c r="J95" s="15">
        <f>IF($A95="","",IF($G95="Paid","",IF($I95="","",MAX(0,TODAY()-$I95))))</f>
        <v/>
      </c>
      <c r="K95" s="16">
        <f>IF($A95="","",IF($D95="","No PO — confirm it should be off-contract",IF(COUNTIFS(POs!$A$5:$A$204,$D95)=0,"PO not found on the POs tab",IF(INDEX(POs!$D$5:$D$204,MATCH($D95,POs!$A$5:$A$204,0))&lt;&gt;$E95,"Category differs from the PO",IF(SUMIFS($F$5:$F$204,$D$5:$D$204,$D95)&gt;INDEX(POs!$F$5:$F$204,MATCH($D95,POs!$A$5:$A$204,0)),"Invoiced more than the PO value","OK")))))</f>
        <v/>
      </c>
    </row>
    <row r="96">
      <c r="A96" s="11" t="n"/>
      <c r="B96" s="7" t="n"/>
      <c r="C96" s="11" t="n"/>
      <c r="D96" s="11" t="n"/>
      <c r="E96" s="11" t="n"/>
      <c r="F96" s="12" t="n"/>
      <c r="G96" s="11" t="n"/>
      <c r="H96" s="15">
        <f>IF($A96="","",IFERROR(INDEX(Suppliers!$C$5:$C$54,MATCH($C96,Suppliers!$A$5:$A$54,0)),30))</f>
        <v/>
      </c>
      <c r="I96" s="8">
        <f>IF($A96="","",IF($B96="","",$B96+$H96))</f>
        <v/>
      </c>
      <c r="J96" s="15">
        <f>IF($A96="","",IF($G96="Paid","",IF($I96="","",MAX(0,TODAY()-$I96))))</f>
        <v/>
      </c>
      <c r="K96" s="16">
        <f>IF($A96="","",IF($D96="","No PO — confirm it should be off-contract",IF(COUNTIFS(POs!$A$5:$A$204,$D96)=0,"PO not found on the POs tab",IF(INDEX(POs!$D$5:$D$204,MATCH($D96,POs!$A$5:$A$204,0))&lt;&gt;$E96,"Category differs from the PO",IF(SUMIFS($F$5:$F$204,$D$5:$D$204,$D96)&gt;INDEX(POs!$F$5:$F$204,MATCH($D96,POs!$A$5:$A$204,0)),"Invoiced more than the PO value","OK")))))</f>
        <v/>
      </c>
    </row>
    <row r="97">
      <c r="A97" s="11" t="n"/>
      <c r="B97" s="7" t="n"/>
      <c r="C97" s="11" t="n"/>
      <c r="D97" s="11" t="n"/>
      <c r="E97" s="11" t="n"/>
      <c r="F97" s="12" t="n"/>
      <c r="G97" s="11" t="n"/>
      <c r="H97" s="15">
        <f>IF($A97="","",IFERROR(INDEX(Suppliers!$C$5:$C$54,MATCH($C97,Suppliers!$A$5:$A$54,0)),30))</f>
        <v/>
      </c>
      <c r="I97" s="8">
        <f>IF($A97="","",IF($B97="","",$B97+$H97))</f>
        <v/>
      </c>
      <c r="J97" s="15">
        <f>IF($A97="","",IF($G97="Paid","",IF($I97="","",MAX(0,TODAY()-$I97))))</f>
        <v/>
      </c>
      <c r="K97" s="16">
        <f>IF($A97="","",IF($D97="","No PO — confirm it should be off-contract",IF(COUNTIFS(POs!$A$5:$A$204,$D97)=0,"PO not found on the POs tab",IF(INDEX(POs!$D$5:$D$204,MATCH($D97,POs!$A$5:$A$204,0))&lt;&gt;$E97,"Category differs from the PO",IF(SUMIFS($F$5:$F$204,$D$5:$D$204,$D97)&gt;INDEX(POs!$F$5:$F$204,MATCH($D97,POs!$A$5:$A$204,0)),"Invoiced more than the PO value","OK")))))</f>
        <v/>
      </c>
    </row>
    <row r="98">
      <c r="A98" s="11" t="n"/>
      <c r="B98" s="7" t="n"/>
      <c r="C98" s="11" t="n"/>
      <c r="D98" s="11" t="n"/>
      <c r="E98" s="11" t="n"/>
      <c r="F98" s="12" t="n"/>
      <c r="G98" s="11" t="n"/>
      <c r="H98" s="15">
        <f>IF($A98="","",IFERROR(INDEX(Suppliers!$C$5:$C$54,MATCH($C98,Suppliers!$A$5:$A$54,0)),30))</f>
        <v/>
      </c>
      <c r="I98" s="8">
        <f>IF($A98="","",IF($B98="","",$B98+$H98))</f>
        <v/>
      </c>
      <c r="J98" s="15">
        <f>IF($A98="","",IF($G98="Paid","",IF($I98="","",MAX(0,TODAY()-$I98))))</f>
        <v/>
      </c>
      <c r="K98" s="16">
        <f>IF($A98="","",IF($D98="","No PO — confirm it should be off-contract",IF(COUNTIFS(POs!$A$5:$A$204,$D98)=0,"PO not found on the POs tab",IF(INDEX(POs!$D$5:$D$204,MATCH($D98,POs!$A$5:$A$204,0))&lt;&gt;$E98,"Category differs from the PO",IF(SUMIFS($F$5:$F$204,$D$5:$D$204,$D98)&gt;INDEX(POs!$F$5:$F$204,MATCH($D98,POs!$A$5:$A$204,0)),"Invoiced more than the PO value","OK")))))</f>
        <v/>
      </c>
    </row>
    <row r="99">
      <c r="A99" s="11" t="n"/>
      <c r="B99" s="7" t="n"/>
      <c r="C99" s="11" t="n"/>
      <c r="D99" s="11" t="n"/>
      <c r="E99" s="11" t="n"/>
      <c r="F99" s="12" t="n"/>
      <c r="G99" s="11" t="n"/>
      <c r="H99" s="15">
        <f>IF($A99="","",IFERROR(INDEX(Suppliers!$C$5:$C$54,MATCH($C99,Suppliers!$A$5:$A$54,0)),30))</f>
        <v/>
      </c>
      <c r="I99" s="8">
        <f>IF($A99="","",IF($B99="","",$B99+$H99))</f>
        <v/>
      </c>
      <c r="J99" s="15">
        <f>IF($A99="","",IF($G99="Paid","",IF($I99="","",MAX(0,TODAY()-$I99))))</f>
        <v/>
      </c>
      <c r="K99" s="16">
        <f>IF($A99="","",IF($D99="","No PO — confirm it should be off-contract",IF(COUNTIFS(POs!$A$5:$A$204,$D99)=0,"PO not found on the POs tab",IF(INDEX(POs!$D$5:$D$204,MATCH($D99,POs!$A$5:$A$204,0))&lt;&gt;$E99,"Category differs from the PO",IF(SUMIFS($F$5:$F$204,$D$5:$D$204,$D99)&gt;INDEX(POs!$F$5:$F$204,MATCH($D99,POs!$A$5:$A$204,0)),"Invoiced more than the PO value","OK")))))</f>
        <v/>
      </c>
    </row>
    <row r="100">
      <c r="A100" s="11" t="n"/>
      <c r="B100" s="7" t="n"/>
      <c r="C100" s="11" t="n"/>
      <c r="D100" s="11" t="n"/>
      <c r="E100" s="11" t="n"/>
      <c r="F100" s="12" t="n"/>
      <c r="G100" s="11" t="n"/>
      <c r="H100" s="15">
        <f>IF($A100="","",IFERROR(INDEX(Suppliers!$C$5:$C$54,MATCH($C100,Suppliers!$A$5:$A$54,0)),30))</f>
        <v/>
      </c>
      <c r="I100" s="8">
        <f>IF($A100="","",IF($B100="","",$B100+$H100))</f>
        <v/>
      </c>
      <c r="J100" s="15">
        <f>IF($A100="","",IF($G100="Paid","",IF($I100="","",MAX(0,TODAY()-$I100))))</f>
        <v/>
      </c>
      <c r="K100" s="16">
        <f>IF($A100="","",IF($D100="","No PO — confirm it should be off-contract",IF(COUNTIFS(POs!$A$5:$A$204,$D100)=0,"PO not found on the POs tab",IF(INDEX(POs!$D$5:$D$204,MATCH($D100,POs!$A$5:$A$204,0))&lt;&gt;$E100,"Category differs from the PO",IF(SUMIFS($F$5:$F$204,$D$5:$D$204,$D100)&gt;INDEX(POs!$F$5:$F$204,MATCH($D100,POs!$A$5:$A$204,0)),"Invoiced more than the PO value","OK")))))</f>
        <v/>
      </c>
    </row>
    <row r="101">
      <c r="A101" s="11" t="n"/>
      <c r="B101" s="7" t="n"/>
      <c r="C101" s="11" t="n"/>
      <c r="D101" s="11" t="n"/>
      <c r="E101" s="11" t="n"/>
      <c r="F101" s="12" t="n"/>
      <c r="G101" s="11" t="n"/>
      <c r="H101" s="15">
        <f>IF($A101="","",IFERROR(INDEX(Suppliers!$C$5:$C$54,MATCH($C101,Suppliers!$A$5:$A$54,0)),30))</f>
        <v/>
      </c>
      <c r="I101" s="8">
        <f>IF($A101="","",IF($B101="","",$B101+$H101))</f>
        <v/>
      </c>
      <c r="J101" s="15">
        <f>IF($A101="","",IF($G101="Paid","",IF($I101="","",MAX(0,TODAY()-$I101))))</f>
        <v/>
      </c>
      <c r="K101" s="16">
        <f>IF($A101="","",IF($D101="","No PO — confirm it should be off-contract",IF(COUNTIFS(POs!$A$5:$A$204,$D101)=0,"PO not found on the POs tab",IF(INDEX(POs!$D$5:$D$204,MATCH($D101,POs!$A$5:$A$204,0))&lt;&gt;$E101,"Category differs from the PO",IF(SUMIFS($F$5:$F$204,$D$5:$D$204,$D101)&gt;INDEX(POs!$F$5:$F$204,MATCH($D101,POs!$A$5:$A$204,0)),"Invoiced more than the PO value","OK")))))</f>
        <v/>
      </c>
    </row>
    <row r="102">
      <c r="A102" s="11" t="n"/>
      <c r="B102" s="7" t="n"/>
      <c r="C102" s="11" t="n"/>
      <c r="D102" s="11" t="n"/>
      <c r="E102" s="11" t="n"/>
      <c r="F102" s="12" t="n"/>
      <c r="G102" s="11" t="n"/>
      <c r="H102" s="15">
        <f>IF($A102="","",IFERROR(INDEX(Suppliers!$C$5:$C$54,MATCH($C102,Suppliers!$A$5:$A$54,0)),30))</f>
        <v/>
      </c>
      <c r="I102" s="8">
        <f>IF($A102="","",IF($B102="","",$B102+$H102))</f>
        <v/>
      </c>
      <c r="J102" s="15">
        <f>IF($A102="","",IF($G102="Paid","",IF($I102="","",MAX(0,TODAY()-$I102))))</f>
        <v/>
      </c>
      <c r="K102" s="16">
        <f>IF($A102="","",IF($D102="","No PO — confirm it should be off-contract",IF(COUNTIFS(POs!$A$5:$A$204,$D102)=0,"PO not found on the POs tab",IF(INDEX(POs!$D$5:$D$204,MATCH($D102,POs!$A$5:$A$204,0))&lt;&gt;$E102,"Category differs from the PO",IF(SUMIFS($F$5:$F$204,$D$5:$D$204,$D102)&gt;INDEX(POs!$F$5:$F$204,MATCH($D102,POs!$A$5:$A$204,0)),"Invoiced more than the PO value","OK")))))</f>
        <v/>
      </c>
    </row>
    <row r="103">
      <c r="A103" s="11" t="n"/>
      <c r="B103" s="7" t="n"/>
      <c r="C103" s="11" t="n"/>
      <c r="D103" s="11" t="n"/>
      <c r="E103" s="11" t="n"/>
      <c r="F103" s="12" t="n"/>
      <c r="G103" s="11" t="n"/>
      <c r="H103" s="15">
        <f>IF($A103="","",IFERROR(INDEX(Suppliers!$C$5:$C$54,MATCH($C103,Suppliers!$A$5:$A$54,0)),30))</f>
        <v/>
      </c>
      <c r="I103" s="8">
        <f>IF($A103="","",IF($B103="","",$B103+$H103))</f>
        <v/>
      </c>
      <c r="J103" s="15">
        <f>IF($A103="","",IF($G103="Paid","",IF($I103="","",MAX(0,TODAY()-$I103))))</f>
        <v/>
      </c>
      <c r="K103" s="16">
        <f>IF($A103="","",IF($D103="","No PO — confirm it should be off-contract",IF(COUNTIFS(POs!$A$5:$A$204,$D103)=0,"PO not found on the POs tab",IF(INDEX(POs!$D$5:$D$204,MATCH($D103,POs!$A$5:$A$204,0))&lt;&gt;$E103,"Category differs from the PO",IF(SUMIFS($F$5:$F$204,$D$5:$D$204,$D103)&gt;INDEX(POs!$F$5:$F$204,MATCH($D103,POs!$A$5:$A$204,0)),"Invoiced more than the PO value","OK")))))</f>
        <v/>
      </c>
    </row>
    <row r="104">
      <c r="A104" s="11" t="n"/>
      <c r="B104" s="7" t="n"/>
      <c r="C104" s="11" t="n"/>
      <c r="D104" s="11" t="n"/>
      <c r="E104" s="11" t="n"/>
      <c r="F104" s="12" t="n"/>
      <c r="G104" s="11" t="n"/>
      <c r="H104" s="15">
        <f>IF($A104="","",IFERROR(INDEX(Suppliers!$C$5:$C$54,MATCH($C104,Suppliers!$A$5:$A$54,0)),30))</f>
        <v/>
      </c>
      <c r="I104" s="8">
        <f>IF($A104="","",IF($B104="","",$B104+$H104))</f>
        <v/>
      </c>
      <c r="J104" s="15">
        <f>IF($A104="","",IF($G104="Paid","",IF($I104="","",MAX(0,TODAY()-$I104))))</f>
        <v/>
      </c>
      <c r="K104" s="16">
        <f>IF($A104="","",IF($D104="","No PO — confirm it should be off-contract",IF(COUNTIFS(POs!$A$5:$A$204,$D104)=0,"PO not found on the POs tab",IF(INDEX(POs!$D$5:$D$204,MATCH($D104,POs!$A$5:$A$204,0))&lt;&gt;$E104,"Category differs from the PO",IF(SUMIFS($F$5:$F$204,$D$5:$D$204,$D104)&gt;INDEX(POs!$F$5:$F$204,MATCH($D104,POs!$A$5:$A$204,0)),"Invoiced more than the PO value","OK")))))</f>
        <v/>
      </c>
    </row>
    <row r="105">
      <c r="A105" s="11" t="n"/>
      <c r="B105" s="7" t="n"/>
      <c r="C105" s="11" t="n"/>
      <c r="D105" s="11" t="n"/>
      <c r="E105" s="11" t="n"/>
      <c r="F105" s="12" t="n"/>
      <c r="G105" s="11" t="n"/>
      <c r="H105" s="15">
        <f>IF($A105="","",IFERROR(INDEX(Suppliers!$C$5:$C$54,MATCH($C105,Suppliers!$A$5:$A$54,0)),30))</f>
        <v/>
      </c>
      <c r="I105" s="8">
        <f>IF($A105="","",IF($B105="","",$B105+$H105))</f>
        <v/>
      </c>
      <c r="J105" s="15">
        <f>IF($A105="","",IF($G105="Paid","",IF($I105="","",MAX(0,TODAY()-$I105))))</f>
        <v/>
      </c>
      <c r="K105" s="16">
        <f>IF($A105="","",IF($D105="","No PO — confirm it should be off-contract",IF(COUNTIFS(POs!$A$5:$A$204,$D105)=0,"PO not found on the POs tab",IF(INDEX(POs!$D$5:$D$204,MATCH($D105,POs!$A$5:$A$204,0))&lt;&gt;$E105,"Category differs from the PO",IF(SUMIFS($F$5:$F$204,$D$5:$D$204,$D105)&gt;INDEX(POs!$F$5:$F$204,MATCH($D105,POs!$A$5:$A$204,0)),"Invoiced more than the PO value","OK")))))</f>
        <v/>
      </c>
    </row>
    <row r="106">
      <c r="A106" s="11" t="n"/>
      <c r="B106" s="7" t="n"/>
      <c r="C106" s="11" t="n"/>
      <c r="D106" s="11" t="n"/>
      <c r="E106" s="11" t="n"/>
      <c r="F106" s="12" t="n"/>
      <c r="G106" s="11" t="n"/>
      <c r="H106" s="15">
        <f>IF($A106="","",IFERROR(INDEX(Suppliers!$C$5:$C$54,MATCH($C106,Suppliers!$A$5:$A$54,0)),30))</f>
        <v/>
      </c>
      <c r="I106" s="8">
        <f>IF($A106="","",IF($B106="","",$B106+$H106))</f>
        <v/>
      </c>
      <c r="J106" s="15">
        <f>IF($A106="","",IF($G106="Paid","",IF($I106="","",MAX(0,TODAY()-$I106))))</f>
        <v/>
      </c>
      <c r="K106" s="16">
        <f>IF($A106="","",IF($D106="","No PO — confirm it should be off-contract",IF(COUNTIFS(POs!$A$5:$A$204,$D106)=0,"PO not found on the POs tab",IF(INDEX(POs!$D$5:$D$204,MATCH($D106,POs!$A$5:$A$204,0))&lt;&gt;$E106,"Category differs from the PO",IF(SUMIFS($F$5:$F$204,$D$5:$D$204,$D106)&gt;INDEX(POs!$F$5:$F$204,MATCH($D106,POs!$A$5:$A$204,0)),"Invoiced more than the PO value","OK")))))</f>
        <v/>
      </c>
    </row>
    <row r="107">
      <c r="A107" s="11" t="n"/>
      <c r="B107" s="7" t="n"/>
      <c r="C107" s="11" t="n"/>
      <c r="D107" s="11" t="n"/>
      <c r="E107" s="11" t="n"/>
      <c r="F107" s="12" t="n"/>
      <c r="G107" s="11" t="n"/>
      <c r="H107" s="15">
        <f>IF($A107="","",IFERROR(INDEX(Suppliers!$C$5:$C$54,MATCH($C107,Suppliers!$A$5:$A$54,0)),30))</f>
        <v/>
      </c>
      <c r="I107" s="8">
        <f>IF($A107="","",IF($B107="","",$B107+$H107))</f>
        <v/>
      </c>
      <c r="J107" s="15">
        <f>IF($A107="","",IF($G107="Paid","",IF($I107="","",MAX(0,TODAY()-$I107))))</f>
        <v/>
      </c>
      <c r="K107" s="16">
        <f>IF($A107="","",IF($D107="","No PO — confirm it should be off-contract",IF(COUNTIFS(POs!$A$5:$A$204,$D107)=0,"PO not found on the POs tab",IF(INDEX(POs!$D$5:$D$204,MATCH($D107,POs!$A$5:$A$204,0))&lt;&gt;$E107,"Category differs from the PO",IF(SUMIFS($F$5:$F$204,$D$5:$D$204,$D107)&gt;INDEX(POs!$F$5:$F$204,MATCH($D107,POs!$A$5:$A$204,0)),"Invoiced more than the PO value","OK")))))</f>
        <v/>
      </c>
    </row>
    <row r="108">
      <c r="A108" s="11" t="n"/>
      <c r="B108" s="7" t="n"/>
      <c r="C108" s="11" t="n"/>
      <c r="D108" s="11" t="n"/>
      <c r="E108" s="11" t="n"/>
      <c r="F108" s="12" t="n"/>
      <c r="G108" s="11" t="n"/>
      <c r="H108" s="15">
        <f>IF($A108="","",IFERROR(INDEX(Suppliers!$C$5:$C$54,MATCH($C108,Suppliers!$A$5:$A$54,0)),30))</f>
        <v/>
      </c>
      <c r="I108" s="8">
        <f>IF($A108="","",IF($B108="","",$B108+$H108))</f>
        <v/>
      </c>
      <c r="J108" s="15">
        <f>IF($A108="","",IF($G108="Paid","",IF($I108="","",MAX(0,TODAY()-$I108))))</f>
        <v/>
      </c>
      <c r="K108" s="16">
        <f>IF($A108="","",IF($D108="","No PO — confirm it should be off-contract",IF(COUNTIFS(POs!$A$5:$A$204,$D108)=0,"PO not found on the POs tab",IF(INDEX(POs!$D$5:$D$204,MATCH($D108,POs!$A$5:$A$204,0))&lt;&gt;$E108,"Category differs from the PO",IF(SUMIFS($F$5:$F$204,$D$5:$D$204,$D108)&gt;INDEX(POs!$F$5:$F$204,MATCH($D108,POs!$A$5:$A$204,0)),"Invoiced more than the PO value","OK")))))</f>
        <v/>
      </c>
    </row>
    <row r="109">
      <c r="A109" s="11" t="n"/>
      <c r="B109" s="7" t="n"/>
      <c r="C109" s="11" t="n"/>
      <c r="D109" s="11" t="n"/>
      <c r="E109" s="11" t="n"/>
      <c r="F109" s="12" t="n"/>
      <c r="G109" s="11" t="n"/>
      <c r="H109" s="15">
        <f>IF($A109="","",IFERROR(INDEX(Suppliers!$C$5:$C$54,MATCH($C109,Suppliers!$A$5:$A$54,0)),30))</f>
        <v/>
      </c>
      <c r="I109" s="8">
        <f>IF($A109="","",IF($B109="","",$B109+$H109))</f>
        <v/>
      </c>
      <c r="J109" s="15">
        <f>IF($A109="","",IF($G109="Paid","",IF($I109="","",MAX(0,TODAY()-$I109))))</f>
        <v/>
      </c>
      <c r="K109" s="16">
        <f>IF($A109="","",IF($D109="","No PO — confirm it should be off-contract",IF(COUNTIFS(POs!$A$5:$A$204,$D109)=0,"PO not found on the POs tab",IF(INDEX(POs!$D$5:$D$204,MATCH($D109,POs!$A$5:$A$204,0))&lt;&gt;$E109,"Category differs from the PO",IF(SUMIFS($F$5:$F$204,$D$5:$D$204,$D109)&gt;INDEX(POs!$F$5:$F$204,MATCH($D109,POs!$A$5:$A$204,0)),"Invoiced more than the PO value","OK")))))</f>
        <v/>
      </c>
    </row>
    <row r="110">
      <c r="A110" s="11" t="n"/>
      <c r="B110" s="7" t="n"/>
      <c r="C110" s="11" t="n"/>
      <c r="D110" s="11" t="n"/>
      <c r="E110" s="11" t="n"/>
      <c r="F110" s="12" t="n"/>
      <c r="G110" s="11" t="n"/>
      <c r="H110" s="15">
        <f>IF($A110="","",IFERROR(INDEX(Suppliers!$C$5:$C$54,MATCH($C110,Suppliers!$A$5:$A$54,0)),30))</f>
        <v/>
      </c>
      <c r="I110" s="8">
        <f>IF($A110="","",IF($B110="","",$B110+$H110))</f>
        <v/>
      </c>
      <c r="J110" s="15">
        <f>IF($A110="","",IF($G110="Paid","",IF($I110="","",MAX(0,TODAY()-$I110))))</f>
        <v/>
      </c>
      <c r="K110" s="16">
        <f>IF($A110="","",IF($D110="","No PO — confirm it should be off-contract",IF(COUNTIFS(POs!$A$5:$A$204,$D110)=0,"PO not found on the POs tab",IF(INDEX(POs!$D$5:$D$204,MATCH($D110,POs!$A$5:$A$204,0))&lt;&gt;$E110,"Category differs from the PO",IF(SUMIFS($F$5:$F$204,$D$5:$D$204,$D110)&gt;INDEX(POs!$F$5:$F$204,MATCH($D110,POs!$A$5:$A$204,0)),"Invoiced more than the PO value","OK")))))</f>
        <v/>
      </c>
    </row>
    <row r="111">
      <c r="A111" s="11" t="n"/>
      <c r="B111" s="7" t="n"/>
      <c r="C111" s="11" t="n"/>
      <c r="D111" s="11" t="n"/>
      <c r="E111" s="11" t="n"/>
      <c r="F111" s="12" t="n"/>
      <c r="G111" s="11" t="n"/>
      <c r="H111" s="15">
        <f>IF($A111="","",IFERROR(INDEX(Suppliers!$C$5:$C$54,MATCH($C111,Suppliers!$A$5:$A$54,0)),30))</f>
        <v/>
      </c>
      <c r="I111" s="8">
        <f>IF($A111="","",IF($B111="","",$B111+$H111))</f>
        <v/>
      </c>
      <c r="J111" s="15">
        <f>IF($A111="","",IF($G111="Paid","",IF($I111="","",MAX(0,TODAY()-$I111))))</f>
        <v/>
      </c>
      <c r="K111" s="16">
        <f>IF($A111="","",IF($D111="","No PO — confirm it should be off-contract",IF(COUNTIFS(POs!$A$5:$A$204,$D111)=0,"PO not found on the POs tab",IF(INDEX(POs!$D$5:$D$204,MATCH($D111,POs!$A$5:$A$204,0))&lt;&gt;$E111,"Category differs from the PO",IF(SUMIFS($F$5:$F$204,$D$5:$D$204,$D111)&gt;INDEX(POs!$F$5:$F$204,MATCH($D111,POs!$A$5:$A$204,0)),"Invoiced more than the PO value","OK")))))</f>
        <v/>
      </c>
    </row>
    <row r="112">
      <c r="A112" s="11" t="n"/>
      <c r="B112" s="7" t="n"/>
      <c r="C112" s="11" t="n"/>
      <c r="D112" s="11" t="n"/>
      <c r="E112" s="11" t="n"/>
      <c r="F112" s="12" t="n"/>
      <c r="G112" s="11" t="n"/>
      <c r="H112" s="15">
        <f>IF($A112="","",IFERROR(INDEX(Suppliers!$C$5:$C$54,MATCH($C112,Suppliers!$A$5:$A$54,0)),30))</f>
        <v/>
      </c>
      <c r="I112" s="8">
        <f>IF($A112="","",IF($B112="","",$B112+$H112))</f>
        <v/>
      </c>
      <c r="J112" s="15">
        <f>IF($A112="","",IF($G112="Paid","",IF($I112="","",MAX(0,TODAY()-$I112))))</f>
        <v/>
      </c>
      <c r="K112" s="16">
        <f>IF($A112="","",IF($D112="","No PO — confirm it should be off-contract",IF(COUNTIFS(POs!$A$5:$A$204,$D112)=0,"PO not found on the POs tab",IF(INDEX(POs!$D$5:$D$204,MATCH($D112,POs!$A$5:$A$204,0))&lt;&gt;$E112,"Category differs from the PO",IF(SUMIFS($F$5:$F$204,$D$5:$D$204,$D112)&gt;INDEX(POs!$F$5:$F$204,MATCH($D112,POs!$A$5:$A$204,0)),"Invoiced more than the PO value","OK")))))</f>
        <v/>
      </c>
    </row>
    <row r="113">
      <c r="A113" s="11" t="n"/>
      <c r="B113" s="7" t="n"/>
      <c r="C113" s="11" t="n"/>
      <c r="D113" s="11" t="n"/>
      <c r="E113" s="11" t="n"/>
      <c r="F113" s="12" t="n"/>
      <c r="G113" s="11" t="n"/>
      <c r="H113" s="15">
        <f>IF($A113="","",IFERROR(INDEX(Suppliers!$C$5:$C$54,MATCH($C113,Suppliers!$A$5:$A$54,0)),30))</f>
        <v/>
      </c>
      <c r="I113" s="8">
        <f>IF($A113="","",IF($B113="","",$B113+$H113))</f>
        <v/>
      </c>
      <c r="J113" s="15">
        <f>IF($A113="","",IF($G113="Paid","",IF($I113="","",MAX(0,TODAY()-$I113))))</f>
        <v/>
      </c>
      <c r="K113" s="16">
        <f>IF($A113="","",IF($D113="","No PO — confirm it should be off-contract",IF(COUNTIFS(POs!$A$5:$A$204,$D113)=0,"PO not found on the POs tab",IF(INDEX(POs!$D$5:$D$204,MATCH($D113,POs!$A$5:$A$204,0))&lt;&gt;$E113,"Category differs from the PO",IF(SUMIFS($F$5:$F$204,$D$5:$D$204,$D113)&gt;INDEX(POs!$F$5:$F$204,MATCH($D113,POs!$A$5:$A$204,0)),"Invoiced more than the PO value","OK")))))</f>
        <v/>
      </c>
    </row>
    <row r="114">
      <c r="A114" s="11" t="n"/>
      <c r="B114" s="7" t="n"/>
      <c r="C114" s="11" t="n"/>
      <c r="D114" s="11" t="n"/>
      <c r="E114" s="11" t="n"/>
      <c r="F114" s="12" t="n"/>
      <c r="G114" s="11" t="n"/>
      <c r="H114" s="15">
        <f>IF($A114="","",IFERROR(INDEX(Suppliers!$C$5:$C$54,MATCH($C114,Suppliers!$A$5:$A$54,0)),30))</f>
        <v/>
      </c>
      <c r="I114" s="8">
        <f>IF($A114="","",IF($B114="","",$B114+$H114))</f>
        <v/>
      </c>
      <c r="J114" s="15">
        <f>IF($A114="","",IF($G114="Paid","",IF($I114="","",MAX(0,TODAY()-$I114))))</f>
        <v/>
      </c>
      <c r="K114" s="16">
        <f>IF($A114="","",IF($D114="","No PO — confirm it should be off-contract",IF(COUNTIFS(POs!$A$5:$A$204,$D114)=0,"PO not found on the POs tab",IF(INDEX(POs!$D$5:$D$204,MATCH($D114,POs!$A$5:$A$204,0))&lt;&gt;$E114,"Category differs from the PO",IF(SUMIFS($F$5:$F$204,$D$5:$D$204,$D114)&gt;INDEX(POs!$F$5:$F$204,MATCH($D114,POs!$A$5:$A$204,0)),"Invoiced more than the PO value","OK")))))</f>
        <v/>
      </c>
    </row>
    <row r="115">
      <c r="A115" s="11" t="n"/>
      <c r="B115" s="7" t="n"/>
      <c r="C115" s="11" t="n"/>
      <c r="D115" s="11" t="n"/>
      <c r="E115" s="11" t="n"/>
      <c r="F115" s="12" t="n"/>
      <c r="G115" s="11" t="n"/>
      <c r="H115" s="15">
        <f>IF($A115="","",IFERROR(INDEX(Suppliers!$C$5:$C$54,MATCH($C115,Suppliers!$A$5:$A$54,0)),30))</f>
        <v/>
      </c>
      <c r="I115" s="8">
        <f>IF($A115="","",IF($B115="","",$B115+$H115))</f>
        <v/>
      </c>
      <c r="J115" s="15">
        <f>IF($A115="","",IF($G115="Paid","",IF($I115="","",MAX(0,TODAY()-$I115))))</f>
        <v/>
      </c>
      <c r="K115" s="16">
        <f>IF($A115="","",IF($D115="","No PO — confirm it should be off-contract",IF(COUNTIFS(POs!$A$5:$A$204,$D115)=0,"PO not found on the POs tab",IF(INDEX(POs!$D$5:$D$204,MATCH($D115,POs!$A$5:$A$204,0))&lt;&gt;$E115,"Category differs from the PO",IF(SUMIFS($F$5:$F$204,$D$5:$D$204,$D115)&gt;INDEX(POs!$F$5:$F$204,MATCH($D115,POs!$A$5:$A$204,0)),"Invoiced more than the PO value","OK")))))</f>
        <v/>
      </c>
    </row>
    <row r="116">
      <c r="A116" s="11" t="n"/>
      <c r="B116" s="7" t="n"/>
      <c r="C116" s="11" t="n"/>
      <c r="D116" s="11" t="n"/>
      <c r="E116" s="11" t="n"/>
      <c r="F116" s="12" t="n"/>
      <c r="G116" s="11" t="n"/>
      <c r="H116" s="15">
        <f>IF($A116="","",IFERROR(INDEX(Suppliers!$C$5:$C$54,MATCH($C116,Suppliers!$A$5:$A$54,0)),30))</f>
        <v/>
      </c>
      <c r="I116" s="8">
        <f>IF($A116="","",IF($B116="","",$B116+$H116))</f>
        <v/>
      </c>
      <c r="J116" s="15">
        <f>IF($A116="","",IF($G116="Paid","",IF($I116="","",MAX(0,TODAY()-$I116))))</f>
        <v/>
      </c>
      <c r="K116" s="16">
        <f>IF($A116="","",IF($D116="","No PO — confirm it should be off-contract",IF(COUNTIFS(POs!$A$5:$A$204,$D116)=0,"PO not found on the POs tab",IF(INDEX(POs!$D$5:$D$204,MATCH($D116,POs!$A$5:$A$204,0))&lt;&gt;$E116,"Category differs from the PO",IF(SUMIFS($F$5:$F$204,$D$5:$D$204,$D116)&gt;INDEX(POs!$F$5:$F$204,MATCH($D116,POs!$A$5:$A$204,0)),"Invoiced more than the PO value","OK")))))</f>
        <v/>
      </c>
    </row>
    <row r="117">
      <c r="A117" s="11" t="n"/>
      <c r="B117" s="7" t="n"/>
      <c r="C117" s="11" t="n"/>
      <c r="D117" s="11" t="n"/>
      <c r="E117" s="11" t="n"/>
      <c r="F117" s="12" t="n"/>
      <c r="G117" s="11" t="n"/>
      <c r="H117" s="15">
        <f>IF($A117="","",IFERROR(INDEX(Suppliers!$C$5:$C$54,MATCH($C117,Suppliers!$A$5:$A$54,0)),30))</f>
        <v/>
      </c>
      <c r="I117" s="8">
        <f>IF($A117="","",IF($B117="","",$B117+$H117))</f>
        <v/>
      </c>
      <c r="J117" s="15">
        <f>IF($A117="","",IF($G117="Paid","",IF($I117="","",MAX(0,TODAY()-$I117))))</f>
        <v/>
      </c>
      <c r="K117" s="16">
        <f>IF($A117="","",IF($D117="","No PO — confirm it should be off-contract",IF(COUNTIFS(POs!$A$5:$A$204,$D117)=0,"PO not found on the POs tab",IF(INDEX(POs!$D$5:$D$204,MATCH($D117,POs!$A$5:$A$204,0))&lt;&gt;$E117,"Category differs from the PO",IF(SUMIFS($F$5:$F$204,$D$5:$D$204,$D117)&gt;INDEX(POs!$F$5:$F$204,MATCH($D117,POs!$A$5:$A$204,0)),"Invoiced more than the PO value","OK")))))</f>
        <v/>
      </c>
    </row>
    <row r="118">
      <c r="A118" s="11" t="n"/>
      <c r="B118" s="7" t="n"/>
      <c r="C118" s="11" t="n"/>
      <c r="D118" s="11" t="n"/>
      <c r="E118" s="11" t="n"/>
      <c r="F118" s="12" t="n"/>
      <c r="G118" s="11" t="n"/>
      <c r="H118" s="15">
        <f>IF($A118="","",IFERROR(INDEX(Suppliers!$C$5:$C$54,MATCH($C118,Suppliers!$A$5:$A$54,0)),30))</f>
        <v/>
      </c>
      <c r="I118" s="8">
        <f>IF($A118="","",IF($B118="","",$B118+$H118))</f>
        <v/>
      </c>
      <c r="J118" s="15">
        <f>IF($A118="","",IF($G118="Paid","",IF($I118="","",MAX(0,TODAY()-$I118))))</f>
        <v/>
      </c>
      <c r="K118" s="16">
        <f>IF($A118="","",IF($D118="","No PO — confirm it should be off-contract",IF(COUNTIFS(POs!$A$5:$A$204,$D118)=0,"PO not found on the POs tab",IF(INDEX(POs!$D$5:$D$204,MATCH($D118,POs!$A$5:$A$204,0))&lt;&gt;$E118,"Category differs from the PO",IF(SUMIFS($F$5:$F$204,$D$5:$D$204,$D118)&gt;INDEX(POs!$F$5:$F$204,MATCH($D118,POs!$A$5:$A$204,0)),"Invoiced more than the PO value","OK")))))</f>
        <v/>
      </c>
    </row>
    <row r="119">
      <c r="A119" s="11" t="n"/>
      <c r="B119" s="7" t="n"/>
      <c r="C119" s="11" t="n"/>
      <c r="D119" s="11" t="n"/>
      <c r="E119" s="11" t="n"/>
      <c r="F119" s="12" t="n"/>
      <c r="G119" s="11" t="n"/>
      <c r="H119" s="15">
        <f>IF($A119="","",IFERROR(INDEX(Suppliers!$C$5:$C$54,MATCH($C119,Suppliers!$A$5:$A$54,0)),30))</f>
        <v/>
      </c>
      <c r="I119" s="8">
        <f>IF($A119="","",IF($B119="","",$B119+$H119))</f>
        <v/>
      </c>
      <c r="J119" s="15">
        <f>IF($A119="","",IF($G119="Paid","",IF($I119="","",MAX(0,TODAY()-$I119))))</f>
        <v/>
      </c>
      <c r="K119" s="16">
        <f>IF($A119="","",IF($D119="","No PO — confirm it should be off-contract",IF(COUNTIFS(POs!$A$5:$A$204,$D119)=0,"PO not found on the POs tab",IF(INDEX(POs!$D$5:$D$204,MATCH($D119,POs!$A$5:$A$204,0))&lt;&gt;$E119,"Category differs from the PO",IF(SUMIFS($F$5:$F$204,$D$5:$D$204,$D119)&gt;INDEX(POs!$F$5:$F$204,MATCH($D119,POs!$A$5:$A$204,0)),"Invoiced more than the PO value","OK")))))</f>
        <v/>
      </c>
    </row>
    <row r="120">
      <c r="A120" s="11" t="n"/>
      <c r="B120" s="7" t="n"/>
      <c r="C120" s="11" t="n"/>
      <c r="D120" s="11" t="n"/>
      <c r="E120" s="11" t="n"/>
      <c r="F120" s="12" t="n"/>
      <c r="G120" s="11" t="n"/>
      <c r="H120" s="15">
        <f>IF($A120="","",IFERROR(INDEX(Suppliers!$C$5:$C$54,MATCH($C120,Suppliers!$A$5:$A$54,0)),30))</f>
        <v/>
      </c>
      <c r="I120" s="8">
        <f>IF($A120="","",IF($B120="","",$B120+$H120))</f>
        <v/>
      </c>
      <c r="J120" s="15">
        <f>IF($A120="","",IF($G120="Paid","",IF($I120="","",MAX(0,TODAY()-$I120))))</f>
        <v/>
      </c>
      <c r="K120" s="16">
        <f>IF($A120="","",IF($D120="","No PO — confirm it should be off-contract",IF(COUNTIFS(POs!$A$5:$A$204,$D120)=0,"PO not found on the POs tab",IF(INDEX(POs!$D$5:$D$204,MATCH($D120,POs!$A$5:$A$204,0))&lt;&gt;$E120,"Category differs from the PO",IF(SUMIFS($F$5:$F$204,$D$5:$D$204,$D120)&gt;INDEX(POs!$F$5:$F$204,MATCH($D120,POs!$A$5:$A$204,0)),"Invoiced more than the PO value","OK")))))</f>
        <v/>
      </c>
    </row>
    <row r="121">
      <c r="A121" s="11" t="n"/>
      <c r="B121" s="7" t="n"/>
      <c r="C121" s="11" t="n"/>
      <c r="D121" s="11" t="n"/>
      <c r="E121" s="11" t="n"/>
      <c r="F121" s="12" t="n"/>
      <c r="G121" s="11" t="n"/>
      <c r="H121" s="15">
        <f>IF($A121="","",IFERROR(INDEX(Suppliers!$C$5:$C$54,MATCH($C121,Suppliers!$A$5:$A$54,0)),30))</f>
        <v/>
      </c>
      <c r="I121" s="8">
        <f>IF($A121="","",IF($B121="","",$B121+$H121))</f>
        <v/>
      </c>
      <c r="J121" s="15">
        <f>IF($A121="","",IF($G121="Paid","",IF($I121="","",MAX(0,TODAY()-$I121))))</f>
        <v/>
      </c>
      <c r="K121" s="16">
        <f>IF($A121="","",IF($D121="","No PO — confirm it should be off-contract",IF(COUNTIFS(POs!$A$5:$A$204,$D121)=0,"PO not found on the POs tab",IF(INDEX(POs!$D$5:$D$204,MATCH($D121,POs!$A$5:$A$204,0))&lt;&gt;$E121,"Category differs from the PO",IF(SUMIFS($F$5:$F$204,$D$5:$D$204,$D121)&gt;INDEX(POs!$F$5:$F$204,MATCH($D121,POs!$A$5:$A$204,0)),"Invoiced more than the PO value","OK")))))</f>
        <v/>
      </c>
    </row>
    <row r="122">
      <c r="A122" s="11" t="n"/>
      <c r="B122" s="7" t="n"/>
      <c r="C122" s="11" t="n"/>
      <c r="D122" s="11" t="n"/>
      <c r="E122" s="11" t="n"/>
      <c r="F122" s="12" t="n"/>
      <c r="G122" s="11" t="n"/>
      <c r="H122" s="15">
        <f>IF($A122="","",IFERROR(INDEX(Suppliers!$C$5:$C$54,MATCH($C122,Suppliers!$A$5:$A$54,0)),30))</f>
        <v/>
      </c>
      <c r="I122" s="8">
        <f>IF($A122="","",IF($B122="","",$B122+$H122))</f>
        <v/>
      </c>
      <c r="J122" s="15">
        <f>IF($A122="","",IF($G122="Paid","",IF($I122="","",MAX(0,TODAY()-$I122))))</f>
        <v/>
      </c>
      <c r="K122" s="16">
        <f>IF($A122="","",IF($D122="","No PO — confirm it should be off-contract",IF(COUNTIFS(POs!$A$5:$A$204,$D122)=0,"PO not found on the POs tab",IF(INDEX(POs!$D$5:$D$204,MATCH($D122,POs!$A$5:$A$204,0))&lt;&gt;$E122,"Category differs from the PO",IF(SUMIFS($F$5:$F$204,$D$5:$D$204,$D122)&gt;INDEX(POs!$F$5:$F$204,MATCH($D122,POs!$A$5:$A$204,0)),"Invoiced more than the PO value","OK")))))</f>
        <v/>
      </c>
    </row>
    <row r="123">
      <c r="A123" s="11" t="n"/>
      <c r="B123" s="7" t="n"/>
      <c r="C123" s="11" t="n"/>
      <c r="D123" s="11" t="n"/>
      <c r="E123" s="11" t="n"/>
      <c r="F123" s="12" t="n"/>
      <c r="G123" s="11" t="n"/>
      <c r="H123" s="15">
        <f>IF($A123="","",IFERROR(INDEX(Suppliers!$C$5:$C$54,MATCH($C123,Suppliers!$A$5:$A$54,0)),30))</f>
        <v/>
      </c>
      <c r="I123" s="8">
        <f>IF($A123="","",IF($B123="","",$B123+$H123))</f>
        <v/>
      </c>
      <c r="J123" s="15">
        <f>IF($A123="","",IF($G123="Paid","",IF($I123="","",MAX(0,TODAY()-$I123))))</f>
        <v/>
      </c>
      <c r="K123" s="16">
        <f>IF($A123="","",IF($D123="","No PO — confirm it should be off-contract",IF(COUNTIFS(POs!$A$5:$A$204,$D123)=0,"PO not found on the POs tab",IF(INDEX(POs!$D$5:$D$204,MATCH($D123,POs!$A$5:$A$204,0))&lt;&gt;$E123,"Category differs from the PO",IF(SUMIFS($F$5:$F$204,$D$5:$D$204,$D123)&gt;INDEX(POs!$F$5:$F$204,MATCH($D123,POs!$A$5:$A$204,0)),"Invoiced more than the PO value","OK")))))</f>
        <v/>
      </c>
    </row>
    <row r="124">
      <c r="A124" s="11" t="n"/>
      <c r="B124" s="7" t="n"/>
      <c r="C124" s="11" t="n"/>
      <c r="D124" s="11" t="n"/>
      <c r="E124" s="11" t="n"/>
      <c r="F124" s="12" t="n"/>
      <c r="G124" s="11" t="n"/>
      <c r="H124" s="15">
        <f>IF($A124="","",IFERROR(INDEX(Suppliers!$C$5:$C$54,MATCH($C124,Suppliers!$A$5:$A$54,0)),30))</f>
        <v/>
      </c>
      <c r="I124" s="8">
        <f>IF($A124="","",IF($B124="","",$B124+$H124))</f>
        <v/>
      </c>
      <c r="J124" s="15">
        <f>IF($A124="","",IF($G124="Paid","",IF($I124="","",MAX(0,TODAY()-$I124))))</f>
        <v/>
      </c>
      <c r="K124" s="16">
        <f>IF($A124="","",IF($D124="","No PO — confirm it should be off-contract",IF(COUNTIFS(POs!$A$5:$A$204,$D124)=0,"PO not found on the POs tab",IF(INDEX(POs!$D$5:$D$204,MATCH($D124,POs!$A$5:$A$204,0))&lt;&gt;$E124,"Category differs from the PO",IF(SUMIFS($F$5:$F$204,$D$5:$D$204,$D124)&gt;INDEX(POs!$F$5:$F$204,MATCH($D124,POs!$A$5:$A$204,0)),"Invoiced more than the PO value","OK")))))</f>
        <v/>
      </c>
    </row>
    <row r="125">
      <c r="A125" s="11" t="n"/>
      <c r="B125" s="7" t="n"/>
      <c r="C125" s="11" t="n"/>
      <c r="D125" s="11" t="n"/>
      <c r="E125" s="11" t="n"/>
      <c r="F125" s="12" t="n"/>
      <c r="G125" s="11" t="n"/>
      <c r="H125" s="15">
        <f>IF($A125="","",IFERROR(INDEX(Suppliers!$C$5:$C$54,MATCH($C125,Suppliers!$A$5:$A$54,0)),30))</f>
        <v/>
      </c>
      <c r="I125" s="8">
        <f>IF($A125="","",IF($B125="","",$B125+$H125))</f>
        <v/>
      </c>
      <c r="J125" s="15">
        <f>IF($A125="","",IF($G125="Paid","",IF($I125="","",MAX(0,TODAY()-$I125))))</f>
        <v/>
      </c>
      <c r="K125" s="16">
        <f>IF($A125="","",IF($D125="","No PO — confirm it should be off-contract",IF(COUNTIFS(POs!$A$5:$A$204,$D125)=0,"PO not found on the POs tab",IF(INDEX(POs!$D$5:$D$204,MATCH($D125,POs!$A$5:$A$204,0))&lt;&gt;$E125,"Category differs from the PO",IF(SUMIFS($F$5:$F$204,$D$5:$D$204,$D125)&gt;INDEX(POs!$F$5:$F$204,MATCH($D125,POs!$A$5:$A$204,0)),"Invoiced more than the PO value","OK")))))</f>
        <v/>
      </c>
    </row>
    <row r="126">
      <c r="A126" s="11" t="n"/>
      <c r="B126" s="7" t="n"/>
      <c r="C126" s="11" t="n"/>
      <c r="D126" s="11" t="n"/>
      <c r="E126" s="11" t="n"/>
      <c r="F126" s="12" t="n"/>
      <c r="G126" s="11" t="n"/>
      <c r="H126" s="15">
        <f>IF($A126="","",IFERROR(INDEX(Suppliers!$C$5:$C$54,MATCH($C126,Suppliers!$A$5:$A$54,0)),30))</f>
        <v/>
      </c>
      <c r="I126" s="8">
        <f>IF($A126="","",IF($B126="","",$B126+$H126))</f>
        <v/>
      </c>
      <c r="J126" s="15">
        <f>IF($A126="","",IF($G126="Paid","",IF($I126="","",MAX(0,TODAY()-$I126))))</f>
        <v/>
      </c>
      <c r="K126" s="16">
        <f>IF($A126="","",IF($D126="","No PO — confirm it should be off-contract",IF(COUNTIFS(POs!$A$5:$A$204,$D126)=0,"PO not found on the POs tab",IF(INDEX(POs!$D$5:$D$204,MATCH($D126,POs!$A$5:$A$204,0))&lt;&gt;$E126,"Category differs from the PO",IF(SUMIFS($F$5:$F$204,$D$5:$D$204,$D126)&gt;INDEX(POs!$F$5:$F$204,MATCH($D126,POs!$A$5:$A$204,0)),"Invoiced more than the PO value","OK")))))</f>
        <v/>
      </c>
    </row>
    <row r="127">
      <c r="A127" s="11" t="n"/>
      <c r="B127" s="7" t="n"/>
      <c r="C127" s="11" t="n"/>
      <c r="D127" s="11" t="n"/>
      <c r="E127" s="11" t="n"/>
      <c r="F127" s="12" t="n"/>
      <c r="G127" s="11" t="n"/>
      <c r="H127" s="15">
        <f>IF($A127="","",IFERROR(INDEX(Suppliers!$C$5:$C$54,MATCH($C127,Suppliers!$A$5:$A$54,0)),30))</f>
        <v/>
      </c>
      <c r="I127" s="8">
        <f>IF($A127="","",IF($B127="","",$B127+$H127))</f>
        <v/>
      </c>
      <c r="J127" s="15">
        <f>IF($A127="","",IF($G127="Paid","",IF($I127="","",MAX(0,TODAY()-$I127))))</f>
        <v/>
      </c>
      <c r="K127" s="16">
        <f>IF($A127="","",IF($D127="","No PO — confirm it should be off-contract",IF(COUNTIFS(POs!$A$5:$A$204,$D127)=0,"PO not found on the POs tab",IF(INDEX(POs!$D$5:$D$204,MATCH($D127,POs!$A$5:$A$204,0))&lt;&gt;$E127,"Category differs from the PO",IF(SUMIFS($F$5:$F$204,$D$5:$D$204,$D127)&gt;INDEX(POs!$F$5:$F$204,MATCH($D127,POs!$A$5:$A$204,0)),"Invoiced more than the PO value","OK")))))</f>
        <v/>
      </c>
    </row>
    <row r="128">
      <c r="A128" s="11" t="n"/>
      <c r="B128" s="7" t="n"/>
      <c r="C128" s="11" t="n"/>
      <c r="D128" s="11" t="n"/>
      <c r="E128" s="11" t="n"/>
      <c r="F128" s="12" t="n"/>
      <c r="G128" s="11" t="n"/>
      <c r="H128" s="15">
        <f>IF($A128="","",IFERROR(INDEX(Suppliers!$C$5:$C$54,MATCH($C128,Suppliers!$A$5:$A$54,0)),30))</f>
        <v/>
      </c>
      <c r="I128" s="8">
        <f>IF($A128="","",IF($B128="","",$B128+$H128))</f>
        <v/>
      </c>
      <c r="J128" s="15">
        <f>IF($A128="","",IF($G128="Paid","",IF($I128="","",MAX(0,TODAY()-$I128))))</f>
        <v/>
      </c>
      <c r="K128" s="16">
        <f>IF($A128="","",IF($D128="","No PO — confirm it should be off-contract",IF(COUNTIFS(POs!$A$5:$A$204,$D128)=0,"PO not found on the POs tab",IF(INDEX(POs!$D$5:$D$204,MATCH($D128,POs!$A$5:$A$204,0))&lt;&gt;$E128,"Category differs from the PO",IF(SUMIFS($F$5:$F$204,$D$5:$D$204,$D128)&gt;INDEX(POs!$F$5:$F$204,MATCH($D128,POs!$A$5:$A$204,0)),"Invoiced more than the PO value","OK")))))</f>
        <v/>
      </c>
    </row>
    <row r="129">
      <c r="A129" s="11" t="n"/>
      <c r="B129" s="7" t="n"/>
      <c r="C129" s="11" t="n"/>
      <c r="D129" s="11" t="n"/>
      <c r="E129" s="11" t="n"/>
      <c r="F129" s="12" t="n"/>
      <c r="G129" s="11" t="n"/>
      <c r="H129" s="15">
        <f>IF($A129="","",IFERROR(INDEX(Suppliers!$C$5:$C$54,MATCH($C129,Suppliers!$A$5:$A$54,0)),30))</f>
        <v/>
      </c>
      <c r="I129" s="8">
        <f>IF($A129="","",IF($B129="","",$B129+$H129))</f>
        <v/>
      </c>
      <c r="J129" s="15">
        <f>IF($A129="","",IF($G129="Paid","",IF($I129="","",MAX(0,TODAY()-$I129))))</f>
        <v/>
      </c>
      <c r="K129" s="16">
        <f>IF($A129="","",IF($D129="","No PO — confirm it should be off-contract",IF(COUNTIFS(POs!$A$5:$A$204,$D129)=0,"PO not found on the POs tab",IF(INDEX(POs!$D$5:$D$204,MATCH($D129,POs!$A$5:$A$204,0))&lt;&gt;$E129,"Category differs from the PO",IF(SUMIFS($F$5:$F$204,$D$5:$D$204,$D129)&gt;INDEX(POs!$F$5:$F$204,MATCH($D129,POs!$A$5:$A$204,0)),"Invoiced more than the PO value","OK")))))</f>
        <v/>
      </c>
    </row>
    <row r="130">
      <c r="A130" s="11" t="n"/>
      <c r="B130" s="7" t="n"/>
      <c r="C130" s="11" t="n"/>
      <c r="D130" s="11" t="n"/>
      <c r="E130" s="11" t="n"/>
      <c r="F130" s="12" t="n"/>
      <c r="G130" s="11" t="n"/>
      <c r="H130" s="15">
        <f>IF($A130="","",IFERROR(INDEX(Suppliers!$C$5:$C$54,MATCH($C130,Suppliers!$A$5:$A$54,0)),30))</f>
        <v/>
      </c>
      <c r="I130" s="8">
        <f>IF($A130="","",IF($B130="","",$B130+$H130))</f>
        <v/>
      </c>
      <c r="J130" s="15">
        <f>IF($A130="","",IF($G130="Paid","",IF($I130="","",MAX(0,TODAY()-$I130))))</f>
        <v/>
      </c>
      <c r="K130" s="16">
        <f>IF($A130="","",IF($D130="","No PO — confirm it should be off-contract",IF(COUNTIFS(POs!$A$5:$A$204,$D130)=0,"PO not found on the POs tab",IF(INDEX(POs!$D$5:$D$204,MATCH($D130,POs!$A$5:$A$204,0))&lt;&gt;$E130,"Category differs from the PO",IF(SUMIFS($F$5:$F$204,$D$5:$D$204,$D130)&gt;INDEX(POs!$F$5:$F$204,MATCH($D130,POs!$A$5:$A$204,0)),"Invoiced more than the PO value","OK")))))</f>
        <v/>
      </c>
    </row>
    <row r="131">
      <c r="A131" s="11" t="n"/>
      <c r="B131" s="7" t="n"/>
      <c r="C131" s="11" t="n"/>
      <c r="D131" s="11" t="n"/>
      <c r="E131" s="11" t="n"/>
      <c r="F131" s="12" t="n"/>
      <c r="G131" s="11" t="n"/>
      <c r="H131" s="15">
        <f>IF($A131="","",IFERROR(INDEX(Suppliers!$C$5:$C$54,MATCH($C131,Suppliers!$A$5:$A$54,0)),30))</f>
        <v/>
      </c>
      <c r="I131" s="8">
        <f>IF($A131="","",IF($B131="","",$B131+$H131))</f>
        <v/>
      </c>
      <c r="J131" s="15">
        <f>IF($A131="","",IF($G131="Paid","",IF($I131="","",MAX(0,TODAY()-$I131))))</f>
        <v/>
      </c>
      <c r="K131" s="16">
        <f>IF($A131="","",IF($D131="","No PO — confirm it should be off-contract",IF(COUNTIFS(POs!$A$5:$A$204,$D131)=0,"PO not found on the POs tab",IF(INDEX(POs!$D$5:$D$204,MATCH($D131,POs!$A$5:$A$204,0))&lt;&gt;$E131,"Category differs from the PO",IF(SUMIFS($F$5:$F$204,$D$5:$D$204,$D131)&gt;INDEX(POs!$F$5:$F$204,MATCH($D131,POs!$A$5:$A$204,0)),"Invoiced more than the PO value","OK")))))</f>
        <v/>
      </c>
    </row>
    <row r="132">
      <c r="A132" s="11" t="n"/>
      <c r="B132" s="7" t="n"/>
      <c r="C132" s="11" t="n"/>
      <c r="D132" s="11" t="n"/>
      <c r="E132" s="11" t="n"/>
      <c r="F132" s="12" t="n"/>
      <c r="G132" s="11" t="n"/>
      <c r="H132" s="15">
        <f>IF($A132="","",IFERROR(INDEX(Suppliers!$C$5:$C$54,MATCH($C132,Suppliers!$A$5:$A$54,0)),30))</f>
        <v/>
      </c>
      <c r="I132" s="8">
        <f>IF($A132="","",IF($B132="","",$B132+$H132))</f>
        <v/>
      </c>
      <c r="J132" s="15">
        <f>IF($A132="","",IF($G132="Paid","",IF($I132="","",MAX(0,TODAY()-$I132))))</f>
        <v/>
      </c>
      <c r="K132" s="16">
        <f>IF($A132="","",IF($D132="","No PO — confirm it should be off-contract",IF(COUNTIFS(POs!$A$5:$A$204,$D132)=0,"PO not found on the POs tab",IF(INDEX(POs!$D$5:$D$204,MATCH($D132,POs!$A$5:$A$204,0))&lt;&gt;$E132,"Category differs from the PO",IF(SUMIFS($F$5:$F$204,$D$5:$D$204,$D132)&gt;INDEX(POs!$F$5:$F$204,MATCH($D132,POs!$A$5:$A$204,0)),"Invoiced more than the PO value","OK")))))</f>
        <v/>
      </c>
    </row>
    <row r="133">
      <c r="A133" s="11" t="n"/>
      <c r="B133" s="7" t="n"/>
      <c r="C133" s="11" t="n"/>
      <c r="D133" s="11" t="n"/>
      <c r="E133" s="11" t="n"/>
      <c r="F133" s="12" t="n"/>
      <c r="G133" s="11" t="n"/>
      <c r="H133" s="15">
        <f>IF($A133="","",IFERROR(INDEX(Suppliers!$C$5:$C$54,MATCH($C133,Suppliers!$A$5:$A$54,0)),30))</f>
        <v/>
      </c>
      <c r="I133" s="8">
        <f>IF($A133="","",IF($B133="","",$B133+$H133))</f>
        <v/>
      </c>
      <c r="J133" s="15">
        <f>IF($A133="","",IF($G133="Paid","",IF($I133="","",MAX(0,TODAY()-$I133))))</f>
        <v/>
      </c>
      <c r="K133" s="16">
        <f>IF($A133="","",IF($D133="","No PO — confirm it should be off-contract",IF(COUNTIFS(POs!$A$5:$A$204,$D133)=0,"PO not found on the POs tab",IF(INDEX(POs!$D$5:$D$204,MATCH($D133,POs!$A$5:$A$204,0))&lt;&gt;$E133,"Category differs from the PO",IF(SUMIFS($F$5:$F$204,$D$5:$D$204,$D133)&gt;INDEX(POs!$F$5:$F$204,MATCH($D133,POs!$A$5:$A$204,0)),"Invoiced more than the PO value","OK")))))</f>
        <v/>
      </c>
    </row>
    <row r="134">
      <c r="A134" s="11" t="n"/>
      <c r="B134" s="7" t="n"/>
      <c r="C134" s="11" t="n"/>
      <c r="D134" s="11" t="n"/>
      <c r="E134" s="11" t="n"/>
      <c r="F134" s="12" t="n"/>
      <c r="G134" s="11" t="n"/>
      <c r="H134" s="15">
        <f>IF($A134="","",IFERROR(INDEX(Suppliers!$C$5:$C$54,MATCH($C134,Suppliers!$A$5:$A$54,0)),30))</f>
        <v/>
      </c>
      <c r="I134" s="8">
        <f>IF($A134="","",IF($B134="","",$B134+$H134))</f>
        <v/>
      </c>
      <c r="J134" s="15">
        <f>IF($A134="","",IF($G134="Paid","",IF($I134="","",MAX(0,TODAY()-$I134))))</f>
        <v/>
      </c>
      <c r="K134" s="16">
        <f>IF($A134="","",IF($D134="","No PO — confirm it should be off-contract",IF(COUNTIFS(POs!$A$5:$A$204,$D134)=0,"PO not found on the POs tab",IF(INDEX(POs!$D$5:$D$204,MATCH($D134,POs!$A$5:$A$204,0))&lt;&gt;$E134,"Category differs from the PO",IF(SUMIFS($F$5:$F$204,$D$5:$D$204,$D134)&gt;INDEX(POs!$F$5:$F$204,MATCH($D134,POs!$A$5:$A$204,0)),"Invoiced more than the PO value","OK")))))</f>
        <v/>
      </c>
    </row>
    <row r="135">
      <c r="A135" s="11" t="n"/>
      <c r="B135" s="7" t="n"/>
      <c r="C135" s="11" t="n"/>
      <c r="D135" s="11" t="n"/>
      <c r="E135" s="11" t="n"/>
      <c r="F135" s="12" t="n"/>
      <c r="G135" s="11" t="n"/>
      <c r="H135" s="15">
        <f>IF($A135="","",IFERROR(INDEX(Suppliers!$C$5:$C$54,MATCH($C135,Suppliers!$A$5:$A$54,0)),30))</f>
        <v/>
      </c>
      <c r="I135" s="8">
        <f>IF($A135="","",IF($B135="","",$B135+$H135))</f>
        <v/>
      </c>
      <c r="J135" s="15">
        <f>IF($A135="","",IF($G135="Paid","",IF($I135="","",MAX(0,TODAY()-$I135))))</f>
        <v/>
      </c>
      <c r="K135" s="16">
        <f>IF($A135="","",IF($D135="","No PO — confirm it should be off-contract",IF(COUNTIFS(POs!$A$5:$A$204,$D135)=0,"PO not found on the POs tab",IF(INDEX(POs!$D$5:$D$204,MATCH($D135,POs!$A$5:$A$204,0))&lt;&gt;$E135,"Category differs from the PO",IF(SUMIFS($F$5:$F$204,$D$5:$D$204,$D135)&gt;INDEX(POs!$F$5:$F$204,MATCH($D135,POs!$A$5:$A$204,0)),"Invoiced more than the PO value","OK")))))</f>
        <v/>
      </c>
    </row>
    <row r="136">
      <c r="A136" s="11" t="n"/>
      <c r="B136" s="7" t="n"/>
      <c r="C136" s="11" t="n"/>
      <c r="D136" s="11" t="n"/>
      <c r="E136" s="11" t="n"/>
      <c r="F136" s="12" t="n"/>
      <c r="G136" s="11" t="n"/>
      <c r="H136" s="15">
        <f>IF($A136="","",IFERROR(INDEX(Suppliers!$C$5:$C$54,MATCH($C136,Suppliers!$A$5:$A$54,0)),30))</f>
        <v/>
      </c>
      <c r="I136" s="8">
        <f>IF($A136="","",IF($B136="","",$B136+$H136))</f>
        <v/>
      </c>
      <c r="J136" s="15">
        <f>IF($A136="","",IF($G136="Paid","",IF($I136="","",MAX(0,TODAY()-$I136))))</f>
        <v/>
      </c>
      <c r="K136" s="16">
        <f>IF($A136="","",IF($D136="","No PO — confirm it should be off-contract",IF(COUNTIFS(POs!$A$5:$A$204,$D136)=0,"PO not found on the POs tab",IF(INDEX(POs!$D$5:$D$204,MATCH($D136,POs!$A$5:$A$204,0))&lt;&gt;$E136,"Category differs from the PO",IF(SUMIFS($F$5:$F$204,$D$5:$D$204,$D136)&gt;INDEX(POs!$F$5:$F$204,MATCH($D136,POs!$A$5:$A$204,0)),"Invoiced more than the PO value","OK")))))</f>
        <v/>
      </c>
    </row>
    <row r="137">
      <c r="A137" s="11" t="n"/>
      <c r="B137" s="7" t="n"/>
      <c r="C137" s="11" t="n"/>
      <c r="D137" s="11" t="n"/>
      <c r="E137" s="11" t="n"/>
      <c r="F137" s="12" t="n"/>
      <c r="G137" s="11" t="n"/>
      <c r="H137" s="15">
        <f>IF($A137="","",IFERROR(INDEX(Suppliers!$C$5:$C$54,MATCH($C137,Suppliers!$A$5:$A$54,0)),30))</f>
        <v/>
      </c>
      <c r="I137" s="8">
        <f>IF($A137="","",IF($B137="","",$B137+$H137))</f>
        <v/>
      </c>
      <c r="J137" s="15">
        <f>IF($A137="","",IF($G137="Paid","",IF($I137="","",MAX(0,TODAY()-$I137))))</f>
        <v/>
      </c>
      <c r="K137" s="16">
        <f>IF($A137="","",IF($D137="","No PO — confirm it should be off-contract",IF(COUNTIFS(POs!$A$5:$A$204,$D137)=0,"PO not found on the POs tab",IF(INDEX(POs!$D$5:$D$204,MATCH($D137,POs!$A$5:$A$204,0))&lt;&gt;$E137,"Category differs from the PO",IF(SUMIFS($F$5:$F$204,$D$5:$D$204,$D137)&gt;INDEX(POs!$F$5:$F$204,MATCH($D137,POs!$A$5:$A$204,0)),"Invoiced more than the PO value","OK")))))</f>
        <v/>
      </c>
    </row>
    <row r="138">
      <c r="A138" s="11" t="n"/>
      <c r="B138" s="7" t="n"/>
      <c r="C138" s="11" t="n"/>
      <c r="D138" s="11" t="n"/>
      <c r="E138" s="11" t="n"/>
      <c r="F138" s="12" t="n"/>
      <c r="G138" s="11" t="n"/>
      <c r="H138" s="15">
        <f>IF($A138="","",IFERROR(INDEX(Suppliers!$C$5:$C$54,MATCH($C138,Suppliers!$A$5:$A$54,0)),30))</f>
        <v/>
      </c>
      <c r="I138" s="8">
        <f>IF($A138="","",IF($B138="","",$B138+$H138))</f>
        <v/>
      </c>
      <c r="J138" s="15">
        <f>IF($A138="","",IF($G138="Paid","",IF($I138="","",MAX(0,TODAY()-$I138))))</f>
        <v/>
      </c>
      <c r="K138" s="16">
        <f>IF($A138="","",IF($D138="","No PO — confirm it should be off-contract",IF(COUNTIFS(POs!$A$5:$A$204,$D138)=0,"PO not found on the POs tab",IF(INDEX(POs!$D$5:$D$204,MATCH($D138,POs!$A$5:$A$204,0))&lt;&gt;$E138,"Category differs from the PO",IF(SUMIFS($F$5:$F$204,$D$5:$D$204,$D138)&gt;INDEX(POs!$F$5:$F$204,MATCH($D138,POs!$A$5:$A$204,0)),"Invoiced more than the PO value","OK")))))</f>
        <v/>
      </c>
    </row>
    <row r="139">
      <c r="A139" s="11" t="n"/>
      <c r="B139" s="7" t="n"/>
      <c r="C139" s="11" t="n"/>
      <c r="D139" s="11" t="n"/>
      <c r="E139" s="11" t="n"/>
      <c r="F139" s="12" t="n"/>
      <c r="G139" s="11" t="n"/>
      <c r="H139" s="15">
        <f>IF($A139="","",IFERROR(INDEX(Suppliers!$C$5:$C$54,MATCH($C139,Suppliers!$A$5:$A$54,0)),30))</f>
        <v/>
      </c>
      <c r="I139" s="8">
        <f>IF($A139="","",IF($B139="","",$B139+$H139))</f>
        <v/>
      </c>
      <c r="J139" s="15">
        <f>IF($A139="","",IF($G139="Paid","",IF($I139="","",MAX(0,TODAY()-$I139))))</f>
        <v/>
      </c>
      <c r="K139" s="16">
        <f>IF($A139="","",IF($D139="","No PO — confirm it should be off-contract",IF(COUNTIFS(POs!$A$5:$A$204,$D139)=0,"PO not found on the POs tab",IF(INDEX(POs!$D$5:$D$204,MATCH($D139,POs!$A$5:$A$204,0))&lt;&gt;$E139,"Category differs from the PO",IF(SUMIFS($F$5:$F$204,$D$5:$D$204,$D139)&gt;INDEX(POs!$F$5:$F$204,MATCH($D139,POs!$A$5:$A$204,0)),"Invoiced more than the PO value","OK")))))</f>
        <v/>
      </c>
    </row>
    <row r="140">
      <c r="A140" s="11" t="n"/>
      <c r="B140" s="7" t="n"/>
      <c r="C140" s="11" t="n"/>
      <c r="D140" s="11" t="n"/>
      <c r="E140" s="11" t="n"/>
      <c r="F140" s="12" t="n"/>
      <c r="G140" s="11" t="n"/>
      <c r="H140" s="15">
        <f>IF($A140="","",IFERROR(INDEX(Suppliers!$C$5:$C$54,MATCH($C140,Suppliers!$A$5:$A$54,0)),30))</f>
        <v/>
      </c>
      <c r="I140" s="8">
        <f>IF($A140="","",IF($B140="","",$B140+$H140))</f>
        <v/>
      </c>
      <c r="J140" s="15">
        <f>IF($A140="","",IF($G140="Paid","",IF($I140="","",MAX(0,TODAY()-$I140))))</f>
        <v/>
      </c>
      <c r="K140" s="16">
        <f>IF($A140="","",IF($D140="","No PO — confirm it should be off-contract",IF(COUNTIFS(POs!$A$5:$A$204,$D140)=0,"PO not found on the POs tab",IF(INDEX(POs!$D$5:$D$204,MATCH($D140,POs!$A$5:$A$204,0))&lt;&gt;$E140,"Category differs from the PO",IF(SUMIFS($F$5:$F$204,$D$5:$D$204,$D140)&gt;INDEX(POs!$F$5:$F$204,MATCH($D140,POs!$A$5:$A$204,0)),"Invoiced more than the PO value","OK")))))</f>
        <v/>
      </c>
    </row>
    <row r="141">
      <c r="A141" s="11" t="n"/>
      <c r="B141" s="7" t="n"/>
      <c r="C141" s="11" t="n"/>
      <c r="D141" s="11" t="n"/>
      <c r="E141" s="11" t="n"/>
      <c r="F141" s="12" t="n"/>
      <c r="G141" s="11" t="n"/>
      <c r="H141" s="15">
        <f>IF($A141="","",IFERROR(INDEX(Suppliers!$C$5:$C$54,MATCH($C141,Suppliers!$A$5:$A$54,0)),30))</f>
        <v/>
      </c>
      <c r="I141" s="8">
        <f>IF($A141="","",IF($B141="","",$B141+$H141))</f>
        <v/>
      </c>
      <c r="J141" s="15">
        <f>IF($A141="","",IF($G141="Paid","",IF($I141="","",MAX(0,TODAY()-$I141))))</f>
        <v/>
      </c>
      <c r="K141" s="16">
        <f>IF($A141="","",IF($D141="","No PO — confirm it should be off-contract",IF(COUNTIFS(POs!$A$5:$A$204,$D141)=0,"PO not found on the POs tab",IF(INDEX(POs!$D$5:$D$204,MATCH($D141,POs!$A$5:$A$204,0))&lt;&gt;$E141,"Category differs from the PO",IF(SUMIFS($F$5:$F$204,$D$5:$D$204,$D141)&gt;INDEX(POs!$F$5:$F$204,MATCH($D141,POs!$A$5:$A$204,0)),"Invoiced more than the PO value","OK")))))</f>
        <v/>
      </c>
    </row>
    <row r="142">
      <c r="A142" s="11" t="n"/>
      <c r="B142" s="7" t="n"/>
      <c r="C142" s="11" t="n"/>
      <c r="D142" s="11" t="n"/>
      <c r="E142" s="11" t="n"/>
      <c r="F142" s="12" t="n"/>
      <c r="G142" s="11" t="n"/>
      <c r="H142" s="15">
        <f>IF($A142="","",IFERROR(INDEX(Suppliers!$C$5:$C$54,MATCH($C142,Suppliers!$A$5:$A$54,0)),30))</f>
        <v/>
      </c>
      <c r="I142" s="8">
        <f>IF($A142="","",IF($B142="","",$B142+$H142))</f>
        <v/>
      </c>
      <c r="J142" s="15">
        <f>IF($A142="","",IF($G142="Paid","",IF($I142="","",MAX(0,TODAY()-$I142))))</f>
        <v/>
      </c>
      <c r="K142" s="16">
        <f>IF($A142="","",IF($D142="","No PO — confirm it should be off-contract",IF(COUNTIFS(POs!$A$5:$A$204,$D142)=0,"PO not found on the POs tab",IF(INDEX(POs!$D$5:$D$204,MATCH($D142,POs!$A$5:$A$204,0))&lt;&gt;$E142,"Category differs from the PO",IF(SUMIFS($F$5:$F$204,$D$5:$D$204,$D142)&gt;INDEX(POs!$F$5:$F$204,MATCH($D142,POs!$A$5:$A$204,0)),"Invoiced more than the PO value","OK")))))</f>
        <v/>
      </c>
    </row>
    <row r="143">
      <c r="A143" s="11" t="n"/>
      <c r="B143" s="7" t="n"/>
      <c r="C143" s="11" t="n"/>
      <c r="D143" s="11" t="n"/>
      <c r="E143" s="11" t="n"/>
      <c r="F143" s="12" t="n"/>
      <c r="G143" s="11" t="n"/>
      <c r="H143" s="15">
        <f>IF($A143="","",IFERROR(INDEX(Suppliers!$C$5:$C$54,MATCH($C143,Suppliers!$A$5:$A$54,0)),30))</f>
        <v/>
      </c>
      <c r="I143" s="8">
        <f>IF($A143="","",IF($B143="","",$B143+$H143))</f>
        <v/>
      </c>
      <c r="J143" s="15">
        <f>IF($A143="","",IF($G143="Paid","",IF($I143="","",MAX(0,TODAY()-$I143))))</f>
        <v/>
      </c>
      <c r="K143" s="16">
        <f>IF($A143="","",IF($D143="","No PO — confirm it should be off-contract",IF(COUNTIFS(POs!$A$5:$A$204,$D143)=0,"PO not found on the POs tab",IF(INDEX(POs!$D$5:$D$204,MATCH($D143,POs!$A$5:$A$204,0))&lt;&gt;$E143,"Category differs from the PO",IF(SUMIFS($F$5:$F$204,$D$5:$D$204,$D143)&gt;INDEX(POs!$F$5:$F$204,MATCH($D143,POs!$A$5:$A$204,0)),"Invoiced more than the PO value","OK")))))</f>
        <v/>
      </c>
    </row>
    <row r="144">
      <c r="A144" s="11" t="n"/>
      <c r="B144" s="7" t="n"/>
      <c r="C144" s="11" t="n"/>
      <c r="D144" s="11" t="n"/>
      <c r="E144" s="11" t="n"/>
      <c r="F144" s="12" t="n"/>
      <c r="G144" s="11" t="n"/>
      <c r="H144" s="15">
        <f>IF($A144="","",IFERROR(INDEX(Suppliers!$C$5:$C$54,MATCH($C144,Suppliers!$A$5:$A$54,0)),30))</f>
        <v/>
      </c>
      <c r="I144" s="8">
        <f>IF($A144="","",IF($B144="","",$B144+$H144))</f>
        <v/>
      </c>
      <c r="J144" s="15">
        <f>IF($A144="","",IF($G144="Paid","",IF($I144="","",MAX(0,TODAY()-$I144))))</f>
        <v/>
      </c>
      <c r="K144" s="16">
        <f>IF($A144="","",IF($D144="","No PO — confirm it should be off-contract",IF(COUNTIFS(POs!$A$5:$A$204,$D144)=0,"PO not found on the POs tab",IF(INDEX(POs!$D$5:$D$204,MATCH($D144,POs!$A$5:$A$204,0))&lt;&gt;$E144,"Category differs from the PO",IF(SUMIFS($F$5:$F$204,$D$5:$D$204,$D144)&gt;INDEX(POs!$F$5:$F$204,MATCH($D144,POs!$A$5:$A$204,0)),"Invoiced more than the PO value","OK")))))</f>
        <v/>
      </c>
    </row>
    <row r="145">
      <c r="A145" s="11" t="n"/>
      <c r="B145" s="7" t="n"/>
      <c r="C145" s="11" t="n"/>
      <c r="D145" s="11" t="n"/>
      <c r="E145" s="11" t="n"/>
      <c r="F145" s="12" t="n"/>
      <c r="G145" s="11" t="n"/>
      <c r="H145" s="15">
        <f>IF($A145="","",IFERROR(INDEX(Suppliers!$C$5:$C$54,MATCH($C145,Suppliers!$A$5:$A$54,0)),30))</f>
        <v/>
      </c>
      <c r="I145" s="8">
        <f>IF($A145="","",IF($B145="","",$B145+$H145))</f>
        <v/>
      </c>
      <c r="J145" s="15">
        <f>IF($A145="","",IF($G145="Paid","",IF($I145="","",MAX(0,TODAY()-$I145))))</f>
        <v/>
      </c>
      <c r="K145" s="16">
        <f>IF($A145="","",IF($D145="","No PO — confirm it should be off-contract",IF(COUNTIFS(POs!$A$5:$A$204,$D145)=0,"PO not found on the POs tab",IF(INDEX(POs!$D$5:$D$204,MATCH($D145,POs!$A$5:$A$204,0))&lt;&gt;$E145,"Category differs from the PO",IF(SUMIFS($F$5:$F$204,$D$5:$D$204,$D145)&gt;INDEX(POs!$F$5:$F$204,MATCH($D145,POs!$A$5:$A$204,0)),"Invoiced more than the PO value","OK")))))</f>
        <v/>
      </c>
    </row>
    <row r="146">
      <c r="A146" s="11" t="n"/>
      <c r="B146" s="7" t="n"/>
      <c r="C146" s="11" t="n"/>
      <c r="D146" s="11" t="n"/>
      <c r="E146" s="11" t="n"/>
      <c r="F146" s="12" t="n"/>
      <c r="G146" s="11" t="n"/>
      <c r="H146" s="15">
        <f>IF($A146="","",IFERROR(INDEX(Suppliers!$C$5:$C$54,MATCH($C146,Suppliers!$A$5:$A$54,0)),30))</f>
        <v/>
      </c>
      <c r="I146" s="8">
        <f>IF($A146="","",IF($B146="","",$B146+$H146))</f>
        <v/>
      </c>
      <c r="J146" s="15">
        <f>IF($A146="","",IF($G146="Paid","",IF($I146="","",MAX(0,TODAY()-$I146))))</f>
        <v/>
      </c>
      <c r="K146" s="16">
        <f>IF($A146="","",IF($D146="","No PO — confirm it should be off-contract",IF(COUNTIFS(POs!$A$5:$A$204,$D146)=0,"PO not found on the POs tab",IF(INDEX(POs!$D$5:$D$204,MATCH($D146,POs!$A$5:$A$204,0))&lt;&gt;$E146,"Category differs from the PO",IF(SUMIFS($F$5:$F$204,$D$5:$D$204,$D146)&gt;INDEX(POs!$F$5:$F$204,MATCH($D146,POs!$A$5:$A$204,0)),"Invoiced more than the PO value","OK")))))</f>
        <v/>
      </c>
    </row>
    <row r="147">
      <c r="A147" s="11" t="n"/>
      <c r="B147" s="7" t="n"/>
      <c r="C147" s="11" t="n"/>
      <c r="D147" s="11" t="n"/>
      <c r="E147" s="11" t="n"/>
      <c r="F147" s="12" t="n"/>
      <c r="G147" s="11" t="n"/>
      <c r="H147" s="15">
        <f>IF($A147="","",IFERROR(INDEX(Suppliers!$C$5:$C$54,MATCH($C147,Suppliers!$A$5:$A$54,0)),30))</f>
        <v/>
      </c>
      <c r="I147" s="8">
        <f>IF($A147="","",IF($B147="","",$B147+$H147))</f>
        <v/>
      </c>
      <c r="J147" s="15">
        <f>IF($A147="","",IF($G147="Paid","",IF($I147="","",MAX(0,TODAY()-$I147))))</f>
        <v/>
      </c>
      <c r="K147" s="16">
        <f>IF($A147="","",IF($D147="","No PO — confirm it should be off-contract",IF(COUNTIFS(POs!$A$5:$A$204,$D147)=0,"PO not found on the POs tab",IF(INDEX(POs!$D$5:$D$204,MATCH($D147,POs!$A$5:$A$204,0))&lt;&gt;$E147,"Category differs from the PO",IF(SUMIFS($F$5:$F$204,$D$5:$D$204,$D147)&gt;INDEX(POs!$F$5:$F$204,MATCH($D147,POs!$A$5:$A$204,0)),"Invoiced more than the PO value","OK")))))</f>
        <v/>
      </c>
    </row>
    <row r="148">
      <c r="A148" s="11" t="n"/>
      <c r="B148" s="7" t="n"/>
      <c r="C148" s="11" t="n"/>
      <c r="D148" s="11" t="n"/>
      <c r="E148" s="11" t="n"/>
      <c r="F148" s="12" t="n"/>
      <c r="G148" s="11" t="n"/>
      <c r="H148" s="15">
        <f>IF($A148="","",IFERROR(INDEX(Suppliers!$C$5:$C$54,MATCH($C148,Suppliers!$A$5:$A$54,0)),30))</f>
        <v/>
      </c>
      <c r="I148" s="8">
        <f>IF($A148="","",IF($B148="","",$B148+$H148))</f>
        <v/>
      </c>
      <c r="J148" s="15">
        <f>IF($A148="","",IF($G148="Paid","",IF($I148="","",MAX(0,TODAY()-$I148))))</f>
        <v/>
      </c>
      <c r="K148" s="16">
        <f>IF($A148="","",IF($D148="","No PO — confirm it should be off-contract",IF(COUNTIFS(POs!$A$5:$A$204,$D148)=0,"PO not found on the POs tab",IF(INDEX(POs!$D$5:$D$204,MATCH($D148,POs!$A$5:$A$204,0))&lt;&gt;$E148,"Category differs from the PO",IF(SUMIFS($F$5:$F$204,$D$5:$D$204,$D148)&gt;INDEX(POs!$F$5:$F$204,MATCH($D148,POs!$A$5:$A$204,0)),"Invoiced more than the PO value","OK")))))</f>
        <v/>
      </c>
    </row>
    <row r="149">
      <c r="A149" s="11" t="n"/>
      <c r="B149" s="7" t="n"/>
      <c r="C149" s="11" t="n"/>
      <c r="D149" s="11" t="n"/>
      <c r="E149" s="11" t="n"/>
      <c r="F149" s="12" t="n"/>
      <c r="G149" s="11" t="n"/>
      <c r="H149" s="15">
        <f>IF($A149="","",IFERROR(INDEX(Suppliers!$C$5:$C$54,MATCH($C149,Suppliers!$A$5:$A$54,0)),30))</f>
        <v/>
      </c>
      <c r="I149" s="8">
        <f>IF($A149="","",IF($B149="","",$B149+$H149))</f>
        <v/>
      </c>
      <c r="J149" s="15">
        <f>IF($A149="","",IF($G149="Paid","",IF($I149="","",MAX(0,TODAY()-$I149))))</f>
        <v/>
      </c>
      <c r="K149" s="16">
        <f>IF($A149="","",IF($D149="","No PO — confirm it should be off-contract",IF(COUNTIFS(POs!$A$5:$A$204,$D149)=0,"PO not found on the POs tab",IF(INDEX(POs!$D$5:$D$204,MATCH($D149,POs!$A$5:$A$204,0))&lt;&gt;$E149,"Category differs from the PO",IF(SUMIFS($F$5:$F$204,$D$5:$D$204,$D149)&gt;INDEX(POs!$F$5:$F$204,MATCH($D149,POs!$A$5:$A$204,0)),"Invoiced more than the PO value","OK")))))</f>
        <v/>
      </c>
    </row>
    <row r="150">
      <c r="A150" s="11" t="n"/>
      <c r="B150" s="7" t="n"/>
      <c r="C150" s="11" t="n"/>
      <c r="D150" s="11" t="n"/>
      <c r="E150" s="11" t="n"/>
      <c r="F150" s="12" t="n"/>
      <c r="G150" s="11" t="n"/>
      <c r="H150" s="15">
        <f>IF($A150="","",IFERROR(INDEX(Suppliers!$C$5:$C$54,MATCH($C150,Suppliers!$A$5:$A$54,0)),30))</f>
        <v/>
      </c>
      <c r="I150" s="8">
        <f>IF($A150="","",IF($B150="","",$B150+$H150))</f>
        <v/>
      </c>
      <c r="J150" s="15">
        <f>IF($A150="","",IF($G150="Paid","",IF($I150="","",MAX(0,TODAY()-$I150))))</f>
        <v/>
      </c>
      <c r="K150" s="16">
        <f>IF($A150="","",IF($D150="","No PO — confirm it should be off-contract",IF(COUNTIFS(POs!$A$5:$A$204,$D150)=0,"PO not found on the POs tab",IF(INDEX(POs!$D$5:$D$204,MATCH($D150,POs!$A$5:$A$204,0))&lt;&gt;$E150,"Category differs from the PO",IF(SUMIFS($F$5:$F$204,$D$5:$D$204,$D150)&gt;INDEX(POs!$F$5:$F$204,MATCH($D150,POs!$A$5:$A$204,0)),"Invoiced more than the PO value","OK")))))</f>
        <v/>
      </c>
    </row>
    <row r="151">
      <c r="A151" s="11" t="n"/>
      <c r="B151" s="7" t="n"/>
      <c r="C151" s="11" t="n"/>
      <c r="D151" s="11" t="n"/>
      <c r="E151" s="11" t="n"/>
      <c r="F151" s="12" t="n"/>
      <c r="G151" s="11" t="n"/>
      <c r="H151" s="15">
        <f>IF($A151="","",IFERROR(INDEX(Suppliers!$C$5:$C$54,MATCH($C151,Suppliers!$A$5:$A$54,0)),30))</f>
        <v/>
      </c>
      <c r="I151" s="8">
        <f>IF($A151="","",IF($B151="","",$B151+$H151))</f>
        <v/>
      </c>
      <c r="J151" s="15">
        <f>IF($A151="","",IF($G151="Paid","",IF($I151="","",MAX(0,TODAY()-$I151))))</f>
        <v/>
      </c>
      <c r="K151" s="16">
        <f>IF($A151="","",IF($D151="","No PO — confirm it should be off-contract",IF(COUNTIFS(POs!$A$5:$A$204,$D151)=0,"PO not found on the POs tab",IF(INDEX(POs!$D$5:$D$204,MATCH($D151,POs!$A$5:$A$204,0))&lt;&gt;$E151,"Category differs from the PO",IF(SUMIFS($F$5:$F$204,$D$5:$D$204,$D151)&gt;INDEX(POs!$F$5:$F$204,MATCH($D151,POs!$A$5:$A$204,0)),"Invoiced more than the PO value","OK")))))</f>
        <v/>
      </c>
    </row>
    <row r="152">
      <c r="A152" s="11" t="n"/>
      <c r="B152" s="7" t="n"/>
      <c r="C152" s="11" t="n"/>
      <c r="D152" s="11" t="n"/>
      <c r="E152" s="11" t="n"/>
      <c r="F152" s="12" t="n"/>
      <c r="G152" s="11" t="n"/>
      <c r="H152" s="15">
        <f>IF($A152="","",IFERROR(INDEX(Suppliers!$C$5:$C$54,MATCH($C152,Suppliers!$A$5:$A$54,0)),30))</f>
        <v/>
      </c>
      <c r="I152" s="8">
        <f>IF($A152="","",IF($B152="","",$B152+$H152))</f>
        <v/>
      </c>
      <c r="J152" s="15">
        <f>IF($A152="","",IF($G152="Paid","",IF($I152="","",MAX(0,TODAY()-$I152))))</f>
        <v/>
      </c>
      <c r="K152" s="16">
        <f>IF($A152="","",IF($D152="","No PO — confirm it should be off-contract",IF(COUNTIFS(POs!$A$5:$A$204,$D152)=0,"PO not found on the POs tab",IF(INDEX(POs!$D$5:$D$204,MATCH($D152,POs!$A$5:$A$204,0))&lt;&gt;$E152,"Category differs from the PO",IF(SUMIFS($F$5:$F$204,$D$5:$D$204,$D152)&gt;INDEX(POs!$F$5:$F$204,MATCH($D152,POs!$A$5:$A$204,0)),"Invoiced more than the PO value","OK")))))</f>
        <v/>
      </c>
    </row>
    <row r="153">
      <c r="A153" s="11" t="n"/>
      <c r="B153" s="7" t="n"/>
      <c r="C153" s="11" t="n"/>
      <c r="D153" s="11" t="n"/>
      <c r="E153" s="11" t="n"/>
      <c r="F153" s="12" t="n"/>
      <c r="G153" s="11" t="n"/>
      <c r="H153" s="15">
        <f>IF($A153="","",IFERROR(INDEX(Suppliers!$C$5:$C$54,MATCH($C153,Suppliers!$A$5:$A$54,0)),30))</f>
        <v/>
      </c>
      <c r="I153" s="8">
        <f>IF($A153="","",IF($B153="","",$B153+$H153))</f>
        <v/>
      </c>
      <c r="J153" s="15">
        <f>IF($A153="","",IF($G153="Paid","",IF($I153="","",MAX(0,TODAY()-$I153))))</f>
        <v/>
      </c>
      <c r="K153" s="16">
        <f>IF($A153="","",IF($D153="","No PO — confirm it should be off-contract",IF(COUNTIFS(POs!$A$5:$A$204,$D153)=0,"PO not found on the POs tab",IF(INDEX(POs!$D$5:$D$204,MATCH($D153,POs!$A$5:$A$204,0))&lt;&gt;$E153,"Category differs from the PO",IF(SUMIFS($F$5:$F$204,$D$5:$D$204,$D153)&gt;INDEX(POs!$F$5:$F$204,MATCH($D153,POs!$A$5:$A$204,0)),"Invoiced more than the PO value","OK")))))</f>
        <v/>
      </c>
    </row>
    <row r="154">
      <c r="A154" s="11" t="n"/>
      <c r="B154" s="7" t="n"/>
      <c r="C154" s="11" t="n"/>
      <c r="D154" s="11" t="n"/>
      <c r="E154" s="11" t="n"/>
      <c r="F154" s="12" t="n"/>
      <c r="G154" s="11" t="n"/>
      <c r="H154" s="15">
        <f>IF($A154="","",IFERROR(INDEX(Suppliers!$C$5:$C$54,MATCH($C154,Suppliers!$A$5:$A$54,0)),30))</f>
        <v/>
      </c>
      <c r="I154" s="8">
        <f>IF($A154="","",IF($B154="","",$B154+$H154))</f>
        <v/>
      </c>
      <c r="J154" s="15">
        <f>IF($A154="","",IF($G154="Paid","",IF($I154="","",MAX(0,TODAY()-$I154))))</f>
        <v/>
      </c>
      <c r="K154" s="16">
        <f>IF($A154="","",IF($D154="","No PO — confirm it should be off-contract",IF(COUNTIFS(POs!$A$5:$A$204,$D154)=0,"PO not found on the POs tab",IF(INDEX(POs!$D$5:$D$204,MATCH($D154,POs!$A$5:$A$204,0))&lt;&gt;$E154,"Category differs from the PO",IF(SUMIFS($F$5:$F$204,$D$5:$D$204,$D154)&gt;INDEX(POs!$F$5:$F$204,MATCH($D154,POs!$A$5:$A$204,0)),"Invoiced more than the PO value","OK")))))</f>
        <v/>
      </c>
    </row>
    <row r="155">
      <c r="A155" s="11" t="n"/>
      <c r="B155" s="7" t="n"/>
      <c r="C155" s="11" t="n"/>
      <c r="D155" s="11" t="n"/>
      <c r="E155" s="11" t="n"/>
      <c r="F155" s="12" t="n"/>
      <c r="G155" s="11" t="n"/>
      <c r="H155" s="15">
        <f>IF($A155="","",IFERROR(INDEX(Suppliers!$C$5:$C$54,MATCH($C155,Suppliers!$A$5:$A$54,0)),30))</f>
        <v/>
      </c>
      <c r="I155" s="8">
        <f>IF($A155="","",IF($B155="","",$B155+$H155))</f>
        <v/>
      </c>
      <c r="J155" s="15">
        <f>IF($A155="","",IF($G155="Paid","",IF($I155="","",MAX(0,TODAY()-$I155))))</f>
        <v/>
      </c>
      <c r="K155" s="16">
        <f>IF($A155="","",IF($D155="","No PO — confirm it should be off-contract",IF(COUNTIFS(POs!$A$5:$A$204,$D155)=0,"PO not found on the POs tab",IF(INDEX(POs!$D$5:$D$204,MATCH($D155,POs!$A$5:$A$204,0))&lt;&gt;$E155,"Category differs from the PO",IF(SUMIFS($F$5:$F$204,$D$5:$D$204,$D155)&gt;INDEX(POs!$F$5:$F$204,MATCH($D155,POs!$A$5:$A$204,0)),"Invoiced more than the PO value","OK")))))</f>
        <v/>
      </c>
    </row>
    <row r="156">
      <c r="A156" s="11" t="n"/>
      <c r="B156" s="7" t="n"/>
      <c r="C156" s="11" t="n"/>
      <c r="D156" s="11" t="n"/>
      <c r="E156" s="11" t="n"/>
      <c r="F156" s="12" t="n"/>
      <c r="G156" s="11" t="n"/>
      <c r="H156" s="15">
        <f>IF($A156="","",IFERROR(INDEX(Suppliers!$C$5:$C$54,MATCH($C156,Suppliers!$A$5:$A$54,0)),30))</f>
        <v/>
      </c>
      <c r="I156" s="8">
        <f>IF($A156="","",IF($B156="","",$B156+$H156))</f>
        <v/>
      </c>
      <c r="J156" s="15">
        <f>IF($A156="","",IF($G156="Paid","",IF($I156="","",MAX(0,TODAY()-$I156))))</f>
        <v/>
      </c>
      <c r="K156" s="16">
        <f>IF($A156="","",IF($D156="","No PO — confirm it should be off-contract",IF(COUNTIFS(POs!$A$5:$A$204,$D156)=0,"PO not found on the POs tab",IF(INDEX(POs!$D$5:$D$204,MATCH($D156,POs!$A$5:$A$204,0))&lt;&gt;$E156,"Category differs from the PO",IF(SUMIFS($F$5:$F$204,$D$5:$D$204,$D156)&gt;INDEX(POs!$F$5:$F$204,MATCH($D156,POs!$A$5:$A$204,0)),"Invoiced more than the PO value","OK")))))</f>
        <v/>
      </c>
    </row>
    <row r="157">
      <c r="A157" s="11" t="n"/>
      <c r="B157" s="7" t="n"/>
      <c r="C157" s="11" t="n"/>
      <c r="D157" s="11" t="n"/>
      <c r="E157" s="11" t="n"/>
      <c r="F157" s="12" t="n"/>
      <c r="G157" s="11" t="n"/>
      <c r="H157" s="15">
        <f>IF($A157="","",IFERROR(INDEX(Suppliers!$C$5:$C$54,MATCH($C157,Suppliers!$A$5:$A$54,0)),30))</f>
        <v/>
      </c>
      <c r="I157" s="8">
        <f>IF($A157="","",IF($B157="","",$B157+$H157))</f>
        <v/>
      </c>
      <c r="J157" s="15">
        <f>IF($A157="","",IF($G157="Paid","",IF($I157="","",MAX(0,TODAY()-$I157))))</f>
        <v/>
      </c>
      <c r="K157" s="16">
        <f>IF($A157="","",IF($D157="","No PO — confirm it should be off-contract",IF(COUNTIFS(POs!$A$5:$A$204,$D157)=0,"PO not found on the POs tab",IF(INDEX(POs!$D$5:$D$204,MATCH($D157,POs!$A$5:$A$204,0))&lt;&gt;$E157,"Category differs from the PO",IF(SUMIFS($F$5:$F$204,$D$5:$D$204,$D157)&gt;INDEX(POs!$F$5:$F$204,MATCH($D157,POs!$A$5:$A$204,0)),"Invoiced more than the PO value","OK")))))</f>
        <v/>
      </c>
    </row>
    <row r="158">
      <c r="A158" s="11" t="n"/>
      <c r="B158" s="7" t="n"/>
      <c r="C158" s="11" t="n"/>
      <c r="D158" s="11" t="n"/>
      <c r="E158" s="11" t="n"/>
      <c r="F158" s="12" t="n"/>
      <c r="G158" s="11" t="n"/>
      <c r="H158" s="15">
        <f>IF($A158="","",IFERROR(INDEX(Suppliers!$C$5:$C$54,MATCH($C158,Suppliers!$A$5:$A$54,0)),30))</f>
        <v/>
      </c>
      <c r="I158" s="8">
        <f>IF($A158="","",IF($B158="","",$B158+$H158))</f>
        <v/>
      </c>
      <c r="J158" s="15">
        <f>IF($A158="","",IF($G158="Paid","",IF($I158="","",MAX(0,TODAY()-$I158))))</f>
        <v/>
      </c>
      <c r="K158" s="16">
        <f>IF($A158="","",IF($D158="","No PO — confirm it should be off-contract",IF(COUNTIFS(POs!$A$5:$A$204,$D158)=0,"PO not found on the POs tab",IF(INDEX(POs!$D$5:$D$204,MATCH($D158,POs!$A$5:$A$204,0))&lt;&gt;$E158,"Category differs from the PO",IF(SUMIFS($F$5:$F$204,$D$5:$D$204,$D158)&gt;INDEX(POs!$F$5:$F$204,MATCH($D158,POs!$A$5:$A$204,0)),"Invoiced more than the PO value","OK")))))</f>
        <v/>
      </c>
    </row>
    <row r="159">
      <c r="A159" s="11" t="n"/>
      <c r="B159" s="7" t="n"/>
      <c r="C159" s="11" t="n"/>
      <c r="D159" s="11" t="n"/>
      <c r="E159" s="11" t="n"/>
      <c r="F159" s="12" t="n"/>
      <c r="G159" s="11" t="n"/>
      <c r="H159" s="15">
        <f>IF($A159="","",IFERROR(INDEX(Suppliers!$C$5:$C$54,MATCH($C159,Suppliers!$A$5:$A$54,0)),30))</f>
        <v/>
      </c>
      <c r="I159" s="8">
        <f>IF($A159="","",IF($B159="","",$B159+$H159))</f>
        <v/>
      </c>
      <c r="J159" s="15">
        <f>IF($A159="","",IF($G159="Paid","",IF($I159="","",MAX(0,TODAY()-$I159))))</f>
        <v/>
      </c>
      <c r="K159" s="16">
        <f>IF($A159="","",IF($D159="","No PO — confirm it should be off-contract",IF(COUNTIFS(POs!$A$5:$A$204,$D159)=0,"PO not found on the POs tab",IF(INDEX(POs!$D$5:$D$204,MATCH($D159,POs!$A$5:$A$204,0))&lt;&gt;$E159,"Category differs from the PO",IF(SUMIFS($F$5:$F$204,$D$5:$D$204,$D159)&gt;INDEX(POs!$F$5:$F$204,MATCH($D159,POs!$A$5:$A$204,0)),"Invoiced more than the PO value","OK")))))</f>
        <v/>
      </c>
    </row>
    <row r="160">
      <c r="A160" s="11" t="n"/>
      <c r="B160" s="7" t="n"/>
      <c r="C160" s="11" t="n"/>
      <c r="D160" s="11" t="n"/>
      <c r="E160" s="11" t="n"/>
      <c r="F160" s="12" t="n"/>
      <c r="G160" s="11" t="n"/>
      <c r="H160" s="15">
        <f>IF($A160="","",IFERROR(INDEX(Suppliers!$C$5:$C$54,MATCH($C160,Suppliers!$A$5:$A$54,0)),30))</f>
        <v/>
      </c>
      <c r="I160" s="8">
        <f>IF($A160="","",IF($B160="","",$B160+$H160))</f>
        <v/>
      </c>
      <c r="J160" s="15">
        <f>IF($A160="","",IF($G160="Paid","",IF($I160="","",MAX(0,TODAY()-$I160))))</f>
        <v/>
      </c>
      <c r="K160" s="16">
        <f>IF($A160="","",IF($D160="","No PO — confirm it should be off-contract",IF(COUNTIFS(POs!$A$5:$A$204,$D160)=0,"PO not found on the POs tab",IF(INDEX(POs!$D$5:$D$204,MATCH($D160,POs!$A$5:$A$204,0))&lt;&gt;$E160,"Category differs from the PO",IF(SUMIFS($F$5:$F$204,$D$5:$D$204,$D160)&gt;INDEX(POs!$F$5:$F$204,MATCH($D160,POs!$A$5:$A$204,0)),"Invoiced more than the PO value","OK")))))</f>
        <v/>
      </c>
    </row>
    <row r="161">
      <c r="A161" s="11" t="n"/>
      <c r="B161" s="7" t="n"/>
      <c r="C161" s="11" t="n"/>
      <c r="D161" s="11" t="n"/>
      <c r="E161" s="11" t="n"/>
      <c r="F161" s="12" t="n"/>
      <c r="G161" s="11" t="n"/>
      <c r="H161" s="15">
        <f>IF($A161="","",IFERROR(INDEX(Suppliers!$C$5:$C$54,MATCH($C161,Suppliers!$A$5:$A$54,0)),30))</f>
        <v/>
      </c>
      <c r="I161" s="8">
        <f>IF($A161="","",IF($B161="","",$B161+$H161))</f>
        <v/>
      </c>
      <c r="J161" s="15">
        <f>IF($A161="","",IF($G161="Paid","",IF($I161="","",MAX(0,TODAY()-$I161))))</f>
        <v/>
      </c>
      <c r="K161" s="16">
        <f>IF($A161="","",IF($D161="","No PO — confirm it should be off-contract",IF(COUNTIFS(POs!$A$5:$A$204,$D161)=0,"PO not found on the POs tab",IF(INDEX(POs!$D$5:$D$204,MATCH($D161,POs!$A$5:$A$204,0))&lt;&gt;$E161,"Category differs from the PO",IF(SUMIFS($F$5:$F$204,$D$5:$D$204,$D161)&gt;INDEX(POs!$F$5:$F$204,MATCH($D161,POs!$A$5:$A$204,0)),"Invoiced more than the PO value","OK")))))</f>
        <v/>
      </c>
    </row>
    <row r="162">
      <c r="A162" s="11" t="n"/>
      <c r="B162" s="7" t="n"/>
      <c r="C162" s="11" t="n"/>
      <c r="D162" s="11" t="n"/>
      <c r="E162" s="11" t="n"/>
      <c r="F162" s="12" t="n"/>
      <c r="G162" s="11" t="n"/>
      <c r="H162" s="15">
        <f>IF($A162="","",IFERROR(INDEX(Suppliers!$C$5:$C$54,MATCH($C162,Suppliers!$A$5:$A$54,0)),30))</f>
        <v/>
      </c>
      <c r="I162" s="8">
        <f>IF($A162="","",IF($B162="","",$B162+$H162))</f>
        <v/>
      </c>
      <c r="J162" s="15">
        <f>IF($A162="","",IF($G162="Paid","",IF($I162="","",MAX(0,TODAY()-$I162))))</f>
        <v/>
      </c>
      <c r="K162" s="16">
        <f>IF($A162="","",IF($D162="","No PO — confirm it should be off-contract",IF(COUNTIFS(POs!$A$5:$A$204,$D162)=0,"PO not found on the POs tab",IF(INDEX(POs!$D$5:$D$204,MATCH($D162,POs!$A$5:$A$204,0))&lt;&gt;$E162,"Category differs from the PO",IF(SUMIFS($F$5:$F$204,$D$5:$D$204,$D162)&gt;INDEX(POs!$F$5:$F$204,MATCH($D162,POs!$A$5:$A$204,0)),"Invoiced more than the PO value","OK")))))</f>
        <v/>
      </c>
    </row>
    <row r="163">
      <c r="A163" s="11" t="n"/>
      <c r="B163" s="7" t="n"/>
      <c r="C163" s="11" t="n"/>
      <c r="D163" s="11" t="n"/>
      <c r="E163" s="11" t="n"/>
      <c r="F163" s="12" t="n"/>
      <c r="G163" s="11" t="n"/>
      <c r="H163" s="15">
        <f>IF($A163="","",IFERROR(INDEX(Suppliers!$C$5:$C$54,MATCH($C163,Suppliers!$A$5:$A$54,0)),30))</f>
        <v/>
      </c>
      <c r="I163" s="8">
        <f>IF($A163="","",IF($B163="","",$B163+$H163))</f>
        <v/>
      </c>
      <c r="J163" s="15">
        <f>IF($A163="","",IF($G163="Paid","",IF($I163="","",MAX(0,TODAY()-$I163))))</f>
        <v/>
      </c>
      <c r="K163" s="16">
        <f>IF($A163="","",IF($D163="","No PO — confirm it should be off-contract",IF(COUNTIFS(POs!$A$5:$A$204,$D163)=0,"PO not found on the POs tab",IF(INDEX(POs!$D$5:$D$204,MATCH($D163,POs!$A$5:$A$204,0))&lt;&gt;$E163,"Category differs from the PO",IF(SUMIFS($F$5:$F$204,$D$5:$D$204,$D163)&gt;INDEX(POs!$F$5:$F$204,MATCH($D163,POs!$A$5:$A$204,0)),"Invoiced more than the PO value","OK")))))</f>
        <v/>
      </c>
    </row>
    <row r="164">
      <c r="A164" s="11" t="n"/>
      <c r="B164" s="7" t="n"/>
      <c r="C164" s="11" t="n"/>
      <c r="D164" s="11" t="n"/>
      <c r="E164" s="11" t="n"/>
      <c r="F164" s="12" t="n"/>
      <c r="G164" s="11" t="n"/>
      <c r="H164" s="15">
        <f>IF($A164="","",IFERROR(INDEX(Suppliers!$C$5:$C$54,MATCH($C164,Suppliers!$A$5:$A$54,0)),30))</f>
        <v/>
      </c>
      <c r="I164" s="8">
        <f>IF($A164="","",IF($B164="","",$B164+$H164))</f>
        <v/>
      </c>
      <c r="J164" s="15">
        <f>IF($A164="","",IF($G164="Paid","",IF($I164="","",MAX(0,TODAY()-$I164))))</f>
        <v/>
      </c>
      <c r="K164" s="16">
        <f>IF($A164="","",IF($D164="","No PO — confirm it should be off-contract",IF(COUNTIFS(POs!$A$5:$A$204,$D164)=0,"PO not found on the POs tab",IF(INDEX(POs!$D$5:$D$204,MATCH($D164,POs!$A$5:$A$204,0))&lt;&gt;$E164,"Category differs from the PO",IF(SUMIFS($F$5:$F$204,$D$5:$D$204,$D164)&gt;INDEX(POs!$F$5:$F$204,MATCH($D164,POs!$A$5:$A$204,0)),"Invoiced more than the PO value","OK")))))</f>
        <v/>
      </c>
    </row>
    <row r="165">
      <c r="A165" s="11" t="n"/>
      <c r="B165" s="7" t="n"/>
      <c r="C165" s="11" t="n"/>
      <c r="D165" s="11" t="n"/>
      <c r="E165" s="11" t="n"/>
      <c r="F165" s="12" t="n"/>
      <c r="G165" s="11" t="n"/>
      <c r="H165" s="15">
        <f>IF($A165="","",IFERROR(INDEX(Suppliers!$C$5:$C$54,MATCH($C165,Suppliers!$A$5:$A$54,0)),30))</f>
        <v/>
      </c>
      <c r="I165" s="8">
        <f>IF($A165="","",IF($B165="","",$B165+$H165))</f>
        <v/>
      </c>
      <c r="J165" s="15">
        <f>IF($A165="","",IF($G165="Paid","",IF($I165="","",MAX(0,TODAY()-$I165))))</f>
        <v/>
      </c>
      <c r="K165" s="16">
        <f>IF($A165="","",IF($D165="","No PO — confirm it should be off-contract",IF(COUNTIFS(POs!$A$5:$A$204,$D165)=0,"PO not found on the POs tab",IF(INDEX(POs!$D$5:$D$204,MATCH($D165,POs!$A$5:$A$204,0))&lt;&gt;$E165,"Category differs from the PO",IF(SUMIFS($F$5:$F$204,$D$5:$D$204,$D165)&gt;INDEX(POs!$F$5:$F$204,MATCH($D165,POs!$A$5:$A$204,0)),"Invoiced more than the PO value","OK")))))</f>
        <v/>
      </c>
    </row>
    <row r="166">
      <c r="A166" s="11" t="n"/>
      <c r="B166" s="7" t="n"/>
      <c r="C166" s="11" t="n"/>
      <c r="D166" s="11" t="n"/>
      <c r="E166" s="11" t="n"/>
      <c r="F166" s="12" t="n"/>
      <c r="G166" s="11" t="n"/>
      <c r="H166" s="15">
        <f>IF($A166="","",IFERROR(INDEX(Suppliers!$C$5:$C$54,MATCH($C166,Suppliers!$A$5:$A$54,0)),30))</f>
        <v/>
      </c>
      <c r="I166" s="8">
        <f>IF($A166="","",IF($B166="","",$B166+$H166))</f>
        <v/>
      </c>
      <c r="J166" s="15">
        <f>IF($A166="","",IF($G166="Paid","",IF($I166="","",MAX(0,TODAY()-$I166))))</f>
        <v/>
      </c>
      <c r="K166" s="16">
        <f>IF($A166="","",IF($D166="","No PO — confirm it should be off-contract",IF(COUNTIFS(POs!$A$5:$A$204,$D166)=0,"PO not found on the POs tab",IF(INDEX(POs!$D$5:$D$204,MATCH($D166,POs!$A$5:$A$204,0))&lt;&gt;$E166,"Category differs from the PO",IF(SUMIFS($F$5:$F$204,$D$5:$D$204,$D166)&gt;INDEX(POs!$F$5:$F$204,MATCH($D166,POs!$A$5:$A$204,0)),"Invoiced more than the PO value","OK")))))</f>
        <v/>
      </c>
    </row>
    <row r="167">
      <c r="A167" s="11" t="n"/>
      <c r="B167" s="7" t="n"/>
      <c r="C167" s="11" t="n"/>
      <c r="D167" s="11" t="n"/>
      <c r="E167" s="11" t="n"/>
      <c r="F167" s="12" t="n"/>
      <c r="G167" s="11" t="n"/>
      <c r="H167" s="15">
        <f>IF($A167="","",IFERROR(INDEX(Suppliers!$C$5:$C$54,MATCH($C167,Suppliers!$A$5:$A$54,0)),30))</f>
        <v/>
      </c>
      <c r="I167" s="8">
        <f>IF($A167="","",IF($B167="","",$B167+$H167))</f>
        <v/>
      </c>
      <c r="J167" s="15">
        <f>IF($A167="","",IF($G167="Paid","",IF($I167="","",MAX(0,TODAY()-$I167))))</f>
        <v/>
      </c>
      <c r="K167" s="16">
        <f>IF($A167="","",IF($D167="","No PO — confirm it should be off-contract",IF(COUNTIFS(POs!$A$5:$A$204,$D167)=0,"PO not found on the POs tab",IF(INDEX(POs!$D$5:$D$204,MATCH($D167,POs!$A$5:$A$204,0))&lt;&gt;$E167,"Category differs from the PO",IF(SUMIFS($F$5:$F$204,$D$5:$D$204,$D167)&gt;INDEX(POs!$F$5:$F$204,MATCH($D167,POs!$A$5:$A$204,0)),"Invoiced more than the PO value","OK")))))</f>
        <v/>
      </c>
    </row>
    <row r="168">
      <c r="A168" s="11" t="n"/>
      <c r="B168" s="7" t="n"/>
      <c r="C168" s="11" t="n"/>
      <c r="D168" s="11" t="n"/>
      <c r="E168" s="11" t="n"/>
      <c r="F168" s="12" t="n"/>
      <c r="G168" s="11" t="n"/>
      <c r="H168" s="15">
        <f>IF($A168="","",IFERROR(INDEX(Suppliers!$C$5:$C$54,MATCH($C168,Suppliers!$A$5:$A$54,0)),30))</f>
        <v/>
      </c>
      <c r="I168" s="8">
        <f>IF($A168="","",IF($B168="","",$B168+$H168))</f>
        <v/>
      </c>
      <c r="J168" s="15">
        <f>IF($A168="","",IF($G168="Paid","",IF($I168="","",MAX(0,TODAY()-$I168))))</f>
        <v/>
      </c>
      <c r="K168" s="16">
        <f>IF($A168="","",IF($D168="","No PO — confirm it should be off-contract",IF(COUNTIFS(POs!$A$5:$A$204,$D168)=0,"PO not found on the POs tab",IF(INDEX(POs!$D$5:$D$204,MATCH($D168,POs!$A$5:$A$204,0))&lt;&gt;$E168,"Category differs from the PO",IF(SUMIFS($F$5:$F$204,$D$5:$D$204,$D168)&gt;INDEX(POs!$F$5:$F$204,MATCH($D168,POs!$A$5:$A$204,0)),"Invoiced more than the PO value","OK")))))</f>
        <v/>
      </c>
    </row>
    <row r="169">
      <c r="A169" s="11" t="n"/>
      <c r="B169" s="7" t="n"/>
      <c r="C169" s="11" t="n"/>
      <c r="D169" s="11" t="n"/>
      <c r="E169" s="11" t="n"/>
      <c r="F169" s="12" t="n"/>
      <c r="G169" s="11" t="n"/>
      <c r="H169" s="15">
        <f>IF($A169="","",IFERROR(INDEX(Suppliers!$C$5:$C$54,MATCH($C169,Suppliers!$A$5:$A$54,0)),30))</f>
        <v/>
      </c>
      <c r="I169" s="8">
        <f>IF($A169="","",IF($B169="","",$B169+$H169))</f>
        <v/>
      </c>
      <c r="J169" s="15">
        <f>IF($A169="","",IF($G169="Paid","",IF($I169="","",MAX(0,TODAY()-$I169))))</f>
        <v/>
      </c>
      <c r="K169" s="16">
        <f>IF($A169="","",IF($D169="","No PO — confirm it should be off-contract",IF(COUNTIFS(POs!$A$5:$A$204,$D169)=0,"PO not found on the POs tab",IF(INDEX(POs!$D$5:$D$204,MATCH($D169,POs!$A$5:$A$204,0))&lt;&gt;$E169,"Category differs from the PO",IF(SUMIFS($F$5:$F$204,$D$5:$D$204,$D169)&gt;INDEX(POs!$F$5:$F$204,MATCH($D169,POs!$A$5:$A$204,0)),"Invoiced more than the PO value","OK")))))</f>
        <v/>
      </c>
    </row>
    <row r="170">
      <c r="A170" s="11" t="n"/>
      <c r="B170" s="7" t="n"/>
      <c r="C170" s="11" t="n"/>
      <c r="D170" s="11" t="n"/>
      <c r="E170" s="11" t="n"/>
      <c r="F170" s="12" t="n"/>
      <c r="G170" s="11" t="n"/>
      <c r="H170" s="15">
        <f>IF($A170="","",IFERROR(INDEX(Suppliers!$C$5:$C$54,MATCH($C170,Suppliers!$A$5:$A$54,0)),30))</f>
        <v/>
      </c>
      <c r="I170" s="8">
        <f>IF($A170="","",IF($B170="","",$B170+$H170))</f>
        <v/>
      </c>
      <c r="J170" s="15">
        <f>IF($A170="","",IF($G170="Paid","",IF($I170="","",MAX(0,TODAY()-$I170))))</f>
        <v/>
      </c>
      <c r="K170" s="16">
        <f>IF($A170="","",IF($D170="","No PO — confirm it should be off-contract",IF(COUNTIFS(POs!$A$5:$A$204,$D170)=0,"PO not found on the POs tab",IF(INDEX(POs!$D$5:$D$204,MATCH($D170,POs!$A$5:$A$204,0))&lt;&gt;$E170,"Category differs from the PO",IF(SUMIFS($F$5:$F$204,$D$5:$D$204,$D170)&gt;INDEX(POs!$F$5:$F$204,MATCH($D170,POs!$A$5:$A$204,0)),"Invoiced more than the PO value","OK")))))</f>
        <v/>
      </c>
    </row>
    <row r="171">
      <c r="A171" s="11" t="n"/>
      <c r="B171" s="7" t="n"/>
      <c r="C171" s="11" t="n"/>
      <c r="D171" s="11" t="n"/>
      <c r="E171" s="11" t="n"/>
      <c r="F171" s="12" t="n"/>
      <c r="G171" s="11" t="n"/>
      <c r="H171" s="15">
        <f>IF($A171="","",IFERROR(INDEX(Suppliers!$C$5:$C$54,MATCH($C171,Suppliers!$A$5:$A$54,0)),30))</f>
        <v/>
      </c>
      <c r="I171" s="8">
        <f>IF($A171="","",IF($B171="","",$B171+$H171))</f>
        <v/>
      </c>
      <c r="J171" s="15">
        <f>IF($A171="","",IF($G171="Paid","",IF($I171="","",MAX(0,TODAY()-$I171))))</f>
        <v/>
      </c>
      <c r="K171" s="16">
        <f>IF($A171="","",IF($D171="","No PO — confirm it should be off-contract",IF(COUNTIFS(POs!$A$5:$A$204,$D171)=0,"PO not found on the POs tab",IF(INDEX(POs!$D$5:$D$204,MATCH($D171,POs!$A$5:$A$204,0))&lt;&gt;$E171,"Category differs from the PO",IF(SUMIFS($F$5:$F$204,$D$5:$D$204,$D171)&gt;INDEX(POs!$F$5:$F$204,MATCH($D171,POs!$A$5:$A$204,0)),"Invoiced more than the PO value","OK")))))</f>
        <v/>
      </c>
    </row>
    <row r="172">
      <c r="A172" s="11" t="n"/>
      <c r="B172" s="7" t="n"/>
      <c r="C172" s="11" t="n"/>
      <c r="D172" s="11" t="n"/>
      <c r="E172" s="11" t="n"/>
      <c r="F172" s="12" t="n"/>
      <c r="G172" s="11" t="n"/>
      <c r="H172" s="15">
        <f>IF($A172="","",IFERROR(INDEX(Suppliers!$C$5:$C$54,MATCH($C172,Suppliers!$A$5:$A$54,0)),30))</f>
        <v/>
      </c>
      <c r="I172" s="8">
        <f>IF($A172="","",IF($B172="","",$B172+$H172))</f>
        <v/>
      </c>
      <c r="J172" s="15">
        <f>IF($A172="","",IF($G172="Paid","",IF($I172="","",MAX(0,TODAY()-$I172))))</f>
        <v/>
      </c>
      <c r="K172" s="16">
        <f>IF($A172="","",IF($D172="","No PO — confirm it should be off-contract",IF(COUNTIFS(POs!$A$5:$A$204,$D172)=0,"PO not found on the POs tab",IF(INDEX(POs!$D$5:$D$204,MATCH($D172,POs!$A$5:$A$204,0))&lt;&gt;$E172,"Category differs from the PO",IF(SUMIFS($F$5:$F$204,$D$5:$D$204,$D172)&gt;INDEX(POs!$F$5:$F$204,MATCH($D172,POs!$A$5:$A$204,0)),"Invoiced more than the PO value","OK")))))</f>
        <v/>
      </c>
    </row>
    <row r="173">
      <c r="A173" s="11" t="n"/>
      <c r="B173" s="7" t="n"/>
      <c r="C173" s="11" t="n"/>
      <c r="D173" s="11" t="n"/>
      <c r="E173" s="11" t="n"/>
      <c r="F173" s="12" t="n"/>
      <c r="G173" s="11" t="n"/>
      <c r="H173" s="15">
        <f>IF($A173="","",IFERROR(INDEX(Suppliers!$C$5:$C$54,MATCH($C173,Suppliers!$A$5:$A$54,0)),30))</f>
        <v/>
      </c>
      <c r="I173" s="8">
        <f>IF($A173="","",IF($B173="","",$B173+$H173))</f>
        <v/>
      </c>
      <c r="J173" s="15">
        <f>IF($A173="","",IF($G173="Paid","",IF($I173="","",MAX(0,TODAY()-$I173))))</f>
        <v/>
      </c>
      <c r="K173" s="16">
        <f>IF($A173="","",IF($D173="","No PO — confirm it should be off-contract",IF(COUNTIFS(POs!$A$5:$A$204,$D173)=0,"PO not found on the POs tab",IF(INDEX(POs!$D$5:$D$204,MATCH($D173,POs!$A$5:$A$204,0))&lt;&gt;$E173,"Category differs from the PO",IF(SUMIFS($F$5:$F$204,$D$5:$D$204,$D173)&gt;INDEX(POs!$F$5:$F$204,MATCH($D173,POs!$A$5:$A$204,0)),"Invoiced more than the PO value","OK")))))</f>
        <v/>
      </c>
    </row>
    <row r="174">
      <c r="A174" s="11" t="n"/>
      <c r="B174" s="7" t="n"/>
      <c r="C174" s="11" t="n"/>
      <c r="D174" s="11" t="n"/>
      <c r="E174" s="11" t="n"/>
      <c r="F174" s="12" t="n"/>
      <c r="G174" s="11" t="n"/>
      <c r="H174" s="15">
        <f>IF($A174="","",IFERROR(INDEX(Suppliers!$C$5:$C$54,MATCH($C174,Suppliers!$A$5:$A$54,0)),30))</f>
        <v/>
      </c>
      <c r="I174" s="8">
        <f>IF($A174="","",IF($B174="","",$B174+$H174))</f>
        <v/>
      </c>
      <c r="J174" s="15">
        <f>IF($A174="","",IF($G174="Paid","",IF($I174="","",MAX(0,TODAY()-$I174))))</f>
        <v/>
      </c>
      <c r="K174" s="16">
        <f>IF($A174="","",IF($D174="","No PO — confirm it should be off-contract",IF(COUNTIFS(POs!$A$5:$A$204,$D174)=0,"PO not found on the POs tab",IF(INDEX(POs!$D$5:$D$204,MATCH($D174,POs!$A$5:$A$204,0))&lt;&gt;$E174,"Category differs from the PO",IF(SUMIFS($F$5:$F$204,$D$5:$D$204,$D174)&gt;INDEX(POs!$F$5:$F$204,MATCH($D174,POs!$A$5:$A$204,0)),"Invoiced more than the PO value","OK")))))</f>
        <v/>
      </c>
    </row>
    <row r="175">
      <c r="A175" s="11" t="n"/>
      <c r="B175" s="7" t="n"/>
      <c r="C175" s="11" t="n"/>
      <c r="D175" s="11" t="n"/>
      <c r="E175" s="11" t="n"/>
      <c r="F175" s="12" t="n"/>
      <c r="G175" s="11" t="n"/>
      <c r="H175" s="15">
        <f>IF($A175="","",IFERROR(INDEX(Suppliers!$C$5:$C$54,MATCH($C175,Suppliers!$A$5:$A$54,0)),30))</f>
        <v/>
      </c>
      <c r="I175" s="8">
        <f>IF($A175="","",IF($B175="","",$B175+$H175))</f>
        <v/>
      </c>
      <c r="J175" s="15">
        <f>IF($A175="","",IF($G175="Paid","",IF($I175="","",MAX(0,TODAY()-$I175))))</f>
        <v/>
      </c>
      <c r="K175" s="16">
        <f>IF($A175="","",IF($D175="","No PO — confirm it should be off-contract",IF(COUNTIFS(POs!$A$5:$A$204,$D175)=0,"PO not found on the POs tab",IF(INDEX(POs!$D$5:$D$204,MATCH($D175,POs!$A$5:$A$204,0))&lt;&gt;$E175,"Category differs from the PO",IF(SUMIFS($F$5:$F$204,$D$5:$D$204,$D175)&gt;INDEX(POs!$F$5:$F$204,MATCH($D175,POs!$A$5:$A$204,0)),"Invoiced more than the PO value","OK")))))</f>
        <v/>
      </c>
    </row>
    <row r="176">
      <c r="A176" s="11" t="n"/>
      <c r="B176" s="7" t="n"/>
      <c r="C176" s="11" t="n"/>
      <c r="D176" s="11" t="n"/>
      <c r="E176" s="11" t="n"/>
      <c r="F176" s="12" t="n"/>
      <c r="G176" s="11" t="n"/>
      <c r="H176" s="15">
        <f>IF($A176="","",IFERROR(INDEX(Suppliers!$C$5:$C$54,MATCH($C176,Suppliers!$A$5:$A$54,0)),30))</f>
        <v/>
      </c>
      <c r="I176" s="8">
        <f>IF($A176="","",IF($B176="","",$B176+$H176))</f>
        <v/>
      </c>
      <c r="J176" s="15">
        <f>IF($A176="","",IF($G176="Paid","",IF($I176="","",MAX(0,TODAY()-$I176))))</f>
        <v/>
      </c>
      <c r="K176" s="16">
        <f>IF($A176="","",IF($D176="","No PO — confirm it should be off-contract",IF(COUNTIFS(POs!$A$5:$A$204,$D176)=0,"PO not found on the POs tab",IF(INDEX(POs!$D$5:$D$204,MATCH($D176,POs!$A$5:$A$204,0))&lt;&gt;$E176,"Category differs from the PO",IF(SUMIFS($F$5:$F$204,$D$5:$D$204,$D176)&gt;INDEX(POs!$F$5:$F$204,MATCH($D176,POs!$A$5:$A$204,0)),"Invoiced more than the PO value","OK")))))</f>
        <v/>
      </c>
    </row>
    <row r="177">
      <c r="A177" s="11" t="n"/>
      <c r="B177" s="7" t="n"/>
      <c r="C177" s="11" t="n"/>
      <c r="D177" s="11" t="n"/>
      <c r="E177" s="11" t="n"/>
      <c r="F177" s="12" t="n"/>
      <c r="G177" s="11" t="n"/>
      <c r="H177" s="15">
        <f>IF($A177="","",IFERROR(INDEX(Suppliers!$C$5:$C$54,MATCH($C177,Suppliers!$A$5:$A$54,0)),30))</f>
        <v/>
      </c>
      <c r="I177" s="8">
        <f>IF($A177="","",IF($B177="","",$B177+$H177))</f>
        <v/>
      </c>
      <c r="J177" s="15">
        <f>IF($A177="","",IF($G177="Paid","",IF($I177="","",MAX(0,TODAY()-$I177))))</f>
        <v/>
      </c>
      <c r="K177" s="16">
        <f>IF($A177="","",IF($D177="","No PO — confirm it should be off-contract",IF(COUNTIFS(POs!$A$5:$A$204,$D177)=0,"PO not found on the POs tab",IF(INDEX(POs!$D$5:$D$204,MATCH($D177,POs!$A$5:$A$204,0))&lt;&gt;$E177,"Category differs from the PO",IF(SUMIFS($F$5:$F$204,$D$5:$D$204,$D177)&gt;INDEX(POs!$F$5:$F$204,MATCH($D177,POs!$A$5:$A$204,0)),"Invoiced more than the PO value","OK")))))</f>
        <v/>
      </c>
    </row>
    <row r="178">
      <c r="A178" s="11" t="n"/>
      <c r="B178" s="7" t="n"/>
      <c r="C178" s="11" t="n"/>
      <c r="D178" s="11" t="n"/>
      <c r="E178" s="11" t="n"/>
      <c r="F178" s="12" t="n"/>
      <c r="G178" s="11" t="n"/>
      <c r="H178" s="15">
        <f>IF($A178="","",IFERROR(INDEX(Suppliers!$C$5:$C$54,MATCH($C178,Suppliers!$A$5:$A$54,0)),30))</f>
        <v/>
      </c>
      <c r="I178" s="8">
        <f>IF($A178="","",IF($B178="","",$B178+$H178))</f>
        <v/>
      </c>
      <c r="J178" s="15">
        <f>IF($A178="","",IF($G178="Paid","",IF($I178="","",MAX(0,TODAY()-$I178))))</f>
        <v/>
      </c>
      <c r="K178" s="16">
        <f>IF($A178="","",IF($D178="","No PO — confirm it should be off-contract",IF(COUNTIFS(POs!$A$5:$A$204,$D178)=0,"PO not found on the POs tab",IF(INDEX(POs!$D$5:$D$204,MATCH($D178,POs!$A$5:$A$204,0))&lt;&gt;$E178,"Category differs from the PO",IF(SUMIFS($F$5:$F$204,$D$5:$D$204,$D178)&gt;INDEX(POs!$F$5:$F$204,MATCH($D178,POs!$A$5:$A$204,0)),"Invoiced more than the PO value","OK")))))</f>
        <v/>
      </c>
    </row>
    <row r="179">
      <c r="A179" s="11" t="n"/>
      <c r="B179" s="7" t="n"/>
      <c r="C179" s="11" t="n"/>
      <c r="D179" s="11" t="n"/>
      <c r="E179" s="11" t="n"/>
      <c r="F179" s="12" t="n"/>
      <c r="G179" s="11" t="n"/>
      <c r="H179" s="15">
        <f>IF($A179="","",IFERROR(INDEX(Suppliers!$C$5:$C$54,MATCH($C179,Suppliers!$A$5:$A$54,0)),30))</f>
        <v/>
      </c>
      <c r="I179" s="8">
        <f>IF($A179="","",IF($B179="","",$B179+$H179))</f>
        <v/>
      </c>
      <c r="J179" s="15">
        <f>IF($A179="","",IF($G179="Paid","",IF($I179="","",MAX(0,TODAY()-$I179))))</f>
        <v/>
      </c>
      <c r="K179" s="16">
        <f>IF($A179="","",IF($D179="","No PO — confirm it should be off-contract",IF(COUNTIFS(POs!$A$5:$A$204,$D179)=0,"PO not found on the POs tab",IF(INDEX(POs!$D$5:$D$204,MATCH($D179,POs!$A$5:$A$204,0))&lt;&gt;$E179,"Category differs from the PO",IF(SUMIFS($F$5:$F$204,$D$5:$D$204,$D179)&gt;INDEX(POs!$F$5:$F$204,MATCH($D179,POs!$A$5:$A$204,0)),"Invoiced more than the PO value","OK")))))</f>
        <v/>
      </c>
    </row>
    <row r="180">
      <c r="A180" s="11" t="n"/>
      <c r="B180" s="7" t="n"/>
      <c r="C180" s="11" t="n"/>
      <c r="D180" s="11" t="n"/>
      <c r="E180" s="11" t="n"/>
      <c r="F180" s="12" t="n"/>
      <c r="G180" s="11" t="n"/>
      <c r="H180" s="15">
        <f>IF($A180="","",IFERROR(INDEX(Suppliers!$C$5:$C$54,MATCH($C180,Suppliers!$A$5:$A$54,0)),30))</f>
        <v/>
      </c>
      <c r="I180" s="8">
        <f>IF($A180="","",IF($B180="","",$B180+$H180))</f>
        <v/>
      </c>
      <c r="J180" s="15">
        <f>IF($A180="","",IF($G180="Paid","",IF($I180="","",MAX(0,TODAY()-$I180))))</f>
        <v/>
      </c>
      <c r="K180" s="16">
        <f>IF($A180="","",IF($D180="","No PO — confirm it should be off-contract",IF(COUNTIFS(POs!$A$5:$A$204,$D180)=0,"PO not found on the POs tab",IF(INDEX(POs!$D$5:$D$204,MATCH($D180,POs!$A$5:$A$204,0))&lt;&gt;$E180,"Category differs from the PO",IF(SUMIFS($F$5:$F$204,$D$5:$D$204,$D180)&gt;INDEX(POs!$F$5:$F$204,MATCH($D180,POs!$A$5:$A$204,0)),"Invoiced more than the PO value","OK")))))</f>
        <v/>
      </c>
    </row>
    <row r="181">
      <c r="A181" s="11" t="n"/>
      <c r="B181" s="7" t="n"/>
      <c r="C181" s="11" t="n"/>
      <c r="D181" s="11" t="n"/>
      <c r="E181" s="11" t="n"/>
      <c r="F181" s="12" t="n"/>
      <c r="G181" s="11" t="n"/>
      <c r="H181" s="15">
        <f>IF($A181="","",IFERROR(INDEX(Suppliers!$C$5:$C$54,MATCH($C181,Suppliers!$A$5:$A$54,0)),30))</f>
        <v/>
      </c>
      <c r="I181" s="8">
        <f>IF($A181="","",IF($B181="","",$B181+$H181))</f>
        <v/>
      </c>
      <c r="J181" s="15">
        <f>IF($A181="","",IF($G181="Paid","",IF($I181="","",MAX(0,TODAY()-$I181))))</f>
        <v/>
      </c>
      <c r="K181" s="16">
        <f>IF($A181="","",IF($D181="","No PO — confirm it should be off-contract",IF(COUNTIFS(POs!$A$5:$A$204,$D181)=0,"PO not found on the POs tab",IF(INDEX(POs!$D$5:$D$204,MATCH($D181,POs!$A$5:$A$204,0))&lt;&gt;$E181,"Category differs from the PO",IF(SUMIFS($F$5:$F$204,$D$5:$D$204,$D181)&gt;INDEX(POs!$F$5:$F$204,MATCH($D181,POs!$A$5:$A$204,0)),"Invoiced more than the PO value","OK")))))</f>
        <v/>
      </c>
    </row>
    <row r="182">
      <c r="A182" s="11" t="n"/>
      <c r="B182" s="7" t="n"/>
      <c r="C182" s="11" t="n"/>
      <c r="D182" s="11" t="n"/>
      <c r="E182" s="11" t="n"/>
      <c r="F182" s="12" t="n"/>
      <c r="G182" s="11" t="n"/>
      <c r="H182" s="15">
        <f>IF($A182="","",IFERROR(INDEX(Suppliers!$C$5:$C$54,MATCH($C182,Suppliers!$A$5:$A$54,0)),30))</f>
        <v/>
      </c>
      <c r="I182" s="8">
        <f>IF($A182="","",IF($B182="","",$B182+$H182))</f>
        <v/>
      </c>
      <c r="J182" s="15">
        <f>IF($A182="","",IF($G182="Paid","",IF($I182="","",MAX(0,TODAY()-$I182))))</f>
        <v/>
      </c>
      <c r="K182" s="16">
        <f>IF($A182="","",IF($D182="","No PO — confirm it should be off-contract",IF(COUNTIFS(POs!$A$5:$A$204,$D182)=0,"PO not found on the POs tab",IF(INDEX(POs!$D$5:$D$204,MATCH($D182,POs!$A$5:$A$204,0))&lt;&gt;$E182,"Category differs from the PO",IF(SUMIFS($F$5:$F$204,$D$5:$D$204,$D182)&gt;INDEX(POs!$F$5:$F$204,MATCH($D182,POs!$A$5:$A$204,0)),"Invoiced more than the PO value","OK")))))</f>
        <v/>
      </c>
    </row>
    <row r="183">
      <c r="A183" s="11" t="n"/>
      <c r="B183" s="7" t="n"/>
      <c r="C183" s="11" t="n"/>
      <c r="D183" s="11" t="n"/>
      <c r="E183" s="11" t="n"/>
      <c r="F183" s="12" t="n"/>
      <c r="G183" s="11" t="n"/>
      <c r="H183" s="15">
        <f>IF($A183="","",IFERROR(INDEX(Suppliers!$C$5:$C$54,MATCH($C183,Suppliers!$A$5:$A$54,0)),30))</f>
        <v/>
      </c>
      <c r="I183" s="8">
        <f>IF($A183="","",IF($B183="","",$B183+$H183))</f>
        <v/>
      </c>
      <c r="J183" s="15">
        <f>IF($A183="","",IF($G183="Paid","",IF($I183="","",MAX(0,TODAY()-$I183))))</f>
        <v/>
      </c>
      <c r="K183" s="16">
        <f>IF($A183="","",IF($D183="","No PO — confirm it should be off-contract",IF(COUNTIFS(POs!$A$5:$A$204,$D183)=0,"PO not found on the POs tab",IF(INDEX(POs!$D$5:$D$204,MATCH($D183,POs!$A$5:$A$204,0))&lt;&gt;$E183,"Category differs from the PO",IF(SUMIFS($F$5:$F$204,$D$5:$D$204,$D183)&gt;INDEX(POs!$F$5:$F$204,MATCH($D183,POs!$A$5:$A$204,0)),"Invoiced more than the PO value","OK")))))</f>
        <v/>
      </c>
    </row>
    <row r="184">
      <c r="A184" s="11" t="n"/>
      <c r="B184" s="7" t="n"/>
      <c r="C184" s="11" t="n"/>
      <c r="D184" s="11" t="n"/>
      <c r="E184" s="11" t="n"/>
      <c r="F184" s="12" t="n"/>
      <c r="G184" s="11" t="n"/>
      <c r="H184" s="15">
        <f>IF($A184="","",IFERROR(INDEX(Suppliers!$C$5:$C$54,MATCH($C184,Suppliers!$A$5:$A$54,0)),30))</f>
        <v/>
      </c>
      <c r="I184" s="8">
        <f>IF($A184="","",IF($B184="","",$B184+$H184))</f>
        <v/>
      </c>
      <c r="J184" s="15">
        <f>IF($A184="","",IF($G184="Paid","",IF($I184="","",MAX(0,TODAY()-$I184))))</f>
        <v/>
      </c>
      <c r="K184" s="16">
        <f>IF($A184="","",IF($D184="","No PO — confirm it should be off-contract",IF(COUNTIFS(POs!$A$5:$A$204,$D184)=0,"PO not found on the POs tab",IF(INDEX(POs!$D$5:$D$204,MATCH($D184,POs!$A$5:$A$204,0))&lt;&gt;$E184,"Category differs from the PO",IF(SUMIFS($F$5:$F$204,$D$5:$D$204,$D184)&gt;INDEX(POs!$F$5:$F$204,MATCH($D184,POs!$A$5:$A$204,0)),"Invoiced more than the PO value","OK")))))</f>
        <v/>
      </c>
    </row>
    <row r="185">
      <c r="A185" s="11" t="n"/>
      <c r="B185" s="7" t="n"/>
      <c r="C185" s="11" t="n"/>
      <c r="D185" s="11" t="n"/>
      <c r="E185" s="11" t="n"/>
      <c r="F185" s="12" t="n"/>
      <c r="G185" s="11" t="n"/>
      <c r="H185" s="15">
        <f>IF($A185="","",IFERROR(INDEX(Suppliers!$C$5:$C$54,MATCH($C185,Suppliers!$A$5:$A$54,0)),30))</f>
        <v/>
      </c>
      <c r="I185" s="8">
        <f>IF($A185="","",IF($B185="","",$B185+$H185))</f>
        <v/>
      </c>
      <c r="J185" s="15">
        <f>IF($A185="","",IF($G185="Paid","",IF($I185="","",MAX(0,TODAY()-$I185))))</f>
        <v/>
      </c>
      <c r="K185" s="16">
        <f>IF($A185="","",IF($D185="","No PO — confirm it should be off-contract",IF(COUNTIFS(POs!$A$5:$A$204,$D185)=0,"PO not found on the POs tab",IF(INDEX(POs!$D$5:$D$204,MATCH($D185,POs!$A$5:$A$204,0))&lt;&gt;$E185,"Category differs from the PO",IF(SUMIFS($F$5:$F$204,$D$5:$D$204,$D185)&gt;INDEX(POs!$F$5:$F$204,MATCH($D185,POs!$A$5:$A$204,0)),"Invoiced more than the PO value","OK")))))</f>
        <v/>
      </c>
    </row>
    <row r="186">
      <c r="A186" s="11" t="n"/>
      <c r="B186" s="7" t="n"/>
      <c r="C186" s="11" t="n"/>
      <c r="D186" s="11" t="n"/>
      <c r="E186" s="11" t="n"/>
      <c r="F186" s="12" t="n"/>
      <c r="G186" s="11" t="n"/>
      <c r="H186" s="15">
        <f>IF($A186="","",IFERROR(INDEX(Suppliers!$C$5:$C$54,MATCH($C186,Suppliers!$A$5:$A$54,0)),30))</f>
        <v/>
      </c>
      <c r="I186" s="8">
        <f>IF($A186="","",IF($B186="","",$B186+$H186))</f>
        <v/>
      </c>
      <c r="J186" s="15">
        <f>IF($A186="","",IF($G186="Paid","",IF($I186="","",MAX(0,TODAY()-$I186))))</f>
        <v/>
      </c>
      <c r="K186" s="16">
        <f>IF($A186="","",IF($D186="","No PO — confirm it should be off-contract",IF(COUNTIFS(POs!$A$5:$A$204,$D186)=0,"PO not found on the POs tab",IF(INDEX(POs!$D$5:$D$204,MATCH($D186,POs!$A$5:$A$204,0))&lt;&gt;$E186,"Category differs from the PO",IF(SUMIFS($F$5:$F$204,$D$5:$D$204,$D186)&gt;INDEX(POs!$F$5:$F$204,MATCH($D186,POs!$A$5:$A$204,0)),"Invoiced more than the PO value","OK")))))</f>
        <v/>
      </c>
    </row>
    <row r="187">
      <c r="A187" s="11" t="n"/>
      <c r="B187" s="7" t="n"/>
      <c r="C187" s="11" t="n"/>
      <c r="D187" s="11" t="n"/>
      <c r="E187" s="11" t="n"/>
      <c r="F187" s="12" t="n"/>
      <c r="G187" s="11" t="n"/>
      <c r="H187" s="15">
        <f>IF($A187="","",IFERROR(INDEX(Suppliers!$C$5:$C$54,MATCH($C187,Suppliers!$A$5:$A$54,0)),30))</f>
        <v/>
      </c>
      <c r="I187" s="8">
        <f>IF($A187="","",IF($B187="","",$B187+$H187))</f>
        <v/>
      </c>
      <c r="J187" s="15">
        <f>IF($A187="","",IF($G187="Paid","",IF($I187="","",MAX(0,TODAY()-$I187))))</f>
        <v/>
      </c>
      <c r="K187" s="16">
        <f>IF($A187="","",IF($D187="","No PO — confirm it should be off-contract",IF(COUNTIFS(POs!$A$5:$A$204,$D187)=0,"PO not found on the POs tab",IF(INDEX(POs!$D$5:$D$204,MATCH($D187,POs!$A$5:$A$204,0))&lt;&gt;$E187,"Category differs from the PO",IF(SUMIFS($F$5:$F$204,$D$5:$D$204,$D187)&gt;INDEX(POs!$F$5:$F$204,MATCH($D187,POs!$A$5:$A$204,0)),"Invoiced more than the PO value","OK")))))</f>
        <v/>
      </c>
    </row>
    <row r="188">
      <c r="A188" s="11" t="n"/>
      <c r="B188" s="7" t="n"/>
      <c r="C188" s="11" t="n"/>
      <c r="D188" s="11" t="n"/>
      <c r="E188" s="11" t="n"/>
      <c r="F188" s="12" t="n"/>
      <c r="G188" s="11" t="n"/>
      <c r="H188" s="15">
        <f>IF($A188="","",IFERROR(INDEX(Suppliers!$C$5:$C$54,MATCH($C188,Suppliers!$A$5:$A$54,0)),30))</f>
        <v/>
      </c>
      <c r="I188" s="8">
        <f>IF($A188="","",IF($B188="","",$B188+$H188))</f>
        <v/>
      </c>
      <c r="J188" s="15">
        <f>IF($A188="","",IF($G188="Paid","",IF($I188="","",MAX(0,TODAY()-$I188))))</f>
        <v/>
      </c>
      <c r="K188" s="16">
        <f>IF($A188="","",IF($D188="","No PO — confirm it should be off-contract",IF(COUNTIFS(POs!$A$5:$A$204,$D188)=0,"PO not found on the POs tab",IF(INDEX(POs!$D$5:$D$204,MATCH($D188,POs!$A$5:$A$204,0))&lt;&gt;$E188,"Category differs from the PO",IF(SUMIFS($F$5:$F$204,$D$5:$D$204,$D188)&gt;INDEX(POs!$F$5:$F$204,MATCH($D188,POs!$A$5:$A$204,0)),"Invoiced more than the PO value","OK")))))</f>
        <v/>
      </c>
    </row>
    <row r="189">
      <c r="A189" s="11" t="n"/>
      <c r="B189" s="7" t="n"/>
      <c r="C189" s="11" t="n"/>
      <c r="D189" s="11" t="n"/>
      <c r="E189" s="11" t="n"/>
      <c r="F189" s="12" t="n"/>
      <c r="G189" s="11" t="n"/>
      <c r="H189" s="15">
        <f>IF($A189="","",IFERROR(INDEX(Suppliers!$C$5:$C$54,MATCH($C189,Suppliers!$A$5:$A$54,0)),30))</f>
        <v/>
      </c>
      <c r="I189" s="8">
        <f>IF($A189="","",IF($B189="","",$B189+$H189))</f>
        <v/>
      </c>
      <c r="J189" s="15">
        <f>IF($A189="","",IF($G189="Paid","",IF($I189="","",MAX(0,TODAY()-$I189))))</f>
        <v/>
      </c>
      <c r="K189" s="16">
        <f>IF($A189="","",IF($D189="","No PO — confirm it should be off-contract",IF(COUNTIFS(POs!$A$5:$A$204,$D189)=0,"PO not found on the POs tab",IF(INDEX(POs!$D$5:$D$204,MATCH($D189,POs!$A$5:$A$204,0))&lt;&gt;$E189,"Category differs from the PO",IF(SUMIFS($F$5:$F$204,$D$5:$D$204,$D189)&gt;INDEX(POs!$F$5:$F$204,MATCH($D189,POs!$A$5:$A$204,0)),"Invoiced more than the PO value","OK")))))</f>
        <v/>
      </c>
    </row>
    <row r="190">
      <c r="A190" s="11" t="n"/>
      <c r="B190" s="7" t="n"/>
      <c r="C190" s="11" t="n"/>
      <c r="D190" s="11" t="n"/>
      <c r="E190" s="11" t="n"/>
      <c r="F190" s="12" t="n"/>
      <c r="G190" s="11" t="n"/>
      <c r="H190" s="15">
        <f>IF($A190="","",IFERROR(INDEX(Suppliers!$C$5:$C$54,MATCH($C190,Suppliers!$A$5:$A$54,0)),30))</f>
        <v/>
      </c>
      <c r="I190" s="8">
        <f>IF($A190="","",IF($B190="","",$B190+$H190))</f>
        <v/>
      </c>
      <c r="J190" s="15">
        <f>IF($A190="","",IF($G190="Paid","",IF($I190="","",MAX(0,TODAY()-$I190))))</f>
        <v/>
      </c>
      <c r="K190" s="16">
        <f>IF($A190="","",IF($D190="","No PO — confirm it should be off-contract",IF(COUNTIFS(POs!$A$5:$A$204,$D190)=0,"PO not found on the POs tab",IF(INDEX(POs!$D$5:$D$204,MATCH($D190,POs!$A$5:$A$204,0))&lt;&gt;$E190,"Category differs from the PO",IF(SUMIFS($F$5:$F$204,$D$5:$D$204,$D190)&gt;INDEX(POs!$F$5:$F$204,MATCH($D190,POs!$A$5:$A$204,0)),"Invoiced more than the PO value","OK")))))</f>
        <v/>
      </c>
    </row>
    <row r="191">
      <c r="A191" s="11" t="n"/>
      <c r="B191" s="7" t="n"/>
      <c r="C191" s="11" t="n"/>
      <c r="D191" s="11" t="n"/>
      <c r="E191" s="11" t="n"/>
      <c r="F191" s="12" t="n"/>
      <c r="G191" s="11" t="n"/>
      <c r="H191" s="15">
        <f>IF($A191="","",IFERROR(INDEX(Suppliers!$C$5:$C$54,MATCH($C191,Suppliers!$A$5:$A$54,0)),30))</f>
        <v/>
      </c>
      <c r="I191" s="8">
        <f>IF($A191="","",IF($B191="","",$B191+$H191))</f>
        <v/>
      </c>
      <c r="J191" s="15">
        <f>IF($A191="","",IF($G191="Paid","",IF($I191="","",MAX(0,TODAY()-$I191))))</f>
        <v/>
      </c>
      <c r="K191" s="16">
        <f>IF($A191="","",IF($D191="","No PO — confirm it should be off-contract",IF(COUNTIFS(POs!$A$5:$A$204,$D191)=0,"PO not found on the POs tab",IF(INDEX(POs!$D$5:$D$204,MATCH($D191,POs!$A$5:$A$204,0))&lt;&gt;$E191,"Category differs from the PO",IF(SUMIFS($F$5:$F$204,$D$5:$D$204,$D191)&gt;INDEX(POs!$F$5:$F$204,MATCH($D191,POs!$A$5:$A$204,0)),"Invoiced more than the PO value","OK")))))</f>
        <v/>
      </c>
    </row>
    <row r="192">
      <c r="A192" s="11" t="n"/>
      <c r="B192" s="7" t="n"/>
      <c r="C192" s="11" t="n"/>
      <c r="D192" s="11" t="n"/>
      <c r="E192" s="11" t="n"/>
      <c r="F192" s="12" t="n"/>
      <c r="G192" s="11" t="n"/>
      <c r="H192" s="15">
        <f>IF($A192="","",IFERROR(INDEX(Suppliers!$C$5:$C$54,MATCH($C192,Suppliers!$A$5:$A$54,0)),30))</f>
        <v/>
      </c>
      <c r="I192" s="8">
        <f>IF($A192="","",IF($B192="","",$B192+$H192))</f>
        <v/>
      </c>
      <c r="J192" s="15">
        <f>IF($A192="","",IF($G192="Paid","",IF($I192="","",MAX(0,TODAY()-$I192))))</f>
        <v/>
      </c>
      <c r="K192" s="16">
        <f>IF($A192="","",IF($D192="","No PO — confirm it should be off-contract",IF(COUNTIFS(POs!$A$5:$A$204,$D192)=0,"PO not found on the POs tab",IF(INDEX(POs!$D$5:$D$204,MATCH($D192,POs!$A$5:$A$204,0))&lt;&gt;$E192,"Category differs from the PO",IF(SUMIFS($F$5:$F$204,$D$5:$D$204,$D192)&gt;INDEX(POs!$F$5:$F$204,MATCH($D192,POs!$A$5:$A$204,0)),"Invoiced more than the PO value","OK")))))</f>
        <v/>
      </c>
    </row>
    <row r="193">
      <c r="A193" s="11" t="n"/>
      <c r="B193" s="7" t="n"/>
      <c r="C193" s="11" t="n"/>
      <c r="D193" s="11" t="n"/>
      <c r="E193" s="11" t="n"/>
      <c r="F193" s="12" t="n"/>
      <c r="G193" s="11" t="n"/>
      <c r="H193" s="15">
        <f>IF($A193="","",IFERROR(INDEX(Suppliers!$C$5:$C$54,MATCH($C193,Suppliers!$A$5:$A$54,0)),30))</f>
        <v/>
      </c>
      <c r="I193" s="8">
        <f>IF($A193="","",IF($B193="","",$B193+$H193))</f>
        <v/>
      </c>
      <c r="J193" s="15">
        <f>IF($A193="","",IF($G193="Paid","",IF($I193="","",MAX(0,TODAY()-$I193))))</f>
        <v/>
      </c>
      <c r="K193" s="16">
        <f>IF($A193="","",IF($D193="","No PO — confirm it should be off-contract",IF(COUNTIFS(POs!$A$5:$A$204,$D193)=0,"PO not found on the POs tab",IF(INDEX(POs!$D$5:$D$204,MATCH($D193,POs!$A$5:$A$204,0))&lt;&gt;$E193,"Category differs from the PO",IF(SUMIFS($F$5:$F$204,$D$5:$D$204,$D193)&gt;INDEX(POs!$F$5:$F$204,MATCH($D193,POs!$A$5:$A$204,0)),"Invoiced more than the PO value","OK")))))</f>
        <v/>
      </c>
    </row>
    <row r="194">
      <c r="A194" s="11" t="n"/>
      <c r="B194" s="7" t="n"/>
      <c r="C194" s="11" t="n"/>
      <c r="D194" s="11" t="n"/>
      <c r="E194" s="11" t="n"/>
      <c r="F194" s="12" t="n"/>
      <c r="G194" s="11" t="n"/>
      <c r="H194" s="15">
        <f>IF($A194="","",IFERROR(INDEX(Suppliers!$C$5:$C$54,MATCH($C194,Suppliers!$A$5:$A$54,0)),30))</f>
        <v/>
      </c>
      <c r="I194" s="8">
        <f>IF($A194="","",IF($B194="","",$B194+$H194))</f>
        <v/>
      </c>
      <c r="J194" s="15">
        <f>IF($A194="","",IF($G194="Paid","",IF($I194="","",MAX(0,TODAY()-$I194))))</f>
        <v/>
      </c>
      <c r="K194" s="16">
        <f>IF($A194="","",IF($D194="","No PO — confirm it should be off-contract",IF(COUNTIFS(POs!$A$5:$A$204,$D194)=0,"PO not found on the POs tab",IF(INDEX(POs!$D$5:$D$204,MATCH($D194,POs!$A$5:$A$204,0))&lt;&gt;$E194,"Category differs from the PO",IF(SUMIFS($F$5:$F$204,$D$5:$D$204,$D194)&gt;INDEX(POs!$F$5:$F$204,MATCH($D194,POs!$A$5:$A$204,0)),"Invoiced more than the PO value","OK")))))</f>
        <v/>
      </c>
    </row>
    <row r="195">
      <c r="A195" s="11" t="n"/>
      <c r="B195" s="7" t="n"/>
      <c r="C195" s="11" t="n"/>
      <c r="D195" s="11" t="n"/>
      <c r="E195" s="11" t="n"/>
      <c r="F195" s="12" t="n"/>
      <c r="G195" s="11" t="n"/>
      <c r="H195" s="15">
        <f>IF($A195="","",IFERROR(INDEX(Suppliers!$C$5:$C$54,MATCH($C195,Suppliers!$A$5:$A$54,0)),30))</f>
        <v/>
      </c>
      <c r="I195" s="8">
        <f>IF($A195="","",IF($B195="","",$B195+$H195))</f>
        <v/>
      </c>
      <c r="J195" s="15">
        <f>IF($A195="","",IF($G195="Paid","",IF($I195="","",MAX(0,TODAY()-$I195))))</f>
        <v/>
      </c>
      <c r="K195" s="16">
        <f>IF($A195="","",IF($D195="","No PO — confirm it should be off-contract",IF(COUNTIFS(POs!$A$5:$A$204,$D195)=0,"PO not found on the POs tab",IF(INDEX(POs!$D$5:$D$204,MATCH($D195,POs!$A$5:$A$204,0))&lt;&gt;$E195,"Category differs from the PO",IF(SUMIFS($F$5:$F$204,$D$5:$D$204,$D195)&gt;INDEX(POs!$F$5:$F$204,MATCH($D195,POs!$A$5:$A$204,0)),"Invoiced more than the PO value","OK")))))</f>
        <v/>
      </c>
    </row>
    <row r="196">
      <c r="A196" s="11" t="n"/>
      <c r="B196" s="7" t="n"/>
      <c r="C196" s="11" t="n"/>
      <c r="D196" s="11" t="n"/>
      <c r="E196" s="11" t="n"/>
      <c r="F196" s="12" t="n"/>
      <c r="G196" s="11" t="n"/>
      <c r="H196" s="15">
        <f>IF($A196="","",IFERROR(INDEX(Suppliers!$C$5:$C$54,MATCH($C196,Suppliers!$A$5:$A$54,0)),30))</f>
        <v/>
      </c>
      <c r="I196" s="8">
        <f>IF($A196="","",IF($B196="","",$B196+$H196))</f>
        <v/>
      </c>
      <c r="J196" s="15">
        <f>IF($A196="","",IF($G196="Paid","",IF($I196="","",MAX(0,TODAY()-$I196))))</f>
        <v/>
      </c>
      <c r="K196" s="16">
        <f>IF($A196="","",IF($D196="","No PO — confirm it should be off-contract",IF(COUNTIFS(POs!$A$5:$A$204,$D196)=0,"PO not found on the POs tab",IF(INDEX(POs!$D$5:$D$204,MATCH($D196,POs!$A$5:$A$204,0))&lt;&gt;$E196,"Category differs from the PO",IF(SUMIFS($F$5:$F$204,$D$5:$D$204,$D196)&gt;INDEX(POs!$F$5:$F$204,MATCH($D196,POs!$A$5:$A$204,0)),"Invoiced more than the PO value","OK")))))</f>
        <v/>
      </c>
    </row>
    <row r="197">
      <c r="A197" s="11" t="n"/>
      <c r="B197" s="7" t="n"/>
      <c r="C197" s="11" t="n"/>
      <c r="D197" s="11" t="n"/>
      <c r="E197" s="11" t="n"/>
      <c r="F197" s="12" t="n"/>
      <c r="G197" s="11" t="n"/>
      <c r="H197" s="15">
        <f>IF($A197="","",IFERROR(INDEX(Suppliers!$C$5:$C$54,MATCH($C197,Suppliers!$A$5:$A$54,0)),30))</f>
        <v/>
      </c>
      <c r="I197" s="8">
        <f>IF($A197="","",IF($B197="","",$B197+$H197))</f>
        <v/>
      </c>
      <c r="J197" s="15">
        <f>IF($A197="","",IF($G197="Paid","",IF($I197="","",MAX(0,TODAY()-$I197))))</f>
        <v/>
      </c>
      <c r="K197" s="16">
        <f>IF($A197="","",IF($D197="","No PO — confirm it should be off-contract",IF(COUNTIFS(POs!$A$5:$A$204,$D197)=0,"PO not found on the POs tab",IF(INDEX(POs!$D$5:$D$204,MATCH($D197,POs!$A$5:$A$204,0))&lt;&gt;$E197,"Category differs from the PO",IF(SUMIFS($F$5:$F$204,$D$5:$D$204,$D197)&gt;INDEX(POs!$F$5:$F$204,MATCH($D197,POs!$A$5:$A$204,0)),"Invoiced more than the PO value","OK")))))</f>
        <v/>
      </c>
    </row>
    <row r="198">
      <c r="A198" s="11" t="n"/>
      <c r="B198" s="7" t="n"/>
      <c r="C198" s="11" t="n"/>
      <c r="D198" s="11" t="n"/>
      <c r="E198" s="11" t="n"/>
      <c r="F198" s="12" t="n"/>
      <c r="G198" s="11" t="n"/>
      <c r="H198" s="15">
        <f>IF($A198="","",IFERROR(INDEX(Suppliers!$C$5:$C$54,MATCH($C198,Suppliers!$A$5:$A$54,0)),30))</f>
        <v/>
      </c>
      <c r="I198" s="8">
        <f>IF($A198="","",IF($B198="","",$B198+$H198))</f>
        <v/>
      </c>
      <c r="J198" s="15">
        <f>IF($A198="","",IF($G198="Paid","",IF($I198="","",MAX(0,TODAY()-$I198))))</f>
        <v/>
      </c>
      <c r="K198" s="16">
        <f>IF($A198="","",IF($D198="","No PO — confirm it should be off-contract",IF(COUNTIFS(POs!$A$5:$A$204,$D198)=0,"PO not found on the POs tab",IF(INDEX(POs!$D$5:$D$204,MATCH($D198,POs!$A$5:$A$204,0))&lt;&gt;$E198,"Category differs from the PO",IF(SUMIFS($F$5:$F$204,$D$5:$D$204,$D198)&gt;INDEX(POs!$F$5:$F$204,MATCH($D198,POs!$A$5:$A$204,0)),"Invoiced more than the PO value","OK")))))</f>
        <v/>
      </c>
    </row>
    <row r="199">
      <c r="A199" s="11" t="n"/>
      <c r="B199" s="7" t="n"/>
      <c r="C199" s="11" t="n"/>
      <c r="D199" s="11" t="n"/>
      <c r="E199" s="11" t="n"/>
      <c r="F199" s="12" t="n"/>
      <c r="G199" s="11" t="n"/>
      <c r="H199" s="15">
        <f>IF($A199="","",IFERROR(INDEX(Suppliers!$C$5:$C$54,MATCH($C199,Suppliers!$A$5:$A$54,0)),30))</f>
        <v/>
      </c>
      <c r="I199" s="8">
        <f>IF($A199="","",IF($B199="","",$B199+$H199))</f>
        <v/>
      </c>
      <c r="J199" s="15">
        <f>IF($A199="","",IF($G199="Paid","",IF($I199="","",MAX(0,TODAY()-$I199))))</f>
        <v/>
      </c>
      <c r="K199" s="16">
        <f>IF($A199="","",IF($D199="","No PO — confirm it should be off-contract",IF(COUNTIFS(POs!$A$5:$A$204,$D199)=0,"PO not found on the POs tab",IF(INDEX(POs!$D$5:$D$204,MATCH($D199,POs!$A$5:$A$204,0))&lt;&gt;$E199,"Category differs from the PO",IF(SUMIFS($F$5:$F$204,$D$5:$D$204,$D199)&gt;INDEX(POs!$F$5:$F$204,MATCH($D199,POs!$A$5:$A$204,0)),"Invoiced more than the PO value","OK")))))</f>
        <v/>
      </c>
    </row>
    <row r="200">
      <c r="A200" s="11" t="n"/>
      <c r="B200" s="7" t="n"/>
      <c r="C200" s="11" t="n"/>
      <c r="D200" s="11" t="n"/>
      <c r="E200" s="11" t="n"/>
      <c r="F200" s="12" t="n"/>
      <c r="G200" s="11" t="n"/>
      <c r="H200" s="15">
        <f>IF($A200="","",IFERROR(INDEX(Suppliers!$C$5:$C$54,MATCH($C200,Suppliers!$A$5:$A$54,0)),30))</f>
        <v/>
      </c>
      <c r="I200" s="8">
        <f>IF($A200="","",IF($B200="","",$B200+$H200))</f>
        <v/>
      </c>
      <c r="J200" s="15">
        <f>IF($A200="","",IF($G200="Paid","",IF($I200="","",MAX(0,TODAY()-$I200))))</f>
        <v/>
      </c>
      <c r="K200" s="16">
        <f>IF($A200="","",IF($D200="","No PO — confirm it should be off-contract",IF(COUNTIFS(POs!$A$5:$A$204,$D200)=0,"PO not found on the POs tab",IF(INDEX(POs!$D$5:$D$204,MATCH($D200,POs!$A$5:$A$204,0))&lt;&gt;$E200,"Category differs from the PO",IF(SUMIFS($F$5:$F$204,$D$5:$D$204,$D200)&gt;INDEX(POs!$F$5:$F$204,MATCH($D200,POs!$A$5:$A$204,0)),"Invoiced more than the PO value","OK")))))</f>
        <v/>
      </c>
    </row>
    <row r="201">
      <c r="A201" s="11" t="n"/>
      <c r="B201" s="7" t="n"/>
      <c r="C201" s="11" t="n"/>
      <c r="D201" s="11" t="n"/>
      <c r="E201" s="11" t="n"/>
      <c r="F201" s="12" t="n"/>
      <c r="G201" s="11" t="n"/>
      <c r="H201" s="15">
        <f>IF($A201="","",IFERROR(INDEX(Suppliers!$C$5:$C$54,MATCH($C201,Suppliers!$A$5:$A$54,0)),30))</f>
        <v/>
      </c>
      <c r="I201" s="8">
        <f>IF($A201="","",IF($B201="","",$B201+$H201))</f>
        <v/>
      </c>
      <c r="J201" s="15">
        <f>IF($A201="","",IF($G201="Paid","",IF($I201="","",MAX(0,TODAY()-$I201))))</f>
        <v/>
      </c>
      <c r="K201" s="16">
        <f>IF($A201="","",IF($D201="","No PO — confirm it should be off-contract",IF(COUNTIFS(POs!$A$5:$A$204,$D201)=0,"PO not found on the POs tab",IF(INDEX(POs!$D$5:$D$204,MATCH($D201,POs!$A$5:$A$204,0))&lt;&gt;$E201,"Category differs from the PO",IF(SUMIFS($F$5:$F$204,$D$5:$D$204,$D201)&gt;INDEX(POs!$F$5:$F$204,MATCH($D201,POs!$A$5:$A$204,0)),"Invoiced more than the PO value","OK")))))</f>
        <v/>
      </c>
    </row>
    <row r="202">
      <c r="A202" s="11" t="n"/>
      <c r="B202" s="7" t="n"/>
      <c r="C202" s="11" t="n"/>
      <c r="D202" s="11" t="n"/>
      <c r="E202" s="11" t="n"/>
      <c r="F202" s="12" t="n"/>
      <c r="G202" s="11" t="n"/>
      <c r="H202" s="15">
        <f>IF($A202="","",IFERROR(INDEX(Suppliers!$C$5:$C$54,MATCH($C202,Suppliers!$A$5:$A$54,0)),30))</f>
        <v/>
      </c>
      <c r="I202" s="8">
        <f>IF($A202="","",IF($B202="","",$B202+$H202))</f>
        <v/>
      </c>
      <c r="J202" s="15">
        <f>IF($A202="","",IF($G202="Paid","",IF($I202="","",MAX(0,TODAY()-$I202))))</f>
        <v/>
      </c>
      <c r="K202" s="16">
        <f>IF($A202="","",IF($D202="","No PO — confirm it should be off-contract",IF(COUNTIFS(POs!$A$5:$A$204,$D202)=0,"PO not found on the POs tab",IF(INDEX(POs!$D$5:$D$204,MATCH($D202,POs!$A$5:$A$204,0))&lt;&gt;$E202,"Category differs from the PO",IF(SUMIFS($F$5:$F$204,$D$5:$D$204,$D202)&gt;INDEX(POs!$F$5:$F$204,MATCH($D202,POs!$A$5:$A$204,0)),"Invoiced more than the PO value","OK")))))</f>
        <v/>
      </c>
    </row>
    <row r="203">
      <c r="A203" s="11" t="n"/>
      <c r="B203" s="7" t="n"/>
      <c r="C203" s="11" t="n"/>
      <c r="D203" s="11" t="n"/>
      <c r="E203" s="11" t="n"/>
      <c r="F203" s="12" t="n"/>
      <c r="G203" s="11" t="n"/>
      <c r="H203" s="15">
        <f>IF($A203="","",IFERROR(INDEX(Suppliers!$C$5:$C$54,MATCH($C203,Suppliers!$A$5:$A$54,0)),30))</f>
        <v/>
      </c>
      <c r="I203" s="8">
        <f>IF($A203="","",IF($B203="","",$B203+$H203))</f>
        <v/>
      </c>
      <c r="J203" s="15">
        <f>IF($A203="","",IF($G203="Paid","",IF($I203="","",MAX(0,TODAY()-$I203))))</f>
        <v/>
      </c>
      <c r="K203" s="16">
        <f>IF($A203="","",IF($D203="","No PO — confirm it should be off-contract",IF(COUNTIFS(POs!$A$5:$A$204,$D203)=0,"PO not found on the POs tab",IF(INDEX(POs!$D$5:$D$204,MATCH($D203,POs!$A$5:$A$204,0))&lt;&gt;$E203,"Category differs from the PO",IF(SUMIFS($F$5:$F$204,$D$5:$D$204,$D203)&gt;INDEX(POs!$F$5:$F$204,MATCH($D203,POs!$A$5:$A$204,0)),"Invoiced more than the PO value","OK")))))</f>
        <v/>
      </c>
    </row>
    <row r="204">
      <c r="A204" s="11" t="n"/>
      <c r="B204" s="7" t="n"/>
      <c r="C204" s="11" t="n"/>
      <c r="D204" s="11" t="n"/>
      <c r="E204" s="11" t="n"/>
      <c r="F204" s="12" t="n"/>
      <c r="G204" s="11" t="n"/>
      <c r="H204" s="15">
        <f>IF($A204="","",IFERROR(INDEX(Suppliers!$C$5:$C$54,MATCH($C204,Suppliers!$A$5:$A$54,0)),30))</f>
        <v/>
      </c>
      <c r="I204" s="8">
        <f>IF($A204="","",IF($B204="","",$B204+$H204))</f>
        <v/>
      </c>
      <c r="J204" s="15">
        <f>IF($A204="","",IF($G204="Paid","",IF($I204="","",MAX(0,TODAY()-$I204))))</f>
        <v/>
      </c>
      <c r="K204" s="16">
        <f>IF($A204="","",IF($D204="","No PO — confirm it should be off-contract",IF(COUNTIFS(POs!$A$5:$A$204,$D204)=0,"PO not found on the POs tab",IF(INDEX(POs!$D$5:$D$204,MATCH($D204,POs!$A$5:$A$204,0))&lt;&gt;$E204,"Category differs from the PO",IF(SUMIFS($F$5:$F$204,$D$5:$D$204,$D204)&gt;INDEX(POs!$F$5:$F$204,MATCH($D204,POs!$A$5:$A$204,0)),"Invoiced more than the PO value","OK")))))</f>
        <v/>
      </c>
    </row>
  </sheetData>
  <dataValidations count="1">
    <dataValidation sqref="G5:G204" showDropDown="0" showInputMessage="0" showErrorMessage="0" allowBlank="1" promptTitle="Invoice status" prompt="Paid stops the overdue clock in column J." type="list">
      <formula1>"Received,Approved,On hold,Paid,Disputed"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2" customWidth="1" min="3" max="3"/>
    <col width="10" customWidth="1" min="4" max="4"/>
    <col width="11" customWidth="1" min="5" max="5"/>
    <col width="14" customWidth="1" min="6" max="6"/>
    <col width="14" customWidth="1" min="7" max="7"/>
    <col width="15" customWidth="1" min="8" max="8"/>
    <col width="14" customWidth="1" min="9" max="9"/>
    <col width="15" customWidth="1" min="10" max="10"/>
    <col width="17" customWidth="1" min="11" max="11"/>
    <col width="14" customWidth="1" min="12" max="12"/>
  </cols>
  <sheetData>
    <row r="1">
      <c r="A1" s="1" t="inlineStr">
        <is>
          <t>Suppliers</t>
        </is>
      </c>
    </row>
    <row r="2">
      <c r="A2" s="2" t="inlineStr">
        <is>
          <t>Reference list with payment terms. Type A-D; E onwards is calculated from POs and Invoices. Names must match those sheets exactly.</t>
        </is>
      </c>
    </row>
    <row r="4">
      <c r="A4" s="10" t="inlineStr">
        <is>
          <t>Supplier</t>
        </is>
      </c>
      <c r="B4" s="10" t="inlineStr">
        <is>
          <t>Contact</t>
        </is>
      </c>
      <c r="C4" s="10" t="inlineStr">
        <is>
          <t>Terms (days)</t>
        </is>
      </c>
      <c r="D4" s="10" t="inlineStr">
        <is>
          <t>Currency</t>
        </is>
      </c>
      <c r="E4" s="10" t="inlineStr">
        <is>
          <t>POs raised</t>
        </is>
      </c>
      <c r="F4" s="10" t="inlineStr">
        <is>
          <t>Committed</t>
        </is>
      </c>
      <c r="G4" s="10" t="inlineStr">
        <is>
          <t>Invoiced</t>
        </is>
      </c>
      <c r="H4" s="10" t="inlineStr">
        <is>
          <t>Open commitment</t>
        </is>
      </c>
      <c r="I4" s="10" t="inlineStr">
        <is>
          <t>Cancelled value</t>
        </is>
      </c>
      <c r="J4" s="10" t="inlineStr">
        <is>
          <t>Average PO value</t>
        </is>
      </c>
      <c r="K4" s="10" t="inlineStr">
        <is>
          <t>Share of committed spend</t>
        </is>
      </c>
      <c r="L4" s="10" t="inlineStr">
        <is>
          <t>Invoices on hold</t>
        </is>
      </c>
    </row>
    <row r="5">
      <c r="A5" s="11" t="inlineStr">
        <is>
          <t>Northwind Steel</t>
        </is>
      </c>
      <c r="B5" s="11" t="inlineStr">
        <is>
          <t>a.klein@northwind-steel.example</t>
        </is>
      </c>
      <c r="C5" s="21" t="n">
        <v>45</v>
      </c>
      <c r="D5" s="11" t="inlineStr">
        <is>
          <t>EUR</t>
        </is>
      </c>
      <c r="E5" s="15">
        <f>IF($A5="","",COUNTIFS(POs!$C$5:$C$204,$A5))</f>
        <v/>
      </c>
      <c r="F5" s="13">
        <f>IF($A5="","",SUMIFS(POs!$F$5:$F$204,POs!$C$5:$C$204,$A5,POs!$G$5:$G$204,"&lt;&gt;Cancelled"))</f>
        <v/>
      </c>
      <c r="G5" s="13">
        <f>IF($A5="","",SUMIFS(Invoices!$F$5:$F$204,Invoices!$C$5:$C$204,$A5))</f>
        <v/>
      </c>
      <c r="H5" s="13">
        <f>IF($A5="","",$F5-$G5)</f>
        <v/>
      </c>
      <c r="I5" s="13">
        <f>IF($A5="","",SUMIFS(POs!$F$5:$F$204,POs!$C$5:$C$204,$A5,POs!$G$5:$G$204,"Cancelled"))</f>
        <v/>
      </c>
      <c r="J5" s="13">
        <f>IF($A5="","",IFERROR($F5/COUNTIFS(POs!$C$5:$C$204,$A5,POs!$G$5:$G$204,"&lt;&gt;Cancelled"),0))</f>
        <v/>
      </c>
      <c r="K5" s="22">
        <f>IF($A5="","",IFERROR($F5/SUM($F$5:$F$54),0))</f>
        <v/>
      </c>
      <c r="L5" s="15">
        <f>IF($A5="","",COUNTIFS(Invoices!$C$5:$C$204,$A5,Invoices!$G$5:$G$204,"On hold"))</f>
        <v/>
      </c>
    </row>
    <row r="6">
      <c r="A6" s="11" t="inlineStr">
        <is>
          <t>Cartonnage SA</t>
        </is>
      </c>
      <c r="B6" s="11" t="inlineStr">
        <is>
          <t>ventes@cartonnage.example</t>
        </is>
      </c>
      <c r="C6" s="21" t="n">
        <v>30</v>
      </c>
      <c r="D6" s="11" t="inlineStr">
        <is>
          <t>EUR</t>
        </is>
      </c>
      <c r="E6" s="15">
        <f>IF($A6="","",COUNTIFS(POs!$C$5:$C$204,$A6))</f>
        <v/>
      </c>
      <c r="F6" s="13">
        <f>IF($A6="","",SUMIFS(POs!$F$5:$F$204,POs!$C$5:$C$204,$A6,POs!$G$5:$G$204,"&lt;&gt;Cancelled"))</f>
        <v/>
      </c>
      <c r="G6" s="13">
        <f>IF($A6="","",SUMIFS(Invoices!$F$5:$F$204,Invoices!$C$5:$C$204,$A6))</f>
        <v/>
      </c>
      <c r="H6" s="13">
        <f>IF($A6="","",$F6-$G6)</f>
        <v/>
      </c>
      <c r="I6" s="13">
        <f>IF($A6="","",SUMIFS(POs!$F$5:$F$204,POs!$C$5:$C$204,$A6,POs!$G$5:$G$204,"Cancelled"))</f>
        <v/>
      </c>
      <c r="J6" s="13">
        <f>IF($A6="","",IFERROR($F6/COUNTIFS(POs!$C$5:$C$204,$A6,POs!$G$5:$G$204,"&lt;&gt;Cancelled"),0))</f>
        <v/>
      </c>
      <c r="K6" s="22">
        <f>IF($A6="","",IFERROR($F6/SUM($F$5:$F$54),0))</f>
        <v/>
      </c>
      <c r="L6" s="15">
        <f>IF($A6="","",COUNTIFS(Invoices!$C$5:$C$204,$A6,Invoices!$G$5:$G$204,"On hold"))</f>
        <v/>
      </c>
    </row>
    <row r="7">
      <c r="A7" s="11" t="inlineStr">
        <is>
          <t>Meridian Freight</t>
        </is>
      </c>
      <c r="B7" s="11" t="inlineStr">
        <is>
          <t>ops@meridianfreight.example</t>
        </is>
      </c>
      <c r="C7" s="21" t="n">
        <v>30</v>
      </c>
      <c r="D7" s="11" t="inlineStr">
        <is>
          <t>EUR</t>
        </is>
      </c>
      <c r="E7" s="15">
        <f>IF($A7="","",COUNTIFS(POs!$C$5:$C$204,$A7))</f>
        <v/>
      </c>
      <c r="F7" s="13">
        <f>IF($A7="","",SUMIFS(POs!$F$5:$F$204,POs!$C$5:$C$204,$A7,POs!$G$5:$G$204,"&lt;&gt;Cancelled"))</f>
        <v/>
      </c>
      <c r="G7" s="13">
        <f>IF($A7="","",SUMIFS(Invoices!$F$5:$F$204,Invoices!$C$5:$C$204,$A7))</f>
        <v/>
      </c>
      <c r="H7" s="13">
        <f>IF($A7="","",$F7-$G7)</f>
        <v/>
      </c>
      <c r="I7" s="13">
        <f>IF($A7="","",SUMIFS(POs!$F$5:$F$204,POs!$C$5:$C$204,$A7,POs!$G$5:$G$204,"Cancelled"))</f>
        <v/>
      </c>
      <c r="J7" s="13">
        <f>IF($A7="","",IFERROR($F7/COUNTIFS(POs!$C$5:$C$204,$A7,POs!$G$5:$G$204,"&lt;&gt;Cancelled"),0))</f>
        <v/>
      </c>
      <c r="K7" s="22">
        <f>IF($A7="","",IFERROR($F7/SUM($F$5:$F$54),0))</f>
        <v/>
      </c>
      <c r="L7" s="15">
        <f>IF($A7="","",COUNTIFS(Invoices!$C$5:$C$204,$A7,Invoices!$G$5:$G$204,"On hold"))</f>
        <v/>
      </c>
    </row>
    <row r="8">
      <c r="A8" s="11" t="inlineStr">
        <is>
          <t>Precision Tooling Ltd</t>
        </is>
      </c>
      <c r="B8" s="11" t="inlineStr">
        <is>
          <t>sales@precisiontooling.example</t>
        </is>
      </c>
      <c r="C8" s="21" t="n">
        <v>60</v>
      </c>
      <c r="D8" s="11" t="inlineStr">
        <is>
          <t>GBP</t>
        </is>
      </c>
      <c r="E8" s="15">
        <f>IF($A8="","",COUNTIFS(POs!$C$5:$C$204,$A8))</f>
        <v/>
      </c>
      <c r="F8" s="13">
        <f>IF($A8="","",SUMIFS(POs!$F$5:$F$204,POs!$C$5:$C$204,$A8,POs!$G$5:$G$204,"&lt;&gt;Cancelled"))</f>
        <v/>
      </c>
      <c r="G8" s="13">
        <f>IF($A8="","",SUMIFS(Invoices!$F$5:$F$204,Invoices!$C$5:$C$204,$A8))</f>
        <v/>
      </c>
      <c r="H8" s="13">
        <f>IF($A8="","",$F8-$G8)</f>
        <v/>
      </c>
      <c r="I8" s="13">
        <f>IF($A8="","",SUMIFS(POs!$F$5:$F$204,POs!$C$5:$C$204,$A8,POs!$G$5:$G$204,"Cancelled"))</f>
        <v/>
      </c>
      <c r="J8" s="13">
        <f>IF($A8="","",IFERROR($F8/COUNTIFS(POs!$C$5:$C$204,$A8,POs!$G$5:$G$204,"&lt;&gt;Cancelled"),0))</f>
        <v/>
      </c>
      <c r="K8" s="22">
        <f>IF($A8="","",IFERROR($F8/SUM($F$5:$F$54),0))</f>
        <v/>
      </c>
      <c r="L8" s="15">
        <f>IF($A8="","",COUNTIFS(Invoices!$C$5:$C$204,$A8,Invoices!$G$5:$G$204,"On hold"))</f>
        <v/>
      </c>
    </row>
    <row r="9">
      <c r="A9" s="11" t="inlineStr">
        <is>
          <t>Baltic Polymers</t>
        </is>
      </c>
      <c r="B9" s="11" t="inlineStr">
        <is>
          <t>orders@balticpolymers.example</t>
        </is>
      </c>
      <c r="C9" s="21" t="n">
        <v>45</v>
      </c>
      <c r="D9" s="11" t="inlineStr">
        <is>
          <t>EUR</t>
        </is>
      </c>
      <c r="E9" s="15">
        <f>IF($A9="","",COUNTIFS(POs!$C$5:$C$204,$A9))</f>
        <v/>
      </c>
      <c r="F9" s="13">
        <f>IF($A9="","",SUMIFS(POs!$F$5:$F$204,POs!$C$5:$C$204,$A9,POs!$G$5:$G$204,"&lt;&gt;Cancelled"))</f>
        <v/>
      </c>
      <c r="G9" s="13">
        <f>IF($A9="","",SUMIFS(Invoices!$F$5:$F$204,Invoices!$C$5:$C$204,$A9))</f>
        <v/>
      </c>
      <c r="H9" s="13">
        <f>IF($A9="","",$F9-$G9)</f>
        <v/>
      </c>
      <c r="I9" s="13">
        <f>IF($A9="","",SUMIFS(POs!$F$5:$F$204,POs!$C$5:$C$204,$A9,POs!$G$5:$G$204,"Cancelled"))</f>
        <v/>
      </c>
      <c r="J9" s="13">
        <f>IF($A9="","",IFERROR($F9/COUNTIFS(POs!$C$5:$C$204,$A9,POs!$G$5:$G$204,"&lt;&gt;Cancelled"),0))</f>
        <v/>
      </c>
      <c r="K9" s="22">
        <f>IF($A9="","",IFERROR($F9/SUM($F$5:$F$54),0))</f>
        <v/>
      </c>
      <c r="L9" s="15">
        <f>IF($A9="","",COUNTIFS(Invoices!$C$5:$C$204,$A9,Invoices!$G$5:$G$204,"On hold"))</f>
        <v/>
      </c>
    </row>
    <row r="10">
      <c r="A10" s="11" t="n"/>
      <c r="B10" s="11" t="n"/>
      <c r="C10" s="21" t="n"/>
      <c r="D10" s="11" t="n"/>
      <c r="E10" s="15">
        <f>IF($A10="","",COUNTIFS(POs!$C$5:$C$204,$A10))</f>
        <v/>
      </c>
      <c r="F10" s="13">
        <f>IF($A10="","",SUMIFS(POs!$F$5:$F$204,POs!$C$5:$C$204,$A10,POs!$G$5:$G$204,"&lt;&gt;Cancelled"))</f>
        <v/>
      </c>
      <c r="G10" s="13">
        <f>IF($A10="","",SUMIFS(Invoices!$F$5:$F$204,Invoices!$C$5:$C$204,$A10))</f>
        <v/>
      </c>
      <c r="H10" s="13">
        <f>IF($A10="","",$F10-$G10)</f>
        <v/>
      </c>
      <c r="I10" s="13">
        <f>IF($A10="","",SUMIFS(POs!$F$5:$F$204,POs!$C$5:$C$204,$A10,POs!$G$5:$G$204,"Cancelled"))</f>
        <v/>
      </c>
      <c r="J10" s="13">
        <f>IF($A10="","",IFERROR($F10/COUNTIFS(POs!$C$5:$C$204,$A10,POs!$G$5:$G$204,"&lt;&gt;Cancelled"),0))</f>
        <v/>
      </c>
      <c r="K10" s="22">
        <f>IF($A10="","",IFERROR($F10/SUM($F$5:$F$54),0))</f>
        <v/>
      </c>
      <c r="L10" s="15">
        <f>IF($A10="","",COUNTIFS(Invoices!$C$5:$C$204,$A10,Invoices!$G$5:$G$204,"On hold"))</f>
        <v/>
      </c>
    </row>
    <row r="11">
      <c r="A11" s="11" t="n"/>
      <c r="B11" s="11" t="n"/>
      <c r="C11" s="21" t="n"/>
      <c r="D11" s="11" t="n"/>
      <c r="E11" s="15">
        <f>IF($A11="","",COUNTIFS(POs!$C$5:$C$204,$A11))</f>
        <v/>
      </c>
      <c r="F11" s="13">
        <f>IF($A11="","",SUMIFS(POs!$F$5:$F$204,POs!$C$5:$C$204,$A11,POs!$G$5:$G$204,"&lt;&gt;Cancelled"))</f>
        <v/>
      </c>
      <c r="G11" s="13">
        <f>IF($A11="","",SUMIFS(Invoices!$F$5:$F$204,Invoices!$C$5:$C$204,$A11))</f>
        <v/>
      </c>
      <c r="H11" s="13">
        <f>IF($A11="","",$F11-$G11)</f>
        <v/>
      </c>
      <c r="I11" s="13">
        <f>IF($A11="","",SUMIFS(POs!$F$5:$F$204,POs!$C$5:$C$204,$A11,POs!$G$5:$G$204,"Cancelled"))</f>
        <v/>
      </c>
      <c r="J11" s="13">
        <f>IF($A11="","",IFERROR($F11/COUNTIFS(POs!$C$5:$C$204,$A11,POs!$G$5:$G$204,"&lt;&gt;Cancelled"),0))</f>
        <v/>
      </c>
      <c r="K11" s="22">
        <f>IF($A11="","",IFERROR($F11/SUM($F$5:$F$54),0))</f>
        <v/>
      </c>
      <c r="L11" s="15">
        <f>IF($A11="","",COUNTIFS(Invoices!$C$5:$C$204,$A11,Invoices!$G$5:$G$204,"On hold"))</f>
        <v/>
      </c>
    </row>
    <row r="12">
      <c r="A12" s="11" t="n"/>
      <c r="B12" s="11" t="n"/>
      <c r="C12" s="21" t="n"/>
      <c r="D12" s="11" t="n"/>
      <c r="E12" s="15">
        <f>IF($A12="","",COUNTIFS(POs!$C$5:$C$204,$A12))</f>
        <v/>
      </c>
      <c r="F12" s="13">
        <f>IF($A12="","",SUMIFS(POs!$F$5:$F$204,POs!$C$5:$C$204,$A12,POs!$G$5:$G$204,"&lt;&gt;Cancelled"))</f>
        <v/>
      </c>
      <c r="G12" s="13">
        <f>IF($A12="","",SUMIFS(Invoices!$F$5:$F$204,Invoices!$C$5:$C$204,$A12))</f>
        <v/>
      </c>
      <c r="H12" s="13">
        <f>IF($A12="","",$F12-$G12)</f>
        <v/>
      </c>
      <c r="I12" s="13">
        <f>IF($A12="","",SUMIFS(POs!$F$5:$F$204,POs!$C$5:$C$204,$A12,POs!$G$5:$G$204,"Cancelled"))</f>
        <v/>
      </c>
      <c r="J12" s="13">
        <f>IF($A12="","",IFERROR($F12/COUNTIFS(POs!$C$5:$C$204,$A12,POs!$G$5:$G$204,"&lt;&gt;Cancelled"),0))</f>
        <v/>
      </c>
      <c r="K12" s="22">
        <f>IF($A12="","",IFERROR($F12/SUM($F$5:$F$54),0))</f>
        <v/>
      </c>
      <c r="L12" s="15">
        <f>IF($A12="","",COUNTIFS(Invoices!$C$5:$C$204,$A12,Invoices!$G$5:$G$204,"On hold"))</f>
        <v/>
      </c>
    </row>
    <row r="13">
      <c r="A13" s="11" t="n"/>
      <c r="B13" s="11" t="n"/>
      <c r="C13" s="21" t="n"/>
      <c r="D13" s="11" t="n"/>
      <c r="E13" s="15">
        <f>IF($A13="","",COUNTIFS(POs!$C$5:$C$204,$A13))</f>
        <v/>
      </c>
      <c r="F13" s="13">
        <f>IF($A13="","",SUMIFS(POs!$F$5:$F$204,POs!$C$5:$C$204,$A13,POs!$G$5:$G$204,"&lt;&gt;Cancelled"))</f>
        <v/>
      </c>
      <c r="G13" s="13">
        <f>IF($A13="","",SUMIFS(Invoices!$F$5:$F$204,Invoices!$C$5:$C$204,$A13))</f>
        <v/>
      </c>
      <c r="H13" s="13">
        <f>IF($A13="","",$F13-$G13)</f>
        <v/>
      </c>
      <c r="I13" s="13">
        <f>IF($A13="","",SUMIFS(POs!$F$5:$F$204,POs!$C$5:$C$204,$A13,POs!$G$5:$G$204,"Cancelled"))</f>
        <v/>
      </c>
      <c r="J13" s="13">
        <f>IF($A13="","",IFERROR($F13/COUNTIFS(POs!$C$5:$C$204,$A13,POs!$G$5:$G$204,"&lt;&gt;Cancelled"),0))</f>
        <v/>
      </c>
      <c r="K13" s="22">
        <f>IF($A13="","",IFERROR($F13/SUM($F$5:$F$54),0))</f>
        <v/>
      </c>
      <c r="L13" s="15">
        <f>IF($A13="","",COUNTIFS(Invoices!$C$5:$C$204,$A13,Invoices!$G$5:$G$204,"On hold"))</f>
        <v/>
      </c>
    </row>
    <row r="14">
      <c r="A14" s="11" t="n"/>
      <c r="B14" s="11" t="n"/>
      <c r="C14" s="21" t="n"/>
      <c r="D14" s="11" t="n"/>
      <c r="E14" s="15">
        <f>IF($A14="","",COUNTIFS(POs!$C$5:$C$204,$A14))</f>
        <v/>
      </c>
      <c r="F14" s="13">
        <f>IF($A14="","",SUMIFS(POs!$F$5:$F$204,POs!$C$5:$C$204,$A14,POs!$G$5:$G$204,"&lt;&gt;Cancelled"))</f>
        <v/>
      </c>
      <c r="G14" s="13">
        <f>IF($A14="","",SUMIFS(Invoices!$F$5:$F$204,Invoices!$C$5:$C$204,$A14))</f>
        <v/>
      </c>
      <c r="H14" s="13">
        <f>IF($A14="","",$F14-$G14)</f>
        <v/>
      </c>
      <c r="I14" s="13">
        <f>IF($A14="","",SUMIFS(POs!$F$5:$F$204,POs!$C$5:$C$204,$A14,POs!$G$5:$G$204,"Cancelled"))</f>
        <v/>
      </c>
      <c r="J14" s="13">
        <f>IF($A14="","",IFERROR($F14/COUNTIFS(POs!$C$5:$C$204,$A14,POs!$G$5:$G$204,"&lt;&gt;Cancelled"),0))</f>
        <v/>
      </c>
      <c r="K14" s="22">
        <f>IF($A14="","",IFERROR($F14/SUM($F$5:$F$54),0))</f>
        <v/>
      </c>
      <c r="L14" s="15">
        <f>IF($A14="","",COUNTIFS(Invoices!$C$5:$C$204,$A14,Invoices!$G$5:$G$204,"On hold"))</f>
        <v/>
      </c>
    </row>
    <row r="15">
      <c r="A15" s="11" t="n"/>
      <c r="B15" s="11" t="n"/>
      <c r="C15" s="21" t="n"/>
      <c r="D15" s="11" t="n"/>
      <c r="E15" s="15">
        <f>IF($A15="","",COUNTIFS(POs!$C$5:$C$204,$A15))</f>
        <v/>
      </c>
      <c r="F15" s="13">
        <f>IF($A15="","",SUMIFS(POs!$F$5:$F$204,POs!$C$5:$C$204,$A15,POs!$G$5:$G$204,"&lt;&gt;Cancelled"))</f>
        <v/>
      </c>
      <c r="G15" s="13">
        <f>IF($A15="","",SUMIFS(Invoices!$F$5:$F$204,Invoices!$C$5:$C$204,$A15))</f>
        <v/>
      </c>
      <c r="H15" s="13">
        <f>IF($A15="","",$F15-$G15)</f>
        <v/>
      </c>
      <c r="I15" s="13">
        <f>IF($A15="","",SUMIFS(POs!$F$5:$F$204,POs!$C$5:$C$204,$A15,POs!$G$5:$G$204,"Cancelled"))</f>
        <v/>
      </c>
      <c r="J15" s="13">
        <f>IF($A15="","",IFERROR($F15/COUNTIFS(POs!$C$5:$C$204,$A15,POs!$G$5:$G$204,"&lt;&gt;Cancelled"),0))</f>
        <v/>
      </c>
      <c r="K15" s="22">
        <f>IF($A15="","",IFERROR($F15/SUM($F$5:$F$54),0))</f>
        <v/>
      </c>
      <c r="L15" s="15">
        <f>IF($A15="","",COUNTIFS(Invoices!$C$5:$C$204,$A15,Invoices!$G$5:$G$204,"On hold"))</f>
        <v/>
      </c>
    </row>
    <row r="16">
      <c r="A16" s="11" t="n"/>
      <c r="B16" s="11" t="n"/>
      <c r="C16" s="21" t="n"/>
      <c r="D16" s="11" t="n"/>
      <c r="E16" s="15">
        <f>IF($A16="","",COUNTIFS(POs!$C$5:$C$204,$A16))</f>
        <v/>
      </c>
      <c r="F16" s="13">
        <f>IF($A16="","",SUMIFS(POs!$F$5:$F$204,POs!$C$5:$C$204,$A16,POs!$G$5:$G$204,"&lt;&gt;Cancelled"))</f>
        <v/>
      </c>
      <c r="G16" s="13">
        <f>IF($A16="","",SUMIFS(Invoices!$F$5:$F$204,Invoices!$C$5:$C$204,$A16))</f>
        <v/>
      </c>
      <c r="H16" s="13">
        <f>IF($A16="","",$F16-$G16)</f>
        <v/>
      </c>
      <c r="I16" s="13">
        <f>IF($A16="","",SUMIFS(POs!$F$5:$F$204,POs!$C$5:$C$204,$A16,POs!$G$5:$G$204,"Cancelled"))</f>
        <v/>
      </c>
      <c r="J16" s="13">
        <f>IF($A16="","",IFERROR($F16/COUNTIFS(POs!$C$5:$C$204,$A16,POs!$G$5:$G$204,"&lt;&gt;Cancelled"),0))</f>
        <v/>
      </c>
      <c r="K16" s="22">
        <f>IF($A16="","",IFERROR($F16/SUM($F$5:$F$54),0))</f>
        <v/>
      </c>
      <c r="L16" s="15">
        <f>IF($A16="","",COUNTIFS(Invoices!$C$5:$C$204,$A16,Invoices!$G$5:$G$204,"On hold"))</f>
        <v/>
      </c>
    </row>
    <row r="17">
      <c r="A17" s="11" t="n"/>
      <c r="B17" s="11" t="n"/>
      <c r="C17" s="21" t="n"/>
      <c r="D17" s="11" t="n"/>
      <c r="E17" s="15">
        <f>IF($A17="","",COUNTIFS(POs!$C$5:$C$204,$A17))</f>
        <v/>
      </c>
      <c r="F17" s="13">
        <f>IF($A17="","",SUMIFS(POs!$F$5:$F$204,POs!$C$5:$C$204,$A17,POs!$G$5:$G$204,"&lt;&gt;Cancelled"))</f>
        <v/>
      </c>
      <c r="G17" s="13">
        <f>IF($A17="","",SUMIFS(Invoices!$F$5:$F$204,Invoices!$C$5:$C$204,$A17))</f>
        <v/>
      </c>
      <c r="H17" s="13">
        <f>IF($A17="","",$F17-$G17)</f>
        <v/>
      </c>
      <c r="I17" s="13">
        <f>IF($A17="","",SUMIFS(POs!$F$5:$F$204,POs!$C$5:$C$204,$A17,POs!$G$5:$G$204,"Cancelled"))</f>
        <v/>
      </c>
      <c r="J17" s="13">
        <f>IF($A17="","",IFERROR($F17/COUNTIFS(POs!$C$5:$C$204,$A17,POs!$G$5:$G$204,"&lt;&gt;Cancelled"),0))</f>
        <v/>
      </c>
      <c r="K17" s="22">
        <f>IF($A17="","",IFERROR($F17/SUM($F$5:$F$54),0))</f>
        <v/>
      </c>
      <c r="L17" s="15">
        <f>IF($A17="","",COUNTIFS(Invoices!$C$5:$C$204,$A17,Invoices!$G$5:$G$204,"On hold"))</f>
        <v/>
      </c>
    </row>
    <row r="18">
      <c r="A18" s="11" t="n"/>
      <c r="B18" s="11" t="n"/>
      <c r="C18" s="21" t="n"/>
      <c r="D18" s="11" t="n"/>
      <c r="E18" s="15">
        <f>IF($A18="","",COUNTIFS(POs!$C$5:$C$204,$A18))</f>
        <v/>
      </c>
      <c r="F18" s="13">
        <f>IF($A18="","",SUMIFS(POs!$F$5:$F$204,POs!$C$5:$C$204,$A18,POs!$G$5:$G$204,"&lt;&gt;Cancelled"))</f>
        <v/>
      </c>
      <c r="G18" s="13">
        <f>IF($A18="","",SUMIFS(Invoices!$F$5:$F$204,Invoices!$C$5:$C$204,$A18))</f>
        <v/>
      </c>
      <c r="H18" s="13">
        <f>IF($A18="","",$F18-$G18)</f>
        <v/>
      </c>
      <c r="I18" s="13">
        <f>IF($A18="","",SUMIFS(POs!$F$5:$F$204,POs!$C$5:$C$204,$A18,POs!$G$5:$G$204,"Cancelled"))</f>
        <v/>
      </c>
      <c r="J18" s="13">
        <f>IF($A18="","",IFERROR($F18/COUNTIFS(POs!$C$5:$C$204,$A18,POs!$G$5:$G$204,"&lt;&gt;Cancelled"),0))</f>
        <v/>
      </c>
      <c r="K18" s="22">
        <f>IF($A18="","",IFERROR($F18/SUM($F$5:$F$54),0))</f>
        <v/>
      </c>
      <c r="L18" s="15">
        <f>IF($A18="","",COUNTIFS(Invoices!$C$5:$C$204,$A18,Invoices!$G$5:$G$204,"On hold"))</f>
        <v/>
      </c>
    </row>
    <row r="19">
      <c r="A19" s="11" t="n"/>
      <c r="B19" s="11" t="n"/>
      <c r="C19" s="21" t="n"/>
      <c r="D19" s="11" t="n"/>
      <c r="E19" s="15">
        <f>IF($A19="","",COUNTIFS(POs!$C$5:$C$204,$A19))</f>
        <v/>
      </c>
      <c r="F19" s="13">
        <f>IF($A19="","",SUMIFS(POs!$F$5:$F$204,POs!$C$5:$C$204,$A19,POs!$G$5:$G$204,"&lt;&gt;Cancelled"))</f>
        <v/>
      </c>
      <c r="G19" s="13">
        <f>IF($A19="","",SUMIFS(Invoices!$F$5:$F$204,Invoices!$C$5:$C$204,$A19))</f>
        <v/>
      </c>
      <c r="H19" s="13">
        <f>IF($A19="","",$F19-$G19)</f>
        <v/>
      </c>
      <c r="I19" s="13">
        <f>IF($A19="","",SUMIFS(POs!$F$5:$F$204,POs!$C$5:$C$204,$A19,POs!$G$5:$G$204,"Cancelled"))</f>
        <v/>
      </c>
      <c r="J19" s="13">
        <f>IF($A19="","",IFERROR($F19/COUNTIFS(POs!$C$5:$C$204,$A19,POs!$G$5:$G$204,"&lt;&gt;Cancelled"),0))</f>
        <v/>
      </c>
      <c r="K19" s="22">
        <f>IF($A19="","",IFERROR($F19/SUM($F$5:$F$54),0))</f>
        <v/>
      </c>
      <c r="L19" s="15">
        <f>IF($A19="","",COUNTIFS(Invoices!$C$5:$C$204,$A19,Invoices!$G$5:$G$204,"On hold"))</f>
        <v/>
      </c>
    </row>
    <row r="20">
      <c r="A20" s="11" t="n"/>
      <c r="B20" s="11" t="n"/>
      <c r="C20" s="21" t="n"/>
      <c r="D20" s="11" t="n"/>
      <c r="E20" s="15">
        <f>IF($A20="","",COUNTIFS(POs!$C$5:$C$204,$A20))</f>
        <v/>
      </c>
      <c r="F20" s="13">
        <f>IF($A20="","",SUMIFS(POs!$F$5:$F$204,POs!$C$5:$C$204,$A20,POs!$G$5:$G$204,"&lt;&gt;Cancelled"))</f>
        <v/>
      </c>
      <c r="G20" s="13">
        <f>IF($A20="","",SUMIFS(Invoices!$F$5:$F$204,Invoices!$C$5:$C$204,$A20))</f>
        <v/>
      </c>
      <c r="H20" s="13">
        <f>IF($A20="","",$F20-$G20)</f>
        <v/>
      </c>
      <c r="I20" s="13">
        <f>IF($A20="","",SUMIFS(POs!$F$5:$F$204,POs!$C$5:$C$204,$A20,POs!$G$5:$G$204,"Cancelled"))</f>
        <v/>
      </c>
      <c r="J20" s="13">
        <f>IF($A20="","",IFERROR($F20/COUNTIFS(POs!$C$5:$C$204,$A20,POs!$G$5:$G$204,"&lt;&gt;Cancelled"),0))</f>
        <v/>
      </c>
      <c r="K20" s="22">
        <f>IF($A20="","",IFERROR($F20/SUM($F$5:$F$54),0))</f>
        <v/>
      </c>
      <c r="L20" s="15">
        <f>IF($A20="","",COUNTIFS(Invoices!$C$5:$C$204,$A20,Invoices!$G$5:$G$204,"On hold"))</f>
        <v/>
      </c>
    </row>
    <row r="21">
      <c r="A21" s="11" t="n"/>
      <c r="B21" s="11" t="n"/>
      <c r="C21" s="21" t="n"/>
      <c r="D21" s="11" t="n"/>
      <c r="E21" s="15">
        <f>IF($A21="","",COUNTIFS(POs!$C$5:$C$204,$A21))</f>
        <v/>
      </c>
      <c r="F21" s="13">
        <f>IF($A21="","",SUMIFS(POs!$F$5:$F$204,POs!$C$5:$C$204,$A21,POs!$G$5:$G$204,"&lt;&gt;Cancelled"))</f>
        <v/>
      </c>
      <c r="G21" s="13">
        <f>IF($A21="","",SUMIFS(Invoices!$F$5:$F$204,Invoices!$C$5:$C$204,$A21))</f>
        <v/>
      </c>
      <c r="H21" s="13">
        <f>IF($A21="","",$F21-$G21)</f>
        <v/>
      </c>
      <c r="I21" s="13">
        <f>IF($A21="","",SUMIFS(POs!$F$5:$F$204,POs!$C$5:$C$204,$A21,POs!$G$5:$G$204,"Cancelled"))</f>
        <v/>
      </c>
      <c r="J21" s="13">
        <f>IF($A21="","",IFERROR($F21/COUNTIFS(POs!$C$5:$C$204,$A21,POs!$G$5:$G$204,"&lt;&gt;Cancelled"),0))</f>
        <v/>
      </c>
      <c r="K21" s="22">
        <f>IF($A21="","",IFERROR($F21/SUM($F$5:$F$54),0))</f>
        <v/>
      </c>
      <c r="L21" s="15">
        <f>IF($A21="","",COUNTIFS(Invoices!$C$5:$C$204,$A21,Invoices!$G$5:$G$204,"On hold"))</f>
        <v/>
      </c>
    </row>
    <row r="22">
      <c r="A22" s="11" t="n"/>
      <c r="B22" s="11" t="n"/>
      <c r="C22" s="21" t="n"/>
      <c r="D22" s="11" t="n"/>
      <c r="E22" s="15">
        <f>IF($A22="","",COUNTIFS(POs!$C$5:$C$204,$A22))</f>
        <v/>
      </c>
      <c r="F22" s="13">
        <f>IF($A22="","",SUMIFS(POs!$F$5:$F$204,POs!$C$5:$C$204,$A22,POs!$G$5:$G$204,"&lt;&gt;Cancelled"))</f>
        <v/>
      </c>
      <c r="G22" s="13">
        <f>IF($A22="","",SUMIFS(Invoices!$F$5:$F$204,Invoices!$C$5:$C$204,$A22))</f>
        <v/>
      </c>
      <c r="H22" s="13">
        <f>IF($A22="","",$F22-$G22)</f>
        <v/>
      </c>
      <c r="I22" s="13">
        <f>IF($A22="","",SUMIFS(POs!$F$5:$F$204,POs!$C$5:$C$204,$A22,POs!$G$5:$G$204,"Cancelled"))</f>
        <v/>
      </c>
      <c r="J22" s="13">
        <f>IF($A22="","",IFERROR($F22/COUNTIFS(POs!$C$5:$C$204,$A22,POs!$G$5:$G$204,"&lt;&gt;Cancelled"),0))</f>
        <v/>
      </c>
      <c r="K22" s="22">
        <f>IF($A22="","",IFERROR($F22/SUM($F$5:$F$54),0))</f>
        <v/>
      </c>
      <c r="L22" s="15">
        <f>IF($A22="","",COUNTIFS(Invoices!$C$5:$C$204,$A22,Invoices!$G$5:$G$204,"On hold"))</f>
        <v/>
      </c>
    </row>
    <row r="23">
      <c r="A23" s="11" t="n"/>
      <c r="B23" s="11" t="n"/>
      <c r="C23" s="21" t="n"/>
      <c r="D23" s="11" t="n"/>
      <c r="E23" s="15">
        <f>IF($A23="","",COUNTIFS(POs!$C$5:$C$204,$A23))</f>
        <v/>
      </c>
      <c r="F23" s="13">
        <f>IF($A23="","",SUMIFS(POs!$F$5:$F$204,POs!$C$5:$C$204,$A23,POs!$G$5:$G$204,"&lt;&gt;Cancelled"))</f>
        <v/>
      </c>
      <c r="G23" s="13">
        <f>IF($A23="","",SUMIFS(Invoices!$F$5:$F$204,Invoices!$C$5:$C$204,$A23))</f>
        <v/>
      </c>
      <c r="H23" s="13">
        <f>IF($A23="","",$F23-$G23)</f>
        <v/>
      </c>
      <c r="I23" s="13">
        <f>IF($A23="","",SUMIFS(POs!$F$5:$F$204,POs!$C$5:$C$204,$A23,POs!$G$5:$G$204,"Cancelled"))</f>
        <v/>
      </c>
      <c r="J23" s="13">
        <f>IF($A23="","",IFERROR($F23/COUNTIFS(POs!$C$5:$C$204,$A23,POs!$G$5:$G$204,"&lt;&gt;Cancelled"),0))</f>
        <v/>
      </c>
      <c r="K23" s="22">
        <f>IF($A23="","",IFERROR($F23/SUM($F$5:$F$54),0))</f>
        <v/>
      </c>
      <c r="L23" s="15">
        <f>IF($A23="","",COUNTIFS(Invoices!$C$5:$C$204,$A23,Invoices!$G$5:$G$204,"On hold"))</f>
        <v/>
      </c>
    </row>
    <row r="24">
      <c r="A24" s="11" t="n"/>
      <c r="B24" s="11" t="n"/>
      <c r="C24" s="21" t="n"/>
      <c r="D24" s="11" t="n"/>
      <c r="E24" s="15">
        <f>IF($A24="","",COUNTIFS(POs!$C$5:$C$204,$A24))</f>
        <v/>
      </c>
      <c r="F24" s="13">
        <f>IF($A24="","",SUMIFS(POs!$F$5:$F$204,POs!$C$5:$C$204,$A24,POs!$G$5:$G$204,"&lt;&gt;Cancelled"))</f>
        <v/>
      </c>
      <c r="G24" s="13">
        <f>IF($A24="","",SUMIFS(Invoices!$F$5:$F$204,Invoices!$C$5:$C$204,$A24))</f>
        <v/>
      </c>
      <c r="H24" s="13">
        <f>IF($A24="","",$F24-$G24)</f>
        <v/>
      </c>
      <c r="I24" s="13">
        <f>IF($A24="","",SUMIFS(POs!$F$5:$F$204,POs!$C$5:$C$204,$A24,POs!$G$5:$G$204,"Cancelled"))</f>
        <v/>
      </c>
      <c r="J24" s="13">
        <f>IF($A24="","",IFERROR($F24/COUNTIFS(POs!$C$5:$C$204,$A24,POs!$G$5:$G$204,"&lt;&gt;Cancelled"),0))</f>
        <v/>
      </c>
      <c r="K24" s="22">
        <f>IF($A24="","",IFERROR($F24/SUM($F$5:$F$54),0))</f>
        <v/>
      </c>
      <c r="L24" s="15">
        <f>IF($A24="","",COUNTIFS(Invoices!$C$5:$C$204,$A24,Invoices!$G$5:$G$204,"On hold"))</f>
        <v/>
      </c>
    </row>
    <row r="25">
      <c r="A25" s="11" t="n"/>
      <c r="B25" s="11" t="n"/>
      <c r="C25" s="21" t="n"/>
      <c r="D25" s="11" t="n"/>
      <c r="E25" s="15">
        <f>IF($A25="","",COUNTIFS(POs!$C$5:$C$204,$A25))</f>
        <v/>
      </c>
      <c r="F25" s="13">
        <f>IF($A25="","",SUMIFS(POs!$F$5:$F$204,POs!$C$5:$C$204,$A25,POs!$G$5:$G$204,"&lt;&gt;Cancelled"))</f>
        <v/>
      </c>
      <c r="G25" s="13">
        <f>IF($A25="","",SUMIFS(Invoices!$F$5:$F$204,Invoices!$C$5:$C$204,$A25))</f>
        <v/>
      </c>
      <c r="H25" s="13">
        <f>IF($A25="","",$F25-$G25)</f>
        <v/>
      </c>
      <c r="I25" s="13">
        <f>IF($A25="","",SUMIFS(POs!$F$5:$F$204,POs!$C$5:$C$204,$A25,POs!$G$5:$G$204,"Cancelled"))</f>
        <v/>
      </c>
      <c r="J25" s="13">
        <f>IF($A25="","",IFERROR($F25/COUNTIFS(POs!$C$5:$C$204,$A25,POs!$G$5:$G$204,"&lt;&gt;Cancelled"),0))</f>
        <v/>
      </c>
      <c r="K25" s="22">
        <f>IF($A25="","",IFERROR($F25/SUM($F$5:$F$54),0))</f>
        <v/>
      </c>
      <c r="L25" s="15">
        <f>IF($A25="","",COUNTIFS(Invoices!$C$5:$C$204,$A25,Invoices!$G$5:$G$204,"On hold"))</f>
        <v/>
      </c>
    </row>
    <row r="26">
      <c r="A26" s="11" t="n"/>
      <c r="B26" s="11" t="n"/>
      <c r="C26" s="21" t="n"/>
      <c r="D26" s="11" t="n"/>
      <c r="E26" s="15">
        <f>IF($A26="","",COUNTIFS(POs!$C$5:$C$204,$A26))</f>
        <v/>
      </c>
      <c r="F26" s="13">
        <f>IF($A26="","",SUMIFS(POs!$F$5:$F$204,POs!$C$5:$C$204,$A26,POs!$G$5:$G$204,"&lt;&gt;Cancelled"))</f>
        <v/>
      </c>
      <c r="G26" s="13">
        <f>IF($A26="","",SUMIFS(Invoices!$F$5:$F$204,Invoices!$C$5:$C$204,$A26))</f>
        <v/>
      </c>
      <c r="H26" s="13">
        <f>IF($A26="","",$F26-$G26)</f>
        <v/>
      </c>
      <c r="I26" s="13">
        <f>IF($A26="","",SUMIFS(POs!$F$5:$F$204,POs!$C$5:$C$204,$A26,POs!$G$5:$G$204,"Cancelled"))</f>
        <v/>
      </c>
      <c r="J26" s="13">
        <f>IF($A26="","",IFERROR($F26/COUNTIFS(POs!$C$5:$C$204,$A26,POs!$G$5:$G$204,"&lt;&gt;Cancelled"),0))</f>
        <v/>
      </c>
      <c r="K26" s="22">
        <f>IF($A26="","",IFERROR($F26/SUM($F$5:$F$54),0))</f>
        <v/>
      </c>
      <c r="L26" s="15">
        <f>IF($A26="","",COUNTIFS(Invoices!$C$5:$C$204,$A26,Invoices!$G$5:$G$204,"On hold"))</f>
        <v/>
      </c>
    </row>
    <row r="27">
      <c r="A27" s="11" t="n"/>
      <c r="B27" s="11" t="n"/>
      <c r="C27" s="21" t="n"/>
      <c r="D27" s="11" t="n"/>
      <c r="E27" s="15">
        <f>IF($A27="","",COUNTIFS(POs!$C$5:$C$204,$A27))</f>
        <v/>
      </c>
      <c r="F27" s="13">
        <f>IF($A27="","",SUMIFS(POs!$F$5:$F$204,POs!$C$5:$C$204,$A27,POs!$G$5:$G$204,"&lt;&gt;Cancelled"))</f>
        <v/>
      </c>
      <c r="G27" s="13">
        <f>IF($A27="","",SUMIFS(Invoices!$F$5:$F$204,Invoices!$C$5:$C$204,$A27))</f>
        <v/>
      </c>
      <c r="H27" s="13">
        <f>IF($A27="","",$F27-$G27)</f>
        <v/>
      </c>
      <c r="I27" s="13">
        <f>IF($A27="","",SUMIFS(POs!$F$5:$F$204,POs!$C$5:$C$204,$A27,POs!$G$5:$G$204,"Cancelled"))</f>
        <v/>
      </c>
      <c r="J27" s="13">
        <f>IF($A27="","",IFERROR($F27/COUNTIFS(POs!$C$5:$C$204,$A27,POs!$G$5:$G$204,"&lt;&gt;Cancelled"),0))</f>
        <v/>
      </c>
      <c r="K27" s="22">
        <f>IF($A27="","",IFERROR($F27/SUM($F$5:$F$54),0))</f>
        <v/>
      </c>
      <c r="L27" s="15">
        <f>IF($A27="","",COUNTIFS(Invoices!$C$5:$C$204,$A27,Invoices!$G$5:$G$204,"On hold"))</f>
        <v/>
      </c>
    </row>
    <row r="28">
      <c r="A28" s="11" t="n"/>
      <c r="B28" s="11" t="n"/>
      <c r="C28" s="21" t="n"/>
      <c r="D28" s="11" t="n"/>
      <c r="E28" s="15">
        <f>IF($A28="","",COUNTIFS(POs!$C$5:$C$204,$A28))</f>
        <v/>
      </c>
      <c r="F28" s="13">
        <f>IF($A28="","",SUMIFS(POs!$F$5:$F$204,POs!$C$5:$C$204,$A28,POs!$G$5:$G$204,"&lt;&gt;Cancelled"))</f>
        <v/>
      </c>
      <c r="G28" s="13">
        <f>IF($A28="","",SUMIFS(Invoices!$F$5:$F$204,Invoices!$C$5:$C$204,$A28))</f>
        <v/>
      </c>
      <c r="H28" s="13">
        <f>IF($A28="","",$F28-$G28)</f>
        <v/>
      </c>
      <c r="I28" s="13">
        <f>IF($A28="","",SUMIFS(POs!$F$5:$F$204,POs!$C$5:$C$204,$A28,POs!$G$5:$G$204,"Cancelled"))</f>
        <v/>
      </c>
      <c r="J28" s="13">
        <f>IF($A28="","",IFERROR($F28/COUNTIFS(POs!$C$5:$C$204,$A28,POs!$G$5:$G$204,"&lt;&gt;Cancelled"),0))</f>
        <v/>
      </c>
      <c r="K28" s="22">
        <f>IF($A28="","",IFERROR($F28/SUM($F$5:$F$54),0))</f>
        <v/>
      </c>
      <c r="L28" s="15">
        <f>IF($A28="","",COUNTIFS(Invoices!$C$5:$C$204,$A28,Invoices!$G$5:$G$204,"On hold"))</f>
        <v/>
      </c>
    </row>
    <row r="29">
      <c r="A29" s="11" t="n"/>
      <c r="B29" s="11" t="n"/>
      <c r="C29" s="21" t="n"/>
      <c r="D29" s="11" t="n"/>
      <c r="E29" s="15">
        <f>IF($A29="","",COUNTIFS(POs!$C$5:$C$204,$A29))</f>
        <v/>
      </c>
      <c r="F29" s="13">
        <f>IF($A29="","",SUMIFS(POs!$F$5:$F$204,POs!$C$5:$C$204,$A29,POs!$G$5:$G$204,"&lt;&gt;Cancelled"))</f>
        <v/>
      </c>
      <c r="G29" s="13">
        <f>IF($A29="","",SUMIFS(Invoices!$F$5:$F$204,Invoices!$C$5:$C$204,$A29))</f>
        <v/>
      </c>
      <c r="H29" s="13">
        <f>IF($A29="","",$F29-$G29)</f>
        <v/>
      </c>
      <c r="I29" s="13">
        <f>IF($A29="","",SUMIFS(POs!$F$5:$F$204,POs!$C$5:$C$204,$A29,POs!$G$5:$G$204,"Cancelled"))</f>
        <v/>
      </c>
      <c r="J29" s="13">
        <f>IF($A29="","",IFERROR($F29/COUNTIFS(POs!$C$5:$C$204,$A29,POs!$G$5:$G$204,"&lt;&gt;Cancelled"),0))</f>
        <v/>
      </c>
      <c r="K29" s="22">
        <f>IF($A29="","",IFERROR($F29/SUM($F$5:$F$54),0))</f>
        <v/>
      </c>
      <c r="L29" s="15">
        <f>IF($A29="","",COUNTIFS(Invoices!$C$5:$C$204,$A29,Invoices!$G$5:$G$204,"On hold"))</f>
        <v/>
      </c>
    </row>
    <row r="30">
      <c r="A30" s="11" t="n"/>
      <c r="B30" s="11" t="n"/>
      <c r="C30" s="21" t="n"/>
      <c r="D30" s="11" t="n"/>
      <c r="E30" s="15">
        <f>IF($A30="","",COUNTIFS(POs!$C$5:$C$204,$A30))</f>
        <v/>
      </c>
      <c r="F30" s="13">
        <f>IF($A30="","",SUMIFS(POs!$F$5:$F$204,POs!$C$5:$C$204,$A30,POs!$G$5:$G$204,"&lt;&gt;Cancelled"))</f>
        <v/>
      </c>
      <c r="G30" s="13">
        <f>IF($A30="","",SUMIFS(Invoices!$F$5:$F$204,Invoices!$C$5:$C$204,$A30))</f>
        <v/>
      </c>
      <c r="H30" s="13">
        <f>IF($A30="","",$F30-$G30)</f>
        <v/>
      </c>
      <c r="I30" s="13">
        <f>IF($A30="","",SUMIFS(POs!$F$5:$F$204,POs!$C$5:$C$204,$A30,POs!$G$5:$G$204,"Cancelled"))</f>
        <v/>
      </c>
      <c r="J30" s="13">
        <f>IF($A30="","",IFERROR($F30/COUNTIFS(POs!$C$5:$C$204,$A30,POs!$G$5:$G$204,"&lt;&gt;Cancelled"),0))</f>
        <v/>
      </c>
      <c r="K30" s="22">
        <f>IF($A30="","",IFERROR($F30/SUM($F$5:$F$54),0))</f>
        <v/>
      </c>
      <c r="L30" s="15">
        <f>IF($A30="","",COUNTIFS(Invoices!$C$5:$C$204,$A30,Invoices!$G$5:$G$204,"On hold"))</f>
        <v/>
      </c>
    </row>
    <row r="31">
      <c r="A31" s="11" t="n"/>
      <c r="B31" s="11" t="n"/>
      <c r="C31" s="21" t="n"/>
      <c r="D31" s="11" t="n"/>
      <c r="E31" s="15">
        <f>IF($A31="","",COUNTIFS(POs!$C$5:$C$204,$A31))</f>
        <v/>
      </c>
      <c r="F31" s="13">
        <f>IF($A31="","",SUMIFS(POs!$F$5:$F$204,POs!$C$5:$C$204,$A31,POs!$G$5:$G$204,"&lt;&gt;Cancelled"))</f>
        <v/>
      </c>
      <c r="G31" s="13">
        <f>IF($A31="","",SUMIFS(Invoices!$F$5:$F$204,Invoices!$C$5:$C$204,$A31))</f>
        <v/>
      </c>
      <c r="H31" s="13">
        <f>IF($A31="","",$F31-$G31)</f>
        <v/>
      </c>
      <c r="I31" s="13">
        <f>IF($A31="","",SUMIFS(POs!$F$5:$F$204,POs!$C$5:$C$204,$A31,POs!$G$5:$G$204,"Cancelled"))</f>
        <v/>
      </c>
      <c r="J31" s="13">
        <f>IF($A31="","",IFERROR($F31/COUNTIFS(POs!$C$5:$C$204,$A31,POs!$G$5:$G$204,"&lt;&gt;Cancelled"),0))</f>
        <v/>
      </c>
      <c r="K31" s="22">
        <f>IF($A31="","",IFERROR($F31/SUM($F$5:$F$54),0))</f>
        <v/>
      </c>
      <c r="L31" s="15">
        <f>IF($A31="","",COUNTIFS(Invoices!$C$5:$C$204,$A31,Invoices!$G$5:$G$204,"On hold"))</f>
        <v/>
      </c>
    </row>
    <row r="32">
      <c r="A32" s="11" t="n"/>
      <c r="B32" s="11" t="n"/>
      <c r="C32" s="21" t="n"/>
      <c r="D32" s="11" t="n"/>
      <c r="E32" s="15">
        <f>IF($A32="","",COUNTIFS(POs!$C$5:$C$204,$A32))</f>
        <v/>
      </c>
      <c r="F32" s="13">
        <f>IF($A32="","",SUMIFS(POs!$F$5:$F$204,POs!$C$5:$C$204,$A32,POs!$G$5:$G$204,"&lt;&gt;Cancelled"))</f>
        <v/>
      </c>
      <c r="G32" s="13">
        <f>IF($A32="","",SUMIFS(Invoices!$F$5:$F$204,Invoices!$C$5:$C$204,$A32))</f>
        <v/>
      </c>
      <c r="H32" s="13">
        <f>IF($A32="","",$F32-$G32)</f>
        <v/>
      </c>
      <c r="I32" s="13">
        <f>IF($A32="","",SUMIFS(POs!$F$5:$F$204,POs!$C$5:$C$204,$A32,POs!$G$5:$G$204,"Cancelled"))</f>
        <v/>
      </c>
      <c r="J32" s="13">
        <f>IF($A32="","",IFERROR($F32/COUNTIFS(POs!$C$5:$C$204,$A32,POs!$G$5:$G$204,"&lt;&gt;Cancelled"),0))</f>
        <v/>
      </c>
      <c r="K32" s="22">
        <f>IF($A32="","",IFERROR($F32/SUM($F$5:$F$54),0))</f>
        <v/>
      </c>
      <c r="L32" s="15">
        <f>IF($A32="","",COUNTIFS(Invoices!$C$5:$C$204,$A32,Invoices!$G$5:$G$204,"On hold"))</f>
        <v/>
      </c>
    </row>
    <row r="33">
      <c r="A33" s="11" t="n"/>
      <c r="B33" s="11" t="n"/>
      <c r="C33" s="21" t="n"/>
      <c r="D33" s="11" t="n"/>
      <c r="E33" s="15">
        <f>IF($A33="","",COUNTIFS(POs!$C$5:$C$204,$A33))</f>
        <v/>
      </c>
      <c r="F33" s="13">
        <f>IF($A33="","",SUMIFS(POs!$F$5:$F$204,POs!$C$5:$C$204,$A33,POs!$G$5:$G$204,"&lt;&gt;Cancelled"))</f>
        <v/>
      </c>
      <c r="G33" s="13">
        <f>IF($A33="","",SUMIFS(Invoices!$F$5:$F$204,Invoices!$C$5:$C$204,$A33))</f>
        <v/>
      </c>
      <c r="H33" s="13">
        <f>IF($A33="","",$F33-$G33)</f>
        <v/>
      </c>
      <c r="I33" s="13">
        <f>IF($A33="","",SUMIFS(POs!$F$5:$F$204,POs!$C$5:$C$204,$A33,POs!$G$5:$G$204,"Cancelled"))</f>
        <v/>
      </c>
      <c r="J33" s="13">
        <f>IF($A33="","",IFERROR($F33/COUNTIFS(POs!$C$5:$C$204,$A33,POs!$G$5:$G$204,"&lt;&gt;Cancelled"),0))</f>
        <v/>
      </c>
      <c r="K33" s="22">
        <f>IF($A33="","",IFERROR($F33/SUM($F$5:$F$54),0))</f>
        <v/>
      </c>
      <c r="L33" s="15">
        <f>IF($A33="","",COUNTIFS(Invoices!$C$5:$C$204,$A33,Invoices!$G$5:$G$204,"On hold"))</f>
        <v/>
      </c>
    </row>
    <row r="34">
      <c r="A34" s="11" t="n"/>
      <c r="B34" s="11" t="n"/>
      <c r="C34" s="21" t="n"/>
      <c r="D34" s="11" t="n"/>
      <c r="E34" s="15">
        <f>IF($A34="","",COUNTIFS(POs!$C$5:$C$204,$A34))</f>
        <v/>
      </c>
      <c r="F34" s="13">
        <f>IF($A34="","",SUMIFS(POs!$F$5:$F$204,POs!$C$5:$C$204,$A34,POs!$G$5:$G$204,"&lt;&gt;Cancelled"))</f>
        <v/>
      </c>
      <c r="G34" s="13">
        <f>IF($A34="","",SUMIFS(Invoices!$F$5:$F$204,Invoices!$C$5:$C$204,$A34))</f>
        <v/>
      </c>
      <c r="H34" s="13">
        <f>IF($A34="","",$F34-$G34)</f>
        <v/>
      </c>
      <c r="I34" s="13">
        <f>IF($A34="","",SUMIFS(POs!$F$5:$F$204,POs!$C$5:$C$204,$A34,POs!$G$5:$G$204,"Cancelled"))</f>
        <v/>
      </c>
      <c r="J34" s="13">
        <f>IF($A34="","",IFERROR($F34/COUNTIFS(POs!$C$5:$C$204,$A34,POs!$G$5:$G$204,"&lt;&gt;Cancelled"),0))</f>
        <v/>
      </c>
      <c r="K34" s="22">
        <f>IF($A34="","",IFERROR($F34/SUM($F$5:$F$54),0))</f>
        <v/>
      </c>
      <c r="L34" s="15">
        <f>IF($A34="","",COUNTIFS(Invoices!$C$5:$C$204,$A34,Invoices!$G$5:$G$204,"On hold"))</f>
        <v/>
      </c>
    </row>
    <row r="35">
      <c r="A35" s="11" t="n"/>
      <c r="B35" s="11" t="n"/>
      <c r="C35" s="21" t="n"/>
      <c r="D35" s="11" t="n"/>
      <c r="E35" s="15">
        <f>IF($A35="","",COUNTIFS(POs!$C$5:$C$204,$A35))</f>
        <v/>
      </c>
      <c r="F35" s="13">
        <f>IF($A35="","",SUMIFS(POs!$F$5:$F$204,POs!$C$5:$C$204,$A35,POs!$G$5:$G$204,"&lt;&gt;Cancelled"))</f>
        <v/>
      </c>
      <c r="G35" s="13">
        <f>IF($A35="","",SUMIFS(Invoices!$F$5:$F$204,Invoices!$C$5:$C$204,$A35))</f>
        <v/>
      </c>
      <c r="H35" s="13">
        <f>IF($A35="","",$F35-$G35)</f>
        <v/>
      </c>
      <c r="I35" s="13">
        <f>IF($A35="","",SUMIFS(POs!$F$5:$F$204,POs!$C$5:$C$204,$A35,POs!$G$5:$G$204,"Cancelled"))</f>
        <v/>
      </c>
      <c r="J35" s="13">
        <f>IF($A35="","",IFERROR($F35/COUNTIFS(POs!$C$5:$C$204,$A35,POs!$G$5:$G$204,"&lt;&gt;Cancelled"),0))</f>
        <v/>
      </c>
      <c r="K35" s="22">
        <f>IF($A35="","",IFERROR($F35/SUM($F$5:$F$54),0))</f>
        <v/>
      </c>
      <c r="L35" s="15">
        <f>IF($A35="","",COUNTIFS(Invoices!$C$5:$C$204,$A35,Invoices!$G$5:$G$204,"On hold"))</f>
        <v/>
      </c>
    </row>
    <row r="36">
      <c r="A36" s="11" t="n"/>
      <c r="B36" s="11" t="n"/>
      <c r="C36" s="21" t="n"/>
      <c r="D36" s="11" t="n"/>
      <c r="E36" s="15">
        <f>IF($A36="","",COUNTIFS(POs!$C$5:$C$204,$A36))</f>
        <v/>
      </c>
      <c r="F36" s="13">
        <f>IF($A36="","",SUMIFS(POs!$F$5:$F$204,POs!$C$5:$C$204,$A36,POs!$G$5:$G$204,"&lt;&gt;Cancelled"))</f>
        <v/>
      </c>
      <c r="G36" s="13">
        <f>IF($A36="","",SUMIFS(Invoices!$F$5:$F$204,Invoices!$C$5:$C$204,$A36))</f>
        <v/>
      </c>
      <c r="H36" s="13">
        <f>IF($A36="","",$F36-$G36)</f>
        <v/>
      </c>
      <c r="I36" s="13">
        <f>IF($A36="","",SUMIFS(POs!$F$5:$F$204,POs!$C$5:$C$204,$A36,POs!$G$5:$G$204,"Cancelled"))</f>
        <v/>
      </c>
      <c r="J36" s="13">
        <f>IF($A36="","",IFERROR($F36/COUNTIFS(POs!$C$5:$C$204,$A36,POs!$G$5:$G$204,"&lt;&gt;Cancelled"),0))</f>
        <v/>
      </c>
      <c r="K36" s="22">
        <f>IF($A36="","",IFERROR($F36/SUM($F$5:$F$54),0))</f>
        <v/>
      </c>
      <c r="L36" s="15">
        <f>IF($A36="","",COUNTIFS(Invoices!$C$5:$C$204,$A36,Invoices!$G$5:$G$204,"On hold"))</f>
        <v/>
      </c>
    </row>
    <row r="37">
      <c r="A37" s="11" t="n"/>
      <c r="B37" s="11" t="n"/>
      <c r="C37" s="21" t="n"/>
      <c r="D37" s="11" t="n"/>
      <c r="E37" s="15">
        <f>IF($A37="","",COUNTIFS(POs!$C$5:$C$204,$A37))</f>
        <v/>
      </c>
      <c r="F37" s="13">
        <f>IF($A37="","",SUMIFS(POs!$F$5:$F$204,POs!$C$5:$C$204,$A37,POs!$G$5:$G$204,"&lt;&gt;Cancelled"))</f>
        <v/>
      </c>
      <c r="G37" s="13">
        <f>IF($A37="","",SUMIFS(Invoices!$F$5:$F$204,Invoices!$C$5:$C$204,$A37))</f>
        <v/>
      </c>
      <c r="H37" s="13">
        <f>IF($A37="","",$F37-$G37)</f>
        <v/>
      </c>
      <c r="I37" s="13">
        <f>IF($A37="","",SUMIFS(POs!$F$5:$F$204,POs!$C$5:$C$204,$A37,POs!$G$5:$G$204,"Cancelled"))</f>
        <v/>
      </c>
      <c r="J37" s="13">
        <f>IF($A37="","",IFERROR($F37/COUNTIFS(POs!$C$5:$C$204,$A37,POs!$G$5:$G$204,"&lt;&gt;Cancelled"),0))</f>
        <v/>
      </c>
      <c r="K37" s="22">
        <f>IF($A37="","",IFERROR($F37/SUM($F$5:$F$54),0))</f>
        <v/>
      </c>
      <c r="L37" s="15">
        <f>IF($A37="","",COUNTIFS(Invoices!$C$5:$C$204,$A37,Invoices!$G$5:$G$204,"On hold"))</f>
        <v/>
      </c>
    </row>
    <row r="38">
      <c r="A38" s="11" t="n"/>
      <c r="B38" s="11" t="n"/>
      <c r="C38" s="21" t="n"/>
      <c r="D38" s="11" t="n"/>
      <c r="E38" s="15">
        <f>IF($A38="","",COUNTIFS(POs!$C$5:$C$204,$A38))</f>
        <v/>
      </c>
      <c r="F38" s="13">
        <f>IF($A38="","",SUMIFS(POs!$F$5:$F$204,POs!$C$5:$C$204,$A38,POs!$G$5:$G$204,"&lt;&gt;Cancelled"))</f>
        <v/>
      </c>
      <c r="G38" s="13">
        <f>IF($A38="","",SUMIFS(Invoices!$F$5:$F$204,Invoices!$C$5:$C$204,$A38))</f>
        <v/>
      </c>
      <c r="H38" s="13">
        <f>IF($A38="","",$F38-$G38)</f>
        <v/>
      </c>
      <c r="I38" s="13">
        <f>IF($A38="","",SUMIFS(POs!$F$5:$F$204,POs!$C$5:$C$204,$A38,POs!$G$5:$G$204,"Cancelled"))</f>
        <v/>
      </c>
      <c r="J38" s="13">
        <f>IF($A38="","",IFERROR($F38/COUNTIFS(POs!$C$5:$C$204,$A38,POs!$G$5:$G$204,"&lt;&gt;Cancelled"),0))</f>
        <v/>
      </c>
      <c r="K38" s="22">
        <f>IF($A38="","",IFERROR($F38/SUM($F$5:$F$54),0))</f>
        <v/>
      </c>
      <c r="L38" s="15">
        <f>IF($A38="","",COUNTIFS(Invoices!$C$5:$C$204,$A38,Invoices!$G$5:$G$204,"On hold"))</f>
        <v/>
      </c>
    </row>
    <row r="39">
      <c r="A39" s="11" t="n"/>
      <c r="B39" s="11" t="n"/>
      <c r="C39" s="21" t="n"/>
      <c r="D39" s="11" t="n"/>
      <c r="E39" s="15">
        <f>IF($A39="","",COUNTIFS(POs!$C$5:$C$204,$A39))</f>
        <v/>
      </c>
      <c r="F39" s="13">
        <f>IF($A39="","",SUMIFS(POs!$F$5:$F$204,POs!$C$5:$C$204,$A39,POs!$G$5:$G$204,"&lt;&gt;Cancelled"))</f>
        <v/>
      </c>
      <c r="G39" s="13">
        <f>IF($A39="","",SUMIFS(Invoices!$F$5:$F$204,Invoices!$C$5:$C$204,$A39))</f>
        <v/>
      </c>
      <c r="H39" s="13">
        <f>IF($A39="","",$F39-$G39)</f>
        <v/>
      </c>
      <c r="I39" s="13">
        <f>IF($A39="","",SUMIFS(POs!$F$5:$F$204,POs!$C$5:$C$204,$A39,POs!$G$5:$G$204,"Cancelled"))</f>
        <v/>
      </c>
      <c r="J39" s="13">
        <f>IF($A39="","",IFERROR($F39/COUNTIFS(POs!$C$5:$C$204,$A39,POs!$G$5:$G$204,"&lt;&gt;Cancelled"),0))</f>
        <v/>
      </c>
      <c r="K39" s="22">
        <f>IF($A39="","",IFERROR($F39/SUM($F$5:$F$54),0))</f>
        <v/>
      </c>
      <c r="L39" s="15">
        <f>IF($A39="","",COUNTIFS(Invoices!$C$5:$C$204,$A39,Invoices!$G$5:$G$204,"On hold"))</f>
        <v/>
      </c>
    </row>
    <row r="40">
      <c r="A40" s="11" t="n"/>
      <c r="B40" s="11" t="n"/>
      <c r="C40" s="21" t="n"/>
      <c r="D40" s="11" t="n"/>
      <c r="E40" s="15">
        <f>IF($A40="","",COUNTIFS(POs!$C$5:$C$204,$A40))</f>
        <v/>
      </c>
      <c r="F40" s="13">
        <f>IF($A40="","",SUMIFS(POs!$F$5:$F$204,POs!$C$5:$C$204,$A40,POs!$G$5:$G$204,"&lt;&gt;Cancelled"))</f>
        <v/>
      </c>
      <c r="G40" s="13">
        <f>IF($A40="","",SUMIFS(Invoices!$F$5:$F$204,Invoices!$C$5:$C$204,$A40))</f>
        <v/>
      </c>
      <c r="H40" s="13">
        <f>IF($A40="","",$F40-$G40)</f>
        <v/>
      </c>
      <c r="I40" s="13">
        <f>IF($A40="","",SUMIFS(POs!$F$5:$F$204,POs!$C$5:$C$204,$A40,POs!$G$5:$G$204,"Cancelled"))</f>
        <v/>
      </c>
      <c r="J40" s="13">
        <f>IF($A40="","",IFERROR($F40/COUNTIFS(POs!$C$5:$C$204,$A40,POs!$G$5:$G$204,"&lt;&gt;Cancelled"),0))</f>
        <v/>
      </c>
      <c r="K40" s="22">
        <f>IF($A40="","",IFERROR($F40/SUM($F$5:$F$54),0))</f>
        <v/>
      </c>
      <c r="L40" s="15">
        <f>IF($A40="","",COUNTIFS(Invoices!$C$5:$C$204,$A40,Invoices!$G$5:$G$204,"On hold"))</f>
        <v/>
      </c>
    </row>
    <row r="41">
      <c r="A41" s="11" t="n"/>
      <c r="B41" s="11" t="n"/>
      <c r="C41" s="21" t="n"/>
      <c r="D41" s="11" t="n"/>
      <c r="E41" s="15">
        <f>IF($A41="","",COUNTIFS(POs!$C$5:$C$204,$A41))</f>
        <v/>
      </c>
      <c r="F41" s="13">
        <f>IF($A41="","",SUMIFS(POs!$F$5:$F$204,POs!$C$5:$C$204,$A41,POs!$G$5:$G$204,"&lt;&gt;Cancelled"))</f>
        <v/>
      </c>
      <c r="G41" s="13">
        <f>IF($A41="","",SUMIFS(Invoices!$F$5:$F$204,Invoices!$C$5:$C$204,$A41))</f>
        <v/>
      </c>
      <c r="H41" s="13">
        <f>IF($A41="","",$F41-$G41)</f>
        <v/>
      </c>
      <c r="I41" s="13">
        <f>IF($A41="","",SUMIFS(POs!$F$5:$F$204,POs!$C$5:$C$204,$A41,POs!$G$5:$G$204,"Cancelled"))</f>
        <v/>
      </c>
      <c r="J41" s="13">
        <f>IF($A41="","",IFERROR($F41/COUNTIFS(POs!$C$5:$C$204,$A41,POs!$G$5:$G$204,"&lt;&gt;Cancelled"),0))</f>
        <v/>
      </c>
      <c r="K41" s="22">
        <f>IF($A41="","",IFERROR($F41/SUM($F$5:$F$54),0))</f>
        <v/>
      </c>
      <c r="L41" s="15">
        <f>IF($A41="","",COUNTIFS(Invoices!$C$5:$C$204,$A41,Invoices!$G$5:$G$204,"On hold"))</f>
        <v/>
      </c>
    </row>
    <row r="42">
      <c r="A42" s="11" t="n"/>
      <c r="B42" s="11" t="n"/>
      <c r="C42" s="21" t="n"/>
      <c r="D42" s="11" t="n"/>
      <c r="E42" s="15">
        <f>IF($A42="","",COUNTIFS(POs!$C$5:$C$204,$A42))</f>
        <v/>
      </c>
      <c r="F42" s="13">
        <f>IF($A42="","",SUMIFS(POs!$F$5:$F$204,POs!$C$5:$C$204,$A42,POs!$G$5:$G$204,"&lt;&gt;Cancelled"))</f>
        <v/>
      </c>
      <c r="G42" s="13">
        <f>IF($A42="","",SUMIFS(Invoices!$F$5:$F$204,Invoices!$C$5:$C$204,$A42))</f>
        <v/>
      </c>
      <c r="H42" s="13">
        <f>IF($A42="","",$F42-$G42)</f>
        <v/>
      </c>
      <c r="I42" s="13">
        <f>IF($A42="","",SUMIFS(POs!$F$5:$F$204,POs!$C$5:$C$204,$A42,POs!$G$5:$G$204,"Cancelled"))</f>
        <v/>
      </c>
      <c r="J42" s="13">
        <f>IF($A42="","",IFERROR($F42/COUNTIFS(POs!$C$5:$C$204,$A42,POs!$G$5:$G$204,"&lt;&gt;Cancelled"),0))</f>
        <v/>
      </c>
      <c r="K42" s="22">
        <f>IF($A42="","",IFERROR($F42/SUM($F$5:$F$54),0))</f>
        <v/>
      </c>
      <c r="L42" s="15">
        <f>IF($A42="","",COUNTIFS(Invoices!$C$5:$C$204,$A42,Invoices!$G$5:$G$204,"On hold"))</f>
        <v/>
      </c>
    </row>
    <row r="43">
      <c r="A43" s="11" t="n"/>
      <c r="B43" s="11" t="n"/>
      <c r="C43" s="21" t="n"/>
      <c r="D43" s="11" t="n"/>
      <c r="E43" s="15">
        <f>IF($A43="","",COUNTIFS(POs!$C$5:$C$204,$A43))</f>
        <v/>
      </c>
      <c r="F43" s="13">
        <f>IF($A43="","",SUMIFS(POs!$F$5:$F$204,POs!$C$5:$C$204,$A43,POs!$G$5:$G$204,"&lt;&gt;Cancelled"))</f>
        <v/>
      </c>
      <c r="G43" s="13">
        <f>IF($A43="","",SUMIFS(Invoices!$F$5:$F$204,Invoices!$C$5:$C$204,$A43))</f>
        <v/>
      </c>
      <c r="H43" s="13">
        <f>IF($A43="","",$F43-$G43)</f>
        <v/>
      </c>
      <c r="I43" s="13">
        <f>IF($A43="","",SUMIFS(POs!$F$5:$F$204,POs!$C$5:$C$204,$A43,POs!$G$5:$G$204,"Cancelled"))</f>
        <v/>
      </c>
      <c r="J43" s="13">
        <f>IF($A43="","",IFERROR($F43/COUNTIFS(POs!$C$5:$C$204,$A43,POs!$G$5:$G$204,"&lt;&gt;Cancelled"),0))</f>
        <v/>
      </c>
      <c r="K43" s="22">
        <f>IF($A43="","",IFERROR($F43/SUM($F$5:$F$54),0))</f>
        <v/>
      </c>
      <c r="L43" s="15">
        <f>IF($A43="","",COUNTIFS(Invoices!$C$5:$C$204,$A43,Invoices!$G$5:$G$204,"On hold"))</f>
        <v/>
      </c>
    </row>
    <row r="44">
      <c r="A44" s="11" t="n"/>
      <c r="B44" s="11" t="n"/>
      <c r="C44" s="21" t="n"/>
      <c r="D44" s="11" t="n"/>
      <c r="E44" s="15">
        <f>IF($A44="","",COUNTIFS(POs!$C$5:$C$204,$A44))</f>
        <v/>
      </c>
      <c r="F44" s="13">
        <f>IF($A44="","",SUMIFS(POs!$F$5:$F$204,POs!$C$5:$C$204,$A44,POs!$G$5:$G$204,"&lt;&gt;Cancelled"))</f>
        <v/>
      </c>
      <c r="G44" s="13">
        <f>IF($A44="","",SUMIFS(Invoices!$F$5:$F$204,Invoices!$C$5:$C$204,$A44))</f>
        <v/>
      </c>
      <c r="H44" s="13">
        <f>IF($A44="","",$F44-$G44)</f>
        <v/>
      </c>
      <c r="I44" s="13">
        <f>IF($A44="","",SUMIFS(POs!$F$5:$F$204,POs!$C$5:$C$204,$A44,POs!$G$5:$G$204,"Cancelled"))</f>
        <v/>
      </c>
      <c r="J44" s="13">
        <f>IF($A44="","",IFERROR($F44/COUNTIFS(POs!$C$5:$C$204,$A44,POs!$G$5:$G$204,"&lt;&gt;Cancelled"),0))</f>
        <v/>
      </c>
      <c r="K44" s="22">
        <f>IF($A44="","",IFERROR($F44/SUM($F$5:$F$54),0))</f>
        <v/>
      </c>
      <c r="L44" s="15">
        <f>IF($A44="","",COUNTIFS(Invoices!$C$5:$C$204,$A44,Invoices!$G$5:$G$204,"On hold"))</f>
        <v/>
      </c>
    </row>
    <row r="45">
      <c r="A45" s="11" t="n"/>
      <c r="B45" s="11" t="n"/>
      <c r="C45" s="21" t="n"/>
      <c r="D45" s="11" t="n"/>
      <c r="E45" s="15">
        <f>IF($A45="","",COUNTIFS(POs!$C$5:$C$204,$A45))</f>
        <v/>
      </c>
      <c r="F45" s="13">
        <f>IF($A45="","",SUMIFS(POs!$F$5:$F$204,POs!$C$5:$C$204,$A45,POs!$G$5:$G$204,"&lt;&gt;Cancelled"))</f>
        <v/>
      </c>
      <c r="G45" s="13">
        <f>IF($A45="","",SUMIFS(Invoices!$F$5:$F$204,Invoices!$C$5:$C$204,$A45))</f>
        <v/>
      </c>
      <c r="H45" s="13">
        <f>IF($A45="","",$F45-$G45)</f>
        <v/>
      </c>
      <c r="I45" s="13">
        <f>IF($A45="","",SUMIFS(POs!$F$5:$F$204,POs!$C$5:$C$204,$A45,POs!$G$5:$G$204,"Cancelled"))</f>
        <v/>
      </c>
      <c r="J45" s="13">
        <f>IF($A45="","",IFERROR($F45/COUNTIFS(POs!$C$5:$C$204,$A45,POs!$G$5:$G$204,"&lt;&gt;Cancelled"),0))</f>
        <v/>
      </c>
      <c r="K45" s="22">
        <f>IF($A45="","",IFERROR($F45/SUM($F$5:$F$54),0))</f>
        <v/>
      </c>
      <c r="L45" s="15">
        <f>IF($A45="","",COUNTIFS(Invoices!$C$5:$C$204,$A45,Invoices!$G$5:$G$204,"On hold"))</f>
        <v/>
      </c>
    </row>
    <row r="46">
      <c r="A46" s="11" t="n"/>
      <c r="B46" s="11" t="n"/>
      <c r="C46" s="21" t="n"/>
      <c r="D46" s="11" t="n"/>
      <c r="E46" s="15">
        <f>IF($A46="","",COUNTIFS(POs!$C$5:$C$204,$A46))</f>
        <v/>
      </c>
      <c r="F46" s="13">
        <f>IF($A46="","",SUMIFS(POs!$F$5:$F$204,POs!$C$5:$C$204,$A46,POs!$G$5:$G$204,"&lt;&gt;Cancelled"))</f>
        <v/>
      </c>
      <c r="G46" s="13">
        <f>IF($A46="","",SUMIFS(Invoices!$F$5:$F$204,Invoices!$C$5:$C$204,$A46))</f>
        <v/>
      </c>
      <c r="H46" s="13">
        <f>IF($A46="","",$F46-$G46)</f>
        <v/>
      </c>
      <c r="I46" s="13">
        <f>IF($A46="","",SUMIFS(POs!$F$5:$F$204,POs!$C$5:$C$204,$A46,POs!$G$5:$G$204,"Cancelled"))</f>
        <v/>
      </c>
      <c r="J46" s="13">
        <f>IF($A46="","",IFERROR($F46/COUNTIFS(POs!$C$5:$C$204,$A46,POs!$G$5:$G$204,"&lt;&gt;Cancelled"),0))</f>
        <v/>
      </c>
      <c r="K46" s="22">
        <f>IF($A46="","",IFERROR($F46/SUM($F$5:$F$54),0))</f>
        <v/>
      </c>
      <c r="L46" s="15">
        <f>IF($A46="","",COUNTIFS(Invoices!$C$5:$C$204,$A46,Invoices!$G$5:$G$204,"On hold"))</f>
        <v/>
      </c>
    </row>
    <row r="47">
      <c r="A47" s="11" t="n"/>
      <c r="B47" s="11" t="n"/>
      <c r="C47" s="21" t="n"/>
      <c r="D47" s="11" t="n"/>
      <c r="E47" s="15">
        <f>IF($A47="","",COUNTIFS(POs!$C$5:$C$204,$A47))</f>
        <v/>
      </c>
      <c r="F47" s="13">
        <f>IF($A47="","",SUMIFS(POs!$F$5:$F$204,POs!$C$5:$C$204,$A47,POs!$G$5:$G$204,"&lt;&gt;Cancelled"))</f>
        <v/>
      </c>
      <c r="G47" s="13">
        <f>IF($A47="","",SUMIFS(Invoices!$F$5:$F$204,Invoices!$C$5:$C$204,$A47))</f>
        <v/>
      </c>
      <c r="H47" s="13">
        <f>IF($A47="","",$F47-$G47)</f>
        <v/>
      </c>
      <c r="I47" s="13">
        <f>IF($A47="","",SUMIFS(POs!$F$5:$F$204,POs!$C$5:$C$204,$A47,POs!$G$5:$G$204,"Cancelled"))</f>
        <v/>
      </c>
      <c r="J47" s="13">
        <f>IF($A47="","",IFERROR($F47/COUNTIFS(POs!$C$5:$C$204,$A47,POs!$G$5:$G$204,"&lt;&gt;Cancelled"),0))</f>
        <v/>
      </c>
      <c r="K47" s="22">
        <f>IF($A47="","",IFERROR($F47/SUM($F$5:$F$54),0))</f>
        <v/>
      </c>
      <c r="L47" s="15">
        <f>IF($A47="","",COUNTIFS(Invoices!$C$5:$C$204,$A47,Invoices!$G$5:$G$204,"On hold"))</f>
        <v/>
      </c>
    </row>
    <row r="48">
      <c r="A48" s="11" t="n"/>
      <c r="B48" s="11" t="n"/>
      <c r="C48" s="21" t="n"/>
      <c r="D48" s="11" t="n"/>
      <c r="E48" s="15">
        <f>IF($A48="","",COUNTIFS(POs!$C$5:$C$204,$A48))</f>
        <v/>
      </c>
      <c r="F48" s="13">
        <f>IF($A48="","",SUMIFS(POs!$F$5:$F$204,POs!$C$5:$C$204,$A48,POs!$G$5:$G$204,"&lt;&gt;Cancelled"))</f>
        <v/>
      </c>
      <c r="G48" s="13">
        <f>IF($A48="","",SUMIFS(Invoices!$F$5:$F$204,Invoices!$C$5:$C$204,$A48))</f>
        <v/>
      </c>
      <c r="H48" s="13">
        <f>IF($A48="","",$F48-$G48)</f>
        <v/>
      </c>
      <c r="I48" s="13">
        <f>IF($A48="","",SUMIFS(POs!$F$5:$F$204,POs!$C$5:$C$204,$A48,POs!$G$5:$G$204,"Cancelled"))</f>
        <v/>
      </c>
      <c r="J48" s="13">
        <f>IF($A48="","",IFERROR($F48/COUNTIFS(POs!$C$5:$C$204,$A48,POs!$G$5:$G$204,"&lt;&gt;Cancelled"),0))</f>
        <v/>
      </c>
      <c r="K48" s="22">
        <f>IF($A48="","",IFERROR($F48/SUM($F$5:$F$54),0))</f>
        <v/>
      </c>
      <c r="L48" s="15">
        <f>IF($A48="","",COUNTIFS(Invoices!$C$5:$C$204,$A48,Invoices!$G$5:$G$204,"On hold"))</f>
        <v/>
      </c>
    </row>
    <row r="49">
      <c r="A49" s="11" t="n"/>
      <c r="B49" s="11" t="n"/>
      <c r="C49" s="21" t="n"/>
      <c r="D49" s="11" t="n"/>
      <c r="E49" s="15">
        <f>IF($A49="","",COUNTIFS(POs!$C$5:$C$204,$A49))</f>
        <v/>
      </c>
      <c r="F49" s="13">
        <f>IF($A49="","",SUMIFS(POs!$F$5:$F$204,POs!$C$5:$C$204,$A49,POs!$G$5:$G$204,"&lt;&gt;Cancelled"))</f>
        <v/>
      </c>
      <c r="G49" s="13">
        <f>IF($A49="","",SUMIFS(Invoices!$F$5:$F$204,Invoices!$C$5:$C$204,$A49))</f>
        <v/>
      </c>
      <c r="H49" s="13">
        <f>IF($A49="","",$F49-$G49)</f>
        <v/>
      </c>
      <c r="I49" s="13">
        <f>IF($A49="","",SUMIFS(POs!$F$5:$F$204,POs!$C$5:$C$204,$A49,POs!$G$5:$G$204,"Cancelled"))</f>
        <v/>
      </c>
      <c r="J49" s="13">
        <f>IF($A49="","",IFERROR($F49/COUNTIFS(POs!$C$5:$C$204,$A49,POs!$G$5:$G$204,"&lt;&gt;Cancelled"),0))</f>
        <v/>
      </c>
      <c r="K49" s="22">
        <f>IF($A49="","",IFERROR($F49/SUM($F$5:$F$54),0))</f>
        <v/>
      </c>
      <c r="L49" s="15">
        <f>IF($A49="","",COUNTIFS(Invoices!$C$5:$C$204,$A49,Invoices!$G$5:$G$204,"On hold"))</f>
        <v/>
      </c>
    </row>
    <row r="50">
      <c r="A50" s="11" t="n"/>
      <c r="B50" s="11" t="n"/>
      <c r="C50" s="21" t="n"/>
      <c r="D50" s="11" t="n"/>
      <c r="E50" s="15">
        <f>IF($A50="","",COUNTIFS(POs!$C$5:$C$204,$A50))</f>
        <v/>
      </c>
      <c r="F50" s="13">
        <f>IF($A50="","",SUMIFS(POs!$F$5:$F$204,POs!$C$5:$C$204,$A50,POs!$G$5:$G$204,"&lt;&gt;Cancelled"))</f>
        <v/>
      </c>
      <c r="G50" s="13">
        <f>IF($A50="","",SUMIFS(Invoices!$F$5:$F$204,Invoices!$C$5:$C$204,$A50))</f>
        <v/>
      </c>
      <c r="H50" s="13">
        <f>IF($A50="","",$F50-$G50)</f>
        <v/>
      </c>
      <c r="I50" s="13">
        <f>IF($A50="","",SUMIFS(POs!$F$5:$F$204,POs!$C$5:$C$204,$A50,POs!$G$5:$G$204,"Cancelled"))</f>
        <v/>
      </c>
      <c r="J50" s="13">
        <f>IF($A50="","",IFERROR($F50/COUNTIFS(POs!$C$5:$C$204,$A50,POs!$G$5:$G$204,"&lt;&gt;Cancelled"),0))</f>
        <v/>
      </c>
      <c r="K50" s="22">
        <f>IF($A50="","",IFERROR($F50/SUM($F$5:$F$54),0))</f>
        <v/>
      </c>
      <c r="L50" s="15">
        <f>IF($A50="","",COUNTIFS(Invoices!$C$5:$C$204,$A50,Invoices!$G$5:$G$204,"On hold"))</f>
        <v/>
      </c>
    </row>
    <row r="51">
      <c r="A51" s="11" t="n"/>
      <c r="B51" s="11" t="n"/>
      <c r="C51" s="21" t="n"/>
      <c r="D51" s="11" t="n"/>
      <c r="E51" s="15">
        <f>IF($A51="","",COUNTIFS(POs!$C$5:$C$204,$A51))</f>
        <v/>
      </c>
      <c r="F51" s="13">
        <f>IF($A51="","",SUMIFS(POs!$F$5:$F$204,POs!$C$5:$C$204,$A51,POs!$G$5:$G$204,"&lt;&gt;Cancelled"))</f>
        <v/>
      </c>
      <c r="G51" s="13">
        <f>IF($A51="","",SUMIFS(Invoices!$F$5:$F$204,Invoices!$C$5:$C$204,$A51))</f>
        <v/>
      </c>
      <c r="H51" s="13">
        <f>IF($A51="","",$F51-$G51)</f>
        <v/>
      </c>
      <c r="I51" s="13">
        <f>IF($A51="","",SUMIFS(POs!$F$5:$F$204,POs!$C$5:$C$204,$A51,POs!$G$5:$G$204,"Cancelled"))</f>
        <v/>
      </c>
      <c r="J51" s="13">
        <f>IF($A51="","",IFERROR($F51/COUNTIFS(POs!$C$5:$C$204,$A51,POs!$G$5:$G$204,"&lt;&gt;Cancelled"),0))</f>
        <v/>
      </c>
      <c r="K51" s="22">
        <f>IF($A51="","",IFERROR($F51/SUM($F$5:$F$54),0))</f>
        <v/>
      </c>
      <c r="L51" s="15">
        <f>IF($A51="","",COUNTIFS(Invoices!$C$5:$C$204,$A51,Invoices!$G$5:$G$204,"On hold"))</f>
        <v/>
      </c>
    </row>
    <row r="52">
      <c r="A52" s="11" t="n"/>
      <c r="B52" s="11" t="n"/>
      <c r="C52" s="21" t="n"/>
      <c r="D52" s="11" t="n"/>
      <c r="E52" s="15">
        <f>IF($A52="","",COUNTIFS(POs!$C$5:$C$204,$A52))</f>
        <v/>
      </c>
      <c r="F52" s="13">
        <f>IF($A52="","",SUMIFS(POs!$F$5:$F$204,POs!$C$5:$C$204,$A52,POs!$G$5:$G$204,"&lt;&gt;Cancelled"))</f>
        <v/>
      </c>
      <c r="G52" s="13">
        <f>IF($A52="","",SUMIFS(Invoices!$F$5:$F$204,Invoices!$C$5:$C$204,$A52))</f>
        <v/>
      </c>
      <c r="H52" s="13">
        <f>IF($A52="","",$F52-$G52)</f>
        <v/>
      </c>
      <c r="I52" s="13">
        <f>IF($A52="","",SUMIFS(POs!$F$5:$F$204,POs!$C$5:$C$204,$A52,POs!$G$5:$G$204,"Cancelled"))</f>
        <v/>
      </c>
      <c r="J52" s="13">
        <f>IF($A52="","",IFERROR($F52/COUNTIFS(POs!$C$5:$C$204,$A52,POs!$G$5:$G$204,"&lt;&gt;Cancelled"),0))</f>
        <v/>
      </c>
      <c r="K52" s="22">
        <f>IF($A52="","",IFERROR($F52/SUM($F$5:$F$54),0))</f>
        <v/>
      </c>
      <c r="L52" s="15">
        <f>IF($A52="","",COUNTIFS(Invoices!$C$5:$C$204,$A52,Invoices!$G$5:$G$204,"On hold"))</f>
        <v/>
      </c>
    </row>
    <row r="53">
      <c r="A53" s="11" t="n"/>
      <c r="B53" s="11" t="n"/>
      <c r="C53" s="21" t="n"/>
      <c r="D53" s="11" t="n"/>
      <c r="E53" s="15">
        <f>IF($A53="","",COUNTIFS(POs!$C$5:$C$204,$A53))</f>
        <v/>
      </c>
      <c r="F53" s="13">
        <f>IF($A53="","",SUMIFS(POs!$F$5:$F$204,POs!$C$5:$C$204,$A53,POs!$G$5:$G$204,"&lt;&gt;Cancelled"))</f>
        <v/>
      </c>
      <c r="G53" s="13">
        <f>IF($A53="","",SUMIFS(Invoices!$F$5:$F$204,Invoices!$C$5:$C$204,$A53))</f>
        <v/>
      </c>
      <c r="H53" s="13">
        <f>IF($A53="","",$F53-$G53)</f>
        <v/>
      </c>
      <c r="I53" s="13">
        <f>IF($A53="","",SUMIFS(POs!$F$5:$F$204,POs!$C$5:$C$204,$A53,POs!$G$5:$G$204,"Cancelled"))</f>
        <v/>
      </c>
      <c r="J53" s="13">
        <f>IF($A53="","",IFERROR($F53/COUNTIFS(POs!$C$5:$C$204,$A53,POs!$G$5:$G$204,"&lt;&gt;Cancelled"),0))</f>
        <v/>
      </c>
      <c r="K53" s="22">
        <f>IF($A53="","",IFERROR($F53/SUM($F$5:$F$54),0))</f>
        <v/>
      </c>
      <c r="L53" s="15">
        <f>IF($A53="","",COUNTIFS(Invoices!$C$5:$C$204,$A53,Invoices!$G$5:$G$204,"On hold"))</f>
        <v/>
      </c>
    </row>
    <row r="54">
      <c r="A54" s="11" t="n"/>
      <c r="B54" s="11" t="n"/>
      <c r="C54" s="21" t="n"/>
      <c r="D54" s="11" t="n"/>
      <c r="E54" s="15">
        <f>IF($A54="","",COUNTIFS(POs!$C$5:$C$204,$A54))</f>
        <v/>
      </c>
      <c r="F54" s="13">
        <f>IF($A54="","",SUMIFS(POs!$F$5:$F$204,POs!$C$5:$C$204,$A54,POs!$G$5:$G$204,"&lt;&gt;Cancelled"))</f>
        <v/>
      </c>
      <c r="G54" s="13">
        <f>IF($A54="","",SUMIFS(Invoices!$F$5:$F$204,Invoices!$C$5:$C$204,$A54))</f>
        <v/>
      </c>
      <c r="H54" s="13">
        <f>IF($A54="","",$F54-$G54)</f>
        <v/>
      </c>
      <c r="I54" s="13">
        <f>IF($A54="","",SUMIFS(POs!$F$5:$F$204,POs!$C$5:$C$204,$A54,POs!$G$5:$G$204,"Cancelled"))</f>
        <v/>
      </c>
      <c r="J54" s="13">
        <f>IF($A54="","",IFERROR($F54/COUNTIFS(POs!$C$5:$C$204,$A54,POs!$G$5:$G$204,"&lt;&gt;Cancelled"),0))</f>
        <v/>
      </c>
      <c r="K54" s="22">
        <f>IF($A54="","",IFERROR($F54/SUM($F$5:$F$54),0))</f>
        <v/>
      </c>
      <c r="L54" s="15">
        <f>IF($A54="","",COUNTIFS(Invoices!$C$5:$C$204,$A54,Invoices!$G$5:$G$204,"On hold"))</f>
        <v/>
      </c>
    </row>
    <row r="56">
      <c r="A56" s="2" t="inlineStr">
        <is>
          <t>Terms feed the due date on the Invoices tab. A supplier missing from this list falls back to 30 days, which is a guess — add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2026-09-12T18:29:59Z</dcterms:created>
  <dcterms:modified xsi:type="dcterms:W3CDTF">2026-09-12T18:29:59Z</dcterms:modified>
</cp:coreProperties>
</file>