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Rates" sheetId="2" state="visible" r:id="rId2"/>
    <sheet name="Costing" sheetId="3" state="visible" r:id="rId3"/>
    <sheet name="Materials" sheetId="4" state="visible" r:id="rId4"/>
    <sheet name="Margin" sheetId="5" state="visible" r:id="rId5"/>
  </sheets>
  <definedNames/>
  <calcPr calcId="124519" fullCalcOnLoad="1"/>
</workbook>
</file>

<file path=xl/styles.xml><?xml version="1.0" encoding="utf-8"?>
<styleSheet xmlns="http://schemas.openxmlformats.org/spreadsheetml/2006/main">
  <numFmts count="4">
    <numFmt numFmtId="164" formatCode="$#,##0.00;($#,##0.00);-"/>
    <numFmt numFmtId="165" formatCode="$#,##0;($#,##0);-"/>
    <numFmt numFmtId="166" formatCode="0.0%"/>
    <numFmt numFmtId="167" formatCode="yyyy-mm-dd"/>
  </numFmts>
  <fonts count="8">
    <font>
      <name val="Calibri"/>
      <family val="2"/>
      <color theme="1"/>
      <sz val="11"/>
      <scheme val="minor"/>
    </font>
    <font>
      <name val="Arial"/>
      <b val="1"/>
      <sz val="14"/>
    </font>
    <font>
      <name val="Arial"/>
      <i val="1"/>
      <color rgb="00595959"/>
      <sz val="9"/>
    </font>
    <font>
      <name val="Arial"/>
      <b val="1"/>
      <color rgb="00FFFFFF"/>
      <sz val="10"/>
    </font>
    <font>
      <name val="Arial"/>
      <b val="1"/>
      <sz val="10"/>
    </font>
    <font>
      <name val="Arial"/>
      <color rgb="000000FF"/>
      <sz val="10"/>
    </font>
    <font>
      <name val="Arial"/>
      <sz val="10"/>
    </font>
    <font>
      <name val="Arial"/>
      <b val="1"/>
      <color rgb="000000FF"/>
      <sz val="10"/>
    </font>
  </fonts>
  <fills count="4">
    <fill>
      <patternFill/>
    </fill>
    <fill>
      <patternFill patternType="gray125"/>
    </fill>
    <fill>
      <patternFill patternType="solid">
        <fgColor rgb="00217346"/>
      </patternFill>
    </fill>
    <fill>
      <patternFill patternType="solid">
        <fgColor rgb="00FFF2C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6">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6" fillId="0" borderId="0" applyAlignment="1" pivotButton="0" quotePrefix="0" xfId="0">
      <alignment vertical="top" wrapText="1"/>
    </xf>
    <xf numFmtId="0" fontId="7" fillId="3" borderId="0" pivotButton="0" quotePrefix="0" xfId="0"/>
    <xf numFmtId="0" fontId="3" fillId="2" borderId="1" applyAlignment="1" pivotButton="0" quotePrefix="0" xfId="0">
      <alignment horizontal="center" vertical="center" wrapText="1"/>
    </xf>
    <xf numFmtId="0" fontId="4" fillId="0" borderId="1" pivotButton="0" quotePrefix="0" xfId="0"/>
    <xf numFmtId="164" fontId="5" fillId="3" borderId="1" pivotButton="0" quotePrefix="0" xfId="0"/>
    <xf numFmtId="0" fontId="6" fillId="0" borderId="1" pivotButton="0" quotePrefix="0" xfId="0"/>
    <xf numFmtId="165" fontId="5" fillId="3" borderId="1" pivotButton="0" quotePrefix="0" xfId="0"/>
    <xf numFmtId="4" fontId="5" fillId="3" borderId="1" pivotButton="0" quotePrefix="0" xfId="0"/>
    <xf numFmtId="164" fontId="4" fillId="0" borderId="1" pivotButton="0" quotePrefix="0" xfId="0"/>
    <xf numFmtId="166" fontId="5" fillId="3" borderId="1" pivotButton="0" quotePrefix="0" xfId="0"/>
    <xf numFmtId="0" fontId="5" fillId="3" borderId="1" pivotButton="0" quotePrefix="0" xfId="0"/>
    <xf numFmtId="4" fontId="4" fillId="0" borderId="1" pivotButton="0" quotePrefix="0" xfId="0"/>
    <xf numFmtId="165" fontId="4" fillId="0" borderId="1" pivotButton="0" quotePrefix="0" xfId="0"/>
    <xf numFmtId="164" fontId="6" fillId="0" borderId="1" pivotButton="0" quotePrefix="0" xfId="0"/>
    <xf numFmtId="166" fontId="6" fillId="0" borderId="1" pivotButton="0" quotePrefix="0" xfId="0"/>
    <xf numFmtId="3" fontId="6" fillId="0" borderId="1" pivotButton="0" quotePrefix="0" xfId="0"/>
    <xf numFmtId="167" fontId="5" fillId="3" borderId="1" pivotButton="0" quotePrefix="0" xfId="0"/>
    <xf numFmtId="166" fontId="4" fillId="0" borderId="1" pivotButton="0" quotePrefix="0" xfId="0"/>
    <xf numFmtId="3" fontId="5" fillId="3" borderId="1" pivotButton="0" quotePrefix="0" xfId="0"/>
    <xf numFmtId="165" fontId="6" fillId="0" borderId="1" pivotButton="0" quotePrefix="0" xfId="0"/>
    <xf numFmtId="0" fontId="6" fillId="0" borderId="0" pivotButton="0" quotePrefix="0" xfId="0"/>
    <xf numFmtId="3" fontId="4"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harts/chart1.xml><?xml version="1.0" encoding="utf-8"?>
<chartSpace xmlns:a="http://schemas.openxmlformats.org/drawingml/2006/main" xmlns="http://schemas.openxmlformats.org/drawingml/2006/chart">
  <chart>
    <title>
      <tx>
        <rich>
          <a:bodyPr/>
          <a:p>
            <a:pPr>
              <a:defRPr/>
            </a:pPr>
            <a:r>
              <a:t>Gross margin by SKU</a:t>
            </a:r>
          </a:p>
        </rich>
      </tx>
    </title>
    <plotArea>
      <barChart>
        <barDir val="col"/>
        <grouping val="clustered"/>
        <ser>
          <idx val="0"/>
          <order val="0"/>
          <tx>
            <strRef>
              <f>'Margin'!D4</f>
            </strRef>
          </tx>
          <spPr>
            <a:ln>
              <a:prstDash val="solid"/>
            </a:ln>
          </spPr>
          <cat>
            <numRef>
              <f>'Margin'!$A$5:$A$24</f>
            </numRef>
          </cat>
          <val>
            <numRef>
              <f>'Margin'!$D$5:$D$24</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a:p>
                <a:pPr>
                  <a:defRPr/>
                </a:pPr>
                <a:r>
                  <a:t>Gross margin</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16</col>
      <colOff>0</colOff>
      <row>3</row>
      <rowOff>0</rowOff>
    </from>
    <ext cx="6120000" cy="324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A38"/>
  <sheetViews>
    <sheetView workbookViewId="0">
      <selection activeCell="A1" sqref="A1"/>
    </sheetView>
  </sheetViews>
  <sheetFormatPr baseColWidth="8" defaultRowHeight="15"/>
  <cols>
    <col width="104" customWidth="1" min="1" max="1"/>
  </cols>
  <sheetData>
    <row r="1">
      <c r="A1" s="1" t="inlineStr">
        <is>
          <t>Product Costing Template</t>
        </is>
      </c>
    </row>
    <row r="2">
      <c r="A2" s="2" t="inlineStr">
        <is>
          <t>Free template from spreadsheet.partners — free for commercial use, no attribution needed.</t>
        </is>
      </c>
    </row>
    <row r="4">
      <c r="A4" s="3" t="inlineStr">
        <is>
          <t>What this workbook is for</t>
        </is>
      </c>
    </row>
    <row r="5">
      <c r="A5" s="4" t="inlineStr">
        <is>
          <t>Building unit cost in four layers — material, labour, overhead absorption, freight — and keeping them as four columns. A single cost figure tells you margin moved; four columns tell you which layer moved, which is the only version you can act on.</t>
        </is>
      </c>
    </row>
    <row r="7">
      <c r="A7" s="3" t="inlineStr">
        <is>
          <t>How overhead is absorbed</t>
        </is>
      </c>
    </row>
    <row r="8">
      <c r="A8" s="4" t="inlineStr">
        <is>
          <t>On direct labour hours: overhead pool / total direct hours, giving a rate per hour, multiplied by each product's standard minutes / 60. The seeded rates are 129,000 over 6,000 hours, so 21.50 per direct hour. A 24-minute chair absorbs 8.60 and a 12-minute stool absorbs 4.30. Allocating the same pool evenly per unit would give both 21.50 and would make every pricing decision downstream wrong.</t>
        </is>
      </c>
    </row>
    <row r="10">
      <c r="A10" s="3" t="inlineStr">
        <is>
          <t>How to change the absorption basis</t>
        </is>
      </c>
    </row>
    <row r="11">
      <c r="A11" s="4" t="inlineStr">
        <is>
          <t>Put total machine hours in Rates B7 instead of labour hours, and machine minutes rather than labour minutes in Costing column C. The formula does not change; only what the minutes mean does. The absorption check on Rates rows 15-18 compares overhead absorbed at the planned volumes with the pool — a wide gap means the basis or the volumes are wrong, and every unit cost in the file is carrying that error.</t>
        </is>
      </c>
    </row>
    <row r="13">
      <c r="A13" s="3" t="inlineStr">
        <is>
          <t>The only cells that drive everything</t>
        </is>
      </c>
    </row>
    <row r="14">
      <c r="A14" s="4" t="inlineStr">
        <is>
          <t>Rates B5 (labour rate), B6 (overhead pool), B7 (direct hours), B9 (target margin). A wage settlement is one edit in B5 and the entire catalogue recosts. That is the reason the rate is not repeated on every row.</t>
        </is>
      </c>
    </row>
    <row r="16">
      <c r="A16" s="3" t="inlineStr">
        <is>
          <t>Which columns you type</t>
        </is>
      </c>
    </row>
    <row r="17">
      <c r="A17" s="4" t="inlineStr">
        <is>
          <t>Costing A, B, C, H and N. Materials A-G and J. Margin C and G. Rates B5, B6, B7, B9, B10, B11. Everything else is calculated — yellow with blue text means type here, black means leave it alone.</t>
        </is>
      </c>
    </row>
    <row r="19">
      <c r="A19" s="3" t="inlineStr">
        <is>
          <t>Material cost and the bill of materials</t>
        </is>
      </c>
    </row>
    <row r="20">
      <c r="A20" s="4" t="inlineStr">
        <is>
          <t>Materials is a BOM: one row per SKU and component, with quantity per unit and unit cost. Costing column E sums the extended cost for that SKU. If you have no BOM for a product, type its material cost into Costing column D and the override wins — column R says so on the row, so it is never a silent substitution.</t>
        </is>
      </c>
    </row>
    <row r="22">
      <c r="A22" s="3" t="inlineStr">
        <is>
          <t>Two ways a BOM rots</t>
        </is>
      </c>
    </row>
    <row r="23">
      <c r="A23" s="4" t="inlineStr">
        <is>
          <t>Materials column L checks both. A component price nobody has refreshed for more than 90 days is flagged — OAK-TOP-1200 is seeded stale on purpose. And the same component code carrying different unit costs on different rows is flagged, because that is how one product quietly costs more than another for no reason.</t>
        </is>
      </c>
    </row>
    <row r="25">
      <c r="A25" s="3" t="inlineStr">
        <is>
          <t>Standard costs and variance</t>
        </is>
      </c>
    </row>
    <row r="26">
      <c r="A26" s="4" t="inlineStr">
        <is>
          <t>Put the frozen standard in Costing column N and columns O and P show the drift against the live build-up. Restate the standard quarterly, or immediately after a material price move of about 5% or more — column R says when it is more than 5% out. A standard that is a year old produces variances that tell you nothing.</t>
        </is>
      </c>
    </row>
    <row r="28">
      <c r="A28" s="3" t="inlineStr">
        <is>
          <t>Margin, and the markup trap</t>
        </is>
      </c>
    </row>
    <row r="29">
      <c r="A29" s="4" t="inlineStr">
        <is>
          <t>Gross margin is (Price - Unit cost) / Price, on price and not on cost. The target price on Margin column M is cost / (1 - target margin). Marking cost up by 35% instead gives a 26% margin, and it undersells exactly the labour-heavy products this workbook is built to expose. The seeded catalogue shows the chair at roughly 38% and the stool at roughly 11%, on the same 45% markup logic that made them look identical.</t>
        </is>
      </c>
    </row>
    <row r="31">
      <c r="A31" s="3" t="inlineStr">
        <is>
          <t>Multi-currency purchasing</t>
        </is>
      </c>
    </row>
    <row r="32">
      <c r="A32" s="4" t="inlineStr">
        <is>
          <t>Add a currency column and a rate column on Materials and cost in your reporting currency. Fix the rate for the period rather than using a live one, so a cost movement is attributable to a price or a quantity rather than to the exchange rate.</t>
        </is>
      </c>
    </row>
    <row r="34">
      <c r="A34" s="3" t="inlineStr">
        <is>
          <t>Ranges</t>
        </is>
      </c>
    </row>
    <row r="35">
      <c r="A35" s="4" t="inlineStr">
        <is>
          <t>Costing and Margin cover rows 5-204 and are aligned row for row — Margin row 12 is Costing row 12, so do not sort one without the other. Materials covers rows 5-304. Percentages are stored as fractions: 0.38 displays as 38.0%.</t>
        </is>
      </c>
    </row>
    <row r="38">
      <c r="A38" s="5" t="inlineStr">
        <is>
          <t>Blue text on a yellow fill = type here. Black = calculated, leave alone.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3"/>
  <sheetViews>
    <sheetView workbookViewId="0">
      <pane ySplit="4" topLeftCell="A5" activePane="bottomLeft" state="frozen"/>
      <selection pane="bottomLeft" activeCell="A1" sqref="A1"/>
    </sheetView>
  </sheetViews>
  <sheetFormatPr baseColWidth="8" defaultRowHeight="15"/>
  <cols>
    <col width="40" customWidth="1" min="1" max="1"/>
    <col width="14" customWidth="1" min="2" max="2"/>
    <col width="20" customWidth="1" min="3" max="3"/>
    <col width="60" customWidth="1" min="4" max="4"/>
  </cols>
  <sheetData>
    <row r="1">
      <c r="A1" s="1" t="inlineStr">
        <is>
          <t>Rates</t>
        </is>
      </c>
    </row>
    <row r="2">
      <c r="A2" s="2" t="inlineStr">
        <is>
          <t>The only inputs that move every product at once. Change a number here and the whole catalogue recosts.</t>
        </is>
      </c>
    </row>
    <row r="4">
      <c r="A4" s="6" t="inlineStr">
        <is>
          <t>Input</t>
        </is>
      </c>
      <c r="B4" s="6" t="inlineStr">
        <is>
          <t>Value</t>
        </is>
      </c>
      <c r="C4" s="6" t="inlineStr">
        <is>
          <t>Unit</t>
        </is>
      </c>
      <c r="D4" s="6" t="inlineStr">
        <is>
          <t>What it changes</t>
        </is>
      </c>
    </row>
    <row r="5">
      <c r="A5" s="7" t="inlineStr">
        <is>
          <t>Labour rate</t>
        </is>
      </c>
      <c r="B5" s="8" t="n">
        <v>32</v>
      </c>
      <c r="C5" s="9" t="inlineStr">
        <is>
          <t>per direct hour</t>
        </is>
      </c>
      <c r="D5" s="9" t="inlineStr">
        <is>
          <t>Every product's labour cost, via standard minutes on Costing column C</t>
        </is>
      </c>
    </row>
    <row r="6">
      <c r="A6" s="7" t="inlineStr">
        <is>
          <t>Overhead pool for the period</t>
        </is>
      </c>
      <c r="B6" s="10" t="n">
        <v>129000</v>
      </c>
      <c r="C6" s="9" t="inlineStr">
        <is>
          <t>for the period</t>
        </is>
      </c>
      <c r="D6" s="9" t="inlineStr">
        <is>
          <t>The absorption rate below, and so every product's overhead</t>
        </is>
      </c>
    </row>
    <row r="7">
      <c r="A7" s="7" t="inlineStr">
        <is>
          <t>Total direct labour hours for the period</t>
        </is>
      </c>
      <c r="B7" s="11" t="n">
        <v>6000</v>
      </c>
      <c r="C7" s="9" t="inlineStr">
        <is>
          <t>hours</t>
        </is>
      </c>
      <c r="D7" s="9" t="inlineStr">
        <is>
          <t>The absorption rate below. This is the absorption basis.</t>
        </is>
      </c>
    </row>
    <row r="8">
      <c r="A8" s="7" t="inlineStr">
        <is>
          <t>Overhead absorption rate</t>
        </is>
      </c>
      <c r="B8" s="12">
        <f>IFERROR($B$6/$B$7,0)</f>
        <v/>
      </c>
      <c r="C8" s="9" t="inlineStr">
        <is>
          <t>per direct hour</t>
        </is>
      </c>
      <c r="D8" s="9" t="inlineStr">
        <is>
          <t>Calculated. 129,000 / 6,000 = 21.50 per direct labour hour.</t>
        </is>
      </c>
    </row>
    <row r="9">
      <c r="A9" s="7" t="inlineStr">
        <is>
          <t>Target gross margin</t>
        </is>
      </c>
      <c r="B9" s="13" t="n">
        <v>0.35</v>
      </c>
      <c r="C9" s="9" t="inlineStr">
        <is>
          <t>of selling price</t>
        </is>
      </c>
      <c r="D9" s="9" t="inlineStr">
        <is>
          <t>The target price and the flag on the Margin tab</t>
        </is>
      </c>
    </row>
    <row r="10">
      <c r="A10" s="7" t="inlineStr">
        <is>
          <t>Period</t>
        </is>
      </c>
      <c r="B10" s="14" t="inlineStr">
        <is>
          <t>2026 Q3</t>
        </is>
      </c>
      <c r="C10" s="9" t="inlineStr">
        <is>
          <t>label</t>
        </is>
      </c>
      <c r="D10" s="9" t="inlineStr">
        <is>
          <t>Labels only. Restate the rates each quarter, or after a 5% price move.</t>
        </is>
      </c>
    </row>
    <row r="11">
      <c r="A11" s="7" t="inlineStr">
        <is>
          <t>Freight basis</t>
        </is>
      </c>
      <c r="B11" s="14" t="inlineStr">
        <is>
          <t>Per unit</t>
        </is>
      </c>
      <c r="C11" s="9" t="inlineStr">
        <is>
          <t>note</t>
        </is>
      </c>
      <c r="D11" s="9" t="inlineStr">
        <is>
          <t>Reminder of what Costing column H is meant to contain</t>
        </is>
      </c>
    </row>
    <row r="14">
      <c r="A14" s="6" t="inlineStr">
        <is>
          <t>Absorption check</t>
        </is>
      </c>
      <c r="B14" s="6" t="inlineStr">
        <is>
          <t>Value</t>
        </is>
      </c>
      <c r="C14" s="6" t="inlineStr"/>
      <c r="D14" s="6" t="inlineStr">
        <is>
          <t>Why it matters</t>
        </is>
      </c>
    </row>
    <row r="15">
      <c r="A15" s="9" t="inlineStr">
        <is>
          <t>Direct hours in the plan (Costing minutes x Margin units)</t>
        </is>
      </c>
      <c r="B15" s="15">
        <f>IFERROR(SUMPRODUCT(Costing!$C$5:$C$204,Margin!$G$5:$G$204)/60,0)</f>
        <v/>
      </c>
      <c r="D15" s="9" t="inlineStr">
        <is>
          <t>Should be close to the total direct hours in B7</t>
        </is>
      </c>
    </row>
    <row r="16">
      <c r="A16" s="9" t="inlineStr">
        <is>
          <t>Overhead absorbed at the rate above</t>
        </is>
      </c>
      <c r="B16" s="16">
        <f>$B$15*$B$8</f>
        <v/>
      </c>
      <c r="D16" s="9" t="inlineStr">
        <is>
          <t>What the product costs will actually recover</t>
        </is>
      </c>
    </row>
    <row r="17">
      <c r="A17" s="9" t="inlineStr">
        <is>
          <t>Overhead pool</t>
        </is>
      </c>
      <c r="B17" s="16">
        <f>$B$6</f>
        <v/>
      </c>
      <c r="D17" s="9" t="inlineStr">
        <is>
          <t>What has to be recovered</t>
        </is>
      </c>
    </row>
    <row r="18">
      <c r="A18" s="9" t="inlineStr">
        <is>
          <t>Under (+) / over (-) absorbed</t>
        </is>
      </c>
      <c r="B18" s="16">
        <f>$B$6-$B$16</f>
        <v/>
      </c>
      <c r="D18" s="9" t="inlineStr">
        <is>
          <t>Positive means the rate is too low for the planned volume</t>
        </is>
      </c>
    </row>
    <row r="20">
      <c r="A20" s="2" t="inlineStr">
        <is>
          <t>Changing the absorption basis: replace 'total direct labour hours' in B7 with total machine hours, and put machine minutes rather than labour minutes in Costing column C. The arithmetic does not change; only what the minutes mean does. Do not switch to an even split per unit — it overcharges cheap products and undercharges complex ones, which is the error this workbook exists to avoid.</t>
        </is>
      </c>
    </row>
    <row r="23">
      <c r="A23" s="2" t="inlineStr">
        <is>
          <t>Multi-currency: add a currency and a rate column on Materials and cost in your reporting currency. Fix the rate for the period rather than using a live one, so that a cost change is attributable to a price or a quantity and not to the exchange rate.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R206"/>
  <sheetViews>
    <sheetView workbookViewId="0">
      <pane ySplit="4" topLeftCell="A5" activePane="bottomLeft" state="frozen"/>
      <selection pane="bottomLeft" activeCell="A1" sqref="A1"/>
    </sheetView>
  </sheetViews>
  <sheetFormatPr baseColWidth="8" defaultRowHeight="15"/>
  <cols>
    <col width="13" customWidth="1" min="1" max="1"/>
    <col width="30" customWidth="1" min="2" max="2"/>
    <col width="10" customWidth="1" min="3" max="3"/>
    <col width="14" customWidth="1" min="4" max="4"/>
    <col width="12" customWidth="1" min="5" max="5"/>
    <col width="11" customWidth="1" min="6" max="6"/>
    <col width="11" customWidth="1" min="7" max="7"/>
    <col width="11" customWidth="1" min="8" max="8"/>
    <col width="12" customWidth="1" min="9" max="9"/>
    <col width="11" customWidth="1" min="10" max="10"/>
    <col width="10" customWidth="1" min="11" max="11"/>
    <col width="11" customWidth="1" min="12" max="12"/>
    <col width="10" customWidth="1" min="13" max="13"/>
    <col width="13" customWidth="1" min="14" max="14"/>
    <col width="11" customWidth="1" min="15" max="15"/>
    <col width="11" customWidth="1" min="16" max="16"/>
    <col width="10" customWidth="1" min="17" max="17"/>
    <col width="46" customWidth="1" min="18" max="18"/>
  </cols>
  <sheetData>
    <row r="1">
      <c r="A1" s="1" t="inlineStr">
        <is>
          <t>Costing</t>
        </is>
      </c>
    </row>
    <row r="2">
      <c r="A2" s="2" t="inlineStr">
        <is>
          <t>The layered build-up per SKU. Type A, B, C, H and N; leave D empty to let the BOM on Materials drive the material cost.</t>
        </is>
      </c>
    </row>
    <row r="4">
      <c r="A4" s="6" t="inlineStr">
        <is>
          <t>SKU</t>
        </is>
      </c>
      <c r="B4" s="6" t="inlineStr">
        <is>
          <t>Description</t>
        </is>
      </c>
      <c r="C4" s="6" t="inlineStr">
        <is>
          <t>Minutes</t>
        </is>
      </c>
      <c r="D4" s="6" t="inlineStr">
        <is>
          <t>Material override</t>
        </is>
      </c>
      <c r="E4" s="6" t="inlineStr">
        <is>
          <t>Material</t>
        </is>
      </c>
      <c r="F4" s="6" t="inlineStr">
        <is>
          <t>Labour</t>
        </is>
      </c>
      <c r="G4" s="6" t="inlineStr">
        <is>
          <t>Overhead</t>
        </is>
      </c>
      <c r="H4" s="6" t="inlineStr">
        <is>
          <t>Freight</t>
        </is>
      </c>
      <c r="I4" s="6" t="inlineStr">
        <is>
          <t>Unit cost</t>
        </is>
      </c>
      <c r="J4" s="6" t="inlineStr">
        <is>
          <t>Material %</t>
        </is>
      </c>
      <c r="K4" s="6" t="inlineStr">
        <is>
          <t>Labour %</t>
        </is>
      </c>
      <c r="L4" s="6" t="inlineStr">
        <is>
          <t>Overhead %</t>
        </is>
      </c>
      <c r="M4" s="6" t="inlineStr">
        <is>
          <t>Freight %</t>
        </is>
      </c>
      <c r="N4" s="6" t="inlineStr">
        <is>
          <t>Standard cost</t>
        </is>
      </c>
      <c r="O4" s="6" t="inlineStr">
        <is>
          <t>Variance</t>
        </is>
      </c>
      <c r="P4" s="6" t="inlineStr">
        <is>
          <t>Variance %</t>
        </is>
      </c>
      <c r="Q4" s="6" t="inlineStr">
        <is>
          <t>BOM lines</t>
        </is>
      </c>
      <c r="R4" s="6" t="inlineStr">
        <is>
          <t>Note</t>
        </is>
      </c>
    </row>
    <row r="5">
      <c r="A5" s="14" t="inlineStr">
        <is>
          <t>CHAIR-01</t>
        </is>
      </c>
      <c r="B5" s="14" t="inlineStr">
        <is>
          <t>Beech dining chair, lacquered</t>
        </is>
      </c>
      <c r="C5" s="11" t="n">
        <v>24</v>
      </c>
      <c r="D5" s="8" t="n"/>
      <c r="E5" s="17">
        <f>IF($A5="","",IF($D5&lt;&gt;"",$D5,IFERROR(SUMIFS(Materials!$H$5:$H$304,Materials!$A$5:$A$304,$A5),0)))</f>
        <v/>
      </c>
      <c r="F5" s="17">
        <f>IF($A5="","",$C5/60*Rates!$B$5)</f>
        <v/>
      </c>
      <c r="G5" s="17">
        <f>IF($A5="","",IFERROR(Rates!$B$6/Rates!$B$7,0)*$C5/60)</f>
        <v/>
      </c>
      <c r="H5" s="8" t="n">
        <v>4.2</v>
      </c>
      <c r="I5" s="12">
        <f>IF($A5="","",$E5+$F5+$G5+$H5)</f>
        <v/>
      </c>
      <c r="J5" s="18">
        <f>IF($A5="","",IFERROR($E5/$I5,0))</f>
        <v/>
      </c>
      <c r="K5" s="18">
        <f>IF($A5="","",IFERROR($F5/$I5,0))</f>
        <v/>
      </c>
      <c r="L5" s="18">
        <f>IF($A5="","",IFERROR($G5/$I5,0))</f>
        <v/>
      </c>
      <c r="M5" s="18">
        <f>IF($A5="","",IFERROR($H5/$I5,0))</f>
        <v/>
      </c>
      <c r="N5" s="8" t="n"/>
      <c r="O5" s="17">
        <f>IF($A5="","",IF($N5="","",$I5-$N5))</f>
        <v/>
      </c>
      <c r="P5" s="18">
        <f>IF($A5="","",IF($N5="","",IFERROR(($I5-$N5)/$N5,0)))</f>
        <v/>
      </c>
      <c r="Q5" s="19">
        <f>IF($A5="","",COUNTIFS(Materials!$A$5:$A$304,$A5))</f>
        <v/>
      </c>
      <c r="R5" s="9">
        <f>IF($A5="","",IF($D5&lt;&gt;"","Material typed in — the BOM is ignored for this SKU",IF($Q5=0,"No BOM lines — type a material cost in column D",IF(AND($N5&lt;&gt;"",ABS($P5)&gt;0.05),"Standard cost is more than 5% out — restate it",""))))</f>
        <v/>
      </c>
    </row>
    <row r="6">
      <c r="A6" s="14" t="inlineStr">
        <is>
          <t>TABLE-02</t>
        </is>
      </c>
      <c r="B6" s="14" t="inlineStr">
        <is>
          <t>Oak dining table 1200x700</t>
        </is>
      </c>
      <c r="C6" s="11" t="n">
        <v>40</v>
      </c>
      <c r="D6" s="8" t="n"/>
      <c r="E6" s="17">
        <f>IF($A6="","",IF($D6&lt;&gt;"",$D6,IFERROR(SUMIFS(Materials!$H$5:$H$304,Materials!$A$5:$A$304,$A6),0)))</f>
        <v/>
      </c>
      <c r="F6" s="17">
        <f>IF($A6="","",$C6/60*Rates!$B$5)</f>
        <v/>
      </c>
      <c r="G6" s="17">
        <f>IF($A6="","",IFERROR(Rates!$B$6/Rates!$B$7,0)*$C6/60)</f>
        <v/>
      </c>
      <c r="H6" s="8" t="n">
        <v>9.800000000000001</v>
      </c>
      <c r="I6" s="12">
        <f>IF($A6="","",$E6+$F6+$G6+$H6)</f>
        <v/>
      </c>
      <c r="J6" s="18">
        <f>IF($A6="","",IFERROR($E6/$I6,0))</f>
        <v/>
      </c>
      <c r="K6" s="18">
        <f>IF($A6="","",IFERROR($F6/$I6,0))</f>
        <v/>
      </c>
      <c r="L6" s="18">
        <f>IF($A6="","",IFERROR($G6/$I6,0))</f>
        <v/>
      </c>
      <c r="M6" s="18">
        <f>IF($A6="","",IFERROR($H6/$I6,0))</f>
        <v/>
      </c>
      <c r="N6" s="8" t="n"/>
      <c r="O6" s="17">
        <f>IF($A6="","",IF($N6="","",$I6-$N6))</f>
        <v/>
      </c>
      <c r="P6" s="18">
        <f>IF($A6="","",IF($N6="","",IFERROR(($I6-$N6)/$N6,0)))</f>
        <v/>
      </c>
      <c r="Q6" s="19">
        <f>IF($A6="","",COUNTIFS(Materials!$A$5:$A$304,$A6))</f>
        <v/>
      </c>
      <c r="R6" s="9">
        <f>IF($A6="","",IF($D6&lt;&gt;"","Material typed in — the BOM is ignored for this SKU",IF($Q6=0,"No BOM lines — type a material cost in column D",IF(AND($N6&lt;&gt;"",ABS($P6)&gt;0.05),"Standard cost is more than 5% out — restate it",""))))</f>
        <v/>
      </c>
    </row>
    <row r="7">
      <c r="A7" s="14" t="inlineStr">
        <is>
          <t>SHELF-03</t>
        </is>
      </c>
      <c r="B7" s="14" t="inlineStr">
        <is>
          <t>Pine wall shelf 800mm, pair</t>
        </is>
      </c>
      <c r="C7" s="11" t="n">
        <v>13.5</v>
      </c>
      <c r="D7" s="8" t="n"/>
      <c r="E7" s="17">
        <f>IF($A7="","",IF($D7&lt;&gt;"",$D7,IFERROR(SUMIFS(Materials!$H$5:$H$304,Materials!$A$5:$A$304,$A7),0)))</f>
        <v/>
      </c>
      <c r="F7" s="17">
        <f>IF($A7="","",$C7/60*Rates!$B$5)</f>
        <v/>
      </c>
      <c r="G7" s="17">
        <f>IF($A7="","",IFERROR(Rates!$B$6/Rates!$B$7,0)*$C7/60)</f>
        <v/>
      </c>
      <c r="H7" s="8" t="n">
        <v>3.1</v>
      </c>
      <c r="I7" s="12">
        <f>IF($A7="","",$E7+$F7+$G7+$H7)</f>
        <v/>
      </c>
      <c r="J7" s="18">
        <f>IF($A7="","",IFERROR($E7/$I7,0))</f>
        <v/>
      </c>
      <c r="K7" s="18">
        <f>IF($A7="","",IFERROR($F7/$I7,0))</f>
        <v/>
      </c>
      <c r="L7" s="18">
        <f>IF($A7="","",IFERROR($G7/$I7,0))</f>
        <v/>
      </c>
      <c r="M7" s="18">
        <f>IF($A7="","",IFERROR($H7/$I7,0))</f>
        <v/>
      </c>
      <c r="N7" s="8" t="n"/>
      <c r="O7" s="17">
        <f>IF($A7="","",IF($N7="","",$I7-$N7))</f>
        <v/>
      </c>
      <c r="P7" s="18">
        <f>IF($A7="","",IF($N7="","",IFERROR(($I7-$N7)/$N7,0)))</f>
        <v/>
      </c>
      <c r="Q7" s="19">
        <f>IF($A7="","",COUNTIFS(Materials!$A$5:$A$304,$A7))</f>
        <v/>
      </c>
      <c r="R7" s="9">
        <f>IF($A7="","",IF($D7&lt;&gt;"","Material typed in — the BOM is ignored for this SKU",IF($Q7=0,"No BOM lines — type a material cost in column D",IF(AND($N7&lt;&gt;"",ABS($P7)&gt;0.05),"Standard cost is more than 5% out — restate it",""))))</f>
        <v/>
      </c>
    </row>
    <row r="8">
      <c r="A8" s="14" t="inlineStr">
        <is>
          <t>STOOL-04</t>
        </is>
      </c>
      <c r="B8" s="14" t="inlineStr">
        <is>
          <t>Beech-legged stool 450mm</t>
        </is>
      </c>
      <c r="C8" s="11" t="n">
        <v>12</v>
      </c>
      <c r="D8" s="8" t="n"/>
      <c r="E8" s="17">
        <f>IF($A8="","",IF($D8&lt;&gt;"",$D8,IFERROR(SUMIFS(Materials!$H$5:$H$304,Materials!$A$5:$A$304,$A8),0)))</f>
        <v/>
      </c>
      <c r="F8" s="17">
        <f>IF($A8="","",$C8/60*Rates!$B$5)</f>
        <v/>
      </c>
      <c r="G8" s="17">
        <f>IF($A8="","",IFERROR(Rates!$B$6/Rates!$B$7,0)*$C8/60)</f>
        <v/>
      </c>
      <c r="H8" s="8" t="n">
        <v>2.9</v>
      </c>
      <c r="I8" s="12">
        <f>IF($A8="","",$E8+$F8+$G8+$H8)</f>
        <v/>
      </c>
      <c r="J8" s="18">
        <f>IF($A8="","",IFERROR($E8/$I8,0))</f>
        <v/>
      </c>
      <c r="K8" s="18">
        <f>IF($A8="","",IFERROR($F8/$I8,0))</f>
        <v/>
      </c>
      <c r="L8" s="18">
        <f>IF($A8="","",IFERROR($G8/$I8,0))</f>
        <v/>
      </c>
      <c r="M8" s="18">
        <f>IF($A8="","",IFERROR($H8/$I8,0))</f>
        <v/>
      </c>
      <c r="N8" s="8" t="n"/>
      <c r="O8" s="17">
        <f>IF($A8="","",IF($N8="","",$I8-$N8))</f>
        <v/>
      </c>
      <c r="P8" s="18">
        <f>IF($A8="","",IF($N8="","",IFERROR(($I8-$N8)/$N8,0)))</f>
        <v/>
      </c>
      <c r="Q8" s="19">
        <f>IF($A8="","",COUNTIFS(Materials!$A$5:$A$304,$A8))</f>
        <v/>
      </c>
      <c r="R8" s="9">
        <f>IF($A8="","",IF($D8&lt;&gt;"","Material typed in — the BOM is ignored for this SKU",IF($Q8=0,"No BOM lines — type a material cost in column D",IF(AND($N8&lt;&gt;"",ABS($P8)&gt;0.05),"Standard cost is more than 5% out — restate it",""))))</f>
        <v/>
      </c>
    </row>
    <row r="9">
      <c r="A9" s="14" t="n"/>
      <c r="B9" s="14" t="n"/>
      <c r="C9" s="11" t="n"/>
      <c r="D9" s="8" t="n"/>
      <c r="E9" s="17">
        <f>IF($A9="","",IF($D9&lt;&gt;"",$D9,IFERROR(SUMIFS(Materials!$H$5:$H$304,Materials!$A$5:$A$304,$A9),0)))</f>
        <v/>
      </c>
      <c r="F9" s="17">
        <f>IF($A9="","",$C9/60*Rates!$B$5)</f>
        <v/>
      </c>
      <c r="G9" s="17">
        <f>IF($A9="","",IFERROR(Rates!$B$6/Rates!$B$7,0)*$C9/60)</f>
        <v/>
      </c>
      <c r="H9" s="8" t="n"/>
      <c r="I9" s="12">
        <f>IF($A9="","",$E9+$F9+$G9+$H9)</f>
        <v/>
      </c>
      <c r="J9" s="18">
        <f>IF($A9="","",IFERROR($E9/$I9,0))</f>
        <v/>
      </c>
      <c r="K9" s="18">
        <f>IF($A9="","",IFERROR($F9/$I9,0))</f>
        <v/>
      </c>
      <c r="L9" s="18">
        <f>IF($A9="","",IFERROR($G9/$I9,0))</f>
        <v/>
      </c>
      <c r="M9" s="18">
        <f>IF($A9="","",IFERROR($H9/$I9,0))</f>
        <v/>
      </c>
      <c r="N9" s="8" t="n"/>
      <c r="O9" s="17">
        <f>IF($A9="","",IF($N9="","",$I9-$N9))</f>
        <v/>
      </c>
      <c r="P9" s="18">
        <f>IF($A9="","",IF($N9="","",IFERROR(($I9-$N9)/$N9,0)))</f>
        <v/>
      </c>
      <c r="Q9" s="19">
        <f>IF($A9="","",COUNTIFS(Materials!$A$5:$A$304,$A9))</f>
        <v/>
      </c>
      <c r="R9" s="9">
        <f>IF($A9="","",IF($D9&lt;&gt;"","Material typed in — the BOM is ignored for this SKU",IF($Q9=0,"No BOM lines — type a material cost in column D",IF(AND($N9&lt;&gt;"",ABS($P9)&gt;0.05),"Standard cost is more than 5% out — restate it",""))))</f>
        <v/>
      </c>
    </row>
    <row r="10">
      <c r="A10" s="14" t="n"/>
      <c r="B10" s="14" t="n"/>
      <c r="C10" s="11" t="n"/>
      <c r="D10" s="8" t="n"/>
      <c r="E10" s="17">
        <f>IF($A10="","",IF($D10&lt;&gt;"",$D10,IFERROR(SUMIFS(Materials!$H$5:$H$304,Materials!$A$5:$A$304,$A10),0)))</f>
        <v/>
      </c>
      <c r="F10" s="17">
        <f>IF($A10="","",$C10/60*Rates!$B$5)</f>
        <v/>
      </c>
      <c r="G10" s="17">
        <f>IF($A10="","",IFERROR(Rates!$B$6/Rates!$B$7,0)*$C10/60)</f>
        <v/>
      </c>
      <c r="H10" s="8" t="n"/>
      <c r="I10" s="12">
        <f>IF($A10="","",$E10+$F10+$G10+$H10)</f>
        <v/>
      </c>
      <c r="J10" s="18">
        <f>IF($A10="","",IFERROR($E10/$I10,0))</f>
        <v/>
      </c>
      <c r="K10" s="18">
        <f>IF($A10="","",IFERROR($F10/$I10,0))</f>
        <v/>
      </c>
      <c r="L10" s="18">
        <f>IF($A10="","",IFERROR($G10/$I10,0))</f>
        <v/>
      </c>
      <c r="M10" s="18">
        <f>IF($A10="","",IFERROR($H10/$I10,0))</f>
        <v/>
      </c>
      <c r="N10" s="8" t="n"/>
      <c r="O10" s="17">
        <f>IF($A10="","",IF($N10="","",$I10-$N10))</f>
        <v/>
      </c>
      <c r="P10" s="18">
        <f>IF($A10="","",IF($N10="","",IFERROR(($I10-$N10)/$N10,0)))</f>
        <v/>
      </c>
      <c r="Q10" s="19">
        <f>IF($A10="","",COUNTIFS(Materials!$A$5:$A$304,$A10))</f>
        <v/>
      </c>
      <c r="R10" s="9">
        <f>IF($A10="","",IF($D10&lt;&gt;"","Material typed in — the BOM is ignored for this SKU",IF($Q10=0,"No BOM lines — type a material cost in column D",IF(AND($N10&lt;&gt;"",ABS($P10)&gt;0.05),"Standard cost is more than 5% out — restate it",""))))</f>
        <v/>
      </c>
    </row>
    <row r="11">
      <c r="A11" s="14" t="n"/>
      <c r="B11" s="14" t="n"/>
      <c r="C11" s="11" t="n"/>
      <c r="D11" s="8" t="n"/>
      <c r="E11" s="17">
        <f>IF($A11="","",IF($D11&lt;&gt;"",$D11,IFERROR(SUMIFS(Materials!$H$5:$H$304,Materials!$A$5:$A$304,$A11),0)))</f>
        <v/>
      </c>
      <c r="F11" s="17">
        <f>IF($A11="","",$C11/60*Rates!$B$5)</f>
        <v/>
      </c>
      <c r="G11" s="17">
        <f>IF($A11="","",IFERROR(Rates!$B$6/Rates!$B$7,0)*$C11/60)</f>
        <v/>
      </c>
      <c r="H11" s="8" t="n"/>
      <c r="I11" s="12">
        <f>IF($A11="","",$E11+$F11+$G11+$H11)</f>
        <v/>
      </c>
      <c r="J11" s="18">
        <f>IF($A11="","",IFERROR($E11/$I11,0))</f>
        <v/>
      </c>
      <c r="K11" s="18">
        <f>IF($A11="","",IFERROR($F11/$I11,0))</f>
        <v/>
      </c>
      <c r="L11" s="18">
        <f>IF($A11="","",IFERROR($G11/$I11,0))</f>
        <v/>
      </c>
      <c r="M11" s="18">
        <f>IF($A11="","",IFERROR($H11/$I11,0))</f>
        <v/>
      </c>
      <c r="N11" s="8" t="n"/>
      <c r="O11" s="17">
        <f>IF($A11="","",IF($N11="","",$I11-$N11))</f>
        <v/>
      </c>
      <c r="P11" s="18">
        <f>IF($A11="","",IF($N11="","",IFERROR(($I11-$N11)/$N11,0)))</f>
        <v/>
      </c>
      <c r="Q11" s="19">
        <f>IF($A11="","",COUNTIFS(Materials!$A$5:$A$304,$A11))</f>
        <v/>
      </c>
      <c r="R11" s="9">
        <f>IF($A11="","",IF($D11&lt;&gt;"","Material typed in — the BOM is ignored for this SKU",IF($Q11=0,"No BOM lines — type a material cost in column D",IF(AND($N11&lt;&gt;"",ABS($P11)&gt;0.05),"Standard cost is more than 5% out — restate it",""))))</f>
        <v/>
      </c>
    </row>
    <row r="12">
      <c r="A12" s="14" t="n"/>
      <c r="B12" s="14" t="n"/>
      <c r="C12" s="11" t="n"/>
      <c r="D12" s="8" t="n"/>
      <c r="E12" s="17">
        <f>IF($A12="","",IF($D12&lt;&gt;"",$D12,IFERROR(SUMIFS(Materials!$H$5:$H$304,Materials!$A$5:$A$304,$A12),0)))</f>
        <v/>
      </c>
      <c r="F12" s="17">
        <f>IF($A12="","",$C12/60*Rates!$B$5)</f>
        <v/>
      </c>
      <c r="G12" s="17">
        <f>IF($A12="","",IFERROR(Rates!$B$6/Rates!$B$7,0)*$C12/60)</f>
        <v/>
      </c>
      <c r="H12" s="8" t="n"/>
      <c r="I12" s="12">
        <f>IF($A12="","",$E12+$F12+$G12+$H12)</f>
        <v/>
      </c>
      <c r="J12" s="18">
        <f>IF($A12="","",IFERROR($E12/$I12,0))</f>
        <v/>
      </c>
      <c r="K12" s="18">
        <f>IF($A12="","",IFERROR($F12/$I12,0))</f>
        <v/>
      </c>
      <c r="L12" s="18">
        <f>IF($A12="","",IFERROR($G12/$I12,0))</f>
        <v/>
      </c>
      <c r="M12" s="18">
        <f>IF($A12="","",IFERROR($H12/$I12,0))</f>
        <v/>
      </c>
      <c r="N12" s="8" t="n"/>
      <c r="O12" s="17">
        <f>IF($A12="","",IF($N12="","",$I12-$N12))</f>
        <v/>
      </c>
      <c r="P12" s="18">
        <f>IF($A12="","",IF($N12="","",IFERROR(($I12-$N12)/$N12,0)))</f>
        <v/>
      </c>
      <c r="Q12" s="19">
        <f>IF($A12="","",COUNTIFS(Materials!$A$5:$A$304,$A12))</f>
        <v/>
      </c>
      <c r="R12" s="9">
        <f>IF($A12="","",IF($D12&lt;&gt;"","Material typed in — the BOM is ignored for this SKU",IF($Q12=0,"No BOM lines — type a material cost in column D",IF(AND($N12&lt;&gt;"",ABS($P12)&gt;0.05),"Standard cost is more than 5% out — restate it",""))))</f>
        <v/>
      </c>
    </row>
    <row r="13">
      <c r="A13" s="14" t="n"/>
      <c r="B13" s="14" t="n"/>
      <c r="C13" s="11" t="n"/>
      <c r="D13" s="8" t="n"/>
      <c r="E13" s="17">
        <f>IF($A13="","",IF($D13&lt;&gt;"",$D13,IFERROR(SUMIFS(Materials!$H$5:$H$304,Materials!$A$5:$A$304,$A13),0)))</f>
        <v/>
      </c>
      <c r="F13" s="17">
        <f>IF($A13="","",$C13/60*Rates!$B$5)</f>
        <v/>
      </c>
      <c r="G13" s="17">
        <f>IF($A13="","",IFERROR(Rates!$B$6/Rates!$B$7,0)*$C13/60)</f>
        <v/>
      </c>
      <c r="H13" s="8" t="n"/>
      <c r="I13" s="12">
        <f>IF($A13="","",$E13+$F13+$G13+$H13)</f>
        <v/>
      </c>
      <c r="J13" s="18">
        <f>IF($A13="","",IFERROR($E13/$I13,0))</f>
        <v/>
      </c>
      <c r="K13" s="18">
        <f>IF($A13="","",IFERROR($F13/$I13,0))</f>
        <v/>
      </c>
      <c r="L13" s="18">
        <f>IF($A13="","",IFERROR($G13/$I13,0))</f>
        <v/>
      </c>
      <c r="M13" s="18">
        <f>IF($A13="","",IFERROR($H13/$I13,0))</f>
        <v/>
      </c>
      <c r="N13" s="8" t="n"/>
      <c r="O13" s="17">
        <f>IF($A13="","",IF($N13="","",$I13-$N13))</f>
        <v/>
      </c>
      <c r="P13" s="18">
        <f>IF($A13="","",IF($N13="","",IFERROR(($I13-$N13)/$N13,0)))</f>
        <v/>
      </c>
      <c r="Q13" s="19">
        <f>IF($A13="","",COUNTIFS(Materials!$A$5:$A$304,$A13))</f>
        <v/>
      </c>
      <c r="R13" s="9">
        <f>IF($A13="","",IF($D13&lt;&gt;"","Material typed in — the BOM is ignored for this SKU",IF($Q13=0,"No BOM lines — type a material cost in column D",IF(AND($N13&lt;&gt;"",ABS($P13)&gt;0.05),"Standard cost is more than 5% out — restate it",""))))</f>
        <v/>
      </c>
    </row>
    <row r="14">
      <c r="A14" s="14" t="n"/>
      <c r="B14" s="14" t="n"/>
      <c r="C14" s="11" t="n"/>
      <c r="D14" s="8" t="n"/>
      <c r="E14" s="17">
        <f>IF($A14="","",IF($D14&lt;&gt;"",$D14,IFERROR(SUMIFS(Materials!$H$5:$H$304,Materials!$A$5:$A$304,$A14),0)))</f>
        <v/>
      </c>
      <c r="F14" s="17">
        <f>IF($A14="","",$C14/60*Rates!$B$5)</f>
        <v/>
      </c>
      <c r="G14" s="17">
        <f>IF($A14="","",IFERROR(Rates!$B$6/Rates!$B$7,0)*$C14/60)</f>
        <v/>
      </c>
      <c r="H14" s="8" t="n"/>
      <c r="I14" s="12">
        <f>IF($A14="","",$E14+$F14+$G14+$H14)</f>
        <v/>
      </c>
      <c r="J14" s="18">
        <f>IF($A14="","",IFERROR($E14/$I14,0))</f>
        <v/>
      </c>
      <c r="K14" s="18">
        <f>IF($A14="","",IFERROR($F14/$I14,0))</f>
        <v/>
      </c>
      <c r="L14" s="18">
        <f>IF($A14="","",IFERROR($G14/$I14,0))</f>
        <v/>
      </c>
      <c r="M14" s="18">
        <f>IF($A14="","",IFERROR($H14/$I14,0))</f>
        <v/>
      </c>
      <c r="N14" s="8" t="n"/>
      <c r="O14" s="17">
        <f>IF($A14="","",IF($N14="","",$I14-$N14))</f>
        <v/>
      </c>
      <c r="P14" s="18">
        <f>IF($A14="","",IF($N14="","",IFERROR(($I14-$N14)/$N14,0)))</f>
        <v/>
      </c>
      <c r="Q14" s="19">
        <f>IF($A14="","",COUNTIFS(Materials!$A$5:$A$304,$A14))</f>
        <v/>
      </c>
      <c r="R14" s="9">
        <f>IF($A14="","",IF($D14&lt;&gt;"","Material typed in — the BOM is ignored for this SKU",IF($Q14=0,"No BOM lines — type a material cost in column D",IF(AND($N14&lt;&gt;"",ABS($P14)&gt;0.05),"Standard cost is more than 5% out — restate it",""))))</f>
        <v/>
      </c>
    </row>
    <row r="15">
      <c r="A15" s="14" t="n"/>
      <c r="B15" s="14" t="n"/>
      <c r="C15" s="11" t="n"/>
      <c r="D15" s="8" t="n"/>
      <c r="E15" s="17">
        <f>IF($A15="","",IF($D15&lt;&gt;"",$D15,IFERROR(SUMIFS(Materials!$H$5:$H$304,Materials!$A$5:$A$304,$A15),0)))</f>
        <v/>
      </c>
      <c r="F15" s="17">
        <f>IF($A15="","",$C15/60*Rates!$B$5)</f>
        <v/>
      </c>
      <c r="G15" s="17">
        <f>IF($A15="","",IFERROR(Rates!$B$6/Rates!$B$7,0)*$C15/60)</f>
        <v/>
      </c>
      <c r="H15" s="8" t="n"/>
      <c r="I15" s="12">
        <f>IF($A15="","",$E15+$F15+$G15+$H15)</f>
        <v/>
      </c>
      <c r="J15" s="18">
        <f>IF($A15="","",IFERROR($E15/$I15,0))</f>
        <v/>
      </c>
      <c r="K15" s="18">
        <f>IF($A15="","",IFERROR($F15/$I15,0))</f>
        <v/>
      </c>
      <c r="L15" s="18">
        <f>IF($A15="","",IFERROR($G15/$I15,0))</f>
        <v/>
      </c>
      <c r="M15" s="18">
        <f>IF($A15="","",IFERROR($H15/$I15,0))</f>
        <v/>
      </c>
      <c r="N15" s="8" t="n"/>
      <c r="O15" s="17">
        <f>IF($A15="","",IF($N15="","",$I15-$N15))</f>
        <v/>
      </c>
      <c r="P15" s="18">
        <f>IF($A15="","",IF($N15="","",IFERROR(($I15-$N15)/$N15,0)))</f>
        <v/>
      </c>
      <c r="Q15" s="19">
        <f>IF($A15="","",COUNTIFS(Materials!$A$5:$A$304,$A15))</f>
        <v/>
      </c>
      <c r="R15" s="9">
        <f>IF($A15="","",IF($D15&lt;&gt;"","Material typed in — the BOM is ignored for this SKU",IF($Q15=0,"No BOM lines — type a material cost in column D",IF(AND($N15&lt;&gt;"",ABS($P15)&gt;0.05),"Standard cost is more than 5% out — restate it",""))))</f>
        <v/>
      </c>
    </row>
    <row r="16">
      <c r="A16" s="14" t="n"/>
      <c r="B16" s="14" t="n"/>
      <c r="C16" s="11" t="n"/>
      <c r="D16" s="8" t="n"/>
      <c r="E16" s="17">
        <f>IF($A16="","",IF($D16&lt;&gt;"",$D16,IFERROR(SUMIFS(Materials!$H$5:$H$304,Materials!$A$5:$A$304,$A16),0)))</f>
        <v/>
      </c>
      <c r="F16" s="17">
        <f>IF($A16="","",$C16/60*Rates!$B$5)</f>
        <v/>
      </c>
      <c r="G16" s="17">
        <f>IF($A16="","",IFERROR(Rates!$B$6/Rates!$B$7,0)*$C16/60)</f>
        <v/>
      </c>
      <c r="H16" s="8" t="n"/>
      <c r="I16" s="12">
        <f>IF($A16="","",$E16+$F16+$G16+$H16)</f>
        <v/>
      </c>
      <c r="J16" s="18">
        <f>IF($A16="","",IFERROR($E16/$I16,0))</f>
        <v/>
      </c>
      <c r="K16" s="18">
        <f>IF($A16="","",IFERROR($F16/$I16,0))</f>
        <v/>
      </c>
      <c r="L16" s="18">
        <f>IF($A16="","",IFERROR($G16/$I16,0))</f>
        <v/>
      </c>
      <c r="M16" s="18">
        <f>IF($A16="","",IFERROR($H16/$I16,0))</f>
        <v/>
      </c>
      <c r="N16" s="8" t="n"/>
      <c r="O16" s="17">
        <f>IF($A16="","",IF($N16="","",$I16-$N16))</f>
        <v/>
      </c>
      <c r="P16" s="18">
        <f>IF($A16="","",IF($N16="","",IFERROR(($I16-$N16)/$N16,0)))</f>
        <v/>
      </c>
      <c r="Q16" s="19">
        <f>IF($A16="","",COUNTIFS(Materials!$A$5:$A$304,$A16))</f>
        <v/>
      </c>
      <c r="R16" s="9">
        <f>IF($A16="","",IF($D16&lt;&gt;"","Material typed in — the BOM is ignored for this SKU",IF($Q16=0,"No BOM lines — type a material cost in column D",IF(AND($N16&lt;&gt;"",ABS($P16)&gt;0.05),"Standard cost is more than 5% out — restate it",""))))</f>
        <v/>
      </c>
    </row>
    <row r="17">
      <c r="A17" s="14" t="n"/>
      <c r="B17" s="14" t="n"/>
      <c r="C17" s="11" t="n"/>
      <c r="D17" s="8" t="n"/>
      <c r="E17" s="17">
        <f>IF($A17="","",IF($D17&lt;&gt;"",$D17,IFERROR(SUMIFS(Materials!$H$5:$H$304,Materials!$A$5:$A$304,$A17),0)))</f>
        <v/>
      </c>
      <c r="F17" s="17">
        <f>IF($A17="","",$C17/60*Rates!$B$5)</f>
        <v/>
      </c>
      <c r="G17" s="17">
        <f>IF($A17="","",IFERROR(Rates!$B$6/Rates!$B$7,0)*$C17/60)</f>
        <v/>
      </c>
      <c r="H17" s="8" t="n"/>
      <c r="I17" s="12">
        <f>IF($A17="","",$E17+$F17+$G17+$H17)</f>
        <v/>
      </c>
      <c r="J17" s="18">
        <f>IF($A17="","",IFERROR($E17/$I17,0))</f>
        <v/>
      </c>
      <c r="K17" s="18">
        <f>IF($A17="","",IFERROR($F17/$I17,0))</f>
        <v/>
      </c>
      <c r="L17" s="18">
        <f>IF($A17="","",IFERROR($G17/$I17,0))</f>
        <v/>
      </c>
      <c r="M17" s="18">
        <f>IF($A17="","",IFERROR($H17/$I17,0))</f>
        <v/>
      </c>
      <c r="N17" s="8" t="n"/>
      <c r="O17" s="17">
        <f>IF($A17="","",IF($N17="","",$I17-$N17))</f>
        <v/>
      </c>
      <c r="P17" s="18">
        <f>IF($A17="","",IF($N17="","",IFERROR(($I17-$N17)/$N17,0)))</f>
        <v/>
      </c>
      <c r="Q17" s="19">
        <f>IF($A17="","",COUNTIFS(Materials!$A$5:$A$304,$A17))</f>
        <v/>
      </c>
      <c r="R17" s="9">
        <f>IF($A17="","",IF($D17&lt;&gt;"","Material typed in — the BOM is ignored for this SKU",IF($Q17=0,"No BOM lines — type a material cost in column D",IF(AND($N17&lt;&gt;"",ABS($P17)&gt;0.05),"Standard cost is more than 5% out — restate it",""))))</f>
        <v/>
      </c>
    </row>
    <row r="18">
      <c r="A18" s="14" t="n"/>
      <c r="B18" s="14" t="n"/>
      <c r="C18" s="11" t="n"/>
      <c r="D18" s="8" t="n"/>
      <c r="E18" s="17">
        <f>IF($A18="","",IF($D18&lt;&gt;"",$D18,IFERROR(SUMIFS(Materials!$H$5:$H$304,Materials!$A$5:$A$304,$A18),0)))</f>
        <v/>
      </c>
      <c r="F18" s="17">
        <f>IF($A18="","",$C18/60*Rates!$B$5)</f>
        <v/>
      </c>
      <c r="G18" s="17">
        <f>IF($A18="","",IFERROR(Rates!$B$6/Rates!$B$7,0)*$C18/60)</f>
        <v/>
      </c>
      <c r="H18" s="8" t="n"/>
      <c r="I18" s="12">
        <f>IF($A18="","",$E18+$F18+$G18+$H18)</f>
        <v/>
      </c>
      <c r="J18" s="18">
        <f>IF($A18="","",IFERROR($E18/$I18,0))</f>
        <v/>
      </c>
      <c r="K18" s="18">
        <f>IF($A18="","",IFERROR($F18/$I18,0))</f>
        <v/>
      </c>
      <c r="L18" s="18">
        <f>IF($A18="","",IFERROR($G18/$I18,0))</f>
        <v/>
      </c>
      <c r="M18" s="18">
        <f>IF($A18="","",IFERROR($H18/$I18,0))</f>
        <v/>
      </c>
      <c r="N18" s="8" t="n"/>
      <c r="O18" s="17">
        <f>IF($A18="","",IF($N18="","",$I18-$N18))</f>
        <v/>
      </c>
      <c r="P18" s="18">
        <f>IF($A18="","",IF($N18="","",IFERROR(($I18-$N18)/$N18,0)))</f>
        <v/>
      </c>
      <c r="Q18" s="19">
        <f>IF($A18="","",COUNTIFS(Materials!$A$5:$A$304,$A18))</f>
        <v/>
      </c>
      <c r="R18" s="9">
        <f>IF($A18="","",IF($D18&lt;&gt;"","Material typed in — the BOM is ignored for this SKU",IF($Q18=0,"No BOM lines — type a material cost in column D",IF(AND($N18&lt;&gt;"",ABS($P18)&gt;0.05),"Standard cost is more than 5% out — restate it",""))))</f>
        <v/>
      </c>
    </row>
    <row r="19">
      <c r="A19" s="14" t="n"/>
      <c r="B19" s="14" t="n"/>
      <c r="C19" s="11" t="n"/>
      <c r="D19" s="8" t="n"/>
      <c r="E19" s="17">
        <f>IF($A19="","",IF($D19&lt;&gt;"",$D19,IFERROR(SUMIFS(Materials!$H$5:$H$304,Materials!$A$5:$A$304,$A19),0)))</f>
        <v/>
      </c>
      <c r="F19" s="17">
        <f>IF($A19="","",$C19/60*Rates!$B$5)</f>
        <v/>
      </c>
      <c r="G19" s="17">
        <f>IF($A19="","",IFERROR(Rates!$B$6/Rates!$B$7,0)*$C19/60)</f>
        <v/>
      </c>
      <c r="H19" s="8" t="n"/>
      <c r="I19" s="12">
        <f>IF($A19="","",$E19+$F19+$G19+$H19)</f>
        <v/>
      </c>
      <c r="J19" s="18">
        <f>IF($A19="","",IFERROR($E19/$I19,0))</f>
        <v/>
      </c>
      <c r="K19" s="18">
        <f>IF($A19="","",IFERROR($F19/$I19,0))</f>
        <v/>
      </c>
      <c r="L19" s="18">
        <f>IF($A19="","",IFERROR($G19/$I19,0))</f>
        <v/>
      </c>
      <c r="M19" s="18">
        <f>IF($A19="","",IFERROR($H19/$I19,0))</f>
        <v/>
      </c>
      <c r="N19" s="8" t="n"/>
      <c r="O19" s="17">
        <f>IF($A19="","",IF($N19="","",$I19-$N19))</f>
        <v/>
      </c>
      <c r="P19" s="18">
        <f>IF($A19="","",IF($N19="","",IFERROR(($I19-$N19)/$N19,0)))</f>
        <v/>
      </c>
      <c r="Q19" s="19">
        <f>IF($A19="","",COUNTIFS(Materials!$A$5:$A$304,$A19))</f>
        <v/>
      </c>
      <c r="R19" s="9">
        <f>IF($A19="","",IF($D19&lt;&gt;"","Material typed in — the BOM is ignored for this SKU",IF($Q19=0,"No BOM lines — type a material cost in column D",IF(AND($N19&lt;&gt;"",ABS($P19)&gt;0.05),"Standard cost is more than 5% out — restate it",""))))</f>
        <v/>
      </c>
    </row>
    <row r="20">
      <c r="A20" s="14" t="n"/>
      <c r="B20" s="14" t="n"/>
      <c r="C20" s="11" t="n"/>
      <c r="D20" s="8" t="n"/>
      <c r="E20" s="17">
        <f>IF($A20="","",IF($D20&lt;&gt;"",$D20,IFERROR(SUMIFS(Materials!$H$5:$H$304,Materials!$A$5:$A$304,$A20),0)))</f>
        <v/>
      </c>
      <c r="F20" s="17">
        <f>IF($A20="","",$C20/60*Rates!$B$5)</f>
        <v/>
      </c>
      <c r="G20" s="17">
        <f>IF($A20="","",IFERROR(Rates!$B$6/Rates!$B$7,0)*$C20/60)</f>
        <v/>
      </c>
      <c r="H20" s="8" t="n"/>
      <c r="I20" s="12">
        <f>IF($A20="","",$E20+$F20+$G20+$H20)</f>
        <v/>
      </c>
      <c r="J20" s="18">
        <f>IF($A20="","",IFERROR($E20/$I20,0))</f>
        <v/>
      </c>
      <c r="K20" s="18">
        <f>IF($A20="","",IFERROR($F20/$I20,0))</f>
        <v/>
      </c>
      <c r="L20" s="18">
        <f>IF($A20="","",IFERROR($G20/$I20,0))</f>
        <v/>
      </c>
      <c r="M20" s="18">
        <f>IF($A20="","",IFERROR($H20/$I20,0))</f>
        <v/>
      </c>
      <c r="N20" s="8" t="n"/>
      <c r="O20" s="17">
        <f>IF($A20="","",IF($N20="","",$I20-$N20))</f>
        <v/>
      </c>
      <c r="P20" s="18">
        <f>IF($A20="","",IF($N20="","",IFERROR(($I20-$N20)/$N20,0)))</f>
        <v/>
      </c>
      <c r="Q20" s="19">
        <f>IF($A20="","",COUNTIFS(Materials!$A$5:$A$304,$A20))</f>
        <v/>
      </c>
      <c r="R20" s="9">
        <f>IF($A20="","",IF($D20&lt;&gt;"","Material typed in — the BOM is ignored for this SKU",IF($Q20=0,"No BOM lines — type a material cost in column D",IF(AND($N20&lt;&gt;"",ABS($P20)&gt;0.05),"Standard cost is more than 5% out — restate it",""))))</f>
        <v/>
      </c>
    </row>
    <row r="21">
      <c r="A21" s="14" t="n"/>
      <c r="B21" s="14" t="n"/>
      <c r="C21" s="11" t="n"/>
      <c r="D21" s="8" t="n"/>
      <c r="E21" s="17">
        <f>IF($A21="","",IF($D21&lt;&gt;"",$D21,IFERROR(SUMIFS(Materials!$H$5:$H$304,Materials!$A$5:$A$304,$A21),0)))</f>
        <v/>
      </c>
      <c r="F21" s="17">
        <f>IF($A21="","",$C21/60*Rates!$B$5)</f>
        <v/>
      </c>
      <c r="G21" s="17">
        <f>IF($A21="","",IFERROR(Rates!$B$6/Rates!$B$7,0)*$C21/60)</f>
        <v/>
      </c>
      <c r="H21" s="8" t="n"/>
      <c r="I21" s="12">
        <f>IF($A21="","",$E21+$F21+$G21+$H21)</f>
        <v/>
      </c>
      <c r="J21" s="18">
        <f>IF($A21="","",IFERROR($E21/$I21,0))</f>
        <v/>
      </c>
      <c r="K21" s="18">
        <f>IF($A21="","",IFERROR($F21/$I21,0))</f>
        <v/>
      </c>
      <c r="L21" s="18">
        <f>IF($A21="","",IFERROR($G21/$I21,0))</f>
        <v/>
      </c>
      <c r="M21" s="18">
        <f>IF($A21="","",IFERROR($H21/$I21,0))</f>
        <v/>
      </c>
      <c r="N21" s="8" t="n"/>
      <c r="O21" s="17">
        <f>IF($A21="","",IF($N21="","",$I21-$N21))</f>
        <v/>
      </c>
      <c r="P21" s="18">
        <f>IF($A21="","",IF($N21="","",IFERROR(($I21-$N21)/$N21,0)))</f>
        <v/>
      </c>
      <c r="Q21" s="19">
        <f>IF($A21="","",COUNTIFS(Materials!$A$5:$A$304,$A21))</f>
        <v/>
      </c>
      <c r="R21" s="9">
        <f>IF($A21="","",IF($D21&lt;&gt;"","Material typed in — the BOM is ignored for this SKU",IF($Q21=0,"No BOM lines — type a material cost in column D",IF(AND($N21&lt;&gt;"",ABS($P21)&gt;0.05),"Standard cost is more than 5% out — restate it",""))))</f>
        <v/>
      </c>
    </row>
    <row r="22">
      <c r="A22" s="14" t="n"/>
      <c r="B22" s="14" t="n"/>
      <c r="C22" s="11" t="n"/>
      <c r="D22" s="8" t="n"/>
      <c r="E22" s="17">
        <f>IF($A22="","",IF($D22&lt;&gt;"",$D22,IFERROR(SUMIFS(Materials!$H$5:$H$304,Materials!$A$5:$A$304,$A22),0)))</f>
        <v/>
      </c>
      <c r="F22" s="17">
        <f>IF($A22="","",$C22/60*Rates!$B$5)</f>
        <v/>
      </c>
      <c r="G22" s="17">
        <f>IF($A22="","",IFERROR(Rates!$B$6/Rates!$B$7,0)*$C22/60)</f>
        <v/>
      </c>
      <c r="H22" s="8" t="n"/>
      <c r="I22" s="12">
        <f>IF($A22="","",$E22+$F22+$G22+$H22)</f>
        <v/>
      </c>
      <c r="J22" s="18">
        <f>IF($A22="","",IFERROR($E22/$I22,0))</f>
        <v/>
      </c>
      <c r="K22" s="18">
        <f>IF($A22="","",IFERROR($F22/$I22,0))</f>
        <v/>
      </c>
      <c r="L22" s="18">
        <f>IF($A22="","",IFERROR($G22/$I22,0))</f>
        <v/>
      </c>
      <c r="M22" s="18">
        <f>IF($A22="","",IFERROR($H22/$I22,0))</f>
        <v/>
      </c>
      <c r="N22" s="8" t="n"/>
      <c r="O22" s="17">
        <f>IF($A22="","",IF($N22="","",$I22-$N22))</f>
        <v/>
      </c>
      <c r="P22" s="18">
        <f>IF($A22="","",IF($N22="","",IFERROR(($I22-$N22)/$N22,0)))</f>
        <v/>
      </c>
      <c r="Q22" s="19">
        <f>IF($A22="","",COUNTIFS(Materials!$A$5:$A$304,$A22))</f>
        <v/>
      </c>
      <c r="R22" s="9">
        <f>IF($A22="","",IF($D22&lt;&gt;"","Material typed in — the BOM is ignored for this SKU",IF($Q22=0,"No BOM lines — type a material cost in column D",IF(AND($N22&lt;&gt;"",ABS($P22)&gt;0.05),"Standard cost is more than 5% out — restate it",""))))</f>
        <v/>
      </c>
    </row>
    <row r="23">
      <c r="A23" s="14" t="n"/>
      <c r="B23" s="14" t="n"/>
      <c r="C23" s="11" t="n"/>
      <c r="D23" s="8" t="n"/>
      <c r="E23" s="17">
        <f>IF($A23="","",IF($D23&lt;&gt;"",$D23,IFERROR(SUMIFS(Materials!$H$5:$H$304,Materials!$A$5:$A$304,$A23),0)))</f>
        <v/>
      </c>
      <c r="F23" s="17">
        <f>IF($A23="","",$C23/60*Rates!$B$5)</f>
        <v/>
      </c>
      <c r="G23" s="17">
        <f>IF($A23="","",IFERROR(Rates!$B$6/Rates!$B$7,0)*$C23/60)</f>
        <v/>
      </c>
      <c r="H23" s="8" t="n"/>
      <c r="I23" s="12">
        <f>IF($A23="","",$E23+$F23+$G23+$H23)</f>
        <v/>
      </c>
      <c r="J23" s="18">
        <f>IF($A23="","",IFERROR($E23/$I23,0))</f>
        <v/>
      </c>
      <c r="K23" s="18">
        <f>IF($A23="","",IFERROR($F23/$I23,0))</f>
        <v/>
      </c>
      <c r="L23" s="18">
        <f>IF($A23="","",IFERROR($G23/$I23,0))</f>
        <v/>
      </c>
      <c r="M23" s="18">
        <f>IF($A23="","",IFERROR($H23/$I23,0))</f>
        <v/>
      </c>
      <c r="N23" s="8" t="n"/>
      <c r="O23" s="17">
        <f>IF($A23="","",IF($N23="","",$I23-$N23))</f>
        <v/>
      </c>
      <c r="P23" s="18">
        <f>IF($A23="","",IF($N23="","",IFERROR(($I23-$N23)/$N23,0)))</f>
        <v/>
      </c>
      <c r="Q23" s="19">
        <f>IF($A23="","",COUNTIFS(Materials!$A$5:$A$304,$A23))</f>
        <v/>
      </c>
      <c r="R23" s="9">
        <f>IF($A23="","",IF($D23&lt;&gt;"","Material typed in — the BOM is ignored for this SKU",IF($Q23=0,"No BOM lines — type a material cost in column D",IF(AND($N23&lt;&gt;"",ABS($P23)&gt;0.05),"Standard cost is more than 5% out — restate it",""))))</f>
        <v/>
      </c>
    </row>
    <row r="24">
      <c r="A24" s="14" t="n"/>
      <c r="B24" s="14" t="n"/>
      <c r="C24" s="11" t="n"/>
      <c r="D24" s="8" t="n"/>
      <c r="E24" s="17">
        <f>IF($A24="","",IF($D24&lt;&gt;"",$D24,IFERROR(SUMIFS(Materials!$H$5:$H$304,Materials!$A$5:$A$304,$A24),0)))</f>
        <v/>
      </c>
      <c r="F24" s="17">
        <f>IF($A24="","",$C24/60*Rates!$B$5)</f>
        <v/>
      </c>
      <c r="G24" s="17">
        <f>IF($A24="","",IFERROR(Rates!$B$6/Rates!$B$7,0)*$C24/60)</f>
        <v/>
      </c>
      <c r="H24" s="8" t="n"/>
      <c r="I24" s="12">
        <f>IF($A24="","",$E24+$F24+$G24+$H24)</f>
        <v/>
      </c>
      <c r="J24" s="18">
        <f>IF($A24="","",IFERROR($E24/$I24,0))</f>
        <v/>
      </c>
      <c r="K24" s="18">
        <f>IF($A24="","",IFERROR($F24/$I24,0))</f>
        <v/>
      </c>
      <c r="L24" s="18">
        <f>IF($A24="","",IFERROR($G24/$I24,0))</f>
        <v/>
      </c>
      <c r="M24" s="18">
        <f>IF($A24="","",IFERROR($H24/$I24,0))</f>
        <v/>
      </c>
      <c r="N24" s="8" t="n"/>
      <c r="O24" s="17">
        <f>IF($A24="","",IF($N24="","",$I24-$N24))</f>
        <v/>
      </c>
      <c r="P24" s="18">
        <f>IF($A24="","",IF($N24="","",IFERROR(($I24-$N24)/$N24,0)))</f>
        <v/>
      </c>
      <c r="Q24" s="19">
        <f>IF($A24="","",COUNTIFS(Materials!$A$5:$A$304,$A24))</f>
        <v/>
      </c>
      <c r="R24" s="9">
        <f>IF($A24="","",IF($D24&lt;&gt;"","Material typed in — the BOM is ignored for this SKU",IF($Q24=0,"No BOM lines — type a material cost in column D",IF(AND($N24&lt;&gt;"",ABS($P24)&gt;0.05),"Standard cost is more than 5% out — restate it",""))))</f>
        <v/>
      </c>
    </row>
    <row r="25">
      <c r="A25" s="14" t="n"/>
      <c r="B25" s="14" t="n"/>
      <c r="C25" s="11" t="n"/>
      <c r="D25" s="8" t="n"/>
      <c r="E25" s="17">
        <f>IF($A25="","",IF($D25&lt;&gt;"",$D25,IFERROR(SUMIFS(Materials!$H$5:$H$304,Materials!$A$5:$A$304,$A25),0)))</f>
        <v/>
      </c>
      <c r="F25" s="17">
        <f>IF($A25="","",$C25/60*Rates!$B$5)</f>
        <v/>
      </c>
      <c r="G25" s="17">
        <f>IF($A25="","",IFERROR(Rates!$B$6/Rates!$B$7,0)*$C25/60)</f>
        <v/>
      </c>
      <c r="H25" s="8" t="n"/>
      <c r="I25" s="12">
        <f>IF($A25="","",$E25+$F25+$G25+$H25)</f>
        <v/>
      </c>
      <c r="J25" s="18">
        <f>IF($A25="","",IFERROR($E25/$I25,0))</f>
        <v/>
      </c>
      <c r="K25" s="18">
        <f>IF($A25="","",IFERROR($F25/$I25,0))</f>
        <v/>
      </c>
      <c r="L25" s="18">
        <f>IF($A25="","",IFERROR($G25/$I25,0))</f>
        <v/>
      </c>
      <c r="M25" s="18">
        <f>IF($A25="","",IFERROR($H25/$I25,0))</f>
        <v/>
      </c>
      <c r="N25" s="8" t="n"/>
      <c r="O25" s="17">
        <f>IF($A25="","",IF($N25="","",$I25-$N25))</f>
        <v/>
      </c>
      <c r="P25" s="18">
        <f>IF($A25="","",IF($N25="","",IFERROR(($I25-$N25)/$N25,0)))</f>
        <v/>
      </c>
      <c r="Q25" s="19">
        <f>IF($A25="","",COUNTIFS(Materials!$A$5:$A$304,$A25))</f>
        <v/>
      </c>
      <c r="R25" s="9">
        <f>IF($A25="","",IF($D25&lt;&gt;"","Material typed in — the BOM is ignored for this SKU",IF($Q25=0,"No BOM lines — type a material cost in column D",IF(AND($N25&lt;&gt;"",ABS($P25)&gt;0.05),"Standard cost is more than 5% out — restate it",""))))</f>
        <v/>
      </c>
    </row>
    <row r="26">
      <c r="A26" s="14" t="n"/>
      <c r="B26" s="14" t="n"/>
      <c r="C26" s="11" t="n"/>
      <c r="D26" s="8" t="n"/>
      <c r="E26" s="17">
        <f>IF($A26="","",IF($D26&lt;&gt;"",$D26,IFERROR(SUMIFS(Materials!$H$5:$H$304,Materials!$A$5:$A$304,$A26),0)))</f>
        <v/>
      </c>
      <c r="F26" s="17">
        <f>IF($A26="","",$C26/60*Rates!$B$5)</f>
        <v/>
      </c>
      <c r="G26" s="17">
        <f>IF($A26="","",IFERROR(Rates!$B$6/Rates!$B$7,0)*$C26/60)</f>
        <v/>
      </c>
      <c r="H26" s="8" t="n"/>
      <c r="I26" s="12">
        <f>IF($A26="","",$E26+$F26+$G26+$H26)</f>
        <v/>
      </c>
      <c r="J26" s="18">
        <f>IF($A26="","",IFERROR($E26/$I26,0))</f>
        <v/>
      </c>
      <c r="K26" s="18">
        <f>IF($A26="","",IFERROR($F26/$I26,0))</f>
        <v/>
      </c>
      <c r="L26" s="18">
        <f>IF($A26="","",IFERROR($G26/$I26,0))</f>
        <v/>
      </c>
      <c r="M26" s="18">
        <f>IF($A26="","",IFERROR($H26/$I26,0))</f>
        <v/>
      </c>
      <c r="N26" s="8" t="n"/>
      <c r="O26" s="17">
        <f>IF($A26="","",IF($N26="","",$I26-$N26))</f>
        <v/>
      </c>
      <c r="P26" s="18">
        <f>IF($A26="","",IF($N26="","",IFERROR(($I26-$N26)/$N26,0)))</f>
        <v/>
      </c>
      <c r="Q26" s="19">
        <f>IF($A26="","",COUNTIFS(Materials!$A$5:$A$304,$A26))</f>
        <v/>
      </c>
      <c r="R26" s="9">
        <f>IF($A26="","",IF($D26&lt;&gt;"","Material typed in — the BOM is ignored for this SKU",IF($Q26=0,"No BOM lines — type a material cost in column D",IF(AND($N26&lt;&gt;"",ABS($P26)&gt;0.05),"Standard cost is more than 5% out — restate it",""))))</f>
        <v/>
      </c>
    </row>
    <row r="27">
      <c r="A27" s="14" t="n"/>
      <c r="B27" s="14" t="n"/>
      <c r="C27" s="11" t="n"/>
      <c r="D27" s="8" t="n"/>
      <c r="E27" s="17">
        <f>IF($A27="","",IF($D27&lt;&gt;"",$D27,IFERROR(SUMIFS(Materials!$H$5:$H$304,Materials!$A$5:$A$304,$A27),0)))</f>
        <v/>
      </c>
      <c r="F27" s="17">
        <f>IF($A27="","",$C27/60*Rates!$B$5)</f>
        <v/>
      </c>
      <c r="G27" s="17">
        <f>IF($A27="","",IFERROR(Rates!$B$6/Rates!$B$7,0)*$C27/60)</f>
        <v/>
      </c>
      <c r="H27" s="8" t="n"/>
      <c r="I27" s="12">
        <f>IF($A27="","",$E27+$F27+$G27+$H27)</f>
        <v/>
      </c>
      <c r="J27" s="18">
        <f>IF($A27="","",IFERROR($E27/$I27,0))</f>
        <v/>
      </c>
      <c r="K27" s="18">
        <f>IF($A27="","",IFERROR($F27/$I27,0))</f>
        <v/>
      </c>
      <c r="L27" s="18">
        <f>IF($A27="","",IFERROR($G27/$I27,0))</f>
        <v/>
      </c>
      <c r="M27" s="18">
        <f>IF($A27="","",IFERROR($H27/$I27,0))</f>
        <v/>
      </c>
      <c r="N27" s="8" t="n"/>
      <c r="O27" s="17">
        <f>IF($A27="","",IF($N27="","",$I27-$N27))</f>
        <v/>
      </c>
      <c r="P27" s="18">
        <f>IF($A27="","",IF($N27="","",IFERROR(($I27-$N27)/$N27,0)))</f>
        <v/>
      </c>
      <c r="Q27" s="19">
        <f>IF($A27="","",COUNTIFS(Materials!$A$5:$A$304,$A27))</f>
        <v/>
      </c>
      <c r="R27" s="9">
        <f>IF($A27="","",IF($D27&lt;&gt;"","Material typed in — the BOM is ignored for this SKU",IF($Q27=0,"No BOM lines — type a material cost in column D",IF(AND($N27&lt;&gt;"",ABS($P27)&gt;0.05),"Standard cost is more than 5% out — restate it",""))))</f>
        <v/>
      </c>
    </row>
    <row r="28">
      <c r="A28" s="14" t="n"/>
      <c r="B28" s="14" t="n"/>
      <c r="C28" s="11" t="n"/>
      <c r="D28" s="8" t="n"/>
      <c r="E28" s="17">
        <f>IF($A28="","",IF($D28&lt;&gt;"",$D28,IFERROR(SUMIFS(Materials!$H$5:$H$304,Materials!$A$5:$A$304,$A28),0)))</f>
        <v/>
      </c>
      <c r="F28" s="17">
        <f>IF($A28="","",$C28/60*Rates!$B$5)</f>
        <v/>
      </c>
      <c r="G28" s="17">
        <f>IF($A28="","",IFERROR(Rates!$B$6/Rates!$B$7,0)*$C28/60)</f>
        <v/>
      </c>
      <c r="H28" s="8" t="n"/>
      <c r="I28" s="12">
        <f>IF($A28="","",$E28+$F28+$G28+$H28)</f>
        <v/>
      </c>
      <c r="J28" s="18">
        <f>IF($A28="","",IFERROR($E28/$I28,0))</f>
        <v/>
      </c>
      <c r="K28" s="18">
        <f>IF($A28="","",IFERROR($F28/$I28,0))</f>
        <v/>
      </c>
      <c r="L28" s="18">
        <f>IF($A28="","",IFERROR($G28/$I28,0))</f>
        <v/>
      </c>
      <c r="M28" s="18">
        <f>IF($A28="","",IFERROR($H28/$I28,0))</f>
        <v/>
      </c>
      <c r="N28" s="8" t="n"/>
      <c r="O28" s="17">
        <f>IF($A28="","",IF($N28="","",$I28-$N28))</f>
        <v/>
      </c>
      <c r="P28" s="18">
        <f>IF($A28="","",IF($N28="","",IFERROR(($I28-$N28)/$N28,0)))</f>
        <v/>
      </c>
      <c r="Q28" s="19">
        <f>IF($A28="","",COUNTIFS(Materials!$A$5:$A$304,$A28))</f>
        <v/>
      </c>
      <c r="R28" s="9">
        <f>IF($A28="","",IF($D28&lt;&gt;"","Material typed in — the BOM is ignored for this SKU",IF($Q28=0,"No BOM lines — type a material cost in column D",IF(AND($N28&lt;&gt;"",ABS($P28)&gt;0.05),"Standard cost is more than 5% out — restate it",""))))</f>
        <v/>
      </c>
    </row>
    <row r="29">
      <c r="A29" s="14" t="n"/>
      <c r="B29" s="14" t="n"/>
      <c r="C29" s="11" t="n"/>
      <c r="D29" s="8" t="n"/>
      <c r="E29" s="17">
        <f>IF($A29="","",IF($D29&lt;&gt;"",$D29,IFERROR(SUMIFS(Materials!$H$5:$H$304,Materials!$A$5:$A$304,$A29),0)))</f>
        <v/>
      </c>
      <c r="F29" s="17">
        <f>IF($A29="","",$C29/60*Rates!$B$5)</f>
        <v/>
      </c>
      <c r="G29" s="17">
        <f>IF($A29="","",IFERROR(Rates!$B$6/Rates!$B$7,0)*$C29/60)</f>
        <v/>
      </c>
      <c r="H29" s="8" t="n"/>
      <c r="I29" s="12">
        <f>IF($A29="","",$E29+$F29+$G29+$H29)</f>
        <v/>
      </c>
      <c r="J29" s="18">
        <f>IF($A29="","",IFERROR($E29/$I29,0))</f>
        <v/>
      </c>
      <c r="K29" s="18">
        <f>IF($A29="","",IFERROR($F29/$I29,0))</f>
        <v/>
      </c>
      <c r="L29" s="18">
        <f>IF($A29="","",IFERROR($G29/$I29,0))</f>
        <v/>
      </c>
      <c r="M29" s="18">
        <f>IF($A29="","",IFERROR($H29/$I29,0))</f>
        <v/>
      </c>
      <c r="N29" s="8" t="n"/>
      <c r="O29" s="17">
        <f>IF($A29="","",IF($N29="","",$I29-$N29))</f>
        <v/>
      </c>
      <c r="P29" s="18">
        <f>IF($A29="","",IF($N29="","",IFERROR(($I29-$N29)/$N29,0)))</f>
        <v/>
      </c>
      <c r="Q29" s="19">
        <f>IF($A29="","",COUNTIFS(Materials!$A$5:$A$304,$A29))</f>
        <v/>
      </c>
      <c r="R29" s="9">
        <f>IF($A29="","",IF($D29&lt;&gt;"","Material typed in — the BOM is ignored for this SKU",IF($Q29=0,"No BOM lines — type a material cost in column D",IF(AND($N29&lt;&gt;"",ABS($P29)&gt;0.05),"Standard cost is more than 5% out — restate it",""))))</f>
        <v/>
      </c>
    </row>
    <row r="30">
      <c r="A30" s="14" t="n"/>
      <c r="B30" s="14" t="n"/>
      <c r="C30" s="11" t="n"/>
      <c r="D30" s="8" t="n"/>
      <c r="E30" s="17">
        <f>IF($A30="","",IF($D30&lt;&gt;"",$D30,IFERROR(SUMIFS(Materials!$H$5:$H$304,Materials!$A$5:$A$304,$A30),0)))</f>
        <v/>
      </c>
      <c r="F30" s="17">
        <f>IF($A30="","",$C30/60*Rates!$B$5)</f>
        <v/>
      </c>
      <c r="G30" s="17">
        <f>IF($A30="","",IFERROR(Rates!$B$6/Rates!$B$7,0)*$C30/60)</f>
        <v/>
      </c>
      <c r="H30" s="8" t="n"/>
      <c r="I30" s="12">
        <f>IF($A30="","",$E30+$F30+$G30+$H30)</f>
        <v/>
      </c>
      <c r="J30" s="18">
        <f>IF($A30="","",IFERROR($E30/$I30,0))</f>
        <v/>
      </c>
      <c r="K30" s="18">
        <f>IF($A30="","",IFERROR($F30/$I30,0))</f>
        <v/>
      </c>
      <c r="L30" s="18">
        <f>IF($A30="","",IFERROR($G30/$I30,0))</f>
        <v/>
      </c>
      <c r="M30" s="18">
        <f>IF($A30="","",IFERROR($H30/$I30,0))</f>
        <v/>
      </c>
      <c r="N30" s="8" t="n"/>
      <c r="O30" s="17">
        <f>IF($A30="","",IF($N30="","",$I30-$N30))</f>
        <v/>
      </c>
      <c r="P30" s="18">
        <f>IF($A30="","",IF($N30="","",IFERROR(($I30-$N30)/$N30,0)))</f>
        <v/>
      </c>
      <c r="Q30" s="19">
        <f>IF($A30="","",COUNTIFS(Materials!$A$5:$A$304,$A30))</f>
        <v/>
      </c>
      <c r="R30" s="9">
        <f>IF($A30="","",IF($D30&lt;&gt;"","Material typed in — the BOM is ignored for this SKU",IF($Q30=0,"No BOM lines — type a material cost in column D",IF(AND($N30&lt;&gt;"",ABS($P30)&gt;0.05),"Standard cost is more than 5% out — restate it",""))))</f>
        <v/>
      </c>
    </row>
    <row r="31">
      <c r="A31" s="14" t="n"/>
      <c r="B31" s="14" t="n"/>
      <c r="C31" s="11" t="n"/>
      <c r="D31" s="8" t="n"/>
      <c r="E31" s="17">
        <f>IF($A31="","",IF($D31&lt;&gt;"",$D31,IFERROR(SUMIFS(Materials!$H$5:$H$304,Materials!$A$5:$A$304,$A31),0)))</f>
        <v/>
      </c>
      <c r="F31" s="17">
        <f>IF($A31="","",$C31/60*Rates!$B$5)</f>
        <v/>
      </c>
      <c r="G31" s="17">
        <f>IF($A31="","",IFERROR(Rates!$B$6/Rates!$B$7,0)*$C31/60)</f>
        <v/>
      </c>
      <c r="H31" s="8" t="n"/>
      <c r="I31" s="12">
        <f>IF($A31="","",$E31+$F31+$G31+$H31)</f>
        <v/>
      </c>
      <c r="J31" s="18">
        <f>IF($A31="","",IFERROR($E31/$I31,0))</f>
        <v/>
      </c>
      <c r="K31" s="18">
        <f>IF($A31="","",IFERROR($F31/$I31,0))</f>
        <v/>
      </c>
      <c r="L31" s="18">
        <f>IF($A31="","",IFERROR($G31/$I31,0))</f>
        <v/>
      </c>
      <c r="M31" s="18">
        <f>IF($A31="","",IFERROR($H31/$I31,0))</f>
        <v/>
      </c>
      <c r="N31" s="8" t="n"/>
      <c r="O31" s="17">
        <f>IF($A31="","",IF($N31="","",$I31-$N31))</f>
        <v/>
      </c>
      <c r="P31" s="18">
        <f>IF($A31="","",IF($N31="","",IFERROR(($I31-$N31)/$N31,0)))</f>
        <v/>
      </c>
      <c r="Q31" s="19">
        <f>IF($A31="","",COUNTIFS(Materials!$A$5:$A$304,$A31))</f>
        <v/>
      </c>
      <c r="R31" s="9">
        <f>IF($A31="","",IF($D31&lt;&gt;"","Material typed in — the BOM is ignored for this SKU",IF($Q31=0,"No BOM lines — type a material cost in column D",IF(AND($N31&lt;&gt;"",ABS($P31)&gt;0.05),"Standard cost is more than 5% out — restate it",""))))</f>
        <v/>
      </c>
    </row>
    <row r="32">
      <c r="A32" s="14" t="n"/>
      <c r="B32" s="14" t="n"/>
      <c r="C32" s="11" t="n"/>
      <c r="D32" s="8" t="n"/>
      <c r="E32" s="17">
        <f>IF($A32="","",IF($D32&lt;&gt;"",$D32,IFERROR(SUMIFS(Materials!$H$5:$H$304,Materials!$A$5:$A$304,$A32),0)))</f>
        <v/>
      </c>
      <c r="F32" s="17">
        <f>IF($A32="","",$C32/60*Rates!$B$5)</f>
        <v/>
      </c>
      <c r="G32" s="17">
        <f>IF($A32="","",IFERROR(Rates!$B$6/Rates!$B$7,0)*$C32/60)</f>
        <v/>
      </c>
      <c r="H32" s="8" t="n"/>
      <c r="I32" s="12">
        <f>IF($A32="","",$E32+$F32+$G32+$H32)</f>
        <v/>
      </c>
      <c r="J32" s="18">
        <f>IF($A32="","",IFERROR($E32/$I32,0))</f>
        <v/>
      </c>
      <c r="K32" s="18">
        <f>IF($A32="","",IFERROR($F32/$I32,0))</f>
        <v/>
      </c>
      <c r="L32" s="18">
        <f>IF($A32="","",IFERROR($G32/$I32,0))</f>
        <v/>
      </c>
      <c r="M32" s="18">
        <f>IF($A32="","",IFERROR($H32/$I32,0))</f>
        <v/>
      </c>
      <c r="N32" s="8" t="n"/>
      <c r="O32" s="17">
        <f>IF($A32="","",IF($N32="","",$I32-$N32))</f>
        <v/>
      </c>
      <c r="P32" s="18">
        <f>IF($A32="","",IF($N32="","",IFERROR(($I32-$N32)/$N32,0)))</f>
        <v/>
      </c>
      <c r="Q32" s="19">
        <f>IF($A32="","",COUNTIFS(Materials!$A$5:$A$304,$A32))</f>
        <v/>
      </c>
      <c r="R32" s="9">
        <f>IF($A32="","",IF($D32&lt;&gt;"","Material typed in — the BOM is ignored for this SKU",IF($Q32=0,"No BOM lines — type a material cost in column D",IF(AND($N32&lt;&gt;"",ABS($P32)&gt;0.05),"Standard cost is more than 5% out — restate it",""))))</f>
        <v/>
      </c>
    </row>
    <row r="33">
      <c r="A33" s="14" t="n"/>
      <c r="B33" s="14" t="n"/>
      <c r="C33" s="11" t="n"/>
      <c r="D33" s="8" t="n"/>
      <c r="E33" s="17">
        <f>IF($A33="","",IF($D33&lt;&gt;"",$D33,IFERROR(SUMIFS(Materials!$H$5:$H$304,Materials!$A$5:$A$304,$A33),0)))</f>
        <v/>
      </c>
      <c r="F33" s="17">
        <f>IF($A33="","",$C33/60*Rates!$B$5)</f>
        <v/>
      </c>
      <c r="G33" s="17">
        <f>IF($A33="","",IFERROR(Rates!$B$6/Rates!$B$7,0)*$C33/60)</f>
        <v/>
      </c>
      <c r="H33" s="8" t="n"/>
      <c r="I33" s="12">
        <f>IF($A33="","",$E33+$F33+$G33+$H33)</f>
        <v/>
      </c>
      <c r="J33" s="18">
        <f>IF($A33="","",IFERROR($E33/$I33,0))</f>
        <v/>
      </c>
      <c r="K33" s="18">
        <f>IF($A33="","",IFERROR($F33/$I33,0))</f>
        <v/>
      </c>
      <c r="L33" s="18">
        <f>IF($A33="","",IFERROR($G33/$I33,0))</f>
        <v/>
      </c>
      <c r="M33" s="18">
        <f>IF($A33="","",IFERROR($H33/$I33,0))</f>
        <v/>
      </c>
      <c r="N33" s="8" t="n"/>
      <c r="O33" s="17">
        <f>IF($A33="","",IF($N33="","",$I33-$N33))</f>
        <v/>
      </c>
      <c r="P33" s="18">
        <f>IF($A33="","",IF($N33="","",IFERROR(($I33-$N33)/$N33,0)))</f>
        <v/>
      </c>
      <c r="Q33" s="19">
        <f>IF($A33="","",COUNTIFS(Materials!$A$5:$A$304,$A33))</f>
        <v/>
      </c>
      <c r="R33" s="9">
        <f>IF($A33="","",IF($D33&lt;&gt;"","Material typed in — the BOM is ignored for this SKU",IF($Q33=0,"No BOM lines — type a material cost in column D",IF(AND($N33&lt;&gt;"",ABS($P33)&gt;0.05),"Standard cost is more than 5% out — restate it",""))))</f>
        <v/>
      </c>
    </row>
    <row r="34">
      <c r="A34" s="14" t="n"/>
      <c r="B34" s="14" t="n"/>
      <c r="C34" s="11" t="n"/>
      <c r="D34" s="8" t="n"/>
      <c r="E34" s="17">
        <f>IF($A34="","",IF($D34&lt;&gt;"",$D34,IFERROR(SUMIFS(Materials!$H$5:$H$304,Materials!$A$5:$A$304,$A34),0)))</f>
        <v/>
      </c>
      <c r="F34" s="17">
        <f>IF($A34="","",$C34/60*Rates!$B$5)</f>
        <v/>
      </c>
      <c r="G34" s="17">
        <f>IF($A34="","",IFERROR(Rates!$B$6/Rates!$B$7,0)*$C34/60)</f>
        <v/>
      </c>
      <c r="H34" s="8" t="n"/>
      <c r="I34" s="12">
        <f>IF($A34="","",$E34+$F34+$G34+$H34)</f>
        <v/>
      </c>
      <c r="J34" s="18">
        <f>IF($A34="","",IFERROR($E34/$I34,0))</f>
        <v/>
      </c>
      <c r="K34" s="18">
        <f>IF($A34="","",IFERROR($F34/$I34,0))</f>
        <v/>
      </c>
      <c r="L34" s="18">
        <f>IF($A34="","",IFERROR($G34/$I34,0))</f>
        <v/>
      </c>
      <c r="M34" s="18">
        <f>IF($A34="","",IFERROR($H34/$I34,0))</f>
        <v/>
      </c>
      <c r="N34" s="8" t="n"/>
      <c r="O34" s="17">
        <f>IF($A34="","",IF($N34="","",$I34-$N34))</f>
        <v/>
      </c>
      <c r="P34" s="18">
        <f>IF($A34="","",IF($N34="","",IFERROR(($I34-$N34)/$N34,0)))</f>
        <v/>
      </c>
      <c r="Q34" s="19">
        <f>IF($A34="","",COUNTIFS(Materials!$A$5:$A$304,$A34))</f>
        <v/>
      </c>
      <c r="R34" s="9">
        <f>IF($A34="","",IF($D34&lt;&gt;"","Material typed in — the BOM is ignored for this SKU",IF($Q34=0,"No BOM lines — type a material cost in column D",IF(AND($N34&lt;&gt;"",ABS($P34)&gt;0.05),"Standard cost is more than 5% out — restate it",""))))</f>
        <v/>
      </c>
    </row>
    <row r="35">
      <c r="A35" s="14" t="n"/>
      <c r="B35" s="14" t="n"/>
      <c r="C35" s="11" t="n"/>
      <c r="D35" s="8" t="n"/>
      <c r="E35" s="17">
        <f>IF($A35="","",IF($D35&lt;&gt;"",$D35,IFERROR(SUMIFS(Materials!$H$5:$H$304,Materials!$A$5:$A$304,$A35),0)))</f>
        <v/>
      </c>
      <c r="F35" s="17">
        <f>IF($A35="","",$C35/60*Rates!$B$5)</f>
        <v/>
      </c>
      <c r="G35" s="17">
        <f>IF($A35="","",IFERROR(Rates!$B$6/Rates!$B$7,0)*$C35/60)</f>
        <v/>
      </c>
      <c r="H35" s="8" t="n"/>
      <c r="I35" s="12">
        <f>IF($A35="","",$E35+$F35+$G35+$H35)</f>
        <v/>
      </c>
      <c r="J35" s="18">
        <f>IF($A35="","",IFERROR($E35/$I35,0))</f>
        <v/>
      </c>
      <c r="K35" s="18">
        <f>IF($A35="","",IFERROR($F35/$I35,0))</f>
        <v/>
      </c>
      <c r="L35" s="18">
        <f>IF($A35="","",IFERROR($G35/$I35,0))</f>
        <v/>
      </c>
      <c r="M35" s="18">
        <f>IF($A35="","",IFERROR($H35/$I35,0))</f>
        <v/>
      </c>
      <c r="N35" s="8" t="n"/>
      <c r="O35" s="17">
        <f>IF($A35="","",IF($N35="","",$I35-$N35))</f>
        <v/>
      </c>
      <c r="P35" s="18">
        <f>IF($A35="","",IF($N35="","",IFERROR(($I35-$N35)/$N35,0)))</f>
        <v/>
      </c>
      <c r="Q35" s="19">
        <f>IF($A35="","",COUNTIFS(Materials!$A$5:$A$304,$A35))</f>
        <v/>
      </c>
      <c r="R35" s="9">
        <f>IF($A35="","",IF($D35&lt;&gt;"","Material typed in — the BOM is ignored for this SKU",IF($Q35=0,"No BOM lines — type a material cost in column D",IF(AND($N35&lt;&gt;"",ABS($P35)&gt;0.05),"Standard cost is more than 5% out — restate it",""))))</f>
        <v/>
      </c>
    </row>
    <row r="36">
      <c r="A36" s="14" t="n"/>
      <c r="B36" s="14" t="n"/>
      <c r="C36" s="11" t="n"/>
      <c r="D36" s="8" t="n"/>
      <c r="E36" s="17">
        <f>IF($A36="","",IF($D36&lt;&gt;"",$D36,IFERROR(SUMIFS(Materials!$H$5:$H$304,Materials!$A$5:$A$304,$A36),0)))</f>
        <v/>
      </c>
      <c r="F36" s="17">
        <f>IF($A36="","",$C36/60*Rates!$B$5)</f>
        <v/>
      </c>
      <c r="G36" s="17">
        <f>IF($A36="","",IFERROR(Rates!$B$6/Rates!$B$7,0)*$C36/60)</f>
        <v/>
      </c>
      <c r="H36" s="8" t="n"/>
      <c r="I36" s="12">
        <f>IF($A36="","",$E36+$F36+$G36+$H36)</f>
        <v/>
      </c>
      <c r="J36" s="18">
        <f>IF($A36="","",IFERROR($E36/$I36,0))</f>
        <v/>
      </c>
      <c r="K36" s="18">
        <f>IF($A36="","",IFERROR($F36/$I36,0))</f>
        <v/>
      </c>
      <c r="L36" s="18">
        <f>IF($A36="","",IFERROR($G36/$I36,0))</f>
        <v/>
      </c>
      <c r="M36" s="18">
        <f>IF($A36="","",IFERROR($H36/$I36,0))</f>
        <v/>
      </c>
      <c r="N36" s="8" t="n"/>
      <c r="O36" s="17">
        <f>IF($A36="","",IF($N36="","",$I36-$N36))</f>
        <v/>
      </c>
      <c r="P36" s="18">
        <f>IF($A36="","",IF($N36="","",IFERROR(($I36-$N36)/$N36,0)))</f>
        <v/>
      </c>
      <c r="Q36" s="19">
        <f>IF($A36="","",COUNTIFS(Materials!$A$5:$A$304,$A36))</f>
        <v/>
      </c>
      <c r="R36" s="9">
        <f>IF($A36="","",IF($D36&lt;&gt;"","Material typed in — the BOM is ignored for this SKU",IF($Q36=0,"No BOM lines — type a material cost in column D",IF(AND($N36&lt;&gt;"",ABS($P36)&gt;0.05),"Standard cost is more than 5% out — restate it",""))))</f>
        <v/>
      </c>
    </row>
    <row r="37">
      <c r="A37" s="14" t="n"/>
      <c r="B37" s="14" t="n"/>
      <c r="C37" s="11" t="n"/>
      <c r="D37" s="8" t="n"/>
      <c r="E37" s="17">
        <f>IF($A37="","",IF($D37&lt;&gt;"",$D37,IFERROR(SUMIFS(Materials!$H$5:$H$304,Materials!$A$5:$A$304,$A37),0)))</f>
        <v/>
      </c>
      <c r="F37" s="17">
        <f>IF($A37="","",$C37/60*Rates!$B$5)</f>
        <v/>
      </c>
      <c r="G37" s="17">
        <f>IF($A37="","",IFERROR(Rates!$B$6/Rates!$B$7,0)*$C37/60)</f>
        <v/>
      </c>
      <c r="H37" s="8" t="n"/>
      <c r="I37" s="12">
        <f>IF($A37="","",$E37+$F37+$G37+$H37)</f>
        <v/>
      </c>
      <c r="J37" s="18">
        <f>IF($A37="","",IFERROR($E37/$I37,0))</f>
        <v/>
      </c>
      <c r="K37" s="18">
        <f>IF($A37="","",IFERROR($F37/$I37,0))</f>
        <v/>
      </c>
      <c r="L37" s="18">
        <f>IF($A37="","",IFERROR($G37/$I37,0))</f>
        <v/>
      </c>
      <c r="M37" s="18">
        <f>IF($A37="","",IFERROR($H37/$I37,0))</f>
        <v/>
      </c>
      <c r="N37" s="8" t="n"/>
      <c r="O37" s="17">
        <f>IF($A37="","",IF($N37="","",$I37-$N37))</f>
        <v/>
      </c>
      <c r="P37" s="18">
        <f>IF($A37="","",IF($N37="","",IFERROR(($I37-$N37)/$N37,0)))</f>
        <v/>
      </c>
      <c r="Q37" s="19">
        <f>IF($A37="","",COUNTIFS(Materials!$A$5:$A$304,$A37))</f>
        <v/>
      </c>
      <c r="R37" s="9">
        <f>IF($A37="","",IF($D37&lt;&gt;"","Material typed in — the BOM is ignored for this SKU",IF($Q37=0,"No BOM lines — type a material cost in column D",IF(AND($N37&lt;&gt;"",ABS($P37)&gt;0.05),"Standard cost is more than 5% out — restate it",""))))</f>
        <v/>
      </c>
    </row>
    <row r="38">
      <c r="A38" s="14" t="n"/>
      <c r="B38" s="14" t="n"/>
      <c r="C38" s="11" t="n"/>
      <c r="D38" s="8" t="n"/>
      <c r="E38" s="17">
        <f>IF($A38="","",IF($D38&lt;&gt;"",$D38,IFERROR(SUMIFS(Materials!$H$5:$H$304,Materials!$A$5:$A$304,$A38),0)))</f>
        <v/>
      </c>
      <c r="F38" s="17">
        <f>IF($A38="","",$C38/60*Rates!$B$5)</f>
        <v/>
      </c>
      <c r="G38" s="17">
        <f>IF($A38="","",IFERROR(Rates!$B$6/Rates!$B$7,0)*$C38/60)</f>
        <v/>
      </c>
      <c r="H38" s="8" t="n"/>
      <c r="I38" s="12">
        <f>IF($A38="","",$E38+$F38+$G38+$H38)</f>
        <v/>
      </c>
      <c r="J38" s="18">
        <f>IF($A38="","",IFERROR($E38/$I38,0))</f>
        <v/>
      </c>
      <c r="K38" s="18">
        <f>IF($A38="","",IFERROR($F38/$I38,0))</f>
        <v/>
      </c>
      <c r="L38" s="18">
        <f>IF($A38="","",IFERROR($G38/$I38,0))</f>
        <v/>
      </c>
      <c r="M38" s="18">
        <f>IF($A38="","",IFERROR($H38/$I38,0))</f>
        <v/>
      </c>
      <c r="N38" s="8" t="n"/>
      <c r="O38" s="17">
        <f>IF($A38="","",IF($N38="","",$I38-$N38))</f>
        <v/>
      </c>
      <c r="P38" s="18">
        <f>IF($A38="","",IF($N38="","",IFERROR(($I38-$N38)/$N38,0)))</f>
        <v/>
      </c>
      <c r="Q38" s="19">
        <f>IF($A38="","",COUNTIFS(Materials!$A$5:$A$304,$A38))</f>
        <v/>
      </c>
      <c r="R38" s="9">
        <f>IF($A38="","",IF($D38&lt;&gt;"","Material typed in — the BOM is ignored for this SKU",IF($Q38=0,"No BOM lines — type a material cost in column D",IF(AND($N38&lt;&gt;"",ABS($P38)&gt;0.05),"Standard cost is more than 5% out — restate it",""))))</f>
        <v/>
      </c>
    </row>
    <row r="39">
      <c r="A39" s="14" t="n"/>
      <c r="B39" s="14" t="n"/>
      <c r="C39" s="11" t="n"/>
      <c r="D39" s="8" t="n"/>
      <c r="E39" s="17">
        <f>IF($A39="","",IF($D39&lt;&gt;"",$D39,IFERROR(SUMIFS(Materials!$H$5:$H$304,Materials!$A$5:$A$304,$A39),0)))</f>
        <v/>
      </c>
      <c r="F39" s="17">
        <f>IF($A39="","",$C39/60*Rates!$B$5)</f>
        <v/>
      </c>
      <c r="G39" s="17">
        <f>IF($A39="","",IFERROR(Rates!$B$6/Rates!$B$7,0)*$C39/60)</f>
        <v/>
      </c>
      <c r="H39" s="8" t="n"/>
      <c r="I39" s="12">
        <f>IF($A39="","",$E39+$F39+$G39+$H39)</f>
        <v/>
      </c>
      <c r="J39" s="18">
        <f>IF($A39="","",IFERROR($E39/$I39,0))</f>
        <v/>
      </c>
      <c r="K39" s="18">
        <f>IF($A39="","",IFERROR($F39/$I39,0))</f>
        <v/>
      </c>
      <c r="L39" s="18">
        <f>IF($A39="","",IFERROR($G39/$I39,0))</f>
        <v/>
      </c>
      <c r="M39" s="18">
        <f>IF($A39="","",IFERROR($H39/$I39,0))</f>
        <v/>
      </c>
      <c r="N39" s="8" t="n"/>
      <c r="O39" s="17">
        <f>IF($A39="","",IF($N39="","",$I39-$N39))</f>
        <v/>
      </c>
      <c r="P39" s="18">
        <f>IF($A39="","",IF($N39="","",IFERROR(($I39-$N39)/$N39,0)))</f>
        <v/>
      </c>
      <c r="Q39" s="19">
        <f>IF($A39="","",COUNTIFS(Materials!$A$5:$A$304,$A39))</f>
        <v/>
      </c>
      <c r="R39" s="9">
        <f>IF($A39="","",IF($D39&lt;&gt;"","Material typed in — the BOM is ignored for this SKU",IF($Q39=0,"No BOM lines — type a material cost in column D",IF(AND($N39&lt;&gt;"",ABS($P39)&gt;0.05),"Standard cost is more than 5% out — restate it",""))))</f>
        <v/>
      </c>
    </row>
    <row r="40">
      <c r="A40" s="14" t="n"/>
      <c r="B40" s="14" t="n"/>
      <c r="C40" s="11" t="n"/>
      <c r="D40" s="8" t="n"/>
      <c r="E40" s="17">
        <f>IF($A40="","",IF($D40&lt;&gt;"",$D40,IFERROR(SUMIFS(Materials!$H$5:$H$304,Materials!$A$5:$A$304,$A40),0)))</f>
        <v/>
      </c>
      <c r="F40" s="17">
        <f>IF($A40="","",$C40/60*Rates!$B$5)</f>
        <v/>
      </c>
      <c r="G40" s="17">
        <f>IF($A40="","",IFERROR(Rates!$B$6/Rates!$B$7,0)*$C40/60)</f>
        <v/>
      </c>
      <c r="H40" s="8" t="n"/>
      <c r="I40" s="12">
        <f>IF($A40="","",$E40+$F40+$G40+$H40)</f>
        <v/>
      </c>
      <c r="J40" s="18">
        <f>IF($A40="","",IFERROR($E40/$I40,0))</f>
        <v/>
      </c>
      <c r="K40" s="18">
        <f>IF($A40="","",IFERROR($F40/$I40,0))</f>
        <v/>
      </c>
      <c r="L40" s="18">
        <f>IF($A40="","",IFERROR($G40/$I40,0))</f>
        <v/>
      </c>
      <c r="M40" s="18">
        <f>IF($A40="","",IFERROR($H40/$I40,0))</f>
        <v/>
      </c>
      <c r="N40" s="8" t="n"/>
      <c r="O40" s="17">
        <f>IF($A40="","",IF($N40="","",$I40-$N40))</f>
        <v/>
      </c>
      <c r="P40" s="18">
        <f>IF($A40="","",IF($N40="","",IFERROR(($I40-$N40)/$N40,0)))</f>
        <v/>
      </c>
      <c r="Q40" s="19">
        <f>IF($A40="","",COUNTIFS(Materials!$A$5:$A$304,$A40))</f>
        <v/>
      </c>
      <c r="R40" s="9">
        <f>IF($A40="","",IF($D40&lt;&gt;"","Material typed in — the BOM is ignored for this SKU",IF($Q40=0,"No BOM lines — type a material cost in column D",IF(AND($N40&lt;&gt;"",ABS($P40)&gt;0.05),"Standard cost is more than 5% out — restate it",""))))</f>
        <v/>
      </c>
    </row>
    <row r="41">
      <c r="A41" s="14" t="n"/>
      <c r="B41" s="14" t="n"/>
      <c r="C41" s="11" t="n"/>
      <c r="D41" s="8" t="n"/>
      <c r="E41" s="17">
        <f>IF($A41="","",IF($D41&lt;&gt;"",$D41,IFERROR(SUMIFS(Materials!$H$5:$H$304,Materials!$A$5:$A$304,$A41),0)))</f>
        <v/>
      </c>
      <c r="F41" s="17">
        <f>IF($A41="","",$C41/60*Rates!$B$5)</f>
        <v/>
      </c>
      <c r="G41" s="17">
        <f>IF($A41="","",IFERROR(Rates!$B$6/Rates!$B$7,0)*$C41/60)</f>
        <v/>
      </c>
      <c r="H41" s="8" t="n"/>
      <c r="I41" s="12">
        <f>IF($A41="","",$E41+$F41+$G41+$H41)</f>
        <v/>
      </c>
      <c r="J41" s="18">
        <f>IF($A41="","",IFERROR($E41/$I41,0))</f>
        <v/>
      </c>
      <c r="K41" s="18">
        <f>IF($A41="","",IFERROR($F41/$I41,0))</f>
        <v/>
      </c>
      <c r="L41" s="18">
        <f>IF($A41="","",IFERROR($G41/$I41,0))</f>
        <v/>
      </c>
      <c r="M41" s="18">
        <f>IF($A41="","",IFERROR($H41/$I41,0))</f>
        <v/>
      </c>
      <c r="N41" s="8" t="n"/>
      <c r="O41" s="17">
        <f>IF($A41="","",IF($N41="","",$I41-$N41))</f>
        <v/>
      </c>
      <c r="P41" s="18">
        <f>IF($A41="","",IF($N41="","",IFERROR(($I41-$N41)/$N41,0)))</f>
        <v/>
      </c>
      <c r="Q41" s="19">
        <f>IF($A41="","",COUNTIFS(Materials!$A$5:$A$304,$A41))</f>
        <v/>
      </c>
      <c r="R41" s="9">
        <f>IF($A41="","",IF($D41&lt;&gt;"","Material typed in — the BOM is ignored for this SKU",IF($Q41=0,"No BOM lines — type a material cost in column D",IF(AND($N41&lt;&gt;"",ABS($P41)&gt;0.05),"Standard cost is more than 5% out — restate it",""))))</f>
        <v/>
      </c>
    </row>
    <row r="42">
      <c r="A42" s="14" t="n"/>
      <c r="B42" s="14" t="n"/>
      <c r="C42" s="11" t="n"/>
      <c r="D42" s="8" t="n"/>
      <c r="E42" s="17">
        <f>IF($A42="","",IF($D42&lt;&gt;"",$D42,IFERROR(SUMIFS(Materials!$H$5:$H$304,Materials!$A$5:$A$304,$A42),0)))</f>
        <v/>
      </c>
      <c r="F42" s="17">
        <f>IF($A42="","",$C42/60*Rates!$B$5)</f>
        <v/>
      </c>
      <c r="G42" s="17">
        <f>IF($A42="","",IFERROR(Rates!$B$6/Rates!$B$7,0)*$C42/60)</f>
        <v/>
      </c>
      <c r="H42" s="8" t="n"/>
      <c r="I42" s="12">
        <f>IF($A42="","",$E42+$F42+$G42+$H42)</f>
        <v/>
      </c>
      <c r="J42" s="18">
        <f>IF($A42="","",IFERROR($E42/$I42,0))</f>
        <v/>
      </c>
      <c r="K42" s="18">
        <f>IF($A42="","",IFERROR($F42/$I42,0))</f>
        <v/>
      </c>
      <c r="L42" s="18">
        <f>IF($A42="","",IFERROR($G42/$I42,0))</f>
        <v/>
      </c>
      <c r="M42" s="18">
        <f>IF($A42="","",IFERROR($H42/$I42,0))</f>
        <v/>
      </c>
      <c r="N42" s="8" t="n"/>
      <c r="O42" s="17">
        <f>IF($A42="","",IF($N42="","",$I42-$N42))</f>
        <v/>
      </c>
      <c r="P42" s="18">
        <f>IF($A42="","",IF($N42="","",IFERROR(($I42-$N42)/$N42,0)))</f>
        <v/>
      </c>
      <c r="Q42" s="19">
        <f>IF($A42="","",COUNTIFS(Materials!$A$5:$A$304,$A42))</f>
        <v/>
      </c>
      <c r="R42" s="9">
        <f>IF($A42="","",IF($D42&lt;&gt;"","Material typed in — the BOM is ignored for this SKU",IF($Q42=0,"No BOM lines — type a material cost in column D",IF(AND($N42&lt;&gt;"",ABS($P42)&gt;0.05),"Standard cost is more than 5% out — restate it",""))))</f>
        <v/>
      </c>
    </row>
    <row r="43">
      <c r="A43" s="14" t="n"/>
      <c r="B43" s="14" t="n"/>
      <c r="C43" s="11" t="n"/>
      <c r="D43" s="8" t="n"/>
      <c r="E43" s="17">
        <f>IF($A43="","",IF($D43&lt;&gt;"",$D43,IFERROR(SUMIFS(Materials!$H$5:$H$304,Materials!$A$5:$A$304,$A43),0)))</f>
        <v/>
      </c>
      <c r="F43" s="17">
        <f>IF($A43="","",$C43/60*Rates!$B$5)</f>
        <v/>
      </c>
      <c r="G43" s="17">
        <f>IF($A43="","",IFERROR(Rates!$B$6/Rates!$B$7,0)*$C43/60)</f>
        <v/>
      </c>
      <c r="H43" s="8" t="n"/>
      <c r="I43" s="12">
        <f>IF($A43="","",$E43+$F43+$G43+$H43)</f>
        <v/>
      </c>
      <c r="J43" s="18">
        <f>IF($A43="","",IFERROR($E43/$I43,0))</f>
        <v/>
      </c>
      <c r="K43" s="18">
        <f>IF($A43="","",IFERROR($F43/$I43,0))</f>
        <v/>
      </c>
      <c r="L43" s="18">
        <f>IF($A43="","",IFERROR($G43/$I43,0))</f>
        <v/>
      </c>
      <c r="M43" s="18">
        <f>IF($A43="","",IFERROR($H43/$I43,0))</f>
        <v/>
      </c>
      <c r="N43" s="8" t="n"/>
      <c r="O43" s="17">
        <f>IF($A43="","",IF($N43="","",$I43-$N43))</f>
        <v/>
      </c>
      <c r="P43" s="18">
        <f>IF($A43="","",IF($N43="","",IFERROR(($I43-$N43)/$N43,0)))</f>
        <v/>
      </c>
      <c r="Q43" s="19">
        <f>IF($A43="","",COUNTIFS(Materials!$A$5:$A$304,$A43))</f>
        <v/>
      </c>
      <c r="R43" s="9">
        <f>IF($A43="","",IF($D43&lt;&gt;"","Material typed in — the BOM is ignored for this SKU",IF($Q43=0,"No BOM lines — type a material cost in column D",IF(AND($N43&lt;&gt;"",ABS($P43)&gt;0.05),"Standard cost is more than 5% out — restate it",""))))</f>
        <v/>
      </c>
    </row>
    <row r="44">
      <c r="A44" s="14" t="n"/>
      <c r="B44" s="14" t="n"/>
      <c r="C44" s="11" t="n"/>
      <c r="D44" s="8" t="n"/>
      <c r="E44" s="17">
        <f>IF($A44="","",IF($D44&lt;&gt;"",$D44,IFERROR(SUMIFS(Materials!$H$5:$H$304,Materials!$A$5:$A$304,$A44),0)))</f>
        <v/>
      </c>
      <c r="F44" s="17">
        <f>IF($A44="","",$C44/60*Rates!$B$5)</f>
        <v/>
      </c>
      <c r="G44" s="17">
        <f>IF($A44="","",IFERROR(Rates!$B$6/Rates!$B$7,0)*$C44/60)</f>
        <v/>
      </c>
      <c r="H44" s="8" t="n"/>
      <c r="I44" s="12">
        <f>IF($A44="","",$E44+$F44+$G44+$H44)</f>
        <v/>
      </c>
      <c r="J44" s="18">
        <f>IF($A44="","",IFERROR($E44/$I44,0))</f>
        <v/>
      </c>
      <c r="K44" s="18">
        <f>IF($A44="","",IFERROR($F44/$I44,0))</f>
        <v/>
      </c>
      <c r="L44" s="18">
        <f>IF($A44="","",IFERROR($G44/$I44,0))</f>
        <v/>
      </c>
      <c r="M44" s="18">
        <f>IF($A44="","",IFERROR($H44/$I44,0))</f>
        <v/>
      </c>
      <c r="N44" s="8" t="n"/>
      <c r="O44" s="17">
        <f>IF($A44="","",IF($N44="","",$I44-$N44))</f>
        <v/>
      </c>
      <c r="P44" s="18">
        <f>IF($A44="","",IF($N44="","",IFERROR(($I44-$N44)/$N44,0)))</f>
        <v/>
      </c>
      <c r="Q44" s="19">
        <f>IF($A44="","",COUNTIFS(Materials!$A$5:$A$304,$A44))</f>
        <v/>
      </c>
      <c r="R44" s="9">
        <f>IF($A44="","",IF($D44&lt;&gt;"","Material typed in — the BOM is ignored for this SKU",IF($Q44=0,"No BOM lines — type a material cost in column D",IF(AND($N44&lt;&gt;"",ABS($P44)&gt;0.05),"Standard cost is more than 5% out — restate it",""))))</f>
        <v/>
      </c>
    </row>
    <row r="45">
      <c r="A45" s="14" t="n"/>
      <c r="B45" s="14" t="n"/>
      <c r="C45" s="11" t="n"/>
      <c r="D45" s="8" t="n"/>
      <c r="E45" s="17">
        <f>IF($A45="","",IF($D45&lt;&gt;"",$D45,IFERROR(SUMIFS(Materials!$H$5:$H$304,Materials!$A$5:$A$304,$A45),0)))</f>
        <v/>
      </c>
      <c r="F45" s="17">
        <f>IF($A45="","",$C45/60*Rates!$B$5)</f>
        <v/>
      </c>
      <c r="G45" s="17">
        <f>IF($A45="","",IFERROR(Rates!$B$6/Rates!$B$7,0)*$C45/60)</f>
        <v/>
      </c>
      <c r="H45" s="8" t="n"/>
      <c r="I45" s="12">
        <f>IF($A45="","",$E45+$F45+$G45+$H45)</f>
        <v/>
      </c>
      <c r="J45" s="18">
        <f>IF($A45="","",IFERROR($E45/$I45,0))</f>
        <v/>
      </c>
      <c r="K45" s="18">
        <f>IF($A45="","",IFERROR($F45/$I45,0))</f>
        <v/>
      </c>
      <c r="L45" s="18">
        <f>IF($A45="","",IFERROR($G45/$I45,0))</f>
        <v/>
      </c>
      <c r="M45" s="18">
        <f>IF($A45="","",IFERROR($H45/$I45,0))</f>
        <v/>
      </c>
      <c r="N45" s="8" t="n"/>
      <c r="O45" s="17">
        <f>IF($A45="","",IF($N45="","",$I45-$N45))</f>
        <v/>
      </c>
      <c r="P45" s="18">
        <f>IF($A45="","",IF($N45="","",IFERROR(($I45-$N45)/$N45,0)))</f>
        <v/>
      </c>
      <c r="Q45" s="19">
        <f>IF($A45="","",COUNTIFS(Materials!$A$5:$A$304,$A45))</f>
        <v/>
      </c>
      <c r="R45" s="9">
        <f>IF($A45="","",IF($D45&lt;&gt;"","Material typed in — the BOM is ignored for this SKU",IF($Q45=0,"No BOM lines — type a material cost in column D",IF(AND($N45&lt;&gt;"",ABS($P45)&gt;0.05),"Standard cost is more than 5% out — restate it",""))))</f>
        <v/>
      </c>
    </row>
    <row r="46">
      <c r="A46" s="14" t="n"/>
      <c r="B46" s="14" t="n"/>
      <c r="C46" s="11" t="n"/>
      <c r="D46" s="8" t="n"/>
      <c r="E46" s="17">
        <f>IF($A46="","",IF($D46&lt;&gt;"",$D46,IFERROR(SUMIFS(Materials!$H$5:$H$304,Materials!$A$5:$A$304,$A46),0)))</f>
        <v/>
      </c>
      <c r="F46" s="17">
        <f>IF($A46="","",$C46/60*Rates!$B$5)</f>
        <v/>
      </c>
      <c r="G46" s="17">
        <f>IF($A46="","",IFERROR(Rates!$B$6/Rates!$B$7,0)*$C46/60)</f>
        <v/>
      </c>
      <c r="H46" s="8" t="n"/>
      <c r="I46" s="12">
        <f>IF($A46="","",$E46+$F46+$G46+$H46)</f>
        <v/>
      </c>
      <c r="J46" s="18">
        <f>IF($A46="","",IFERROR($E46/$I46,0))</f>
        <v/>
      </c>
      <c r="K46" s="18">
        <f>IF($A46="","",IFERROR($F46/$I46,0))</f>
        <v/>
      </c>
      <c r="L46" s="18">
        <f>IF($A46="","",IFERROR($G46/$I46,0))</f>
        <v/>
      </c>
      <c r="M46" s="18">
        <f>IF($A46="","",IFERROR($H46/$I46,0))</f>
        <v/>
      </c>
      <c r="N46" s="8" t="n"/>
      <c r="O46" s="17">
        <f>IF($A46="","",IF($N46="","",$I46-$N46))</f>
        <v/>
      </c>
      <c r="P46" s="18">
        <f>IF($A46="","",IF($N46="","",IFERROR(($I46-$N46)/$N46,0)))</f>
        <v/>
      </c>
      <c r="Q46" s="19">
        <f>IF($A46="","",COUNTIFS(Materials!$A$5:$A$304,$A46))</f>
        <v/>
      </c>
      <c r="R46" s="9">
        <f>IF($A46="","",IF($D46&lt;&gt;"","Material typed in — the BOM is ignored for this SKU",IF($Q46=0,"No BOM lines — type a material cost in column D",IF(AND($N46&lt;&gt;"",ABS($P46)&gt;0.05),"Standard cost is more than 5% out — restate it",""))))</f>
        <v/>
      </c>
    </row>
    <row r="47">
      <c r="A47" s="14" t="n"/>
      <c r="B47" s="14" t="n"/>
      <c r="C47" s="11" t="n"/>
      <c r="D47" s="8" t="n"/>
      <c r="E47" s="17">
        <f>IF($A47="","",IF($D47&lt;&gt;"",$D47,IFERROR(SUMIFS(Materials!$H$5:$H$304,Materials!$A$5:$A$304,$A47),0)))</f>
        <v/>
      </c>
      <c r="F47" s="17">
        <f>IF($A47="","",$C47/60*Rates!$B$5)</f>
        <v/>
      </c>
      <c r="G47" s="17">
        <f>IF($A47="","",IFERROR(Rates!$B$6/Rates!$B$7,0)*$C47/60)</f>
        <v/>
      </c>
      <c r="H47" s="8" t="n"/>
      <c r="I47" s="12">
        <f>IF($A47="","",$E47+$F47+$G47+$H47)</f>
        <v/>
      </c>
      <c r="J47" s="18">
        <f>IF($A47="","",IFERROR($E47/$I47,0))</f>
        <v/>
      </c>
      <c r="K47" s="18">
        <f>IF($A47="","",IFERROR($F47/$I47,0))</f>
        <v/>
      </c>
      <c r="L47" s="18">
        <f>IF($A47="","",IFERROR($G47/$I47,0))</f>
        <v/>
      </c>
      <c r="M47" s="18">
        <f>IF($A47="","",IFERROR($H47/$I47,0))</f>
        <v/>
      </c>
      <c r="N47" s="8" t="n"/>
      <c r="O47" s="17">
        <f>IF($A47="","",IF($N47="","",$I47-$N47))</f>
        <v/>
      </c>
      <c r="P47" s="18">
        <f>IF($A47="","",IF($N47="","",IFERROR(($I47-$N47)/$N47,0)))</f>
        <v/>
      </c>
      <c r="Q47" s="19">
        <f>IF($A47="","",COUNTIFS(Materials!$A$5:$A$304,$A47))</f>
        <v/>
      </c>
      <c r="R47" s="9">
        <f>IF($A47="","",IF($D47&lt;&gt;"","Material typed in — the BOM is ignored for this SKU",IF($Q47=0,"No BOM lines — type a material cost in column D",IF(AND($N47&lt;&gt;"",ABS($P47)&gt;0.05),"Standard cost is more than 5% out — restate it",""))))</f>
        <v/>
      </c>
    </row>
    <row r="48">
      <c r="A48" s="14" t="n"/>
      <c r="B48" s="14" t="n"/>
      <c r="C48" s="11" t="n"/>
      <c r="D48" s="8" t="n"/>
      <c r="E48" s="17">
        <f>IF($A48="","",IF($D48&lt;&gt;"",$D48,IFERROR(SUMIFS(Materials!$H$5:$H$304,Materials!$A$5:$A$304,$A48),0)))</f>
        <v/>
      </c>
      <c r="F48" s="17">
        <f>IF($A48="","",$C48/60*Rates!$B$5)</f>
        <v/>
      </c>
      <c r="G48" s="17">
        <f>IF($A48="","",IFERROR(Rates!$B$6/Rates!$B$7,0)*$C48/60)</f>
        <v/>
      </c>
      <c r="H48" s="8" t="n"/>
      <c r="I48" s="12">
        <f>IF($A48="","",$E48+$F48+$G48+$H48)</f>
        <v/>
      </c>
      <c r="J48" s="18">
        <f>IF($A48="","",IFERROR($E48/$I48,0))</f>
        <v/>
      </c>
      <c r="K48" s="18">
        <f>IF($A48="","",IFERROR($F48/$I48,0))</f>
        <v/>
      </c>
      <c r="L48" s="18">
        <f>IF($A48="","",IFERROR($G48/$I48,0))</f>
        <v/>
      </c>
      <c r="M48" s="18">
        <f>IF($A48="","",IFERROR($H48/$I48,0))</f>
        <v/>
      </c>
      <c r="N48" s="8" t="n"/>
      <c r="O48" s="17">
        <f>IF($A48="","",IF($N48="","",$I48-$N48))</f>
        <v/>
      </c>
      <c r="P48" s="18">
        <f>IF($A48="","",IF($N48="","",IFERROR(($I48-$N48)/$N48,0)))</f>
        <v/>
      </c>
      <c r="Q48" s="19">
        <f>IF($A48="","",COUNTIFS(Materials!$A$5:$A$304,$A48))</f>
        <v/>
      </c>
      <c r="R48" s="9">
        <f>IF($A48="","",IF($D48&lt;&gt;"","Material typed in — the BOM is ignored for this SKU",IF($Q48=0,"No BOM lines — type a material cost in column D",IF(AND($N48&lt;&gt;"",ABS($P48)&gt;0.05),"Standard cost is more than 5% out — restate it",""))))</f>
        <v/>
      </c>
    </row>
    <row r="49">
      <c r="A49" s="14" t="n"/>
      <c r="B49" s="14" t="n"/>
      <c r="C49" s="11" t="n"/>
      <c r="D49" s="8" t="n"/>
      <c r="E49" s="17">
        <f>IF($A49="","",IF($D49&lt;&gt;"",$D49,IFERROR(SUMIFS(Materials!$H$5:$H$304,Materials!$A$5:$A$304,$A49),0)))</f>
        <v/>
      </c>
      <c r="F49" s="17">
        <f>IF($A49="","",$C49/60*Rates!$B$5)</f>
        <v/>
      </c>
      <c r="G49" s="17">
        <f>IF($A49="","",IFERROR(Rates!$B$6/Rates!$B$7,0)*$C49/60)</f>
        <v/>
      </c>
      <c r="H49" s="8" t="n"/>
      <c r="I49" s="12">
        <f>IF($A49="","",$E49+$F49+$G49+$H49)</f>
        <v/>
      </c>
      <c r="J49" s="18">
        <f>IF($A49="","",IFERROR($E49/$I49,0))</f>
        <v/>
      </c>
      <c r="K49" s="18">
        <f>IF($A49="","",IFERROR($F49/$I49,0))</f>
        <v/>
      </c>
      <c r="L49" s="18">
        <f>IF($A49="","",IFERROR($G49/$I49,0))</f>
        <v/>
      </c>
      <c r="M49" s="18">
        <f>IF($A49="","",IFERROR($H49/$I49,0))</f>
        <v/>
      </c>
      <c r="N49" s="8" t="n"/>
      <c r="O49" s="17">
        <f>IF($A49="","",IF($N49="","",$I49-$N49))</f>
        <v/>
      </c>
      <c r="P49" s="18">
        <f>IF($A49="","",IF($N49="","",IFERROR(($I49-$N49)/$N49,0)))</f>
        <v/>
      </c>
      <c r="Q49" s="19">
        <f>IF($A49="","",COUNTIFS(Materials!$A$5:$A$304,$A49))</f>
        <v/>
      </c>
      <c r="R49" s="9">
        <f>IF($A49="","",IF($D49&lt;&gt;"","Material typed in — the BOM is ignored for this SKU",IF($Q49=0,"No BOM lines — type a material cost in column D",IF(AND($N49&lt;&gt;"",ABS($P49)&gt;0.05),"Standard cost is more than 5% out — restate it",""))))</f>
        <v/>
      </c>
    </row>
    <row r="50">
      <c r="A50" s="14" t="n"/>
      <c r="B50" s="14" t="n"/>
      <c r="C50" s="11" t="n"/>
      <c r="D50" s="8" t="n"/>
      <c r="E50" s="17">
        <f>IF($A50="","",IF($D50&lt;&gt;"",$D50,IFERROR(SUMIFS(Materials!$H$5:$H$304,Materials!$A$5:$A$304,$A50),0)))</f>
        <v/>
      </c>
      <c r="F50" s="17">
        <f>IF($A50="","",$C50/60*Rates!$B$5)</f>
        <v/>
      </c>
      <c r="G50" s="17">
        <f>IF($A50="","",IFERROR(Rates!$B$6/Rates!$B$7,0)*$C50/60)</f>
        <v/>
      </c>
      <c r="H50" s="8" t="n"/>
      <c r="I50" s="12">
        <f>IF($A50="","",$E50+$F50+$G50+$H50)</f>
        <v/>
      </c>
      <c r="J50" s="18">
        <f>IF($A50="","",IFERROR($E50/$I50,0))</f>
        <v/>
      </c>
      <c r="K50" s="18">
        <f>IF($A50="","",IFERROR($F50/$I50,0))</f>
        <v/>
      </c>
      <c r="L50" s="18">
        <f>IF($A50="","",IFERROR($G50/$I50,0))</f>
        <v/>
      </c>
      <c r="M50" s="18">
        <f>IF($A50="","",IFERROR($H50/$I50,0))</f>
        <v/>
      </c>
      <c r="N50" s="8" t="n"/>
      <c r="O50" s="17">
        <f>IF($A50="","",IF($N50="","",$I50-$N50))</f>
        <v/>
      </c>
      <c r="P50" s="18">
        <f>IF($A50="","",IF($N50="","",IFERROR(($I50-$N50)/$N50,0)))</f>
        <v/>
      </c>
      <c r="Q50" s="19">
        <f>IF($A50="","",COUNTIFS(Materials!$A$5:$A$304,$A50))</f>
        <v/>
      </c>
      <c r="R50" s="9">
        <f>IF($A50="","",IF($D50&lt;&gt;"","Material typed in — the BOM is ignored for this SKU",IF($Q50=0,"No BOM lines — type a material cost in column D",IF(AND($N50&lt;&gt;"",ABS($P50)&gt;0.05),"Standard cost is more than 5% out — restate it",""))))</f>
        <v/>
      </c>
    </row>
    <row r="51">
      <c r="A51" s="14" t="n"/>
      <c r="B51" s="14" t="n"/>
      <c r="C51" s="11" t="n"/>
      <c r="D51" s="8" t="n"/>
      <c r="E51" s="17">
        <f>IF($A51="","",IF($D51&lt;&gt;"",$D51,IFERROR(SUMIFS(Materials!$H$5:$H$304,Materials!$A$5:$A$304,$A51),0)))</f>
        <v/>
      </c>
      <c r="F51" s="17">
        <f>IF($A51="","",$C51/60*Rates!$B$5)</f>
        <v/>
      </c>
      <c r="G51" s="17">
        <f>IF($A51="","",IFERROR(Rates!$B$6/Rates!$B$7,0)*$C51/60)</f>
        <v/>
      </c>
      <c r="H51" s="8" t="n"/>
      <c r="I51" s="12">
        <f>IF($A51="","",$E51+$F51+$G51+$H51)</f>
        <v/>
      </c>
      <c r="J51" s="18">
        <f>IF($A51="","",IFERROR($E51/$I51,0))</f>
        <v/>
      </c>
      <c r="K51" s="18">
        <f>IF($A51="","",IFERROR($F51/$I51,0))</f>
        <v/>
      </c>
      <c r="L51" s="18">
        <f>IF($A51="","",IFERROR($G51/$I51,0))</f>
        <v/>
      </c>
      <c r="M51" s="18">
        <f>IF($A51="","",IFERROR($H51/$I51,0))</f>
        <v/>
      </c>
      <c r="N51" s="8" t="n"/>
      <c r="O51" s="17">
        <f>IF($A51="","",IF($N51="","",$I51-$N51))</f>
        <v/>
      </c>
      <c r="P51" s="18">
        <f>IF($A51="","",IF($N51="","",IFERROR(($I51-$N51)/$N51,0)))</f>
        <v/>
      </c>
      <c r="Q51" s="19">
        <f>IF($A51="","",COUNTIFS(Materials!$A$5:$A$304,$A51))</f>
        <v/>
      </c>
      <c r="R51" s="9">
        <f>IF($A51="","",IF($D51&lt;&gt;"","Material typed in — the BOM is ignored for this SKU",IF($Q51=0,"No BOM lines — type a material cost in column D",IF(AND($N51&lt;&gt;"",ABS($P51)&gt;0.05),"Standard cost is more than 5% out — restate it",""))))</f>
        <v/>
      </c>
    </row>
    <row r="52">
      <c r="A52" s="14" t="n"/>
      <c r="B52" s="14" t="n"/>
      <c r="C52" s="11" t="n"/>
      <c r="D52" s="8" t="n"/>
      <c r="E52" s="17">
        <f>IF($A52="","",IF($D52&lt;&gt;"",$D52,IFERROR(SUMIFS(Materials!$H$5:$H$304,Materials!$A$5:$A$304,$A52),0)))</f>
        <v/>
      </c>
      <c r="F52" s="17">
        <f>IF($A52="","",$C52/60*Rates!$B$5)</f>
        <v/>
      </c>
      <c r="G52" s="17">
        <f>IF($A52="","",IFERROR(Rates!$B$6/Rates!$B$7,0)*$C52/60)</f>
        <v/>
      </c>
      <c r="H52" s="8" t="n"/>
      <c r="I52" s="12">
        <f>IF($A52="","",$E52+$F52+$G52+$H52)</f>
        <v/>
      </c>
      <c r="J52" s="18">
        <f>IF($A52="","",IFERROR($E52/$I52,0))</f>
        <v/>
      </c>
      <c r="K52" s="18">
        <f>IF($A52="","",IFERROR($F52/$I52,0))</f>
        <v/>
      </c>
      <c r="L52" s="18">
        <f>IF($A52="","",IFERROR($G52/$I52,0))</f>
        <v/>
      </c>
      <c r="M52" s="18">
        <f>IF($A52="","",IFERROR($H52/$I52,0))</f>
        <v/>
      </c>
      <c r="N52" s="8" t="n"/>
      <c r="O52" s="17">
        <f>IF($A52="","",IF($N52="","",$I52-$N52))</f>
        <v/>
      </c>
      <c r="P52" s="18">
        <f>IF($A52="","",IF($N52="","",IFERROR(($I52-$N52)/$N52,0)))</f>
        <v/>
      </c>
      <c r="Q52" s="19">
        <f>IF($A52="","",COUNTIFS(Materials!$A$5:$A$304,$A52))</f>
        <v/>
      </c>
      <c r="R52" s="9">
        <f>IF($A52="","",IF($D52&lt;&gt;"","Material typed in — the BOM is ignored for this SKU",IF($Q52=0,"No BOM lines — type a material cost in column D",IF(AND($N52&lt;&gt;"",ABS($P52)&gt;0.05),"Standard cost is more than 5% out — restate it",""))))</f>
        <v/>
      </c>
    </row>
    <row r="53">
      <c r="A53" s="14" t="n"/>
      <c r="B53" s="14" t="n"/>
      <c r="C53" s="11" t="n"/>
      <c r="D53" s="8" t="n"/>
      <c r="E53" s="17">
        <f>IF($A53="","",IF($D53&lt;&gt;"",$D53,IFERROR(SUMIFS(Materials!$H$5:$H$304,Materials!$A$5:$A$304,$A53),0)))</f>
        <v/>
      </c>
      <c r="F53" s="17">
        <f>IF($A53="","",$C53/60*Rates!$B$5)</f>
        <v/>
      </c>
      <c r="G53" s="17">
        <f>IF($A53="","",IFERROR(Rates!$B$6/Rates!$B$7,0)*$C53/60)</f>
        <v/>
      </c>
      <c r="H53" s="8" t="n"/>
      <c r="I53" s="12">
        <f>IF($A53="","",$E53+$F53+$G53+$H53)</f>
        <v/>
      </c>
      <c r="J53" s="18">
        <f>IF($A53="","",IFERROR($E53/$I53,0))</f>
        <v/>
      </c>
      <c r="K53" s="18">
        <f>IF($A53="","",IFERROR($F53/$I53,0))</f>
        <v/>
      </c>
      <c r="L53" s="18">
        <f>IF($A53="","",IFERROR($G53/$I53,0))</f>
        <v/>
      </c>
      <c r="M53" s="18">
        <f>IF($A53="","",IFERROR($H53/$I53,0))</f>
        <v/>
      </c>
      <c r="N53" s="8" t="n"/>
      <c r="O53" s="17">
        <f>IF($A53="","",IF($N53="","",$I53-$N53))</f>
        <v/>
      </c>
      <c r="P53" s="18">
        <f>IF($A53="","",IF($N53="","",IFERROR(($I53-$N53)/$N53,0)))</f>
        <v/>
      </c>
      <c r="Q53" s="19">
        <f>IF($A53="","",COUNTIFS(Materials!$A$5:$A$304,$A53))</f>
        <v/>
      </c>
      <c r="R53" s="9">
        <f>IF($A53="","",IF($D53&lt;&gt;"","Material typed in — the BOM is ignored for this SKU",IF($Q53=0,"No BOM lines — type a material cost in column D",IF(AND($N53&lt;&gt;"",ABS($P53)&gt;0.05),"Standard cost is more than 5% out — restate it",""))))</f>
        <v/>
      </c>
    </row>
    <row r="54">
      <c r="A54" s="14" t="n"/>
      <c r="B54" s="14" t="n"/>
      <c r="C54" s="11" t="n"/>
      <c r="D54" s="8" t="n"/>
      <c r="E54" s="17">
        <f>IF($A54="","",IF($D54&lt;&gt;"",$D54,IFERROR(SUMIFS(Materials!$H$5:$H$304,Materials!$A$5:$A$304,$A54),0)))</f>
        <v/>
      </c>
      <c r="F54" s="17">
        <f>IF($A54="","",$C54/60*Rates!$B$5)</f>
        <v/>
      </c>
      <c r="G54" s="17">
        <f>IF($A54="","",IFERROR(Rates!$B$6/Rates!$B$7,0)*$C54/60)</f>
        <v/>
      </c>
      <c r="H54" s="8" t="n"/>
      <c r="I54" s="12">
        <f>IF($A54="","",$E54+$F54+$G54+$H54)</f>
        <v/>
      </c>
      <c r="J54" s="18">
        <f>IF($A54="","",IFERROR($E54/$I54,0))</f>
        <v/>
      </c>
      <c r="K54" s="18">
        <f>IF($A54="","",IFERROR($F54/$I54,0))</f>
        <v/>
      </c>
      <c r="L54" s="18">
        <f>IF($A54="","",IFERROR($G54/$I54,0))</f>
        <v/>
      </c>
      <c r="M54" s="18">
        <f>IF($A54="","",IFERROR($H54/$I54,0))</f>
        <v/>
      </c>
      <c r="N54" s="8" t="n"/>
      <c r="O54" s="17">
        <f>IF($A54="","",IF($N54="","",$I54-$N54))</f>
        <v/>
      </c>
      <c r="P54" s="18">
        <f>IF($A54="","",IF($N54="","",IFERROR(($I54-$N54)/$N54,0)))</f>
        <v/>
      </c>
      <c r="Q54" s="19">
        <f>IF($A54="","",COUNTIFS(Materials!$A$5:$A$304,$A54))</f>
        <v/>
      </c>
      <c r="R54" s="9">
        <f>IF($A54="","",IF($D54&lt;&gt;"","Material typed in — the BOM is ignored for this SKU",IF($Q54=0,"No BOM lines — type a material cost in column D",IF(AND($N54&lt;&gt;"",ABS($P54)&gt;0.05),"Standard cost is more than 5% out — restate it",""))))</f>
        <v/>
      </c>
    </row>
    <row r="55">
      <c r="A55" s="14" t="n"/>
      <c r="B55" s="14" t="n"/>
      <c r="C55" s="11" t="n"/>
      <c r="D55" s="8" t="n"/>
      <c r="E55" s="17">
        <f>IF($A55="","",IF($D55&lt;&gt;"",$D55,IFERROR(SUMIFS(Materials!$H$5:$H$304,Materials!$A$5:$A$304,$A55),0)))</f>
        <v/>
      </c>
      <c r="F55" s="17">
        <f>IF($A55="","",$C55/60*Rates!$B$5)</f>
        <v/>
      </c>
      <c r="G55" s="17">
        <f>IF($A55="","",IFERROR(Rates!$B$6/Rates!$B$7,0)*$C55/60)</f>
        <v/>
      </c>
      <c r="H55" s="8" t="n"/>
      <c r="I55" s="12">
        <f>IF($A55="","",$E55+$F55+$G55+$H55)</f>
        <v/>
      </c>
      <c r="J55" s="18">
        <f>IF($A55="","",IFERROR($E55/$I55,0))</f>
        <v/>
      </c>
      <c r="K55" s="18">
        <f>IF($A55="","",IFERROR($F55/$I55,0))</f>
        <v/>
      </c>
      <c r="L55" s="18">
        <f>IF($A55="","",IFERROR($G55/$I55,0))</f>
        <v/>
      </c>
      <c r="M55" s="18">
        <f>IF($A55="","",IFERROR($H55/$I55,0))</f>
        <v/>
      </c>
      <c r="N55" s="8" t="n"/>
      <c r="O55" s="17">
        <f>IF($A55="","",IF($N55="","",$I55-$N55))</f>
        <v/>
      </c>
      <c r="P55" s="18">
        <f>IF($A55="","",IF($N55="","",IFERROR(($I55-$N55)/$N55,0)))</f>
        <v/>
      </c>
      <c r="Q55" s="19">
        <f>IF($A55="","",COUNTIFS(Materials!$A$5:$A$304,$A55))</f>
        <v/>
      </c>
      <c r="R55" s="9">
        <f>IF($A55="","",IF($D55&lt;&gt;"","Material typed in — the BOM is ignored for this SKU",IF($Q55=0,"No BOM lines — type a material cost in column D",IF(AND($N55&lt;&gt;"",ABS($P55)&gt;0.05),"Standard cost is more than 5% out — restate it",""))))</f>
        <v/>
      </c>
    </row>
    <row r="56">
      <c r="A56" s="14" t="n"/>
      <c r="B56" s="14" t="n"/>
      <c r="C56" s="11" t="n"/>
      <c r="D56" s="8" t="n"/>
      <c r="E56" s="17">
        <f>IF($A56="","",IF($D56&lt;&gt;"",$D56,IFERROR(SUMIFS(Materials!$H$5:$H$304,Materials!$A$5:$A$304,$A56),0)))</f>
        <v/>
      </c>
      <c r="F56" s="17">
        <f>IF($A56="","",$C56/60*Rates!$B$5)</f>
        <v/>
      </c>
      <c r="G56" s="17">
        <f>IF($A56="","",IFERROR(Rates!$B$6/Rates!$B$7,0)*$C56/60)</f>
        <v/>
      </c>
      <c r="H56" s="8" t="n"/>
      <c r="I56" s="12">
        <f>IF($A56="","",$E56+$F56+$G56+$H56)</f>
        <v/>
      </c>
      <c r="J56" s="18">
        <f>IF($A56="","",IFERROR($E56/$I56,0))</f>
        <v/>
      </c>
      <c r="K56" s="18">
        <f>IF($A56="","",IFERROR($F56/$I56,0))</f>
        <v/>
      </c>
      <c r="L56" s="18">
        <f>IF($A56="","",IFERROR($G56/$I56,0))</f>
        <v/>
      </c>
      <c r="M56" s="18">
        <f>IF($A56="","",IFERROR($H56/$I56,0))</f>
        <v/>
      </c>
      <c r="N56" s="8" t="n"/>
      <c r="O56" s="17">
        <f>IF($A56="","",IF($N56="","",$I56-$N56))</f>
        <v/>
      </c>
      <c r="P56" s="18">
        <f>IF($A56="","",IF($N56="","",IFERROR(($I56-$N56)/$N56,0)))</f>
        <v/>
      </c>
      <c r="Q56" s="19">
        <f>IF($A56="","",COUNTIFS(Materials!$A$5:$A$304,$A56))</f>
        <v/>
      </c>
      <c r="R56" s="9">
        <f>IF($A56="","",IF($D56&lt;&gt;"","Material typed in — the BOM is ignored for this SKU",IF($Q56=0,"No BOM lines — type a material cost in column D",IF(AND($N56&lt;&gt;"",ABS($P56)&gt;0.05),"Standard cost is more than 5% out — restate it",""))))</f>
        <v/>
      </c>
    </row>
    <row r="57">
      <c r="A57" s="14" t="n"/>
      <c r="B57" s="14" t="n"/>
      <c r="C57" s="11" t="n"/>
      <c r="D57" s="8" t="n"/>
      <c r="E57" s="17">
        <f>IF($A57="","",IF($D57&lt;&gt;"",$D57,IFERROR(SUMIFS(Materials!$H$5:$H$304,Materials!$A$5:$A$304,$A57),0)))</f>
        <v/>
      </c>
      <c r="F57" s="17">
        <f>IF($A57="","",$C57/60*Rates!$B$5)</f>
        <v/>
      </c>
      <c r="G57" s="17">
        <f>IF($A57="","",IFERROR(Rates!$B$6/Rates!$B$7,0)*$C57/60)</f>
        <v/>
      </c>
      <c r="H57" s="8" t="n"/>
      <c r="I57" s="12">
        <f>IF($A57="","",$E57+$F57+$G57+$H57)</f>
        <v/>
      </c>
      <c r="J57" s="18">
        <f>IF($A57="","",IFERROR($E57/$I57,0))</f>
        <v/>
      </c>
      <c r="K57" s="18">
        <f>IF($A57="","",IFERROR($F57/$I57,0))</f>
        <v/>
      </c>
      <c r="L57" s="18">
        <f>IF($A57="","",IFERROR($G57/$I57,0))</f>
        <v/>
      </c>
      <c r="M57" s="18">
        <f>IF($A57="","",IFERROR($H57/$I57,0))</f>
        <v/>
      </c>
      <c r="N57" s="8" t="n"/>
      <c r="O57" s="17">
        <f>IF($A57="","",IF($N57="","",$I57-$N57))</f>
        <v/>
      </c>
      <c r="P57" s="18">
        <f>IF($A57="","",IF($N57="","",IFERROR(($I57-$N57)/$N57,0)))</f>
        <v/>
      </c>
      <c r="Q57" s="19">
        <f>IF($A57="","",COUNTIFS(Materials!$A$5:$A$304,$A57))</f>
        <v/>
      </c>
      <c r="R57" s="9">
        <f>IF($A57="","",IF($D57&lt;&gt;"","Material typed in — the BOM is ignored for this SKU",IF($Q57=0,"No BOM lines — type a material cost in column D",IF(AND($N57&lt;&gt;"",ABS($P57)&gt;0.05),"Standard cost is more than 5% out — restate it",""))))</f>
        <v/>
      </c>
    </row>
    <row r="58">
      <c r="A58" s="14" t="n"/>
      <c r="B58" s="14" t="n"/>
      <c r="C58" s="11" t="n"/>
      <c r="D58" s="8" t="n"/>
      <c r="E58" s="17">
        <f>IF($A58="","",IF($D58&lt;&gt;"",$D58,IFERROR(SUMIFS(Materials!$H$5:$H$304,Materials!$A$5:$A$304,$A58),0)))</f>
        <v/>
      </c>
      <c r="F58" s="17">
        <f>IF($A58="","",$C58/60*Rates!$B$5)</f>
        <v/>
      </c>
      <c r="G58" s="17">
        <f>IF($A58="","",IFERROR(Rates!$B$6/Rates!$B$7,0)*$C58/60)</f>
        <v/>
      </c>
      <c r="H58" s="8" t="n"/>
      <c r="I58" s="12">
        <f>IF($A58="","",$E58+$F58+$G58+$H58)</f>
        <v/>
      </c>
      <c r="J58" s="18">
        <f>IF($A58="","",IFERROR($E58/$I58,0))</f>
        <v/>
      </c>
      <c r="K58" s="18">
        <f>IF($A58="","",IFERROR($F58/$I58,0))</f>
        <v/>
      </c>
      <c r="L58" s="18">
        <f>IF($A58="","",IFERROR($G58/$I58,0))</f>
        <v/>
      </c>
      <c r="M58" s="18">
        <f>IF($A58="","",IFERROR($H58/$I58,0))</f>
        <v/>
      </c>
      <c r="N58" s="8" t="n"/>
      <c r="O58" s="17">
        <f>IF($A58="","",IF($N58="","",$I58-$N58))</f>
        <v/>
      </c>
      <c r="P58" s="18">
        <f>IF($A58="","",IF($N58="","",IFERROR(($I58-$N58)/$N58,0)))</f>
        <v/>
      </c>
      <c r="Q58" s="19">
        <f>IF($A58="","",COUNTIFS(Materials!$A$5:$A$304,$A58))</f>
        <v/>
      </c>
      <c r="R58" s="9">
        <f>IF($A58="","",IF($D58&lt;&gt;"","Material typed in — the BOM is ignored for this SKU",IF($Q58=0,"No BOM lines — type a material cost in column D",IF(AND($N58&lt;&gt;"",ABS($P58)&gt;0.05),"Standard cost is more than 5% out — restate it",""))))</f>
        <v/>
      </c>
    </row>
    <row r="59">
      <c r="A59" s="14" t="n"/>
      <c r="B59" s="14" t="n"/>
      <c r="C59" s="11" t="n"/>
      <c r="D59" s="8" t="n"/>
      <c r="E59" s="17">
        <f>IF($A59="","",IF($D59&lt;&gt;"",$D59,IFERROR(SUMIFS(Materials!$H$5:$H$304,Materials!$A$5:$A$304,$A59),0)))</f>
        <v/>
      </c>
      <c r="F59" s="17">
        <f>IF($A59="","",$C59/60*Rates!$B$5)</f>
        <v/>
      </c>
      <c r="G59" s="17">
        <f>IF($A59="","",IFERROR(Rates!$B$6/Rates!$B$7,0)*$C59/60)</f>
        <v/>
      </c>
      <c r="H59" s="8" t="n"/>
      <c r="I59" s="12">
        <f>IF($A59="","",$E59+$F59+$G59+$H59)</f>
        <v/>
      </c>
      <c r="J59" s="18">
        <f>IF($A59="","",IFERROR($E59/$I59,0))</f>
        <v/>
      </c>
      <c r="K59" s="18">
        <f>IF($A59="","",IFERROR($F59/$I59,0))</f>
        <v/>
      </c>
      <c r="L59" s="18">
        <f>IF($A59="","",IFERROR($G59/$I59,0))</f>
        <v/>
      </c>
      <c r="M59" s="18">
        <f>IF($A59="","",IFERROR($H59/$I59,0))</f>
        <v/>
      </c>
      <c r="N59" s="8" t="n"/>
      <c r="O59" s="17">
        <f>IF($A59="","",IF($N59="","",$I59-$N59))</f>
        <v/>
      </c>
      <c r="P59" s="18">
        <f>IF($A59="","",IF($N59="","",IFERROR(($I59-$N59)/$N59,0)))</f>
        <v/>
      </c>
      <c r="Q59" s="19">
        <f>IF($A59="","",COUNTIFS(Materials!$A$5:$A$304,$A59))</f>
        <v/>
      </c>
      <c r="R59" s="9">
        <f>IF($A59="","",IF($D59&lt;&gt;"","Material typed in — the BOM is ignored for this SKU",IF($Q59=0,"No BOM lines — type a material cost in column D",IF(AND($N59&lt;&gt;"",ABS($P59)&gt;0.05),"Standard cost is more than 5% out — restate it",""))))</f>
        <v/>
      </c>
    </row>
    <row r="60">
      <c r="A60" s="14" t="n"/>
      <c r="B60" s="14" t="n"/>
      <c r="C60" s="11" t="n"/>
      <c r="D60" s="8" t="n"/>
      <c r="E60" s="17">
        <f>IF($A60="","",IF($D60&lt;&gt;"",$D60,IFERROR(SUMIFS(Materials!$H$5:$H$304,Materials!$A$5:$A$304,$A60),0)))</f>
        <v/>
      </c>
      <c r="F60" s="17">
        <f>IF($A60="","",$C60/60*Rates!$B$5)</f>
        <v/>
      </c>
      <c r="G60" s="17">
        <f>IF($A60="","",IFERROR(Rates!$B$6/Rates!$B$7,0)*$C60/60)</f>
        <v/>
      </c>
      <c r="H60" s="8" t="n"/>
      <c r="I60" s="12">
        <f>IF($A60="","",$E60+$F60+$G60+$H60)</f>
        <v/>
      </c>
      <c r="J60" s="18">
        <f>IF($A60="","",IFERROR($E60/$I60,0))</f>
        <v/>
      </c>
      <c r="K60" s="18">
        <f>IF($A60="","",IFERROR($F60/$I60,0))</f>
        <v/>
      </c>
      <c r="L60" s="18">
        <f>IF($A60="","",IFERROR($G60/$I60,0))</f>
        <v/>
      </c>
      <c r="M60" s="18">
        <f>IF($A60="","",IFERROR($H60/$I60,0))</f>
        <v/>
      </c>
      <c r="N60" s="8" t="n"/>
      <c r="O60" s="17">
        <f>IF($A60="","",IF($N60="","",$I60-$N60))</f>
        <v/>
      </c>
      <c r="P60" s="18">
        <f>IF($A60="","",IF($N60="","",IFERROR(($I60-$N60)/$N60,0)))</f>
        <v/>
      </c>
      <c r="Q60" s="19">
        <f>IF($A60="","",COUNTIFS(Materials!$A$5:$A$304,$A60))</f>
        <v/>
      </c>
      <c r="R60" s="9">
        <f>IF($A60="","",IF($D60&lt;&gt;"","Material typed in — the BOM is ignored for this SKU",IF($Q60=0,"No BOM lines — type a material cost in column D",IF(AND($N60&lt;&gt;"",ABS($P60)&gt;0.05),"Standard cost is more than 5% out — restate it",""))))</f>
        <v/>
      </c>
    </row>
    <row r="61">
      <c r="A61" s="14" t="n"/>
      <c r="B61" s="14" t="n"/>
      <c r="C61" s="11" t="n"/>
      <c r="D61" s="8" t="n"/>
      <c r="E61" s="17">
        <f>IF($A61="","",IF($D61&lt;&gt;"",$D61,IFERROR(SUMIFS(Materials!$H$5:$H$304,Materials!$A$5:$A$304,$A61),0)))</f>
        <v/>
      </c>
      <c r="F61" s="17">
        <f>IF($A61="","",$C61/60*Rates!$B$5)</f>
        <v/>
      </c>
      <c r="G61" s="17">
        <f>IF($A61="","",IFERROR(Rates!$B$6/Rates!$B$7,0)*$C61/60)</f>
        <v/>
      </c>
      <c r="H61" s="8" t="n"/>
      <c r="I61" s="12">
        <f>IF($A61="","",$E61+$F61+$G61+$H61)</f>
        <v/>
      </c>
      <c r="J61" s="18">
        <f>IF($A61="","",IFERROR($E61/$I61,0))</f>
        <v/>
      </c>
      <c r="K61" s="18">
        <f>IF($A61="","",IFERROR($F61/$I61,0))</f>
        <v/>
      </c>
      <c r="L61" s="18">
        <f>IF($A61="","",IFERROR($G61/$I61,0))</f>
        <v/>
      </c>
      <c r="M61" s="18">
        <f>IF($A61="","",IFERROR($H61/$I61,0))</f>
        <v/>
      </c>
      <c r="N61" s="8" t="n"/>
      <c r="O61" s="17">
        <f>IF($A61="","",IF($N61="","",$I61-$N61))</f>
        <v/>
      </c>
      <c r="P61" s="18">
        <f>IF($A61="","",IF($N61="","",IFERROR(($I61-$N61)/$N61,0)))</f>
        <v/>
      </c>
      <c r="Q61" s="19">
        <f>IF($A61="","",COUNTIFS(Materials!$A$5:$A$304,$A61))</f>
        <v/>
      </c>
      <c r="R61" s="9">
        <f>IF($A61="","",IF($D61&lt;&gt;"","Material typed in — the BOM is ignored for this SKU",IF($Q61=0,"No BOM lines — type a material cost in column D",IF(AND($N61&lt;&gt;"",ABS($P61)&gt;0.05),"Standard cost is more than 5% out — restate it",""))))</f>
        <v/>
      </c>
    </row>
    <row r="62">
      <c r="A62" s="14" t="n"/>
      <c r="B62" s="14" t="n"/>
      <c r="C62" s="11" t="n"/>
      <c r="D62" s="8" t="n"/>
      <c r="E62" s="17">
        <f>IF($A62="","",IF($D62&lt;&gt;"",$D62,IFERROR(SUMIFS(Materials!$H$5:$H$304,Materials!$A$5:$A$304,$A62),0)))</f>
        <v/>
      </c>
      <c r="F62" s="17">
        <f>IF($A62="","",$C62/60*Rates!$B$5)</f>
        <v/>
      </c>
      <c r="G62" s="17">
        <f>IF($A62="","",IFERROR(Rates!$B$6/Rates!$B$7,0)*$C62/60)</f>
        <v/>
      </c>
      <c r="H62" s="8" t="n"/>
      <c r="I62" s="12">
        <f>IF($A62="","",$E62+$F62+$G62+$H62)</f>
        <v/>
      </c>
      <c r="J62" s="18">
        <f>IF($A62="","",IFERROR($E62/$I62,0))</f>
        <v/>
      </c>
      <c r="K62" s="18">
        <f>IF($A62="","",IFERROR($F62/$I62,0))</f>
        <v/>
      </c>
      <c r="L62" s="18">
        <f>IF($A62="","",IFERROR($G62/$I62,0))</f>
        <v/>
      </c>
      <c r="M62" s="18">
        <f>IF($A62="","",IFERROR($H62/$I62,0))</f>
        <v/>
      </c>
      <c r="N62" s="8" t="n"/>
      <c r="O62" s="17">
        <f>IF($A62="","",IF($N62="","",$I62-$N62))</f>
        <v/>
      </c>
      <c r="P62" s="18">
        <f>IF($A62="","",IF($N62="","",IFERROR(($I62-$N62)/$N62,0)))</f>
        <v/>
      </c>
      <c r="Q62" s="19">
        <f>IF($A62="","",COUNTIFS(Materials!$A$5:$A$304,$A62))</f>
        <v/>
      </c>
      <c r="R62" s="9">
        <f>IF($A62="","",IF($D62&lt;&gt;"","Material typed in — the BOM is ignored for this SKU",IF($Q62=0,"No BOM lines — type a material cost in column D",IF(AND($N62&lt;&gt;"",ABS($P62)&gt;0.05),"Standard cost is more than 5% out — restate it",""))))</f>
        <v/>
      </c>
    </row>
    <row r="63">
      <c r="A63" s="14" t="n"/>
      <c r="B63" s="14" t="n"/>
      <c r="C63" s="11" t="n"/>
      <c r="D63" s="8" t="n"/>
      <c r="E63" s="17">
        <f>IF($A63="","",IF($D63&lt;&gt;"",$D63,IFERROR(SUMIFS(Materials!$H$5:$H$304,Materials!$A$5:$A$304,$A63),0)))</f>
        <v/>
      </c>
      <c r="F63" s="17">
        <f>IF($A63="","",$C63/60*Rates!$B$5)</f>
        <v/>
      </c>
      <c r="G63" s="17">
        <f>IF($A63="","",IFERROR(Rates!$B$6/Rates!$B$7,0)*$C63/60)</f>
        <v/>
      </c>
      <c r="H63" s="8" t="n"/>
      <c r="I63" s="12">
        <f>IF($A63="","",$E63+$F63+$G63+$H63)</f>
        <v/>
      </c>
      <c r="J63" s="18">
        <f>IF($A63="","",IFERROR($E63/$I63,0))</f>
        <v/>
      </c>
      <c r="K63" s="18">
        <f>IF($A63="","",IFERROR($F63/$I63,0))</f>
        <v/>
      </c>
      <c r="L63" s="18">
        <f>IF($A63="","",IFERROR($G63/$I63,0))</f>
        <v/>
      </c>
      <c r="M63" s="18">
        <f>IF($A63="","",IFERROR($H63/$I63,0))</f>
        <v/>
      </c>
      <c r="N63" s="8" t="n"/>
      <c r="O63" s="17">
        <f>IF($A63="","",IF($N63="","",$I63-$N63))</f>
        <v/>
      </c>
      <c r="P63" s="18">
        <f>IF($A63="","",IF($N63="","",IFERROR(($I63-$N63)/$N63,0)))</f>
        <v/>
      </c>
      <c r="Q63" s="19">
        <f>IF($A63="","",COUNTIFS(Materials!$A$5:$A$304,$A63))</f>
        <v/>
      </c>
      <c r="R63" s="9">
        <f>IF($A63="","",IF($D63&lt;&gt;"","Material typed in — the BOM is ignored for this SKU",IF($Q63=0,"No BOM lines — type a material cost in column D",IF(AND($N63&lt;&gt;"",ABS($P63)&gt;0.05),"Standard cost is more than 5% out — restate it",""))))</f>
        <v/>
      </c>
    </row>
    <row r="64">
      <c r="A64" s="14" t="n"/>
      <c r="B64" s="14" t="n"/>
      <c r="C64" s="11" t="n"/>
      <c r="D64" s="8" t="n"/>
      <c r="E64" s="17">
        <f>IF($A64="","",IF($D64&lt;&gt;"",$D64,IFERROR(SUMIFS(Materials!$H$5:$H$304,Materials!$A$5:$A$304,$A64),0)))</f>
        <v/>
      </c>
      <c r="F64" s="17">
        <f>IF($A64="","",$C64/60*Rates!$B$5)</f>
        <v/>
      </c>
      <c r="G64" s="17">
        <f>IF($A64="","",IFERROR(Rates!$B$6/Rates!$B$7,0)*$C64/60)</f>
        <v/>
      </c>
      <c r="H64" s="8" t="n"/>
      <c r="I64" s="12">
        <f>IF($A64="","",$E64+$F64+$G64+$H64)</f>
        <v/>
      </c>
      <c r="J64" s="18">
        <f>IF($A64="","",IFERROR($E64/$I64,0))</f>
        <v/>
      </c>
      <c r="K64" s="18">
        <f>IF($A64="","",IFERROR($F64/$I64,0))</f>
        <v/>
      </c>
      <c r="L64" s="18">
        <f>IF($A64="","",IFERROR($G64/$I64,0))</f>
        <v/>
      </c>
      <c r="M64" s="18">
        <f>IF($A64="","",IFERROR($H64/$I64,0))</f>
        <v/>
      </c>
      <c r="N64" s="8" t="n"/>
      <c r="O64" s="17">
        <f>IF($A64="","",IF($N64="","",$I64-$N64))</f>
        <v/>
      </c>
      <c r="P64" s="18">
        <f>IF($A64="","",IF($N64="","",IFERROR(($I64-$N64)/$N64,0)))</f>
        <v/>
      </c>
      <c r="Q64" s="19">
        <f>IF($A64="","",COUNTIFS(Materials!$A$5:$A$304,$A64))</f>
        <v/>
      </c>
      <c r="R64" s="9">
        <f>IF($A64="","",IF($D64&lt;&gt;"","Material typed in — the BOM is ignored for this SKU",IF($Q64=0,"No BOM lines — type a material cost in column D",IF(AND($N64&lt;&gt;"",ABS($P64)&gt;0.05),"Standard cost is more than 5% out — restate it",""))))</f>
        <v/>
      </c>
    </row>
    <row r="65">
      <c r="A65" s="14" t="n"/>
      <c r="B65" s="14" t="n"/>
      <c r="C65" s="11" t="n"/>
      <c r="D65" s="8" t="n"/>
      <c r="E65" s="17">
        <f>IF($A65="","",IF($D65&lt;&gt;"",$D65,IFERROR(SUMIFS(Materials!$H$5:$H$304,Materials!$A$5:$A$304,$A65),0)))</f>
        <v/>
      </c>
      <c r="F65" s="17">
        <f>IF($A65="","",$C65/60*Rates!$B$5)</f>
        <v/>
      </c>
      <c r="G65" s="17">
        <f>IF($A65="","",IFERROR(Rates!$B$6/Rates!$B$7,0)*$C65/60)</f>
        <v/>
      </c>
      <c r="H65" s="8" t="n"/>
      <c r="I65" s="12">
        <f>IF($A65="","",$E65+$F65+$G65+$H65)</f>
        <v/>
      </c>
      <c r="J65" s="18">
        <f>IF($A65="","",IFERROR($E65/$I65,0))</f>
        <v/>
      </c>
      <c r="K65" s="18">
        <f>IF($A65="","",IFERROR($F65/$I65,0))</f>
        <v/>
      </c>
      <c r="L65" s="18">
        <f>IF($A65="","",IFERROR($G65/$I65,0))</f>
        <v/>
      </c>
      <c r="M65" s="18">
        <f>IF($A65="","",IFERROR($H65/$I65,0))</f>
        <v/>
      </c>
      <c r="N65" s="8" t="n"/>
      <c r="O65" s="17">
        <f>IF($A65="","",IF($N65="","",$I65-$N65))</f>
        <v/>
      </c>
      <c r="P65" s="18">
        <f>IF($A65="","",IF($N65="","",IFERROR(($I65-$N65)/$N65,0)))</f>
        <v/>
      </c>
      <c r="Q65" s="19">
        <f>IF($A65="","",COUNTIFS(Materials!$A$5:$A$304,$A65))</f>
        <v/>
      </c>
      <c r="R65" s="9">
        <f>IF($A65="","",IF($D65&lt;&gt;"","Material typed in — the BOM is ignored for this SKU",IF($Q65=0,"No BOM lines — type a material cost in column D",IF(AND($N65&lt;&gt;"",ABS($P65)&gt;0.05),"Standard cost is more than 5% out — restate it",""))))</f>
        <v/>
      </c>
    </row>
    <row r="66">
      <c r="A66" s="14" t="n"/>
      <c r="B66" s="14" t="n"/>
      <c r="C66" s="11" t="n"/>
      <c r="D66" s="8" t="n"/>
      <c r="E66" s="17">
        <f>IF($A66="","",IF($D66&lt;&gt;"",$D66,IFERROR(SUMIFS(Materials!$H$5:$H$304,Materials!$A$5:$A$304,$A66),0)))</f>
        <v/>
      </c>
      <c r="F66" s="17">
        <f>IF($A66="","",$C66/60*Rates!$B$5)</f>
        <v/>
      </c>
      <c r="G66" s="17">
        <f>IF($A66="","",IFERROR(Rates!$B$6/Rates!$B$7,0)*$C66/60)</f>
        <v/>
      </c>
      <c r="H66" s="8" t="n"/>
      <c r="I66" s="12">
        <f>IF($A66="","",$E66+$F66+$G66+$H66)</f>
        <v/>
      </c>
      <c r="J66" s="18">
        <f>IF($A66="","",IFERROR($E66/$I66,0))</f>
        <v/>
      </c>
      <c r="K66" s="18">
        <f>IF($A66="","",IFERROR($F66/$I66,0))</f>
        <v/>
      </c>
      <c r="L66" s="18">
        <f>IF($A66="","",IFERROR($G66/$I66,0))</f>
        <v/>
      </c>
      <c r="M66" s="18">
        <f>IF($A66="","",IFERROR($H66/$I66,0))</f>
        <v/>
      </c>
      <c r="N66" s="8" t="n"/>
      <c r="O66" s="17">
        <f>IF($A66="","",IF($N66="","",$I66-$N66))</f>
        <v/>
      </c>
      <c r="P66" s="18">
        <f>IF($A66="","",IF($N66="","",IFERROR(($I66-$N66)/$N66,0)))</f>
        <v/>
      </c>
      <c r="Q66" s="19">
        <f>IF($A66="","",COUNTIFS(Materials!$A$5:$A$304,$A66))</f>
        <v/>
      </c>
      <c r="R66" s="9">
        <f>IF($A66="","",IF($D66&lt;&gt;"","Material typed in — the BOM is ignored for this SKU",IF($Q66=0,"No BOM lines — type a material cost in column D",IF(AND($N66&lt;&gt;"",ABS($P66)&gt;0.05),"Standard cost is more than 5% out — restate it",""))))</f>
        <v/>
      </c>
    </row>
    <row r="67">
      <c r="A67" s="14" t="n"/>
      <c r="B67" s="14" t="n"/>
      <c r="C67" s="11" t="n"/>
      <c r="D67" s="8" t="n"/>
      <c r="E67" s="17">
        <f>IF($A67="","",IF($D67&lt;&gt;"",$D67,IFERROR(SUMIFS(Materials!$H$5:$H$304,Materials!$A$5:$A$304,$A67),0)))</f>
        <v/>
      </c>
      <c r="F67" s="17">
        <f>IF($A67="","",$C67/60*Rates!$B$5)</f>
        <v/>
      </c>
      <c r="G67" s="17">
        <f>IF($A67="","",IFERROR(Rates!$B$6/Rates!$B$7,0)*$C67/60)</f>
        <v/>
      </c>
      <c r="H67" s="8" t="n"/>
      <c r="I67" s="12">
        <f>IF($A67="","",$E67+$F67+$G67+$H67)</f>
        <v/>
      </c>
      <c r="J67" s="18">
        <f>IF($A67="","",IFERROR($E67/$I67,0))</f>
        <v/>
      </c>
      <c r="K67" s="18">
        <f>IF($A67="","",IFERROR($F67/$I67,0))</f>
        <v/>
      </c>
      <c r="L67" s="18">
        <f>IF($A67="","",IFERROR($G67/$I67,0))</f>
        <v/>
      </c>
      <c r="M67" s="18">
        <f>IF($A67="","",IFERROR($H67/$I67,0))</f>
        <v/>
      </c>
      <c r="N67" s="8" t="n"/>
      <c r="O67" s="17">
        <f>IF($A67="","",IF($N67="","",$I67-$N67))</f>
        <v/>
      </c>
      <c r="P67" s="18">
        <f>IF($A67="","",IF($N67="","",IFERROR(($I67-$N67)/$N67,0)))</f>
        <v/>
      </c>
      <c r="Q67" s="19">
        <f>IF($A67="","",COUNTIFS(Materials!$A$5:$A$304,$A67))</f>
        <v/>
      </c>
      <c r="R67" s="9">
        <f>IF($A67="","",IF($D67&lt;&gt;"","Material typed in — the BOM is ignored for this SKU",IF($Q67=0,"No BOM lines — type a material cost in column D",IF(AND($N67&lt;&gt;"",ABS($P67)&gt;0.05),"Standard cost is more than 5% out — restate it",""))))</f>
        <v/>
      </c>
    </row>
    <row r="68">
      <c r="A68" s="14" t="n"/>
      <c r="B68" s="14" t="n"/>
      <c r="C68" s="11" t="n"/>
      <c r="D68" s="8" t="n"/>
      <c r="E68" s="17">
        <f>IF($A68="","",IF($D68&lt;&gt;"",$D68,IFERROR(SUMIFS(Materials!$H$5:$H$304,Materials!$A$5:$A$304,$A68),0)))</f>
        <v/>
      </c>
      <c r="F68" s="17">
        <f>IF($A68="","",$C68/60*Rates!$B$5)</f>
        <v/>
      </c>
      <c r="G68" s="17">
        <f>IF($A68="","",IFERROR(Rates!$B$6/Rates!$B$7,0)*$C68/60)</f>
        <v/>
      </c>
      <c r="H68" s="8" t="n"/>
      <c r="I68" s="12">
        <f>IF($A68="","",$E68+$F68+$G68+$H68)</f>
        <v/>
      </c>
      <c r="J68" s="18">
        <f>IF($A68="","",IFERROR($E68/$I68,0))</f>
        <v/>
      </c>
      <c r="K68" s="18">
        <f>IF($A68="","",IFERROR($F68/$I68,0))</f>
        <v/>
      </c>
      <c r="L68" s="18">
        <f>IF($A68="","",IFERROR($G68/$I68,0))</f>
        <v/>
      </c>
      <c r="M68" s="18">
        <f>IF($A68="","",IFERROR($H68/$I68,0))</f>
        <v/>
      </c>
      <c r="N68" s="8" t="n"/>
      <c r="O68" s="17">
        <f>IF($A68="","",IF($N68="","",$I68-$N68))</f>
        <v/>
      </c>
      <c r="P68" s="18">
        <f>IF($A68="","",IF($N68="","",IFERROR(($I68-$N68)/$N68,0)))</f>
        <v/>
      </c>
      <c r="Q68" s="19">
        <f>IF($A68="","",COUNTIFS(Materials!$A$5:$A$304,$A68))</f>
        <v/>
      </c>
      <c r="R68" s="9">
        <f>IF($A68="","",IF($D68&lt;&gt;"","Material typed in — the BOM is ignored for this SKU",IF($Q68=0,"No BOM lines — type a material cost in column D",IF(AND($N68&lt;&gt;"",ABS($P68)&gt;0.05),"Standard cost is more than 5% out — restate it",""))))</f>
        <v/>
      </c>
    </row>
    <row r="69">
      <c r="A69" s="14" t="n"/>
      <c r="B69" s="14" t="n"/>
      <c r="C69" s="11" t="n"/>
      <c r="D69" s="8" t="n"/>
      <c r="E69" s="17">
        <f>IF($A69="","",IF($D69&lt;&gt;"",$D69,IFERROR(SUMIFS(Materials!$H$5:$H$304,Materials!$A$5:$A$304,$A69),0)))</f>
        <v/>
      </c>
      <c r="F69" s="17">
        <f>IF($A69="","",$C69/60*Rates!$B$5)</f>
        <v/>
      </c>
      <c r="G69" s="17">
        <f>IF($A69="","",IFERROR(Rates!$B$6/Rates!$B$7,0)*$C69/60)</f>
        <v/>
      </c>
      <c r="H69" s="8" t="n"/>
      <c r="I69" s="12">
        <f>IF($A69="","",$E69+$F69+$G69+$H69)</f>
        <v/>
      </c>
      <c r="J69" s="18">
        <f>IF($A69="","",IFERROR($E69/$I69,0))</f>
        <v/>
      </c>
      <c r="K69" s="18">
        <f>IF($A69="","",IFERROR($F69/$I69,0))</f>
        <v/>
      </c>
      <c r="L69" s="18">
        <f>IF($A69="","",IFERROR($G69/$I69,0))</f>
        <v/>
      </c>
      <c r="M69" s="18">
        <f>IF($A69="","",IFERROR($H69/$I69,0))</f>
        <v/>
      </c>
      <c r="N69" s="8" t="n"/>
      <c r="O69" s="17">
        <f>IF($A69="","",IF($N69="","",$I69-$N69))</f>
        <v/>
      </c>
      <c r="P69" s="18">
        <f>IF($A69="","",IF($N69="","",IFERROR(($I69-$N69)/$N69,0)))</f>
        <v/>
      </c>
      <c r="Q69" s="19">
        <f>IF($A69="","",COUNTIFS(Materials!$A$5:$A$304,$A69))</f>
        <v/>
      </c>
      <c r="R69" s="9">
        <f>IF($A69="","",IF($D69&lt;&gt;"","Material typed in — the BOM is ignored for this SKU",IF($Q69=0,"No BOM lines — type a material cost in column D",IF(AND($N69&lt;&gt;"",ABS($P69)&gt;0.05),"Standard cost is more than 5% out — restate it",""))))</f>
        <v/>
      </c>
    </row>
    <row r="70">
      <c r="A70" s="14" t="n"/>
      <c r="B70" s="14" t="n"/>
      <c r="C70" s="11" t="n"/>
      <c r="D70" s="8" t="n"/>
      <c r="E70" s="17">
        <f>IF($A70="","",IF($D70&lt;&gt;"",$D70,IFERROR(SUMIFS(Materials!$H$5:$H$304,Materials!$A$5:$A$304,$A70),0)))</f>
        <v/>
      </c>
      <c r="F70" s="17">
        <f>IF($A70="","",$C70/60*Rates!$B$5)</f>
        <v/>
      </c>
      <c r="G70" s="17">
        <f>IF($A70="","",IFERROR(Rates!$B$6/Rates!$B$7,0)*$C70/60)</f>
        <v/>
      </c>
      <c r="H70" s="8" t="n"/>
      <c r="I70" s="12">
        <f>IF($A70="","",$E70+$F70+$G70+$H70)</f>
        <v/>
      </c>
      <c r="J70" s="18">
        <f>IF($A70="","",IFERROR($E70/$I70,0))</f>
        <v/>
      </c>
      <c r="K70" s="18">
        <f>IF($A70="","",IFERROR($F70/$I70,0))</f>
        <v/>
      </c>
      <c r="L70" s="18">
        <f>IF($A70="","",IFERROR($G70/$I70,0))</f>
        <v/>
      </c>
      <c r="M70" s="18">
        <f>IF($A70="","",IFERROR($H70/$I70,0))</f>
        <v/>
      </c>
      <c r="N70" s="8" t="n"/>
      <c r="O70" s="17">
        <f>IF($A70="","",IF($N70="","",$I70-$N70))</f>
        <v/>
      </c>
      <c r="P70" s="18">
        <f>IF($A70="","",IF($N70="","",IFERROR(($I70-$N70)/$N70,0)))</f>
        <v/>
      </c>
      <c r="Q70" s="19">
        <f>IF($A70="","",COUNTIFS(Materials!$A$5:$A$304,$A70))</f>
        <v/>
      </c>
      <c r="R70" s="9">
        <f>IF($A70="","",IF($D70&lt;&gt;"","Material typed in — the BOM is ignored for this SKU",IF($Q70=0,"No BOM lines — type a material cost in column D",IF(AND($N70&lt;&gt;"",ABS($P70)&gt;0.05),"Standard cost is more than 5% out — restate it",""))))</f>
        <v/>
      </c>
    </row>
    <row r="71">
      <c r="A71" s="14" t="n"/>
      <c r="B71" s="14" t="n"/>
      <c r="C71" s="11" t="n"/>
      <c r="D71" s="8" t="n"/>
      <c r="E71" s="17">
        <f>IF($A71="","",IF($D71&lt;&gt;"",$D71,IFERROR(SUMIFS(Materials!$H$5:$H$304,Materials!$A$5:$A$304,$A71),0)))</f>
        <v/>
      </c>
      <c r="F71" s="17">
        <f>IF($A71="","",$C71/60*Rates!$B$5)</f>
        <v/>
      </c>
      <c r="G71" s="17">
        <f>IF($A71="","",IFERROR(Rates!$B$6/Rates!$B$7,0)*$C71/60)</f>
        <v/>
      </c>
      <c r="H71" s="8" t="n"/>
      <c r="I71" s="12">
        <f>IF($A71="","",$E71+$F71+$G71+$H71)</f>
        <v/>
      </c>
      <c r="J71" s="18">
        <f>IF($A71="","",IFERROR($E71/$I71,0))</f>
        <v/>
      </c>
      <c r="K71" s="18">
        <f>IF($A71="","",IFERROR($F71/$I71,0))</f>
        <v/>
      </c>
      <c r="L71" s="18">
        <f>IF($A71="","",IFERROR($G71/$I71,0))</f>
        <v/>
      </c>
      <c r="M71" s="18">
        <f>IF($A71="","",IFERROR($H71/$I71,0))</f>
        <v/>
      </c>
      <c r="N71" s="8" t="n"/>
      <c r="O71" s="17">
        <f>IF($A71="","",IF($N71="","",$I71-$N71))</f>
        <v/>
      </c>
      <c r="P71" s="18">
        <f>IF($A71="","",IF($N71="","",IFERROR(($I71-$N71)/$N71,0)))</f>
        <v/>
      </c>
      <c r="Q71" s="19">
        <f>IF($A71="","",COUNTIFS(Materials!$A$5:$A$304,$A71))</f>
        <v/>
      </c>
      <c r="R71" s="9">
        <f>IF($A71="","",IF($D71&lt;&gt;"","Material typed in — the BOM is ignored for this SKU",IF($Q71=0,"No BOM lines — type a material cost in column D",IF(AND($N71&lt;&gt;"",ABS($P71)&gt;0.05),"Standard cost is more than 5% out — restate it",""))))</f>
        <v/>
      </c>
    </row>
    <row r="72">
      <c r="A72" s="14" t="n"/>
      <c r="B72" s="14" t="n"/>
      <c r="C72" s="11" t="n"/>
      <c r="D72" s="8" t="n"/>
      <c r="E72" s="17">
        <f>IF($A72="","",IF($D72&lt;&gt;"",$D72,IFERROR(SUMIFS(Materials!$H$5:$H$304,Materials!$A$5:$A$304,$A72),0)))</f>
        <v/>
      </c>
      <c r="F72" s="17">
        <f>IF($A72="","",$C72/60*Rates!$B$5)</f>
        <v/>
      </c>
      <c r="G72" s="17">
        <f>IF($A72="","",IFERROR(Rates!$B$6/Rates!$B$7,0)*$C72/60)</f>
        <v/>
      </c>
      <c r="H72" s="8" t="n"/>
      <c r="I72" s="12">
        <f>IF($A72="","",$E72+$F72+$G72+$H72)</f>
        <v/>
      </c>
      <c r="J72" s="18">
        <f>IF($A72="","",IFERROR($E72/$I72,0))</f>
        <v/>
      </c>
      <c r="K72" s="18">
        <f>IF($A72="","",IFERROR($F72/$I72,0))</f>
        <v/>
      </c>
      <c r="L72" s="18">
        <f>IF($A72="","",IFERROR($G72/$I72,0))</f>
        <v/>
      </c>
      <c r="M72" s="18">
        <f>IF($A72="","",IFERROR($H72/$I72,0))</f>
        <v/>
      </c>
      <c r="N72" s="8" t="n"/>
      <c r="O72" s="17">
        <f>IF($A72="","",IF($N72="","",$I72-$N72))</f>
        <v/>
      </c>
      <c r="P72" s="18">
        <f>IF($A72="","",IF($N72="","",IFERROR(($I72-$N72)/$N72,0)))</f>
        <v/>
      </c>
      <c r="Q72" s="19">
        <f>IF($A72="","",COUNTIFS(Materials!$A$5:$A$304,$A72))</f>
        <v/>
      </c>
      <c r="R72" s="9">
        <f>IF($A72="","",IF($D72&lt;&gt;"","Material typed in — the BOM is ignored for this SKU",IF($Q72=0,"No BOM lines — type a material cost in column D",IF(AND($N72&lt;&gt;"",ABS($P72)&gt;0.05),"Standard cost is more than 5% out — restate it",""))))</f>
        <v/>
      </c>
    </row>
    <row r="73">
      <c r="A73" s="14" t="n"/>
      <c r="B73" s="14" t="n"/>
      <c r="C73" s="11" t="n"/>
      <c r="D73" s="8" t="n"/>
      <c r="E73" s="17">
        <f>IF($A73="","",IF($D73&lt;&gt;"",$D73,IFERROR(SUMIFS(Materials!$H$5:$H$304,Materials!$A$5:$A$304,$A73),0)))</f>
        <v/>
      </c>
      <c r="F73" s="17">
        <f>IF($A73="","",$C73/60*Rates!$B$5)</f>
        <v/>
      </c>
      <c r="G73" s="17">
        <f>IF($A73="","",IFERROR(Rates!$B$6/Rates!$B$7,0)*$C73/60)</f>
        <v/>
      </c>
      <c r="H73" s="8" t="n"/>
      <c r="I73" s="12">
        <f>IF($A73="","",$E73+$F73+$G73+$H73)</f>
        <v/>
      </c>
      <c r="J73" s="18">
        <f>IF($A73="","",IFERROR($E73/$I73,0))</f>
        <v/>
      </c>
      <c r="K73" s="18">
        <f>IF($A73="","",IFERROR($F73/$I73,0))</f>
        <v/>
      </c>
      <c r="L73" s="18">
        <f>IF($A73="","",IFERROR($G73/$I73,0))</f>
        <v/>
      </c>
      <c r="M73" s="18">
        <f>IF($A73="","",IFERROR($H73/$I73,0))</f>
        <v/>
      </c>
      <c r="N73" s="8" t="n"/>
      <c r="O73" s="17">
        <f>IF($A73="","",IF($N73="","",$I73-$N73))</f>
        <v/>
      </c>
      <c r="P73" s="18">
        <f>IF($A73="","",IF($N73="","",IFERROR(($I73-$N73)/$N73,0)))</f>
        <v/>
      </c>
      <c r="Q73" s="19">
        <f>IF($A73="","",COUNTIFS(Materials!$A$5:$A$304,$A73))</f>
        <v/>
      </c>
      <c r="R73" s="9">
        <f>IF($A73="","",IF($D73&lt;&gt;"","Material typed in — the BOM is ignored for this SKU",IF($Q73=0,"No BOM lines — type a material cost in column D",IF(AND($N73&lt;&gt;"",ABS($P73)&gt;0.05),"Standard cost is more than 5% out — restate it",""))))</f>
        <v/>
      </c>
    </row>
    <row r="74">
      <c r="A74" s="14" t="n"/>
      <c r="B74" s="14" t="n"/>
      <c r="C74" s="11" t="n"/>
      <c r="D74" s="8" t="n"/>
      <c r="E74" s="17">
        <f>IF($A74="","",IF($D74&lt;&gt;"",$D74,IFERROR(SUMIFS(Materials!$H$5:$H$304,Materials!$A$5:$A$304,$A74),0)))</f>
        <v/>
      </c>
      <c r="F74" s="17">
        <f>IF($A74="","",$C74/60*Rates!$B$5)</f>
        <v/>
      </c>
      <c r="G74" s="17">
        <f>IF($A74="","",IFERROR(Rates!$B$6/Rates!$B$7,0)*$C74/60)</f>
        <v/>
      </c>
      <c r="H74" s="8" t="n"/>
      <c r="I74" s="12">
        <f>IF($A74="","",$E74+$F74+$G74+$H74)</f>
        <v/>
      </c>
      <c r="J74" s="18">
        <f>IF($A74="","",IFERROR($E74/$I74,0))</f>
        <v/>
      </c>
      <c r="K74" s="18">
        <f>IF($A74="","",IFERROR($F74/$I74,0))</f>
        <v/>
      </c>
      <c r="L74" s="18">
        <f>IF($A74="","",IFERROR($G74/$I74,0))</f>
        <v/>
      </c>
      <c r="M74" s="18">
        <f>IF($A74="","",IFERROR($H74/$I74,0))</f>
        <v/>
      </c>
      <c r="N74" s="8" t="n"/>
      <c r="O74" s="17">
        <f>IF($A74="","",IF($N74="","",$I74-$N74))</f>
        <v/>
      </c>
      <c r="P74" s="18">
        <f>IF($A74="","",IF($N74="","",IFERROR(($I74-$N74)/$N74,0)))</f>
        <v/>
      </c>
      <c r="Q74" s="19">
        <f>IF($A74="","",COUNTIFS(Materials!$A$5:$A$304,$A74))</f>
        <v/>
      </c>
      <c r="R74" s="9">
        <f>IF($A74="","",IF($D74&lt;&gt;"","Material typed in — the BOM is ignored for this SKU",IF($Q74=0,"No BOM lines — type a material cost in column D",IF(AND($N74&lt;&gt;"",ABS($P74)&gt;0.05),"Standard cost is more than 5% out — restate it",""))))</f>
        <v/>
      </c>
    </row>
    <row r="75">
      <c r="A75" s="14" t="n"/>
      <c r="B75" s="14" t="n"/>
      <c r="C75" s="11" t="n"/>
      <c r="D75" s="8" t="n"/>
      <c r="E75" s="17">
        <f>IF($A75="","",IF($D75&lt;&gt;"",$D75,IFERROR(SUMIFS(Materials!$H$5:$H$304,Materials!$A$5:$A$304,$A75),0)))</f>
        <v/>
      </c>
      <c r="F75" s="17">
        <f>IF($A75="","",$C75/60*Rates!$B$5)</f>
        <v/>
      </c>
      <c r="G75" s="17">
        <f>IF($A75="","",IFERROR(Rates!$B$6/Rates!$B$7,0)*$C75/60)</f>
        <v/>
      </c>
      <c r="H75" s="8" t="n"/>
      <c r="I75" s="12">
        <f>IF($A75="","",$E75+$F75+$G75+$H75)</f>
        <v/>
      </c>
      <c r="J75" s="18">
        <f>IF($A75="","",IFERROR($E75/$I75,0))</f>
        <v/>
      </c>
      <c r="K75" s="18">
        <f>IF($A75="","",IFERROR($F75/$I75,0))</f>
        <v/>
      </c>
      <c r="L75" s="18">
        <f>IF($A75="","",IFERROR($G75/$I75,0))</f>
        <v/>
      </c>
      <c r="M75" s="18">
        <f>IF($A75="","",IFERROR($H75/$I75,0))</f>
        <v/>
      </c>
      <c r="N75" s="8" t="n"/>
      <c r="O75" s="17">
        <f>IF($A75="","",IF($N75="","",$I75-$N75))</f>
        <v/>
      </c>
      <c r="P75" s="18">
        <f>IF($A75="","",IF($N75="","",IFERROR(($I75-$N75)/$N75,0)))</f>
        <v/>
      </c>
      <c r="Q75" s="19">
        <f>IF($A75="","",COUNTIFS(Materials!$A$5:$A$304,$A75))</f>
        <v/>
      </c>
      <c r="R75" s="9">
        <f>IF($A75="","",IF($D75&lt;&gt;"","Material typed in — the BOM is ignored for this SKU",IF($Q75=0,"No BOM lines — type a material cost in column D",IF(AND($N75&lt;&gt;"",ABS($P75)&gt;0.05),"Standard cost is more than 5% out — restate it",""))))</f>
        <v/>
      </c>
    </row>
    <row r="76">
      <c r="A76" s="14" t="n"/>
      <c r="B76" s="14" t="n"/>
      <c r="C76" s="11" t="n"/>
      <c r="D76" s="8" t="n"/>
      <c r="E76" s="17">
        <f>IF($A76="","",IF($D76&lt;&gt;"",$D76,IFERROR(SUMIFS(Materials!$H$5:$H$304,Materials!$A$5:$A$304,$A76),0)))</f>
        <v/>
      </c>
      <c r="F76" s="17">
        <f>IF($A76="","",$C76/60*Rates!$B$5)</f>
        <v/>
      </c>
      <c r="G76" s="17">
        <f>IF($A76="","",IFERROR(Rates!$B$6/Rates!$B$7,0)*$C76/60)</f>
        <v/>
      </c>
      <c r="H76" s="8" t="n"/>
      <c r="I76" s="12">
        <f>IF($A76="","",$E76+$F76+$G76+$H76)</f>
        <v/>
      </c>
      <c r="J76" s="18">
        <f>IF($A76="","",IFERROR($E76/$I76,0))</f>
        <v/>
      </c>
      <c r="K76" s="18">
        <f>IF($A76="","",IFERROR($F76/$I76,0))</f>
        <v/>
      </c>
      <c r="L76" s="18">
        <f>IF($A76="","",IFERROR($G76/$I76,0))</f>
        <v/>
      </c>
      <c r="M76" s="18">
        <f>IF($A76="","",IFERROR($H76/$I76,0))</f>
        <v/>
      </c>
      <c r="N76" s="8" t="n"/>
      <c r="O76" s="17">
        <f>IF($A76="","",IF($N76="","",$I76-$N76))</f>
        <v/>
      </c>
      <c r="P76" s="18">
        <f>IF($A76="","",IF($N76="","",IFERROR(($I76-$N76)/$N76,0)))</f>
        <v/>
      </c>
      <c r="Q76" s="19">
        <f>IF($A76="","",COUNTIFS(Materials!$A$5:$A$304,$A76))</f>
        <v/>
      </c>
      <c r="R76" s="9">
        <f>IF($A76="","",IF($D76&lt;&gt;"","Material typed in — the BOM is ignored for this SKU",IF($Q76=0,"No BOM lines — type a material cost in column D",IF(AND($N76&lt;&gt;"",ABS($P76)&gt;0.05),"Standard cost is more than 5% out — restate it",""))))</f>
        <v/>
      </c>
    </row>
    <row r="77">
      <c r="A77" s="14" t="n"/>
      <c r="B77" s="14" t="n"/>
      <c r="C77" s="11" t="n"/>
      <c r="D77" s="8" t="n"/>
      <c r="E77" s="17">
        <f>IF($A77="","",IF($D77&lt;&gt;"",$D77,IFERROR(SUMIFS(Materials!$H$5:$H$304,Materials!$A$5:$A$304,$A77),0)))</f>
        <v/>
      </c>
      <c r="F77" s="17">
        <f>IF($A77="","",$C77/60*Rates!$B$5)</f>
        <v/>
      </c>
      <c r="G77" s="17">
        <f>IF($A77="","",IFERROR(Rates!$B$6/Rates!$B$7,0)*$C77/60)</f>
        <v/>
      </c>
      <c r="H77" s="8" t="n"/>
      <c r="I77" s="12">
        <f>IF($A77="","",$E77+$F77+$G77+$H77)</f>
        <v/>
      </c>
      <c r="J77" s="18">
        <f>IF($A77="","",IFERROR($E77/$I77,0))</f>
        <v/>
      </c>
      <c r="K77" s="18">
        <f>IF($A77="","",IFERROR($F77/$I77,0))</f>
        <v/>
      </c>
      <c r="L77" s="18">
        <f>IF($A77="","",IFERROR($G77/$I77,0))</f>
        <v/>
      </c>
      <c r="M77" s="18">
        <f>IF($A77="","",IFERROR($H77/$I77,0))</f>
        <v/>
      </c>
      <c r="N77" s="8" t="n"/>
      <c r="O77" s="17">
        <f>IF($A77="","",IF($N77="","",$I77-$N77))</f>
        <v/>
      </c>
      <c r="P77" s="18">
        <f>IF($A77="","",IF($N77="","",IFERROR(($I77-$N77)/$N77,0)))</f>
        <v/>
      </c>
      <c r="Q77" s="19">
        <f>IF($A77="","",COUNTIFS(Materials!$A$5:$A$304,$A77))</f>
        <v/>
      </c>
      <c r="R77" s="9">
        <f>IF($A77="","",IF($D77&lt;&gt;"","Material typed in — the BOM is ignored for this SKU",IF($Q77=0,"No BOM lines — type a material cost in column D",IF(AND($N77&lt;&gt;"",ABS($P77)&gt;0.05),"Standard cost is more than 5% out — restate it",""))))</f>
        <v/>
      </c>
    </row>
    <row r="78">
      <c r="A78" s="14" t="n"/>
      <c r="B78" s="14" t="n"/>
      <c r="C78" s="11" t="n"/>
      <c r="D78" s="8" t="n"/>
      <c r="E78" s="17">
        <f>IF($A78="","",IF($D78&lt;&gt;"",$D78,IFERROR(SUMIFS(Materials!$H$5:$H$304,Materials!$A$5:$A$304,$A78),0)))</f>
        <v/>
      </c>
      <c r="F78" s="17">
        <f>IF($A78="","",$C78/60*Rates!$B$5)</f>
        <v/>
      </c>
      <c r="G78" s="17">
        <f>IF($A78="","",IFERROR(Rates!$B$6/Rates!$B$7,0)*$C78/60)</f>
        <v/>
      </c>
      <c r="H78" s="8" t="n"/>
      <c r="I78" s="12">
        <f>IF($A78="","",$E78+$F78+$G78+$H78)</f>
        <v/>
      </c>
      <c r="J78" s="18">
        <f>IF($A78="","",IFERROR($E78/$I78,0))</f>
        <v/>
      </c>
      <c r="K78" s="18">
        <f>IF($A78="","",IFERROR($F78/$I78,0))</f>
        <v/>
      </c>
      <c r="L78" s="18">
        <f>IF($A78="","",IFERROR($G78/$I78,0))</f>
        <v/>
      </c>
      <c r="M78" s="18">
        <f>IF($A78="","",IFERROR($H78/$I78,0))</f>
        <v/>
      </c>
      <c r="N78" s="8" t="n"/>
      <c r="O78" s="17">
        <f>IF($A78="","",IF($N78="","",$I78-$N78))</f>
        <v/>
      </c>
      <c r="P78" s="18">
        <f>IF($A78="","",IF($N78="","",IFERROR(($I78-$N78)/$N78,0)))</f>
        <v/>
      </c>
      <c r="Q78" s="19">
        <f>IF($A78="","",COUNTIFS(Materials!$A$5:$A$304,$A78))</f>
        <v/>
      </c>
      <c r="R78" s="9">
        <f>IF($A78="","",IF($D78&lt;&gt;"","Material typed in — the BOM is ignored for this SKU",IF($Q78=0,"No BOM lines — type a material cost in column D",IF(AND($N78&lt;&gt;"",ABS($P78)&gt;0.05),"Standard cost is more than 5% out — restate it",""))))</f>
        <v/>
      </c>
    </row>
    <row r="79">
      <c r="A79" s="14" t="n"/>
      <c r="B79" s="14" t="n"/>
      <c r="C79" s="11" t="n"/>
      <c r="D79" s="8" t="n"/>
      <c r="E79" s="17">
        <f>IF($A79="","",IF($D79&lt;&gt;"",$D79,IFERROR(SUMIFS(Materials!$H$5:$H$304,Materials!$A$5:$A$304,$A79),0)))</f>
        <v/>
      </c>
      <c r="F79" s="17">
        <f>IF($A79="","",$C79/60*Rates!$B$5)</f>
        <v/>
      </c>
      <c r="G79" s="17">
        <f>IF($A79="","",IFERROR(Rates!$B$6/Rates!$B$7,0)*$C79/60)</f>
        <v/>
      </c>
      <c r="H79" s="8" t="n"/>
      <c r="I79" s="12">
        <f>IF($A79="","",$E79+$F79+$G79+$H79)</f>
        <v/>
      </c>
      <c r="J79" s="18">
        <f>IF($A79="","",IFERROR($E79/$I79,0))</f>
        <v/>
      </c>
      <c r="K79" s="18">
        <f>IF($A79="","",IFERROR($F79/$I79,0))</f>
        <v/>
      </c>
      <c r="L79" s="18">
        <f>IF($A79="","",IFERROR($G79/$I79,0))</f>
        <v/>
      </c>
      <c r="M79" s="18">
        <f>IF($A79="","",IFERROR($H79/$I79,0))</f>
        <v/>
      </c>
      <c r="N79" s="8" t="n"/>
      <c r="O79" s="17">
        <f>IF($A79="","",IF($N79="","",$I79-$N79))</f>
        <v/>
      </c>
      <c r="P79" s="18">
        <f>IF($A79="","",IF($N79="","",IFERROR(($I79-$N79)/$N79,0)))</f>
        <v/>
      </c>
      <c r="Q79" s="19">
        <f>IF($A79="","",COUNTIFS(Materials!$A$5:$A$304,$A79))</f>
        <v/>
      </c>
      <c r="R79" s="9">
        <f>IF($A79="","",IF($D79&lt;&gt;"","Material typed in — the BOM is ignored for this SKU",IF($Q79=0,"No BOM lines — type a material cost in column D",IF(AND($N79&lt;&gt;"",ABS($P79)&gt;0.05),"Standard cost is more than 5% out — restate it",""))))</f>
        <v/>
      </c>
    </row>
    <row r="80">
      <c r="A80" s="14" t="n"/>
      <c r="B80" s="14" t="n"/>
      <c r="C80" s="11" t="n"/>
      <c r="D80" s="8" t="n"/>
      <c r="E80" s="17">
        <f>IF($A80="","",IF($D80&lt;&gt;"",$D80,IFERROR(SUMIFS(Materials!$H$5:$H$304,Materials!$A$5:$A$304,$A80),0)))</f>
        <v/>
      </c>
      <c r="F80" s="17">
        <f>IF($A80="","",$C80/60*Rates!$B$5)</f>
        <v/>
      </c>
      <c r="G80" s="17">
        <f>IF($A80="","",IFERROR(Rates!$B$6/Rates!$B$7,0)*$C80/60)</f>
        <v/>
      </c>
      <c r="H80" s="8" t="n"/>
      <c r="I80" s="12">
        <f>IF($A80="","",$E80+$F80+$G80+$H80)</f>
        <v/>
      </c>
      <c r="J80" s="18">
        <f>IF($A80="","",IFERROR($E80/$I80,0))</f>
        <v/>
      </c>
      <c r="K80" s="18">
        <f>IF($A80="","",IFERROR($F80/$I80,0))</f>
        <v/>
      </c>
      <c r="L80" s="18">
        <f>IF($A80="","",IFERROR($G80/$I80,0))</f>
        <v/>
      </c>
      <c r="M80" s="18">
        <f>IF($A80="","",IFERROR($H80/$I80,0))</f>
        <v/>
      </c>
      <c r="N80" s="8" t="n"/>
      <c r="O80" s="17">
        <f>IF($A80="","",IF($N80="","",$I80-$N80))</f>
        <v/>
      </c>
      <c r="P80" s="18">
        <f>IF($A80="","",IF($N80="","",IFERROR(($I80-$N80)/$N80,0)))</f>
        <v/>
      </c>
      <c r="Q80" s="19">
        <f>IF($A80="","",COUNTIFS(Materials!$A$5:$A$304,$A80))</f>
        <v/>
      </c>
      <c r="R80" s="9">
        <f>IF($A80="","",IF($D80&lt;&gt;"","Material typed in — the BOM is ignored for this SKU",IF($Q80=0,"No BOM lines — type a material cost in column D",IF(AND($N80&lt;&gt;"",ABS($P80)&gt;0.05),"Standard cost is more than 5% out — restate it",""))))</f>
        <v/>
      </c>
    </row>
    <row r="81">
      <c r="A81" s="14" t="n"/>
      <c r="B81" s="14" t="n"/>
      <c r="C81" s="11" t="n"/>
      <c r="D81" s="8" t="n"/>
      <c r="E81" s="17">
        <f>IF($A81="","",IF($D81&lt;&gt;"",$D81,IFERROR(SUMIFS(Materials!$H$5:$H$304,Materials!$A$5:$A$304,$A81),0)))</f>
        <v/>
      </c>
      <c r="F81" s="17">
        <f>IF($A81="","",$C81/60*Rates!$B$5)</f>
        <v/>
      </c>
      <c r="G81" s="17">
        <f>IF($A81="","",IFERROR(Rates!$B$6/Rates!$B$7,0)*$C81/60)</f>
        <v/>
      </c>
      <c r="H81" s="8" t="n"/>
      <c r="I81" s="12">
        <f>IF($A81="","",$E81+$F81+$G81+$H81)</f>
        <v/>
      </c>
      <c r="J81" s="18">
        <f>IF($A81="","",IFERROR($E81/$I81,0))</f>
        <v/>
      </c>
      <c r="K81" s="18">
        <f>IF($A81="","",IFERROR($F81/$I81,0))</f>
        <v/>
      </c>
      <c r="L81" s="18">
        <f>IF($A81="","",IFERROR($G81/$I81,0))</f>
        <v/>
      </c>
      <c r="M81" s="18">
        <f>IF($A81="","",IFERROR($H81/$I81,0))</f>
        <v/>
      </c>
      <c r="N81" s="8" t="n"/>
      <c r="O81" s="17">
        <f>IF($A81="","",IF($N81="","",$I81-$N81))</f>
        <v/>
      </c>
      <c r="P81" s="18">
        <f>IF($A81="","",IF($N81="","",IFERROR(($I81-$N81)/$N81,0)))</f>
        <v/>
      </c>
      <c r="Q81" s="19">
        <f>IF($A81="","",COUNTIFS(Materials!$A$5:$A$304,$A81))</f>
        <v/>
      </c>
      <c r="R81" s="9">
        <f>IF($A81="","",IF($D81&lt;&gt;"","Material typed in — the BOM is ignored for this SKU",IF($Q81=0,"No BOM lines — type a material cost in column D",IF(AND($N81&lt;&gt;"",ABS($P81)&gt;0.05),"Standard cost is more than 5% out — restate it",""))))</f>
        <v/>
      </c>
    </row>
    <row r="82">
      <c r="A82" s="14" t="n"/>
      <c r="B82" s="14" t="n"/>
      <c r="C82" s="11" t="n"/>
      <c r="D82" s="8" t="n"/>
      <c r="E82" s="17">
        <f>IF($A82="","",IF($D82&lt;&gt;"",$D82,IFERROR(SUMIFS(Materials!$H$5:$H$304,Materials!$A$5:$A$304,$A82),0)))</f>
        <v/>
      </c>
      <c r="F82" s="17">
        <f>IF($A82="","",$C82/60*Rates!$B$5)</f>
        <v/>
      </c>
      <c r="G82" s="17">
        <f>IF($A82="","",IFERROR(Rates!$B$6/Rates!$B$7,0)*$C82/60)</f>
        <v/>
      </c>
      <c r="H82" s="8" t="n"/>
      <c r="I82" s="12">
        <f>IF($A82="","",$E82+$F82+$G82+$H82)</f>
        <v/>
      </c>
      <c r="J82" s="18">
        <f>IF($A82="","",IFERROR($E82/$I82,0))</f>
        <v/>
      </c>
      <c r="K82" s="18">
        <f>IF($A82="","",IFERROR($F82/$I82,0))</f>
        <v/>
      </c>
      <c r="L82" s="18">
        <f>IF($A82="","",IFERROR($G82/$I82,0))</f>
        <v/>
      </c>
      <c r="M82" s="18">
        <f>IF($A82="","",IFERROR($H82/$I82,0))</f>
        <v/>
      </c>
      <c r="N82" s="8" t="n"/>
      <c r="O82" s="17">
        <f>IF($A82="","",IF($N82="","",$I82-$N82))</f>
        <v/>
      </c>
      <c r="P82" s="18">
        <f>IF($A82="","",IF($N82="","",IFERROR(($I82-$N82)/$N82,0)))</f>
        <v/>
      </c>
      <c r="Q82" s="19">
        <f>IF($A82="","",COUNTIFS(Materials!$A$5:$A$304,$A82))</f>
        <v/>
      </c>
      <c r="R82" s="9">
        <f>IF($A82="","",IF($D82&lt;&gt;"","Material typed in — the BOM is ignored for this SKU",IF($Q82=0,"No BOM lines — type a material cost in column D",IF(AND($N82&lt;&gt;"",ABS($P82)&gt;0.05),"Standard cost is more than 5% out — restate it",""))))</f>
        <v/>
      </c>
    </row>
    <row r="83">
      <c r="A83" s="14" t="n"/>
      <c r="B83" s="14" t="n"/>
      <c r="C83" s="11" t="n"/>
      <c r="D83" s="8" t="n"/>
      <c r="E83" s="17">
        <f>IF($A83="","",IF($D83&lt;&gt;"",$D83,IFERROR(SUMIFS(Materials!$H$5:$H$304,Materials!$A$5:$A$304,$A83),0)))</f>
        <v/>
      </c>
      <c r="F83" s="17">
        <f>IF($A83="","",$C83/60*Rates!$B$5)</f>
        <v/>
      </c>
      <c r="G83" s="17">
        <f>IF($A83="","",IFERROR(Rates!$B$6/Rates!$B$7,0)*$C83/60)</f>
        <v/>
      </c>
      <c r="H83" s="8" t="n"/>
      <c r="I83" s="12">
        <f>IF($A83="","",$E83+$F83+$G83+$H83)</f>
        <v/>
      </c>
      <c r="J83" s="18">
        <f>IF($A83="","",IFERROR($E83/$I83,0))</f>
        <v/>
      </c>
      <c r="K83" s="18">
        <f>IF($A83="","",IFERROR($F83/$I83,0))</f>
        <v/>
      </c>
      <c r="L83" s="18">
        <f>IF($A83="","",IFERROR($G83/$I83,0))</f>
        <v/>
      </c>
      <c r="M83" s="18">
        <f>IF($A83="","",IFERROR($H83/$I83,0))</f>
        <v/>
      </c>
      <c r="N83" s="8" t="n"/>
      <c r="O83" s="17">
        <f>IF($A83="","",IF($N83="","",$I83-$N83))</f>
        <v/>
      </c>
      <c r="P83" s="18">
        <f>IF($A83="","",IF($N83="","",IFERROR(($I83-$N83)/$N83,0)))</f>
        <v/>
      </c>
      <c r="Q83" s="19">
        <f>IF($A83="","",COUNTIFS(Materials!$A$5:$A$304,$A83))</f>
        <v/>
      </c>
      <c r="R83" s="9">
        <f>IF($A83="","",IF($D83&lt;&gt;"","Material typed in — the BOM is ignored for this SKU",IF($Q83=0,"No BOM lines — type a material cost in column D",IF(AND($N83&lt;&gt;"",ABS($P83)&gt;0.05),"Standard cost is more than 5% out — restate it",""))))</f>
        <v/>
      </c>
    </row>
    <row r="84">
      <c r="A84" s="14" t="n"/>
      <c r="B84" s="14" t="n"/>
      <c r="C84" s="11" t="n"/>
      <c r="D84" s="8" t="n"/>
      <c r="E84" s="17">
        <f>IF($A84="","",IF($D84&lt;&gt;"",$D84,IFERROR(SUMIFS(Materials!$H$5:$H$304,Materials!$A$5:$A$304,$A84),0)))</f>
        <v/>
      </c>
      <c r="F84" s="17">
        <f>IF($A84="","",$C84/60*Rates!$B$5)</f>
        <v/>
      </c>
      <c r="G84" s="17">
        <f>IF($A84="","",IFERROR(Rates!$B$6/Rates!$B$7,0)*$C84/60)</f>
        <v/>
      </c>
      <c r="H84" s="8" t="n"/>
      <c r="I84" s="12">
        <f>IF($A84="","",$E84+$F84+$G84+$H84)</f>
        <v/>
      </c>
      <c r="J84" s="18">
        <f>IF($A84="","",IFERROR($E84/$I84,0))</f>
        <v/>
      </c>
      <c r="K84" s="18">
        <f>IF($A84="","",IFERROR($F84/$I84,0))</f>
        <v/>
      </c>
      <c r="L84" s="18">
        <f>IF($A84="","",IFERROR($G84/$I84,0))</f>
        <v/>
      </c>
      <c r="M84" s="18">
        <f>IF($A84="","",IFERROR($H84/$I84,0))</f>
        <v/>
      </c>
      <c r="N84" s="8" t="n"/>
      <c r="O84" s="17">
        <f>IF($A84="","",IF($N84="","",$I84-$N84))</f>
        <v/>
      </c>
      <c r="P84" s="18">
        <f>IF($A84="","",IF($N84="","",IFERROR(($I84-$N84)/$N84,0)))</f>
        <v/>
      </c>
      <c r="Q84" s="19">
        <f>IF($A84="","",COUNTIFS(Materials!$A$5:$A$304,$A84))</f>
        <v/>
      </c>
      <c r="R84" s="9">
        <f>IF($A84="","",IF($D84&lt;&gt;"","Material typed in — the BOM is ignored for this SKU",IF($Q84=0,"No BOM lines — type a material cost in column D",IF(AND($N84&lt;&gt;"",ABS($P84)&gt;0.05),"Standard cost is more than 5% out — restate it",""))))</f>
        <v/>
      </c>
    </row>
    <row r="85">
      <c r="A85" s="14" t="n"/>
      <c r="B85" s="14" t="n"/>
      <c r="C85" s="11" t="n"/>
      <c r="D85" s="8" t="n"/>
      <c r="E85" s="17">
        <f>IF($A85="","",IF($D85&lt;&gt;"",$D85,IFERROR(SUMIFS(Materials!$H$5:$H$304,Materials!$A$5:$A$304,$A85),0)))</f>
        <v/>
      </c>
      <c r="F85" s="17">
        <f>IF($A85="","",$C85/60*Rates!$B$5)</f>
        <v/>
      </c>
      <c r="G85" s="17">
        <f>IF($A85="","",IFERROR(Rates!$B$6/Rates!$B$7,0)*$C85/60)</f>
        <v/>
      </c>
      <c r="H85" s="8" t="n"/>
      <c r="I85" s="12">
        <f>IF($A85="","",$E85+$F85+$G85+$H85)</f>
        <v/>
      </c>
      <c r="J85" s="18">
        <f>IF($A85="","",IFERROR($E85/$I85,0))</f>
        <v/>
      </c>
      <c r="K85" s="18">
        <f>IF($A85="","",IFERROR($F85/$I85,0))</f>
        <v/>
      </c>
      <c r="L85" s="18">
        <f>IF($A85="","",IFERROR($G85/$I85,0))</f>
        <v/>
      </c>
      <c r="M85" s="18">
        <f>IF($A85="","",IFERROR($H85/$I85,0))</f>
        <v/>
      </c>
      <c r="N85" s="8" t="n"/>
      <c r="O85" s="17">
        <f>IF($A85="","",IF($N85="","",$I85-$N85))</f>
        <v/>
      </c>
      <c r="P85" s="18">
        <f>IF($A85="","",IF($N85="","",IFERROR(($I85-$N85)/$N85,0)))</f>
        <v/>
      </c>
      <c r="Q85" s="19">
        <f>IF($A85="","",COUNTIFS(Materials!$A$5:$A$304,$A85))</f>
        <v/>
      </c>
      <c r="R85" s="9">
        <f>IF($A85="","",IF($D85&lt;&gt;"","Material typed in — the BOM is ignored for this SKU",IF($Q85=0,"No BOM lines — type a material cost in column D",IF(AND($N85&lt;&gt;"",ABS($P85)&gt;0.05),"Standard cost is more than 5% out — restate it",""))))</f>
        <v/>
      </c>
    </row>
    <row r="86">
      <c r="A86" s="14" t="n"/>
      <c r="B86" s="14" t="n"/>
      <c r="C86" s="11" t="n"/>
      <c r="D86" s="8" t="n"/>
      <c r="E86" s="17">
        <f>IF($A86="","",IF($D86&lt;&gt;"",$D86,IFERROR(SUMIFS(Materials!$H$5:$H$304,Materials!$A$5:$A$304,$A86),0)))</f>
        <v/>
      </c>
      <c r="F86" s="17">
        <f>IF($A86="","",$C86/60*Rates!$B$5)</f>
        <v/>
      </c>
      <c r="G86" s="17">
        <f>IF($A86="","",IFERROR(Rates!$B$6/Rates!$B$7,0)*$C86/60)</f>
        <v/>
      </c>
      <c r="H86" s="8" t="n"/>
      <c r="I86" s="12">
        <f>IF($A86="","",$E86+$F86+$G86+$H86)</f>
        <v/>
      </c>
      <c r="J86" s="18">
        <f>IF($A86="","",IFERROR($E86/$I86,0))</f>
        <v/>
      </c>
      <c r="K86" s="18">
        <f>IF($A86="","",IFERROR($F86/$I86,0))</f>
        <v/>
      </c>
      <c r="L86" s="18">
        <f>IF($A86="","",IFERROR($G86/$I86,0))</f>
        <v/>
      </c>
      <c r="M86" s="18">
        <f>IF($A86="","",IFERROR($H86/$I86,0))</f>
        <v/>
      </c>
      <c r="N86" s="8" t="n"/>
      <c r="O86" s="17">
        <f>IF($A86="","",IF($N86="","",$I86-$N86))</f>
        <v/>
      </c>
      <c r="P86" s="18">
        <f>IF($A86="","",IF($N86="","",IFERROR(($I86-$N86)/$N86,0)))</f>
        <v/>
      </c>
      <c r="Q86" s="19">
        <f>IF($A86="","",COUNTIFS(Materials!$A$5:$A$304,$A86))</f>
        <v/>
      </c>
      <c r="R86" s="9">
        <f>IF($A86="","",IF($D86&lt;&gt;"","Material typed in — the BOM is ignored for this SKU",IF($Q86=0,"No BOM lines — type a material cost in column D",IF(AND($N86&lt;&gt;"",ABS($P86)&gt;0.05),"Standard cost is more than 5% out — restate it",""))))</f>
        <v/>
      </c>
    </row>
    <row r="87">
      <c r="A87" s="14" t="n"/>
      <c r="B87" s="14" t="n"/>
      <c r="C87" s="11" t="n"/>
      <c r="D87" s="8" t="n"/>
      <c r="E87" s="17">
        <f>IF($A87="","",IF($D87&lt;&gt;"",$D87,IFERROR(SUMIFS(Materials!$H$5:$H$304,Materials!$A$5:$A$304,$A87),0)))</f>
        <v/>
      </c>
      <c r="F87" s="17">
        <f>IF($A87="","",$C87/60*Rates!$B$5)</f>
        <v/>
      </c>
      <c r="G87" s="17">
        <f>IF($A87="","",IFERROR(Rates!$B$6/Rates!$B$7,0)*$C87/60)</f>
        <v/>
      </c>
      <c r="H87" s="8" t="n"/>
      <c r="I87" s="12">
        <f>IF($A87="","",$E87+$F87+$G87+$H87)</f>
        <v/>
      </c>
      <c r="J87" s="18">
        <f>IF($A87="","",IFERROR($E87/$I87,0))</f>
        <v/>
      </c>
      <c r="K87" s="18">
        <f>IF($A87="","",IFERROR($F87/$I87,0))</f>
        <v/>
      </c>
      <c r="L87" s="18">
        <f>IF($A87="","",IFERROR($G87/$I87,0))</f>
        <v/>
      </c>
      <c r="M87" s="18">
        <f>IF($A87="","",IFERROR($H87/$I87,0))</f>
        <v/>
      </c>
      <c r="N87" s="8" t="n"/>
      <c r="O87" s="17">
        <f>IF($A87="","",IF($N87="","",$I87-$N87))</f>
        <v/>
      </c>
      <c r="P87" s="18">
        <f>IF($A87="","",IF($N87="","",IFERROR(($I87-$N87)/$N87,0)))</f>
        <v/>
      </c>
      <c r="Q87" s="19">
        <f>IF($A87="","",COUNTIFS(Materials!$A$5:$A$304,$A87))</f>
        <v/>
      </c>
      <c r="R87" s="9">
        <f>IF($A87="","",IF($D87&lt;&gt;"","Material typed in — the BOM is ignored for this SKU",IF($Q87=0,"No BOM lines — type a material cost in column D",IF(AND($N87&lt;&gt;"",ABS($P87)&gt;0.05),"Standard cost is more than 5% out — restate it",""))))</f>
        <v/>
      </c>
    </row>
    <row r="88">
      <c r="A88" s="14" t="n"/>
      <c r="B88" s="14" t="n"/>
      <c r="C88" s="11" t="n"/>
      <c r="D88" s="8" t="n"/>
      <c r="E88" s="17">
        <f>IF($A88="","",IF($D88&lt;&gt;"",$D88,IFERROR(SUMIFS(Materials!$H$5:$H$304,Materials!$A$5:$A$304,$A88),0)))</f>
        <v/>
      </c>
      <c r="F88" s="17">
        <f>IF($A88="","",$C88/60*Rates!$B$5)</f>
        <v/>
      </c>
      <c r="G88" s="17">
        <f>IF($A88="","",IFERROR(Rates!$B$6/Rates!$B$7,0)*$C88/60)</f>
        <v/>
      </c>
      <c r="H88" s="8" t="n"/>
      <c r="I88" s="12">
        <f>IF($A88="","",$E88+$F88+$G88+$H88)</f>
        <v/>
      </c>
      <c r="J88" s="18">
        <f>IF($A88="","",IFERROR($E88/$I88,0))</f>
        <v/>
      </c>
      <c r="K88" s="18">
        <f>IF($A88="","",IFERROR($F88/$I88,0))</f>
        <v/>
      </c>
      <c r="L88" s="18">
        <f>IF($A88="","",IFERROR($G88/$I88,0))</f>
        <v/>
      </c>
      <c r="M88" s="18">
        <f>IF($A88="","",IFERROR($H88/$I88,0))</f>
        <v/>
      </c>
      <c r="N88" s="8" t="n"/>
      <c r="O88" s="17">
        <f>IF($A88="","",IF($N88="","",$I88-$N88))</f>
        <v/>
      </c>
      <c r="P88" s="18">
        <f>IF($A88="","",IF($N88="","",IFERROR(($I88-$N88)/$N88,0)))</f>
        <v/>
      </c>
      <c r="Q88" s="19">
        <f>IF($A88="","",COUNTIFS(Materials!$A$5:$A$304,$A88))</f>
        <v/>
      </c>
      <c r="R88" s="9">
        <f>IF($A88="","",IF($D88&lt;&gt;"","Material typed in — the BOM is ignored for this SKU",IF($Q88=0,"No BOM lines — type a material cost in column D",IF(AND($N88&lt;&gt;"",ABS($P88)&gt;0.05),"Standard cost is more than 5% out — restate it",""))))</f>
        <v/>
      </c>
    </row>
    <row r="89">
      <c r="A89" s="14" t="n"/>
      <c r="B89" s="14" t="n"/>
      <c r="C89" s="11" t="n"/>
      <c r="D89" s="8" t="n"/>
      <c r="E89" s="17">
        <f>IF($A89="","",IF($D89&lt;&gt;"",$D89,IFERROR(SUMIFS(Materials!$H$5:$H$304,Materials!$A$5:$A$304,$A89),0)))</f>
        <v/>
      </c>
      <c r="F89" s="17">
        <f>IF($A89="","",$C89/60*Rates!$B$5)</f>
        <v/>
      </c>
      <c r="G89" s="17">
        <f>IF($A89="","",IFERROR(Rates!$B$6/Rates!$B$7,0)*$C89/60)</f>
        <v/>
      </c>
      <c r="H89" s="8" t="n"/>
      <c r="I89" s="12">
        <f>IF($A89="","",$E89+$F89+$G89+$H89)</f>
        <v/>
      </c>
      <c r="J89" s="18">
        <f>IF($A89="","",IFERROR($E89/$I89,0))</f>
        <v/>
      </c>
      <c r="K89" s="18">
        <f>IF($A89="","",IFERROR($F89/$I89,0))</f>
        <v/>
      </c>
      <c r="L89" s="18">
        <f>IF($A89="","",IFERROR($G89/$I89,0))</f>
        <v/>
      </c>
      <c r="M89" s="18">
        <f>IF($A89="","",IFERROR($H89/$I89,0))</f>
        <v/>
      </c>
      <c r="N89" s="8" t="n"/>
      <c r="O89" s="17">
        <f>IF($A89="","",IF($N89="","",$I89-$N89))</f>
        <v/>
      </c>
      <c r="P89" s="18">
        <f>IF($A89="","",IF($N89="","",IFERROR(($I89-$N89)/$N89,0)))</f>
        <v/>
      </c>
      <c r="Q89" s="19">
        <f>IF($A89="","",COUNTIFS(Materials!$A$5:$A$304,$A89))</f>
        <v/>
      </c>
      <c r="R89" s="9">
        <f>IF($A89="","",IF($D89&lt;&gt;"","Material typed in — the BOM is ignored for this SKU",IF($Q89=0,"No BOM lines — type a material cost in column D",IF(AND($N89&lt;&gt;"",ABS($P89)&gt;0.05),"Standard cost is more than 5% out — restate it",""))))</f>
        <v/>
      </c>
    </row>
    <row r="90">
      <c r="A90" s="14" t="n"/>
      <c r="B90" s="14" t="n"/>
      <c r="C90" s="11" t="n"/>
      <c r="D90" s="8" t="n"/>
      <c r="E90" s="17">
        <f>IF($A90="","",IF($D90&lt;&gt;"",$D90,IFERROR(SUMIFS(Materials!$H$5:$H$304,Materials!$A$5:$A$304,$A90),0)))</f>
        <v/>
      </c>
      <c r="F90" s="17">
        <f>IF($A90="","",$C90/60*Rates!$B$5)</f>
        <v/>
      </c>
      <c r="G90" s="17">
        <f>IF($A90="","",IFERROR(Rates!$B$6/Rates!$B$7,0)*$C90/60)</f>
        <v/>
      </c>
      <c r="H90" s="8" t="n"/>
      <c r="I90" s="12">
        <f>IF($A90="","",$E90+$F90+$G90+$H90)</f>
        <v/>
      </c>
      <c r="J90" s="18">
        <f>IF($A90="","",IFERROR($E90/$I90,0))</f>
        <v/>
      </c>
      <c r="K90" s="18">
        <f>IF($A90="","",IFERROR($F90/$I90,0))</f>
        <v/>
      </c>
      <c r="L90" s="18">
        <f>IF($A90="","",IFERROR($G90/$I90,0))</f>
        <v/>
      </c>
      <c r="M90" s="18">
        <f>IF($A90="","",IFERROR($H90/$I90,0))</f>
        <v/>
      </c>
      <c r="N90" s="8" t="n"/>
      <c r="O90" s="17">
        <f>IF($A90="","",IF($N90="","",$I90-$N90))</f>
        <v/>
      </c>
      <c r="P90" s="18">
        <f>IF($A90="","",IF($N90="","",IFERROR(($I90-$N90)/$N90,0)))</f>
        <v/>
      </c>
      <c r="Q90" s="19">
        <f>IF($A90="","",COUNTIFS(Materials!$A$5:$A$304,$A90))</f>
        <v/>
      </c>
      <c r="R90" s="9">
        <f>IF($A90="","",IF($D90&lt;&gt;"","Material typed in — the BOM is ignored for this SKU",IF($Q90=0,"No BOM lines — type a material cost in column D",IF(AND($N90&lt;&gt;"",ABS($P90)&gt;0.05),"Standard cost is more than 5% out — restate it",""))))</f>
        <v/>
      </c>
    </row>
    <row r="91">
      <c r="A91" s="14" t="n"/>
      <c r="B91" s="14" t="n"/>
      <c r="C91" s="11" t="n"/>
      <c r="D91" s="8" t="n"/>
      <c r="E91" s="17">
        <f>IF($A91="","",IF($D91&lt;&gt;"",$D91,IFERROR(SUMIFS(Materials!$H$5:$H$304,Materials!$A$5:$A$304,$A91),0)))</f>
        <v/>
      </c>
      <c r="F91" s="17">
        <f>IF($A91="","",$C91/60*Rates!$B$5)</f>
        <v/>
      </c>
      <c r="G91" s="17">
        <f>IF($A91="","",IFERROR(Rates!$B$6/Rates!$B$7,0)*$C91/60)</f>
        <v/>
      </c>
      <c r="H91" s="8" t="n"/>
      <c r="I91" s="12">
        <f>IF($A91="","",$E91+$F91+$G91+$H91)</f>
        <v/>
      </c>
      <c r="J91" s="18">
        <f>IF($A91="","",IFERROR($E91/$I91,0))</f>
        <v/>
      </c>
      <c r="K91" s="18">
        <f>IF($A91="","",IFERROR($F91/$I91,0))</f>
        <v/>
      </c>
      <c r="L91" s="18">
        <f>IF($A91="","",IFERROR($G91/$I91,0))</f>
        <v/>
      </c>
      <c r="M91" s="18">
        <f>IF($A91="","",IFERROR($H91/$I91,0))</f>
        <v/>
      </c>
      <c r="N91" s="8" t="n"/>
      <c r="O91" s="17">
        <f>IF($A91="","",IF($N91="","",$I91-$N91))</f>
        <v/>
      </c>
      <c r="P91" s="18">
        <f>IF($A91="","",IF($N91="","",IFERROR(($I91-$N91)/$N91,0)))</f>
        <v/>
      </c>
      <c r="Q91" s="19">
        <f>IF($A91="","",COUNTIFS(Materials!$A$5:$A$304,$A91))</f>
        <v/>
      </c>
      <c r="R91" s="9">
        <f>IF($A91="","",IF($D91&lt;&gt;"","Material typed in — the BOM is ignored for this SKU",IF($Q91=0,"No BOM lines — type a material cost in column D",IF(AND($N91&lt;&gt;"",ABS($P91)&gt;0.05),"Standard cost is more than 5% out — restate it",""))))</f>
        <v/>
      </c>
    </row>
    <row r="92">
      <c r="A92" s="14" t="n"/>
      <c r="B92" s="14" t="n"/>
      <c r="C92" s="11" t="n"/>
      <c r="D92" s="8" t="n"/>
      <c r="E92" s="17">
        <f>IF($A92="","",IF($D92&lt;&gt;"",$D92,IFERROR(SUMIFS(Materials!$H$5:$H$304,Materials!$A$5:$A$304,$A92),0)))</f>
        <v/>
      </c>
      <c r="F92" s="17">
        <f>IF($A92="","",$C92/60*Rates!$B$5)</f>
        <v/>
      </c>
      <c r="G92" s="17">
        <f>IF($A92="","",IFERROR(Rates!$B$6/Rates!$B$7,0)*$C92/60)</f>
        <v/>
      </c>
      <c r="H92" s="8" t="n"/>
      <c r="I92" s="12">
        <f>IF($A92="","",$E92+$F92+$G92+$H92)</f>
        <v/>
      </c>
      <c r="J92" s="18">
        <f>IF($A92="","",IFERROR($E92/$I92,0))</f>
        <v/>
      </c>
      <c r="K92" s="18">
        <f>IF($A92="","",IFERROR($F92/$I92,0))</f>
        <v/>
      </c>
      <c r="L92" s="18">
        <f>IF($A92="","",IFERROR($G92/$I92,0))</f>
        <v/>
      </c>
      <c r="M92" s="18">
        <f>IF($A92="","",IFERROR($H92/$I92,0))</f>
        <v/>
      </c>
      <c r="N92" s="8" t="n"/>
      <c r="O92" s="17">
        <f>IF($A92="","",IF($N92="","",$I92-$N92))</f>
        <v/>
      </c>
      <c r="P92" s="18">
        <f>IF($A92="","",IF($N92="","",IFERROR(($I92-$N92)/$N92,0)))</f>
        <v/>
      </c>
      <c r="Q92" s="19">
        <f>IF($A92="","",COUNTIFS(Materials!$A$5:$A$304,$A92))</f>
        <v/>
      </c>
      <c r="R92" s="9">
        <f>IF($A92="","",IF($D92&lt;&gt;"","Material typed in — the BOM is ignored for this SKU",IF($Q92=0,"No BOM lines — type a material cost in column D",IF(AND($N92&lt;&gt;"",ABS($P92)&gt;0.05),"Standard cost is more than 5% out — restate it",""))))</f>
        <v/>
      </c>
    </row>
    <row r="93">
      <c r="A93" s="14" t="n"/>
      <c r="B93" s="14" t="n"/>
      <c r="C93" s="11" t="n"/>
      <c r="D93" s="8" t="n"/>
      <c r="E93" s="17">
        <f>IF($A93="","",IF($D93&lt;&gt;"",$D93,IFERROR(SUMIFS(Materials!$H$5:$H$304,Materials!$A$5:$A$304,$A93),0)))</f>
        <v/>
      </c>
      <c r="F93" s="17">
        <f>IF($A93="","",$C93/60*Rates!$B$5)</f>
        <v/>
      </c>
      <c r="G93" s="17">
        <f>IF($A93="","",IFERROR(Rates!$B$6/Rates!$B$7,0)*$C93/60)</f>
        <v/>
      </c>
      <c r="H93" s="8" t="n"/>
      <c r="I93" s="12">
        <f>IF($A93="","",$E93+$F93+$G93+$H93)</f>
        <v/>
      </c>
      <c r="J93" s="18">
        <f>IF($A93="","",IFERROR($E93/$I93,0))</f>
        <v/>
      </c>
      <c r="K93" s="18">
        <f>IF($A93="","",IFERROR($F93/$I93,0))</f>
        <v/>
      </c>
      <c r="L93" s="18">
        <f>IF($A93="","",IFERROR($G93/$I93,0))</f>
        <v/>
      </c>
      <c r="M93" s="18">
        <f>IF($A93="","",IFERROR($H93/$I93,0))</f>
        <v/>
      </c>
      <c r="N93" s="8" t="n"/>
      <c r="O93" s="17">
        <f>IF($A93="","",IF($N93="","",$I93-$N93))</f>
        <v/>
      </c>
      <c r="P93" s="18">
        <f>IF($A93="","",IF($N93="","",IFERROR(($I93-$N93)/$N93,0)))</f>
        <v/>
      </c>
      <c r="Q93" s="19">
        <f>IF($A93="","",COUNTIFS(Materials!$A$5:$A$304,$A93))</f>
        <v/>
      </c>
      <c r="R93" s="9">
        <f>IF($A93="","",IF($D93&lt;&gt;"","Material typed in — the BOM is ignored for this SKU",IF($Q93=0,"No BOM lines — type a material cost in column D",IF(AND($N93&lt;&gt;"",ABS($P93)&gt;0.05),"Standard cost is more than 5% out — restate it",""))))</f>
        <v/>
      </c>
    </row>
    <row r="94">
      <c r="A94" s="14" t="n"/>
      <c r="B94" s="14" t="n"/>
      <c r="C94" s="11" t="n"/>
      <c r="D94" s="8" t="n"/>
      <c r="E94" s="17">
        <f>IF($A94="","",IF($D94&lt;&gt;"",$D94,IFERROR(SUMIFS(Materials!$H$5:$H$304,Materials!$A$5:$A$304,$A94),0)))</f>
        <v/>
      </c>
      <c r="F94" s="17">
        <f>IF($A94="","",$C94/60*Rates!$B$5)</f>
        <v/>
      </c>
      <c r="G94" s="17">
        <f>IF($A94="","",IFERROR(Rates!$B$6/Rates!$B$7,0)*$C94/60)</f>
        <v/>
      </c>
      <c r="H94" s="8" t="n"/>
      <c r="I94" s="12">
        <f>IF($A94="","",$E94+$F94+$G94+$H94)</f>
        <v/>
      </c>
      <c r="J94" s="18">
        <f>IF($A94="","",IFERROR($E94/$I94,0))</f>
        <v/>
      </c>
      <c r="K94" s="18">
        <f>IF($A94="","",IFERROR($F94/$I94,0))</f>
        <v/>
      </c>
      <c r="L94" s="18">
        <f>IF($A94="","",IFERROR($G94/$I94,0))</f>
        <v/>
      </c>
      <c r="M94" s="18">
        <f>IF($A94="","",IFERROR($H94/$I94,0))</f>
        <v/>
      </c>
      <c r="N94" s="8" t="n"/>
      <c r="O94" s="17">
        <f>IF($A94="","",IF($N94="","",$I94-$N94))</f>
        <v/>
      </c>
      <c r="P94" s="18">
        <f>IF($A94="","",IF($N94="","",IFERROR(($I94-$N94)/$N94,0)))</f>
        <v/>
      </c>
      <c r="Q94" s="19">
        <f>IF($A94="","",COUNTIFS(Materials!$A$5:$A$304,$A94))</f>
        <v/>
      </c>
      <c r="R94" s="9">
        <f>IF($A94="","",IF($D94&lt;&gt;"","Material typed in — the BOM is ignored for this SKU",IF($Q94=0,"No BOM lines — type a material cost in column D",IF(AND($N94&lt;&gt;"",ABS($P94)&gt;0.05),"Standard cost is more than 5% out — restate it",""))))</f>
        <v/>
      </c>
    </row>
    <row r="95">
      <c r="A95" s="14" t="n"/>
      <c r="B95" s="14" t="n"/>
      <c r="C95" s="11" t="n"/>
      <c r="D95" s="8" t="n"/>
      <c r="E95" s="17">
        <f>IF($A95="","",IF($D95&lt;&gt;"",$D95,IFERROR(SUMIFS(Materials!$H$5:$H$304,Materials!$A$5:$A$304,$A95),0)))</f>
        <v/>
      </c>
      <c r="F95" s="17">
        <f>IF($A95="","",$C95/60*Rates!$B$5)</f>
        <v/>
      </c>
      <c r="G95" s="17">
        <f>IF($A95="","",IFERROR(Rates!$B$6/Rates!$B$7,0)*$C95/60)</f>
        <v/>
      </c>
      <c r="H95" s="8" t="n"/>
      <c r="I95" s="12">
        <f>IF($A95="","",$E95+$F95+$G95+$H95)</f>
        <v/>
      </c>
      <c r="J95" s="18">
        <f>IF($A95="","",IFERROR($E95/$I95,0))</f>
        <v/>
      </c>
      <c r="K95" s="18">
        <f>IF($A95="","",IFERROR($F95/$I95,0))</f>
        <v/>
      </c>
      <c r="L95" s="18">
        <f>IF($A95="","",IFERROR($G95/$I95,0))</f>
        <v/>
      </c>
      <c r="M95" s="18">
        <f>IF($A95="","",IFERROR($H95/$I95,0))</f>
        <v/>
      </c>
      <c r="N95" s="8" t="n"/>
      <c r="O95" s="17">
        <f>IF($A95="","",IF($N95="","",$I95-$N95))</f>
        <v/>
      </c>
      <c r="P95" s="18">
        <f>IF($A95="","",IF($N95="","",IFERROR(($I95-$N95)/$N95,0)))</f>
        <v/>
      </c>
      <c r="Q95" s="19">
        <f>IF($A95="","",COUNTIFS(Materials!$A$5:$A$304,$A95))</f>
        <v/>
      </c>
      <c r="R95" s="9">
        <f>IF($A95="","",IF($D95&lt;&gt;"","Material typed in — the BOM is ignored for this SKU",IF($Q95=0,"No BOM lines — type a material cost in column D",IF(AND($N95&lt;&gt;"",ABS($P95)&gt;0.05),"Standard cost is more than 5% out — restate it",""))))</f>
        <v/>
      </c>
    </row>
    <row r="96">
      <c r="A96" s="14" t="n"/>
      <c r="B96" s="14" t="n"/>
      <c r="C96" s="11" t="n"/>
      <c r="D96" s="8" t="n"/>
      <c r="E96" s="17">
        <f>IF($A96="","",IF($D96&lt;&gt;"",$D96,IFERROR(SUMIFS(Materials!$H$5:$H$304,Materials!$A$5:$A$304,$A96),0)))</f>
        <v/>
      </c>
      <c r="F96" s="17">
        <f>IF($A96="","",$C96/60*Rates!$B$5)</f>
        <v/>
      </c>
      <c r="G96" s="17">
        <f>IF($A96="","",IFERROR(Rates!$B$6/Rates!$B$7,0)*$C96/60)</f>
        <v/>
      </c>
      <c r="H96" s="8" t="n"/>
      <c r="I96" s="12">
        <f>IF($A96="","",$E96+$F96+$G96+$H96)</f>
        <v/>
      </c>
      <c r="J96" s="18">
        <f>IF($A96="","",IFERROR($E96/$I96,0))</f>
        <v/>
      </c>
      <c r="K96" s="18">
        <f>IF($A96="","",IFERROR($F96/$I96,0))</f>
        <v/>
      </c>
      <c r="L96" s="18">
        <f>IF($A96="","",IFERROR($G96/$I96,0))</f>
        <v/>
      </c>
      <c r="M96" s="18">
        <f>IF($A96="","",IFERROR($H96/$I96,0))</f>
        <v/>
      </c>
      <c r="N96" s="8" t="n"/>
      <c r="O96" s="17">
        <f>IF($A96="","",IF($N96="","",$I96-$N96))</f>
        <v/>
      </c>
      <c r="P96" s="18">
        <f>IF($A96="","",IF($N96="","",IFERROR(($I96-$N96)/$N96,0)))</f>
        <v/>
      </c>
      <c r="Q96" s="19">
        <f>IF($A96="","",COUNTIFS(Materials!$A$5:$A$304,$A96))</f>
        <v/>
      </c>
      <c r="R96" s="9">
        <f>IF($A96="","",IF($D96&lt;&gt;"","Material typed in — the BOM is ignored for this SKU",IF($Q96=0,"No BOM lines — type a material cost in column D",IF(AND($N96&lt;&gt;"",ABS($P96)&gt;0.05),"Standard cost is more than 5% out — restate it",""))))</f>
        <v/>
      </c>
    </row>
    <row r="97">
      <c r="A97" s="14" t="n"/>
      <c r="B97" s="14" t="n"/>
      <c r="C97" s="11" t="n"/>
      <c r="D97" s="8" t="n"/>
      <c r="E97" s="17">
        <f>IF($A97="","",IF($D97&lt;&gt;"",$D97,IFERROR(SUMIFS(Materials!$H$5:$H$304,Materials!$A$5:$A$304,$A97),0)))</f>
        <v/>
      </c>
      <c r="F97" s="17">
        <f>IF($A97="","",$C97/60*Rates!$B$5)</f>
        <v/>
      </c>
      <c r="G97" s="17">
        <f>IF($A97="","",IFERROR(Rates!$B$6/Rates!$B$7,0)*$C97/60)</f>
        <v/>
      </c>
      <c r="H97" s="8" t="n"/>
      <c r="I97" s="12">
        <f>IF($A97="","",$E97+$F97+$G97+$H97)</f>
        <v/>
      </c>
      <c r="J97" s="18">
        <f>IF($A97="","",IFERROR($E97/$I97,0))</f>
        <v/>
      </c>
      <c r="K97" s="18">
        <f>IF($A97="","",IFERROR($F97/$I97,0))</f>
        <v/>
      </c>
      <c r="L97" s="18">
        <f>IF($A97="","",IFERROR($G97/$I97,0))</f>
        <v/>
      </c>
      <c r="M97" s="18">
        <f>IF($A97="","",IFERROR($H97/$I97,0))</f>
        <v/>
      </c>
      <c r="N97" s="8" t="n"/>
      <c r="O97" s="17">
        <f>IF($A97="","",IF($N97="","",$I97-$N97))</f>
        <v/>
      </c>
      <c r="P97" s="18">
        <f>IF($A97="","",IF($N97="","",IFERROR(($I97-$N97)/$N97,0)))</f>
        <v/>
      </c>
      <c r="Q97" s="19">
        <f>IF($A97="","",COUNTIFS(Materials!$A$5:$A$304,$A97))</f>
        <v/>
      </c>
      <c r="R97" s="9">
        <f>IF($A97="","",IF($D97&lt;&gt;"","Material typed in — the BOM is ignored for this SKU",IF($Q97=0,"No BOM lines — type a material cost in column D",IF(AND($N97&lt;&gt;"",ABS($P97)&gt;0.05),"Standard cost is more than 5% out — restate it",""))))</f>
        <v/>
      </c>
    </row>
    <row r="98">
      <c r="A98" s="14" t="n"/>
      <c r="B98" s="14" t="n"/>
      <c r="C98" s="11" t="n"/>
      <c r="D98" s="8" t="n"/>
      <c r="E98" s="17">
        <f>IF($A98="","",IF($D98&lt;&gt;"",$D98,IFERROR(SUMIFS(Materials!$H$5:$H$304,Materials!$A$5:$A$304,$A98),0)))</f>
        <v/>
      </c>
      <c r="F98" s="17">
        <f>IF($A98="","",$C98/60*Rates!$B$5)</f>
        <v/>
      </c>
      <c r="G98" s="17">
        <f>IF($A98="","",IFERROR(Rates!$B$6/Rates!$B$7,0)*$C98/60)</f>
        <v/>
      </c>
      <c r="H98" s="8" t="n"/>
      <c r="I98" s="12">
        <f>IF($A98="","",$E98+$F98+$G98+$H98)</f>
        <v/>
      </c>
      <c r="J98" s="18">
        <f>IF($A98="","",IFERROR($E98/$I98,0))</f>
        <v/>
      </c>
      <c r="K98" s="18">
        <f>IF($A98="","",IFERROR($F98/$I98,0))</f>
        <v/>
      </c>
      <c r="L98" s="18">
        <f>IF($A98="","",IFERROR($G98/$I98,0))</f>
        <v/>
      </c>
      <c r="M98" s="18">
        <f>IF($A98="","",IFERROR($H98/$I98,0))</f>
        <v/>
      </c>
      <c r="N98" s="8" t="n"/>
      <c r="O98" s="17">
        <f>IF($A98="","",IF($N98="","",$I98-$N98))</f>
        <v/>
      </c>
      <c r="P98" s="18">
        <f>IF($A98="","",IF($N98="","",IFERROR(($I98-$N98)/$N98,0)))</f>
        <v/>
      </c>
      <c r="Q98" s="19">
        <f>IF($A98="","",COUNTIFS(Materials!$A$5:$A$304,$A98))</f>
        <v/>
      </c>
      <c r="R98" s="9">
        <f>IF($A98="","",IF($D98&lt;&gt;"","Material typed in — the BOM is ignored for this SKU",IF($Q98=0,"No BOM lines — type a material cost in column D",IF(AND($N98&lt;&gt;"",ABS($P98)&gt;0.05),"Standard cost is more than 5% out — restate it",""))))</f>
        <v/>
      </c>
    </row>
    <row r="99">
      <c r="A99" s="14" t="n"/>
      <c r="B99" s="14" t="n"/>
      <c r="C99" s="11" t="n"/>
      <c r="D99" s="8" t="n"/>
      <c r="E99" s="17">
        <f>IF($A99="","",IF($D99&lt;&gt;"",$D99,IFERROR(SUMIFS(Materials!$H$5:$H$304,Materials!$A$5:$A$304,$A99),0)))</f>
        <v/>
      </c>
      <c r="F99" s="17">
        <f>IF($A99="","",$C99/60*Rates!$B$5)</f>
        <v/>
      </c>
      <c r="G99" s="17">
        <f>IF($A99="","",IFERROR(Rates!$B$6/Rates!$B$7,0)*$C99/60)</f>
        <v/>
      </c>
      <c r="H99" s="8" t="n"/>
      <c r="I99" s="12">
        <f>IF($A99="","",$E99+$F99+$G99+$H99)</f>
        <v/>
      </c>
      <c r="J99" s="18">
        <f>IF($A99="","",IFERROR($E99/$I99,0))</f>
        <v/>
      </c>
      <c r="K99" s="18">
        <f>IF($A99="","",IFERROR($F99/$I99,0))</f>
        <v/>
      </c>
      <c r="L99" s="18">
        <f>IF($A99="","",IFERROR($G99/$I99,0))</f>
        <v/>
      </c>
      <c r="M99" s="18">
        <f>IF($A99="","",IFERROR($H99/$I99,0))</f>
        <v/>
      </c>
      <c r="N99" s="8" t="n"/>
      <c r="O99" s="17">
        <f>IF($A99="","",IF($N99="","",$I99-$N99))</f>
        <v/>
      </c>
      <c r="P99" s="18">
        <f>IF($A99="","",IF($N99="","",IFERROR(($I99-$N99)/$N99,0)))</f>
        <v/>
      </c>
      <c r="Q99" s="19">
        <f>IF($A99="","",COUNTIFS(Materials!$A$5:$A$304,$A99))</f>
        <v/>
      </c>
      <c r="R99" s="9">
        <f>IF($A99="","",IF($D99&lt;&gt;"","Material typed in — the BOM is ignored for this SKU",IF($Q99=0,"No BOM lines — type a material cost in column D",IF(AND($N99&lt;&gt;"",ABS($P99)&gt;0.05),"Standard cost is more than 5% out — restate it",""))))</f>
        <v/>
      </c>
    </row>
    <row r="100">
      <c r="A100" s="14" t="n"/>
      <c r="B100" s="14" t="n"/>
      <c r="C100" s="11" t="n"/>
      <c r="D100" s="8" t="n"/>
      <c r="E100" s="17">
        <f>IF($A100="","",IF($D100&lt;&gt;"",$D100,IFERROR(SUMIFS(Materials!$H$5:$H$304,Materials!$A$5:$A$304,$A100),0)))</f>
        <v/>
      </c>
      <c r="F100" s="17">
        <f>IF($A100="","",$C100/60*Rates!$B$5)</f>
        <v/>
      </c>
      <c r="G100" s="17">
        <f>IF($A100="","",IFERROR(Rates!$B$6/Rates!$B$7,0)*$C100/60)</f>
        <v/>
      </c>
      <c r="H100" s="8" t="n"/>
      <c r="I100" s="12">
        <f>IF($A100="","",$E100+$F100+$G100+$H100)</f>
        <v/>
      </c>
      <c r="J100" s="18">
        <f>IF($A100="","",IFERROR($E100/$I100,0))</f>
        <v/>
      </c>
      <c r="K100" s="18">
        <f>IF($A100="","",IFERROR($F100/$I100,0))</f>
        <v/>
      </c>
      <c r="L100" s="18">
        <f>IF($A100="","",IFERROR($G100/$I100,0))</f>
        <v/>
      </c>
      <c r="M100" s="18">
        <f>IF($A100="","",IFERROR($H100/$I100,0))</f>
        <v/>
      </c>
      <c r="N100" s="8" t="n"/>
      <c r="O100" s="17">
        <f>IF($A100="","",IF($N100="","",$I100-$N100))</f>
        <v/>
      </c>
      <c r="P100" s="18">
        <f>IF($A100="","",IF($N100="","",IFERROR(($I100-$N100)/$N100,0)))</f>
        <v/>
      </c>
      <c r="Q100" s="19">
        <f>IF($A100="","",COUNTIFS(Materials!$A$5:$A$304,$A100))</f>
        <v/>
      </c>
      <c r="R100" s="9">
        <f>IF($A100="","",IF($D100&lt;&gt;"","Material typed in — the BOM is ignored for this SKU",IF($Q100=0,"No BOM lines — type a material cost in column D",IF(AND($N100&lt;&gt;"",ABS($P100)&gt;0.05),"Standard cost is more than 5% out — restate it",""))))</f>
        <v/>
      </c>
    </row>
    <row r="101">
      <c r="A101" s="14" t="n"/>
      <c r="B101" s="14" t="n"/>
      <c r="C101" s="11" t="n"/>
      <c r="D101" s="8" t="n"/>
      <c r="E101" s="17">
        <f>IF($A101="","",IF($D101&lt;&gt;"",$D101,IFERROR(SUMIFS(Materials!$H$5:$H$304,Materials!$A$5:$A$304,$A101),0)))</f>
        <v/>
      </c>
      <c r="F101" s="17">
        <f>IF($A101="","",$C101/60*Rates!$B$5)</f>
        <v/>
      </c>
      <c r="G101" s="17">
        <f>IF($A101="","",IFERROR(Rates!$B$6/Rates!$B$7,0)*$C101/60)</f>
        <v/>
      </c>
      <c r="H101" s="8" t="n"/>
      <c r="I101" s="12">
        <f>IF($A101="","",$E101+$F101+$G101+$H101)</f>
        <v/>
      </c>
      <c r="J101" s="18">
        <f>IF($A101="","",IFERROR($E101/$I101,0))</f>
        <v/>
      </c>
      <c r="K101" s="18">
        <f>IF($A101="","",IFERROR($F101/$I101,0))</f>
        <v/>
      </c>
      <c r="L101" s="18">
        <f>IF($A101="","",IFERROR($G101/$I101,0))</f>
        <v/>
      </c>
      <c r="M101" s="18">
        <f>IF($A101="","",IFERROR($H101/$I101,0))</f>
        <v/>
      </c>
      <c r="N101" s="8" t="n"/>
      <c r="O101" s="17">
        <f>IF($A101="","",IF($N101="","",$I101-$N101))</f>
        <v/>
      </c>
      <c r="P101" s="18">
        <f>IF($A101="","",IF($N101="","",IFERROR(($I101-$N101)/$N101,0)))</f>
        <v/>
      </c>
      <c r="Q101" s="19">
        <f>IF($A101="","",COUNTIFS(Materials!$A$5:$A$304,$A101))</f>
        <v/>
      </c>
      <c r="R101" s="9">
        <f>IF($A101="","",IF($D101&lt;&gt;"","Material typed in — the BOM is ignored for this SKU",IF($Q101=0,"No BOM lines — type a material cost in column D",IF(AND($N101&lt;&gt;"",ABS($P101)&gt;0.05),"Standard cost is more than 5% out — restate it",""))))</f>
        <v/>
      </c>
    </row>
    <row r="102">
      <c r="A102" s="14" t="n"/>
      <c r="B102" s="14" t="n"/>
      <c r="C102" s="11" t="n"/>
      <c r="D102" s="8" t="n"/>
      <c r="E102" s="17">
        <f>IF($A102="","",IF($D102&lt;&gt;"",$D102,IFERROR(SUMIFS(Materials!$H$5:$H$304,Materials!$A$5:$A$304,$A102),0)))</f>
        <v/>
      </c>
      <c r="F102" s="17">
        <f>IF($A102="","",$C102/60*Rates!$B$5)</f>
        <v/>
      </c>
      <c r="G102" s="17">
        <f>IF($A102="","",IFERROR(Rates!$B$6/Rates!$B$7,0)*$C102/60)</f>
        <v/>
      </c>
      <c r="H102" s="8" t="n"/>
      <c r="I102" s="12">
        <f>IF($A102="","",$E102+$F102+$G102+$H102)</f>
        <v/>
      </c>
      <c r="J102" s="18">
        <f>IF($A102="","",IFERROR($E102/$I102,0))</f>
        <v/>
      </c>
      <c r="K102" s="18">
        <f>IF($A102="","",IFERROR($F102/$I102,0))</f>
        <v/>
      </c>
      <c r="L102" s="18">
        <f>IF($A102="","",IFERROR($G102/$I102,0))</f>
        <v/>
      </c>
      <c r="M102" s="18">
        <f>IF($A102="","",IFERROR($H102/$I102,0))</f>
        <v/>
      </c>
      <c r="N102" s="8" t="n"/>
      <c r="O102" s="17">
        <f>IF($A102="","",IF($N102="","",$I102-$N102))</f>
        <v/>
      </c>
      <c r="P102" s="18">
        <f>IF($A102="","",IF($N102="","",IFERROR(($I102-$N102)/$N102,0)))</f>
        <v/>
      </c>
      <c r="Q102" s="19">
        <f>IF($A102="","",COUNTIFS(Materials!$A$5:$A$304,$A102))</f>
        <v/>
      </c>
      <c r="R102" s="9">
        <f>IF($A102="","",IF($D102&lt;&gt;"","Material typed in — the BOM is ignored for this SKU",IF($Q102=0,"No BOM lines — type a material cost in column D",IF(AND($N102&lt;&gt;"",ABS($P102)&gt;0.05),"Standard cost is more than 5% out — restate it",""))))</f>
        <v/>
      </c>
    </row>
    <row r="103">
      <c r="A103" s="14" t="n"/>
      <c r="B103" s="14" t="n"/>
      <c r="C103" s="11" t="n"/>
      <c r="D103" s="8" t="n"/>
      <c r="E103" s="17">
        <f>IF($A103="","",IF($D103&lt;&gt;"",$D103,IFERROR(SUMIFS(Materials!$H$5:$H$304,Materials!$A$5:$A$304,$A103),0)))</f>
        <v/>
      </c>
      <c r="F103" s="17">
        <f>IF($A103="","",$C103/60*Rates!$B$5)</f>
        <v/>
      </c>
      <c r="G103" s="17">
        <f>IF($A103="","",IFERROR(Rates!$B$6/Rates!$B$7,0)*$C103/60)</f>
        <v/>
      </c>
      <c r="H103" s="8" t="n"/>
      <c r="I103" s="12">
        <f>IF($A103="","",$E103+$F103+$G103+$H103)</f>
        <v/>
      </c>
      <c r="J103" s="18">
        <f>IF($A103="","",IFERROR($E103/$I103,0))</f>
        <v/>
      </c>
      <c r="K103" s="18">
        <f>IF($A103="","",IFERROR($F103/$I103,0))</f>
        <v/>
      </c>
      <c r="L103" s="18">
        <f>IF($A103="","",IFERROR($G103/$I103,0))</f>
        <v/>
      </c>
      <c r="M103" s="18">
        <f>IF($A103="","",IFERROR($H103/$I103,0))</f>
        <v/>
      </c>
      <c r="N103" s="8" t="n"/>
      <c r="O103" s="17">
        <f>IF($A103="","",IF($N103="","",$I103-$N103))</f>
        <v/>
      </c>
      <c r="P103" s="18">
        <f>IF($A103="","",IF($N103="","",IFERROR(($I103-$N103)/$N103,0)))</f>
        <v/>
      </c>
      <c r="Q103" s="19">
        <f>IF($A103="","",COUNTIFS(Materials!$A$5:$A$304,$A103))</f>
        <v/>
      </c>
      <c r="R103" s="9">
        <f>IF($A103="","",IF($D103&lt;&gt;"","Material typed in — the BOM is ignored for this SKU",IF($Q103=0,"No BOM lines — type a material cost in column D",IF(AND($N103&lt;&gt;"",ABS($P103)&gt;0.05),"Standard cost is more than 5% out — restate it",""))))</f>
        <v/>
      </c>
    </row>
    <row r="104">
      <c r="A104" s="14" t="n"/>
      <c r="B104" s="14" t="n"/>
      <c r="C104" s="11" t="n"/>
      <c r="D104" s="8" t="n"/>
      <c r="E104" s="17">
        <f>IF($A104="","",IF($D104&lt;&gt;"",$D104,IFERROR(SUMIFS(Materials!$H$5:$H$304,Materials!$A$5:$A$304,$A104),0)))</f>
        <v/>
      </c>
      <c r="F104" s="17">
        <f>IF($A104="","",$C104/60*Rates!$B$5)</f>
        <v/>
      </c>
      <c r="G104" s="17">
        <f>IF($A104="","",IFERROR(Rates!$B$6/Rates!$B$7,0)*$C104/60)</f>
        <v/>
      </c>
      <c r="H104" s="8" t="n"/>
      <c r="I104" s="12">
        <f>IF($A104="","",$E104+$F104+$G104+$H104)</f>
        <v/>
      </c>
      <c r="J104" s="18">
        <f>IF($A104="","",IFERROR($E104/$I104,0))</f>
        <v/>
      </c>
      <c r="K104" s="18">
        <f>IF($A104="","",IFERROR($F104/$I104,0))</f>
        <v/>
      </c>
      <c r="L104" s="18">
        <f>IF($A104="","",IFERROR($G104/$I104,0))</f>
        <v/>
      </c>
      <c r="M104" s="18">
        <f>IF($A104="","",IFERROR($H104/$I104,0))</f>
        <v/>
      </c>
      <c r="N104" s="8" t="n"/>
      <c r="O104" s="17">
        <f>IF($A104="","",IF($N104="","",$I104-$N104))</f>
        <v/>
      </c>
      <c r="P104" s="18">
        <f>IF($A104="","",IF($N104="","",IFERROR(($I104-$N104)/$N104,0)))</f>
        <v/>
      </c>
      <c r="Q104" s="19">
        <f>IF($A104="","",COUNTIFS(Materials!$A$5:$A$304,$A104))</f>
        <v/>
      </c>
      <c r="R104" s="9">
        <f>IF($A104="","",IF($D104&lt;&gt;"","Material typed in — the BOM is ignored for this SKU",IF($Q104=0,"No BOM lines — type a material cost in column D",IF(AND($N104&lt;&gt;"",ABS($P104)&gt;0.05),"Standard cost is more than 5% out — restate it",""))))</f>
        <v/>
      </c>
    </row>
    <row r="105">
      <c r="A105" s="14" t="n"/>
      <c r="B105" s="14" t="n"/>
      <c r="C105" s="11" t="n"/>
      <c r="D105" s="8" t="n"/>
      <c r="E105" s="17">
        <f>IF($A105="","",IF($D105&lt;&gt;"",$D105,IFERROR(SUMIFS(Materials!$H$5:$H$304,Materials!$A$5:$A$304,$A105),0)))</f>
        <v/>
      </c>
      <c r="F105" s="17">
        <f>IF($A105="","",$C105/60*Rates!$B$5)</f>
        <v/>
      </c>
      <c r="G105" s="17">
        <f>IF($A105="","",IFERROR(Rates!$B$6/Rates!$B$7,0)*$C105/60)</f>
        <v/>
      </c>
      <c r="H105" s="8" t="n"/>
      <c r="I105" s="12">
        <f>IF($A105="","",$E105+$F105+$G105+$H105)</f>
        <v/>
      </c>
      <c r="J105" s="18">
        <f>IF($A105="","",IFERROR($E105/$I105,0))</f>
        <v/>
      </c>
      <c r="K105" s="18">
        <f>IF($A105="","",IFERROR($F105/$I105,0))</f>
        <v/>
      </c>
      <c r="L105" s="18">
        <f>IF($A105="","",IFERROR($G105/$I105,0))</f>
        <v/>
      </c>
      <c r="M105" s="18">
        <f>IF($A105="","",IFERROR($H105/$I105,0))</f>
        <v/>
      </c>
      <c r="N105" s="8" t="n"/>
      <c r="O105" s="17">
        <f>IF($A105="","",IF($N105="","",$I105-$N105))</f>
        <v/>
      </c>
      <c r="P105" s="18">
        <f>IF($A105="","",IF($N105="","",IFERROR(($I105-$N105)/$N105,0)))</f>
        <v/>
      </c>
      <c r="Q105" s="19">
        <f>IF($A105="","",COUNTIFS(Materials!$A$5:$A$304,$A105))</f>
        <v/>
      </c>
      <c r="R105" s="9">
        <f>IF($A105="","",IF($D105&lt;&gt;"","Material typed in — the BOM is ignored for this SKU",IF($Q105=0,"No BOM lines — type a material cost in column D",IF(AND($N105&lt;&gt;"",ABS($P105)&gt;0.05),"Standard cost is more than 5% out — restate it",""))))</f>
        <v/>
      </c>
    </row>
    <row r="106">
      <c r="A106" s="14" t="n"/>
      <c r="B106" s="14" t="n"/>
      <c r="C106" s="11" t="n"/>
      <c r="D106" s="8" t="n"/>
      <c r="E106" s="17">
        <f>IF($A106="","",IF($D106&lt;&gt;"",$D106,IFERROR(SUMIFS(Materials!$H$5:$H$304,Materials!$A$5:$A$304,$A106),0)))</f>
        <v/>
      </c>
      <c r="F106" s="17">
        <f>IF($A106="","",$C106/60*Rates!$B$5)</f>
        <v/>
      </c>
      <c r="G106" s="17">
        <f>IF($A106="","",IFERROR(Rates!$B$6/Rates!$B$7,0)*$C106/60)</f>
        <v/>
      </c>
      <c r="H106" s="8" t="n"/>
      <c r="I106" s="12">
        <f>IF($A106="","",$E106+$F106+$G106+$H106)</f>
        <v/>
      </c>
      <c r="J106" s="18">
        <f>IF($A106="","",IFERROR($E106/$I106,0))</f>
        <v/>
      </c>
      <c r="K106" s="18">
        <f>IF($A106="","",IFERROR($F106/$I106,0))</f>
        <v/>
      </c>
      <c r="L106" s="18">
        <f>IF($A106="","",IFERROR($G106/$I106,0))</f>
        <v/>
      </c>
      <c r="M106" s="18">
        <f>IF($A106="","",IFERROR($H106/$I106,0))</f>
        <v/>
      </c>
      <c r="N106" s="8" t="n"/>
      <c r="O106" s="17">
        <f>IF($A106="","",IF($N106="","",$I106-$N106))</f>
        <v/>
      </c>
      <c r="P106" s="18">
        <f>IF($A106="","",IF($N106="","",IFERROR(($I106-$N106)/$N106,0)))</f>
        <v/>
      </c>
      <c r="Q106" s="19">
        <f>IF($A106="","",COUNTIFS(Materials!$A$5:$A$304,$A106))</f>
        <v/>
      </c>
      <c r="R106" s="9">
        <f>IF($A106="","",IF($D106&lt;&gt;"","Material typed in — the BOM is ignored for this SKU",IF($Q106=0,"No BOM lines — type a material cost in column D",IF(AND($N106&lt;&gt;"",ABS($P106)&gt;0.05),"Standard cost is more than 5% out — restate it",""))))</f>
        <v/>
      </c>
    </row>
    <row r="107">
      <c r="A107" s="14" t="n"/>
      <c r="B107" s="14" t="n"/>
      <c r="C107" s="11" t="n"/>
      <c r="D107" s="8" t="n"/>
      <c r="E107" s="17">
        <f>IF($A107="","",IF($D107&lt;&gt;"",$D107,IFERROR(SUMIFS(Materials!$H$5:$H$304,Materials!$A$5:$A$304,$A107),0)))</f>
        <v/>
      </c>
      <c r="F107" s="17">
        <f>IF($A107="","",$C107/60*Rates!$B$5)</f>
        <v/>
      </c>
      <c r="G107" s="17">
        <f>IF($A107="","",IFERROR(Rates!$B$6/Rates!$B$7,0)*$C107/60)</f>
        <v/>
      </c>
      <c r="H107" s="8" t="n"/>
      <c r="I107" s="12">
        <f>IF($A107="","",$E107+$F107+$G107+$H107)</f>
        <v/>
      </c>
      <c r="J107" s="18">
        <f>IF($A107="","",IFERROR($E107/$I107,0))</f>
        <v/>
      </c>
      <c r="K107" s="18">
        <f>IF($A107="","",IFERROR($F107/$I107,0))</f>
        <v/>
      </c>
      <c r="L107" s="18">
        <f>IF($A107="","",IFERROR($G107/$I107,0))</f>
        <v/>
      </c>
      <c r="M107" s="18">
        <f>IF($A107="","",IFERROR($H107/$I107,0))</f>
        <v/>
      </c>
      <c r="N107" s="8" t="n"/>
      <c r="O107" s="17">
        <f>IF($A107="","",IF($N107="","",$I107-$N107))</f>
        <v/>
      </c>
      <c r="P107" s="18">
        <f>IF($A107="","",IF($N107="","",IFERROR(($I107-$N107)/$N107,0)))</f>
        <v/>
      </c>
      <c r="Q107" s="19">
        <f>IF($A107="","",COUNTIFS(Materials!$A$5:$A$304,$A107))</f>
        <v/>
      </c>
      <c r="R107" s="9">
        <f>IF($A107="","",IF($D107&lt;&gt;"","Material typed in — the BOM is ignored for this SKU",IF($Q107=0,"No BOM lines — type a material cost in column D",IF(AND($N107&lt;&gt;"",ABS($P107)&gt;0.05),"Standard cost is more than 5% out — restate it",""))))</f>
        <v/>
      </c>
    </row>
    <row r="108">
      <c r="A108" s="14" t="n"/>
      <c r="B108" s="14" t="n"/>
      <c r="C108" s="11" t="n"/>
      <c r="D108" s="8" t="n"/>
      <c r="E108" s="17">
        <f>IF($A108="","",IF($D108&lt;&gt;"",$D108,IFERROR(SUMIFS(Materials!$H$5:$H$304,Materials!$A$5:$A$304,$A108),0)))</f>
        <v/>
      </c>
      <c r="F108" s="17">
        <f>IF($A108="","",$C108/60*Rates!$B$5)</f>
        <v/>
      </c>
      <c r="G108" s="17">
        <f>IF($A108="","",IFERROR(Rates!$B$6/Rates!$B$7,0)*$C108/60)</f>
        <v/>
      </c>
      <c r="H108" s="8" t="n"/>
      <c r="I108" s="12">
        <f>IF($A108="","",$E108+$F108+$G108+$H108)</f>
        <v/>
      </c>
      <c r="J108" s="18">
        <f>IF($A108="","",IFERROR($E108/$I108,0))</f>
        <v/>
      </c>
      <c r="K108" s="18">
        <f>IF($A108="","",IFERROR($F108/$I108,0))</f>
        <v/>
      </c>
      <c r="L108" s="18">
        <f>IF($A108="","",IFERROR($G108/$I108,0))</f>
        <v/>
      </c>
      <c r="M108" s="18">
        <f>IF($A108="","",IFERROR($H108/$I108,0))</f>
        <v/>
      </c>
      <c r="N108" s="8" t="n"/>
      <c r="O108" s="17">
        <f>IF($A108="","",IF($N108="","",$I108-$N108))</f>
        <v/>
      </c>
      <c r="P108" s="18">
        <f>IF($A108="","",IF($N108="","",IFERROR(($I108-$N108)/$N108,0)))</f>
        <v/>
      </c>
      <c r="Q108" s="19">
        <f>IF($A108="","",COUNTIFS(Materials!$A$5:$A$304,$A108))</f>
        <v/>
      </c>
      <c r="R108" s="9">
        <f>IF($A108="","",IF($D108&lt;&gt;"","Material typed in — the BOM is ignored for this SKU",IF($Q108=0,"No BOM lines — type a material cost in column D",IF(AND($N108&lt;&gt;"",ABS($P108)&gt;0.05),"Standard cost is more than 5% out — restate it",""))))</f>
        <v/>
      </c>
    </row>
    <row r="109">
      <c r="A109" s="14" t="n"/>
      <c r="B109" s="14" t="n"/>
      <c r="C109" s="11" t="n"/>
      <c r="D109" s="8" t="n"/>
      <c r="E109" s="17">
        <f>IF($A109="","",IF($D109&lt;&gt;"",$D109,IFERROR(SUMIFS(Materials!$H$5:$H$304,Materials!$A$5:$A$304,$A109),0)))</f>
        <v/>
      </c>
      <c r="F109" s="17">
        <f>IF($A109="","",$C109/60*Rates!$B$5)</f>
        <v/>
      </c>
      <c r="G109" s="17">
        <f>IF($A109="","",IFERROR(Rates!$B$6/Rates!$B$7,0)*$C109/60)</f>
        <v/>
      </c>
      <c r="H109" s="8" t="n"/>
      <c r="I109" s="12">
        <f>IF($A109="","",$E109+$F109+$G109+$H109)</f>
        <v/>
      </c>
      <c r="J109" s="18">
        <f>IF($A109="","",IFERROR($E109/$I109,0))</f>
        <v/>
      </c>
      <c r="K109" s="18">
        <f>IF($A109="","",IFERROR($F109/$I109,0))</f>
        <v/>
      </c>
      <c r="L109" s="18">
        <f>IF($A109="","",IFERROR($G109/$I109,0))</f>
        <v/>
      </c>
      <c r="M109" s="18">
        <f>IF($A109="","",IFERROR($H109/$I109,0))</f>
        <v/>
      </c>
      <c r="N109" s="8" t="n"/>
      <c r="O109" s="17">
        <f>IF($A109="","",IF($N109="","",$I109-$N109))</f>
        <v/>
      </c>
      <c r="P109" s="18">
        <f>IF($A109="","",IF($N109="","",IFERROR(($I109-$N109)/$N109,0)))</f>
        <v/>
      </c>
      <c r="Q109" s="19">
        <f>IF($A109="","",COUNTIFS(Materials!$A$5:$A$304,$A109))</f>
        <v/>
      </c>
      <c r="R109" s="9">
        <f>IF($A109="","",IF($D109&lt;&gt;"","Material typed in — the BOM is ignored for this SKU",IF($Q109=0,"No BOM lines — type a material cost in column D",IF(AND($N109&lt;&gt;"",ABS($P109)&gt;0.05),"Standard cost is more than 5% out — restate it",""))))</f>
        <v/>
      </c>
    </row>
    <row r="110">
      <c r="A110" s="14" t="n"/>
      <c r="B110" s="14" t="n"/>
      <c r="C110" s="11" t="n"/>
      <c r="D110" s="8" t="n"/>
      <c r="E110" s="17">
        <f>IF($A110="","",IF($D110&lt;&gt;"",$D110,IFERROR(SUMIFS(Materials!$H$5:$H$304,Materials!$A$5:$A$304,$A110),0)))</f>
        <v/>
      </c>
      <c r="F110" s="17">
        <f>IF($A110="","",$C110/60*Rates!$B$5)</f>
        <v/>
      </c>
      <c r="G110" s="17">
        <f>IF($A110="","",IFERROR(Rates!$B$6/Rates!$B$7,0)*$C110/60)</f>
        <v/>
      </c>
      <c r="H110" s="8" t="n"/>
      <c r="I110" s="12">
        <f>IF($A110="","",$E110+$F110+$G110+$H110)</f>
        <v/>
      </c>
      <c r="J110" s="18">
        <f>IF($A110="","",IFERROR($E110/$I110,0))</f>
        <v/>
      </c>
      <c r="K110" s="18">
        <f>IF($A110="","",IFERROR($F110/$I110,0))</f>
        <v/>
      </c>
      <c r="L110" s="18">
        <f>IF($A110="","",IFERROR($G110/$I110,0))</f>
        <v/>
      </c>
      <c r="M110" s="18">
        <f>IF($A110="","",IFERROR($H110/$I110,0))</f>
        <v/>
      </c>
      <c r="N110" s="8" t="n"/>
      <c r="O110" s="17">
        <f>IF($A110="","",IF($N110="","",$I110-$N110))</f>
        <v/>
      </c>
      <c r="P110" s="18">
        <f>IF($A110="","",IF($N110="","",IFERROR(($I110-$N110)/$N110,0)))</f>
        <v/>
      </c>
      <c r="Q110" s="19">
        <f>IF($A110="","",COUNTIFS(Materials!$A$5:$A$304,$A110))</f>
        <v/>
      </c>
      <c r="R110" s="9">
        <f>IF($A110="","",IF($D110&lt;&gt;"","Material typed in — the BOM is ignored for this SKU",IF($Q110=0,"No BOM lines — type a material cost in column D",IF(AND($N110&lt;&gt;"",ABS($P110)&gt;0.05),"Standard cost is more than 5% out — restate it",""))))</f>
        <v/>
      </c>
    </row>
    <row r="111">
      <c r="A111" s="14" t="n"/>
      <c r="B111" s="14" t="n"/>
      <c r="C111" s="11" t="n"/>
      <c r="D111" s="8" t="n"/>
      <c r="E111" s="17">
        <f>IF($A111="","",IF($D111&lt;&gt;"",$D111,IFERROR(SUMIFS(Materials!$H$5:$H$304,Materials!$A$5:$A$304,$A111),0)))</f>
        <v/>
      </c>
      <c r="F111" s="17">
        <f>IF($A111="","",$C111/60*Rates!$B$5)</f>
        <v/>
      </c>
      <c r="G111" s="17">
        <f>IF($A111="","",IFERROR(Rates!$B$6/Rates!$B$7,0)*$C111/60)</f>
        <v/>
      </c>
      <c r="H111" s="8" t="n"/>
      <c r="I111" s="12">
        <f>IF($A111="","",$E111+$F111+$G111+$H111)</f>
        <v/>
      </c>
      <c r="J111" s="18">
        <f>IF($A111="","",IFERROR($E111/$I111,0))</f>
        <v/>
      </c>
      <c r="K111" s="18">
        <f>IF($A111="","",IFERROR($F111/$I111,0))</f>
        <v/>
      </c>
      <c r="L111" s="18">
        <f>IF($A111="","",IFERROR($G111/$I111,0))</f>
        <v/>
      </c>
      <c r="M111" s="18">
        <f>IF($A111="","",IFERROR($H111/$I111,0))</f>
        <v/>
      </c>
      <c r="N111" s="8" t="n"/>
      <c r="O111" s="17">
        <f>IF($A111="","",IF($N111="","",$I111-$N111))</f>
        <v/>
      </c>
      <c r="P111" s="18">
        <f>IF($A111="","",IF($N111="","",IFERROR(($I111-$N111)/$N111,0)))</f>
        <v/>
      </c>
      <c r="Q111" s="19">
        <f>IF($A111="","",COUNTIFS(Materials!$A$5:$A$304,$A111))</f>
        <v/>
      </c>
      <c r="R111" s="9">
        <f>IF($A111="","",IF($D111&lt;&gt;"","Material typed in — the BOM is ignored for this SKU",IF($Q111=0,"No BOM lines — type a material cost in column D",IF(AND($N111&lt;&gt;"",ABS($P111)&gt;0.05),"Standard cost is more than 5% out — restate it",""))))</f>
        <v/>
      </c>
    </row>
    <row r="112">
      <c r="A112" s="14" t="n"/>
      <c r="B112" s="14" t="n"/>
      <c r="C112" s="11" t="n"/>
      <c r="D112" s="8" t="n"/>
      <c r="E112" s="17">
        <f>IF($A112="","",IF($D112&lt;&gt;"",$D112,IFERROR(SUMIFS(Materials!$H$5:$H$304,Materials!$A$5:$A$304,$A112),0)))</f>
        <v/>
      </c>
      <c r="F112" s="17">
        <f>IF($A112="","",$C112/60*Rates!$B$5)</f>
        <v/>
      </c>
      <c r="G112" s="17">
        <f>IF($A112="","",IFERROR(Rates!$B$6/Rates!$B$7,0)*$C112/60)</f>
        <v/>
      </c>
      <c r="H112" s="8" t="n"/>
      <c r="I112" s="12">
        <f>IF($A112="","",$E112+$F112+$G112+$H112)</f>
        <v/>
      </c>
      <c r="J112" s="18">
        <f>IF($A112="","",IFERROR($E112/$I112,0))</f>
        <v/>
      </c>
      <c r="K112" s="18">
        <f>IF($A112="","",IFERROR($F112/$I112,0))</f>
        <v/>
      </c>
      <c r="L112" s="18">
        <f>IF($A112="","",IFERROR($G112/$I112,0))</f>
        <v/>
      </c>
      <c r="M112" s="18">
        <f>IF($A112="","",IFERROR($H112/$I112,0))</f>
        <v/>
      </c>
      <c r="N112" s="8" t="n"/>
      <c r="O112" s="17">
        <f>IF($A112="","",IF($N112="","",$I112-$N112))</f>
        <v/>
      </c>
      <c r="P112" s="18">
        <f>IF($A112="","",IF($N112="","",IFERROR(($I112-$N112)/$N112,0)))</f>
        <v/>
      </c>
      <c r="Q112" s="19">
        <f>IF($A112="","",COUNTIFS(Materials!$A$5:$A$304,$A112))</f>
        <v/>
      </c>
      <c r="R112" s="9">
        <f>IF($A112="","",IF($D112&lt;&gt;"","Material typed in — the BOM is ignored for this SKU",IF($Q112=0,"No BOM lines — type a material cost in column D",IF(AND($N112&lt;&gt;"",ABS($P112)&gt;0.05),"Standard cost is more than 5% out — restate it",""))))</f>
        <v/>
      </c>
    </row>
    <row r="113">
      <c r="A113" s="14" t="n"/>
      <c r="B113" s="14" t="n"/>
      <c r="C113" s="11" t="n"/>
      <c r="D113" s="8" t="n"/>
      <c r="E113" s="17">
        <f>IF($A113="","",IF($D113&lt;&gt;"",$D113,IFERROR(SUMIFS(Materials!$H$5:$H$304,Materials!$A$5:$A$304,$A113),0)))</f>
        <v/>
      </c>
      <c r="F113" s="17">
        <f>IF($A113="","",$C113/60*Rates!$B$5)</f>
        <v/>
      </c>
      <c r="G113" s="17">
        <f>IF($A113="","",IFERROR(Rates!$B$6/Rates!$B$7,0)*$C113/60)</f>
        <v/>
      </c>
      <c r="H113" s="8" t="n"/>
      <c r="I113" s="12">
        <f>IF($A113="","",$E113+$F113+$G113+$H113)</f>
        <v/>
      </c>
      <c r="J113" s="18">
        <f>IF($A113="","",IFERROR($E113/$I113,0))</f>
        <v/>
      </c>
      <c r="K113" s="18">
        <f>IF($A113="","",IFERROR($F113/$I113,0))</f>
        <v/>
      </c>
      <c r="L113" s="18">
        <f>IF($A113="","",IFERROR($G113/$I113,0))</f>
        <v/>
      </c>
      <c r="M113" s="18">
        <f>IF($A113="","",IFERROR($H113/$I113,0))</f>
        <v/>
      </c>
      <c r="N113" s="8" t="n"/>
      <c r="O113" s="17">
        <f>IF($A113="","",IF($N113="","",$I113-$N113))</f>
        <v/>
      </c>
      <c r="P113" s="18">
        <f>IF($A113="","",IF($N113="","",IFERROR(($I113-$N113)/$N113,0)))</f>
        <v/>
      </c>
      <c r="Q113" s="19">
        <f>IF($A113="","",COUNTIFS(Materials!$A$5:$A$304,$A113))</f>
        <v/>
      </c>
      <c r="R113" s="9">
        <f>IF($A113="","",IF($D113&lt;&gt;"","Material typed in — the BOM is ignored for this SKU",IF($Q113=0,"No BOM lines — type a material cost in column D",IF(AND($N113&lt;&gt;"",ABS($P113)&gt;0.05),"Standard cost is more than 5% out — restate it",""))))</f>
        <v/>
      </c>
    </row>
    <row r="114">
      <c r="A114" s="14" t="n"/>
      <c r="B114" s="14" t="n"/>
      <c r="C114" s="11" t="n"/>
      <c r="D114" s="8" t="n"/>
      <c r="E114" s="17">
        <f>IF($A114="","",IF($D114&lt;&gt;"",$D114,IFERROR(SUMIFS(Materials!$H$5:$H$304,Materials!$A$5:$A$304,$A114),0)))</f>
        <v/>
      </c>
      <c r="F114" s="17">
        <f>IF($A114="","",$C114/60*Rates!$B$5)</f>
        <v/>
      </c>
      <c r="G114" s="17">
        <f>IF($A114="","",IFERROR(Rates!$B$6/Rates!$B$7,0)*$C114/60)</f>
        <v/>
      </c>
      <c r="H114" s="8" t="n"/>
      <c r="I114" s="12">
        <f>IF($A114="","",$E114+$F114+$G114+$H114)</f>
        <v/>
      </c>
      <c r="J114" s="18">
        <f>IF($A114="","",IFERROR($E114/$I114,0))</f>
        <v/>
      </c>
      <c r="K114" s="18">
        <f>IF($A114="","",IFERROR($F114/$I114,0))</f>
        <v/>
      </c>
      <c r="L114" s="18">
        <f>IF($A114="","",IFERROR($G114/$I114,0))</f>
        <v/>
      </c>
      <c r="M114" s="18">
        <f>IF($A114="","",IFERROR($H114/$I114,0))</f>
        <v/>
      </c>
      <c r="N114" s="8" t="n"/>
      <c r="O114" s="17">
        <f>IF($A114="","",IF($N114="","",$I114-$N114))</f>
        <v/>
      </c>
      <c r="P114" s="18">
        <f>IF($A114="","",IF($N114="","",IFERROR(($I114-$N114)/$N114,0)))</f>
        <v/>
      </c>
      <c r="Q114" s="19">
        <f>IF($A114="","",COUNTIFS(Materials!$A$5:$A$304,$A114))</f>
        <v/>
      </c>
      <c r="R114" s="9">
        <f>IF($A114="","",IF($D114&lt;&gt;"","Material typed in — the BOM is ignored for this SKU",IF($Q114=0,"No BOM lines — type a material cost in column D",IF(AND($N114&lt;&gt;"",ABS($P114)&gt;0.05),"Standard cost is more than 5% out — restate it",""))))</f>
        <v/>
      </c>
    </row>
    <row r="115">
      <c r="A115" s="14" t="n"/>
      <c r="B115" s="14" t="n"/>
      <c r="C115" s="11" t="n"/>
      <c r="D115" s="8" t="n"/>
      <c r="E115" s="17">
        <f>IF($A115="","",IF($D115&lt;&gt;"",$D115,IFERROR(SUMIFS(Materials!$H$5:$H$304,Materials!$A$5:$A$304,$A115),0)))</f>
        <v/>
      </c>
      <c r="F115" s="17">
        <f>IF($A115="","",$C115/60*Rates!$B$5)</f>
        <v/>
      </c>
      <c r="G115" s="17">
        <f>IF($A115="","",IFERROR(Rates!$B$6/Rates!$B$7,0)*$C115/60)</f>
        <v/>
      </c>
      <c r="H115" s="8" t="n"/>
      <c r="I115" s="12">
        <f>IF($A115="","",$E115+$F115+$G115+$H115)</f>
        <v/>
      </c>
      <c r="J115" s="18">
        <f>IF($A115="","",IFERROR($E115/$I115,0))</f>
        <v/>
      </c>
      <c r="K115" s="18">
        <f>IF($A115="","",IFERROR($F115/$I115,0))</f>
        <v/>
      </c>
      <c r="L115" s="18">
        <f>IF($A115="","",IFERROR($G115/$I115,0))</f>
        <v/>
      </c>
      <c r="M115" s="18">
        <f>IF($A115="","",IFERROR($H115/$I115,0))</f>
        <v/>
      </c>
      <c r="N115" s="8" t="n"/>
      <c r="O115" s="17">
        <f>IF($A115="","",IF($N115="","",$I115-$N115))</f>
        <v/>
      </c>
      <c r="P115" s="18">
        <f>IF($A115="","",IF($N115="","",IFERROR(($I115-$N115)/$N115,0)))</f>
        <v/>
      </c>
      <c r="Q115" s="19">
        <f>IF($A115="","",COUNTIFS(Materials!$A$5:$A$304,$A115))</f>
        <v/>
      </c>
      <c r="R115" s="9">
        <f>IF($A115="","",IF($D115&lt;&gt;"","Material typed in — the BOM is ignored for this SKU",IF($Q115=0,"No BOM lines — type a material cost in column D",IF(AND($N115&lt;&gt;"",ABS($P115)&gt;0.05),"Standard cost is more than 5% out — restate it",""))))</f>
        <v/>
      </c>
    </row>
    <row r="116">
      <c r="A116" s="14" t="n"/>
      <c r="B116" s="14" t="n"/>
      <c r="C116" s="11" t="n"/>
      <c r="D116" s="8" t="n"/>
      <c r="E116" s="17">
        <f>IF($A116="","",IF($D116&lt;&gt;"",$D116,IFERROR(SUMIFS(Materials!$H$5:$H$304,Materials!$A$5:$A$304,$A116),0)))</f>
        <v/>
      </c>
      <c r="F116" s="17">
        <f>IF($A116="","",$C116/60*Rates!$B$5)</f>
        <v/>
      </c>
      <c r="G116" s="17">
        <f>IF($A116="","",IFERROR(Rates!$B$6/Rates!$B$7,0)*$C116/60)</f>
        <v/>
      </c>
      <c r="H116" s="8" t="n"/>
      <c r="I116" s="12">
        <f>IF($A116="","",$E116+$F116+$G116+$H116)</f>
        <v/>
      </c>
      <c r="J116" s="18">
        <f>IF($A116="","",IFERROR($E116/$I116,0))</f>
        <v/>
      </c>
      <c r="K116" s="18">
        <f>IF($A116="","",IFERROR($F116/$I116,0))</f>
        <v/>
      </c>
      <c r="L116" s="18">
        <f>IF($A116="","",IFERROR($G116/$I116,0))</f>
        <v/>
      </c>
      <c r="M116" s="18">
        <f>IF($A116="","",IFERROR($H116/$I116,0))</f>
        <v/>
      </c>
      <c r="N116" s="8" t="n"/>
      <c r="O116" s="17">
        <f>IF($A116="","",IF($N116="","",$I116-$N116))</f>
        <v/>
      </c>
      <c r="P116" s="18">
        <f>IF($A116="","",IF($N116="","",IFERROR(($I116-$N116)/$N116,0)))</f>
        <v/>
      </c>
      <c r="Q116" s="19">
        <f>IF($A116="","",COUNTIFS(Materials!$A$5:$A$304,$A116))</f>
        <v/>
      </c>
      <c r="R116" s="9">
        <f>IF($A116="","",IF($D116&lt;&gt;"","Material typed in — the BOM is ignored for this SKU",IF($Q116=0,"No BOM lines — type a material cost in column D",IF(AND($N116&lt;&gt;"",ABS($P116)&gt;0.05),"Standard cost is more than 5% out — restate it",""))))</f>
        <v/>
      </c>
    </row>
    <row r="117">
      <c r="A117" s="14" t="n"/>
      <c r="B117" s="14" t="n"/>
      <c r="C117" s="11" t="n"/>
      <c r="D117" s="8" t="n"/>
      <c r="E117" s="17">
        <f>IF($A117="","",IF($D117&lt;&gt;"",$D117,IFERROR(SUMIFS(Materials!$H$5:$H$304,Materials!$A$5:$A$304,$A117),0)))</f>
        <v/>
      </c>
      <c r="F117" s="17">
        <f>IF($A117="","",$C117/60*Rates!$B$5)</f>
        <v/>
      </c>
      <c r="G117" s="17">
        <f>IF($A117="","",IFERROR(Rates!$B$6/Rates!$B$7,0)*$C117/60)</f>
        <v/>
      </c>
      <c r="H117" s="8" t="n"/>
      <c r="I117" s="12">
        <f>IF($A117="","",$E117+$F117+$G117+$H117)</f>
        <v/>
      </c>
      <c r="J117" s="18">
        <f>IF($A117="","",IFERROR($E117/$I117,0))</f>
        <v/>
      </c>
      <c r="K117" s="18">
        <f>IF($A117="","",IFERROR($F117/$I117,0))</f>
        <v/>
      </c>
      <c r="L117" s="18">
        <f>IF($A117="","",IFERROR($G117/$I117,0))</f>
        <v/>
      </c>
      <c r="M117" s="18">
        <f>IF($A117="","",IFERROR($H117/$I117,0))</f>
        <v/>
      </c>
      <c r="N117" s="8" t="n"/>
      <c r="O117" s="17">
        <f>IF($A117="","",IF($N117="","",$I117-$N117))</f>
        <v/>
      </c>
      <c r="P117" s="18">
        <f>IF($A117="","",IF($N117="","",IFERROR(($I117-$N117)/$N117,0)))</f>
        <v/>
      </c>
      <c r="Q117" s="19">
        <f>IF($A117="","",COUNTIFS(Materials!$A$5:$A$304,$A117))</f>
        <v/>
      </c>
      <c r="R117" s="9">
        <f>IF($A117="","",IF($D117&lt;&gt;"","Material typed in — the BOM is ignored for this SKU",IF($Q117=0,"No BOM lines — type a material cost in column D",IF(AND($N117&lt;&gt;"",ABS($P117)&gt;0.05),"Standard cost is more than 5% out — restate it",""))))</f>
        <v/>
      </c>
    </row>
    <row r="118">
      <c r="A118" s="14" t="n"/>
      <c r="B118" s="14" t="n"/>
      <c r="C118" s="11" t="n"/>
      <c r="D118" s="8" t="n"/>
      <c r="E118" s="17">
        <f>IF($A118="","",IF($D118&lt;&gt;"",$D118,IFERROR(SUMIFS(Materials!$H$5:$H$304,Materials!$A$5:$A$304,$A118),0)))</f>
        <v/>
      </c>
      <c r="F118" s="17">
        <f>IF($A118="","",$C118/60*Rates!$B$5)</f>
        <v/>
      </c>
      <c r="G118" s="17">
        <f>IF($A118="","",IFERROR(Rates!$B$6/Rates!$B$7,0)*$C118/60)</f>
        <v/>
      </c>
      <c r="H118" s="8" t="n"/>
      <c r="I118" s="12">
        <f>IF($A118="","",$E118+$F118+$G118+$H118)</f>
        <v/>
      </c>
      <c r="J118" s="18">
        <f>IF($A118="","",IFERROR($E118/$I118,0))</f>
        <v/>
      </c>
      <c r="K118" s="18">
        <f>IF($A118="","",IFERROR($F118/$I118,0))</f>
        <v/>
      </c>
      <c r="L118" s="18">
        <f>IF($A118="","",IFERROR($G118/$I118,0))</f>
        <v/>
      </c>
      <c r="M118" s="18">
        <f>IF($A118="","",IFERROR($H118/$I118,0))</f>
        <v/>
      </c>
      <c r="N118" s="8" t="n"/>
      <c r="O118" s="17">
        <f>IF($A118="","",IF($N118="","",$I118-$N118))</f>
        <v/>
      </c>
      <c r="P118" s="18">
        <f>IF($A118="","",IF($N118="","",IFERROR(($I118-$N118)/$N118,0)))</f>
        <v/>
      </c>
      <c r="Q118" s="19">
        <f>IF($A118="","",COUNTIFS(Materials!$A$5:$A$304,$A118))</f>
        <v/>
      </c>
      <c r="R118" s="9">
        <f>IF($A118="","",IF($D118&lt;&gt;"","Material typed in — the BOM is ignored for this SKU",IF($Q118=0,"No BOM lines — type a material cost in column D",IF(AND($N118&lt;&gt;"",ABS($P118)&gt;0.05),"Standard cost is more than 5% out — restate it",""))))</f>
        <v/>
      </c>
    </row>
    <row r="119">
      <c r="A119" s="14" t="n"/>
      <c r="B119" s="14" t="n"/>
      <c r="C119" s="11" t="n"/>
      <c r="D119" s="8" t="n"/>
      <c r="E119" s="17">
        <f>IF($A119="","",IF($D119&lt;&gt;"",$D119,IFERROR(SUMIFS(Materials!$H$5:$H$304,Materials!$A$5:$A$304,$A119),0)))</f>
        <v/>
      </c>
      <c r="F119" s="17">
        <f>IF($A119="","",$C119/60*Rates!$B$5)</f>
        <v/>
      </c>
      <c r="G119" s="17">
        <f>IF($A119="","",IFERROR(Rates!$B$6/Rates!$B$7,0)*$C119/60)</f>
        <v/>
      </c>
      <c r="H119" s="8" t="n"/>
      <c r="I119" s="12">
        <f>IF($A119="","",$E119+$F119+$G119+$H119)</f>
        <v/>
      </c>
      <c r="J119" s="18">
        <f>IF($A119="","",IFERROR($E119/$I119,0))</f>
        <v/>
      </c>
      <c r="K119" s="18">
        <f>IF($A119="","",IFERROR($F119/$I119,0))</f>
        <v/>
      </c>
      <c r="L119" s="18">
        <f>IF($A119="","",IFERROR($G119/$I119,0))</f>
        <v/>
      </c>
      <c r="M119" s="18">
        <f>IF($A119="","",IFERROR($H119/$I119,0))</f>
        <v/>
      </c>
      <c r="N119" s="8" t="n"/>
      <c r="O119" s="17">
        <f>IF($A119="","",IF($N119="","",$I119-$N119))</f>
        <v/>
      </c>
      <c r="P119" s="18">
        <f>IF($A119="","",IF($N119="","",IFERROR(($I119-$N119)/$N119,0)))</f>
        <v/>
      </c>
      <c r="Q119" s="19">
        <f>IF($A119="","",COUNTIFS(Materials!$A$5:$A$304,$A119))</f>
        <v/>
      </c>
      <c r="R119" s="9">
        <f>IF($A119="","",IF($D119&lt;&gt;"","Material typed in — the BOM is ignored for this SKU",IF($Q119=0,"No BOM lines — type a material cost in column D",IF(AND($N119&lt;&gt;"",ABS($P119)&gt;0.05),"Standard cost is more than 5% out — restate it",""))))</f>
        <v/>
      </c>
    </row>
    <row r="120">
      <c r="A120" s="14" t="n"/>
      <c r="B120" s="14" t="n"/>
      <c r="C120" s="11" t="n"/>
      <c r="D120" s="8" t="n"/>
      <c r="E120" s="17">
        <f>IF($A120="","",IF($D120&lt;&gt;"",$D120,IFERROR(SUMIFS(Materials!$H$5:$H$304,Materials!$A$5:$A$304,$A120),0)))</f>
        <v/>
      </c>
      <c r="F120" s="17">
        <f>IF($A120="","",$C120/60*Rates!$B$5)</f>
        <v/>
      </c>
      <c r="G120" s="17">
        <f>IF($A120="","",IFERROR(Rates!$B$6/Rates!$B$7,0)*$C120/60)</f>
        <v/>
      </c>
      <c r="H120" s="8" t="n"/>
      <c r="I120" s="12">
        <f>IF($A120="","",$E120+$F120+$G120+$H120)</f>
        <v/>
      </c>
      <c r="J120" s="18">
        <f>IF($A120="","",IFERROR($E120/$I120,0))</f>
        <v/>
      </c>
      <c r="K120" s="18">
        <f>IF($A120="","",IFERROR($F120/$I120,0))</f>
        <v/>
      </c>
      <c r="L120" s="18">
        <f>IF($A120="","",IFERROR($G120/$I120,0))</f>
        <v/>
      </c>
      <c r="M120" s="18">
        <f>IF($A120="","",IFERROR($H120/$I120,0))</f>
        <v/>
      </c>
      <c r="N120" s="8" t="n"/>
      <c r="O120" s="17">
        <f>IF($A120="","",IF($N120="","",$I120-$N120))</f>
        <v/>
      </c>
      <c r="P120" s="18">
        <f>IF($A120="","",IF($N120="","",IFERROR(($I120-$N120)/$N120,0)))</f>
        <v/>
      </c>
      <c r="Q120" s="19">
        <f>IF($A120="","",COUNTIFS(Materials!$A$5:$A$304,$A120))</f>
        <v/>
      </c>
      <c r="R120" s="9">
        <f>IF($A120="","",IF($D120&lt;&gt;"","Material typed in — the BOM is ignored for this SKU",IF($Q120=0,"No BOM lines — type a material cost in column D",IF(AND($N120&lt;&gt;"",ABS($P120)&gt;0.05),"Standard cost is more than 5% out — restate it",""))))</f>
        <v/>
      </c>
    </row>
    <row r="121">
      <c r="A121" s="14" t="n"/>
      <c r="B121" s="14" t="n"/>
      <c r="C121" s="11" t="n"/>
      <c r="D121" s="8" t="n"/>
      <c r="E121" s="17">
        <f>IF($A121="","",IF($D121&lt;&gt;"",$D121,IFERROR(SUMIFS(Materials!$H$5:$H$304,Materials!$A$5:$A$304,$A121),0)))</f>
        <v/>
      </c>
      <c r="F121" s="17">
        <f>IF($A121="","",$C121/60*Rates!$B$5)</f>
        <v/>
      </c>
      <c r="G121" s="17">
        <f>IF($A121="","",IFERROR(Rates!$B$6/Rates!$B$7,0)*$C121/60)</f>
        <v/>
      </c>
      <c r="H121" s="8" t="n"/>
      <c r="I121" s="12">
        <f>IF($A121="","",$E121+$F121+$G121+$H121)</f>
        <v/>
      </c>
      <c r="J121" s="18">
        <f>IF($A121="","",IFERROR($E121/$I121,0))</f>
        <v/>
      </c>
      <c r="K121" s="18">
        <f>IF($A121="","",IFERROR($F121/$I121,0))</f>
        <v/>
      </c>
      <c r="L121" s="18">
        <f>IF($A121="","",IFERROR($G121/$I121,0))</f>
        <v/>
      </c>
      <c r="M121" s="18">
        <f>IF($A121="","",IFERROR($H121/$I121,0))</f>
        <v/>
      </c>
      <c r="N121" s="8" t="n"/>
      <c r="O121" s="17">
        <f>IF($A121="","",IF($N121="","",$I121-$N121))</f>
        <v/>
      </c>
      <c r="P121" s="18">
        <f>IF($A121="","",IF($N121="","",IFERROR(($I121-$N121)/$N121,0)))</f>
        <v/>
      </c>
      <c r="Q121" s="19">
        <f>IF($A121="","",COUNTIFS(Materials!$A$5:$A$304,$A121))</f>
        <v/>
      </c>
      <c r="R121" s="9">
        <f>IF($A121="","",IF($D121&lt;&gt;"","Material typed in — the BOM is ignored for this SKU",IF($Q121=0,"No BOM lines — type a material cost in column D",IF(AND($N121&lt;&gt;"",ABS($P121)&gt;0.05),"Standard cost is more than 5% out — restate it",""))))</f>
        <v/>
      </c>
    </row>
    <row r="122">
      <c r="A122" s="14" t="n"/>
      <c r="B122" s="14" t="n"/>
      <c r="C122" s="11" t="n"/>
      <c r="D122" s="8" t="n"/>
      <c r="E122" s="17">
        <f>IF($A122="","",IF($D122&lt;&gt;"",$D122,IFERROR(SUMIFS(Materials!$H$5:$H$304,Materials!$A$5:$A$304,$A122),0)))</f>
        <v/>
      </c>
      <c r="F122" s="17">
        <f>IF($A122="","",$C122/60*Rates!$B$5)</f>
        <v/>
      </c>
      <c r="G122" s="17">
        <f>IF($A122="","",IFERROR(Rates!$B$6/Rates!$B$7,0)*$C122/60)</f>
        <v/>
      </c>
      <c r="H122" s="8" t="n"/>
      <c r="I122" s="12">
        <f>IF($A122="","",$E122+$F122+$G122+$H122)</f>
        <v/>
      </c>
      <c r="J122" s="18">
        <f>IF($A122="","",IFERROR($E122/$I122,0))</f>
        <v/>
      </c>
      <c r="K122" s="18">
        <f>IF($A122="","",IFERROR($F122/$I122,0))</f>
        <v/>
      </c>
      <c r="L122" s="18">
        <f>IF($A122="","",IFERROR($G122/$I122,0))</f>
        <v/>
      </c>
      <c r="M122" s="18">
        <f>IF($A122="","",IFERROR($H122/$I122,0))</f>
        <v/>
      </c>
      <c r="N122" s="8" t="n"/>
      <c r="O122" s="17">
        <f>IF($A122="","",IF($N122="","",$I122-$N122))</f>
        <v/>
      </c>
      <c r="P122" s="18">
        <f>IF($A122="","",IF($N122="","",IFERROR(($I122-$N122)/$N122,0)))</f>
        <v/>
      </c>
      <c r="Q122" s="19">
        <f>IF($A122="","",COUNTIFS(Materials!$A$5:$A$304,$A122))</f>
        <v/>
      </c>
      <c r="R122" s="9">
        <f>IF($A122="","",IF($D122&lt;&gt;"","Material typed in — the BOM is ignored for this SKU",IF($Q122=0,"No BOM lines — type a material cost in column D",IF(AND($N122&lt;&gt;"",ABS($P122)&gt;0.05),"Standard cost is more than 5% out — restate it",""))))</f>
        <v/>
      </c>
    </row>
    <row r="123">
      <c r="A123" s="14" t="n"/>
      <c r="B123" s="14" t="n"/>
      <c r="C123" s="11" t="n"/>
      <c r="D123" s="8" t="n"/>
      <c r="E123" s="17">
        <f>IF($A123="","",IF($D123&lt;&gt;"",$D123,IFERROR(SUMIFS(Materials!$H$5:$H$304,Materials!$A$5:$A$304,$A123),0)))</f>
        <v/>
      </c>
      <c r="F123" s="17">
        <f>IF($A123="","",$C123/60*Rates!$B$5)</f>
        <v/>
      </c>
      <c r="G123" s="17">
        <f>IF($A123="","",IFERROR(Rates!$B$6/Rates!$B$7,0)*$C123/60)</f>
        <v/>
      </c>
      <c r="H123" s="8" t="n"/>
      <c r="I123" s="12">
        <f>IF($A123="","",$E123+$F123+$G123+$H123)</f>
        <v/>
      </c>
      <c r="J123" s="18">
        <f>IF($A123="","",IFERROR($E123/$I123,0))</f>
        <v/>
      </c>
      <c r="K123" s="18">
        <f>IF($A123="","",IFERROR($F123/$I123,0))</f>
        <v/>
      </c>
      <c r="L123" s="18">
        <f>IF($A123="","",IFERROR($G123/$I123,0))</f>
        <v/>
      </c>
      <c r="M123" s="18">
        <f>IF($A123="","",IFERROR($H123/$I123,0))</f>
        <v/>
      </c>
      <c r="N123" s="8" t="n"/>
      <c r="O123" s="17">
        <f>IF($A123="","",IF($N123="","",$I123-$N123))</f>
        <v/>
      </c>
      <c r="P123" s="18">
        <f>IF($A123="","",IF($N123="","",IFERROR(($I123-$N123)/$N123,0)))</f>
        <v/>
      </c>
      <c r="Q123" s="19">
        <f>IF($A123="","",COUNTIFS(Materials!$A$5:$A$304,$A123))</f>
        <v/>
      </c>
      <c r="R123" s="9">
        <f>IF($A123="","",IF($D123&lt;&gt;"","Material typed in — the BOM is ignored for this SKU",IF($Q123=0,"No BOM lines — type a material cost in column D",IF(AND($N123&lt;&gt;"",ABS($P123)&gt;0.05),"Standard cost is more than 5% out — restate it",""))))</f>
        <v/>
      </c>
    </row>
    <row r="124">
      <c r="A124" s="14" t="n"/>
      <c r="B124" s="14" t="n"/>
      <c r="C124" s="11" t="n"/>
      <c r="D124" s="8" t="n"/>
      <c r="E124" s="17">
        <f>IF($A124="","",IF($D124&lt;&gt;"",$D124,IFERROR(SUMIFS(Materials!$H$5:$H$304,Materials!$A$5:$A$304,$A124),0)))</f>
        <v/>
      </c>
      <c r="F124" s="17">
        <f>IF($A124="","",$C124/60*Rates!$B$5)</f>
        <v/>
      </c>
      <c r="G124" s="17">
        <f>IF($A124="","",IFERROR(Rates!$B$6/Rates!$B$7,0)*$C124/60)</f>
        <v/>
      </c>
      <c r="H124" s="8" t="n"/>
      <c r="I124" s="12">
        <f>IF($A124="","",$E124+$F124+$G124+$H124)</f>
        <v/>
      </c>
      <c r="J124" s="18">
        <f>IF($A124="","",IFERROR($E124/$I124,0))</f>
        <v/>
      </c>
      <c r="K124" s="18">
        <f>IF($A124="","",IFERROR($F124/$I124,0))</f>
        <v/>
      </c>
      <c r="L124" s="18">
        <f>IF($A124="","",IFERROR($G124/$I124,0))</f>
        <v/>
      </c>
      <c r="M124" s="18">
        <f>IF($A124="","",IFERROR($H124/$I124,0))</f>
        <v/>
      </c>
      <c r="N124" s="8" t="n"/>
      <c r="O124" s="17">
        <f>IF($A124="","",IF($N124="","",$I124-$N124))</f>
        <v/>
      </c>
      <c r="P124" s="18">
        <f>IF($A124="","",IF($N124="","",IFERROR(($I124-$N124)/$N124,0)))</f>
        <v/>
      </c>
      <c r="Q124" s="19">
        <f>IF($A124="","",COUNTIFS(Materials!$A$5:$A$304,$A124))</f>
        <v/>
      </c>
      <c r="R124" s="9">
        <f>IF($A124="","",IF($D124&lt;&gt;"","Material typed in — the BOM is ignored for this SKU",IF($Q124=0,"No BOM lines — type a material cost in column D",IF(AND($N124&lt;&gt;"",ABS($P124)&gt;0.05),"Standard cost is more than 5% out — restate it",""))))</f>
        <v/>
      </c>
    </row>
    <row r="125">
      <c r="A125" s="14" t="n"/>
      <c r="B125" s="14" t="n"/>
      <c r="C125" s="11" t="n"/>
      <c r="D125" s="8" t="n"/>
      <c r="E125" s="17">
        <f>IF($A125="","",IF($D125&lt;&gt;"",$D125,IFERROR(SUMIFS(Materials!$H$5:$H$304,Materials!$A$5:$A$304,$A125),0)))</f>
        <v/>
      </c>
      <c r="F125" s="17">
        <f>IF($A125="","",$C125/60*Rates!$B$5)</f>
        <v/>
      </c>
      <c r="G125" s="17">
        <f>IF($A125="","",IFERROR(Rates!$B$6/Rates!$B$7,0)*$C125/60)</f>
        <v/>
      </c>
      <c r="H125" s="8" t="n"/>
      <c r="I125" s="12">
        <f>IF($A125="","",$E125+$F125+$G125+$H125)</f>
        <v/>
      </c>
      <c r="J125" s="18">
        <f>IF($A125="","",IFERROR($E125/$I125,0))</f>
        <v/>
      </c>
      <c r="K125" s="18">
        <f>IF($A125="","",IFERROR($F125/$I125,0))</f>
        <v/>
      </c>
      <c r="L125" s="18">
        <f>IF($A125="","",IFERROR($G125/$I125,0))</f>
        <v/>
      </c>
      <c r="M125" s="18">
        <f>IF($A125="","",IFERROR($H125/$I125,0))</f>
        <v/>
      </c>
      <c r="N125" s="8" t="n"/>
      <c r="O125" s="17">
        <f>IF($A125="","",IF($N125="","",$I125-$N125))</f>
        <v/>
      </c>
      <c r="P125" s="18">
        <f>IF($A125="","",IF($N125="","",IFERROR(($I125-$N125)/$N125,0)))</f>
        <v/>
      </c>
      <c r="Q125" s="19">
        <f>IF($A125="","",COUNTIFS(Materials!$A$5:$A$304,$A125))</f>
        <v/>
      </c>
      <c r="R125" s="9">
        <f>IF($A125="","",IF($D125&lt;&gt;"","Material typed in — the BOM is ignored for this SKU",IF($Q125=0,"No BOM lines — type a material cost in column D",IF(AND($N125&lt;&gt;"",ABS($P125)&gt;0.05),"Standard cost is more than 5% out — restate it",""))))</f>
        <v/>
      </c>
    </row>
    <row r="126">
      <c r="A126" s="14" t="n"/>
      <c r="B126" s="14" t="n"/>
      <c r="C126" s="11" t="n"/>
      <c r="D126" s="8" t="n"/>
      <c r="E126" s="17">
        <f>IF($A126="","",IF($D126&lt;&gt;"",$D126,IFERROR(SUMIFS(Materials!$H$5:$H$304,Materials!$A$5:$A$304,$A126),0)))</f>
        <v/>
      </c>
      <c r="F126" s="17">
        <f>IF($A126="","",$C126/60*Rates!$B$5)</f>
        <v/>
      </c>
      <c r="G126" s="17">
        <f>IF($A126="","",IFERROR(Rates!$B$6/Rates!$B$7,0)*$C126/60)</f>
        <v/>
      </c>
      <c r="H126" s="8" t="n"/>
      <c r="I126" s="12">
        <f>IF($A126="","",$E126+$F126+$G126+$H126)</f>
        <v/>
      </c>
      <c r="J126" s="18">
        <f>IF($A126="","",IFERROR($E126/$I126,0))</f>
        <v/>
      </c>
      <c r="K126" s="18">
        <f>IF($A126="","",IFERROR($F126/$I126,0))</f>
        <v/>
      </c>
      <c r="L126" s="18">
        <f>IF($A126="","",IFERROR($G126/$I126,0))</f>
        <v/>
      </c>
      <c r="M126" s="18">
        <f>IF($A126="","",IFERROR($H126/$I126,0))</f>
        <v/>
      </c>
      <c r="N126" s="8" t="n"/>
      <c r="O126" s="17">
        <f>IF($A126="","",IF($N126="","",$I126-$N126))</f>
        <v/>
      </c>
      <c r="P126" s="18">
        <f>IF($A126="","",IF($N126="","",IFERROR(($I126-$N126)/$N126,0)))</f>
        <v/>
      </c>
      <c r="Q126" s="19">
        <f>IF($A126="","",COUNTIFS(Materials!$A$5:$A$304,$A126))</f>
        <v/>
      </c>
      <c r="R126" s="9">
        <f>IF($A126="","",IF($D126&lt;&gt;"","Material typed in — the BOM is ignored for this SKU",IF($Q126=0,"No BOM lines — type a material cost in column D",IF(AND($N126&lt;&gt;"",ABS($P126)&gt;0.05),"Standard cost is more than 5% out — restate it",""))))</f>
        <v/>
      </c>
    </row>
    <row r="127">
      <c r="A127" s="14" t="n"/>
      <c r="B127" s="14" t="n"/>
      <c r="C127" s="11" t="n"/>
      <c r="D127" s="8" t="n"/>
      <c r="E127" s="17">
        <f>IF($A127="","",IF($D127&lt;&gt;"",$D127,IFERROR(SUMIFS(Materials!$H$5:$H$304,Materials!$A$5:$A$304,$A127),0)))</f>
        <v/>
      </c>
      <c r="F127" s="17">
        <f>IF($A127="","",$C127/60*Rates!$B$5)</f>
        <v/>
      </c>
      <c r="G127" s="17">
        <f>IF($A127="","",IFERROR(Rates!$B$6/Rates!$B$7,0)*$C127/60)</f>
        <v/>
      </c>
      <c r="H127" s="8" t="n"/>
      <c r="I127" s="12">
        <f>IF($A127="","",$E127+$F127+$G127+$H127)</f>
        <v/>
      </c>
      <c r="J127" s="18">
        <f>IF($A127="","",IFERROR($E127/$I127,0))</f>
        <v/>
      </c>
      <c r="K127" s="18">
        <f>IF($A127="","",IFERROR($F127/$I127,0))</f>
        <v/>
      </c>
      <c r="L127" s="18">
        <f>IF($A127="","",IFERROR($G127/$I127,0))</f>
        <v/>
      </c>
      <c r="M127" s="18">
        <f>IF($A127="","",IFERROR($H127/$I127,0))</f>
        <v/>
      </c>
      <c r="N127" s="8" t="n"/>
      <c r="O127" s="17">
        <f>IF($A127="","",IF($N127="","",$I127-$N127))</f>
        <v/>
      </c>
      <c r="P127" s="18">
        <f>IF($A127="","",IF($N127="","",IFERROR(($I127-$N127)/$N127,0)))</f>
        <v/>
      </c>
      <c r="Q127" s="19">
        <f>IF($A127="","",COUNTIFS(Materials!$A$5:$A$304,$A127))</f>
        <v/>
      </c>
      <c r="R127" s="9">
        <f>IF($A127="","",IF($D127&lt;&gt;"","Material typed in — the BOM is ignored for this SKU",IF($Q127=0,"No BOM lines — type a material cost in column D",IF(AND($N127&lt;&gt;"",ABS($P127)&gt;0.05),"Standard cost is more than 5% out — restate it",""))))</f>
        <v/>
      </c>
    </row>
    <row r="128">
      <c r="A128" s="14" t="n"/>
      <c r="B128" s="14" t="n"/>
      <c r="C128" s="11" t="n"/>
      <c r="D128" s="8" t="n"/>
      <c r="E128" s="17">
        <f>IF($A128="","",IF($D128&lt;&gt;"",$D128,IFERROR(SUMIFS(Materials!$H$5:$H$304,Materials!$A$5:$A$304,$A128),0)))</f>
        <v/>
      </c>
      <c r="F128" s="17">
        <f>IF($A128="","",$C128/60*Rates!$B$5)</f>
        <v/>
      </c>
      <c r="G128" s="17">
        <f>IF($A128="","",IFERROR(Rates!$B$6/Rates!$B$7,0)*$C128/60)</f>
        <v/>
      </c>
      <c r="H128" s="8" t="n"/>
      <c r="I128" s="12">
        <f>IF($A128="","",$E128+$F128+$G128+$H128)</f>
        <v/>
      </c>
      <c r="J128" s="18">
        <f>IF($A128="","",IFERROR($E128/$I128,0))</f>
        <v/>
      </c>
      <c r="K128" s="18">
        <f>IF($A128="","",IFERROR($F128/$I128,0))</f>
        <v/>
      </c>
      <c r="L128" s="18">
        <f>IF($A128="","",IFERROR($G128/$I128,0))</f>
        <v/>
      </c>
      <c r="M128" s="18">
        <f>IF($A128="","",IFERROR($H128/$I128,0))</f>
        <v/>
      </c>
      <c r="N128" s="8" t="n"/>
      <c r="O128" s="17">
        <f>IF($A128="","",IF($N128="","",$I128-$N128))</f>
        <v/>
      </c>
      <c r="P128" s="18">
        <f>IF($A128="","",IF($N128="","",IFERROR(($I128-$N128)/$N128,0)))</f>
        <v/>
      </c>
      <c r="Q128" s="19">
        <f>IF($A128="","",COUNTIFS(Materials!$A$5:$A$304,$A128))</f>
        <v/>
      </c>
      <c r="R128" s="9">
        <f>IF($A128="","",IF($D128&lt;&gt;"","Material typed in — the BOM is ignored for this SKU",IF($Q128=0,"No BOM lines — type a material cost in column D",IF(AND($N128&lt;&gt;"",ABS($P128)&gt;0.05),"Standard cost is more than 5% out — restate it",""))))</f>
        <v/>
      </c>
    </row>
    <row r="129">
      <c r="A129" s="14" t="n"/>
      <c r="B129" s="14" t="n"/>
      <c r="C129" s="11" t="n"/>
      <c r="D129" s="8" t="n"/>
      <c r="E129" s="17">
        <f>IF($A129="","",IF($D129&lt;&gt;"",$D129,IFERROR(SUMIFS(Materials!$H$5:$H$304,Materials!$A$5:$A$304,$A129),0)))</f>
        <v/>
      </c>
      <c r="F129" s="17">
        <f>IF($A129="","",$C129/60*Rates!$B$5)</f>
        <v/>
      </c>
      <c r="G129" s="17">
        <f>IF($A129="","",IFERROR(Rates!$B$6/Rates!$B$7,0)*$C129/60)</f>
        <v/>
      </c>
      <c r="H129" s="8" t="n"/>
      <c r="I129" s="12">
        <f>IF($A129="","",$E129+$F129+$G129+$H129)</f>
        <v/>
      </c>
      <c r="J129" s="18">
        <f>IF($A129="","",IFERROR($E129/$I129,0))</f>
        <v/>
      </c>
      <c r="K129" s="18">
        <f>IF($A129="","",IFERROR($F129/$I129,0))</f>
        <v/>
      </c>
      <c r="L129" s="18">
        <f>IF($A129="","",IFERROR($G129/$I129,0))</f>
        <v/>
      </c>
      <c r="M129" s="18">
        <f>IF($A129="","",IFERROR($H129/$I129,0))</f>
        <v/>
      </c>
      <c r="N129" s="8" t="n"/>
      <c r="O129" s="17">
        <f>IF($A129="","",IF($N129="","",$I129-$N129))</f>
        <v/>
      </c>
      <c r="P129" s="18">
        <f>IF($A129="","",IF($N129="","",IFERROR(($I129-$N129)/$N129,0)))</f>
        <v/>
      </c>
      <c r="Q129" s="19">
        <f>IF($A129="","",COUNTIFS(Materials!$A$5:$A$304,$A129))</f>
        <v/>
      </c>
      <c r="R129" s="9">
        <f>IF($A129="","",IF($D129&lt;&gt;"","Material typed in — the BOM is ignored for this SKU",IF($Q129=0,"No BOM lines — type a material cost in column D",IF(AND($N129&lt;&gt;"",ABS($P129)&gt;0.05),"Standard cost is more than 5% out — restate it",""))))</f>
        <v/>
      </c>
    </row>
    <row r="130">
      <c r="A130" s="14" t="n"/>
      <c r="B130" s="14" t="n"/>
      <c r="C130" s="11" t="n"/>
      <c r="D130" s="8" t="n"/>
      <c r="E130" s="17">
        <f>IF($A130="","",IF($D130&lt;&gt;"",$D130,IFERROR(SUMIFS(Materials!$H$5:$H$304,Materials!$A$5:$A$304,$A130),0)))</f>
        <v/>
      </c>
      <c r="F130" s="17">
        <f>IF($A130="","",$C130/60*Rates!$B$5)</f>
        <v/>
      </c>
      <c r="G130" s="17">
        <f>IF($A130="","",IFERROR(Rates!$B$6/Rates!$B$7,0)*$C130/60)</f>
        <v/>
      </c>
      <c r="H130" s="8" t="n"/>
      <c r="I130" s="12">
        <f>IF($A130="","",$E130+$F130+$G130+$H130)</f>
        <v/>
      </c>
      <c r="J130" s="18">
        <f>IF($A130="","",IFERROR($E130/$I130,0))</f>
        <v/>
      </c>
      <c r="K130" s="18">
        <f>IF($A130="","",IFERROR($F130/$I130,0))</f>
        <v/>
      </c>
      <c r="L130" s="18">
        <f>IF($A130="","",IFERROR($G130/$I130,0))</f>
        <v/>
      </c>
      <c r="M130" s="18">
        <f>IF($A130="","",IFERROR($H130/$I130,0))</f>
        <v/>
      </c>
      <c r="N130" s="8" t="n"/>
      <c r="O130" s="17">
        <f>IF($A130="","",IF($N130="","",$I130-$N130))</f>
        <v/>
      </c>
      <c r="P130" s="18">
        <f>IF($A130="","",IF($N130="","",IFERROR(($I130-$N130)/$N130,0)))</f>
        <v/>
      </c>
      <c r="Q130" s="19">
        <f>IF($A130="","",COUNTIFS(Materials!$A$5:$A$304,$A130))</f>
        <v/>
      </c>
      <c r="R130" s="9">
        <f>IF($A130="","",IF($D130&lt;&gt;"","Material typed in — the BOM is ignored for this SKU",IF($Q130=0,"No BOM lines — type a material cost in column D",IF(AND($N130&lt;&gt;"",ABS($P130)&gt;0.05),"Standard cost is more than 5% out — restate it",""))))</f>
        <v/>
      </c>
    </row>
    <row r="131">
      <c r="A131" s="14" t="n"/>
      <c r="B131" s="14" t="n"/>
      <c r="C131" s="11" t="n"/>
      <c r="D131" s="8" t="n"/>
      <c r="E131" s="17">
        <f>IF($A131="","",IF($D131&lt;&gt;"",$D131,IFERROR(SUMIFS(Materials!$H$5:$H$304,Materials!$A$5:$A$304,$A131),0)))</f>
        <v/>
      </c>
      <c r="F131" s="17">
        <f>IF($A131="","",$C131/60*Rates!$B$5)</f>
        <v/>
      </c>
      <c r="G131" s="17">
        <f>IF($A131="","",IFERROR(Rates!$B$6/Rates!$B$7,0)*$C131/60)</f>
        <v/>
      </c>
      <c r="H131" s="8" t="n"/>
      <c r="I131" s="12">
        <f>IF($A131="","",$E131+$F131+$G131+$H131)</f>
        <v/>
      </c>
      <c r="J131" s="18">
        <f>IF($A131="","",IFERROR($E131/$I131,0))</f>
        <v/>
      </c>
      <c r="K131" s="18">
        <f>IF($A131="","",IFERROR($F131/$I131,0))</f>
        <v/>
      </c>
      <c r="L131" s="18">
        <f>IF($A131="","",IFERROR($G131/$I131,0))</f>
        <v/>
      </c>
      <c r="M131" s="18">
        <f>IF($A131="","",IFERROR($H131/$I131,0))</f>
        <v/>
      </c>
      <c r="N131" s="8" t="n"/>
      <c r="O131" s="17">
        <f>IF($A131="","",IF($N131="","",$I131-$N131))</f>
        <v/>
      </c>
      <c r="P131" s="18">
        <f>IF($A131="","",IF($N131="","",IFERROR(($I131-$N131)/$N131,0)))</f>
        <v/>
      </c>
      <c r="Q131" s="19">
        <f>IF($A131="","",COUNTIFS(Materials!$A$5:$A$304,$A131))</f>
        <v/>
      </c>
      <c r="R131" s="9">
        <f>IF($A131="","",IF($D131&lt;&gt;"","Material typed in — the BOM is ignored for this SKU",IF($Q131=0,"No BOM lines — type a material cost in column D",IF(AND($N131&lt;&gt;"",ABS($P131)&gt;0.05),"Standard cost is more than 5% out — restate it",""))))</f>
        <v/>
      </c>
    </row>
    <row r="132">
      <c r="A132" s="14" t="n"/>
      <c r="B132" s="14" t="n"/>
      <c r="C132" s="11" t="n"/>
      <c r="D132" s="8" t="n"/>
      <c r="E132" s="17">
        <f>IF($A132="","",IF($D132&lt;&gt;"",$D132,IFERROR(SUMIFS(Materials!$H$5:$H$304,Materials!$A$5:$A$304,$A132),0)))</f>
        <v/>
      </c>
      <c r="F132" s="17">
        <f>IF($A132="","",$C132/60*Rates!$B$5)</f>
        <v/>
      </c>
      <c r="G132" s="17">
        <f>IF($A132="","",IFERROR(Rates!$B$6/Rates!$B$7,0)*$C132/60)</f>
        <v/>
      </c>
      <c r="H132" s="8" t="n"/>
      <c r="I132" s="12">
        <f>IF($A132="","",$E132+$F132+$G132+$H132)</f>
        <v/>
      </c>
      <c r="J132" s="18">
        <f>IF($A132="","",IFERROR($E132/$I132,0))</f>
        <v/>
      </c>
      <c r="K132" s="18">
        <f>IF($A132="","",IFERROR($F132/$I132,0))</f>
        <v/>
      </c>
      <c r="L132" s="18">
        <f>IF($A132="","",IFERROR($G132/$I132,0))</f>
        <v/>
      </c>
      <c r="M132" s="18">
        <f>IF($A132="","",IFERROR($H132/$I132,0))</f>
        <v/>
      </c>
      <c r="N132" s="8" t="n"/>
      <c r="O132" s="17">
        <f>IF($A132="","",IF($N132="","",$I132-$N132))</f>
        <v/>
      </c>
      <c r="P132" s="18">
        <f>IF($A132="","",IF($N132="","",IFERROR(($I132-$N132)/$N132,0)))</f>
        <v/>
      </c>
      <c r="Q132" s="19">
        <f>IF($A132="","",COUNTIFS(Materials!$A$5:$A$304,$A132))</f>
        <v/>
      </c>
      <c r="R132" s="9">
        <f>IF($A132="","",IF($D132&lt;&gt;"","Material typed in — the BOM is ignored for this SKU",IF($Q132=0,"No BOM lines — type a material cost in column D",IF(AND($N132&lt;&gt;"",ABS($P132)&gt;0.05),"Standard cost is more than 5% out — restate it",""))))</f>
        <v/>
      </c>
    </row>
    <row r="133">
      <c r="A133" s="14" t="n"/>
      <c r="B133" s="14" t="n"/>
      <c r="C133" s="11" t="n"/>
      <c r="D133" s="8" t="n"/>
      <c r="E133" s="17">
        <f>IF($A133="","",IF($D133&lt;&gt;"",$D133,IFERROR(SUMIFS(Materials!$H$5:$H$304,Materials!$A$5:$A$304,$A133),0)))</f>
        <v/>
      </c>
      <c r="F133" s="17">
        <f>IF($A133="","",$C133/60*Rates!$B$5)</f>
        <v/>
      </c>
      <c r="G133" s="17">
        <f>IF($A133="","",IFERROR(Rates!$B$6/Rates!$B$7,0)*$C133/60)</f>
        <v/>
      </c>
      <c r="H133" s="8" t="n"/>
      <c r="I133" s="12">
        <f>IF($A133="","",$E133+$F133+$G133+$H133)</f>
        <v/>
      </c>
      <c r="J133" s="18">
        <f>IF($A133="","",IFERROR($E133/$I133,0))</f>
        <v/>
      </c>
      <c r="K133" s="18">
        <f>IF($A133="","",IFERROR($F133/$I133,0))</f>
        <v/>
      </c>
      <c r="L133" s="18">
        <f>IF($A133="","",IFERROR($G133/$I133,0))</f>
        <v/>
      </c>
      <c r="M133" s="18">
        <f>IF($A133="","",IFERROR($H133/$I133,0))</f>
        <v/>
      </c>
      <c r="N133" s="8" t="n"/>
      <c r="O133" s="17">
        <f>IF($A133="","",IF($N133="","",$I133-$N133))</f>
        <v/>
      </c>
      <c r="P133" s="18">
        <f>IF($A133="","",IF($N133="","",IFERROR(($I133-$N133)/$N133,0)))</f>
        <v/>
      </c>
      <c r="Q133" s="19">
        <f>IF($A133="","",COUNTIFS(Materials!$A$5:$A$304,$A133))</f>
        <v/>
      </c>
      <c r="R133" s="9">
        <f>IF($A133="","",IF($D133&lt;&gt;"","Material typed in — the BOM is ignored for this SKU",IF($Q133=0,"No BOM lines — type a material cost in column D",IF(AND($N133&lt;&gt;"",ABS($P133)&gt;0.05),"Standard cost is more than 5% out — restate it",""))))</f>
        <v/>
      </c>
    </row>
    <row r="134">
      <c r="A134" s="14" t="n"/>
      <c r="B134" s="14" t="n"/>
      <c r="C134" s="11" t="n"/>
      <c r="D134" s="8" t="n"/>
      <c r="E134" s="17">
        <f>IF($A134="","",IF($D134&lt;&gt;"",$D134,IFERROR(SUMIFS(Materials!$H$5:$H$304,Materials!$A$5:$A$304,$A134),0)))</f>
        <v/>
      </c>
      <c r="F134" s="17">
        <f>IF($A134="","",$C134/60*Rates!$B$5)</f>
        <v/>
      </c>
      <c r="G134" s="17">
        <f>IF($A134="","",IFERROR(Rates!$B$6/Rates!$B$7,0)*$C134/60)</f>
        <v/>
      </c>
      <c r="H134" s="8" t="n"/>
      <c r="I134" s="12">
        <f>IF($A134="","",$E134+$F134+$G134+$H134)</f>
        <v/>
      </c>
      <c r="J134" s="18">
        <f>IF($A134="","",IFERROR($E134/$I134,0))</f>
        <v/>
      </c>
      <c r="K134" s="18">
        <f>IF($A134="","",IFERROR($F134/$I134,0))</f>
        <v/>
      </c>
      <c r="L134" s="18">
        <f>IF($A134="","",IFERROR($G134/$I134,0))</f>
        <v/>
      </c>
      <c r="M134" s="18">
        <f>IF($A134="","",IFERROR($H134/$I134,0))</f>
        <v/>
      </c>
      <c r="N134" s="8" t="n"/>
      <c r="O134" s="17">
        <f>IF($A134="","",IF($N134="","",$I134-$N134))</f>
        <v/>
      </c>
      <c r="P134" s="18">
        <f>IF($A134="","",IF($N134="","",IFERROR(($I134-$N134)/$N134,0)))</f>
        <v/>
      </c>
      <c r="Q134" s="19">
        <f>IF($A134="","",COUNTIFS(Materials!$A$5:$A$304,$A134))</f>
        <v/>
      </c>
      <c r="R134" s="9">
        <f>IF($A134="","",IF($D134&lt;&gt;"","Material typed in — the BOM is ignored for this SKU",IF($Q134=0,"No BOM lines — type a material cost in column D",IF(AND($N134&lt;&gt;"",ABS($P134)&gt;0.05),"Standard cost is more than 5% out — restate it",""))))</f>
        <v/>
      </c>
    </row>
    <row r="135">
      <c r="A135" s="14" t="n"/>
      <c r="B135" s="14" t="n"/>
      <c r="C135" s="11" t="n"/>
      <c r="D135" s="8" t="n"/>
      <c r="E135" s="17">
        <f>IF($A135="","",IF($D135&lt;&gt;"",$D135,IFERROR(SUMIFS(Materials!$H$5:$H$304,Materials!$A$5:$A$304,$A135),0)))</f>
        <v/>
      </c>
      <c r="F135" s="17">
        <f>IF($A135="","",$C135/60*Rates!$B$5)</f>
        <v/>
      </c>
      <c r="G135" s="17">
        <f>IF($A135="","",IFERROR(Rates!$B$6/Rates!$B$7,0)*$C135/60)</f>
        <v/>
      </c>
      <c r="H135" s="8" t="n"/>
      <c r="I135" s="12">
        <f>IF($A135="","",$E135+$F135+$G135+$H135)</f>
        <v/>
      </c>
      <c r="J135" s="18">
        <f>IF($A135="","",IFERROR($E135/$I135,0))</f>
        <v/>
      </c>
      <c r="K135" s="18">
        <f>IF($A135="","",IFERROR($F135/$I135,0))</f>
        <v/>
      </c>
      <c r="L135" s="18">
        <f>IF($A135="","",IFERROR($G135/$I135,0))</f>
        <v/>
      </c>
      <c r="M135" s="18">
        <f>IF($A135="","",IFERROR($H135/$I135,0))</f>
        <v/>
      </c>
      <c r="N135" s="8" t="n"/>
      <c r="O135" s="17">
        <f>IF($A135="","",IF($N135="","",$I135-$N135))</f>
        <v/>
      </c>
      <c r="P135" s="18">
        <f>IF($A135="","",IF($N135="","",IFERROR(($I135-$N135)/$N135,0)))</f>
        <v/>
      </c>
      <c r="Q135" s="19">
        <f>IF($A135="","",COUNTIFS(Materials!$A$5:$A$304,$A135))</f>
        <v/>
      </c>
      <c r="R135" s="9">
        <f>IF($A135="","",IF($D135&lt;&gt;"","Material typed in — the BOM is ignored for this SKU",IF($Q135=0,"No BOM lines — type a material cost in column D",IF(AND($N135&lt;&gt;"",ABS($P135)&gt;0.05),"Standard cost is more than 5% out — restate it",""))))</f>
        <v/>
      </c>
    </row>
    <row r="136">
      <c r="A136" s="14" t="n"/>
      <c r="B136" s="14" t="n"/>
      <c r="C136" s="11" t="n"/>
      <c r="D136" s="8" t="n"/>
      <c r="E136" s="17">
        <f>IF($A136="","",IF($D136&lt;&gt;"",$D136,IFERROR(SUMIFS(Materials!$H$5:$H$304,Materials!$A$5:$A$304,$A136),0)))</f>
        <v/>
      </c>
      <c r="F136" s="17">
        <f>IF($A136="","",$C136/60*Rates!$B$5)</f>
        <v/>
      </c>
      <c r="G136" s="17">
        <f>IF($A136="","",IFERROR(Rates!$B$6/Rates!$B$7,0)*$C136/60)</f>
        <v/>
      </c>
      <c r="H136" s="8" t="n"/>
      <c r="I136" s="12">
        <f>IF($A136="","",$E136+$F136+$G136+$H136)</f>
        <v/>
      </c>
      <c r="J136" s="18">
        <f>IF($A136="","",IFERROR($E136/$I136,0))</f>
        <v/>
      </c>
      <c r="K136" s="18">
        <f>IF($A136="","",IFERROR($F136/$I136,0))</f>
        <v/>
      </c>
      <c r="L136" s="18">
        <f>IF($A136="","",IFERROR($G136/$I136,0))</f>
        <v/>
      </c>
      <c r="M136" s="18">
        <f>IF($A136="","",IFERROR($H136/$I136,0))</f>
        <v/>
      </c>
      <c r="N136" s="8" t="n"/>
      <c r="O136" s="17">
        <f>IF($A136="","",IF($N136="","",$I136-$N136))</f>
        <v/>
      </c>
      <c r="P136" s="18">
        <f>IF($A136="","",IF($N136="","",IFERROR(($I136-$N136)/$N136,0)))</f>
        <v/>
      </c>
      <c r="Q136" s="19">
        <f>IF($A136="","",COUNTIFS(Materials!$A$5:$A$304,$A136))</f>
        <v/>
      </c>
      <c r="R136" s="9">
        <f>IF($A136="","",IF($D136&lt;&gt;"","Material typed in — the BOM is ignored for this SKU",IF($Q136=0,"No BOM lines — type a material cost in column D",IF(AND($N136&lt;&gt;"",ABS($P136)&gt;0.05),"Standard cost is more than 5% out — restate it",""))))</f>
        <v/>
      </c>
    </row>
    <row r="137">
      <c r="A137" s="14" t="n"/>
      <c r="B137" s="14" t="n"/>
      <c r="C137" s="11" t="n"/>
      <c r="D137" s="8" t="n"/>
      <c r="E137" s="17">
        <f>IF($A137="","",IF($D137&lt;&gt;"",$D137,IFERROR(SUMIFS(Materials!$H$5:$H$304,Materials!$A$5:$A$304,$A137),0)))</f>
        <v/>
      </c>
      <c r="F137" s="17">
        <f>IF($A137="","",$C137/60*Rates!$B$5)</f>
        <v/>
      </c>
      <c r="G137" s="17">
        <f>IF($A137="","",IFERROR(Rates!$B$6/Rates!$B$7,0)*$C137/60)</f>
        <v/>
      </c>
      <c r="H137" s="8" t="n"/>
      <c r="I137" s="12">
        <f>IF($A137="","",$E137+$F137+$G137+$H137)</f>
        <v/>
      </c>
      <c r="J137" s="18">
        <f>IF($A137="","",IFERROR($E137/$I137,0))</f>
        <v/>
      </c>
      <c r="K137" s="18">
        <f>IF($A137="","",IFERROR($F137/$I137,0))</f>
        <v/>
      </c>
      <c r="L137" s="18">
        <f>IF($A137="","",IFERROR($G137/$I137,0))</f>
        <v/>
      </c>
      <c r="M137" s="18">
        <f>IF($A137="","",IFERROR($H137/$I137,0))</f>
        <v/>
      </c>
      <c r="N137" s="8" t="n"/>
      <c r="O137" s="17">
        <f>IF($A137="","",IF($N137="","",$I137-$N137))</f>
        <v/>
      </c>
      <c r="P137" s="18">
        <f>IF($A137="","",IF($N137="","",IFERROR(($I137-$N137)/$N137,0)))</f>
        <v/>
      </c>
      <c r="Q137" s="19">
        <f>IF($A137="","",COUNTIFS(Materials!$A$5:$A$304,$A137))</f>
        <v/>
      </c>
      <c r="R137" s="9">
        <f>IF($A137="","",IF($D137&lt;&gt;"","Material typed in — the BOM is ignored for this SKU",IF($Q137=0,"No BOM lines — type a material cost in column D",IF(AND($N137&lt;&gt;"",ABS($P137)&gt;0.05),"Standard cost is more than 5% out — restate it",""))))</f>
        <v/>
      </c>
    </row>
    <row r="138">
      <c r="A138" s="14" t="n"/>
      <c r="B138" s="14" t="n"/>
      <c r="C138" s="11" t="n"/>
      <c r="D138" s="8" t="n"/>
      <c r="E138" s="17">
        <f>IF($A138="","",IF($D138&lt;&gt;"",$D138,IFERROR(SUMIFS(Materials!$H$5:$H$304,Materials!$A$5:$A$304,$A138),0)))</f>
        <v/>
      </c>
      <c r="F138" s="17">
        <f>IF($A138="","",$C138/60*Rates!$B$5)</f>
        <v/>
      </c>
      <c r="G138" s="17">
        <f>IF($A138="","",IFERROR(Rates!$B$6/Rates!$B$7,0)*$C138/60)</f>
        <v/>
      </c>
      <c r="H138" s="8" t="n"/>
      <c r="I138" s="12">
        <f>IF($A138="","",$E138+$F138+$G138+$H138)</f>
        <v/>
      </c>
      <c r="J138" s="18">
        <f>IF($A138="","",IFERROR($E138/$I138,0))</f>
        <v/>
      </c>
      <c r="K138" s="18">
        <f>IF($A138="","",IFERROR($F138/$I138,0))</f>
        <v/>
      </c>
      <c r="L138" s="18">
        <f>IF($A138="","",IFERROR($G138/$I138,0))</f>
        <v/>
      </c>
      <c r="M138" s="18">
        <f>IF($A138="","",IFERROR($H138/$I138,0))</f>
        <v/>
      </c>
      <c r="N138" s="8" t="n"/>
      <c r="O138" s="17">
        <f>IF($A138="","",IF($N138="","",$I138-$N138))</f>
        <v/>
      </c>
      <c r="P138" s="18">
        <f>IF($A138="","",IF($N138="","",IFERROR(($I138-$N138)/$N138,0)))</f>
        <v/>
      </c>
      <c r="Q138" s="19">
        <f>IF($A138="","",COUNTIFS(Materials!$A$5:$A$304,$A138))</f>
        <v/>
      </c>
      <c r="R138" s="9">
        <f>IF($A138="","",IF($D138&lt;&gt;"","Material typed in — the BOM is ignored for this SKU",IF($Q138=0,"No BOM lines — type a material cost in column D",IF(AND($N138&lt;&gt;"",ABS($P138)&gt;0.05),"Standard cost is more than 5% out — restate it",""))))</f>
        <v/>
      </c>
    </row>
    <row r="139">
      <c r="A139" s="14" t="n"/>
      <c r="B139" s="14" t="n"/>
      <c r="C139" s="11" t="n"/>
      <c r="D139" s="8" t="n"/>
      <c r="E139" s="17">
        <f>IF($A139="","",IF($D139&lt;&gt;"",$D139,IFERROR(SUMIFS(Materials!$H$5:$H$304,Materials!$A$5:$A$304,$A139),0)))</f>
        <v/>
      </c>
      <c r="F139" s="17">
        <f>IF($A139="","",$C139/60*Rates!$B$5)</f>
        <v/>
      </c>
      <c r="G139" s="17">
        <f>IF($A139="","",IFERROR(Rates!$B$6/Rates!$B$7,0)*$C139/60)</f>
        <v/>
      </c>
      <c r="H139" s="8" t="n"/>
      <c r="I139" s="12">
        <f>IF($A139="","",$E139+$F139+$G139+$H139)</f>
        <v/>
      </c>
      <c r="J139" s="18">
        <f>IF($A139="","",IFERROR($E139/$I139,0))</f>
        <v/>
      </c>
      <c r="K139" s="18">
        <f>IF($A139="","",IFERROR($F139/$I139,0))</f>
        <v/>
      </c>
      <c r="L139" s="18">
        <f>IF($A139="","",IFERROR($G139/$I139,0))</f>
        <v/>
      </c>
      <c r="M139" s="18">
        <f>IF($A139="","",IFERROR($H139/$I139,0))</f>
        <v/>
      </c>
      <c r="N139" s="8" t="n"/>
      <c r="O139" s="17">
        <f>IF($A139="","",IF($N139="","",$I139-$N139))</f>
        <v/>
      </c>
      <c r="P139" s="18">
        <f>IF($A139="","",IF($N139="","",IFERROR(($I139-$N139)/$N139,0)))</f>
        <v/>
      </c>
      <c r="Q139" s="19">
        <f>IF($A139="","",COUNTIFS(Materials!$A$5:$A$304,$A139))</f>
        <v/>
      </c>
      <c r="R139" s="9">
        <f>IF($A139="","",IF($D139&lt;&gt;"","Material typed in — the BOM is ignored for this SKU",IF($Q139=0,"No BOM lines — type a material cost in column D",IF(AND($N139&lt;&gt;"",ABS($P139)&gt;0.05),"Standard cost is more than 5% out — restate it",""))))</f>
        <v/>
      </c>
    </row>
    <row r="140">
      <c r="A140" s="14" t="n"/>
      <c r="B140" s="14" t="n"/>
      <c r="C140" s="11" t="n"/>
      <c r="D140" s="8" t="n"/>
      <c r="E140" s="17">
        <f>IF($A140="","",IF($D140&lt;&gt;"",$D140,IFERROR(SUMIFS(Materials!$H$5:$H$304,Materials!$A$5:$A$304,$A140),0)))</f>
        <v/>
      </c>
      <c r="F140" s="17">
        <f>IF($A140="","",$C140/60*Rates!$B$5)</f>
        <v/>
      </c>
      <c r="G140" s="17">
        <f>IF($A140="","",IFERROR(Rates!$B$6/Rates!$B$7,0)*$C140/60)</f>
        <v/>
      </c>
      <c r="H140" s="8" t="n"/>
      <c r="I140" s="12">
        <f>IF($A140="","",$E140+$F140+$G140+$H140)</f>
        <v/>
      </c>
      <c r="J140" s="18">
        <f>IF($A140="","",IFERROR($E140/$I140,0))</f>
        <v/>
      </c>
      <c r="K140" s="18">
        <f>IF($A140="","",IFERROR($F140/$I140,0))</f>
        <v/>
      </c>
      <c r="L140" s="18">
        <f>IF($A140="","",IFERROR($G140/$I140,0))</f>
        <v/>
      </c>
      <c r="M140" s="18">
        <f>IF($A140="","",IFERROR($H140/$I140,0))</f>
        <v/>
      </c>
      <c r="N140" s="8" t="n"/>
      <c r="O140" s="17">
        <f>IF($A140="","",IF($N140="","",$I140-$N140))</f>
        <v/>
      </c>
      <c r="P140" s="18">
        <f>IF($A140="","",IF($N140="","",IFERROR(($I140-$N140)/$N140,0)))</f>
        <v/>
      </c>
      <c r="Q140" s="19">
        <f>IF($A140="","",COUNTIFS(Materials!$A$5:$A$304,$A140))</f>
        <v/>
      </c>
      <c r="R140" s="9">
        <f>IF($A140="","",IF($D140&lt;&gt;"","Material typed in — the BOM is ignored for this SKU",IF($Q140=0,"No BOM lines — type a material cost in column D",IF(AND($N140&lt;&gt;"",ABS($P140)&gt;0.05),"Standard cost is more than 5% out — restate it",""))))</f>
        <v/>
      </c>
    </row>
    <row r="141">
      <c r="A141" s="14" t="n"/>
      <c r="B141" s="14" t="n"/>
      <c r="C141" s="11" t="n"/>
      <c r="D141" s="8" t="n"/>
      <c r="E141" s="17">
        <f>IF($A141="","",IF($D141&lt;&gt;"",$D141,IFERROR(SUMIFS(Materials!$H$5:$H$304,Materials!$A$5:$A$304,$A141),0)))</f>
        <v/>
      </c>
      <c r="F141" s="17">
        <f>IF($A141="","",$C141/60*Rates!$B$5)</f>
        <v/>
      </c>
      <c r="G141" s="17">
        <f>IF($A141="","",IFERROR(Rates!$B$6/Rates!$B$7,0)*$C141/60)</f>
        <v/>
      </c>
      <c r="H141" s="8" t="n"/>
      <c r="I141" s="12">
        <f>IF($A141="","",$E141+$F141+$G141+$H141)</f>
        <v/>
      </c>
      <c r="J141" s="18">
        <f>IF($A141="","",IFERROR($E141/$I141,0))</f>
        <v/>
      </c>
      <c r="K141" s="18">
        <f>IF($A141="","",IFERROR($F141/$I141,0))</f>
        <v/>
      </c>
      <c r="L141" s="18">
        <f>IF($A141="","",IFERROR($G141/$I141,0))</f>
        <v/>
      </c>
      <c r="M141" s="18">
        <f>IF($A141="","",IFERROR($H141/$I141,0))</f>
        <v/>
      </c>
      <c r="N141" s="8" t="n"/>
      <c r="O141" s="17">
        <f>IF($A141="","",IF($N141="","",$I141-$N141))</f>
        <v/>
      </c>
      <c r="P141" s="18">
        <f>IF($A141="","",IF($N141="","",IFERROR(($I141-$N141)/$N141,0)))</f>
        <v/>
      </c>
      <c r="Q141" s="19">
        <f>IF($A141="","",COUNTIFS(Materials!$A$5:$A$304,$A141))</f>
        <v/>
      </c>
      <c r="R141" s="9">
        <f>IF($A141="","",IF($D141&lt;&gt;"","Material typed in — the BOM is ignored for this SKU",IF($Q141=0,"No BOM lines — type a material cost in column D",IF(AND($N141&lt;&gt;"",ABS($P141)&gt;0.05),"Standard cost is more than 5% out — restate it",""))))</f>
        <v/>
      </c>
    </row>
    <row r="142">
      <c r="A142" s="14" t="n"/>
      <c r="B142" s="14" t="n"/>
      <c r="C142" s="11" t="n"/>
      <c r="D142" s="8" t="n"/>
      <c r="E142" s="17">
        <f>IF($A142="","",IF($D142&lt;&gt;"",$D142,IFERROR(SUMIFS(Materials!$H$5:$H$304,Materials!$A$5:$A$304,$A142),0)))</f>
        <v/>
      </c>
      <c r="F142" s="17">
        <f>IF($A142="","",$C142/60*Rates!$B$5)</f>
        <v/>
      </c>
      <c r="G142" s="17">
        <f>IF($A142="","",IFERROR(Rates!$B$6/Rates!$B$7,0)*$C142/60)</f>
        <v/>
      </c>
      <c r="H142" s="8" t="n"/>
      <c r="I142" s="12">
        <f>IF($A142="","",$E142+$F142+$G142+$H142)</f>
        <v/>
      </c>
      <c r="J142" s="18">
        <f>IF($A142="","",IFERROR($E142/$I142,0))</f>
        <v/>
      </c>
      <c r="K142" s="18">
        <f>IF($A142="","",IFERROR($F142/$I142,0))</f>
        <v/>
      </c>
      <c r="L142" s="18">
        <f>IF($A142="","",IFERROR($G142/$I142,0))</f>
        <v/>
      </c>
      <c r="M142" s="18">
        <f>IF($A142="","",IFERROR($H142/$I142,0))</f>
        <v/>
      </c>
      <c r="N142" s="8" t="n"/>
      <c r="O142" s="17">
        <f>IF($A142="","",IF($N142="","",$I142-$N142))</f>
        <v/>
      </c>
      <c r="P142" s="18">
        <f>IF($A142="","",IF($N142="","",IFERROR(($I142-$N142)/$N142,0)))</f>
        <v/>
      </c>
      <c r="Q142" s="19">
        <f>IF($A142="","",COUNTIFS(Materials!$A$5:$A$304,$A142))</f>
        <v/>
      </c>
      <c r="R142" s="9">
        <f>IF($A142="","",IF($D142&lt;&gt;"","Material typed in — the BOM is ignored for this SKU",IF($Q142=0,"No BOM lines — type a material cost in column D",IF(AND($N142&lt;&gt;"",ABS($P142)&gt;0.05),"Standard cost is more than 5% out — restate it",""))))</f>
        <v/>
      </c>
    </row>
    <row r="143">
      <c r="A143" s="14" t="n"/>
      <c r="B143" s="14" t="n"/>
      <c r="C143" s="11" t="n"/>
      <c r="D143" s="8" t="n"/>
      <c r="E143" s="17">
        <f>IF($A143="","",IF($D143&lt;&gt;"",$D143,IFERROR(SUMIFS(Materials!$H$5:$H$304,Materials!$A$5:$A$304,$A143),0)))</f>
        <v/>
      </c>
      <c r="F143" s="17">
        <f>IF($A143="","",$C143/60*Rates!$B$5)</f>
        <v/>
      </c>
      <c r="G143" s="17">
        <f>IF($A143="","",IFERROR(Rates!$B$6/Rates!$B$7,0)*$C143/60)</f>
        <v/>
      </c>
      <c r="H143" s="8" t="n"/>
      <c r="I143" s="12">
        <f>IF($A143="","",$E143+$F143+$G143+$H143)</f>
        <v/>
      </c>
      <c r="J143" s="18">
        <f>IF($A143="","",IFERROR($E143/$I143,0))</f>
        <v/>
      </c>
      <c r="K143" s="18">
        <f>IF($A143="","",IFERROR($F143/$I143,0))</f>
        <v/>
      </c>
      <c r="L143" s="18">
        <f>IF($A143="","",IFERROR($G143/$I143,0))</f>
        <v/>
      </c>
      <c r="M143" s="18">
        <f>IF($A143="","",IFERROR($H143/$I143,0))</f>
        <v/>
      </c>
      <c r="N143" s="8" t="n"/>
      <c r="O143" s="17">
        <f>IF($A143="","",IF($N143="","",$I143-$N143))</f>
        <v/>
      </c>
      <c r="P143" s="18">
        <f>IF($A143="","",IF($N143="","",IFERROR(($I143-$N143)/$N143,0)))</f>
        <v/>
      </c>
      <c r="Q143" s="19">
        <f>IF($A143="","",COUNTIFS(Materials!$A$5:$A$304,$A143))</f>
        <v/>
      </c>
      <c r="R143" s="9">
        <f>IF($A143="","",IF($D143&lt;&gt;"","Material typed in — the BOM is ignored for this SKU",IF($Q143=0,"No BOM lines — type a material cost in column D",IF(AND($N143&lt;&gt;"",ABS($P143)&gt;0.05),"Standard cost is more than 5% out — restate it",""))))</f>
        <v/>
      </c>
    </row>
    <row r="144">
      <c r="A144" s="14" t="n"/>
      <c r="B144" s="14" t="n"/>
      <c r="C144" s="11" t="n"/>
      <c r="D144" s="8" t="n"/>
      <c r="E144" s="17">
        <f>IF($A144="","",IF($D144&lt;&gt;"",$D144,IFERROR(SUMIFS(Materials!$H$5:$H$304,Materials!$A$5:$A$304,$A144),0)))</f>
        <v/>
      </c>
      <c r="F144" s="17">
        <f>IF($A144="","",$C144/60*Rates!$B$5)</f>
        <v/>
      </c>
      <c r="G144" s="17">
        <f>IF($A144="","",IFERROR(Rates!$B$6/Rates!$B$7,0)*$C144/60)</f>
        <v/>
      </c>
      <c r="H144" s="8" t="n"/>
      <c r="I144" s="12">
        <f>IF($A144="","",$E144+$F144+$G144+$H144)</f>
        <v/>
      </c>
      <c r="J144" s="18">
        <f>IF($A144="","",IFERROR($E144/$I144,0))</f>
        <v/>
      </c>
      <c r="K144" s="18">
        <f>IF($A144="","",IFERROR($F144/$I144,0))</f>
        <v/>
      </c>
      <c r="L144" s="18">
        <f>IF($A144="","",IFERROR($G144/$I144,0))</f>
        <v/>
      </c>
      <c r="M144" s="18">
        <f>IF($A144="","",IFERROR($H144/$I144,0))</f>
        <v/>
      </c>
      <c r="N144" s="8" t="n"/>
      <c r="O144" s="17">
        <f>IF($A144="","",IF($N144="","",$I144-$N144))</f>
        <v/>
      </c>
      <c r="P144" s="18">
        <f>IF($A144="","",IF($N144="","",IFERROR(($I144-$N144)/$N144,0)))</f>
        <v/>
      </c>
      <c r="Q144" s="19">
        <f>IF($A144="","",COUNTIFS(Materials!$A$5:$A$304,$A144))</f>
        <v/>
      </c>
      <c r="R144" s="9">
        <f>IF($A144="","",IF($D144&lt;&gt;"","Material typed in — the BOM is ignored for this SKU",IF($Q144=0,"No BOM lines — type a material cost in column D",IF(AND($N144&lt;&gt;"",ABS($P144)&gt;0.05),"Standard cost is more than 5% out — restate it",""))))</f>
        <v/>
      </c>
    </row>
    <row r="145">
      <c r="A145" s="14" t="n"/>
      <c r="B145" s="14" t="n"/>
      <c r="C145" s="11" t="n"/>
      <c r="D145" s="8" t="n"/>
      <c r="E145" s="17">
        <f>IF($A145="","",IF($D145&lt;&gt;"",$D145,IFERROR(SUMIFS(Materials!$H$5:$H$304,Materials!$A$5:$A$304,$A145),0)))</f>
        <v/>
      </c>
      <c r="F145" s="17">
        <f>IF($A145="","",$C145/60*Rates!$B$5)</f>
        <v/>
      </c>
      <c r="G145" s="17">
        <f>IF($A145="","",IFERROR(Rates!$B$6/Rates!$B$7,0)*$C145/60)</f>
        <v/>
      </c>
      <c r="H145" s="8" t="n"/>
      <c r="I145" s="12">
        <f>IF($A145="","",$E145+$F145+$G145+$H145)</f>
        <v/>
      </c>
      <c r="J145" s="18">
        <f>IF($A145="","",IFERROR($E145/$I145,0))</f>
        <v/>
      </c>
      <c r="K145" s="18">
        <f>IF($A145="","",IFERROR($F145/$I145,0))</f>
        <v/>
      </c>
      <c r="L145" s="18">
        <f>IF($A145="","",IFERROR($G145/$I145,0))</f>
        <v/>
      </c>
      <c r="M145" s="18">
        <f>IF($A145="","",IFERROR($H145/$I145,0))</f>
        <v/>
      </c>
      <c r="N145" s="8" t="n"/>
      <c r="O145" s="17">
        <f>IF($A145="","",IF($N145="","",$I145-$N145))</f>
        <v/>
      </c>
      <c r="P145" s="18">
        <f>IF($A145="","",IF($N145="","",IFERROR(($I145-$N145)/$N145,0)))</f>
        <v/>
      </c>
      <c r="Q145" s="19">
        <f>IF($A145="","",COUNTIFS(Materials!$A$5:$A$304,$A145))</f>
        <v/>
      </c>
      <c r="R145" s="9">
        <f>IF($A145="","",IF($D145&lt;&gt;"","Material typed in — the BOM is ignored for this SKU",IF($Q145=0,"No BOM lines — type a material cost in column D",IF(AND($N145&lt;&gt;"",ABS($P145)&gt;0.05),"Standard cost is more than 5% out — restate it",""))))</f>
        <v/>
      </c>
    </row>
    <row r="146">
      <c r="A146" s="14" t="n"/>
      <c r="B146" s="14" t="n"/>
      <c r="C146" s="11" t="n"/>
      <c r="D146" s="8" t="n"/>
      <c r="E146" s="17">
        <f>IF($A146="","",IF($D146&lt;&gt;"",$D146,IFERROR(SUMIFS(Materials!$H$5:$H$304,Materials!$A$5:$A$304,$A146),0)))</f>
        <v/>
      </c>
      <c r="F146" s="17">
        <f>IF($A146="","",$C146/60*Rates!$B$5)</f>
        <v/>
      </c>
      <c r="G146" s="17">
        <f>IF($A146="","",IFERROR(Rates!$B$6/Rates!$B$7,0)*$C146/60)</f>
        <v/>
      </c>
      <c r="H146" s="8" t="n"/>
      <c r="I146" s="12">
        <f>IF($A146="","",$E146+$F146+$G146+$H146)</f>
        <v/>
      </c>
      <c r="J146" s="18">
        <f>IF($A146="","",IFERROR($E146/$I146,0))</f>
        <v/>
      </c>
      <c r="K146" s="18">
        <f>IF($A146="","",IFERROR($F146/$I146,0))</f>
        <v/>
      </c>
      <c r="L146" s="18">
        <f>IF($A146="","",IFERROR($G146/$I146,0))</f>
        <v/>
      </c>
      <c r="M146" s="18">
        <f>IF($A146="","",IFERROR($H146/$I146,0))</f>
        <v/>
      </c>
      <c r="N146" s="8" t="n"/>
      <c r="O146" s="17">
        <f>IF($A146="","",IF($N146="","",$I146-$N146))</f>
        <v/>
      </c>
      <c r="P146" s="18">
        <f>IF($A146="","",IF($N146="","",IFERROR(($I146-$N146)/$N146,0)))</f>
        <v/>
      </c>
      <c r="Q146" s="19">
        <f>IF($A146="","",COUNTIFS(Materials!$A$5:$A$304,$A146))</f>
        <v/>
      </c>
      <c r="R146" s="9">
        <f>IF($A146="","",IF($D146&lt;&gt;"","Material typed in — the BOM is ignored for this SKU",IF($Q146=0,"No BOM lines — type a material cost in column D",IF(AND($N146&lt;&gt;"",ABS($P146)&gt;0.05),"Standard cost is more than 5% out — restate it",""))))</f>
        <v/>
      </c>
    </row>
    <row r="147">
      <c r="A147" s="14" t="n"/>
      <c r="B147" s="14" t="n"/>
      <c r="C147" s="11" t="n"/>
      <c r="D147" s="8" t="n"/>
      <c r="E147" s="17">
        <f>IF($A147="","",IF($D147&lt;&gt;"",$D147,IFERROR(SUMIFS(Materials!$H$5:$H$304,Materials!$A$5:$A$304,$A147),0)))</f>
        <v/>
      </c>
      <c r="F147" s="17">
        <f>IF($A147="","",$C147/60*Rates!$B$5)</f>
        <v/>
      </c>
      <c r="G147" s="17">
        <f>IF($A147="","",IFERROR(Rates!$B$6/Rates!$B$7,0)*$C147/60)</f>
        <v/>
      </c>
      <c r="H147" s="8" t="n"/>
      <c r="I147" s="12">
        <f>IF($A147="","",$E147+$F147+$G147+$H147)</f>
        <v/>
      </c>
      <c r="J147" s="18">
        <f>IF($A147="","",IFERROR($E147/$I147,0))</f>
        <v/>
      </c>
      <c r="K147" s="18">
        <f>IF($A147="","",IFERROR($F147/$I147,0))</f>
        <v/>
      </c>
      <c r="L147" s="18">
        <f>IF($A147="","",IFERROR($G147/$I147,0))</f>
        <v/>
      </c>
      <c r="M147" s="18">
        <f>IF($A147="","",IFERROR($H147/$I147,0))</f>
        <v/>
      </c>
      <c r="N147" s="8" t="n"/>
      <c r="O147" s="17">
        <f>IF($A147="","",IF($N147="","",$I147-$N147))</f>
        <v/>
      </c>
      <c r="P147" s="18">
        <f>IF($A147="","",IF($N147="","",IFERROR(($I147-$N147)/$N147,0)))</f>
        <v/>
      </c>
      <c r="Q147" s="19">
        <f>IF($A147="","",COUNTIFS(Materials!$A$5:$A$304,$A147))</f>
        <v/>
      </c>
      <c r="R147" s="9">
        <f>IF($A147="","",IF($D147&lt;&gt;"","Material typed in — the BOM is ignored for this SKU",IF($Q147=0,"No BOM lines — type a material cost in column D",IF(AND($N147&lt;&gt;"",ABS($P147)&gt;0.05),"Standard cost is more than 5% out — restate it",""))))</f>
        <v/>
      </c>
    </row>
    <row r="148">
      <c r="A148" s="14" t="n"/>
      <c r="B148" s="14" t="n"/>
      <c r="C148" s="11" t="n"/>
      <c r="D148" s="8" t="n"/>
      <c r="E148" s="17">
        <f>IF($A148="","",IF($D148&lt;&gt;"",$D148,IFERROR(SUMIFS(Materials!$H$5:$H$304,Materials!$A$5:$A$304,$A148),0)))</f>
        <v/>
      </c>
      <c r="F148" s="17">
        <f>IF($A148="","",$C148/60*Rates!$B$5)</f>
        <v/>
      </c>
      <c r="G148" s="17">
        <f>IF($A148="","",IFERROR(Rates!$B$6/Rates!$B$7,0)*$C148/60)</f>
        <v/>
      </c>
      <c r="H148" s="8" t="n"/>
      <c r="I148" s="12">
        <f>IF($A148="","",$E148+$F148+$G148+$H148)</f>
        <v/>
      </c>
      <c r="J148" s="18">
        <f>IF($A148="","",IFERROR($E148/$I148,0))</f>
        <v/>
      </c>
      <c r="K148" s="18">
        <f>IF($A148="","",IFERROR($F148/$I148,0))</f>
        <v/>
      </c>
      <c r="L148" s="18">
        <f>IF($A148="","",IFERROR($G148/$I148,0))</f>
        <v/>
      </c>
      <c r="M148" s="18">
        <f>IF($A148="","",IFERROR($H148/$I148,0))</f>
        <v/>
      </c>
      <c r="N148" s="8" t="n"/>
      <c r="O148" s="17">
        <f>IF($A148="","",IF($N148="","",$I148-$N148))</f>
        <v/>
      </c>
      <c r="P148" s="18">
        <f>IF($A148="","",IF($N148="","",IFERROR(($I148-$N148)/$N148,0)))</f>
        <v/>
      </c>
      <c r="Q148" s="19">
        <f>IF($A148="","",COUNTIFS(Materials!$A$5:$A$304,$A148))</f>
        <v/>
      </c>
      <c r="R148" s="9">
        <f>IF($A148="","",IF($D148&lt;&gt;"","Material typed in — the BOM is ignored for this SKU",IF($Q148=0,"No BOM lines — type a material cost in column D",IF(AND($N148&lt;&gt;"",ABS($P148)&gt;0.05),"Standard cost is more than 5% out — restate it",""))))</f>
        <v/>
      </c>
    </row>
    <row r="149">
      <c r="A149" s="14" t="n"/>
      <c r="B149" s="14" t="n"/>
      <c r="C149" s="11" t="n"/>
      <c r="D149" s="8" t="n"/>
      <c r="E149" s="17">
        <f>IF($A149="","",IF($D149&lt;&gt;"",$D149,IFERROR(SUMIFS(Materials!$H$5:$H$304,Materials!$A$5:$A$304,$A149),0)))</f>
        <v/>
      </c>
      <c r="F149" s="17">
        <f>IF($A149="","",$C149/60*Rates!$B$5)</f>
        <v/>
      </c>
      <c r="G149" s="17">
        <f>IF($A149="","",IFERROR(Rates!$B$6/Rates!$B$7,0)*$C149/60)</f>
        <v/>
      </c>
      <c r="H149" s="8" t="n"/>
      <c r="I149" s="12">
        <f>IF($A149="","",$E149+$F149+$G149+$H149)</f>
        <v/>
      </c>
      <c r="J149" s="18">
        <f>IF($A149="","",IFERROR($E149/$I149,0))</f>
        <v/>
      </c>
      <c r="K149" s="18">
        <f>IF($A149="","",IFERROR($F149/$I149,0))</f>
        <v/>
      </c>
      <c r="L149" s="18">
        <f>IF($A149="","",IFERROR($G149/$I149,0))</f>
        <v/>
      </c>
      <c r="M149" s="18">
        <f>IF($A149="","",IFERROR($H149/$I149,0))</f>
        <v/>
      </c>
      <c r="N149" s="8" t="n"/>
      <c r="O149" s="17">
        <f>IF($A149="","",IF($N149="","",$I149-$N149))</f>
        <v/>
      </c>
      <c r="P149" s="18">
        <f>IF($A149="","",IF($N149="","",IFERROR(($I149-$N149)/$N149,0)))</f>
        <v/>
      </c>
      <c r="Q149" s="19">
        <f>IF($A149="","",COUNTIFS(Materials!$A$5:$A$304,$A149))</f>
        <v/>
      </c>
      <c r="R149" s="9">
        <f>IF($A149="","",IF($D149&lt;&gt;"","Material typed in — the BOM is ignored for this SKU",IF($Q149=0,"No BOM lines — type a material cost in column D",IF(AND($N149&lt;&gt;"",ABS($P149)&gt;0.05),"Standard cost is more than 5% out — restate it",""))))</f>
        <v/>
      </c>
    </row>
    <row r="150">
      <c r="A150" s="14" t="n"/>
      <c r="B150" s="14" t="n"/>
      <c r="C150" s="11" t="n"/>
      <c r="D150" s="8" t="n"/>
      <c r="E150" s="17">
        <f>IF($A150="","",IF($D150&lt;&gt;"",$D150,IFERROR(SUMIFS(Materials!$H$5:$H$304,Materials!$A$5:$A$304,$A150),0)))</f>
        <v/>
      </c>
      <c r="F150" s="17">
        <f>IF($A150="","",$C150/60*Rates!$B$5)</f>
        <v/>
      </c>
      <c r="G150" s="17">
        <f>IF($A150="","",IFERROR(Rates!$B$6/Rates!$B$7,0)*$C150/60)</f>
        <v/>
      </c>
      <c r="H150" s="8" t="n"/>
      <c r="I150" s="12">
        <f>IF($A150="","",$E150+$F150+$G150+$H150)</f>
        <v/>
      </c>
      <c r="J150" s="18">
        <f>IF($A150="","",IFERROR($E150/$I150,0))</f>
        <v/>
      </c>
      <c r="K150" s="18">
        <f>IF($A150="","",IFERROR($F150/$I150,0))</f>
        <v/>
      </c>
      <c r="L150" s="18">
        <f>IF($A150="","",IFERROR($G150/$I150,0))</f>
        <v/>
      </c>
      <c r="M150" s="18">
        <f>IF($A150="","",IFERROR($H150/$I150,0))</f>
        <v/>
      </c>
      <c r="N150" s="8" t="n"/>
      <c r="O150" s="17">
        <f>IF($A150="","",IF($N150="","",$I150-$N150))</f>
        <v/>
      </c>
      <c r="P150" s="18">
        <f>IF($A150="","",IF($N150="","",IFERROR(($I150-$N150)/$N150,0)))</f>
        <v/>
      </c>
      <c r="Q150" s="19">
        <f>IF($A150="","",COUNTIFS(Materials!$A$5:$A$304,$A150))</f>
        <v/>
      </c>
      <c r="R150" s="9">
        <f>IF($A150="","",IF($D150&lt;&gt;"","Material typed in — the BOM is ignored for this SKU",IF($Q150=0,"No BOM lines — type a material cost in column D",IF(AND($N150&lt;&gt;"",ABS($P150)&gt;0.05),"Standard cost is more than 5% out — restate it",""))))</f>
        <v/>
      </c>
    </row>
    <row r="151">
      <c r="A151" s="14" t="n"/>
      <c r="B151" s="14" t="n"/>
      <c r="C151" s="11" t="n"/>
      <c r="D151" s="8" t="n"/>
      <c r="E151" s="17">
        <f>IF($A151="","",IF($D151&lt;&gt;"",$D151,IFERROR(SUMIFS(Materials!$H$5:$H$304,Materials!$A$5:$A$304,$A151),0)))</f>
        <v/>
      </c>
      <c r="F151" s="17">
        <f>IF($A151="","",$C151/60*Rates!$B$5)</f>
        <v/>
      </c>
      <c r="G151" s="17">
        <f>IF($A151="","",IFERROR(Rates!$B$6/Rates!$B$7,0)*$C151/60)</f>
        <v/>
      </c>
      <c r="H151" s="8" t="n"/>
      <c r="I151" s="12">
        <f>IF($A151="","",$E151+$F151+$G151+$H151)</f>
        <v/>
      </c>
      <c r="J151" s="18">
        <f>IF($A151="","",IFERROR($E151/$I151,0))</f>
        <v/>
      </c>
      <c r="K151" s="18">
        <f>IF($A151="","",IFERROR($F151/$I151,0))</f>
        <v/>
      </c>
      <c r="L151" s="18">
        <f>IF($A151="","",IFERROR($G151/$I151,0))</f>
        <v/>
      </c>
      <c r="M151" s="18">
        <f>IF($A151="","",IFERROR($H151/$I151,0))</f>
        <v/>
      </c>
      <c r="N151" s="8" t="n"/>
      <c r="O151" s="17">
        <f>IF($A151="","",IF($N151="","",$I151-$N151))</f>
        <v/>
      </c>
      <c r="P151" s="18">
        <f>IF($A151="","",IF($N151="","",IFERROR(($I151-$N151)/$N151,0)))</f>
        <v/>
      </c>
      <c r="Q151" s="19">
        <f>IF($A151="","",COUNTIFS(Materials!$A$5:$A$304,$A151))</f>
        <v/>
      </c>
      <c r="R151" s="9">
        <f>IF($A151="","",IF($D151&lt;&gt;"","Material typed in — the BOM is ignored for this SKU",IF($Q151=0,"No BOM lines — type a material cost in column D",IF(AND($N151&lt;&gt;"",ABS($P151)&gt;0.05),"Standard cost is more than 5% out — restate it",""))))</f>
        <v/>
      </c>
    </row>
    <row r="152">
      <c r="A152" s="14" t="n"/>
      <c r="B152" s="14" t="n"/>
      <c r="C152" s="11" t="n"/>
      <c r="D152" s="8" t="n"/>
      <c r="E152" s="17">
        <f>IF($A152="","",IF($D152&lt;&gt;"",$D152,IFERROR(SUMIFS(Materials!$H$5:$H$304,Materials!$A$5:$A$304,$A152),0)))</f>
        <v/>
      </c>
      <c r="F152" s="17">
        <f>IF($A152="","",$C152/60*Rates!$B$5)</f>
        <v/>
      </c>
      <c r="G152" s="17">
        <f>IF($A152="","",IFERROR(Rates!$B$6/Rates!$B$7,0)*$C152/60)</f>
        <v/>
      </c>
      <c r="H152" s="8" t="n"/>
      <c r="I152" s="12">
        <f>IF($A152="","",$E152+$F152+$G152+$H152)</f>
        <v/>
      </c>
      <c r="J152" s="18">
        <f>IF($A152="","",IFERROR($E152/$I152,0))</f>
        <v/>
      </c>
      <c r="K152" s="18">
        <f>IF($A152="","",IFERROR($F152/$I152,0))</f>
        <v/>
      </c>
      <c r="L152" s="18">
        <f>IF($A152="","",IFERROR($G152/$I152,0))</f>
        <v/>
      </c>
      <c r="M152" s="18">
        <f>IF($A152="","",IFERROR($H152/$I152,0))</f>
        <v/>
      </c>
      <c r="N152" s="8" t="n"/>
      <c r="O152" s="17">
        <f>IF($A152="","",IF($N152="","",$I152-$N152))</f>
        <v/>
      </c>
      <c r="P152" s="18">
        <f>IF($A152="","",IF($N152="","",IFERROR(($I152-$N152)/$N152,0)))</f>
        <v/>
      </c>
      <c r="Q152" s="19">
        <f>IF($A152="","",COUNTIFS(Materials!$A$5:$A$304,$A152))</f>
        <v/>
      </c>
      <c r="R152" s="9">
        <f>IF($A152="","",IF($D152&lt;&gt;"","Material typed in — the BOM is ignored for this SKU",IF($Q152=0,"No BOM lines — type a material cost in column D",IF(AND($N152&lt;&gt;"",ABS($P152)&gt;0.05),"Standard cost is more than 5% out — restate it",""))))</f>
        <v/>
      </c>
    </row>
    <row r="153">
      <c r="A153" s="14" t="n"/>
      <c r="B153" s="14" t="n"/>
      <c r="C153" s="11" t="n"/>
      <c r="D153" s="8" t="n"/>
      <c r="E153" s="17">
        <f>IF($A153="","",IF($D153&lt;&gt;"",$D153,IFERROR(SUMIFS(Materials!$H$5:$H$304,Materials!$A$5:$A$304,$A153),0)))</f>
        <v/>
      </c>
      <c r="F153" s="17">
        <f>IF($A153="","",$C153/60*Rates!$B$5)</f>
        <v/>
      </c>
      <c r="G153" s="17">
        <f>IF($A153="","",IFERROR(Rates!$B$6/Rates!$B$7,0)*$C153/60)</f>
        <v/>
      </c>
      <c r="H153" s="8" t="n"/>
      <c r="I153" s="12">
        <f>IF($A153="","",$E153+$F153+$G153+$H153)</f>
        <v/>
      </c>
      <c r="J153" s="18">
        <f>IF($A153="","",IFERROR($E153/$I153,0))</f>
        <v/>
      </c>
      <c r="K153" s="18">
        <f>IF($A153="","",IFERROR($F153/$I153,0))</f>
        <v/>
      </c>
      <c r="L153" s="18">
        <f>IF($A153="","",IFERROR($G153/$I153,0))</f>
        <v/>
      </c>
      <c r="M153" s="18">
        <f>IF($A153="","",IFERROR($H153/$I153,0))</f>
        <v/>
      </c>
      <c r="N153" s="8" t="n"/>
      <c r="O153" s="17">
        <f>IF($A153="","",IF($N153="","",$I153-$N153))</f>
        <v/>
      </c>
      <c r="P153" s="18">
        <f>IF($A153="","",IF($N153="","",IFERROR(($I153-$N153)/$N153,0)))</f>
        <v/>
      </c>
      <c r="Q153" s="19">
        <f>IF($A153="","",COUNTIFS(Materials!$A$5:$A$304,$A153))</f>
        <v/>
      </c>
      <c r="R153" s="9">
        <f>IF($A153="","",IF($D153&lt;&gt;"","Material typed in — the BOM is ignored for this SKU",IF($Q153=0,"No BOM lines — type a material cost in column D",IF(AND($N153&lt;&gt;"",ABS($P153)&gt;0.05),"Standard cost is more than 5% out — restate it",""))))</f>
        <v/>
      </c>
    </row>
    <row r="154">
      <c r="A154" s="14" t="n"/>
      <c r="B154" s="14" t="n"/>
      <c r="C154" s="11" t="n"/>
      <c r="D154" s="8" t="n"/>
      <c r="E154" s="17">
        <f>IF($A154="","",IF($D154&lt;&gt;"",$D154,IFERROR(SUMIFS(Materials!$H$5:$H$304,Materials!$A$5:$A$304,$A154),0)))</f>
        <v/>
      </c>
      <c r="F154" s="17">
        <f>IF($A154="","",$C154/60*Rates!$B$5)</f>
        <v/>
      </c>
      <c r="G154" s="17">
        <f>IF($A154="","",IFERROR(Rates!$B$6/Rates!$B$7,0)*$C154/60)</f>
        <v/>
      </c>
      <c r="H154" s="8" t="n"/>
      <c r="I154" s="12">
        <f>IF($A154="","",$E154+$F154+$G154+$H154)</f>
        <v/>
      </c>
      <c r="J154" s="18">
        <f>IF($A154="","",IFERROR($E154/$I154,0))</f>
        <v/>
      </c>
      <c r="K154" s="18">
        <f>IF($A154="","",IFERROR($F154/$I154,0))</f>
        <v/>
      </c>
      <c r="L154" s="18">
        <f>IF($A154="","",IFERROR($G154/$I154,0))</f>
        <v/>
      </c>
      <c r="M154" s="18">
        <f>IF($A154="","",IFERROR($H154/$I154,0))</f>
        <v/>
      </c>
      <c r="N154" s="8" t="n"/>
      <c r="O154" s="17">
        <f>IF($A154="","",IF($N154="","",$I154-$N154))</f>
        <v/>
      </c>
      <c r="P154" s="18">
        <f>IF($A154="","",IF($N154="","",IFERROR(($I154-$N154)/$N154,0)))</f>
        <v/>
      </c>
      <c r="Q154" s="19">
        <f>IF($A154="","",COUNTIFS(Materials!$A$5:$A$304,$A154))</f>
        <v/>
      </c>
      <c r="R154" s="9">
        <f>IF($A154="","",IF($D154&lt;&gt;"","Material typed in — the BOM is ignored for this SKU",IF($Q154=0,"No BOM lines — type a material cost in column D",IF(AND($N154&lt;&gt;"",ABS($P154)&gt;0.05),"Standard cost is more than 5% out — restate it",""))))</f>
        <v/>
      </c>
    </row>
    <row r="155">
      <c r="A155" s="14" t="n"/>
      <c r="B155" s="14" t="n"/>
      <c r="C155" s="11" t="n"/>
      <c r="D155" s="8" t="n"/>
      <c r="E155" s="17">
        <f>IF($A155="","",IF($D155&lt;&gt;"",$D155,IFERROR(SUMIFS(Materials!$H$5:$H$304,Materials!$A$5:$A$304,$A155),0)))</f>
        <v/>
      </c>
      <c r="F155" s="17">
        <f>IF($A155="","",$C155/60*Rates!$B$5)</f>
        <v/>
      </c>
      <c r="G155" s="17">
        <f>IF($A155="","",IFERROR(Rates!$B$6/Rates!$B$7,0)*$C155/60)</f>
        <v/>
      </c>
      <c r="H155" s="8" t="n"/>
      <c r="I155" s="12">
        <f>IF($A155="","",$E155+$F155+$G155+$H155)</f>
        <v/>
      </c>
      <c r="J155" s="18">
        <f>IF($A155="","",IFERROR($E155/$I155,0))</f>
        <v/>
      </c>
      <c r="K155" s="18">
        <f>IF($A155="","",IFERROR($F155/$I155,0))</f>
        <v/>
      </c>
      <c r="L155" s="18">
        <f>IF($A155="","",IFERROR($G155/$I155,0))</f>
        <v/>
      </c>
      <c r="M155" s="18">
        <f>IF($A155="","",IFERROR($H155/$I155,0))</f>
        <v/>
      </c>
      <c r="N155" s="8" t="n"/>
      <c r="O155" s="17">
        <f>IF($A155="","",IF($N155="","",$I155-$N155))</f>
        <v/>
      </c>
      <c r="P155" s="18">
        <f>IF($A155="","",IF($N155="","",IFERROR(($I155-$N155)/$N155,0)))</f>
        <v/>
      </c>
      <c r="Q155" s="19">
        <f>IF($A155="","",COUNTIFS(Materials!$A$5:$A$304,$A155))</f>
        <v/>
      </c>
      <c r="R155" s="9">
        <f>IF($A155="","",IF($D155&lt;&gt;"","Material typed in — the BOM is ignored for this SKU",IF($Q155=0,"No BOM lines — type a material cost in column D",IF(AND($N155&lt;&gt;"",ABS($P155)&gt;0.05),"Standard cost is more than 5% out — restate it",""))))</f>
        <v/>
      </c>
    </row>
    <row r="156">
      <c r="A156" s="14" t="n"/>
      <c r="B156" s="14" t="n"/>
      <c r="C156" s="11" t="n"/>
      <c r="D156" s="8" t="n"/>
      <c r="E156" s="17">
        <f>IF($A156="","",IF($D156&lt;&gt;"",$D156,IFERROR(SUMIFS(Materials!$H$5:$H$304,Materials!$A$5:$A$304,$A156),0)))</f>
        <v/>
      </c>
      <c r="F156" s="17">
        <f>IF($A156="","",$C156/60*Rates!$B$5)</f>
        <v/>
      </c>
      <c r="G156" s="17">
        <f>IF($A156="","",IFERROR(Rates!$B$6/Rates!$B$7,0)*$C156/60)</f>
        <v/>
      </c>
      <c r="H156" s="8" t="n"/>
      <c r="I156" s="12">
        <f>IF($A156="","",$E156+$F156+$G156+$H156)</f>
        <v/>
      </c>
      <c r="J156" s="18">
        <f>IF($A156="","",IFERROR($E156/$I156,0))</f>
        <v/>
      </c>
      <c r="K156" s="18">
        <f>IF($A156="","",IFERROR($F156/$I156,0))</f>
        <v/>
      </c>
      <c r="L156" s="18">
        <f>IF($A156="","",IFERROR($G156/$I156,0))</f>
        <v/>
      </c>
      <c r="M156" s="18">
        <f>IF($A156="","",IFERROR($H156/$I156,0))</f>
        <v/>
      </c>
      <c r="N156" s="8" t="n"/>
      <c r="O156" s="17">
        <f>IF($A156="","",IF($N156="","",$I156-$N156))</f>
        <v/>
      </c>
      <c r="P156" s="18">
        <f>IF($A156="","",IF($N156="","",IFERROR(($I156-$N156)/$N156,0)))</f>
        <v/>
      </c>
      <c r="Q156" s="19">
        <f>IF($A156="","",COUNTIFS(Materials!$A$5:$A$304,$A156))</f>
        <v/>
      </c>
      <c r="R156" s="9">
        <f>IF($A156="","",IF($D156&lt;&gt;"","Material typed in — the BOM is ignored for this SKU",IF($Q156=0,"No BOM lines — type a material cost in column D",IF(AND($N156&lt;&gt;"",ABS($P156)&gt;0.05),"Standard cost is more than 5% out — restate it",""))))</f>
        <v/>
      </c>
    </row>
    <row r="157">
      <c r="A157" s="14" t="n"/>
      <c r="B157" s="14" t="n"/>
      <c r="C157" s="11" t="n"/>
      <c r="D157" s="8" t="n"/>
      <c r="E157" s="17">
        <f>IF($A157="","",IF($D157&lt;&gt;"",$D157,IFERROR(SUMIFS(Materials!$H$5:$H$304,Materials!$A$5:$A$304,$A157),0)))</f>
        <v/>
      </c>
      <c r="F157" s="17">
        <f>IF($A157="","",$C157/60*Rates!$B$5)</f>
        <v/>
      </c>
      <c r="G157" s="17">
        <f>IF($A157="","",IFERROR(Rates!$B$6/Rates!$B$7,0)*$C157/60)</f>
        <v/>
      </c>
      <c r="H157" s="8" t="n"/>
      <c r="I157" s="12">
        <f>IF($A157="","",$E157+$F157+$G157+$H157)</f>
        <v/>
      </c>
      <c r="J157" s="18">
        <f>IF($A157="","",IFERROR($E157/$I157,0))</f>
        <v/>
      </c>
      <c r="K157" s="18">
        <f>IF($A157="","",IFERROR($F157/$I157,0))</f>
        <v/>
      </c>
      <c r="L157" s="18">
        <f>IF($A157="","",IFERROR($G157/$I157,0))</f>
        <v/>
      </c>
      <c r="M157" s="18">
        <f>IF($A157="","",IFERROR($H157/$I157,0))</f>
        <v/>
      </c>
      <c r="N157" s="8" t="n"/>
      <c r="O157" s="17">
        <f>IF($A157="","",IF($N157="","",$I157-$N157))</f>
        <v/>
      </c>
      <c r="P157" s="18">
        <f>IF($A157="","",IF($N157="","",IFERROR(($I157-$N157)/$N157,0)))</f>
        <v/>
      </c>
      <c r="Q157" s="19">
        <f>IF($A157="","",COUNTIFS(Materials!$A$5:$A$304,$A157))</f>
        <v/>
      </c>
      <c r="R157" s="9">
        <f>IF($A157="","",IF($D157&lt;&gt;"","Material typed in — the BOM is ignored for this SKU",IF($Q157=0,"No BOM lines — type a material cost in column D",IF(AND($N157&lt;&gt;"",ABS($P157)&gt;0.05),"Standard cost is more than 5% out — restate it",""))))</f>
        <v/>
      </c>
    </row>
    <row r="158">
      <c r="A158" s="14" t="n"/>
      <c r="B158" s="14" t="n"/>
      <c r="C158" s="11" t="n"/>
      <c r="D158" s="8" t="n"/>
      <c r="E158" s="17">
        <f>IF($A158="","",IF($D158&lt;&gt;"",$D158,IFERROR(SUMIFS(Materials!$H$5:$H$304,Materials!$A$5:$A$304,$A158),0)))</f>
        <v/>
      </c>
      <c r="F158" s="17">
        <f>IF($A158="","",$C158/60*Rates!$B$5)</f>
        <v/>
      </c>
      <c r="G158" s="17">
        <f>IF($A158="","",IFERROR(Rates!$B$6/Rates!$B$7,0)*$C158/60)</f>
        <v/>
      </c>
      <c r="H158" s="8" t="n"/>
      <c r="I158" s="12">
        <f>IF($A158="","",$E158+$F158+$G158+$H158)</f>
        <v/>
      </c>
      <c r="J158" s="18">
        <f>IF($A158="","",IFERROR($E158/$I158,0))</f>
        <v/>
      </c>
      <c r="K158" s="18">
        <f>IF($A158="","",IFERROR($F158/$I158,0))</f>
        <v/>
      </c>
      <c r="L158" s="18">
        <f>IF($A158="","",IFERROR($G158/$I158,0))</f>
        <v/>
      </c>
      <c r="M158" s="18">
        <f>IF($A158="","",IFERROR($H158/$I158,0))</f>
        <v/>
      </c>
      <c r="N158" s="8" t="n"/>
      <c r="O158" s="17">
        <f>IF($A158="","",IF($N158="","",$I158-$N158))</f>
        <v/>
      </c>
      <c r="P158" s="18">
        <f>IF($A158="","",IF($N158="","",IFERROR(($I158-$N158)/$N158,0)))</f>
        <v/>
      </c>
      <c r="Q158" s="19">
        <f>IF($A158="","",COUNTIFS(Materials!$A$5:$A$304,$A158))</f>
        <v/>
      </c>
      <c r="R158" s="9">
        <f>IF($A158="","",IF($D158&lt;&gt;"","Material typed in — the BOM is ignored for this SKU",IF($Q158=0,"No BOM lines — type a material cost in column D",IF(AND($N158&lt;&gt;"",ABS($P158)&gt;0.05),"Standard cost is more than 5% out — restate it",""))))</f>
        <v/>
      </c>
    </row>
    <row r="159">
      <c r="A159" s="14" t="n"/>
      <c r="B159" s="14" t="n"/>
      <c r="C159" s="11" t="n"/>
      <c r="D159" s="8" t="n"/>
      <c r="E159" s="17">
        <f>IF($A159="","",IF($D159&lt;&gt;"",$D159,IFERROR(SUMIFS(Materials!$H$5:$H$304,Materials!$A$5:$A$304,$A159),0)))</f>
        <v/>
      </c>
      <c r="F159" s="17">
        <f>IF($A159="","",$C159/60*Rates!$B$5)</f>
        <v/>
      </c>
      <c r="G159" s="17">
        <f>IF($A159="","",IFERROR(Rates!$B$6/Rates!$B$7,0)*$C159/60)</f>
        <v/>
      </c>
      <c r="H159" s="8" t="n"/>
      <c r="I159" s="12">
        <f>IF($A159="","",$E159+$F159+$G159+$H159)</f>
        <v/>
      </c>
      <c r="J159" s="18">
        <f>IF($A159="","",IFERROR($E159/$I159,0))</f>
        <v/>
      </c>
      <c r="K159" s="18">
        <f>IF($A159="","",IFERROR($F159/$I159,0))</f>
        <v/>
      </c>
      <c r="L159" s="18">
        <f>IF($A159="","",IFERROR($G159/$I159,0))</f>
        <v/>
      </c>
      <c r="M159" s="18">
        <f>IF($A159="","",IFERROR($H159/$I159,0))</f>
        <v/>
      </c>
      <c r="N159" s="8" t="n"/>
      <c r="O159" s="17">
        <f>IF($A159="","",IF($N159="","",$I159-$N159))</f>
        <v/>
      </c>
      <c r="P159" s="18">
        <f>IF($A159="","",IF($N159="","",IFERROR(($I159-$N159)/$N159,0)))</f>
        <v/>
      </c>
      <c r="Q159" s="19">
        <f>IF($A159="","",COUNTIFS(Materials!$A$5:$A$304,$A159))</f>
        <v/>
      </c>
      <c r="R159" s="9">
        <f>IF($A159="","",IF($D159&lt;&gt;"","Material typed in — the BOM is ignored for this SKU",IF($Q159=0,"No BOM lines — type a material cost in column D",IF(AND($N159&lt;&gt;"",ABS($P159)&gt;0.05),"Standard cost is more than 5% out — restate it",""))))</f>
        <v/>
      </c>
    </row>
    <row r="160">
      <c r="A160" s="14" t="n"/>
      <c r="B160" s="14" t="n"/>
      <c r="C160" s="11" t="n"/>
      <c r="D160" s="8" t="n"/>
      <c r="E160" s="17">
        <f>IF($A160="","",IF($D160&lt;&gt;"",$D160,IFERROR(SUMIFS(Materials!$H$5:$H$304,Materials!$A$5:$A$304,$A160),0)))</f>
        <v/>
      </c>
      <c r="F160" s="17">
        <f>IF($A160="","",$C160/60*Rates!$B$5)</f>
        <v/>
      </c>
      <c r="G160" s="17">
        <f>IF($A160="","",IFERROR(Rates!$B$6/Rates!$B$7,0)*$C160/60)</f>
        <v/>
      </c>
      <c r="H160" s="8" t="n"/>
      <c r="I160" s="12">
        <f>IF($A160="","",$E160+$F160+$G160+$H160)</f>
        <v/>
      </c>
      <c r="J160" s="18">
        <f>IF($A160="","",IFERROR($E160/$I160,0))</f>
        <v/>
      </c>
      <c r="K160" s="18">
        <f>IF($A160="","",IFERROR($F160/$I160,0))</f>
        <v/>
      </c>
      <c r="L160" s="18">
        <f>IF($A160="","",IFERROR($G160/$I160,0))</f>
        <v/>
      </c>
      <c r="M160" s="18">
        <f>IF($A160="","",IFERROR($H160/$I160,0))</f>
        <v/>
      </c>
      <c r="N160" s="8" t="n"/>
      <c r="O160" s="17">
        <f>IF($A160="","",IF($N160="","",$I160-$N160))</f>
        <v/>
      </c>
      <c r="P160" s="18">
        <f>IF($A160="","",IF($N160="","",IFERROR(($I160-$N160)/$N160,0)))</f>
        <v/>
      </c>
      <c r="Q160" s="19">
        <f>IF($A160="","",COUNTIFS(Materials!$A$5:$A$304,$A160))</f>
        <v/>
      </c>
      <c r="R160" s="9">
        <f>IF($A160="","",IF($D160&lt;&gt;"","Material typed in — the BOM is ignored for this SKU",IF($Q160=0,"No BOM lines — type a material cost in column D",IF(AND($N160&lt;&gt;"",ABS($P160)&gt;0.05),"Standard cost is more than 5% out — restate it",""))))</f>
        <v/>
      </c>
    </row>
    <row r="161">
      <c r="A161" s="14" t="n"/>
      <c r="B161" s="14" t="n"/>
      <c r="C161" s="11" t="n"/>
      <c r="D161" s="8" t="n"/>
      <c r="E161" s="17">
        <f>IF($A161="","",IF($D161&lt;&gt;"",$D161,IFERROR(SUMIFS(Materials!$H$5:$H$304,Materials!$A$5:$A$304,$A161),0)))</f>
        <v/>
      </c>
      <c r="F161" s="17">
        <f>IF($A161="","",$C161/60*Rates!$B$5)</f>
        <v/>
      </c>
      <c r="G161" s="17">
        <f>IF($A161="","",IFERROR(Rates!$B$6/Rates!$B$7,0)*$C161/60)</f>
        <v/>
      </c>
      <c r="H161" s="8" t="n"/>
      <c r="I161" s="12">
        <f>IF($A161="","",$E161+$F161+$G161+$H161)</f>
        <v/>
      </c>
      <c r="J161" s="18">
        <f>IF($A161="","",IFERROR($E161/$I161,0))</f>
        <v/>
      </c>
      <c r="K161" s="18">
        <f>IF($A161="","",IFERROR($F161/$I161,0))</f>
        <v/>
      </c>
      <c r="L161" s="18">
        <f>IF($A161="","",IFERROR($G161/$I161,0))</f>
        <v/>
      </c>
      <c r="M161" s="18">
        <f>IF($A161="","",IFERROR($H161/$I161,0))</f>
        <v/>
      </c>
      <c r="N161" s="8" t="n"/>
      <c r="O161" s="17">
        <f>IF($A161="","",IF($N161="","",$I161-$N161))</f>
        <v/>
      </c>
      <c r="P161" s="18">
        <f>IF($A161="","",IF($N161="","",IFERROR(($I161-$N161)/$N161,0)))</f>
        <v/>
      </c>
      <c r="Q161" s="19">
        <f>IF($A161="","",COUNTIFS(Materials!$A$5:$A$304,$A161))</f>
        <v/>
      </c>
      <c r="R161" s="9">
        <f>IF($A161="","",IF($D161&lt;&gt;"","Material typed in — the BOM is ignored for this SKU",IF($Q161=0,"No BOM lines — type a material cost in column D",IF(AND($N161&lt;&gt;"",ABS($P161)&gt;0.05),"Standard cost is more than 5% out — restate it",""))))</f>
        <v/>
      </c>
    </row>
    <row r="162">
      <c r="A162" s="14" t="n"/>
      <c r="B162" s="14" t="n"/>
      <c r="C162" s="11" t="n"/>
      <c r="D162" s="8" t="n"/>
      <c r="E162" s="17">
        <f>IF($A162="","",IF($D162&lt;&gt;"",$D162,IFERROR(SUMIFS(Materials!$H$5:$H$304,Materials!$A$5:$A$304,$A162),0)))</f>
        <v/>
      </c>
      <c r="F162" s="17">
        <f>IF($A162="","",$C162/60*Rates!$B$5)</f>
        <v/>
      </c>
      <c r="G162" s="17">
        <f>IF($A162="","",IFERROR(Rates!$B$6/Rates!$B$7,0)*$C162/60)</f>
        <v/>
      </c>
      <c r="H162" s="8" t="n"/>
      <c r="I162" s="12">
        <f>IF($A162="","",$E162+$F162+$G162+$H162)</f>
        <v/>
      </c>
      <c r="J162" s="18">
        <f>IF($A162="","",IFERROR($E162/$I162,0))</f>
        <v/>
      </c>
      <c r="K162" s="18">
        <f>IF($A162="","",IFERROR($F162/$I162,0))</f>
        <v/>
      </c>
      <c r="L162" s="18">
        <f>IF($A162="","",IFERROR($G162/$I162,0))</f>
        <v/>
      </c>
      <c r="M162" s="18">
        <f>IF($A162="","",IFERROR($H162/$I162,0))</f>
        <v/>
      </c>
      <c r="N162" s="8" t="n"/>
      <c r="O162" s="17">
        <f>IF($A162="","",IF($N162="","",$I162-$N162))</f>
        <v/>
      </c>
      <c r="P162" s="18">
        <f>IF($A162="","",IF($N162="","",IFERROR(($I162-$N162)/$N162,0)))</f>
        <v/>
      </c>
      <c r="Q162" s="19">
        <f>IF($A162="","",COUNTIFS(Materials!$A$5:$A$304,$A162))</f>
        <v/>
      </c>
      <c r="R162" s="9">
        <f>IF($A162="","",IF($D162&lt;&gt;"","Material typed in — the BOM is ignored for this SKU",IF($Q162=0,"No BOM lines — type a material cost in column D",IF(AND($N162&lt;&gt;"",ABS($P162)&gt;0.05),"Standard cost is more than 5% out — restate it",""))))</f>
        <v/>
      </c>
    </row>
    <row r="163">
      <c r="A163" s="14" t="n"/>
      <c r="B163" s="14" t="n"/>
      <c r="C163" s="11" t="n"/>
      <c r="D163" s="8" t="n"/>
      <c r="E163" s="17">
        <f>IF($A163="","",IF($D163&lt;&gt;"",$D163,IFERROR(SUMIFS(Materials!$H$5:$H$304,Materials!$A$5:$A$304,$A163),0)))</f>
        <v/>
      </c>
      <c r="F163" s="17">
        <f>IF($A163="","",$C163/60*Rates!$B$5)</f>
        <v/>
      </c>
      <c r="G163" s="17">
        <f>IF($A163="","",IFERROR(Rates!$B$6/Rates!$B$7,0)*$C163/60)</f>
        <v/>
      </c>
      <c r="H163" s="8" t="n"/>
      <c r="I163" s="12">
        <f>IF($A163="","",$E163+$F163+$G163+$H163)</f>
        <v/>
      </c>
      <c r="J163" s="18">
        <f>IF($A163="","",IFERROR($E163/$I163,0))</f>
        <v/>
      </c>
      <c r="K163" s="18">
        <f>IF($A163="","",IFERROR($F163/$I163,0))</f>
        <v/>
      </c>
      <c r="L163" s="18">
        <f>IF($A163="","",IFERROR($G163/$I163,0))</f>
        <v/>
      </c>
      <c r="M163" s="18">
        <f>IF($A163="","",IFERROR($H163/$I163,0))</f>
        <v/>
      </c>
      <c r="N163" s="8" t="n"/>
      <c r="O163" s="17">
        <f>IF($A163="","",IF($N163="","",$I163-$N163))</f>
        <v/>
      </c>
      <c r="P163" s="18">
        <f>IF($A163="","",IF($N163="","",IFERROR(($I163-$N163)/$N163,0)))</f>
        <v/>
      </c>
      <c r="Q163" s="19">
        <f>IF($A163="","",COUNTIFS(Materials!$A$5:$A$304,$A163))</f>
        <v/>
      </c>
      <c r="R163" s="9">
        <f>IF($A163="","",IF($D163&lt;&gt;"","Material typed in — the BOM is ignored for this SKU",IF($Q163=0,"No BOM lines — type a material cost in column D",IF(AND($N163&lt;&gt;"",ABS($P163)&gt;0.05),"Standard cost is more than 5% out — restate it",""))))</f>
        <v/>
      </c>
    </row>
    <row r="164">
      <c r="A164" s="14" t="n"/>
      <c r="B164" s="14" t="n"/>
      <c r="C164" s="11" t="n"/>
      <c r="D164" s="8" t="n"/>
      <c r="E164" s="17">
        <f>IF($A164="","",IF($D164&lt;&gt;"",$D164,IFERROR(SUMIFS(Materials!$H$5:$H$304,Materials!$A$5:$A$304,$A164),0)))</f>
        <v/>
      </c>
      <c r="F164" s="17">
        <f>IF($A164="","",$C164/60*Rates!$B$5)</f>
        <v/>
      </c>
      <c r="G164" s="17">
        <f>IF($A164="","",IFERROR(Rates!$B$6/Rates!$B$7,0)*$C164/60)</f>
        <v/>
      </c>
      <c r="H164" s="8" t="n"/>
      <c r="I164" s="12">
        <f>IF($A164="","",$E164+$F164+$G164+$H164)</f>
        <v/>
      </c>
      <c r="J164" s="18">
        <f>IF($A164="","",IFERROR($E164/$I164,0))</f>
        <v/>
      </c>
      <c r="K164" s="18">
        <f>IF($A164="","",IFERROR($F164/$I164,0))</f>
        <v/>
      </c>
      <c r="L164" s="18">
        <f>IF($A164="","",IFERROR($G164/$I164,0))</f>
        <v/>
      </c>
      <c r="M164" s="18">
        <f>IF($A164="","",IFERROR($H164/$I164,0))</f>
        <v/>
      </c>
      <c r="N164" s="8" t="n"/>
      <c r="O164" s="17">
        <f>IF($A164="","",IF($N164="","",$I164-$N164))</f>
        <v/>
      </c>
      <c r="P164" s="18">
        <f>IF($A164="","",IF($N164="","",IFERROR(($I164-$N164)/$N164,0)))</f>
        <v/>
      </c>
      <c r="Q164" s="19">
        <f>IF($A164="","",COUNTIFS(Materials!$A$5:$A$304,$A164))</f>
        <v/>
      </c>
      <c r="R164" s="9">
        <f>IF($A164="","",IF($D164&lt;&gt;"","Material typed in — the BOM is ignored for this SKU",IF($Q164=0,"No BOM lines — type a material cost in column D",IF(AND($N164&lt;&gt;"",ABS($P164)&gt;0.05),"Standard cost is more than 5% out — restate it",""))))</f>
        <v/>
      </c>
    </row>
    <row r="165">
      <c r="A165" s="14" t="n"/>
      <c r="B165" s="14" t="n"/>
      <c r="C165" s="11" t="n"/>
      <c r="D165" s="8" t="n"/>
      <c r="E165" s="17">
        <f>IF($A165="","",IF($D165&lt;&gt;"",$D165,IFERROR(SUMIFS(Materials!$H$5:$H$304,Materials!$A$5:$A$304,$A165),0)))</f>
        <v/>
      </c>
      <c r="F165" s="17">
        <f>IF($A165="","",$C165/60*Rates!$B$5)</f>
        <v/>
      </c>
      <c r="G165" s="17">
        <f>IF($A165="","",IFERROR(Rates!$B$6/Rates!$B$7,0)*$C165/60)</f>
        <v/>
      </c>
      <c r="H165" s="8" t="n"/>
      <c r="I165" s="12">
        <f>IF($A165="","",$E165+$F165+$G165+$H165)</f>
        <v/>
      </c>
      <c r="J165" s="18">
        <f>IF($A165="","",IFERROR($E165/$I165,0))</f>
        <v/>
      </c>
      <c r="K165" s="18">
        <f>IF($A165="","",IFERROR($F165/$I165,0))</f>
        <v/>
      </c>
      <c r="L165" s="18">
        <f>IF($A165="","",IFERROR($G165/$I165,0))</f>
        <v/>
      </c>
      <c r="M165" s="18">
        <f>IF($A165="","",IFERROR($H165/$I165,0))</f>
        <v/>
      </c>
      <c r="N165" s="8" t="n"/>
      <c r="O165" s="17">
        <f>IF($A165="","",IF($N165="","",$I165-$N165))</f>
        <v/>
      </c>
      <c r="P165" s="18">
        <f>IF($A165="","",IF($N165="","",IFERROR(($I165-$N165)/$N165,0)))</f>
        <v/>
      </c>
      <c r="Q165" s="19">
        <f>IF($A165="","",COUNTIFS(Materials!$A$5:$A$304,$A165))</f>
        <v/>
      </c>
      <c r="R165" s="9">
        <f>IF($A165="","",IF($D165&lt;&gt;"","Material typed in — the BOM is ignored for this SKU",IF($Q165=0,"No BOM lines — type a material cost in column D",IF(AND($N165&lt;&gt;"",ABS($P165)&gt;0.05),"Standard cost is more than 5% out — restate it",""))))</f>
        <v/>
      </c>
    </row>
    <row r="166">
      <c r="A166" s="14" t="n"/>
      <c r="B166" s="14" t="n"/>
      <c r="C166" s="11" t="n"/>
      <c r="D166" s="8" t="n"/>
      <c r="E166" s="17">
        <f>IF($A166="","",IF($D166&lt;&gt;"",$D166,IFERROR(SUMIFS(Materials!$H$5:$H$304,Materials!$A$5:$A$304,$A166),0)))</f>
        <v/>
      </c>
      <c r="F166" s="17">
        <f>IF($A166="","",$C166/60*Rates!$B$5)</f>
        <v/>
      </c>
      <c r="G166" s="17">
        <f>IF($A166="","",IFERROR(Rates!$B$6/Rates!$B$7,0)*$C166/60)</f>
        <v/>
      </c>
      <c r="H166" s="8" t="n"/>
      <c r="I166" s="12">
        <f>IF($A166="","",$E166+$F166+$G166+$H166)</f>
        <v/>
      </c>
      <c r="J166" s="18">
        <f>IF($A166="","",IFERROR($E166/$I166,0))</f>
        <v/>
      </c>
      <c r="K166" s="18">
        <f>IF($A166="","",IFERROR($F166/$I166,0))</f>
        <v/>
      </c>
      <c r="L166" s="18">
        <f>IF($A166="","",IFERROR($G166/$I166,0))</f>
        <v/>
      </c>
      <c r="M166" s="18">
        <f>IF($A166="","",IFERROR($H166/$I166,0))</f>
        <v/>
      </c>
      <c r="N166" s="8" t="n"/>
      <c r="O166" s="17">
        <f>IF($A166="","",IF($N166="","",$I166-$N166))</f>
        <v/>
      </c>
      <c r="P166" s="18">
        <f>IF($A166="","",IF($N166="","",IFERROR(($I166-$N166)/$N166,0)))</f>
        <v/>
      </c>
      <c r="Q166" s="19">
        <f>IF($A166="","",COUNTIFS(Materials!$A$5:$A$304,$A166))</f>
        <v/>
      </c>
      <c r="R166" s="9">
        <f>IF($A166="","",IF($D166&lt;&gt;"","Material typed in — the BOM is ignored for this SKU",IF($Q166=0,"No BOM lines — type a material cost in column D",IF(AND($N166&lt;&gt;"",ABS($P166)&gt;0.05),"Standard cost is more than 5% out — restate it",""))))</f>
        <v/>
      </c>
    </row>
    <row r="167">
      <c r="A167" s="14" t="n"/>
      <c r="B167" s="14" t="n"/>
      <c r="C167" s="11" t="n"/>
      <c r="D167" s="8" t="n"/>
      <c r="E167" s="17">
        <f>IF($A167="","",IF($D167&lt;&gt;"",$D167,IFERROR(SUMIFS(Materials!$H$5:$H$304,Materials!$A$5:$A$304,$A167),0)))</f>
        <v/>
      </c>
      <c r="F167" s="17">
        <f>IF($A167="","",$C167/60*Rates!$B$5)</f>
        <v/>
      </c>
      <c r="G167" s="17">
        <f>IF($A167="","",IFERROR(Rates!$B$6/Rates!$B$7,0)*$C167/60)</f>
        <v/>
      </c>
      <c r="H167" s="8" t="n"/>
      <c r="I167" s="12">
        <f>IF($A167="","",$E167+$F167+$G167+$H167)</f>
        <v/>
      </c>
      <c r="J167" s="18">
        <f>IF($A167="","",IFERROR($E167/$I167,0))</f>
        <v/>
      </c>
      <c r="K167" s="18">
        <f>IF($A167="","",IFERROR($F167/$I167,0))</f>
        <v/>
      </c>
      <c r="L167" s="18">
        <f>IF($A167="","",IFERROR($G167/$I167,0))</f>
        <v/>
      </c>
      <c r="M167" s="18">
        <f>IF($A167="","",IFERROR($H167/$I167,0))</f>
        <v/>
      </c>
      <c r="N167" s="8" t="n"/>
      <c r="O167" s="17">
        <f>IF($A167="","",IF($N167="","",$I167-$N167))</f>
        <v/>
      </c>
      <c r="P167" s="18">
        <f>IF($A167="","",IF($N167="","",IFERROR(($I167-$N167)/$N167,0)))</f>
        <v/>
      </c>
      <c r="Q167" s="19">
        <f>IF($A167="","",COUNTIFS(Materials!$A$5:$A$304,$A167))</f>
        <v/>
      </c>
      <c r="R167" s="9">
        <f>IF($A167="","",IF($D167&lt;&gt;"","Material typed in — the BOM is ignored for this SKU",IF($Q167=0,"No BOM lines — type a material cost in column D",IF(AND($N167&lt;&gt;"",ABS($P167)&gt;0.05),"Standard cost is more than 5% out — restate it",""))))</f>
        <v/>
      </c>
    </row>
    <row r="168">
      <c r="A168" s="14" t="n"/>
      <c r="B168" s="14" t="n"/>
      <c r="C168" s="11" t="n"/>
      <c r="D168" s="8" t="n"/>
      <c r="E168" s="17">
        <f>IF($A168="","",IF($D168&lt;&gt;"",$D168,IFERROR(SUMIFS(Materials!$H$5:$H$304,Materials!$A$5:$A$304,$A168),0)))</f>
        <v/>
      </c>
      <c r="F168" s="17">
        <f>IF($A168="","",$C168/60*Rates!$B$5)</f>
        <v/>
      </c>
      <c r="G168" s="17">
        <f>IF($A168="","",IFERROR(Rates!$B$6/Rates!$B$7,0)*$C168/60)</f>
        <v/>
      </c>
      <c r="H168" s="8" t="n"/>
      <c r="I168" s="12">
        <f>IF($A168="","",$E168+$F168+$G168+$H168)</f>
        <v/>
      </c>
      <c r="J168" s="18">
        <f>IF($A168="","",IFERROR($E168/$I168,0))</f>
        <v/>
      </c>
      <c r="K168" s="18">
        <f>IF($A168="","",IFERROR($F168/$I168,0))</f>
        <v/>
      </c>
      <c r="L168" s="18">
        <f>IF($A168="","",IFERROR($G168/$I168,0))</f>
        <v/>
      </c>
      <c r="M168" s="18">
        <f>IF($A168="","",IFERROR($H168/$I168,0))</f>
        <v/>
      </c>
      <c r="N168" s="8" t="n"/>
      <c r="O168" s="17">
        <f>IF($A168="","",IF($N168="","",$I168-$N168))</f>
        <v/>
      </c>
      <c r="P168" s="18">
        <f>IF($A168="","",IF($N168="","",IFERROR(($I168-$N168)/$N168,0)))</f>
        <v/>
      </c>
      <c r="Q168" s="19">
        <f>IF($A168="","",COUNTIFS(Materials!$A$5:$A$304,$A168))</f>
        <v/>
      </c>
      <c r="R168" s="9">
        <f>IF($A168="","",IF($D168&lt;&gt;"","Material typed in — the BOM is ignored for this SKU",IF($Q168=0,"No BOM lines — type a material cost in column D",IF(AND($N168&lt;&gt;"",ABS($P168)&gt;0.05),"Standard cost is more than 5% out — restate it",""))))</f>
        <v/>
      </c>
    </row>
    <row r="169">
      <c r="A169" s="14" t="n"/>
      <c r="B169" s="14" t="n"/>
      <c r="C169" s="11" t="n"/>
      <c r="D169" s="8" t="n"/>
      <c r="E169" s="17">
        <f>IF($A169="","",IF($D169&lt;&gt;"",$D169,IFERROR(SUMIFS(Materials!$H$5:$H$304,Materials!$A$5:$A$304,$A169),0)))</f>
        <v/>
      </c>
      <c r="F169" s="17">
        <f>IF($A169="","",$C169/60*Rates!$B$5)</f>
        <v/>
      </c>
      <c r="G169" s="17">
        <f>IF($A169="","",IFERROR(Rates!$B$6/Rates!$B$7,0)*$C169/60)</f>
        <v/>
      </c>
      <c r="H169" s="8" t="n"/>
      <c r="I169" s="12">
        <f>IF($A169="","",$E169+$F169+$G169+$H169)</f>
        <v/>
      </c>
      <c r="J169" s="18">
        <f>IF($A169="","",IFERROR($E169/$I169,0))</f>
        <v/>
      </c>
      <c r="K169" s="18">
        <f>IF($A169="","",IFERROR($F169/$I169,0))</f>
        <v/>
      </c>
      <c r="L169" s="18">
        <f>IF($A169="","",IFERROR($G169/$I169,0))</f>
        <v/>
      </c>
      <c r="M169" s="18">
        <f>IF($A169="","",IFERROR($H169/$I169,0))</f>
        <v/>
      </c>
      <c r="N169" s="8" t="n"/>
      <c r="O169" s="17">
        <f>IF($A169="","",IF($N169="","",$I169-$N169))</f>
        <v/>
      </c>
      <c r="P169" s="18">
        <f>IF($A169="","",IF($N169="","",IFERROR(($I169-$N169)/$N169,0)))</f>
        <v/>
      </c>
      <c r="Q169" s="19">
        <f>IF($A169="","",COUNTIFS(Materials!$A$5:$A$304,$A169))</f>
        <v/>
      </c>
      <c r="R169" s="9">
        <f>IF($A169="","",IF($D169&lt;&gt;"","Material typed in — the BOM is ignored for this SKU",IF($Q169=0,"No BOM lines — type a material cost in column D",IF(AND($N169&lt;&gt;"",ABS($P169)&gt;0.05),"Standard cost is more than 5% out — restate it",""))))</f>
        <v/>
      </c>
    </row>
    <row r="170">
      <c r="A170" s="14" t="n"/>
      <c r="B170" s="14" t="n"/>
      <c r="C170" s="11" t="n"/>
      <c r="D170" s="8" t="n"/>
      <c r="E170" s="17">
        <f>IF($A170="","",IF($D170&lt;&gt;"",$D170,IFERROR(SUMIFS(Materials!$H$5:$H$304,Materials!$A$5:$A$304,$A170),0)))</f>
        <v/>
      </c>
      <c r="F170" s="17">
        <f>IF($A170="","",$C170/60*Rates!$B$5)</f>
        <v/>
      </c>
      <c r="G170" s="17">
        <f>IF($A170="","",IFERROR(Rates!$B$6/Rates!$B$7,0)*$C170/60)</f>
        <v/>
      </c>
      <c r="H170" s="8" t="n"/>
      <c r="I170" s="12">
        <f>IF($A170="","",$E170+$F170+$G170+$H170)</f>
        <v/>
      </c>
      <c r="J170" s="18">
        <f>IF($A170="","",IFERROR($E170/$I170,0))</f>
        <v/>
      </c>
      <c r="K170" s="18">
        <f>IF($A170="","",IFERROR($F170/$I170,0))</f>
        <v/>
      </c>
      <c r="L170" s="18">
        <f>IF($A170="","",IFERROR($G170/$I170,0))</f>
        <v/>
      </c>
      <c r="M170" s="18">
        <f>IF($A170="","",IFERROR($H170/$I170,0))</f>
        <v/>
      </c>
      <c r="N170" s="8" t="n"/>
      <c r="O170" s="17">
        <f>IF($A170="","",IF($N170="","",$I170-$N170))</f>
        <v/>
      </c>
      <c r="P170" s="18">
        <f>IF($A170="","",IF($N170="","",IFERROR(($I170-$N170)/$N170,0)))</f>
        <v/>
      </c>
      <c r="Q170" s="19">
        <f>IF($A170="","",COUNTIFS(Materials!$A$5:$A$304,$A170))</f>
        <v/>
      </c>
      <c r="R170" s="9">
        <f>IF($A170="","",IF($D170&lt;&gt;"","Material typed in — the BOM is ignored for this SKU",IF($Q170=0,"No BOM lines — type a material cost in column D",IF(AND($N170&lt;&gt;"",ABS($P170)&gt;0.05),"Standard cost is more than 5% out — restate it",""))))</f>
        <v/>
      </c>
    </row>
    <row r="171">
      <c r="A171" s="14" t="n"/>
      <c r="B171" s="14" t="n"/>
      <c r="C171" s="11" t="n"/>
      <c r="D171" s="8" t="n"/>
      <c r="E171" s="17">
        <f>IF($A171="","",IF($D171&lt;&gt;"",$D171,IFERROR(SUMIFS(Materials!$H$5:$H$304,Materials!$A$5:$A$304,$A171),0)))</f>
        <v/>
      </c>
      <c r="F171" s="17">
        <f>IF($A171="","",$C171/60*Rates!$B$5)</f>
        <v/>
      </c>
      <c r="G171" s="17">
        <f>IF($A171="","",IFERROR(Rates!$B$6/Rates!$B$7,0)*$C171/60)</f>
        <v/>
      </c>
      <c r="H171" s="8" t="n"/>
      <c r="I171" s="12">
        <f>IF($A171="","",$E171+$F171+$G171+$H171)</f>
        <v/>
      </c>
      <c r="J171" s="18">
        <f>IF($A171="","",IFERROR($E171/$I171,0))</f>
        <v/>
      </c>
      <c r="K171" s="18">
        <f>IF($A171="","",IFERROR($F171/$I171,0))</f>
        <v/>
      </c>
      <c r="L171" s="18">
        <f>IF($A171="","",IFERROR($G171/$I171,0))</f>
        <v/>
      </c>
      <c r="M171" s="18">
        <f>IF($A171="","",IFERROR($H171/$I171,0))</f>
        <v/>
      </c>
      <c r="N171" s="8" t="n"/>
      <c r="O171" s="17">
        <f>IF($A171="","",IF($N171="","",$I171-$N171))</f>
        <v/>
      </c>
      <c r="P171" s="18">
        <f>IF($A171="","",IF($N171="","",IFERROR(($I171-$N171)/$N171,0)))</f>
        <v/>
      </c>
      <c r="Q171" s="19">
        <f>IF($A171="","",COUNTIFS(Materials!$A$5:$A$304,$A171))</f>
        <v/>
      </c>
      <c r="R171" s="9">
        <f>IF($A171="","",IF($D171&lt;&gt;"","Material typed in — the BOM is ignored for this SKU",IF($Q171=0,"No BOM lines — type a material cost in column D",IF(AND($N171&lt;&gt;"",ABS($P171)&gt;0.05),"Standard cost is more than 5% out — restate it",""))))</f>
        <v/>
      </c>
    </row>
    <row r="172">
      <c r="A172" s="14" t="n"/>
      <c r="B172" s="14" t="n"/>
      <c r="C172" s="11" t="n"/>
      <c r="D172" s="8" t="n"/>
      <c r="E172" s="17">
        <f>IF($A172="","",IF($D172&lt;&gt;"",$D172,IFERROR(SUMIFS(Materials!$H$5:$H$304,Materials!$A$5:$A$304,$A172),0)))</f>
        <v/>
      </c>
      <c r="F172" s="17">
        <f>IF($A172="","",$C172/60*Rates!$B$5)</f>
        <v/>
      </c>
      <c r="G172" s="17">
        <f>IF($A172="","",IFERROR(Rates!$B$6/Rates!$B$7,0)*$C172/60)</f>
        <v/>
      </c>
      <c r="H172" s="8" t="n"/>
      <c r="I172" s="12">
        <f>IF($A172="","",$E172+$F172+$G172+$H172)</f>
        <v/>
      </c>
      <c r="J172" s="18">
        <f>IF($A172="","",IFERROR($E172/$I172,0))</f>
        <v/>
      </c>
      <c r="K172" s="18">
        <f>IF($A172="","",IFERROR($F172/$I172,0))</f>
        <v/>
      </c>
      <c r="L172" s="18">
        <f>IF($A172="","",IFERROR($G172/$I172,0))</f>
        <v/>
      </c>
      <c r="M172" s="18">
        <f>IF($A172="","",IFERROR($H172/$I172,0))</f>
        <v/>
      </c>
      <c r="N172" s="8" t="n"/>
      <c r="O172" s="17">
        <f>IF($A172="","",IF($N172="","",$I172-$N172))</f>
        <v/>
      </c>
      <c r="P172" s="18">
        <f>IF($A172="","",IF($N172="","",IFERROR(($I172-$N172)/$N172,0)))</f>
        <v/>
      </c>
      <c r="Q172" s="19">
        <f>IF($A172="","",COUNTIFS(Materials!$A$5:$A$304,$A172))</f>
        <v/>
      </c>
      <c r="R172" s="9">
        <f>IF($A172="","",IF($D172&lt;&gt;"","Material typed in — the BOM is ignored for this SKU",IF($Q172=0,"No BOM lines — type a material cost in column D",IF(AND($N172&lt;&gt;"",ABS($P172)&gt;0.05),"Standard cost is more than 5% out — restate it",""))))</f>
        <v/>
      </c>
    </row>
    <row r="173">
      <c r="A173" s="14" t="n"/>
      <c r="B173" s="14" t="n"/>
      <c r="C173" s="11" t="n"/>
      <c r="D173" s="8" t="n"/>
      <c r="E173" s="17">
        <f>IF($A173="","",IF($D173&lt;&gt;"",$D173,IFERROR(SUMIFS(Materials!$H$5:$H$304,Materials!$A$5:$A$304,$A173),0)))</f>
        <v/>
      </c>
      <c r="F173" s="17">
        <f>IF($A173="","",$C173/60*Rates!$B$5)</f>
        <v/>
      </c>
      <c r="G173" s="17">
        <f>IF($A173="","",IFERROR(Rates!$B$6/Rates!$B$7,0)*$C173/60)</f>
        <v/>
      </c>
      <c r="H173" s="8" t="n"/>
      <c r="I173" s="12">
        <f>IF($A173="","",$E173+$F173+$G173+$H173)</f>
        <v/>
      </c>
      <c r="J173" s="18">
        <f>IF($A173="","",IFERROR($E173/$I173,0))</f>
        <v/>
      </c>
      <c r="K173" s="18">
        <f>IF($A173="","",IFERROR($F173/$I173,0))</f>
        <v/>
      </c>
      <c r="L173" s="18">
        <f>IF($A173="","",IFERROR($G173/$I173,0))</f>
        <v/>
      </c>
      <c r="M173" s="18">
        <f>IF($A173="","",IFERROR($H173/$I173,0))</f>
        <v/>
      </c>
      <c r="N173" s="8" t="n"/>
      <c r="O173" s="17">
        <f>IF($A173="","",IF($N173="","",$I173-$N173))</f>
        <v/>
      </c>
      <c r="P173" s="18">
        <f>IF($A173="","",IF($N173="","",IFERROR(($I173-$N173)/$N173,0)))</f>
        <v/>
      </c>
      <c r="Q173" s="19">
        <f>IF($A173="","",COUNTIFS(Materials!$A$5:$A$304,$A173))</f>
        <v/>
      </c>
      <c r="R173" s="9">
        <f>IF($A173="","",IF($D173&lt;&gt;"","Material typed in — the BOM is ignored for this SKU",IF($Q173=0,"No BOM lines — type a material cost in column D",IF(AND($N173&lt;&gt;"",ABS($P173)&gt;0.05),"Standard cost is more than 5% out — restate it",""))))</f>
        <v/>
      </c>
    </row>
    <row r="174">
      <c r="A174" s="14" t="n"/>
      <c r="B174" s="14" t="n"/>
      <c r="C174" s="11" t="n"/>
      <c r="D174" s="8" t="n"/>
      <c r="E174" s="17">
        <f>IF($A174="","",IF($D174&lt;&gt;"",$D174,IFERROR(SUMIFS(Materials!$H$5:$H$304,Materials!$A$5:$A$304,$A174),0)))</f>
        <v/>
      </c>
      <c r="F174" s="17">
        <f>IF($A174="","",$C174/60*Rates!$B$5)</f>
        <v/>
      </c>
      <c r="G174" s="17">
        <f>IF($A174="","",IFERROR(Rates!$B$6/Rates!$B$7,0)*$C174/60)</f>
        <v/>
      </c>
      <c r="H174" s="8" t="n"/>
      <c r="I174" s="12">
        <f>IF($A174="","",$E174+$F174+$G174+$H174)</f>
        <v/>
      </c>
      <c r="J174" s="18">
        <f>IF($A174="","",IFERROR($E174/$I174,0))</f>
        <v/>
      </c>
      <c r="K174" s="18">
        <f>IF($A174="","",IFERROR($F174/$I174,0))</f>
        <v/>
      </c>
      <c r="L174" s="18">
        <f>IF($A174="","",IFERROR($G174/$I174,0))</f>
        <v/>
      </c>
      <c r="M174" s="18">
        <f>IF($A174="","",IFERROR($H174/$I174,0))</f>
        <v/>
      </c>
      <c r="N174" s="8" t="n"/>
      <c r="O174" s="17">
        <f>IF($A174="","",IF($N174="","",$I174-$N174))</f>
        <v/>
      </c>
      <c r="P174" s="18">
        <f>IF($A174="","",IF($N174="","",IFERROR(($I174-$N174)/$N174,0)))</f>
        <v/>
      </c>
      <c r="Q174" s="19">
        <f>IF($A174="","",COUNTIFS(Materials!$A$5:$A$304,$A174))</f>
        <v/>
      </c>
      <c r="R174" s="9">
        <f>IF($A174="","",IF($D174&lt;&gt;"","Material typed in — the BOM is ignored for this SKU",IF($Q174=0,"No BOM lines — type a material cost in column D",IF(AND($N174&lt;&gt;"",ABS($P174)&gt;0.05),"Standard cost is more than 5% out — restate it",""))))</f>
        <v/>
      </c>
    </row>
    <row r="175">
      <c r="A175" s="14" t="n"/>
      <c r="B175" s="14" t="n"/>
      <c r="C175" s="11" t="n"/>
      <c r="D175" s="8" t="n"/>
      <c r="E175" s="17">
        <f>IF($A175="","",IF($D175&lt;&gt;"",$D175,IFERROR(SUMIFS(Materials!$H$5:$H$304,Materials!$A$5:$A$304,$A175),0)))</f>
        <v/>
      </c>
      <c r="F175" s="17">
        <f>IF($A175="","",$C175/60*Rates!$B$5)</f>
        <v/>
      </c>
      <c r="G175" s="17">
        <f>IF($A175="","",IFERROR(Rates!$B$6/Rates!$B$7,0)*$C175/60)</f>
        <v/>
      </c>
      <c r="H175" s="8" t="n"/>
      <c r="I175" s="12">
        <f>IF($A175="","",$E175+$F175+$G175+$H175)</f>
        <v/>
      </c>
      <c r="J175" s="18">
        <f>IF($A175="","",IFERROR($E175/$I175,0))</f>
        <v/>
      </c>
      <c r="K175" s="18">
        <f>IF($A175="","",IFERROR($F175/$I175,0))</f>
        <v/>
      </c>
      <c r="L175" s="18">
        <f>IF($A175="","",IFERROR($G175/$I175,0))</f>
        <v/>
      </c>
      <c r="M175" s="18">
        <f>IF($A175="","",IFERROR($H175/$I175,0))</f>
        <v/>
      </c>
      <c r="N175" s="8" t="n"/>
      <c r="O175" s="17">
        <f>IF($A175="","",IF($N175="","",$I175-$N175))</f>
        <v/>
      </c>
      <c r="P175" s="18">
        <f>IF($A175="","",IF($N175="","",IFERROR(($I175-$N175)/$N175,0)))</f>
        <v/>
      </c>
      <c r="Q175" s="19">
        <f>IF($A175="","",COUNTIFS(Materials!$A$5:$A$304,$A175))</f>
        <v/>
      </c>
      <c r="R175" s="9">
        <f>IF($A175="","",IF($D175&lt;&gt;"","Material typed in — the BOM is ignored for this SKU",IF($Q175=0,"No BOM lines — type a material cost in column D",IF(AND($N175&lt;&gt;"",ABS($P175)&gt;0.05),"Standard cost is more than 5% out — restate it",""))))</f>
        <v/>
      </c>
    </row>
    <row r="176">
      <c r="A176" s="14" t="n"/>
      <c r="B176" s="14" t="n"/>
      <c r="C176" s="11" t="n"/>
      <c r="D176" s="8" t="n"/>
      <c r="E176" s="17">
        <f>IF($A176="","",IF($D176&lt;&gt;"",$D176,IFERROR(SUMIFS(Materials!$H$5:$H$304,Materials!$A$5:$A$304,$A176),0)))</f>
        <v/>
      </c>
      <c r="F176" s="17">
        <f>IF($A176="","",$C176/60*Rates!$B$5)</f>
        <v/>
      </c>
      <c r="G176" s="17">
        <f>IF($A176="","",IFERROR(Rates!$B$6/Rates!$B$7,0)*$C176/60)</f>
        <v/>
      </c>
      <c r="H176" s="8" t="n"/>
      <c r="I176" s="12">
        <f>IF($A176="","",$E176+$F176+$G176+$H176)</f>
        <v/>
      </c>
      <c r="J176" s="18">
        <f>IF($A176="","",IFERROR($E176/$I176,0))</f>
        <v/>
      </c>
      <c r="K176" s="18">
        <f>IF($A176="","",IFERROR($F176/$I176,0))</f>
        <v/>
      </c>
      <c r="L176" s="18">
        <f>IF($A176="","",IFERROR($G176/$I176,0))</f>
        <v/>
      </c>
      <c r="M176" s="18">
        <f>IF($A176="","",IFERROR($H176/$I176,0))</f>
        <v/>
      </c>
      <c r="N176" s="8" t="n"/>
      <c r="O176" s="17">
        <f>IF($A176="","",IF($N176="","",$I176-$N176))</f>
        <v/>
      </c>
      <c r="P176" s="18">
        <f>IF($A176="","",IF($N176="","",IFERROR(($I176-$N176)/$N176,0)))</f>
        <v/>
      </c>
      <c r="Q176" s="19">
        <f>IF($A176="","",COUNTIFS(Materials!$A$5:$A$304,$A176))</f>
        <v/>
      </c>
      <c r="R176" s="9">
        <f>IF($A176="","",IF($D176&lt;&gt;"","Material typed in — the BOM is ignored for this SKU",IF($Q176=0,"No BOM lines — type a material cost in column D",IF(AND($N176&lt;&gt;"",ABS($P176)&gt;0.05),"Standard cost is more than 5% out — restate it",""))))</f>
        <v/>
      </c>
    </row>
    <row r="177">
      <c r="A177" s="14" t="n"/>
      <c r="B177" s="14" t="n"/>
      <c r="C177" s="11" t="n"/>
      <c r="D177" s="8" t="n"/>
      <c r="E177" s="17">
        <f>IF($A177="","",IF($D177&lt;&gt;"",$D177,IFERROR(SUMIFS(Materials!$H$5:$H$304,Materials!$A$5:$A$304,$A177),0)))</f>
        <v/>
      </c>
      <c r="F177" s="17">
        <f>IF($A177="","",$C177/60*Rates!$B$5)</f>
        <v/>
      </c>
      <c r="G177" s="17">
        <f>IF($A177="","",IFERROR(Rates!$B$6/Rates!$B$7,0)*$C177/60)</f>
        <v/>
      </c>
      <c r="H177" s="8" t="n"/>
      <c r="I177" s="12">
        <f>IF($A177="","",$E177+$F177+$G177+$H177)</f>
        <v/>
      </c>
      <c r="J177" s="18">
        <f>IF($A177="","",IFERROR($E177/$I177,0))</f>
        <v/>
      </c>
      <c r="K177" s="18">
        <f>IF($A177="","",IFERROR($F177/$I177,0))</f>
        <v/>
      </c>
      <c r="L177" s="18">
        <f>IF($A177="","",IFERROR($G177/$I177,0))</f>
        <v/>
      </c>
      <c r="M177" s="18">
        <f>IF($A177="","",IFERROR($H177/$I177,0))</f>
        <v/>
      </c>
      <c r="N177" s="8" t="n"/>
      <c r="O177" s="17">
        <f>IF($A177="","",IF($N177="","",$I177-$N177))</f>
        <v/>
      </c>
      <c r="P177" s="18">
        <f>IF($A177="","",IF($N177="","",IFERROR(($I177-$N177)/$N177,0)))</f>
        <v/>
      </c>
      <c r="Q177" s="19">
        <f>IF($A177="","",COUNTIFS(Materials!$A$5:$A$304,$A177))</f>
        <v/>
      </c>
      <c r="R177" s="9">
        <f>IF($A177="","",IF($D177&lt;&gt;"","Material typed in — the BOM is ignored for this SKU",IF($Q177=0,"No BOM lines — type a material cost in column D",IF(AND($N177&lt;&gt;"",ABS($P177)&gt;0.05),"Standard cost is more than 5% out — restate it",""))))</f>
        <v/>
      </c>
    </row>
    <row r="178">
      <c r="A178" s="14" t="n"/>
      <c r="B178" s="14" t="n"/>
      <c r="C178" s="11" t="n"/>
      <c r="D178" s="8" t="n"/>
      <c r="E178" s="17">
        <f>IF($A178="","",IF($D178&lt;&gt;"",$D178,IFERROR(SUMIFS(Materials!$H$5:$H$304,Materials!$A$5:$A$304,$A178),0)))</f>
        <v/>
      </c>
      <c r="F178" s="17">
        <f>IF($A178="","",$C178/60*Rates!$B$5)</f>
        <v/>
      </c>
      <c r="G178" s="17">
        <f>IF($A178="","",IFERROR(Rates!$B$6/Rates!$B$7,0)*$C178/60)</f>
        <v/>
      </c>
      <c r="H178" s="8" t="n"/>
      <c r="I178" s="12">
        <f>IF($A178="","",$E178+$F178+$G178+$H178)</f>
        <v/>
      </c>
      <c r="J178" s="18">
        <f>IF($A178="","",IFERROR($E178/$I178,0))</f>
        <v/>
      </c>
      <c r="K178" s="18">
        <f>IF($A178="","",IFERROR($F178/$I178,0))</f>
        <v/>
      </c>
      <c r="L178" s="18">
        <f>IF($A178="","",IFERROR($G178/$I178,0))</f>
        <v/>
      </c>
      <c r="M178" s="18">
        <f>IF($A178="","",IFERROR($H178/$I178,0))</f>
        <v/>
      </c>
      <c r="N178" s="8" t="n"/>
      <c r="O178" s="17">
        <f>IF($A178="","",IF($N178="","",$I178-$N178))</f>
        <v/>
      </c>
      <c r="P178" s="18">
        <f>IF($A178="","",IF($N178="","",IFERROR(($I178-$N178)/$N178,0)))</f>
        <v/>
      </c>
      <c r="Q178" s="19">
        <f>IF($A178="","",COUNTIFS(Materials!$A$5:$A$304,$A178))</f>
        <v/>
      </c>
      <c r="R178" s="9">
        <f>IF($A178="","",IF($D178&lt;&gt;"","Material typed in — the BOM is ignored for this SKU",IF($Q178=0,"No BOM lines — type a material cost in column D",IF(AND($N178&lt;&gt;"",ABS($P178)&gt;0.05),"Standard cost is more than 5% out — restate it",""))))</f>
        <v/>
      </c>
    </row>
    <row r="179">
      <c r="A179" s="14" t="n"/>
      <c r="B179" s="14" t="n"/>
      <c r="C179" s="11" t="n"/>
      <c r="D179" s="8" t="n"/>
      <c r="E179" s="17">
        <f>IF($A179="","",IF($D179&lt;&gt;"",$D179,IFERROR(SUMIFS(Materials!$H$5:$H$304,Materials!$A$5:$A$304,$A179),0)))</f>
        <v/>
      </c>
      <c r="F179" s="17">
        <f>IF($A179="","",$C179/60*Rates!$B$5)</f>
        <v/>
      </c>
      <c r="G179" s="17">
        <f>IF($A179="","",IFERROR(Rates!$B$6/Rates!$B$7,0)*$C179/60)</f>
        <v/>
      </c>
      <c r="H179" s="8" t="n"/>
      <c r="I179" s="12">
        <f>IF($A179="","",$E179+$F179+$G179+$H179)</f>
        <v/>
      </c>
      <c r="J179" s="18">
        <f>IF($A179="","",IFERROR($E179/$I179,0))</f>
        <v/>
      </c>
      <c r="K179" s="18">
        <f>IF($A179="","",IFERROR($F179/$I179,0))</f>
        <v/>
      </c>
      <c r="L179" s="18">
        <f>IF($A179="","",IFERROR($G179/$I179,0))</f>
        <v/>
      </c>
      <c r="M179" s="18">
        <f>IF($A179="","",IFERROR($H179/$I179,0))</f>
        <v/>
      </c>
      <c r="N179" s="8" t="n"/>
      <c r="O179" s="17">
        <f>IF($A179="","",IF($N179="","",$I179-$N179))</f>
        <v/>
      </c>
      <c r="P179" s="18">
        <f>IF($A179="","",IF($N179="","",IFERROR(($I179-$N179)/$N179,0)))</f>
        <v/>
      </c>
      <c r="Q179" s="19">
        <f>IF($A179="","",COUNTIFS(Materials!$A$5:$A$304,$A179))</f>
        <v/>
      </c>
      <c r="R179" s="9">
        <f>IF($A179="","",IF($D179&lt;&gt;"","Material typed in — the BOM is ignored for this SKU",IF($Q179=0,"No BOM lines — type a material cost in column D",IF(AND($N179&lt;&gt;"",ABS($P179)&gt;0.05),"Standard cost is more than 5% out — restate it",""))))</f>
        <v/>
      </c>
    </row>
    <row r="180">
      <c r="A180" s="14" t="n"/>
      <c r="B180" s="14" t="n"/>
      <c r="C180" s="11" t="n"/>
      <c r="D180" s="8" t="n"/>
      <c r="E180" s="17">
        <f>IF($A180="","",IF($D180&lt;&gt;"",$D180,IFERROR(SUMIFS(Materials!$H$5:$H$304,Materials!$A$5:$A$304,$A180),0)))</f>
        <v/>
      </c>
      <c r="F180" s="17">
        <f>IF($A180="","",$C180/60*Rates!$B$5)</f>
        <v/>
      </c>
      <c r="G180" s="17">
        <f>IF($A180="","",IFERROR(Rates!$B$6/Rates!$B$7,0)*$C180/60)</f>
        <v/>
      </c>
      <c r="H180" s="8" t="n"/>
      <c r="I180" s="12">
        <f>IF($A180="","",$E180+$F180+$G180+$H180)</f>
        <v/>
      </c>
      <c r="J180" s="18">
        <f>IF($A180="","",IFERROR($E180/$I180,0))</f>
        <v/>
      </c>
      <c r="K180" s="18">
        <f>IF($A180="","",IFERROR($F180/$I180,0))</f>
        <v/>
      </c>
      <c r="L180" s="18">
        <f>IF($A180="","",IFERROR($G180/$I180,0))</f>
        <v/>
      </c>
      <c r="M180" s="18">
        <f>IF($A180="","",IFERROR($H180/$I180,0))</f>
        <v/>
      </c>
      <c r="N180" s="8" t="n"/>
      <c r="O180" s="17">
        <f>IF($A180="","",IF($N180="","",$I180-$N180))</f>
        <v/>
      </c>
      <c r="P180" s="18">
        <f>IF($A180="","",IF($N180="","",IFERROR(($I180-$N180)/$N180,0)))</f>
        <v/>
      </c>
      <c r="Q180" s="19">
        <f>IF($A180="","",COUNTIFS(Materials!$A$5:$A$304,$A180))</f>
        <v/>
      </c>
      <c r="R180" s="9">
        <f>IF($A180="","",IF($D180&lt;&gt;"","Material typed in — the BOM is ignored for this SKU",IF($Q180=0,"No BOM lines — type a material cost in column D",IF(AND($N180&lt;&gt;"",ABS($P180)&gt;0.05),"Standard cost is more than 5% out — restate it",""))))</f>
        <v/>
      </c>
    </row>
    <row r="181">
      <c r="A181" s="14" t="n"/>
      <c r="B181" s="14" t="n"/>
      <c r="C181" s="11" t="n"/>
      <c r="D181" s="8" t="n"/>
      <c r="E181" s="17">
        <f>IF($A181="","",IF($D181&lt;&gt;"",$D181,IFERROR(SUMIFS(Materials!$H$5:$H$304,Materials!$A$5:$A$304,$A181),0)))</f>
        <v/>
      </c>
      <c r="F181" s="17">
        <f>IF($A181="","",$C181/60*Rates!$B$5)</f>
        <v/>
      </c>
      <c r="G181" s="17">
        <f>IF($A181="","",IFERROR(Rates!$B$6/Rates!$B$7,0)*$C181/60)</f>
        <v/>
      </c>
      <c r="H181" s="8" t="n"/>
      <c r="I181" s="12">
        <f>IF($A181="","",$E181+$F181+$G181+$H181)</f>
        <v/>
      </c>
      <c r="J181" s="18">
        <f>IF($A181="","",IFERROR($E181/$I181,0))</f>
        <v/>
      </c>
      <c r="K181" s="18">
        <f>IF($A181="","",IFERROR($F181/$I181,0))</f>
        <v/>
      </c>
      <c r="L181" s="18">
        <f>IF($A181="","",IFERROR($G181/$I181,0))</f>
        <v/>
      </c>
      <c r="M181" s="18">
        <f>IF($A181="","",IFERROR($H181/$I181,0))</f>
        <v/>
      </c>
      <c r="N181" s="8" t="n"/>
      <c r="O181" s="17">
        <f>IF($A181="","",IF($N181="","",$I181-$N181))</f>
        <v/>
      </c>
      <c r="P181" s="18">
        <f>IF($A181="","",IF($N181="","",IFERROR(($I181-$N181)/$N181,0)))</f>
        <v/>
      </c>
      <c r="Q181" s="19">
        <f>IF($A181="","",COUNTIFS(Materials!$A$5:$A$304,$A181))</f>
        <v/>
      </c>
      <c r="R181" s="9">
        <f>IF($A181="","",IF($D181&lt;&gt;"","Material typed in — the BOM is ignored for this SKU",IF($Q181=0,"No BOM lines — type a material cost in column D",IF(AND($N181&lt;&gt;"",ABS($P181)&gt;0.05),"Standard cost is more than 5% out — restate it",""))))</f>
        <v/>
      </c>
    </row>
    <row r="182">
      <c r="A182" s="14" t="n"/>
      <c r="B182" s="14" t="n"/>
      <c r="C182" s="11" t="n"/>
      <c r="D182" s="8" t="n"/>
      <c r="E182" s="17">
        <f>IF($A182="","",IF($D182&lt;&gt;"",$D182,IFERROR(SUMIFS(Materials!$H$5:$H$304,Materials!$A$5:$A$304,$A182),0)))</f>
        <v/>
      </c>
      <c r="F182" s="17">
        <f>IF($A182="","",$C182/60*Rates!$B$5)</f>
        <v/>
      </c>
      <c r="G182" s="17">
        <f>IF($A182="","",IFERROR(Rates!$B$6/Rates!$B$7,0)*$C182/60)</f>
        <v/>
      </c>
      <c r="H182" s="8" t="n"/>
      <c r="I182" s="12">
        <f>IF($A182="","",$E182+$F182+$G182+$H182)</f>
        <v/>
      </c>
      <c r="J182" s="18">
        <f>IF($A182="","",IFERROR($E182/$I182,0))</f>
        <v/>
      </c>
      <c r="K182" s="18">
        <f>IF($A182="","",IFERROR($F182/$I182,0))</f>
        <v/>
      </c>
      <c r="L182" s="18">
        <f>IF($A182="","",IFERROR($G182/$I182,0))</f>
        <v/>
      </c>
      <c r="M182" s="18">
        <f>IF($A182="","",IFERROR($H182/$I182,0))</f>
        <v/>
      </c>
      <c r="N182" s="8" t="n"/>
      <c r="O182" s="17">
        <f>IF($A182="","",IF($N182="","",$I182-$N182))</f>
        <v/>
      </c>
      <c r="P182" s="18">
        <f>IF($A182="","",IF($N182="","",IFERROR(($I182-$N182)/$N182,0)))</f>
        <v/>
      </c>
      <c r="Q182" s="19">
        <f>IF($A182="","",COUNTIFS(Materials!$A$5:$A$304,$A182))</f>
        <v/>
      </c>
      <c r="R182" s="9">
        <f>IF($A182="","",IF($D182&lt;&gt;"","Material typed in — the BOM is ignored for this SKU",IF($Q182=0,"No BOM lines — type a material cost in column D",IF(AND($N182&lt;&gt;"",ABS($P182)&gt;0.05),"Standard cost is more than 5% out — restate it",""))))</f>
        <v/>
      </c>
    </row>
    <row r="183">
      <c r="A183" s="14" t="n"/>
      <c r="B183" s="14" t="n"/>
      <c r="C183" s="11" t="n"/>
      <c r="D183" s="8" t="n"/>
      <c r="E183" s="17">
        <f>IF($A183="","",IF($D183&lt;&gt;"",$D183,IFERROR(SUMIFS(Materials!$H$5:$H$304,Materials!$A$5:$A$304,$A183),0)))</f>
        <v/>
      </c>
      <c r="F183" s="17">
        <f>IF($A183="","",$C183/60*Rates!$B$5)</f>
        <v/>
      </c>
      <c r="G183" s="17">
        <f>IF($A183="","",IFERROR(Rates!$B$6/Rates!$B$7,0)*$C183/60)</f>
        <v/>
      </c>
      <c r="H183" s="8" t="n"/>
      <c r="I183" s="12">
        <f>IF($A183="","",$E183+$F183+$G183+$H183)</f>
        <v/>
      </c>
      <c r="J183" s="18">
        <f>IF($A183="","",IFERROR($E183/$I183,0))</f>
        <v/>
      </c>
      <c r="K183" s="18">
        <f>IF($A183="","",IFERROR($F183/$I183,0))</f>
        <v/>
      </c>
      <c r="L183" s="18">
        <f>IF($A183="","",IFERROR($G183/$I183,0))</f>
        <v/>
      </c>
      <c r="M183" s="18">
        <f>IF($A183="","",IFERROR($H183/$I183,0))</f>
        <v/>
      </c>
      <c r="N183" s="8" t="n"/>
      <c r="O183" s="17">
        <f>IF($A183="","",IF($N183="","",$I183-$N183))</f>
        <v/>
      </c>
      <c r="P183" s="18">
        <f>IF($A183="","",IF($N183="","",IFERROR(($I183-$N183)/$N183,0)))</f>
        <v/>
      </c>
      <c r="Q183" s="19">
        <f>IF($A183="","",COUNTIFS(Materials!$A$5:$A$304,$A183))</f>
        <v/>
      </c>
      <c r="R183" s="9">
        <f>IF($A183="","",IF($D183&lt;&gt;"","Material typed in — the BOM is ignored for this SKU",IF($Q183=0,"No BOM lines — type a material cost in column D",IF(AND($N183&lt;&gt;"",ABS($P183)&gt;0.05),"Standard cost is more than 5% out — restate it",""))))</f>
        <v/>
      </c>
    </row>
    <row r="184">
      <c r="A184" s="14" t="n"/>
      <c r="B184" s="14" t="n"/>
      <c r="C184" s="11" t="n"/>
      <c r="D184" s="8" t="n"/>
      <c r="E184" s="17">
        <f>IF($A184="","",IF($D184&lt;&gt;"",$D184,IFERROR(SUMIFS(Materials!$H$5:$H$304,Materials!$A$5:$A$304,$A184),0)))</f>
        <v/>
      </c>
      <c r="F184" s="17">
        <f>IF($A184="","",$C184/60*Rates!$B$5)</f>
        <v/>
      </c>
      <c r="G184" s="17">
        <f>IF($A184="","",IFERROR(Rates!$B$6/Rates!$B$7,0)*$C184/60)</f>
        <v/>
      </c>
      <c r="H184" s="8" t="n"/>
      <c r="I184" s="12">
        <f>IF($A184="","",$E184+$F184+$G184+$H184)</f>
        <v/>
      </c>
      <c r="J184" s="18">
        <f>IF($A184="","",IFERROR($E184/$I184,0))</f>
        <v/>
      </c>
      <c r="K184" s="18">
        <f>IF($A184="","",IFERROR($F184/$I184,0))</f>
        <v/>
      </c>
      <c r="L184" s="18">
        <f>IF($A184="","",IFERROR($G184/$I184,0))</f>
        <v/>
      </c>
      <c r="M184" s="18">
        <f>IF($A184="","",IFERROR($H184/$I184,0))</f>
        <v/>
      </c>
      <c r="N184" s="8" t="n"/>
      <c r="O184" s="17">
        <f>IF($A184="","",IF($N184="","",$I184-$N184))</f>
        <v/>
      </c>
      <c r="P184" s="18">
        <f>IF($A184="","",IF($N184="","",IFERROR(($I184-$N184)/$N184,0)))</f>
        <v/>
      </c>
      <c r="Q184" s="19">
        <f>IF($A184="","",COUNTIFS(Materials!$A$5:$A$304,$A184))</f>
        <v/>
      </c>
      <c r="R184" s="9">
        <f>IF($A184="","",IF($D184&lt;&gt;"","Material typed in — the BOM is ignored for this SKU",IF($Q184=0,"No BOM lines — type a material cost in column D",IF(AND($N184&lt;&gt;"",ABS($P184)&gt;0.05),"Standard cost is more than 5% out — restate it",""))))</f>
        <v/>
      </c>
    </row>
    <row r="185">
      <c r="A185" s="14" t="n"/>
      <c r="B185" s="14" t="n"/>
      <c r="C185" s="11" t="n"/>
      <c r="D185" s="8" t="n"/>
      <c r="E185" s="17">
        <f>IF($A185="","",IF($D185&lt;&gt;"",$D185,IFERROR(SUMIFS(Materials!$H$5:$H$304,Materials!$A$5:$A$304,$A185),0)))</f>
        <v/>
      </c>
      <c r="F185" s="17">
        <f>IF($A185="","",$C185/60*Rates!$B$5)</f>
        <v/>
      </c>
      <c r="G185" s="17">
        <f>IF($A185="","",IFERROR(Rates!$B$6/Rates!$B$7,0)*$C185/60)</f>
        <v/>
      </c>
      <c r="H185" s="8" t="n"/>
      <c r="I185" s="12">
        <f>IF($A185="","",$E185+$F185+$G185+$H185)</f>
        <v/>
      </c>
      <c r="J185" s="18">
        <f>IF($A185="","",IFERROR($E185/$I185,0))</f>
        <v/>
      </c>
      <c r="K185" s="18">
        <f>IF($A185="","",IFERROR($F185/$I185,0))</f>
        <v/>
      </c>
      <c r="L185" s="18">
        <f>IF($A185="","",IFERROR($G185/$I185,0))</f>
        <v/>
      </c>
      <c r="M185" s="18">
        <f>IF($A185="","",IFERROR($H185/$I185,0))</f>
        <v/>
      </c>
      <c r="N185" s="8" t="n"/>
      <c r="O185" s="17">
        <f>IF($A185="","",IF($N185="","",$I185-$N185))</f>
        <v/>
      </c>
      <c r="P185" s="18">
        <f>IF($A185="","",IF($N185="","",IFERROR(($I185-$N185)/$N185,0)))</f>
        <v/>
      </c>
      <c r="Q185" s="19">
        <f>IF($A185="","",COUNTIFS(Materials!$A$5:$A$304,$A185))</f>
        <v/>
      </c>
      <c r="R185" s="9">
        <f>IF($A185="","",IF($D185&lt;&gt;"","Material typed in — the BOM is ignored for this SKU",IF($Q185=0,"No BOM lines — type a material cost in column D",IF(AND($N185&lt;&gt;"",ABS($P185)&gt;0.05),"Standard cost is more than 5% out — restate it",""))))</f>
        <v/>
      </c>
    </row>
    <row r="186">
      <c r="A186" s="14" t="n"/>
      <c r="B186" s="14" t="n"/>
      <c r="C186" s="11" t="n"/>
      <c r="D186" s="8" t="n"/>
      <c r="E186" s="17">
        <f>IF($A186="","",IF($D186&lt;&gt;"",$D186,IFERROR(SUMIFS(Materials!$H$5:$H$304,Materials!$A$5:$A$304,$A186),0)))</f>
        <v/>
      </c>
      <c r="F186" s="17">
        <f>IF($A186="","",$C186/60*Rates!$B$5)</f>
        <v/>
      </c>
      <c r="G186" s="17">
        <f>IF($A186="","",IFERROR(Rates!$B$6/Rates!$B$7,0)*$C186/60)</f>
        <v/>
      </c>
      <c r="H186" s="8" t="n"/>
      <c r="I186" s="12">
        <f>IF($A186="","",$E186+$F186+$G186+$H186)</f>
        <v/>
      </c>
      <c r="J186" s="18">
        <f>IF($A186="","",IFERROR($E186/$I186,0))</f>
        <v/>
      </c>
      <c r="K186" s="18">
        <f>IF($A186="","",IFERROR($F186/$I186,0))</f>
        <v/>
      </c>
      <c r="L186" s="18">
        <f>IF($A186="","",IFERROR($G186/$I186,0))</f>
        <v/>
      </c>
      <c r="M186" s="18">
        <f>IF($A186="","",IFERROR($H186/$I186,0))</f>
        <v/>
      </c>
      <c r="N186" s="8" t="n"/>
      <c r="O186" s="17">
        <f>IF($A186="","",IF($N186="","",$I186-$N186))</f>
        <v/>
      </c>
      <c r="P186" s="18">
        <f>IF($A186="","",IF($N186="","",IFERROR(($I186-$N186)/$N186,0)))</f>
        <v/>
      </c>
      <c r="Q186" s="19">
        <f>IF($A186="","",COUNTIFS(Materials!$A$5:$A$304,$A186))</f>
        <v/>
      </c>
      <c r="R186" s="9">
        <f>IF($A186="","",IF($D186&lt;&gt;"","Material typed in — the BOM is ignored for this SKU",IF($Q186=0,"No BOM lines — type a material cost in column D",IF(AND($N186&lt;&gt;"",ABS($P186)&gt;0.05),"Standard cost is more than 5% out — restate it",""))))</f>
        <v/>
      </c>
    </row>
    <row r="187">
      <c r="A187" s="14" t="n"/>
      <c r="B187" s="14" t="n"/>
      <c r="C187" s="11" t="n"/>
      <c r="D187" s="8" t="n"/>
      <c r="E187" s="17">
        <f>IF($A187="","",IF($D187&lt;&gt;"",$D187,IFERROR(SUMIFS(Materials!$H$5:$H$304,Materials!$A$5:$A$304,$A187),0)))</f>
        <v/>
      </c>
      <c r="F187" s="17">
        <f>IF($A187="","",$C187/60*Rates!$B$5)</f>
        <v/>
      </c>
      <c r="G187" s="17">
        <f>IF($A187="","",IFERROR(Rates!$B$6/Rates!$B$7,0)*$C187/60)</f>
        <v/>
      </c>
      <c r="H187" s="8" t="n"/>
      <c r="I187" s="12">
        <f>IF($A187="","",$E187+$F187+$G187+$H187)</f>
        <v/>
      </c>
      <c r="J187" s="18">
        <f>IF($A187="","",IFERROR($E187/$I187,0))</f>
        <v/>
      </c>
      <c r="K187" s="18">
        <f>IF($A187="","",IFERROR($F187/$I187,0))</f>
        <v/>
      </c>
      <c r="L187" s="18">
        <f>IF($A187="","",IFERROR($G187/$I187,0))</f>
        <v/>
      </c>
      <c r="M187" s="18">
        <f>IF($A187="","",IFERROR($H187/$I187,0))</f>
        <v/>
      </c>
      <c r="N187" s="8" t="n"/>
      <c r="O187" s="17">
        <f>IF($A187="","",IF($N187="","",$I187-$N187))</f>
        <v/>
      </c>
      <c r="P187" s="18">
        <f>IF($A187="","",IF($N187="","",IFERROR(($I187-$N187)/$N187,0)))</f>
        <v/>
      </c>
      <c r="Q187" s="19">
        <f>IF($A187="","",COUNTIFS(Materials!$A$5:$A$304,$A187))</f>
        <v/>
      </c>
      <c r="R187" s="9">
        <f>IF($A187="","",IF($D187&lt;&gt;"","Material typed in — the BOM is ignored for this SKU",IF($Q187=0,"No BOM lines — type a material cost in column D",IF(AND($N187&lt;&gt;"",ABS($P187)&gt;0.05),"Standard cost is more than 5% out — restate it",""))))</f>
        <v/>
      </c>
    </row>
    <row r="188">
      <c r="A188" s="14" t="n"/>
      <c r="B188" s="14" t="n"/>
      <c r="C188" s="11" t="n"/>
      <c r="D188" s="8" t="n"/>
      <c r="E188" s="17">
        <f>IF($A188="","",IF($D188&lt;&gt;"",$D188,IFERROR(SUMIFS(Materials!$H$5:$H$304,Materials!$A$5:$A$304,$A188),0)))</f>
        <v/>
      </c>
      <c r="F188" s="17">
        <f>IF($A188="","",$C188/60*Rates!$B$5)</f>
        <v/>
      </c>
      <c r="G188" s="17">
        <f>IF($A188="","",IFERROR(Rates!$B$6/Rates!$B$7,0)*$C188/60)</f>
        <v/>
      </c>
      <c r="H188" s="8" t="n"/>
      <c r="I188" s="12">
        <f>IF($A188="","",$E188+$F188+$G188+$H188)</f>
        <v/>
      </c>
      <c r="J188" s="18">
        <f>IF($A188="","",IFERROR($E188/$I188,0))</f>
        <v/>
      </c>
      <c r="K188" s="18">
        <f>IF($A188="","",IFERROR($F188/$I188,0))</f>
        <v/>
      </c>
      <c r="L188" s="18">
        <f>IF($A188="","",IFERROR($G188/$I188,0))</f>
        <v/>
      </c>
      <c r="M188" s="18">
        <f>IF($A188="","",IFERROR($H188/$I188,0))</f>
        <v/>
      </c>
      <c r="N188" s="8" t="n"/>
      <c r="O188" s="17">
        <f>IF($A188="","",IF($N188="","",$I188-$N188))</f>
        <v/>
      </c>
      <c r="P188" s="18">
        <f>IF($A188="","",IF($N188="","",IFERROR(($I188-$N188)/$N188,0)))</f>
        <v/>
      </c>
      <c r="Q188" s="19">
        <f>IF($A188="","",COUNTIFS(Materials!$A$5:$A$304,$A188))</f>
        <v/>
      </c>
      <c r="R188" s="9">
        <f>IF($A188="","",IF($D188&lt;&gt;"","Material typed in — the BOM is ignored for this SKU",IF($Q188=0,"No BOM lines — type a material cost in column D",IF(AND($N188&lt;&gt;"",ABS($P188)&gt;0.05),"Standard cost is more than 5% out — restate it",""))))</f>
        <v/>
      </c>
    </row>
    <row r="189">
      <c r="A189" s="14" t="n"/>
      <c r="B189" s="14" t="n"/>
      <c r="C189" s="11" t="n"/>
      <c r="D189" s="8" t="n"/>
      <c r="E189" s="17">
        <f>IF($A189="","",IF($D189&lt;&gt;"",$D189,IFERROR(SUMIFS(Materials!$H$5:$H$304,Materials!$A$5:$A$304,$A189),0)))</f>
        <v/>
      </c>
      <c r="F189" s="17">
        <f>IF($A189="","",$C189/60*Rates!$B$5)</f>
        <v/>
      </c>
      <c r="G189" s="17">
        <f>IF($A189="","",IFERROR(Rates!$B$6/Rates!$B$7,0)*$C189/60)</f>
        <v/>
      </c>
      <c r="H189" s="8" t="n"/>
      <c r="I189" s="12">
        <f>IF($A189="","",$E189+$F189+$G189+$H189)</f>
        <v/>
      </c>
      <c r="J189" s="18">
        <f>IF($A189="","",IFERROR($E189/$I189,0))</f>
        <v/>
      </c>
      <c r="K189" s="18">
        <f>IF($A189="","",IFERROR($F189/$I189,0))</f>
        <v/>
      </c>
      <c r="L189" s="18">
        <f>IF($A189="","",IFERROR($G189/$I189,0))</f>
        <v/>
      </c>
      <c r="M189" s="18">
        <f>IF($A189="","",IFERROR($H189/$I189,0))</f>
        <v/>
      </c>
      <c r="N189" s="8" t="n"/>
      <c r="O189" s="17">
        <f>IF($A189="","",IF($N189="","",$I189-$N189))</f>
        <v/>
      </c>
      <c r="P189" s="18">
        <f>IF($A189="","",IF($N189="","",IFERROR(($I189-$N189)/$N189,0)))</f>
        <v/>
      </c>
      <c r="Q189" s="19">
        <f>IF($A189="","",COUNTIFS(Materials!$A$5:$A$304,$A189))</f>
        <v/>
      </c>
      <c r="R189" s="9">
        <f>IF($A189="","",IF($D189&lt;&gt;"","Material typed in — the BOM is ignored for this SKU",IF($Q189=0,"No BOM lines — type a material cost in column D",IF(AND($N189&lt;&gt;"",ABS($P189)&gt;0.05),"Standard cost is more than 5% out — restate it",""))))</f>
        <v/>
      </c>
    </row>
    <row r="190">
      <c r="A190" s="14" t="n"/>
      <c r="B190" s="14" t="n"/>
      <c r="C190" s="11" t="n"/>
      <c r="D190" s="8" t="n"/>
      <c r="E190" s="17">
        <f>IF($A190="","",IF($D190&lt;&gt;"",$D190,IFERROR(SUMIFS(Materials!$H$5:$H$304,Materials!$A$5:$A$304,$A190),0)))</f>
        <v/>
      </c>
      <c r="F190" s="17">
        <f>IF($A190="","",$C190/60*Rates!$B$5)</f>
        <v/>
      </c>
      <c r="G190" s="17">
        <f>IF($A190="","",IFERROR(Rates!$B$6/Rates!$B$7,0)*$C190/60)</f>
        <v/>
      </c>
      <c r="H190" s="8" t="n"/>
      <c r="I190" s="12">
        <f>IF($A190="","",$E190+$F190+$G190+$H190)</f>
        <v/>
      </c>
      <c r="J190" s="18">
        <f>IF($A190="","",IFERROR($E190/$I190,0))</f>
        <v/>
      </c>
      <c r="K190" s="18">
        <f>IF($A190="","",IFERROR($F190/$I190,0))</f>
        <v/>
      </c>
      <c r="L190" s="18">
        <f>IF($A190="","",IFERROR($G190/$I190,0))</f>
        <v/>
      </c>
      <c r="M190" s="18">
        <f>IF($A190="","",IFERROR($H190/$I190,0))</f>
        <v/>
      </c>
      <c r="N190" s="8" t="n"/>
      <c r="O190" s="17">
        <f>IF($A190="","",IF($N190="","",$I190-$N190))</f>
        <v/>
      </c>
      <c r="P190" s="18">
        <f>IF($A190="","",IF($N190="","",IFERROR(($I190-$N190)/$N190,0)))</f>
        <v/>
      </c>
      <c r="Q190" s="19">
        <f>IF($A190="","",COUNTIFS(Materials!$A$5:$A$304,$A190))</f>
        <v/>
      </c>
      <c r="R190" s="9">
        <f>IF($A190="","",IF($D190&lt;&gt;"","Material typed in — the BOM is ignored for this SKU",IF($Q190=0,"No BOM lines — type a material cost in column D",IF(AND($N190&lt;&gt;"",ABS($P190)&gt;0.05),"Standard cost is more than 5% out — restate it",""))))</f>
        <v/>
      </c>
    </row>
    <row r="191">
      <c r="A191" s="14" t="n"/>
      <c r="B191" s="14" t="n"/>
      <c r="C191" s="11" t="n"/>
      <c r="D191" s="8" t="n"/>
      <c r="E191" s="17">
        <f>IF($A191="","",IF($D191&lt;&gt;"",$D191,IFERROR(SUMIFS(Materials!$H$5:$H$304,Materials!$A$5:$A$304,$A191),0)))</f>
        <v/>
      </c>
      <c r="F191" s="17">
        <f>IF($A191="","",$C191/60*Rates!$B$5)</f>
        <v/>
      </c>
      <c r="G191" s="17">
        <f>IF($A191="","",IFERROR(Rates!$B$6/Rates!$B$7,0)*$C191/60)</f>
        <v/>
      </c>
      <c r="H191" s="8" t="n"/>
      <c r="I191" s="12">
        <f>IF($A191="","",$E191+$F191+$G191+$H191)</f>
        <v/>
      </c>
      <c r="J191" s="18">
        <f>IF($A191="","",IFERROR($E191/$I191,0))</f>
        <v/>
      </c>
      <c r="K191" s="18">
        <f>IF($A191="","",IFERROR($F191/$I191,0))</f>
        <v/>
      </c>
      <c r="L191" s="18">
        <f>IF($A191="","",IFERROR($G191/$I191,0))</f>
        <v/>
      </c>
      <c r="M191" s="18">
        <f>IF($A191="","",IFERROR($H191/$I191,0))</f>
        <v/>
      </c>
      <c r="N191" s="8" t="n"/>
      <c r="O191" s="17">
        <f>IF($A191="","",IF($N191="","",$I191-$N191))</f>
        <v/>
      </c>
      <c r="P191" s="18">
        <f>IF($A191="","",IF($N191="","",IFERROR(($I191-$N191)/$N191,0)))</f>
        <v/>
      </c>
      <c r="Q191" s="19">
        <f>IF($A191="","",COUNTIFS(Materials!$A$5:$A$304,$A191))</f>
        <v/>
      </c>
      <c r="R191" s="9">
        <f>IF($A191="","",IF($D191&lt;&gt;"","Material typed in — the BOM is ignored for this SKU",IF($Q191=0,"No BOM lines — type a material cost in column D",IF(AND($N191&lt;&gt;"",ABS($P191)&gt;0.05),"Standard cost is more than 5% out — restate it",""))))</f>
        <v/>
      </c>
    </row>
    <row r="192">
      <c r="A192" s="14" t="n"/>
      <c r="B192" s="14" t="n"/>
      <c r="C192" s="11" t="n"/>
      <c r="D192" s="8" t="n"/>
      <c r="E192" s="17">
        <f>IF($A192="","",IF($D192&lt;&gt;"",$D192,IFERROR(SUMIFS(Materials!$H$5:$H$304,Materials!$A$5:$A$304,$A192),0)))</f>
        <v/>
      </c>
      <c r="F192" s="17">
        <f>IF($A192="","",$C192/60*Rates!$B$5)</f>
        <v/>
      </c>
      <c r="G192" s="17">
        <f>IF($A192="","",IFERROR(Rates!$B$6/Rates!$B$7,0)*$C192/60)</f>
        <v/>
      </c>
      <c r="H192" s="8" t="n"/>
      <c r="I192" s="12">
        <f>IF($A192="","",$E192+$F192+$G192+$H192)</f>
        <v/>
      </c>
      <c r="J192" s="18">
        <f>IF($A192="","",IFERROR($E192/$I192,0))</f>
        <v/>
      </c>
      <c r="K192" s="18">
        <f>IF($A192="","",IFERROR($F192/$I192,0))</f>
        <v/>
      </c>
      <c r="L192" s="18">
        <f>IF($A192="","",IFERROR($G192/$I192,0))</f>
        <v/>
      </c>
      <c r="M192" s="18">
        <f>IF($A192="","",IFERROR($H192/$I192,0))</f>
        <v/>
      </c>
      <c r="N192" s="8" t="n"/>
      <c r="O192" s="17">
        <f>IF($A192="","",IF($N192="","",$I192-$N192))</f>
        <v/>
      </c>
      <c r="P192" s="18">
        <f>IF($A192="","",IF($N192="","",IFERROR(($I192-$N192)/$N192,0)))</f>
        <v/>
      </c>
      <c r="Q192" s="19">
        <f>IF($A192="","",COUNTIFS(Materials!$A$5:$A$304,$A192))</f>
        <v/>
      </c>
      <c r="R192" s="9">
        <f>IF($A192="","",IF($D192&lt;&gt;"","Material typed in — the BOM is ignored for this SKU",IF($Q192=0,"No BOM lines — type a material cost in column D",IF(AND($N192&lt;&gt;"",ABS($P192)&gt;0.05),"Standard cost is more than 5% out — restate it",""))))</f>
        <v/>
      </c>
    </row>
    <row r="193">
      <c r="A193" s="14" t="n"/>
      <c r="B193" s="14" t="n"/>
      <c r="C193" s="11" t="n"/>
      <c r="D193" s="8" t="n"/>
      <c r="E193" s="17">
        <f>IF($A193="","",IF($D193&lt;&gt;"",$D193,IFERROR(SUMIFS(Materials!$H$5:$H$304,Materials!$A$5:$A$304,$A193),0)))</f>
        <v/>
      </c>
      <c r="F193" s="17">
        <f>IF($A193="","",$C193/60*Rates!$B$5)</f>
        <v/>
      </c>
      <c r="G193" s="17">
        <f>IF($A193="","",IFERROR(Rates!$B$6/Rates!$B$7,0)*$C193/60)</f>
        <v/>
      </c>
      <c r="H193" s="8" t="n"/>
      <c r="I193" s="12">
        <f>IF($A193="","",$E193+$F193+$G193+$H193)</f>
        <v/>
      </c>
      <c r="J193" s="18">
        <f>IF($A193="","",IFERROR($E193/$I193,0))</f>
        <v/>
      </c>
      <c r="K193" s="18">
        <f>IF($A193="","",IFERROR($F193/$I193,0))</f>
        <v/>
      </c>
      <c r="L193" s="18">
        <f>IF($A193="","",IFERROR($G193/$I193,0))</f>
        <v/>
      </c>
      <c r="M193" s="18">
        <f>IF($A193="","",IFERROR($H193/$I193,0))</f>
        <v/>
      </c>
      <c r="N193" s="8" t="n"/>
      <c r="O193" s="17">
        <f>IF($A193="","",IF($N193="","",$I193-$N193))</f>
        <v/>
      </c>
      <c r="P193" s="18">
        <f>IF($A193="","",IF($N193="","",IFERROR(($I193-$N193)/$N193,0)))</f>
        <v/>
      </c>
      <c r="Q193" s="19">
        <f>IF($A193="","",COUNTIFS(Materials!$A$5:$A$304,$A193))</f>
        <v/>
      </c>
      <c r="R193" s="9">
        <f>IF($A193="","",IF($D193&lt;&gt;"","Material typed in — the BOM is ignored for this SKU",IF($Q193=0,"No BOM lines — type a material cost in column D",IF(AND($N193&lt;&gt;"",ABS($P193)&gt;0.05),"Standard cost is more than 5% out — restate it",""))))</f>
        <v/>
      </c>
    </row>
    <row r="194">
      <c r="A194" s="14" t="n"/>
      <c r="B194" s="14" t="n"/>
      <c r="C194" s="11" t="n"/>
      <c r="D194" s="8" t="n"/>
      <c r="E194" s="17">
        <f>IF($A194="","",IF($D194&lt;&gt;"",$D194,IFERROR(SUMIFS(Materials!$H$5:$H$304,Materials!$A$5:$A$304,$A194),0)))</f>
        <v/>
      </c>
      <c r="F194" s="17">
        <f>IF($A194="","",$C194/60*Rates!$B$5)</f>
        <v/>
      </c>
      <c r="G194" s="17">
        <f>IF($A194="","",IFERROR(Rates!$B$6/Rates!$B$7,0)*$C194/60)</f>
        <v/>
      </c>
      <c r="H194" s="8" t="n"/>
      <c r="I194" s="12">
        <f>IF($A194="","",$E194+$F194+$G194+$H194)</f>
        <v/>
      </c>
      <c r="J194" s="18">
        <f>IF($A194="","",IFERROR($E194/$I194,0))</f>
        <v/>
      </c>
      <c r="K194" s="18">
        <f>IF($A194="","",IFERROR($F194/$I194,0))</f>
        <v/>
      </c>
      <c r="L194" s="18">
        <f>IF($A194="","",IFERROR($G194/$I194,0))</f>
        <v/>
      </c>
      <c r="M194" s="18">
        <f>IF($A194="","",IFERROR($H194/$I194,0))</f>
        <v/>
      </c>
      <c r="N194" s="8" t="n"/>
      <c r="O194" s="17">
        <f>IF($A194="","",IF($N194="","",$I194-$N194))</f>
        <v/>
      </c>
      <c r="P194" s="18">
        <f>IF($A194="","",IF($N194="","",IFERROR(($I194-$N194)/$N194,0)))</f>
        <v/>
      </c>
      <c r="Q194" s="19">
        <f>IF($A194="","",COUNTIFS(Materials!$A$5:$A$304,$A194))</f>
        <v/>
      </c>
      <c r="R194" s="9">
        <f>IF($A194="","",IF($D194&lt;&gt;"","Material typed in — the BOM is ignored for this SKU",IF($Q194=0,"No BOM lines — type a material cost in column D",IF(AND($N194&lt;&gt;"",ABS($P194)&gt;0.05),"Standard cost is more than 5% out — restate it",""))))</f>
        <v/>
      </c>
    </row>
    <row r="195">
      <c r="A195" s="14" t="n"/>
      <c r="B195" s="14" t="n"/>
      <c r="C195" s="11" t="n"/>
      <c r="D195" s="8" t="n"/>
      <c r="E195" s="17">
        <f>IF($A195="","",IF($D195&lt;&gt;"",$D195,IFERROR(SUMIFS(Materials!$H$5:$H$304,Materials!$A$5:$A$304,$A195),0)))</f>
        <v/>
      </c>
      <c r="F195" s="17">
        <f>IF($A195="","",$C195/60*Rates!$B$5)</f>
        <v/>
      </c>
      <c r="G195" s="17">
        <f>IF($A195="","",IFERROR(Rates!$B$6/Rates!$B$7,0)*$C195/60)</f>
        <v/>
      </c>
      <c r="H195" s="8" t="n"/>
      <c r="I195" s="12">
        <f>IF($A195="","",$E195+$F195+$G195+$H195)</f>
        <v/>
      </c>
      <c r="J195" s="18">
        <f>IF($A195="","",IFERROR($E195/$I195,0))</f>
        <v/>
      </c>
      <c r="K195" s="18">
        <f>IF($A195="","",IFERROR($F195/$I195,0))</f>
        <v/>
      </c>
      <c r="L195" s="18">
        <f>IF($A195="","",IFERROR($G195/$I195,0))</f>
        <v/>
      </c>
      <c r="M195" s="18">
        <f>IF($A195="","",IFERROR($H195/$I195,0))</f>
        <v/>
      </c>
      <c r="N195" s="8" t="n"/>
      <c r="O195" s="17">
        <f>IF($A195="","",IF($N195="","",$I195-$N195))</f>
        <v/>
      </c>
      <c r="P195" s="18">
        <f>IF($A195="","",IF($N195="","",IFERROR(($I195-$N195)/$N195,0)))</f>
        <v/>
      </c>
      <c r="Q195" s="19">
        <f>IF($A195="","",COUNTIFS(Materials!$A$5:$A$304,$A195))</f>
        <v/>
      </c>
      <c r="R195" s="9">
        <f>IF($A195="","",IF($D195&lt;&gt;"","Material typed in — the BOM is ignored for this SKU",IF($Q195=0,"No BOM lines — type a material cost in column D",IF(AND($N195&lt;&gt;"",ABS($P195)&gt;0.05),"Standard cost is more than 5% out — restate it",""))))</f>
        <v/>
      </c>
    </row>
    <row r="196">
      <c r="A196" s="14" t="n"/>
      <c r="B196" s="14" t="n"/>
      <c r="C196" s="11" t="n"/>
      <c r="D196" s="8" t="n"/>
      <c r="E196" s="17">
        <f>IF($A196="","",IF($D196&lt;&gt;"",$D196,IFERROR(SUMIFS(Materials!$H$5:$H$304,Materials!$A$5:$A$304,$A196),0)))</f>
        <v/>
      </c>
      <c r="F196" s="17">
        <f>IF($A196="","",$C196/60*Rates!$B$5)</f>
        <v/>
      </c>
      <c r="G196" s="17">
        <f>IF($A196="","",IFERROR(Rates!$B$6/Rates!$B$7,0)*$C196/60)</f>
        <v/>
      </c>
      <c r="H196" s="8" t="n"/>
      <c r="I196" s="12">
        <f>IF($A196="","",$E196+$F196+$G196+$H196)</f>
        <v/>
      </c>
      <c r="J196" s="18">
        <f>IF($A196="","",IFERROR($E196/$I196,0))</f>
        <v/>
      </c>
      <c r="K196" s="18">
        <f>IF($A196="","",IFERROR($F196/$I196,0))</f>
        <v/>
      </c>
      <c r="L196" s="18">
        <f>IF($A196="","",IFERROR($G196/$I196,0))</f>
        <v/>
      </c>
      <c r="M196" s="18">
        <f>IF($A196="","",IFERROR($H196/$I196,0))</f>
        <v/>
      </c>
      <c r="N196" s="8" t="n"/>
      <c r="O196" s="17">
        <f>IF($A196="","",IF($N196="","",$I196-$N196))</f>
        <v/>
      </c>
      <c r="P196" s="18">
        <f>IF($A196="","",IF($N196="","",IFERROR(($I196-$N196)/$N196,0)))</f>
        <v/>
      </c>
      <c r="Q196" s="19">
        <f>IF($A196="","",COUNTIFS(Materials!$A$5:$A$304,$A196))</f>
        <v/>
      </c>
      <c r="R196" s="9">
        <f>IF($A196="","",IF($D196&lt;&gt;"","Material typed in — the BOM is ignored for this SKU",IF($Q196=0,"No BOM lines — type a material cost in column D",IF(AND($N196&lt;&gt;"",ABS($P196)&gt;0.05),"Standard cost is more than 5% out — restate it",""))))</f>
        <v/>
      </c>
    </row>
    <row r="197">
      <c r="A197" s="14" t="n"/>
      <c r="B197" s="14" t="n"/>
      <c r="C197" s="11" t="n"/>
      <c r="D197" s="8" t="n"/>
      <c r="E197" s="17">
        <f>IF($A197="","",IF($D197&lt;&gt;"",$D197,IFERROR(SUMIFS(Materials!$H$5:$H$304,Materials!$A$5:$A$304,$A197),0)))</f>
        <v/>
      </c>
      <c r="F197" s="17">
        <f>IF($A197="","",$C197/60*Rates!$B$5)</f>
        <v/>
      </c>
      <c r="G197" s="17">
        <f>IF($A197="","",IFERROR(Rates!$B$6/Rates!$B$7,0)*$C197/60)</f>
        <v/>
      </c>
      <c r="H197" s="8" t="n"/>
      <c r="I197" s="12">
        <f>IF($A197="","",$E197+$F197+$G197+$H197)</f>
        <v/>
      </c>
      <c r="J197" s="18">
        <f>IF($A197="","",IFERROR($E197/$I197,0))</f>
        <v/>
      </c>
      <c r="K197" s="18">
        <f>IF($A197="","",IFERROR($F197/$I197,0))</f>
        <v/>
      </c>
      <c r="L197" s="18">
        <f>IF($A197="","",IFERROR($G197/$I197,0))</f>
        <v/>
      </c>
      <c r="M197" s="18">
        <f>IF($A197="","",IFERROR($H197/$I197,0))</f>
        <v/>
      </c>
      <c r="N197" s="8" t="n"/>
      <c r="O197" s="17">
        <f>IF($A197="","",IF($N197="","",$I197-$N197))</f>
        <v/>
      </c>
      <c r="P197" s="18">
        <f>IF($A197="","",IF($N197="","",IFERROR(($I197-$N197)/$N197,0)))</f>
        <v/>
      </c>
      <c r="Q197" s="19">
        <f>IF($A197="","",COUNTIFS(Materials!$A$5:$A$304,$A197))</f>
        <v/>
      </c>
      <c r="R197" s="9">
        <f>IF($A197="","",IF($D197&lt;&gt;"","Material typed in — the BOM is ignored for this SKU",IF($Q197=0,"No BOM lines — type a material cost in column D",IF(AND($N197&lt;&gt;"",ABS($P197)&gt;0.05),"Standard cost is more than 5% out — restate it",""))))</f>
        <v/>
      </c>
    </row>
    <row r="198">
      <c r="A198" s="14" t="n"/>
      <c r="B198" s="14" t="n"/>
      <c r="C198" s="11" t="n"/>
      <c r="D198" s="8" t="n"/>
      <c r="E198" s="17">
        <f>IF($A198="","",IF($D198&lt;&gt;"",$D198,IFERROR(SUMIFS(Materials!$H$5:$H$304,Materials!$A$5:$A$304,$A198),0)))</f>
        <v/>
      </c>
      <c r="F198" s="17">
        <f>IF($A198="","",$C198/60*Rates!$B$5)</f>
        <v/>
      </c>
      <c r="G198" s="17">
        <f>IF($A198="","",IFERROR(Rates!$B$6/Rates!$B$7,0)*$C198/60)</f>
        <v/>
      </c>
      <c r="H198" s="8" t="n"/>
      <c r="I198" s="12">
        <f>IF($A198="","",$E198+$F198+$G198+$H198)</f>
        <v/>
      </c>
      <c r="J198" s="18">
        <f>IF($A198="","",IFERROR($E198/$I198,0))</f>
        <v/>
      </c>
      <c r="K198" s="18">
        <f>IF($A198="","",IFERROR($F198/$I198,0))</f>
        <v/>
      </c>
      <c r="L198" s="18">
        <f>IF($A198="","",IFERROR($G198/$I198,0))</f>
        <v/>
      </c>
      <c r="M198" s="18">
        <f>IF($A198="","",IFERROR($H198/$I198,0))</f>
        <v/>
      </c>
      <c r="N198" s="8" t="n"/>
      <c r="O198" s="17">
        <f>IF($A198="","",IF($N198="","",$I198-$N198))</f>
        <v/>
      </c>
      <c r="P198" s="18">
        <f>IF($A198="","",IF($N198="","",IFERROR(($I198-$N198)/$N198,0)))</f>
        <v/>
      </c>
      <c r="Q198" s="19">
        <f>IF($A198="","",COUNTIFS(Materials!$A$5:$A$304,$A198))</f>
        <v/>
      </c>
      <c r="R198" s="9">
        <f>IF($A198="","",IF($D198&lt;&gt;"","Material typed in — the BOM is ignored for this SKU",IF($Q198=0,"No BOM lines — type a material cost in column D",IF(AND($N198&lt;&gt;"",ABS($P198)&gt;0.05),"Standard cost is more than 5% out — restate it",""))))</f>
        <v/>
      </c>
    </row>
    <row r="199">
      <c r="A199" s="14" t="n"/>
      <c r="B199" s="14" t="n"/>
      <c r="C199" s="11" t="n"/>
      <c r="D199" s="8" t="n"/>
      <c r="E199" s="17">
        <f>IF($A199="","",IF($D199&lt;&gt;"",$D199,IFERROR(SUMIFS(Materials!$H$5:$H$304,Materials!$A$5:$A$304,$A199),0)))</f>
        <v/>
      </c>
      <c r="F199" s="17">
        <f>IF($A199="","",$C199/60*Rates!$B$5)</f>
        <v/>
      </c>
      <c r="G199" s="17">
        <f>IF($A199="","",IFERROR(Rates!$B$6/Rates!$B$7,0)*$C199/60)</f>
        <v/>
      </c>
      <c r="H199" s="8" t="n"/>
      <c r="I199" s="12">
        <f>IF($A199="","",$E199+$F199+$G199+$H199)</f>
        <v/>
      </c>
      <c r="J199" s="18">
        <f>IF($A199="","",IFERROR($E199/$I199,0))</f>
        <v/>
      </c>
      <c r="K199" s="18">
        <f>IF($A199="","",IFERROR($F199/$I199,0))</f>
        <v/>
      </c>
      <c r="L199" s="18">
        <f>IF($A199="","",IFERROR($G199/$I199,0))</f>
        <v/>
      </c>
      <c r="M199" s="18">
        <f>IF($A199="","",IFERROR($H199/$I199,0))</f>
        <v/>
      </c>
      <c r="N199" s="8" t="n"/>
      <c r="O199" s="17">
        <f>IF($A199="","",IF($N199="","",$I199-$N199))</f>
        <v/>
      </c>
      <c r="P199" s="18">
        <f>IF($A199="","",IF($N199="","",IFERROR(($I199-$N199)/$N199,0)))</f>
        <v/>
      </c>
      <c r="Q199" s="19">
        <f>IF($A199="","",COUNTIFS(Materials!$A$5:$A$304,$A199))</f>
        <v/>
      </c>
      <c r="R199" s="9">
        <f>IF($A199="","",IF($D199&lt;&gt;"","Material typed in — the BOM is ignored for this SKU",IF($Q199=0,"No BOM lines — type a material cost in column D",IF(AND($N199&lt;&gt;"",ABS($P199)&gt;0.05),"Standard cost is more than 5% out — restate it",""))))</f>
        <v/>
      </c>
    </row>
    <row r="200">
      <c r="A200" s="14" t="n"/>
      <c r="B200" s="14" t="n"/>
      <c r="C200" s="11" t="n"/>
      <c r="D200" s="8" t="n"/>
      <c r="E200" s="17">
        <f>IF($A200="","",IF($D200&lt;&gt;"",$D200,IFERROR(SUMIFS(Materials!$H$5:$H$304,Materials!$A$5:$A$304,$A200),0)))</f>
        <v/>
      </c>
      <c r="F200" s="17">
        <f>IF($A200="","",$C200/60*Rates!$B$5)</f>
        <v/>
      </c>
      <c r="G200" s="17">
        <f>IF($A200="","",IFERROR(Rates!$B$6/Rates!$B$7,0)*$C200/60)</f>
        <v/>
      </c>
      <c r="H200" s="8" t="n"/>
      <c r="I200" s="12">
        <f>IF($A200="","",$E200+$F200+$G200+$H200)</f>
        <v/>
      </c>
      <c r="J200" s="18">
        <f>IF($A200="","",IFERROR($E200/$I200,0))</f>
        <v/>
      </c>
      <c r="K200" s="18">
        <f>IF($A200="","",IFERROR($F200/$I200,0))</f>
        <v/>
      </c>
      <c r="L200" s="18">
        <f>IF($A200="","",IFERROR($G200/$I200,0))</f>
        <v/>
      </c>
      <c r="M200" s="18">
        <f>IF($A200="","",IFERROR($H200/$I200,0))</f>
        <v/>
      </c>
      <c r="N200" s="8" t="n"/>
      <c r="O200" s="17">
        <f>IF($A200="","",IF($N200="","",$I200-$N200))</f>
        <v/>
      </c>
      <c r="P200" s="18">
        <f>IF($A200="","",IF($N200="","",IFERROR(($I200-$N200)/$N200,0)))</f>
        <v/>
      </c>
      <c r="Q200" s="19">
        <f>IF($A200="","",COUNTIFS(Materials!$A$5:$A$304,$A200))</f>
        <v/>
      </c>
      <c r="R200" s="9">
        <f>IF($A200="","",IF($D200&lt;&gt;"","Material typed in — the BOM is ignored for this SKU",IF($Q200=0,"No BOM lines — type a material cost in column D",IF(AND($N200&lt;&gt;"",ABS($P200)&gt;0.05),"Standard cost is more than 5% out — restate it",""))))</f>
        <v/>
      </c>
    </row>
    <row r="201">
      <c r="A201" s="14" t="n"/>
      <c r="B201" s="14" t="n"/>
      <c r="C201" s="11" t="n"/>
      <c r="D201" s="8" t="n"/>
      <c r="E201" s="17">
        <f>IF($A201="","",IF($D201&lt;&gt;"",$D201,IFERROR(SUMIFS(Materials!$H$5:$H$304,Materials!$A$5:$A$304,$A201),0)))</f>
        <v/>
      </c>
      <c r="F201" s="17">
        <f>IF($A201="","",$C201/60*Rates!$B$5)</f>
        <v/>
      </c>
      <c r="G201" s="17">
        <f>IF($A201="","",IFERROR(Rates!$B$6/Rates!$B$7,0)*$C201/60)</f>
        <v/>
      </c>
      <c r="H201" s="8" t="n"/>
      <c r="I201" s="12">
        <f>IF($A201="","",$E201+$F201+$G201+$H201)</f>
        <v/>
      </c>
      <c r="J201" s="18">
        <f>IF($A201="","",IFERROR($E201/$I201,0))</f>
        <v/>
      </c>
      <c r="K201" s="18">
        <f>IF($A201="","",IFERROR($F201/$I201,0))</f>
        <v/>
      </c>
      <c r="L201" s="18">
        <f>IF($A201="","",IFERROR($G201/$I201,0))</f>
        <v/>
      </c>
      <c r="M201" s="18">
        <f>IF($A201="","",IFERROR($H201/$I201,0))</f>
        <v/>
      </c>
      <c r="N201" s="8" t="n"/>
      <c r="O201" s="17">
        <f>IF($A201="","",IF($N201="","",$I201-$N201))</f>
        <v/>
      </c>
      <c r="P201" s="18">
        <f>IF($A201="","",IF($N201="","",IFERROR(($I201-$N201)/$N201,0)))</f>
        <v/>
      </c>
      <c r="Q201" s="19">
        <f>IF($A201="","",COUNTIFS(Materials!$A$5:$A$304,$A201))</f>
        <v/>
      </c>
      <c r="R201" s="9">
        <f>IF($A201="","",IF($D201&lt;&gt;"","Material typed in — the BOM is ignored for this SKU",IF($Q201=0,"No BOM lines — type a material cost in column D",IF(AND($N201&lt;&gt;"",ABS($P201)&gt;0.05),"Standard cost is more than 5% out — restate it",""))))</f>
        <v/>
      </c>
    </row>
    <row r="202">
      <c r="A202" s="14" t="n"/>
      <c r="B202" s="14" t="n"/>
      <c r="C202" s="11" t="n"/>
      <c r="D202" s="8" t="n"/>
      <c r="E202" s="17">
        <f>IF($A202="","",IF($D202&lt;&gt;"",$D202,IFERROR(SUMIFS(Materials!$H$5:$H$304,Materials!$A$5:$A$304,$A202),0)))</f>
        <v/>
      </c>
      <c r="F202" s="17">
        <f>IF($A202="","",$C202/60*Rates!$B$5)</f>
        <v/>
      </c>
      <c r="G202" s="17">
        <f>IF($A202="","",IFERROR(Rates!$B$6/Rates!$B$7,0)*$C202/60)</f>
        <v/>
      </c>
      <c r="H202" s="8" t="n"/>
      <c r="I202" s="12">
        <f>IF($A202="","",$E202+$F202+$G202+$H202)</f>
        <v/>
      </c>
      <c r="J202" s="18">
        <f>IF($A202="","",IFERROR($E202/$I202,0))</f>
        <v/>
      </c>
      <c r="K202" s="18">
        <f>IF($A202="","",IFERROR($F202/$I202,0))</f>
        <v/>
      </c>
      <c r="L202" s="18">
        <f>IF($A202="","",IFERROR($G202/$I202,0))</f>
        <v/>
      </c>
      <c r="M202" s="18">
        <f>IF($A202="","",IFERROR($H202/$I202,0))</f>
        <v/>
      </c>
      <c r="N202" s="8" t="n"/>
      <c r="O202" s="17">
        <f>IF($A202="","",IF($N202="","",$I202-$N202))</f>
        <v/>
      </c>
      <c r="P202" s="18">
        <f>IF($A202="","",IF($N202="","",IFERROR(($I202-$N202)/$N202,0)))</f>
        <v/>
      </c>
      <c r="Q202" s="19">
        <f>IF($A202="","",COUNTIFS(Materials!$A$5:$A$304,$A202))</f>
        <v/>
      </c>
      <c r="R202" s="9">
        <f>IF($A202="","",IF($D202&lt;&gt;"","Material typed in — the BOM is ignored for this SKU",IF($Q202=0,"No BOM lines — type a material cost in column D",IF(AND($N202&lt;&gt;"",ABS($P202)&gt;0.05),"Standard cost is more than 5% out — restate it",""))))</f>
        <v/>
      </c>
    </row>
    <row r="203">
      <c r="A203" s="14" t="n"/>
      <c r="B203" s="14" t="n"/>
      <c r="C203" s="11" t="n"/>
      <c r="D203" s="8" t="n"/>
      <c r="E203" s="17">
        <f>IF($A203="","",IF($D203&lt;&gt;"",$D203,IFERROR(SUMIFS(Materials!$H$5:$H$304,Materials!$A$5:$A$304,$A203),0)))</f>
        <v/>
      </c>
      <c r="F203" s="17">
        <f>IF($A203="","",$C203/60*Rates!$B$5)</f>
        <v/>
      </c>
      <c r="G203" s="17">
        <f>IF($A203="","",IFERROR(Rates!$B$6/Rates!$B$7,0)*$C203/60)</f>
        <v/>
      </c>
      <c r="H203" s="8" t="n"/>
      <c r="I203" s="12">
        <f>IF($A203="","",$E203+$F203+$G203+$H203)</f>
        <v/>
      </c>
      <c r="J203" s="18">
        <f>IF($A203="","",IFERROR($E203/$I203,0))</f>
        <v/>
      </c>
      <c r="K203" s="18">
        <f>IF($A203="","",IFERROR($F203/$I203,0))</f>
        <v/>
      </c>
      <c r="L203" s="18">
        <f>IF($A203="","",IFERROR($G203/$I203,0))</f>
        <v/>
      </c>
      <c r="M203" s="18">
        <f>IF($A203="","",IFERROR($H203/$I203,0))</f>
        <v/>
      </c>
      <c r="N203" s="8" t="n"/>
      <c r="O203" s="17">
        <f>IF($A203="","",IF($N203="","",$I203-$N203))</f>
        <v/>
      </c>
      <c r="P203" s="18">
        <f>IF($A203="","",IF($N203="","",IFERROR(($I203-$N203)/$N203,0)))</f>
        <v/>
      </c>
      <c r="Q203" s="19">
        <f>IF($A203="","",COUNTIFS(Materials!$A$5:$A$304,$A203))</f>
        <v/>
      </c>
      <c r="R203" s="9">
        <f>IF($A203="","",IF($D203&lt;&gt;"","Material typed in — the BOM is ignored for this SKU",IF($Q203=0,"No BOM lines — type a material cost in column D",IF(AND($N203&lt;&gt;"",ABS($P203)&gt;0.05),"Standard cost is more than 5% out — restate it",""))))</f>
        <v/>
      </c>
    </row>
    <row r="204">
      <c r="A204" s="14" t="n"/>
      <c r="B204" s="14" t="n"/>
      <c r="C204" s="11" t="n"/>
      <c r="D204" s="8" t="n"/>
      <c r="E204" s="17">
        <f>IF($A204="","",IF($D204&lt;&gt;"",$D204,IFERROR(SUMIFS(Materials!$H$5:$H$304,Materials!$A$5:$A$304,$A204),0)))</f>
        <v/>
      </c>
      <c r="F204" s="17">
        <f>IF($A204="","",$C204/60*Rates!$B$5)</f>
        <v/>
      </c>
      <c r="G204" s="17">
        <f>IF($A204="","",IFERROR(Rates!$B$6/Rates!$B$7,0)*$C204/60)</f>
        <v/>
      </c>
      <c r="H204" s="8" t="n"/>
      <c r="I204" s="12">
        <f>IF($A204="","",$E204+$F204+$G204+$H204)</f>
        <v/>
      </c>
      <c r="J204" s="18">
        <f>IF($A204="","",IFERROR($E204/$I204,0))</f>
        <v/>
      </c>
      <c r="K204" s="18">
        <f>IF($A204="","",IFERROR($F204/$I204,0))</f>
        <v/>
      </c>
      <c r="L204" s="18">
        <f>IF($A204="","",IFERROR($G204/$I204,0))</f>
        <v/>
      </c>
      <c r="M204" s="18">
        <f>IF($A204="","",IFERROR($H204/$I204,0))</f>
        <v/>
      </c>
      <c r="N204" s="8" t="n"/>
      <c r="O204" s="17">
        <f>IF($A204="","",IF($N204="","",$I204-$N204))</f>
        <v/>
      </c>
      <c r="P204" s="18">
        <f>IF($A204="","",IF($N204="","",IFERROR(($I204-$N204)/$N204,0)))</f>
        <v/>
      </c>
      <c r="Q204" s="19">
        <f>IF($A204="","",COUNTIFS(Materials!$A$5:$A$304,$A204))</f>
        <v/>
      </c>
      <c r="R204" s="9">
        <f>IF($A204="","",IF($D204&lt;&gt;"","Material typed in — the BOM is ignored for this SKU",IF($Q204=0,"No BOM lines — type a material cost in column D",IF(AND($N204&lt;&gt;"",ABS($P204)&gt;0.05),"Standard cost is more than 5% out — restate it",""))))</f>
        <v/>
      </c>
    </row>
    <row r="206">
      <c r="A206" s="2" t="inlineStr">
        <is>
          <t>Columns J-M are the layers as a share of unit cost. Watching the shares move is how you tell a material price rise from a productivity loss — the total can be flat while the mix underneath it changes.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L304"/>
  <sheetViews>
    <sheetView workbookViewId="0">
      <pane ySplit="4" topLeftCell="A5" activePane="bottomLeft" state="frozen"/>
      <selection pane="bottomLeft" activeCell="A1" sqref="A1"/>
    </sheetView>
  </sheetViews>
  <sheetFormatPr baseColWidth="8" defaultRowHeight="15"/>
  <cols>
    <col width="13" customWidth="1" min="1" max="1"/>
    <col width="16" customWidth="1" min="2" max="2"/>
    <col width="34" customWidth="1" min="3" max="3"/>
    <col width="12" customWidth="1" min="4" max="4"/>
    <col width="8" customWidth="1" min="5" max="5"/>
    <col width="11" customWidth="1" min="6" max="6"/>
    <col width="22" customWidth="1" min="7" max="7"/>
    <col width="13" customWidth="1" min="8" max="8"/>
    <col width="16" customWidth="1" min="9" max="9"/>
    <col width="13" customWidth="1" min="10" max="10"/>
    <col width="13" customWidth="1" min="11" max="11"/>
    <col width="44" customWidth="1" min="12" max="12"/>
  </cols>
  <sheetData>
    <row r="1">
      <c r="A1" s="1" t="inlineStr">
        <is>
          <t>Materials</t>
        </is>
      </c>
    </row>
    <row r="2">
      <c r="A2" s="2" t="inlineStr">
        <is>
          <t>The bill of materials: one row per SKU and component. Type A-G and J; H onwards is calculated. Costing picks up the total per SKU automatically.</t>
        </is>
      </c>
    </row>
    <row r="4">
      <c r="A4" s="6" t="inlineStr">
        <is>
          <t>SKU</t>
        </is>
      </c>
      <c r="B4" s="6" t="inlineStr">
        <is>
          <t>Component code</t>
        </is>
      </c>
      <c r="C4" s="6" t="inlineStr">
        <is>
          <t>Component</t>
        </is>
      </c>
      <c r="D4" s="6" t="inlineStr">
        <is>
          <t>Qty per unit</t>
        </is>
      </c>
      <c r="E4" s="6" t="inlineStr">
        <is>
          <t>Unit</t>
        </is>
      </c>
      <c r="F4" s="6" t="inlineStr">
        <is>
          <t>Unit cost</t>
        </is>
      </c>
      <c r="G4" s="6" t="inlineStr">
        <is>
          <t>Supplier</t>
        </is>
      </c>
      <c r="H4" s="6" t="inlineStr">
        <is>
          <t>Extended cost</t>
        </is>
      </c>
      <c r="I4" s="6" t="inlineStr">
        <is>
          <t>Share of SKU material</t>
        </is>
      </c>
      <c r="J4" s="6" t="inlineStr">
        <is>
          <t>Price updated</t>
        </is>
      </c>
      <c r="K4" s="6" t="inlineStr">
        <is>
          <t>Days since update</t>
        </is>
      </c>
      <c r="L4" s="6" t="inlineStr">
        <is>
          <t>Check</t>
        </is>
      </c>
    </row>
    <row r="5">
      <c r="A5" s="14" t="inlineStr">
        <is>
          <t>CHAIR-01</t>
        </is>
      </c>
      <c r="B5" s="14" t="inlineStr">
        <is>
          <t>BCH-SEAT-01</t>
        </is>
      </c>
      <c r="C5" s="14" t="inlineStr">
        <is>
          <t>Beech seat blank 420x400</t>
        </is>
      </c>
      <c r="D5" s="11" t="n">
        <v>1</v>
      </c>
      <c r="E5" s="14" t="inlineStr">
        <is>
          <t>ea</t>
        </is>
      </c>
      <c r="F5" s="8" t="n">
        <v>14.2</v>
      </c>
      <c r="G5" s="14" t="inlineStr">
        <is>
          <t>Northwood Timber</t>
        </is>
      </c>
      <c r="H5" s="17">
        <f>IF($A5="","",IF($B5="","",$D5*$F5))</f>
        <v/>
      </c>
      <c r="I5" s="18">
        <f>IF($A5="","",IFERROR($H5/SUMIFS($H$5:$H$304,$A$5:$A$304,$A5),0))</f>
        <v/>
      </c>
      <c r="J5" s="20" t="n">
        <v>46204</v>
      </c>
      <c r="K5" s="19">
        <f>IF($A5="","",IF($J5="","",INT(TODAY()-$J5)))</f>
        <v/>
      </c>
      <c r="L5" s="9">
        <f>IF($A5="","",IF(AND($K5&lt;&gt;"",$K5&gt;90),"Price more than 90 days old — restate it",IF(ROUND(IFERROR(AVERAGEIFS($F$5:$F$304,$B$5:$B$304,$B5),0),4)&lt;&gt;ROUND($F5,4),"Unit cost differs from other rows for this component","")))</f>
        <v/>
      </c>
    </row>
    <row r="6">
      <c r="A6" s="14" t="inlineStr">
        <is>
          <t>CHAIR-01</t>
        </is>
      </c>
      <c r="B6" s="14" t="inlineStr">
        <is>
          <t>BCH-LEG-450</t>
        </is>
      </c>
      <c r="C6" s="14" t="inlineStr">
        <is>
          <t>Beech leg 450mm, turned</t>
        </is>
      </c>
      <c r="D6" s="11" t="n">
        <v>4</v>
      </c>
      <c r="E6" s="14" t="inlineStr">
        <is>
          <t>ea</t>
        </is>
      </c>
      <c r="F6" s="8" t="n">
        <v>3.85</v>
      </c>
      <c r="G6" s="14" t="inlineStr">
        <is>
          <t>Northwood Timber</t>
        </is>
      </c>
      <c r="H6" s="17">
        <f>IF($A6="","",IF($B6="","",$D6*$F6))</f>
        <v/>
      </c>
      <c r="I6" s="18">
        <f>IF($A6="","",IFERROR($H6/SUMIFS($H$5:$H$304,$A$5:$A$304,$A6),0))</f>
        <v/>
      </c>
      <c r="J6" s="20" t="n">
        <v>46204</v>
      </c>
      <c r="K6" s="19">
        <f>IF($A6="","",IF($J6="","",INT(TODAY()-$J6)))</f>
        <v/>
      </c>
      <c r="L6" s="9">
        <f>IF($A6="","",IF(AND($K6&lt;&gt;"",$K6&gt;90),"Price more than 90 days old — restate it",IF(ROUND(IFERROR(AVERAGEIFS($F$5:$F$304,$B$5:$B$304,$B6),0),4)&lt;&gt;ROUND($F6,4),"Unit cost differs from other rows for this component","")))</f>
        <v/>
      </c>
    </row>
    <row r="7">
      <c r="A7" s="14" t="inlineStr">
        <is>
          <t>CHAIR-01</t>
        </is>
      </c>
      <c r="B7" s="14" t="inlineStr">
        <is>
          <t>BCH-SLAT-01</t>
        </is>
      </c>
      <c r="C7" s="14" t="inlineStr">
        <is>
          <t>Backrest slat 380mm</t>
        </is>
      </c>
      <c r="D7" s="11" t="n">
        <v>2</v>
      </c>
      <c r="E7" s="14" t="inlineStr">
        <is>
          <t>ea</t>
        </is>
      </c>
      <c r="F7" s="8" t="n">
        <v>1.95</v>
      </c>
      <c r="G7" s="14" t="inlineStr">
        <is>
          <t>Northwood Timber</t>
        </is>
      </c>
      <c r="H7" s="17">
        <f>IF($A7="","",IF($B7="","",$D7*$F7))</f>
        <v/>
      </c>
      <c r="I7" s="18">
        <f>IF($A7="","",IFERROR($H7/SUMIFS($H$5:$H$304,$A$5:$A$304,$A7),0))</f>
        <v/>
      </c>
      <c r="J7" s="20" t="n">
        <v>46204</v>
      </c>
      <c r="K7" s="19">
        <f>IF($A7="","",IF($J7="","",INT(TODAY()-$J7)))</f>
        <v/>
      </c>
      <c r="L7" s="9">
        <f>IF($A7="","",IF(AND($K7&lt;&gt;"",$K7&gt;90),"Price more than 90 days old — restate it",IF(ROUND(IFERROR(AVERAGEIFS($F$5:$F$304,$B$5:$B$304,$B7),0),4)&lt;&gt;ROUND($F7,4),"Unit cost differs from other rows for this component","")))</f>
        <v/>
      </c>
    </row>
    <row r="8">
      <c r="A8" s="14" t="inlineStr">
        <is>
          <t>CHAIR-01</t>
        </is>
      </c>
      <c r="B8" s="14" t="inlineStr">
        <is>
          <t>FIX-M6-PK</t>
        </is>
      </c>
      <c r="C8" s="14" t="inlineStr">
        <is>
          <t>Screw pack M6, 8 pcs</t>
        </is>
      </c>
      <c r="D8" s="11" t="n">
        <v>1</v>
      </c>
      <c r="E8" s="14" t="inlineStr">
        <is>
          <t>pk</t>
        </is>
      </c>
      <c r="F8" s="8" t="n">
        <v>0.95</v>
      </c>
      <c r="G8" s="14" t="inlineStr">
        <is>
          <t>Fastfix Supplies</t>
        </is>
      </c>
      <c r="H8" s="17">
        <f>IF($A8="","",IF($B8="","",$D8*$F8))</f>
        <v/>
      </c>
      <c r="I8" s="18">
        <f>IF($A8="","",IFERROR($H8/SUMIFS($H$5:$H$304,$A$5:$A$304,$A8),0))</f>
        <v/>
      </c>
      <c r="J8" s="20" t="n">
        <v>46237</v>
      </c>
      <c r="K8" s="19">
        <f>IF($A8="","",IF($J8="","",INT(TODAY()-$J8)))</f>
        <v/>
      </c>
      <c r="L8" s="9">
        <f>IF($A8="","",IF(AND($K8&lt;&gt;"",$K8&gt;90),"Price more than 90 days old — restate it",IF(ROUND(IFERROR(AVERAGEIFS($F$5:$F$304,$B$5:$B$304,$B8),0),4)&lt;&gt;ROUND($F8,4),"Unit cost differs from other rows for this component","")))</f>
        <v/>
      </c>
    </row>
    <row r="9">
      <c r="A9" s="14" t="inlineStr">
        <is>
          <t>CHAIR-01</t>
        </is>
      </c>
      <c r="B9" s="14" t="inlineStr">
        <is>
          <t>FIN-LAC-01</t>
        </is>
      </c>
      <c r="C9" s="14" t="inlineStr">
        <is>
          <t>Clear lacquer</t>
        </is>
      </c>
      <c r="D9" s="11" t="n">
        <v>0.25</v>
      </c>
      <c r="E9" s="14" t="inlineStr">
        <is>
          <t>L</t>
        </is>
      </c>
      <c r="F9" s="8" t="n">
        <v>4</v>
      </c>
      <c r="G9" s="14" t="inlineStr">
        <is>
          <t>Coatings Direct</t>
        </is>
      </c>
      <c r="H9" s="17">
        <f>IF($A9="","",IF($B9="","",$D9*$F9))</f>
        <v/>
      </c>
      <c r="I9" s="18">
        <f>IF($A9="","",IFERROR($H9/SUMIFS($H$5:$H$304,$A$5:$A$304,$A9),0))</f>
        <v/>
      </c>
      <c r="J9" s="20" t="n">
        <v>46237</v>
      </c>
      <c r="K9" s="19">
        <f>IF($A9="","",IF($J9="","",INT(TODAY()-$J9)))</f>
        <v/>
      </c>
      <c r="L9" s="9">
        <f>IF($A9="","",IF(AND($K9&lt;&gt;"",$K9&gt;90),"Price more than 90 days old — restate it",IF(ROUND(IFERROR(AVERAGEIFS($F$5:$F$304,$B$5:$B$304,$B9),0),4)&lt;&gt;ROUND($F9,4),"Unit cost differs from other rows for this component","")))</f>
        <v/>
      </c>
    </row>
    <row r="10">
      <c r="A10" s="14" t="inlineStr">
        <is>
          <t>TABLE-02</t>
        </is>
      </c>
      <c r="B10" s="14" t="inlineStr">
        <is>
          <t>OAK-TOP-1200</t>
        </is>
      </c>
      <c r="C10" s="14" t="inlineStr">
        <is>
          <t>Oak top 1200x700, edge-glued</t>
        </is>
      </c>
      <c r="D10" s="11" t="n">
        <v>1</v>
      </c>
      <c r="E10" s="14" t="inlineStr">
        <is>
          <t>ea</t>
        </is>
      </c>
      <c r="F10" s="8" t="n">
        <v>52</v>
      </c>
      <c r="G10" s="14" t="inlineStr">
        <is>
          <t>Northwood Timber</t>
        </is>
      </c>
      <c r="H10" s="17">
        <f>IF($A10="","",IF($B10="","",$D10*$F10))</f>
        <v/>
      </c>
      <c r="I10" s="18">
        <f>IF($A10="","",IFERROR($H10/SUMIFS($H$5:$H$304,$A$5:$A$304,$A10),0))</f>
        <v/>
      </c>
      <c r="J10" s="20" t="n">
        <v>46091</v>
      </c>
      <c r="K10" s="19">
        <f>IF($A10="","",IF($J10="","",INT(TODAY()-$J10)))</f>
        <v/>
      </c>
      <c r="L10" s="9">
        <f>IF($A10="","",IF(AND($K10&lt;&gt;"",$K10&gt;90),"Price more than 90 days old — restate it",IF(ROUND(IFERROR(AVERAGEIFS($F$5:$F$304,$B$5:$B$304,$B10),0),4)&lt;&gt;ROUND($F10,4),"Unit cost differs from other rows for this component","")))</f>
        <v/>
      </c>
    </row>
    <row r="11">
      <c r="A11" s="14" t="inlineStr">
        <is>
          <t>TABLE-02</t>
        </is>
      </c>
      <c r="B11" s="14" t="inlineStr">
        <is>
          <t>OAK-LEG-720</t>
        </is>
      </c>
      <c r="C11" s="14" t="inlineStr">
        <is>
          <t>Oak leg 720mm</t>
        </is>
      </c>
      <c r="D11" s="11" t="n">
        <v>4</v>
      </c>
      <c r="E11" s="14" t="inlineStr">
        <is>
          <t>ea</t>
        </is>
      </c>
      <c r="F11" s="8" t="n">
        <v>7.4</v>
      </c>
      <c r="G11" s="14" t="inlineStr">
        <is>
          <t>Northwood Timber</t>
        </is>
      </c>
      <c r="H11" s="17">
        <f>IF($A11="","",IF($B11="","",$D11*$F11))</f>
        <v/>
      </c>
      <c r="I11" s="18">
        <f>IF($A11="","",IFERROR($H11/SUMIFS($H$5:$H$304,$A$5:$A$304,$A11),0))</f>
        <v/>
      </c>
      <c r="J11" s="20" t="n">
        <v>46204</v>
      </c>
      <c r="K11" s="19">
        <f>IF($A11="","",IF($J11="","",INT(TODAY()-$J11)))</f>
        <v/>
      </c>
      <c r="L11" s="9">
        <f>IF($A11="","",IF(AND($K11&lt;&gt;"",$K11&gt;90),"Price more than 90 days old — restate it",IF(ROUND(IFERROR(AVERAGEIFS($F$5:$F$304,$B$5:$B$304,$B11),0),4)&lt;&gt;ROUND($F11,4),"Unit cost differs from other rows for this component","")))</f>
        <v/>
      </c>
    </row>
    <row r="12">
      <c r="A12" s="14" t="inlineStr">
        <is>
          <t>TABLE-02</t>
        </is>
      </c>
      <c r="B12" s="14" t="inlineStr">
        <is>
          <t>MET-BRK-01</t>
        </is>
      </c>
      <c r="C12" s="14" t="inlineStr">
        <is>
          <t>Steel bracket set</t>
        </is>
      </c>
      <c r="D12" s="11" t="n">
        <v>1</v>
      </c>
      <c r="E12" s="14" t="inlineStr">
        <is>
          <t>set</t>
        </is>
      </c>
      <c r="F12" s="8" t="n">
        <v>4.6</v>
      </c>
      <c r="G12" s="14" t="inlineStr">
        <is>
          <t>Fastfix Supplies</t>
        </is>
      </c>
      <c r="H12" s="17">
        <f>IF($A12="","",IF($B12="","",$D12*$F12))</f>
        <v/>
      </c>
      <c r="I12" s="18">
        <f>IF($A12="","",IFERROR($H12/SUMIFS($H$5:$H$304,$A$5:$A$304,$A12),0))</f>
        <v/>
      </c>
      <c r="J12" s="20" t="n">
        <v>46237</v>
      </c>
      <c r="K12" s="19">
        <f>IF($A12="","",IF($J12="","",INT(TODAY()-$J12)))</f>
        <v/>
      </c>
      <c r="L12" s="9">
        <f>IF($A12="","",IF(AND($K12&lt;&gt;"",$K12&gt;90),"Price more than 90 days old — restate it",IF(ROUND(IFERROR(AVERAGEIFS($F$5:$F$304,$B$5:$B$304,$B12),0),4)&lt;&gt;ROUND($F12,4),"Unit cost differs from other rows for this component","")))</f>
        <v/>
      </c>
    </row>
    <row r="13">
      <c r="A13" s="14" t="inlineStr">
        <is>
          <t>TABLE-02</t>
        </is>
      </c>
      <c r="B13" s="14" t="inlineStr">
        <is>
          <t>FIX-M8-PK</t>
        </is>
      </c>
      <c r="C13" s="14" t="inlineStr">
        <is>
          <t>Screw pack M8, 12 pcs</t>
        </is>
      </c>
      <c r="D13" s="11" t="n">
        <v>1</v>
      </c>
      <c r="E13" s="14" t="inlineStr">
        <is>
          <t>pk</t>
        </is>
      </c>
      <c r="F13" s="8" t="n">
        <v>1.1</v>
      </c>
      <c r="G13" s="14" t="inlineStr">
        <is>
          <t>Fastfix Supplies</t>
        </is>
      </c>
      <c r="H13" s="17">
        <f>IF($A13="","",IF($B13="","",$D13*$F13))</f>
        <v/>
      </c>
      <c r="I13" s="18">
        <f>IF($A13="","",IFERROR($H13/SUMIFS($H$5:$H$304,$A$5:$A$304,$A13),0))</f>
        <v/>
      </c>
      <c r="J13" s="20" t="n">
        <v>46237</v>
      </c>
      <c r="K13" s="19">
        <f>IF($A13="","",IF($J13="","",INT(TODAY()-$J13)))</f>
        <v/>
      </c>
      <c r="L13" s="9">
        <f>IF($A13="","",IF(AND($K13&lt;&gt;"",$K13&gt;90),"Price more than 90 days old — restate it",IF(ROUND(IFERROR(AVERAGEIFS($F$5:$F$304,$B$5:$B$304,$B13),0),4)&lt;&gt;ROUND($F13,4),"Unit cost differs from other rows for this component","")))</f>
        <v/>
      </c>
    </row>
    <row r="14">
      <c r="A14" s="14" t="inlineStr">
        <is>
          <t>TABLE-02</t>
        </is>
      </c>
      <c r="B14" s="14" t="inlineStr">
        <is>
          <t>FIN-LAC-01</t>
        </is>
      </c>
      <c r="C14" s="14" t="inlineStr">
        <is>
          <t>Clear lacquer</t>
        </is>
      </c>
      <c r="D14" s="11" t="n">
        <v>0.2</v>
      </c>
      <c r="E14" s="14" t="inlineStr">
        <is>
          <t>L</t>
        </is>
      </c>
      <c r="F14" s="8" t="n">
        <v>4</v>
      </c>
      <c r="G14" s="14" t="inlineStr">
        <is>
          <t>Coatings Direct</t>
        </is>
      </c>
      <c r="H14" s="17">
        <f>IF($A14="","",IF($B14="","",$D14*$F14))</f>
        <v/>
      </c>
      <c r="I14" s="18">
        <f>IF($A14="","",IFERROR($H14/SUMIFS($H$5:$H$304,$A$5:$A$304,$A14),0))</f>
        <v/>
      </c>
      <c r="J14" s="20" t="n">
        <v>46237</v>
      </c>
      <c r="K14" s="19">
        <f>IF($A14="","",IF($J14="","",INT(TODAY()-$J14)))</f>
        <v/>
      </c>
      <c r="L14" s="9">
        <f>IF($A14="","",IF(AND($K14&lt;&gt;"",$K14&gt;90),"Price more than 90 days old — restate it",IF(ROUND(IFERROR(AVERAGEIFS($F$5:$F$304,$B$5:$B$304,$B14),0),4)&lt;&gt;ROUND($F14,4),"Unit cost differs from other rows for this component","")))</f>
        <v/>
      </c>
    </row>
    <row r="15">
      <c r="A15" s="14" t="inlineStr">
        <is>
          <t>SHELF-03</t>
        </is>
      </c>
      <c r="B15" s="14" t="inlineStr">
        <is>
          <t>PIN-BRD-800</t>
        </is>
      </c>
      <c r="C15" s="14" t="inlineStr">
        <is>
          <t>Pine board 800x250</t>
        </is>
      </c>
      <c r="D15" s="11" t="n">
        <v>2</v>
      </c>
      <c r="E15" s="14" t="inlineStr">
        <is>
          <t>ea</t>
        </is>
      </c>
      <c r="F15" s="8" t="n">
        <v>7.3</v>
      </c>
      <c r="G15" s="14" t="inlineStr">
        <is>
          <t>Northwood Timber</t>
        </is>
      </c>
      <c r="H15" s="17">
        <f>IF($A15="","",IF($B15="","",$D15*$F15))</f>
        <v/>
      </c>
      <c r="I15" s="18">
        <f>IF($A15="","",IFERROR($H15/SUMIFS($H$5:$H$304,$A$5:$A$304,$A15),0))</f>
        <v/>
      </c>
      <c r="J15" s="20" t="n">
        <v>46204</v>
      </c>
      <c r="K15" s="19">
        <f>IF($A15="","",IF($J15="","",INT(TODAY()-$J15)))</f>
        <v/>
      </c>
      <c r="L15" s="9">
        <f>IF($A15="","",IF(AND($K15&lt;&gt;"",$K15&gt;90),"Price more than 90 days old — restate it",IF(ROUND(IFERROR(AVERAGEIFS($F$5:$F$304,$B$5:$B$304,$B15),0),4)&lt;&gt;ROUND($F15,4),"Unit cost differs from other rows for this component","")))</f>
        <v/>
      </c>
    </row>
    <row r="16">
      <c r="A16" s="14" t="inlineStr">
        <is>
          <t>SHELF-03</t>
        </is>
      </c>
      <c r="B16" s="14" t="inlineStr">
        <is>
          <t>MET-WBK-01</t>
        </is>
      </c>
      <c r="C16" s="14" t="inlineStr">
        <is>
          <t>Wall bracket, concealed</t>
        </is>
      </c>
      <c r="D16" s="11" t="n">
        <v>2</v>
      </c>
      <c r="E16" s="14" t="inlineStr">
        <is>
          <t>ea</t>
        </is>
      </c>
      <c r="F16" s="8" t="n">
        <v>3.1</v>
      </c>
      <c r="G16" s="14" t="inlineStr">
        <is>
          <t>Fastfix Supplies</t>
        </is>
      </c>
      <c r="H16" s="17">
        <f>IF($A16="","",IF($B16="","",$D16*$F16))</f>
        <v/>
      </c>
      <c r="I16" s="18">
        <f>IF($A16="","",IFERROR($H16/SUMIFS($H$5:$H$304,$A$5:$A$304,$A16),0))</f>
        <v/>
      </c>
      <c r="J16" s="20" t="n">
        <v>46237</v>
      </c>
      <c r="K16" s="19">
        <f>IF($A16="","",IF($J16="","",INT(TODAY()-$J16)))</f>
        <v/>
      </c>
      <c r="L16" s="9">
        <f>IF($A16="","",IF(AND($K16&lt;&gt;"",$K16&gt;90),"Price more than 90 days old — restate it",IF(ROUND(IFERROR(AVERAGEIFS($F$5:$F$304,$B$5:$B$304,$B16),0),4)&lt;&gt;ROUND($F16,4),"Unit cost differs from other rows for this component","")))</f>
        <v/>
      </c>
    </row>
    <row r="17">
      <c r="A17" s="14" t="inlineStr">
        <is>
          <t>SHELF-03</t>
        </is>
      </c>
      <c r="B17" s="14" t="inlineStr">
        <is>
          <t>FIX-M5-PK</t>
        </is>
      </c>
      <c r="C17" s="14" t="inlineStr">
        <is>
          <t>Screw pack M5, 8 pcs</t>
        </is>
      </c>
      <c r="D17" s="11" t="n">
        <v>1</v>
      </c>
      <c r="E17" s="14" t="inlineStr">
        <is>
          <t>pk</t>
        </is>
      </c>
      <c r="F17" s="8" t="n">
        <v>0.9</v>
      </c>
      <c r="G17" s="14" t="inlineStr">
        <is>
          <t>Fastfix Supplies</t>
        </is>
      </c>
      <c r="H17" s="17">
        <f>IF($A17="","",IF($B17="","",$D17*$F17))</f>
        <v/>
      </c>
      <c r="I17" s="18">
        <f>IF($A17="","",IFERROR($H17/SUMIFS($H$5:$H$304,$A$5:$A$304,$A17),0))</f>
        <v/>
      </c>
      <c r="J17" s="20" t="n">
        <v>46237</v>
      </c>
      <c r="K17" s="19">
        <f>IF($A17="","",IF($J17="","",INT(TODAY()-$J17)))</f>
        <v/>
      </c>
      <c r="L17" s="9">
        <f>IF($A17="","",IF(AND($K17&lt;&gt;"",$K17&gt;90),"Price more than 90 days old — restate it",IF(ROUND(IFERROR(AVERAGEIFS($F$5:$F$304,$B$5:$B$304,$B17),0),4)&lt;&gt;ROUND($F17,4),"Unit cost differs from other rows for this component","")))</f>
        <v/>
      </c>
    </row>
    <row r="18">
      <c r="A18" s="14" t="inlineStr">
        <is>
          <t>SHELF-03</t>
        </is>
      </c>
      <c r="B18" s="14" t="inlineStr">
        <is>
          <t>FIN-LAC-01</t>
        </is>
      </c>
      <c r="C18" s="14" t="inlineStr">
        <is>
          <t>Clear lacquer</t>
        </is>
      </c>
      <c r="D18" s="11" t="n">
        <v>0.3</v>
      </c>
      <c r="E18" s="14" t="inlineStr">
        <is>
          <t>L</t>
        </is>
      </c>
      <c r="F18" s="8" t="n">
        <v>4</v>
      </c>
      <c r="G18" s="14" t="inlineStr">
        <is>
          <t>Coatings Direct</t>
        </is>
      </c>
      <c r="H18" s="17">
        <f>IF($A18="","",IF($B18="","",$D18*$F18))</f>
        <v/>
      </c>
      <c r="I18" s="18">
        <f>IF($A18="","",IFERROR($H18/SUMIFS($H$5:$H$304,$A$5:$A$304,$A18),0))</f>
        <v/>
      </c>
      <c r="J18" s="20" t="n">
        <v>46237</v>
      </c>
      <c r="K18" s="19">
        <f>IF($A18="","",IF($J18="","",INT(TODAY()-$J18)))</f>
        <v/>
      </c>
      <c r="L18" s="9">
        <f>IF($A18="","",IF(AND($K18&lt;&gt;"",$K18&gt;90),"Price more than 90 days old — restate it",IF(ROUND(IFERROR(AVERAGEIFS($F$5:$F$304,$B$5:$B$304,$B18),0),4)&lt;&gt;ROUND($F18,4),"Unit cost differs from other rows for this component","")))</f>
        <v/>
      </c>
    </row>
    <row r="19">
      <c r="A19" s="14" t="inlineStr">
        <is>
          <t>STOOL-04</t>
        </is>
      </c>
      <c r="B19" s="14" t="inlineStr">
        <is>
          <t>PIN-SEAT-R30</t>
        </is>
      </c>
      <c r="C19" s="14" t="inlineStr">
        <is>
          <t>Pine seat, round 300mm</t>
        </is>
      </c>
      <c r="D19" s="11" t="n">
        <v>1</v>
      </c>
      <c r="E19" s="14" t="inlineStr">
        <is>
          <t>ea</t>
        </is>
      </c>
      <c r="F19" s="8" t="n">
        <v>6.45</v>
      </c>
      <c r="G19" s="14" t="inlineStr">
        <is>
          <t>Northwood Timber</t>
        </is>
      </c>
      <c r="H19" s="17">
        <f>IF($A19="","",IF($B19="","",$D19*$F19))</f>
        <v/>
      </c>
      <c r="I19" s="18">
        <f>IF($A19="","",IFERROR($H19/SUMIFS($H$5:$H$304,$A$5:$A$304,$A19),0))</f>
        <v/>
      </c>
      <c r="J19" s="20" t="n">
        <v>46204</v>
      </c>
      <c r="K19" s="19">
        <f>IF($A19="","",IF($J19="","",INT(TODAY()-$J19)))</f>
        <v/>
      </c>
      <c r="L19" s="9">
        <f>IF($A19="","",IF(AND($K19&lt;&gt;"",$K19&gt;90),"Price more than 90 days old — restate it",IF(ROUND(IFERROR(AVERAGEIFS($F$5:$F$304,$B$5:$B$304,$B19),0),4)&lt;&gt;ROUND($F19,4),"Unit cost differs from other rows for this component","")))</f>
        <v/>
      </c>
    </row>
    <row r="20">
      <c r="A20" s="14" t="inlineStr">
        <is>
          <t>STOOL-04</t>
        </is>
      </c>
      <c r="B20" s="14" t="inlineStr">
        <is>
          <t>BCH-LEG-380</t>
        </is>
      </c>
      <c r="C20" s="14" t="inlineStr">
        <is>
          <t>Beech leg 380mm, turned</t>
        </is>
      </c>
      <c r="D20" s="11" t="n">
        <v>3</v>
      </c>
      <c r="E20" s="14" t="inlineStr">
        <is>
          <t>ea</t>
        </is>
      </c>
      <c r="F20" s="8" t="n">
        <v>3.2</v>
      </c>
      <c r="G20" s="14" t="inlineStr">
        <is>
          <t>Northwood Timber</t>
        </is>
      </c>
      <c r="H20" s="17">
        <f>IF($A20="","",IF($B20="","",$D20*$F20))</f>
        <v/>
      </c>
      <c r="I20" s="18">
        <f>IF($A20="","",IFERROR($H20/SUMIFS($H$5:$H$304,$A$5:$A$304,$A20),0))</f>
        <v/>
      </c>
      <c r="J20" s="20" t="n">
        <v>46204</v>
      </c>
      <c r="K20" s="19">
        <f>IF($A20="","",IF($J20="","",INT(TODAY()-$J20)))</f>
        <v/>
      </c>
      <c r="L20" s="9">
        <f>IF($A20="","",IF(AND($K20&lt;&gt;"",$K20&gt;90),"Price more than 90 days old — restate it",IF(ROUND(IFERROR(AVERAGEIFS($F$5:$F$304,$B$5:$B$304,$B20),0),4)&lt;&gt;ROUND($F20,4),"Unit cost differs from other rows for this component","")))</f>
        <v/>
      </c>
    </row>
    <row r="21">
      <c r="A21" s="14" t="inlineStr">
        <is>
          <t>STOOL-04</t>
        </is>
      </c>
      <c r="B21" s="14" t="inlineStr">
        <is>
          <t>FIX-M6-PK</t>
        </is>
      </c>
      <c r="C21" s="14" t="inlineStr">
        <is>
          <t>Screw pack M6, 8 pcs</t>
        </is>
      </c>
      <c r="D21" s="11" t="n">
        <v>1</v>
      </c>
      <c r="E21" s="14" t="inlineStr">
        <is>
          <t>pk</t>
        </is>
      </c>
      <c r="F21" s="8" t="n">
        <v>0.95</v>
      </c>
      <c r="G21" s="14" t="inlineStr">
        <is>
          <t>Fastfix Supplies</t>
        </is>
      </c>
      <c r="H21" s="17">
        <f>IF($A21="","",IF($B21="","",$D21*$F21))</f>
        <v/>
      </c>
      <c r="I21" s="18">
        <f>IF($A21="","",IFERROR($H21/SUMIFS($H$5:$H$304,$A$5:$A$304,$A21),0))</f>
        <v/>
      </c>
      <c r="J21" s="20" t="n">
        <v>46237</v>
      </c>
      <c r="K21" s="19">
        <f>IF($A21="","",IF($J21="","",INT(TODAY()-$J21)))</f>
        <v/>
      </c>
      <c r="L21" s="9">
        <f>IF($A21="","",IF(AND($K21&lt;&gt;"",$K21&gt;90),"Price more than 90 days old — restate it",IF(ROUND(IFERROR(AVERAGEIFS($F$5:$F$304,$B$5:$B$304,$B21),0),4)&lt;&gt;ROUND($F21,4),"Unit cost differs from other rows for this component","")))</f>
        <v/>
      </c>
    </row>
    <row r="22">
      <c r="A22" s="14" t="inlineStr">
        <is>
          <t>STOOL-04</t>
        </is>
      </c>
      <c r="B22" s="14" t="inlineStr">
        <is>
          <t>FIN-LAC-01</t>
        </is>
      </c>
      <c r="C22" s="14" t="inlineStr">
        <is>
          <t>Clear lacquer</t>
        </is>
      </c>
      <c r="D22" s="11" t="n">
        <v>0.4</v>
      </c>
      <c r="E22" s="14" t="inlineStr">
        <is>
          <t>L</t>
        </is>
      </c>
      <c r="F22" s="8" t="n">
        <v>4</v>
      </c>
      <c r="G22" s="14" t="inlineStr">
        <is>
          <t>Coatings Direct</t>
        </is>
      </c>
      <c r="H22" s="17">
        <f>IF($A22="","",IF($B22="","",$D22*$F22))</f>
        <v/>
      </c>
      <c r="I22" s="18">
        <f>IF($A22="","",IFERROR($H22/SUMIFS($H$5:$H$304,$A$5:$A$304,$A22),0))</f>
        <v/>
      </c>
      <c r="J22" s="20" t="n">
        <v>46237</v>
      </c>
      <c r="K22" s="19">
        <f>IF($A22="","",IF($J22="","",INT(TODAY()-$J22)))</f>
        <v/>
      </c>
      <c r="L22" s="9">
        <f>IF($A22="","",IF(AND($K22&lt;&gt;"",$K22&gt;90),"Price more than 90 days old — restate it",IF(ROUND(IFERROR(AVERAGEIFS($F$5:$F$304,$B$5:$B$304,$B22),0),4)&lt;&gt;ROUND($F22,4),"Unit cost differs from other rows for this component","")))</f>
        <v/>
      </c>
    </row>
    <row r="23">
      <c r="A23" s="14" t="n"/>
      <c r="B23" s="14" t="n"/>
      <c r="C23" s="14" t="n"/>
      <c r="D23" s="11" t="n"/>
      <c r="E23" s="14" t="n"/>
      <c r="F23" s="8" t="n"/>
      <c r="G23" s="14" t="n"/>
      <c r="H23" s="17">
        <f>IF($A23="","",IF($B23="","",$D23*$F23))</f>
        <v/>
      </c>
      <c r="I23" s="18">
        <f>IF($A23="","",IFERROR($H23/SUMIFS($H$5:$H$304,$A$5:$A$304,$A23),0))</f>
        <v/>
      </c>
      <c r="J23" s="20" t="n"/>
      <c r="K23" s="19">
        <f>IF($A23="","",IF($J23="","",INT(TODAY()-$J23)))</f>
        <v/>
      </c>
      <c r="L23" s="9">
        <f>IF($A23="","",IF(AND($K23&lt;&gt;"",$K23&gt;90),"Price more than 90 days old — restate it",IF(ROUND(IFERROR(AVERAGEIFS($F$5:$F$304,$B$5:$B$304,$B23),0),4)&lt;&gt;ROUND($F23,4),"Unit cost differs from other rows for this component","")))</f>
        <v/>
      </c>
    </row>
    <row r="24">
      <c r="A24" s="14" t="n"/>
      <c r="B24" s="14" t="n"/>
      <c r="C24" s="14" t="n"/>
      <c r="D24" s="11" t="n"/>
      <c r="E24" s="14" t="n"/>
      <c r="F24" s="8" t="n"/>
      <c r="G24" s="14" t="n"/>
      <c r="H24" s="17">
        <f>IF($A24="","",IF($B24="","",$D24*$F24))</f>
        <v/>
      </c>
      <c r="I24" s="18">
        <f>IF($A24="","",IFERROR($H24/SUMIFS($H$5:$H$304,$A$5:$A$304,$A24),0))</f>
        <v/>
      </c>
      <c r="J24" s="20" t="n"/>
      <c r="K24" s="19">
        <f>IF($A24="","",IF($J24="","",INT(TODAY()-$J24)))</f>
        <v/>
      </c>
      <c r="L24" s="9">
        <f>IF($A24="","",IF(AND($K24&lt;&gt;"",$K24&gt;90),"Price more than 90 days old — restate it",IF(ROUND(IFERROR(AVERAGEIFS($F$5:$F$304,$B$5:$B$304,$B24),0),4)&lt;&gt;ROUND($F24,4),"Unit cost differs from other rows for this component","")))</f>
        <v/>
      </c>
    </row>
    <row r="25">
      <c r="A25" s="14" t="n"/>
      <c r="B25" s="14" t="n"/>
      <c r="C25" s="14" t="n"/>
      <c r="D25" s="11" t="n"/>
      <c r="E25" s="14" t="n"/>
      <c r="F25" s="8" t="n"/>
      <c r="G25" s="14" t="n"/>
      <c r="H25" s="17">
        <f>IF($A25="","",IF($B25="","",$D25*$F25))</f>
        <v/>
      </c>
      <c r="I25" s="18">
        <f>IF($A25="","",IFERROR($H25/SUMIFS($H$5:$H$304,$A$5:$A$304,$A25),0))</f>
        <v/>
      </c>
      <c r="J25" s="20" t="n"/>
      <c r="K25" s="19">
        <f>IF($A25="","",IF($J25="","",INT(TODAY()-$J25)))</f>
        <v/>
      </c>
      <c r="L25" s="9">
        <f>IF($A25="","",IF(AND($K25&lt;&gt;"",$K25&gt;90),"Price more than 90 days old — restate it",IF(ROUND(IFERROR(AVERAGEIFS($F$5:$F$304,$B$5:$B$304,$B25),0),4)&lt;&gt;ROUND($F25,4),"Unit cost differs from other rows for this component","")))</f>
        <v/>
      </c>
    </row>
    <row r="26">
      <c r="A26" s="14" t="n"/>
      <c r="B26" s="14" t="n"/>
      <c r="C26" s="14" t="n"/>
      <c r="D26" s="11" t="n"/>
      <c r="E26" s="14" t="n"/>
      <c r="F26" s="8" t="n"/>
      <c r="G26" s="14" t="n"/>
      <c r="H26" s="17">
        <f>IF($A26="","",IF($B26="","",$D26*$F26))</f>
        <v/>
      </c>
      <c r="I26" s="18">
        <f>IF($A26="","",IFERROR($H26/SUMIFS($H$5:$H$304,$A$5:$A$304,$A26),0))</f>
        <v/>
      </c>
      <c r="J26" s="20" t="n"/>
      <c r="K26" s="19">
        <f>IF($A26="","",IF($J26="","",INT(TODAY()-$J26)))</f>
        <v/>
      </c>
      <c r="L26" s="9">
        <f>IF($A26="","",IF(AND($K26&lt;&gt;"",$K26&gt;90),"Price more than 90 days old — restate it",IF(ROUND(IFERROR(AVERAGEIFS($F$5:$F$304,$B$5:$B$304,$B26),0),4)&lt;&gt;ROUND($F26,4),"Unit cost differs from other rows for this component","")))</f>
        <v/>
      </c>
    </row>
    <row r="27">
      <c r="A27" s="14" t="n"/>
      <c r="B27" s="14" t="n"/>
      <c r="C27" s="14" t="n"/>
      <c r="D27" s="11" t="n"/>
      <c r="E27" s="14" t="n"/>
      <c r="F27" s="8" t="n"/>
      <c r="G27" s="14" t="n"/>
      <c r="H27" s="17">
        <f>IF($A27="","",IF($B27="","",$D27*$F27))</f>
        <v/>
      </c>
      <c r="I27" s="18">
        <f>IF($A27="","",IFERROR($H27/SUMIFS($H$5:$H$304,$A$5:$A$304,$A27),0))</f>
        <v/>
      </c>
      <c r="J27" s="20" t="n"/>
      <c r="K27" s="19">
        <f>IF($A27="","",IF($J27="","",INT(TODAY()-$J27)))</f>
        <v/>
      </c>
      <c r="L27" s="9">
        <f>IF($A27="","",IF(AND($K27&lt;&gt;"",$K27&gt;90),"Price more than 90 days old — restate it",IF(ROUND(IFERROR(AVERAGEIFS($F$5:$F$304,$B$5:$B$304,$B27),0),4)&lt;&gt;ROUND($F27,4),"Unit cost differs from other rows for this component","")))</f>
        <v/>
      </c>
    </row>
    <row r="28">
      <c r="A28" s="14" t="n"/>
      <c r="B28" s="14" t="n"/>
      <c r="C28" s="14" t="n"/>
      <c r="D28" s="11" t="n"/>
      <c r="E28" s="14" t="n"/>
      <c r="F28" s="8" t="n"/>
      <c r="G28" s="14" t="n"/>
      <c r="H28" s="17">
        <f>IF($A28="","",IF($B28="","",$D28*$F28))</f>
        <v/>
      </c>
      <c r="I28" s="18">
        <f>IF($A28="","",IFERROR($H28/SUMIFS($H$5:$H$304,$A$5:$A$304,$A28),0))</f>
        <v/>
      </c>
      <c r="J28" s="20" t="n"/>
      <c r="K28" s="19">
        <f>IF($A28="","",IF($J28="","",INT(TODAY()-$J28)))</f>
        <v/>
      </c>
      <c r="L28" s="9">
        <f>IF($A28="","",IF(AND($K28&lt;&gt;"",$K28&gt;90),"Price more than 90 days old — restate it",IF(ROUND(IFERROR(AVERAGEIFS($F$5:$F$304,$B$5:$B$304,$B28),0),4)&lt;&gt;ROUND($F28,4),"Unit cost differs from other rows for this component","")))</f>
        <v/>
      </c>
    </row>
    <row r="29">
      <c r="A29" s="14" t="n"/>
      <c r="B29" s="14" t="n"/>
      <c r="C29" s="14" t="n"/>
      <c r="D29" s="11" t="n"/>
      <c r="E29" s="14" t="n"/>
      <c r="F29" s="8" t="n"/>
      <c r="G29" s="14" t="n"/>
      <c r="H29" s="17">
        <f>IF($A29="","",IF($B29="","",$D29*$F29))</f>
        <v/>
      </c>
      <c r="I29" s="18">
        <f>IF($A29="","",IFERROR($H29/SUMIFS($H$5:$H$304,$A$5:$A$304,$A29),0))</f>
        <v/>
      </c>
      <c r="J29" s="20" t="n"/>
      <c r="K29" s="19">
        <f>IF($A29="","",IF($J29="","",INT(TODAY()-$J29)))</f>
        <v/>
      </c>
      <c r="L29" s="9">
        <f>IF($A29="","",IF(AND($K29&lt;&gt;"",$K29&gt;90),"Price more than 90 days old — restate it",IF(ROUND(IFERROR(AVERAGEIFS($F$5:$F$304,$B$5:$B$304,$B29),0),4)&lt;&gt;ROUND($F29,4),"Unit cost differs from other rows for this component","")))</f>
        <v/>
      </c>
    </row>
    <row r="30">
      <c r="A30" s="14" t="n"/>
      <c r="B30" s="14" t="n"/>
      <c r="C30" s="14" t="n"/>
      <c r="D30" s="11" t="n"/>
      <c r="E30" s="14" t="n"/>
      <c r="F30" s="8" t="n"/>
      <c r="G30" s="14" t="n"/>
      <c r="H30" s="17">
        <f>IF($A30="","",IF($B30="","",$D30*$F30))</f>
        <v/>
      </c>
      <c r="I30" s="18">
        <f>IF($A30="","",IFERROR($H30/SUMIFS($H$5:$H$304,$A$5:$A$304,$A30),0))</f>
        <v/>
      </c>
      <c r="J30" s="20" t="n"/>
      <c r="K30" s="19">
        <f>IF($A30="","",IF($J30="","",INT(TODAY()-$J30)))</f>
        <v/>
      </c>
      <c r="L30" s="9">
        <f>IF($A30="","",IF(AND($K30&lt;&gt;"",$K30&gt;90),"Price more than 90 days old — restate it",IF(ROUND(IFERROR(AVERAGEIFS($F$5:$F$304,$B$5:$B$304,$B30),0),4)&lt;&gt;ROUND($F30,4),"Unit cost differs from other rows for this component","")))</f>
        <v/>
      </c>
    </row>
    <row r="31">
      <c r="A31" s="14" t="n"/>
      <c r="B31" s="14" t="n"/>
      <c r="C31" s="14" t="n"/>
      <c r="D31" s="11" t="n"/>
      <c r="E31" s="14" t="n"/>
      <c r="F31" s="8" t="n"/>
      <c r="G31" s="14" t="n"/>
      <c r="H31" s="17">
        <f>IF($A31="","",IF($B31="","",$D31*$F31))</f>
        <v/>
      </c>
      <c r="I31" s="18">
        <f>IF($A31="","",IFERROR($H31/SUMIFS($H$5:$H$304,$A$5:$A$304,$A31),0))</f>
        <v/>
      </c>
      <c r="J31" s="20" t="n"/>
      <c r="K31" s="19">
        <f>IF($A31="","",IF($J31="","",INT(TODAY()-$J31)))</f>
        <v/>
      </c>
      <c r="L31" s="9">
        <f>IF($A31="","",IF(AND($K31&lt;&gt;"",$K31&gt;90),"Price more than 90 days old — restate it",IF(ROUND(IFERROR(AVERAGEIFS($F$5:$F$304,$B$5:$B$304,$B31),0),4)&lt;&gt;ROUND($F31,4),"Unit cost differs from other rows for this component","")))</f>
        <v/>
      </c>
    </row>
    <row r="32">
      <c r="A32" s="14" t="n"/>
      <c r="B32" s="14" t="n"/>
      <c r="C32" s="14" t="n"/>
      <c r="D32" s="11" t="n"/>
      <c r="E32" s="14" t="n"/>
      <c r="F32" s="8" t="n"/>
      <c r="G32" s="14" t="n"/>
      <c r="H32" s="17">
        <f>IF($A32="","",IF($B32="","",$D32*$F32))</f>
        <v/>
      </c>
      <c r="I32" s="18">
        <f>IF($A32="","",IFERROR($H32/SUMIFS($H$5:$H$304,$A$5:$A$304,$A32),0))</f>
        <v/>
      </c>
      <c r="J32" s="20" t="n"/>
      <c r="K32" s="19">
        <f>IF($A32="","",IF($J32="","",INT(TODAY()-$J32)))</f>
        <v/>
      </c>
      <c r="L32" s="9">
        <f>IF($A32="","",IF(AND($K32&lt;&gt;"",$K32&gt;90),"Price more than 90 days old — restate it",IF(ROUND(IFERROR(AVERAGEIFS($F$5:$F$304,$B$5:$B$304,$B32),0),4)&lt;&gt;ROUND($F32,4),"Unit cost differs from other rows for this component","")))</f>
        <v/>
      </c>
    </row>
    <row r="33">
      <c r="A33" s="14" t="n"/>
      <c r="B33" s="14" t="n"/>
      <c r="C33" s="14" t="n"/>
      <c r="D33" s="11" t="n"/>
      <c r="E33" s="14" t="n"/>
      <c r="F33" s="8" t="n"/>
      <c r="G33" s="14" t="n"/>
      <c r="H33" s="17">
        <f>IF($A33="","",IF($B33="","",$D33*$F33))</f>
        <v/>
      </c>
      <c r="I33" s="18">
        <f>IF($A33="","",IFERROR($H33/SUMIFS($H$5:$H$304,$A$5:$A$304,$A33),0))</f>
        <v/>
      </c>
      <c r="J33" s="20" t="n"/>
      <c r="K33" s="19">
        <f>IF($A33="","",IF($J33="","",INT(TODAY()-$J33)))</f>
        <v/>
      </c>
      <c r="L33" s="9">
        <f>IF($A33="","",IF(AND($K33&lt;&gt;"",$K33&gt;90),"Price more than 90 days old — restate it",IF(ROUND(IFERROR(AVERAGEIFS($F$5:$F$304,$B$5:$B$304,$B33),0),4)&lt;&gt;ROUND($F33,4),"Unit cost differs from other rows for this component","")))</f>
        <v/>
      </c>
    </row>
    <row r="34">
      <c r="A34" s="14" t="n"/>
      <c r="B34" s="14" t="n"/>
      <c r="C34" s="14" t="n"/>
      <c r="D34" s="11" t="n"/>
      <c r="E34" s="14" t="n"/>
      <c r="F34" s="8" t="n"/>
      <c r="G34" s="14" t="n"/>
      <c r="H34" s="17">
        <f>IF($A34="","",IF($B34="","",$D34*$F34))</f>
        <v/>
      </c>
      <c r="I34" s="18">
        <f>IF($A34="","",IFERROR($H34/SUMIFS($H$5:$H$304,$A$5:$A$304,$A34),0))</f>
        <v/>
      </c>
      <c r="J34" s="20" t="n"/>
      <c r="K34" s="19">
        <f>IF($A34="","",IF($J34="","",INT(TODAY()-$J34)))</f>
        <v/>
      </c>
      <c r="L34" s="9">
        <f>IF($A34="","",IF(AND($K34&lt;&gt;"",$K34&gt;90),"Price more than 90 days old — restate it",IF(ROUND(IFERROR(AVERAGEIFS($F$5:$F$304,$B$5:$B$304,$B34),0),4)&lt;&gt;ROUND($F34,4),"Unit cost differs from other rows for this component","")))</f>
        <v/>
      </c>
    </row>
    <row r="35">
      <c r="A35" s="14" t="n"/>
      <c r="B35" s="14" t="n"/>
      <c r="C35" s="14" t="n"/>
      <c r="D35" s="11" t="n"/>
      <c r="E35" s="14" t="n"/>
      <c r="F35" s="8" t="n"/>
      <c r="G35" s="14" t="n"/>
      <c r="H35" s="17">
        <f>IF($A35="","",IF($B35="","",$D35*$F35))</f>
        <v/>
      </c>
      <c r="I35" s="18">
        <f>IF($A35="","",IFERROR($H35/SUMIFS($H$5:$H$304,$A$5:$A$304,$A35),0))</f>
        <v/>
      </c>
      <c r="J35" s="20" t="n"/>
      <c r="K35" s="19">
        <f>IF($A35="","",IF($J35="","",INT(TODAY()-$J35)))</f>
        <v/>
      </c>
      <c r="L35" s="9">
        <f>IF($A35="","",IF(AND($K35&lt;&gt;"",$K35&gt;90),"Price more than 90 days old — restate it",IF(ROUND(IFERROR(AVERAGEIFS($F$5:$F$304,$B$5:$B$304,$B35),0),4)&lt;&gt;ROUND($F35,4),"Unit cost differs from other rows for this component","")))</f>
        <v/>
      </c>
    </row>
    <row r="36">
      <c r="A36" s="14" t="n"/>
      <c r="B36" s="14" t="n"/>
      <c r="C36" s="14" t="n"/>
      <c r="D36" s="11" t="n"/>
      <c r="E36" s="14" t="n"/>
      <c r="F36" s="8" t="n"/>
      <c r="G36" s="14" t="n"/>
      <c r="H36" s="17">
        <f>IF($A36="","",IF($B36="","",$D36*$F36))</f>
        <v/>
      </c>
      <c r="I36" s="18">
        <f>IF($A36="","",IFERROR($H36/SUMIFS($H$5:$H$304,$A$5:$A$304,$A36),0))</f>
        <v/>
      </c>
      <c r="J36" s="20" t="n"/>
      <c r="K36" s="19">
        <f>IF($A36="","",IF($J36="","",INT(TODAY()-$J36)))</f>
        <v/>
      </c>
      <c r="L36" s="9">
        <f>IF($A36="","",IF(AND($K36&lt;&gt;"",$K36&gt;90),"Price more than 90 days old — restate it",IF(ROUND(IFERROR(AVERAGEIFS($F$5:$F$304,$B$5:$B$304,$B36),0),4)&lt;&gt;ROUND($F36,4),"Unit cost differs from other rows for this component","")))</f>
        <v/>
      </c>
    </row>
    <row r="37">
      <c r="A37" s="14" t="n"/>
      <c r="B37" s="14" t="n"/>
      <c r="C37" s="14" t="n"/>
      <c r="D37" s="11" t="n"/>
      <c r="E37" s="14" t="n"/>
      <c r="F37" s="8" t="n"/>
      <c r="G37" s="14" t="n"/>
      <c r="H37" s="17">
        <f>IF($A37="","",IF($B37="","",$D37*$F37))</f>
        <v/>
      </c>
      <c r="I37" s="18">
        <f>IF($A37="","",IFERROR($H37/SUMIFS($H$5:$H$304,$A$5:$A$304,$A37),0))</f>
        <v/>
      </c>
      <c r="J37" s="20" t="n"/>
      <c r="K37" s="19">
        <f>IF($A37="","",IF($J37="","",INT(TODAY()-$J37)))</f>
        <v/>
      </c>
      <c r="L37" s="9">
        <f>IF($A37="","",IF(AND($K37&lt;&gt;"",$K37&gt;90),"Price more than 90 days old — restate it",IF(ROUND(IFERROR(AVERAGEIFS($F$5:$F$304,$B$5:$B$304,$B37),0),4)&lt;&gt;ROUND($F37,4),"Unit cost differs from other rows for this component","")))</f>
        <v/>
      </c>
    </row>
    <row r="38">
      <c r="A38" s="14" t="n"/>
      <c r="B38" s="14" t="n"/>
      <c r="C38" s="14" t="n"/>
      <c r="D38" s="11" t="n"/>
      <c r="E38" s="14" t="n"/>
      <c r="F38" s="8" t="n"/>
      <c r="G38" s="14" t="n"/>
      <c r="H38" s="17">
        <f>IF($A38="","",IF($B38="","",$D38*$F38))</f>
        <v/>
      </c>
      <c r="I38" s="18">
        <f>IF($A38="","",IFERROR($H38/SUMIFS($H$5:$H$304,$A$5:$A$304,$A38),0))</f>
        <v/>
      </c>
      <c r="J38" s="20" t="n"/>
      <c r="K38" s="19">
        <f>IF($A38="","",IF($J38="","",INT(TODAY()-$J38)))</f>
        <v/>
      </c>
      <c r="L38" s="9">
        <f>IF($A38="","",IF(AND($K38&lt;&gt;"",$K38&gt;90),"Price more than 90 days old — restate it",IF(ROUND(IFERROR(AVERAGEIFS($F$5:$F$304,$B$5:$B$304,$B38),0),4)&lt;&gt;ROUND($F38,4),"Unit cost differs from other rows for this component","")))</f>
        <v/>
      </c>
    </row>
    <row r="39">
      <c r="A39" s="14" t="n"/>
      <c r="B39" s="14" t="n"/>
      <c r="C39" s="14" t="n"/>
      <c r="D39" s="11" t="n"/>
      <c r="E39" s="14" t="n"/>
      <c r="F39" s="8" t="n"/>
      <c r="G39" s="14" t="n"/>
      <c r="H39" s="17">
        <f>IF($A39="","",IF($B39="","",$D39*$F39))</f>
        <v/>
      </c>
      <c r="I39" s="18">
        <f>IF($A39="","",IFERROR($H39/SUMIFS($H$5:$H$304,$A$5:$A$304,$A39),0))</f>
        <v/>
      </c>
      <c r="J39" s="20" t="n"/>
      <c r="K39" s="19">
        <f>IF($A39="","",IF($J39="","",INT(TODAY()-$J39)))</f>
        <v/>
      </c>
      <c r="L39" s="9">
        <f>IF($A39="","",IF(AND($K39&lt;&gt;"",$K39&gt;90),"Price more than 90 days old — restate it",IF(ROUND(IFERROR(AVERAGEIFS($F$5:$F$304,$B$5:$B$304,$B39),0),4)&lt;&gt;ROUND($F39,4),"Unit cost differs from other rows for this component","")))</f>
        <v/>
      </c>
    </row>
    <row r="40">
      <c r="A40" s="14" t="n"/>
      <c r="B40" s="14" t="n"/>
      <c r="C40" s="14" t="n"/>
      <c r="D40" s="11" t="n"/>
      <c r="E40" s="14" t="n"/>
      <c r="F40" s="8" t="n"/>
      <c r="G40" s="14" t="n"/>
      <c r="H40" s="17">
        <f>IF($A40="","",IF($B40="","",$D40*$F40))</f>
        <v/>
      </c>
      <c r="I40" s="18">
        <f>IF($A40="","",IFERROR($H40/SUMIFS($H$5:$H$304,$A$5:$A$304,$A40),0))</f>
        <v/>
      </c>
      <c r="J40" s="20" t="n"/>
      <c r="K40" s="19">
        <f>IF($A40="","",IF($J40="","",INT(TODAY()-$J40)))</f>
        <v/>
      </c>
      <c r="L40" s="9">
        <f>IF($A40="","",IF(AND($K40&lt;&gt;"",$K40&gt;90),"Price more than 90 days old — restate it",IF(ROUND(IFERROR(AVERAGEIFS($F$5:$F$304,$B$5:$B$304,$B40),0),4)&lt;&gt;ROUND($F40,4),"Unit cost differs from other rows for this component","")))</f>
        <v/>
      </c>
    </row>
    <row r="41">
      <c r="A41" s="14" t="n"/>
      <c r="B41" s="14" t="n"/>
      <c r="C41" s="14" t="n"/>
      <c r="D41" s="11" t="n"/>
      <c r="E41" s="14" t="n"/>
      <c r="F41" s="8" t="n"/>
      <c r="G41" s="14" t="n"/>
      <c r="H41" s="17">
        <f>IF($A41="","",IF($B41="","",$D41*$F41))</f>
        <v/>
      </c>
      <c r="I41" s="18">
        <f>IF($A41="","",IFERROR($H41/SUMIFS($H$5:$H$304,$A$5:$A$304,$A41),0))</f>
        <v/>
      </c>
      <c r="J41" s="20" t="n"/>
      <c r="K41" s="19">
        <f>IF($A41="","",IF($J41="","",INT(TODAY()-$J41)))</f>
        <v/>
      </c>
      <c r="L41" s="9">
        <f>IF($A41="","",IF(AND($K41&lt;&gt;"",$K41&gt;90),"Price more than 90 days old — restate it",IF(ROUND(IFERROR(AVERAGEIFS($F$5:$F$304,$B$5:$B$304,$B41),0),4)&lt;&gt;ROUND($F41,4),"Unit cost differs from other rows for this component","")))</f>
        <v/>
      </c>
    </row>
    <row r="42">
      <c r="A42" s="14" t="n"/>
      <c r="B42" s="14" t="n"/>
      <c r="C42" s="14" t="n"/>
      <c r="D42" s="11" t="n"/>
      <c r="E42" s="14" t="n"/>
      <c r="F42" s="8" t="n"/>
      <c r="G42" s="14" t="n"/>
      <c r="H42" s="17">
        <f>IF($A42="","",IF($B42="","",$D42*$F42))</f>
        <v/>
      </c>
      <c r="I42" s="18">
        <f>IF($A42="","",IFERROR($H42/SUMIFS($H$5:$H$304,$A$5:$A$304,$A42),0))</f>
        <v/>
      </c>
      <c r="J42" s="20" t="n"/>
      <c r="K42" s="19">
        <f>IF($A42="","",IF($J42="","",INT(TODAY()-$J42)))</f>
        <v/>
      </c>
      <c r="L42" s="9">
        <f>IF($A42="","",IF(AND($K42&lt;&gt;"",$K42&gt;90),"Price more than 90 days old — restate it",IF(ROUND(IFERROR(AVERAGEIFS($F$5:$F$304,$B$5:$B$304,$B42),0),4)&lt;&gt;ROUND($F42,4),"Unit cost differs from other rows for this component","")))</f>
        <v/>
      </c>
    </row>
    <row r="43">
      <c r="A43" s="14" t="n"/>
      <c r="B43" s="14" t="n"/>
      <c r="C43" s="14" t="n"/>
      <c r="D43" s="11" t="n"/>
      <c r="E43" s="14" t="n"/>
      <c r="F43" s="8" t="n"/>
      <c r="G43" s="14" t="n"/>
      <c r="H43" s="17">
        <f>IF($A43="","",IF($B43="","",$D43*$F43))</f>
        <v/>
      </c>
      <c r="I43" s="18">
        <f>IF($A43="","",IFERROR($H43/SUMIFS($H$5:$H$304,$A$5:$A$304,$A43),0))</f>
        <v/>
      </c>
      <c r="J43" s="20" t="n"/>
      <c r="K43" s="19">
        <f>IF($A43="","",IF($J43="","",INT(TODAY()-$J43)))</f>
        <v/>
      </c>
      <c r="L43" s="9">
        <f>IF($A43="","",IF(AND($K43&lt;&gt;"",$K43&gt;90),"Price more than 90 days old — restate it",IF(ROUND(IFERROR(AVERAGEIFS($F$5:$F$304,$B$5:$B$304,$B43),0),4)&lt;&gt;ROUND($F43,4),"Unit cost differs from other rows for this component","")))</f>
        <v/>
      </c>
    </row>
    <row r="44">
      <c r="A44" s="14" t="n"/>
      <c r="B44" s="14" t="n"/>
      <c r="C44" s="14" t="n"/>
      <c r="D44" s="11" t="n"/>
      <c r="E44" s="14" t="n"/>
      <c r="F44" s="8" t="n"/>
      <c r="G44" s="14" t="n"/>
      <c r="H44" s="17">
        <f>IF($A44="","",IF($B44="","",$D44*$F44))</f>
        <v/>
      </c>
      <c r="I44" s="18">
        <f>IF($A44="","",IFERROR($H44/SUMIFS($H$5:$H$304,$A$5:$A$304,$A44),0))</f>
        <v/>
      </c>
      <c r="J44" s="20" t="n"/>
      <c r="K44" s="19">
        <f>IF($A44="","",IF($J44="","",INT(TODAY()-$J44)))</f>
        <v/>
      </c>
      <c r="L44" s="9">
        <f>IF($A44="","",IF(AND($K44&lt;&gt;"",$K44&gt;90),"Price more than 90 days old — restate it",IF(ROUND(IFERROR(AVERAGEIFS($F$5:$F$304,$B$5:$B$304,$B44),0),4)&lt;&gt;ROUND($F44,4),"Unit cost differs from other rows for this component","")))</f>
        <v/>
      </c>
    </row>
    <row r="45">
      <c r="A45" s="14" t="n"/>
      <c r="B45" s="14" t="n"/>
      <c r="C45" s="14" t="n"/>
      <c r="D45" s="11" t="n"/>
      <c r="E45" s="14" t="n"/>
      <c r="F45" s="8" t="n"/>
      <c r="G45" s="14" t="n"/>
      <c r="H45" s="17">
        <f>IF($A45="","",IF($B45="","",$D45*$F45))</f>
        <v/>
      </c>
      <c r="I45" s="18">
        <f>IF($A45="","",IFERROR($H45/SUMIFS($H$5:$H$304,$A$5:$A$304,$A45),0))</f>
        <v/>
      </c>
      <c r="J45" s="20" t="n"/>
      <c r="K45" s="19">
        <f>IF($A45="","",IF($J45="","",INT(TODAY()-$J45)))</f>
        <v/>
      </c>
      <c r="L45" s="9">
        <f>IF($A45="","",IF(AND($K45&lt;&gt;"",$K45&gt;90),"Price more than 90 days old — restate it",IF(ROUND(IFERROR(AVERAGEIFS($F$5:$F$304,$B$5:$B$304,$B45),0),4)&lt;&gt;ROUND($F45,4),"Unit cost differs from other rows for this component","")))</f>
        <v/>
      </c>
    </row>
    <row r="46">
      <c r="A46" s="14" t="n"/>
      <c r="B46" s="14" t="n"/>
      <c r="C46" s="14" t="n"/>
      <c r="D46" s="11" t="n"/>
      <c r="E46" s="14" t="n"/>
      <c r="F46" s="8" t="n"/>
      <c r="G46" s="14" t="n"/>
      <c r="H46" s="17">
        <f>IF($A46="","",IF($B46="","",$D46*$F46))</f>
        <v/>
      </c>
      <c r="I46" s="18">
        <f>IF($A46="","",IFERROR($H46/SUMIFS($H$5:$H$304,$A$5:$A$304,$A46),0))</f>
        <v/>
      </c>
      <c r="J46" s="20" t="n"/>
      <c r="K46" s="19">
        <f>IF($A46="","",IF($J46="","",INT(TODAY()-$J46)))</f>
        <v/>
      </c>
      <c r="L46" s="9">
        <f>IF($A46="","",IF(AND($K46&lt;&gt;"",$K46&gt;90),"Price more than 90 days old — restate it",IF(ROUND(IFERROR(AVERAGEIFS($F$5:$F$304,$B$5:$B$304,$B46),0),4)&lt;&gt;ROUND($F46,4),"Unit cost differs from other rows for this component","")))</f>
        <v/>
      </c>
    </row>
    <row r="47">
      <c r="A47" s="14" t="n"/>
      <c r="B47" s="14" t="n"/>
      <c r="C47" s="14" t="n"/>
      <c r="D47" s="11" t="n"/>
      <c r="E47" s="14" t="n"/>
      <c r="F47" s="8" t="n"/>
      <c r="G47" s="14" t="n"/>
      <c r="H47" s="17">
        <f>IF($A47="","",IF($B47="","",$D47*$F47))</f>
        <v/>
      </c>
      <c r="I47" s="18">
        <f>IF($A47="","",IFERROR($H47/SUMIFS($H$5:$H$304,$A$5:$A$304,$A47),0))</f>
        <v/>
      </c>
      <c r="J47" s="20" t="n"/>
      <c r="K47" s="19">
        <f>IF($A47="","",IF($J47="","",INT(TODAY()-$J47)))</f>
        <v/>
      </c>
      <c r="L47" s="9">
        <f>IF($A47="","",IF(AND($K47&lt;&gt;"",$K47&gt;90),"Price more than 90 days old — restate it",IF(ROUND(IFERROR(AVERAGEIFS($F$5:$F$304,$B$5:$B$304,$B47),0),4)&lt;&gt;ROUND($F47,4),"Unit cost differs from other rows for this component","")))</f>
        <v/>
      </c>
    </row>
    <row r="48">
      <c r="A48" s="14" t="n"/>
      <c r="B48" s="14" t="n"/>
      <c r="C48" s="14" t="n"/>
      <c r="D48" s="11" t="n"/>
      <c r="E48" s="14" t="n"/>
      <c r="F48" s="8" t="n"/>
      <c r="G48" s="14" t="n"/>
      <c r="H48" s="17">
        <f>IF($A48="","",IF($B48="","",$D48*$F48))</f>
        <v/>
      </c>
      <c r="I48" s="18">
        <f>IF($A48="","",IFERROR($H48/SUMIFS($H$5:$H$304,$A$5:$A$304,$A48),0))</f>
        <v/>
      </c>
      <c r="J48" s="20" t="n"/>
      <c r="K48" s="19">
        <f>IF($A48="","",IF($J48="","",INT(TODAY()-$J48)))</f>
        <v/>
      </c>
      <c r="L48" s="9">
        <f>IF($A48="","",IF(AND($K48&lt;&gt;"",$K48&gt;90),"Price more than 90 days old — restate it",IF(ROUND(IFERROR(AVERAGEIFS($F$5:$F$304,$B$5:$B$304,$B48),0),4)&lt;&gt;ROUND($F48,4),"Unit cost differs from other rows for this component","")))</f>
        <v/>
      </c>
    </row>
    <row r="49">
      <c r="A49" s="14" t="n"/>
      <c r="B49" s="14" t="n"/>
      <c r="C49" s="14" t="n"/>
      <c r="D49" s="11" t="n"/>
      <c r="E49" s="14" t="n"/>
      <c r="F49" s="8" t="n"/>
      <c r="G49" s="14" t="n"/>
      <c r="H49" s="17">
        <f>IF($A49="","",IF($B49="","",$D49*$F49))</f>
        <v/>
      </c>
      <c r="I49" s="18">
        <f>IF($A49="","",IFERROR($H49/SUMIFS($H$5:$H$304,$A$5:$A$304,$A49),0))</f>
        <v/>
      </c>
      <c r="J49" s="20" t="n"/>
      <c r="K49" s="19">
        <f>IF($A49="","",IF($J49="","",INT(TODAY()-$J49)))</f>
        <v/>
      </c>
      <c r="L49" s="9">
        <f>IF($A49="","",IF(AND($K49&lt;&gt;"",$K49&gt;90),"Price more than 90 days old — restate it",IF(ROUND(IFERROR(AVERAGEIFS($F$5:$F$304,$B$5:$B$304,$B49),0),4)&lt;&gt;ROUND($F49,4),"Unit cost differs from other rows for this component","")))</f>
        <v/>
      </c>
    </row>
    <row r="50">
      <c r="A50" s="14" t="n"/>
      <c r="B50" s="14" t="n"/>
      <c r="C50" s="14" t="n"/>
      <c r="D50" s="11" t="n"/>
      <c r="E50" s="14" t="n"/>
      <c r="F50" s="8" t="n"/>
      <c r="G50" s="14" t="n"/>
      <c r="H50" s="17">
        <f>IF($A50="","",IF($B50="","",$D50*$F50))</f>
        <v/>
      </c>
      <c r="I50" s="18">
        <f>IF($A50="","",IFERROR($H50/SUMIFS($H$5:$H$304,$A$5:$A$304,$A50),0))</f>
        <v/>
      </c>
      <c r="J50" s="20" t="n"/>
      <c r="K50" s="19">
        <f>IF($A50="","",IF($J50="","",INT(TODAY()-$J50)))</f>
        <v/>
      </c>
      <c r="L50" s="9">
        <f>IF($A50="","",IF(AND($K50&lt;&gt;"",$K50&gt;90),"Price more than 90 days old — restate it",IF(ROUND(IFERROR(AVERAGEIFS($F$5:$F$304,$B$5:$B$304,$B50),0),4)&lt;&gt;ROUND($F50,4),"Unit cost differs from other rows for this component","")))</f>
        <v/>
      </c>
    </row>
    <row r="51">
      <c r="A51" s="14" t="n"/>
      <c r="B51" s="14" t="n"/>
      <c r="C51" s="14" t="n"/>
      <c r="D51" s="11" t="n"/>
      <c r="E51" s="14" t="n"/>
      <c r="F51" s="8" t="n"/>
      <c r="G51" s="14" t="n"/>
      <c r="H51" s="17">
        <f>IF($A51="","",IF($B51="","",$D51*$F51))</f>
        <v/>
      </c>
      <c r="I51" s="18">
        <f>IF($A51="","",IFERROR($H51/SUMIFS($H$5:$H$304,$A$5:$A$304,$A51),0))</f>
        <v/>
      </c>
      <c r="J51" s="20" t="n"/>
      <c r="K51" s="19">
        <f>IF($A51="","",IF($J51="","",INT(TODAY()-$J51)))</f>
        <v/>
      </c>
      <c r="L51" s="9">
        <f>IF($A51="","",IF(AND($K51&lt;&gt;"",$K51&gt;90),"Price more than 90 days old — restate it",IF(ROUND(IFERROR(AVERAGEIFS($F$5:$F$304,$B$5:$B$304,$B51),0),4)&lt;&gt;ROUND($F51,4),"Unit cost differs from other rows for this component","")))</f>
        <v/>
      </c>
    </row>
    <row r="52">
      <c r="A52" s="14" t="n"/>
      <c r="B52" s="14" t="n"/>
      <c r="C52" s="14" t="n"/>
      <c r="D52" s="11" t="n"/>
      <c r="E52" s="14" t="n"/>
      <c r="F52" s="8" t="n"/>
      <c r="G52" s="14" t="n"/>
      <c r="H52" s="17">
        <f>IF($A52="","",IF($B52="","",$D52*$F52))</f>
        <v/>
      </c>
      <c r="I52" s="18">
        <f>IF($A52="","",IFERROR($H52/SUMIFS($H$5:$H$304,$A$5:$A$304,$A52),0))</f>
        <v/>
      </c>
      <c r="J52" s="20" t="n"/>
      <c r="K52" s="19">
        <f>IF($A52="","",IF($J52="","",INT(TODAY()-$J52)))</f>
        <v/>
      </c>
      <c r="L52" s="9">
        <f>IF($A52="","",IF(AND($K52&lt;&gt;"",$K52&gt;90),"Price more than 90 days old — restate it",IF(ROUND(IFERROR(AVERAGEIFS($F$5:$F$304,$B$5:$B$304,$B52),0),4)&lt;&gt;ROUND($F52,4),"Unit cost differs from other rows for this component","")))</f>
        <v/>
      </c>
    </row>
    <row r="53">
      <c r="A53" s="14" t="n"/>
      <c r="B53" s="14" t="n"/>
      <c r="C53" s="14" t="n"/>
      <c r="D53" s="11" t="n"/>
      <c r="E53" s="14" t="n"/>
      <c r="F53" s="8" t="n"/>
      <c r="G53" s="14" t="n"/>
      <c r="H53" s="17">
        <f>IF($A53="","",IF($B53="","",$D53*$F53))</f>
        <v/>
      </c>
      <c r="I53" s="18">
        <f>IF($A53="","",IFERROR($H53/SUMIFS($H$5:$H$304,$A$5:$A$304,$A53),0))</f>
        <v/>
      </c>
      <c r="J53" s="20" t="n"/>
      <c r="K53" s="19">
        <f>IF($A53="","",IF($J53="","",INT(TODAY()-$J53)))</f>
        <v/>
      </c>
      <c r="L53" s="9">
        <f>IF($A53="","",IF(AND($K53&lt;&gt;"",$K53&gt;90),"Price more than 90 days old — restate it",IF(ROUND(IFERROR(AVERAGEIFS($F$5:$F$304,$B$5:$B$304,$B53),0),4)&lt;&gt;ROUND($F53,4),"Unit cost differs from other rows for this component","")))</f>
        <v/>
      </c>
    </row>
    <row r="54">
      <c r="A54" s="14" t="n"/>
      <c r="B54" s="14" t="n"/>
      <c r="C54" s="14" t="n"/>
      <c r="D54" s="11" t="n"/>
      <c r="E54" s="14" t="n"/>
      <c r="F54" s="8" t="n"/>
      <c r="G54" s="14" t="n"/>
      <c r="H54" s="17">
        <f>IF($A54="","",IF($B54="","",$D54*$F54))</f>
        <v/>
      </c>
      <c r="I54" s="18">
        <f>IF($A54="","",IFERROR($H54/SUMIFS($H$5:$H$304,$A$5:$A$304,$A54),0))</f>
        <v/>
      </c>
      <c r="J54" s="20" t="n"/>
      <c r="K54" s="19">
        <f>IF($A54="","",IF($J54="","",INT(TODAY()-$J54)))</f>
        <v/>
      </c>
      <c r="L54" s="9">
        <f>IF($A54="","",IF(AND($K54&lt;&gt;"",$K54&gt;90),"Price more than 90 days old — restate it",IF(ROUND(IFERROR(AVERAGEIFS($F$5:$F$304,$B$5:$B$304,$B54),0),4)&lt;&gt;ROUND($F54,4),"Unit cost differs from other rows for this component","")))</f>
        <v/>
      </c>
    </row>
    <row r="55">
      <c r="A55" s="14" t="n"/>
      <c r="B55" s="14" t="n"/>
      <c r="C55" s="14" t="n"/>
      <c r="D55" s="11" t="n"/>
      <c r="E55" s="14" t="n"/>
      <c r="F55" s="8" t="n"/>
      <c r="G55" s="14" t="n"/>
      <c r="H55" s="17">
        <f>IF($A55="","",IF($B55="","",$D55*$F55))</f>
        <v/>
      </c>
      <c r="I55" s="18">
        <f>IF($A55="","",IFERROR($H55/SUMIFS($H$5:$H$304,$A$5:$A$304,$A55),0))</f>
        <v/>
      </c>
      <c r="J55" s="20" t="n"/>
      <c r="K55" s="19">
        <f>IF($A55="","",IF($J55="","",INT(TODAY()-$J55)))</f>
        <v/>
      </c>
      <c r="L55" s="9">
        <f>IF($A55="","",IF(AND($K55&lt;&gt;"",$K55&gt;90),"Price more than 90 days old — restate it",IF(ROUND(IFERROR(AVERAGEIFS($F$5:$F$304,$B$5:$B$304,$B55),0),4)&lt;&gt;ROUND($F55,4),"Unit cost differs from other rows for this component","")))</f>
        <v/>
      </c>
    </row>
    <row r="56">
      <c r="A56" s="14" t="n"/>
      <c r="B56" s="14" t="n"/>
      <c r="C56" s="14" t="n"/>
      <c r="D56" s="11" t="n"/>
      <c r="E56" s="14" t="n"/>
      <c r="F56" s="8" t="n"/>
      <c r="G56" s="14" t="n"/>
      <c r="H56" s="17">
        <f>IF($A56="","",IF($B56="","",$D56*$F56))</f>
        <v/>
      </c>
      <c r="I56" s="18">
        <f>IF($A56="","",IFERROR($H56/SUMIFS($H$5:$H$304,$A$5:$A$304,$A56),0))</f>
        <v/>
      </c>
      <c r="J56" s="20" t="n"/>
      <c r="K56" s="19">
        <f>IF($A56="","",IF($J56="","",INT(TODAY()-$J56)))</f>
        <v/>
      </c>
      <c r="L56" s="9">
        <f>IF($A56="","",IF(AND($K56&lt;&gt;"",$K56&gt;90),"Price more than 90 days old — restate it",IF(ROUND(IFERROR(AVERAGEIFS($F$5:$F$304,$B$5:$B$304,$B56),0),4)&lt;&gt;ROUND($F56,4),"Unit cost differs from other rows for this component","")))</f>
        <v/>
      </c>
    </row>
    <row r="57">
      <c r="A57" s="14" t="n"/>
      <c r="B57" s="14" t="n"/>
      <c r="C57" s="14" t="n"/>
      <c r="D57" s="11" t="n"/>
      <c r="E57" s="14" t="n"/>
      <c r="F57" s="8" t="n"/>
      <c r="G57" s="14" t="n"/>
      <c r="H57" s="17">
        <f>IF($A57="","",IF($B57="","",$D57*$F57))</f>
        <v/>
      </c>
      <c r="I57" s="18">
        <f>IF($A57="","",IFERROR($H57/SUMIFS($H$5:$H$304,$A$5:$A$304,$A57),0))</f>
        <v/>
      </c>
      <c r="J57" s="20" t="n"/>
      <c r="K57" s="19">
        <f>IF($A57="","",IF($J57="","",INT(TODAY()-$J57)))</f>
        <v/>
      </c>
      <c r="L57" s="9">
        <f>IF($A57="","",IF(AND($K57&lt;&gt;"",$K57&gt;90),"Price more than 90 days old — restate it",IF(ROUND(IFERROR(AVERAGEIFS($F$5:$F$304,$B$5:$B$304,$B57),0),4)&lt;&gt;ROUND($F57,4),"Unit cost differs from other rows for this component","")))</f>
        <v/>
      </c>
    </row>
    <row r="58">
      <c r="A58" s="14" t="n"/>
      <c r="B58" s="14" t="n"/>
      <c r="C58" s="14" t="n"/>
      <c r="D58" s="11" t="n"/>
      <c r="E58" s="14" t="n"/>
      <c r="F58" s="8" t="n"/>
      <c r="G58" s="14" t="n"/>
      <c r="H58" s="17">
        <f>IF($A58="","",IF($B58="","",$D58*$F58))</f>
        <v/>
      </c>
      <c r="I58" s="18">
        <f>IF($A58="","",IFERROR($H58/SUMIFS($H$5:$H$304,$A$5:$A$304,$A58),0))</f>
        <v/>
      </c>
      <c r="J58" s="20" t="n"/>
      <c r="K58" s="19">
        <f>IF($A58="","",IF($J58="","",INT(TODAY()-$J58)))</f>
        <v/>
      </c>
      <c r="L58" s="9">
        <f>IF($A58="","",IF(AND($K58&lt;&gt;"",$K58&gt;90),"Price more than 90 days old — restate it",IF(ROUND(IFERROR(AVERAGEIFS($F$5:$F$304,$B$5:$B$304,$B58),0),4)&lt;&gt;ROUND($F58,4),"Unit cost differs from other rows for this component","")))</f>
        <v/>
      </c>
    </row>
    <row r="59">
      <c r="A59" s="14" t="n"/>
      <c r="B59" s="14" t="n"/>
      <c r="C59" s="14" t="n"/>
      <c r="D59" s="11" t="n"/>
      <c r="E59" s="14" t="n"/>
      <c r="F59" s="8" t="n"/>
      <c r="G59" s="14" t="n"/>
      <c r="H59" s="17">
        <f>IF($A59="","",IF($B59="","",$D59*$F59))</f>
        <v/>
      </c>
      <c r="I59" s="18">
        <f>IF($A59="","",IFERROR($H59/SUMIFS($H$5:$H$304,$A$5:$A$304,$A59),0))</f>
        <v/>
      </c>
      <c r="J59" s="20" t="n"/>
      <c r="K59" s="19">
        <f>IF($A59="","",IF($J59="","",INT(TODAY()-$J59)))</f>
        <v/>
      </c>
      <c r="L59" s="9">
        <f>IF($A59="","",IF(AND($K59&lt;&gt;"",$K59&gt;90),"Price more than 90 days old — restate it",IF(ROUND(IFERROR(AVERAGEIFS($F$5:$F$304,$B$5:$B$304,$B59),0),4)&lt;&gt;ROUND($F59,4),"Unit cost differs from other rows for this component","")))</f>
        <v/>
      </c>
    </row>
    <row r="60">
      <c r="A60" s="14" t="n"/>
      <c r="B60" s="14" t="n"/>
      <c r="C60" s="14" t="n"/>
      <c r="D60" s="11" t="n"/>
      <c r="E60" s="14" t="n"/>
      <c r="F60" s="8" t="n"/>
      <c r="G60" s="14" t="n"/>
      <c r="H60" s="17">
        <f>IF($A60="","",IF($B60="","",$D60*$F60))</f>
        <v/>
      </c>
      <c r="I60" s="18">
        <f>IF($A60="","",IFERROR($H60/SUMIFS($H$5:$H$304,$A$5:$A$304,$A60),0))</f>
        <v/>
      </c>
      <c r="J60" s="20" t="n"/>
      <c r="K60" s="19">
        <f>IF($A60="","",IF($J60="","",INT(TODAY()-$J60)))</f>
        <v/>
      </c>
      <c r="L60" s="9">
        <f>IF($A60="","",IF(AND($K60&lt;&gt;"",$K60&gt;90),"Price more than 90 days old — restate it",IF(ROUND(IFERROR(AVERAGEIFS($F$5:$F$304,$B$5:$B$304,$B60),0),4)&lt;&gt;ROUND($F60,4),"Unit cost differs from other rows for this component","")))</f>
        <v/>
      </c>
    </row>
    <row r="61">
      <c r="A61" s="14" t="n"/>
      <c r="B61" s="14" t="n"/>
      <c r="C61" s="14" t="n"/>
      <c r="D61" s="11" t="n"/>
      <c r="E61" s="14" t="n"/>
      <c r="F61" s="8" t="n"/>
      <c r="G61" s="14" t="n"/>
      <c r="H61" s="17">
        <f>IF($A61="","",IF($B61="","",$D61*$F61))</f>
        <v/>
      </c>
      <c r="I61" s="18">
        <f>IF($A61="","",IFERROR($H61/SUMIFS($H$5:$H$304,$A$5:$A$304,$A61),0))</f>
        <v/>
      </c>
      <c r="J61" s="20" t="n"/>
      <c r="K61" s="19">
        <f>IF($A61="","",IF($J61="","",INT(TODAY()-$J61)))</f>
        <v/>
      </c>
      <c r="L61" s="9">
        <f>IF($A61="","",IF(AND($K61&lt;&gt;"",$K61&gt;90),"Price more than 90 days old — restate it",IF(ROUND(IFERROR(AVERAGEIFS($F$5:$F$304,$B$5:$B$304,$B61),0),4)&lt;&gt;ROUND($F61,4),"Unit cost differs from other rows for this component","")))</f>
        <v/>
      </c>
    </row>
    <row r="62">
      <c r="A62" s="14" t="n"/>
      <c r="B62" s="14" t="n"/>
      <c r="C62" s="14" t="n"/>
      <c r="D62" s="11" t="n"/>
      <c r="E62" s="14" t="n"/>
      <c r="F62" s="8" t="n"/>
      <c r="G62" s="14" t="n"/>
      <c r="H62" s="17">
        <f>IF($A62="","",IF($B62="","",$D62*$F62))</f>
        <v/>
      </c>
      <c r="I62" s="18">
        <f>IF($A62="","",IFERROR($H62/SUMIFS($H$5:$H$304,$A$5:$A$304,$A62),0))</f>
        <v/>
      </c>
      <c r="J62" s="20" t="n"/>
      <c r="K62" s="19">
        <f>IF($A62="","",IF($J62="","",INT(TODAY()-$J62)))</f>
        <v/>
      </c>
      <c r="L62" s="9">
        <f>IF($A62="","",IF(AND($K62&lt;&gt;"",$K62&gt;90),"Price more than 90 days old — restate it",IF(ROUND(IFERROR(AVERAGEIFS($F$5:$F$304,$B$5:$B$304,$B62),0),4)&lt;&gt;ROUND($F62,4),"Unit cost differs from other rows for this component","")))</f>
        <v/>
      </c>
    </row>
    <row r="63">
      <c r="A63" s="14" t="n"/>
      <c r="B63" s="14" t="n"/>
      <c r="C63" s="14" t="n"/>
      <c r="D63" s="11" t="n"/>
      <c r="E63" s="14" t="n"/>
      <c r="F63" s="8" t="n"/>
      <c r="G63" s="14" t="n"/>
      <c r="H63" s="17">
        <f>IF($A63="","",IF($B63="","",$D63*$F63))</f>
        <v/>
      </c>
      <c r="I63" s="18">
        <f>IF($A63="","",IFERROR($H63/SUMIFS($H$5:$H$304,$A$5:$A$304,$A63),0))</f>
        <v/>
      </c>
      <c r="J63" s="20" t="n"/>
      <c r="K63" s="19">
        <f>IF($A63="","",IF($J63="","",INT(TODAY()-$J63)))</f>
        <v/>
      </c>
      <c r="L63" s="9">
        <f>IF($A63="","",IF(AND($K63&lt;&gt;"",$K63&gt;90),"Price more than 90 days old — restate it",IF(ROUND(IFERROR(AVERAGEIFS($F$5:$F$304,$B$5:$B$304,$B63),0),4)&lt;&gt;ROUND($F63,4),"Unit cost differs from other rows for this component","")))</f>
        <v/>
      </c>
    </row>
    <row r="64">
      <c r="A64" s="14" t="n"/>
      <c r="B64" s="14" t="n"/>
      <c r="C64" s="14" t="n"/>
      <c r="D64" s="11" t="n"/>
      <c r="E64" s="14" t="n"/>
      <c r="F64" s="8" t="n"/>
      <c r="G64" s="14" t="n"/>
      <c r="H64" s="17">
        <f>IF($A64="","",IF($B64="","",$D64*$F64))</f>
        <v/>
      </c>
      <c r="I64" s="18">
        <f>IF($A64="","",IFERROR($H64/SUMIFS($H$5:$H$304,$A$5:$A$304,$A64),0))</f>
        <v/>
      </c>
      <c r="J64" s="20" t="n"/>
      <c r="K64" s="19">
        <f>IF($A64="","",IF($J64="","",INT(TODAY()-$J64)))</f>
        <v/>
      </c>
      <c r="L64" s="9">
        <f>IF($A64="","",IF(AND($K64&lt;&gt;"",$K64&gt;90),"Price more than 90 days old — restate it",IF(ROUND(IFERROR(AVERAGEIFS($F$5:$F$304,$B$5:$B$304,$B64),0),4)&lt;&gt;ROUND($F64,4),"Unit cost differs from other rows for this component","")))</f>
        <v/>
      </c>
    </row>
    <row r="65">
      <c r="A65" s="14" t="n"/>
      <c r="B65" s="14" t="n"/>
      <c r="C65" s="14" t="n"/>
      <c r="D65" s="11" t="n"/>
      <c r="E65" s="14" t="n"/>
      <c r="F65" s="8" t="n"/>
      <c r="G65" s="14" t="n"/>
      <c r="H65" s="17">
        <f>IF($A65="","",IF($B65="","",$D65*$F65))</f>
        <v/>
      </c>
      <c r="I65" s="18">
        <f>IF($A65="","",IFERROR($H65/SUMIFS($H$5:$H$304,$A$5:$A$304,$A65),0))</f>
        <v/>
      </c>
      <c r="J65" s="20" t="n"/>
      <c r="K65" s="19">
        <f>IF($A65="","",IF($J65="","",INT(TODAY()-$J65)))</f>
        <v/>
      </c>
      <c r="L65" s="9">
        <f>IF($A65="","",IF(AND($K65&lt;&gt;"",$K65&gt;90),"Price more than 90 days old — restate it",IF(ROUND(IFERROR(AVERAGEIFS($F$5:$F$304,$B$5:$B$304,$B65),0),4)&lt;&gt;ROUND($F65,4),"Unit cost differs from other rows for this component","")))</f>
        <v/>
      </c>
    </row>
    <row r="66">
      <c r="A66" s="14" t="n"/>
      <c r="B66" s="14" t="n"/>
      <c r="C66" s="14" t="n"/>
      <c r="D66" s="11" t="n"/>
      <c r="E66" s="14" t="n"/>
      <c r="F66" s="8" t="n"/>
      <c r="G66" s="14" t="n"/>
      <c r="H66" s="17">
        <f>IF($A66="","",IF($B66="","",$D66*$F66))</f>
        <v/>
      </c>
      <c r="I66" s="18">
        <f>IF($A66="","",IFERROR($H66/SUMIFS($H$5:$H$304,$A$5:$A$304,$A66),0))</f>
        <v/>
      </c>
      <c r="J66" s="20" t="n"/>
      <c r="K66" s="19">
        <f>IF($A66="","",IF($J66="","",INT(TODAY()-$J66)))</f>
        <v/>
      </c>
      <c r="L66" s="9">
        <f>IF($A66="","",IF(AND($K66&lt;&gt;"",$K66&gt;90),"Price more than 90 days old — restate it",IF(ROUND(IFERROR(AVERAGEIFS($F$5:$F$304,$B$5:$B$304,$B66),0),4)&lt;&gt;ROUND($F66,4),"Unit cost differs from other rows for this component","")))</f>
        <v/>
      </c>
    </row>
    <row r="67">
      <c r="A67" s="14" t="n"/>
      <c r="B67" s="14" t="n"/>
      <c r="C67" s="14" t="n"/>
      <c r="D67" s="11" t="n"/>
      <c r="E67" s="14" t="n"/>
      <c r="F67" s="8" t="n"/>
      <c r="G67" s="14" t="n"/>
      <c r="H67" s="17">
        <f>IF($A67="","",IF($B67="","",$D67*$F67))</f>
        <v/>
      </c>
      <c r="I67" s="18">
        <f>IF($A67="","",IFERROR($H67/SUMIFS($H$5:$H$304,$A$5:$A$304,$A67),0))</f>
        <v/>
      </c>
      <c r="J67" s="20" t="n"/>
      <c r="K67" s="19">
        <f>IF($A67="","",IF($J67="","",INT(TODAY()-$J67)))</f>
        <v/>
      </c>
      <c r="L67" s="9">
        <f>IF($A67="","",IF(AND($K67&lt;&gt;"",$K67&gt;90),"Price more than 90 days old — restate it",IF(ROUND(IFERROR(AVERAGEIFS($F$5:$F$304,$B$5:$B$304,$B67),0),4)&lt;&gt;ROUND($F67,4),"Unit cost differs from other rows for this component","")))</f>
        <v/>
      </c>
    </row>
    <row r="68">
      <c r="A68" s="14" t="n"/>
      <c r="B68" s="14" t="n"/>
      <c r="C68" s="14" t="n"/>
      <c r="D68" s="11" t="n"/>
      <c r="E68" s="14" t="n"/>
      <c r="F68" s="8" t="n"/>
      <c r="G68" s="14" t="n"/>
      <c r="H68" s="17">
        <f>IF($A68="","",IF($B68="","",$D68*$F68))</f>
        <v/>
      </c>
      <c r="I68" s="18">
        <f>IF($A68="","",IFERROR($H68/SUMIFS($H$5:$H$304,$A$5:$A$304,$A68),0))</f>
        <v/>
      </c>
      <c r="J68" s="20" t="n"/>
      <c r="K68" s="19">
        <f>IF($A68="","",IF($J68="","",INT(TODAY()-$J68)))</f>
        <v/>
      </c>
      <c r="L68" s="9">
        <f>IF($A68="","",IF(AND($K68&lt;&gt;"",$K68&gt;90),"Price more than 90 days old — restate it",IF(ROUND(IFERROR(AVERAGEIFS($F$5:$F$304,$B$5:$B$304,$B68),0),4)&lt;&gt;ROUND($F68,4),"Unit cost differs from other rows for this component","")))</f>
        <v/>
      </c>
    </row>
    <row r="69">
      <c r="A69" s="14" t="n"/>
      <c r="B69" s="14" t="n"/>
      <c r="C69" s="14" t="n"/>
      <c r="D69" s="11" t="n"/>
      <c r="E69" s="14" t="n"/>
      <c r="F69" s="8" t="n"/>
      <c r="G69" s="14" t="n"/>
      <c r="H69" s="17">
        <f>IF($A69="","",IF($B69="","",$D69*$F69))</f>
        <v/>
      </c>
      <c r="I69" s="18">
        <f>IF($A69="","",IFERROR($H69/SUMIFS($H$5:$H$304,$A$5:$A$304,$A69),0))</f>
        <v/>
      </c>
      <c r="J69" s="20" t="n"/>
      <c r="K69" s="19">
        <f>IF($A69="","",IF($J69="","",INT(TODAY()-$J69)))</f>
        <v/>
      </c>
      <c r="L69" s="9">
        <f>IF($A69="","",IF(AND($K69&lt;&gt;"",$K69&gt;90),"Price more than 90 days old — restate it",IF(ROUND(IFERROR(AVERAGEIFS($F$5:$F$304,$B$5:$B$304,$B69),0),4)&lt;&gt;ROUND($F69,4),"Unit cost differs from other rows for this component","")))</f>
        <v/>
      </c>
    </row>
    <row r="70">
      <c r="A70" s="14" t="n"/>
      <c r="B70" s="14" t="n"/>
      <c r="C70" s="14" t="n"/>
      <c r="D70" s="11" t="n"/>
      <c r="E70" s="14" t="n"/>
      <c r="F70" s="8" t="n"/>
      <c r="G70" s="14" t="n"/>
      <c r="H70" s="17">
        <f>IF($A70="","",IF($B70="","",$D70*$F70))</f>
        <v/>
      </c>
      <c r="I70" s="18">
        <f>IF($A70="","",IFERROR($H70/SUMIFS($H$5:$H$304,$A$5:$A$304,$A70),0))</f>
        <v/>
      </c>
      <c r="J70" s="20" t="n"/>
      <c r="K70" s="19">
        <f>IF($A70="","",IF($J70="","",INT(TODAY()-$J70)))</f>
        <v/>
      </c>
      <c r="L70" s="9">
        <f>IF($A70="","",IF(AND($K70&lt;&gt;"",$K70&gt;90),"Price more than 90 days old — restate it",IF(ROUND(IFERROR(AVERAGEIFS($F$5:$F$304,$B$5:$B$304,$B70),0),4)&lt;&gt;ROUND($F70,4),"Unit cost differs from other rows for this component","")))</f>
        <v/>
      </c>
    </row>
    <row r="71">
      <c r="A71" s="14" t="n"/>
      <c r="B71" s="14" t="n"/>
      <c r="C71" s="14" t="n"/>
      <c r="D71" s="11" t="n"/>
      <c r="E71" s="14" t="n"/>
      <c r="F71" s="8" t="n"/>
      <c r="G71" s="14" t="n"/>
      <c r="H71" s="17">
        <f>IF($A71="","",IF($B71="","",$D71*$F71))</f>
        <v/>
      </c>
      <c r="I71" s="18">
        <f>IF($A71="","",IFERROR($H71/SUMIFS($H$5:$H$304,$A$5:$A$304,$A71),0))</f>
        <v/>
      </c>
      <c r="J71" s="20" t="n"/>
      <c r="K71" s="19">
        <f>IF($A71="","",IF($J71="","",INT(TODAY()-$J71)))</f>
        <v/>
      </c>
      <c r="L71" s="9">
        <f>IF($A71="","",IF(AND($K71&lt;&gt;"",$K71&gt;90),"Price more than 90 days old — restate it",IF(ROUND(IFERROR(AVERAGEIFS($F$5:$F$304,$B$5:$B$304,$B71),0),4)&lt;&gt;ROUND($F71,4),"Unit cost differs from other rows for this component","")))</f>
        <v/>
      </c>
    </row>
    <row r="72">
      <c r="A72" s="14" t="n"/>
      <c r="B72" s="14" t="n"/>
      <c r="C72" s="14" t="n"/>
      <c r="D72" s="11" t="n"/>
      <c r="E72" s="14" t="n"/>
      <c r="F72" s="8" t="n"/>
      <c r="G72" s="14" t="n"/>
      <c r="H72" s="17">
        <f>IF($A72="","",IF($B72="","",$D72*$F72))</f>
        <v/>
      </c>
      <c r="I72" s="18">
        <f>IF($A72="","",IFERROR($H72/SUMIFS($H$5:$H$304,$A$5:$A$304,$A72),0))</f>
        <v/>
      </c>
      <c r="J72" s="20" t="n"/>
      <c r="K72" s="19">
        <f>IF($A72="","",IF($J72="","",INT(TODAY()-$J72)))</f>
        <v/>
      </c>
      <c r="L72" s="9">
        <f>IF($A72="","",IF(AND($K72&lt;&gt;"",$K72&gt;90),"Price more than 90 days old — restate it",IF(ROUND(IFERROR(AVERAGEIFS($F$5:$F$304,$B$5:$B$304,$B72),0),4)&lt;&gt;ROUND($F72,4),"Unit cost differs from other rows for this component","")))</f>
        <v/>
      </c>
    </row>
    <row r="73">
      <c r="A73" s="14" t="n"/>
      <c r="B73" s="14" t="n"/>
      <c r="C73" s="14" t="n"/>
      <c r="D73" s="11" t="n"/>
      <c r="E73" s="14" t="n"/>
      <c r="F73" s="8" t="n"/>
      <c r="G73" s="14" t="n"/>
      <c r="H73" s="17">
        <f>IF($A73="","",IF($B73="","",$D73*$F73))</f>
        <v/>
      </c>
      <c r="I73" s="18">
        <f>IF($A73="","",IFERROR($H73/SUMIFS($H$5:$H$304,$A$5:$A$304,$A73),0))</f>
        <v/>
      </c>
      <c r="J73" s="20" t="n"/>
      <c r="K73" s="19">
        <f>IF($A73="","",IF($J73="","",INT(TODAY()-$J73)))</f>
        <v/>
      </c>
      <c r="L73" s="9">
        <f>IF($A73="","",IF(AND($K73&lt;&gt;"",$K73&gt;90),"Price more than 90 days old — restate it",IF(ROUND(IFERROR(AVERAGEIFS($F$5:$F$304,$B$5:$B$304,$B73),0),4)&lt;&gt;ROUND($F73,4),"Unit cost differs from other rows for this component","")))</f>
        <v/>
      </c>
    </row>
    <row r="74">
      <c r="A74" s="14" t="n"/>
      <c r="B74" s="14" t="n"/>
      <c r="C74" s="14" t="n"/>
      <c r="D74" s="11" t="n"/>
      <c r="E74" s="14" t="n"/>
      <c r="F74" s="8" t="n"/>
      <c r="G74" s="14" t="n"/>
      <c r="H74" s="17">
        <f>IF($A74="","",IF($B74="","",$D74*$F74))</f>
        <v/>
      </c>
      <c r="I74" s="18">
        <f>IF($A74="","",IFERROR($H74/SUMIFS($H$5:$H$304,$A$5:$A$304,$A74),0))</f>
        <v/>
      </c>
      <c r="J74" s="20" t="n"/>
      <c r="K74" s="19">
        <f>IF($A74="","",IF($J74="","",INT(TODAY()-$J74)))</f>
        <v/>
      </c>
      <c r="L74" s="9">
        <f>IF($A74="","",IF(AND($K74&lt;&gt;"",$K74&gt;90),"Price more than 90 days old — restate it",IF(ROUND(IFERROR(AVERAGEIFS($F$5:$F$304,$B$5:$B$304,$B74),0),4)&lt;&gt;ROUND($F74,4),"Unit cost differs from other rows for this component","")))</f>
        <v/>
      </c>
    </row>
    <row r="75">
      <c r="A75" s="14" t="n"/>
      <c r="B75" s="14" t="n"/>
      <c r="C75" s="14" t="n"/>
      <c r="D75" s="11" t="n"/>
      <c r="E75" s="14" t="n"/>
      <c r="F75" s="8" t="n"/>
      <c r="G75" s="14" t="n"/>
      <c r="H75" s="17">
        <f>IF($A75="","",IF($B75="","",$D75*$F75))</f>
        <v/>
      </c>
      <c r="I75" s="18">
        <f>IF($A75="","",IFERROR($H75/SUMIFS($H$5:$H$304,$A$5:$A$304,$A75),0))</f>
        <v/>
      </c>
      <c r="J75" s="20" t="n"/>
      <c r="K75" s="19">
        <f>IF($A75="","",IF($J75="","",INT(TODAY()-$J75)))</f>
        <v/>
      </c>
      <c r="L75" s="9">
        <f>IF($A75="","",IF(AND($K75&lt;&gt;"",$K75&gt;90),"Price more than 90 days old — restate it",IF(ROUND(IFERROR(AVERAGEIFS($F$5:$F$304,$B$5:$B$304,$B75),0),4)&lt;&gt;ROUND($F75,4),"Unit cost differs from other rows for this component","")))</f>
        <v/>
      </c>
    </row>
    <row r="76">
      <c r="A76" s="14" t="n"/>
      <c r="B76" s="14" t="n"/>
      <c r="C76" s="14" t="n"/>
      <c r="D76" s="11" t="n"/>
      <c r="E76" s="14" t="n"/>
      <c r="F76" s="8" t="n"/>
      <c r="G76" s="14" t="n"/>
      <c r="H76" s="17">
        <f>IF($A76="","",IF($B76="","",$D76*$F76))</f>
        <v/>
      </c>
      <c r="I76" s="18">
        <f>IF($A76="","",IFERROR($H76/SUMIFS($H$5:$H$304,$A$5:$A$304,$A76),0))</f>
        <v/>
      </c>
      <c r="J76" s="20" t="n"/>
      <c r="K76" s="19">
        <f>IF($A76="","",IF($J76="","",INT(TODAY()-$J76)))</f>
        <v/>
      </c>
      <c r="L76" s="9">
        <f>IF($A76="","",IF(AND($K76&lt;&gt;"",$K76&gt;90),"Price more than 90 days old — restate it",IF(ROUND(IFERROR(AVERAGEIFS($F$5:$F$304,$B$5:$B$304,$B76),0),4)&lt;&gt;ROUND($F76,4),"Unit cost differs from other rows for this component","")))</f>
        <v/>
      </c>
    </row>
    <row r="77">
      <c r="A77" s="14" t="n"/>
      <c r="B77" s="14" t="n"/>
      <c r="C77" s="14" t="n"/>
      <c r="D77" s="11" t="n"/>
      <c r="E77" s="14" t="n"/>
      <c r="F77" s="8" t="n"/>
      <c r="G77" s="14" t="n"/>
      <c r="H77" s="17">
        <f>IF($A77="","",IF($B77="","",$D77*$F77))</f>
        <v/>
      </c>
      <c r="I77" s="18">
        <f>IF($A77="","",IFERROR($H77/SUMIFS($H$5:$H$304,$A$5:$A$304,$A77),0))</f>
        <v/>
      </c>
      <c r="J77" s="20" t="n"/>
      <c r="K77" s="19">
        <f>IF($A77="","",IF($J77="","",INT(TODAY()-$J77)))</f>
        <v/>
      </c>
      <c r="L77" s="9">
        <f>IF($A77="","",IF(AND($K77&lt;&gt;"",$K77&gt;90),"Price more than 90 days old — restate it",IF(ROUND(IFERROR(AVERAGEIFS($F$5:$F$304,$B$5:$B$304,$B77),0),4)&lt;&gt;ROUND($F77,4),"Unit cost differs from other rows for this component","")))</f>
        <v/>
      </c>
    </row>
    <row r="78">
      <c r="A78" s="14" t="n"/>
      <c r="B78" s="14" t="n"/>
      <c r="C78" s="14" t="n"/>
      <c r="D78" s="11" t="n"/>
      <c r="E78" s="14" t="n"/>
      <c r="F78" s="8" t="n"/>
      <c r="G78" s="14" t="n"/>
      <c r="H78" s="17">
        <f>IF($A78="","",IF($B78="","",$D78*$F78))</f>
        <v/>
      </c>
      <c r="I78" s="18">
        <f>IF($A78="","",IFERROR($H78/SUMIFS($H$5:$H$304,$A$5:$A$304,$A78),0))</f>
        <v/>
      </c>
      <c r="J78" s="20" t="n"/>
      <c r="K78" s="19">
        <f>IF($A78="","",IF($J78="","",INT(TODAY()-$J78)))</f>
        <v/>
      </c>
      <c r="L78" s="9">
        <f>IF($A78="","",IF(AND($K78&lt;&gt;"",$K78&gt;90),"Price more than 90 days old — restate it",IF(ROUND(IFERROR(AVERAGEIFS($F$5:$F$304,$B$5:$B$304,$B78),0),4)&lt;&gt;ROUND($F78,4),"Unit cost differs from other rows for this component","")))</f>
        <v/>
      </c>
    </row>
    <row r="79">
      <c r="A79" s="14" t="n"/>
      <c r="B79" s="14" t="n"/>
      <c r="C79" s="14" t="n"/>
      <c r="D79" s="11" t="n"/>
      <c r="E79" s="14" t="n"/>
      <c r="F79" s="8" t="n"/>
      <c r="G79" s="14" t="n"/>
      <c r="H79" s="17">
        <f>IF($A79="","",IF($B79="","",$D79*$F79))</f>
        <v/>
      </c>
      <c r="I79" s="18">
        <f>IF($A79="","",IFERROR($H79/SUMIFS($H$5:$H$304,$A$5:$A$304,$A79),0))</f>
        <v/>
      </c>
      <c r="J79" s="20" t="n"/>
      <c r="K79" s="19">
        <f>IF($A79="","",IF($J79="","",INT(TODAY()-$J79)))</f>
        <v/>
      </c>
      <c r="L79" s="9">
        <f>IF($A79="","",IF(AND($K79&lt;&gt;"",$K79&gt;90),"Price more than 90 days old — restate it",IF(ROUND(IFERROR(AVERAGEIFS($F$5:$F$304,$B$5:$B$304,$B79),0),4)&lt;&gt;ROUND($F79,4),"Unit cost differs from other rows for this component","")))</f>
        <v/>
      </c>
    </row>
    <row r="80">
      <c r="A80" s="14" t="n"/>
      <c r="B80" s="14" t="n"/>
      <c r="C80" s="14" t="n"/>
      <c r="D80" s="11" t="n"/>
      <c r="E80" s="14" t="n"/>
      <c r="F80" s="8" t="n"/>
      <c r="G80" s="14" t="n"/>
      <c r="H80" s="17">
        <f>IF($A80="","",IF($B80="","",$D80*$F80))</f>
        <v/>
      </c>
      <c r="I80" s="18">
        <f>IF($A80="","",IFERROR($H80/SUMIFS($H$5:$H$304,$A$5:$A$304,$A80),0))</f>
        <v/>
      </c>
      <c r="J80" s="20" t="n"/>
      <c r="K80" s="19">
        <f>IF($A80="","",IF($J80="","",INT(TODAY()-$J80)))</f>
        <v/>
      </c>
      <c r="L80" s="9">
        <f>IF($A80="","",IF(AND($K80&lt;&gt;"",$K80&gt;90),"Price more than 90 days old — restate it",IF(ROUND(IFERROR(AVERAGEIFS($F$5:$F$304,$B$5:$B$304,$B80),0),4)&lt;&gt;ROUND($F80,4),"Unit cost differs from other rows for this component","")))</f>
        <v/>
      </c>
    </row>
    <row r="81">
      <c r="A81" s="14" t="n"/>
      <c r="B81" s="14" t="n"/>
      <c r="C81" s="14" t="n"/>
      <c r="D81" s="11" t="n"/>
      <c r="E81" s="14" t="n"/>
      <c r="F81" s="8" t="n"/>
      <c r="G81" s="14" t="n"/>
      <c r="H81" s="17">
        <f>IF($A81="","",IF($B81="","",$D81*$F81))</f>
        <v/>
      </c>
      <c r="I81" s="18">
        <f>IF($A81="","",IFERROR($H81/SUMIFS($H$5:$H$304,$A$5:$A$304,$A81),0))</f>
        <v/>
      </c>
      <c r="J81" s="20" t="n"/>
      <c r="K81" s="19">
        <f>IF($A81="","",IF($J81="","",INT(TODAY()-$J81)))</f>
        <v/>
      </c>
      <c r="L81" s="9">
        <f>IF($A81="","",IF(AND($K81&lt;&gt;"",$K81&gt;90),"Price more than 90 days old — restate it",IF(ROUND(IFERROR(AVERAGEIFS($F$5:$F$304,$B$5:$B$304,$B81),0),4)&lt;&gt;ROUND($F81,4),"Unit cost differs from other rows for this component","")))</f>
        <v/>
      </c>
    </row>
    <row r="82">
      <c r="A82" s="14" t="n"/>
      <c r="B82" s="14" t="n"/>
      <c r="C82" s="14" t="n"/>
      <c r="D82" s="11" t="n"/>
      <c r="E82" s="14" t="n"/>
      <c r="F82" s="8" t="n"/>
      <c r="G82" s="14" t="n"/>
      <c r="H82" s="17">
        <f>IF($A82="","",IF($B82="","",$D82*$F82))</f>
        <v/>
      </c>
      <c r="I82" s="18">
        <f>IF($A82="","",IFERROR($H82/SUMIFS($H$5:$H$304,$A$5:$A$304,$A82),0))</f>
        <v/>
      </c>
      <c r="J82" s="20" t="n"/>
      <c r="K82" s="19">
        <f>IF($A82="","",IF($J82="","",INT(TODAY()-$J82)))</f>
        <v/>
      </c>
      <c r="L82" s="9">
        <f>IF($A82="","",IF(AND($K82&lt;&gt;"",$K82&gt;90),"Price more than 90 days old — restate it",IF(ROUND(IFERROR(AVERAGEIFS($F$5:$F$304,$B$5:$B$304,$B82),0),4)&lt;&gt;ROUND($F82,4),"Unit cost differs from other rows for this component","")))</f>
        <v/>
      </c>
    </row>
    <row r="83">
      <c r="A83" s="14" t="n"/>
      <c r="B83" s="14" t="n"/>
      <c r="C83" s="14" t="n"/>
      <c r="D83" s="11" t="n"/>
      <c r="E83" s="14" t="n"/>
      <c r="F83" s="8" t="n"/>
      <c r="G83" s="14" t="n"/>
      <c r="H83" s="17">
        <f>IF($A83="","",IF($B83="","",$D83*$F83))</f>
        <v/>
      </c>
      <c r="I83" s="18">
        <f>IF($A83="","",IFERROR($H83/SUMIFS($H$5:$H$304,$A$5:$A$304,$A83),0))</f>
        <v/>
      </c>
      <c r="J83" s="20" t="n"/>
      <c r="K83" s="19">
        <f>IF($A83="","",IF($J83="","",INT(TODAY()-$J83)))</f>
        <v/>
      </c>
      <c r="L83" s="9">
        <f>IF($A83="","",IF(AND($K83&lt;&gt;"",$K83&gt;90),"Price more than 90 days old — restate it",IF(ROUND(IFERROR(AVERAGEIFS($F$5:$F$304,$B$5:$B$304,$B83),0),4)&lt;&gt;ROUND($F83,4),"Unit cost differs from other rows for this component","")))</f>
        <v/>
      </c>
    </row>
    <row r="84">
      <c r="A84" s="14" t="n"/>
      <c r="B84" s="14" t="n"/>
      <c r="C84" s="14" t="n"/>
      <c r="D84" s="11" t="n"/>
      <c r="E84" s="14" t="n"/>
      <c r="F84" s="8" t="n"/>
      <c r="G84" s="14" t="n"/>
      <c r="H84" s="17">
        <f>IF($A84="","",IF($B84="","",$D84*$F84))</f>
        <v/>
      </c>
      <c r="I84" s="18">
        <f>IF($A84="","",IFERROR($H84/SUMIFS($H$5:$H$304,$A$5:$A$304,$A84),0))</f>
        <v/>
      </c>
      <c r="J84" s="20" t="n"/>
      <c r="K84" s="19">
        <f>IF($A84="","",IF($J84="","",INT(TODAY()-$J84)))</f>
        <v/>
      </c>
      <c r="L84" s="9">
        <f>IF($A84="","",IF(AND($K84&lt;&gt;"",$K84&gt;90),"Price more than 90 days old — restate it",IF(ROUND(IFERROR(AVERAGEIFS($F$5:$F$304,$B$5:$B$304,$B84),0),4)&lt;&gt;ROUND($F84,4),"Unit cost differs from other rows for this component","")))</f>
        <v/>
      </c>
    </row>
    <row r="85">
      <c r="A85" s="14" t="n"/>
      <c r="B85" s="14" t="n"/>
      <c r="C85" s="14" t="n"/>
      <c r="D85" s="11" t="n"/>
      <c r="E85" s="14" t="n"/>
      <c r="F85" s="8" t="n"/>
      <c r="G85" s="14" t="n"/>
      <c r="H85" s="17">
        <f>IF($A85="","",IF($B85="","",$D85*$F85))</f>
        <v/>
      </c>
      <c r="I85" s="18">
        <f>IF($A85="","",IFERROR($H85/SUMIFS($H$5:$H$304,$A$5:$A$304,$A85),0))</f>
        <v/>
      </c>
      <c r="J85" s="20" t="n"/>
      <c r="K85" s="19">
        <f>IF($A85="","",IF($J85="","",INT(TODAY()-$J85)))</f>
        <v/>
      </c>
      <c r="L85" s="9">
        <f>IF($A85="","",IF(AND($K85&lt;&gt;"",$K85&gt;90),"Price more than 90 days old — restate it",IF(ROUND(IFERROR(AVERAGEIFS($F$5:$F$304,$B$5:$B$304,$B85),0),4)&lt;&gt;ROUND($F85,4),"Unit cost differs from other rows for this component","")))</f>
        <v/>
      </c>
    </row>
    <row r="86">
      <c r="A86" s="14" t="n"/>
      <c r="B86" s="14" t="n"/>
      <c r="C86" s="14" t="n"/>
      <c r="D86" s="11" t="n"/>
      <c r="E86" s="14" t="n"/>
      <c r="F86" s="8" t="n"/>
      <c r="G86" s="14" t="n"/>
      <c r="H86" s="17">
        <f>IF($A86="","",IF($B86="","",$D86*$F86))</f>
        <v/>
      </c>
      <c r="I86" s="18">
        <f>IF($A86="","",IFERROR($H86/SUMIFS($H$5:$H$304,$A$5:$A$304,$A86),0))</f>
        <v/>
      </c>
      <c r="J86" s="20" t="n"/>
      <c r="K86" s="19">
        <f>IF($A86="","",IF($J86="","",INT(TODAY()-$J86)))</f>
        <v/>
      </c>
      <c r="L86" s="9">
        <f>IF($A86="","",IF(AND($K86&lt;&gt;"",$K86&gt;90),"Price more than 90 days old — restate it",IF(ROUND(IFERROR(AVERAGEIFS($F$5:$F$304,$B$5:$B$304,$B86),0),4)&lt;&gt;ROUND($F86,4),"Unit cost differs from other rows for this component","")))</f>
        <v/>
      </c>
    </row>
    <row r="87">
      <c r="A87" s="14" t="n"/>
      <c r="B87" s="14" t="n"/>
      <c r="C87" s="14" t="n"/>
      <c r="D87" s="11" t="n"/>
      <c r="E87" s="14" t="n"/>
      <c r="F87" s="8" t="n"/>
      <c r="G87" s="14" t="n"/>
      <c r="H87" s="17">
        <f>IF($A87="","",IF($B87="","",$D87*$F87))</f>
        <v/>
      </c>
      <c r="I87" s="18">
        <f>IF($A87="","",IFERROR($H87/SUMIFS($H$5:$H$304,$A$5:$A$304,$A87),0))</f>
        <v/>
      </c>
      <c r="J87" s="20" t="n"/>
      <c r="K87" s="19">
        <f>IF($A87="","",IF($J87="","",INT(TODAY()-$J87)))</f>
        <v/>
      </c>
      <c r="L87" s="9">
        <f>IF($A87="","",IF(AND($K87&lt;&gt;"",$K87&gt;90),"Price more than 90 days old — restate it",IF(ROUND(IFERROR(AVERAGEIFS($F$5:$F$304,$B$5:$B$304,$B87),0),4)&lt;&gt;ROUND($F87,4),"Unit cost differs from other rows for this component","")))</f>
        <v/>
      </c>
    </row>
    <row r="88">
      <c r="A88" s="14" t="n"/>
      <c r="B88" s="14" t="n"/>
      <c r="C88" s="14" t="n"/>
      <c r="D88" s="11" t="n"/>
      <c r="E88" s="14" t="n"/>
      <c r="F88" s="8" t="n"/>
      <c r="G88" s="14" t="n"/>
      <c r="H88" s="17">
        <f>IF($A88="","",IF($B88="","",$D88*$F88))</f>
        <v/>
      </c>
      <c r="I88" s="18">
        <f>IF($A88="","",IFERROR($H88/SUMIFS($H$5:$H$304,$A$5:$A$304,$A88),0))</f>
        <v/>
      </c>
      <c r="J88" s="20" t="n"/>
      <c r="K88" s="19">
        <f>IF($A88="","",IF($J88="","",INT(TODAY()-$J88)))</f>
        <v/>
      </c>
      <c r="L88" s="9">
        <f>IF($A88="","",IF(AND($K88&lt;&gt;"",$K88&gt;90),"Price more than 90 days old — restate it",IF(ROUND(IFERROR(AVERAGEIFS($F$5:$F$304,$B$5:$B$304,$B88),0),4)&lt;&gt;ROUND($F88,4),"Unit cost differs from other rows for this component","")))</f>
        <v/>
      </c>
    </row>
    <row r="89">
      <c r="A89" s="14" t="n"/>
      <c r="B89" s="14" t="n"/>
      <c r="C89" s="14" t="n"/>
      <c r="D89" s="11" t="n"/>
      <c r="E89" s="14" t="n"/>
      <c r="F89" s="8" t="n"/>
      <c r="G89" s="14" t="n"/>
      <c r="H89" s="17">
        <f>IF($A89="","",IF($B89="","",$D89*$F89))</f>
        <v/>
      </c>
      <c r="I89" s="18">
        <f>IF($A89="","",IFERROR($H89/SUMIFS($H$5:$H$304,$A$5:$A$304,$A89),0))</f>
        <v/>
      </c>
      <c r="J89" s="20" t="n"/>
      <c r="K89" s="19">
        <f>IF($A89="","",IF($J89="","",INT(TODAY()-$J89)))</f>
        <v/>
      </c>
      <c r="L89" s="9">
        <f>IF($A89="","",IF(AND($K89&lt;&gt;"",$K89&gt;90),"Price more than 90 days old — restate it",IF(ROUND(IFERROR(AVERAGEIFS($F$5:$F$304,$B$5:$B$304,$B89),0),4)&lt;&gt;ROUND($F89,4),"Unit cost differs from other rows for this component","")))</f>
        <v/>
      </c>
    </row>
    <row r="90">
      <c r="A90" s="14" t="n"/>
      <c r="B90" s="14" t="n"/>
      <c r="C90" s="14" t="n"/>
      <c r="D90" s="11" t="n"/>
      <c r="E90" s="14" t="n"/>
      <c r="F90" s="8" t="n"/>
      <c r="G90" s="14" t="n"/>
      <c r="H90" s="17">
        <f>IF($A90="","",IF($B90="","",$D90*$F90))</f>
        <v/>
      </c>
      <c r="I90" s="18">
        <f>IF($A90="","",IFERROR($H90/SUMIFS($H$5:$H$304,$A$5:$A$304,$A90),0))</f>
        <v/>
      </c>
      <c r="J90" s="20" t="n"/>
      <c r="K90" s="19">
        <f>IF($A90="","",IF($J90="","",INT(TODAY()-$J90)))</f>
        <v/>
      </c>
      <c r="L90" s="9">
        <f>IF($A90="","",IF(AND($K90&lt;&gt;"",$K90&gt;90),"Price more than 90 days old — restate it",IF(ROUND(IFERROR(AVERAGEIFS($F$5:$F$304,$B$5:$B$304,$B90),0),4)&lt;&gt;ROUND($F90,4),"Unit cost differs from other rows for this component","")))</f>
        <v/>
      </c>
    </row>
    <row r="91">
      <c r="A91" s="14" t="n"/>
      <c r="B91" s="14" t="n"/>
      <c r="C91" s="14" t="n"/>
      <c r="D91" s="11" t="n"/>
      <c r="E91" s="14" t="n"/>
      <c r="F91" s="8" t="n"/>
      <c r="G91" s="14" t="n"/>
      <c r="H91" s="17">
        <f>IF($A91="","",IF($B91="","",$D91*$F91))</f>
        <v/>
      </c>
      <c r="I91" s="18">
        <f>IF($A91="","",IFERROR($H91/SUMIFS($H$5:$H$304,$A$5:$A$304,$A91),0))</f>
        <v/>
      </c>
      <c r="J91" s="20" t="n"/>
      <c r="K91" s="19">
        <f>IF($A91="","",IF($J91="","",INT(TODAY()-$J91)))</f>
        <v/>
      </c>
      <c r="L91" s="9">
        <f>IF($A91="","",IF(AND($K91&lt;&gt;"",$K91&gt;90),"Price more than 90 days old — restate it",IF(ROUND(IFERROR(AVERAGEIFS($F$5:$F$304,$B$5:$B$304,$B91),0),4)&lt;&gt;ROUND($F91,4),"Unit cost differs from other rows for this component","")))</f>
        <v/>
      </c>
    </row>
    <row r="92">
      <c r="A92" s="14" t="n"/>
      <c r="B92" s="14" t="n"/>
      <c r="C92" s="14" t="n"/>
      <c r="D92" s="11" t="n"/>
      <c r="E92" s="14" t="n"/>
      <c r="F92" s="8" t="n"/>
      <c r="G92" s="14" t="n"/>
      <c r="H92" s="17">
        <f>IF($A92="","",IF($B92="","",$D92*$F92))</f>
        <v/>
      </c>
      <c r="I92" s="18">
        <f>IF($A92="","",IFERROR($H92/SUMIFS($H$5:$H$304,$A$5:$A$304,$A92),0))</f>
        <v/>
      </c>
      <c r="J92" s="20" t="n"/>
      <c r="K92" s="19">
        <f>IF($A92="","",IF($J92="","",INT(TODAY()-$J92)))</f>
        <v/>
      </c>
      <c r="L92" s="9">
        <f>IF($A92="","",IF(AND($K92&lt;&gt;"",$K92&gt;90),"Price more than 90 days old — restate it",IF(ROUND(IFERROR(AVERAGEIFS($F$5:$F$304,$B$5:$B$304,$B92),0),4)&lt;&gt;ROUND($F92,4),"Unit cost differs from other rows for this component","")))</f>
        <v/>
      </c>
    </row>
    <row r="93">
      <c r="A93" s="14" t="n"/>
      <c r="B93" s="14" t="n"/>
      <c r="C93" s="14" t="n"/>
      <c r="D93" s="11" t="n"/>
      <c r="E93" s="14" t="n"/>
      <c r="F93" s="8" t="n"/>
      <c r="G93" s="14" t="n"/>
      <c r="H93" s="17">
        <f>IF($A93="","",IF($B93="","",$D93*$F93))</f>
        <v/>
      </c>
      <c r="I93" s="18">
        <f>IF($A93="","",IFERROR($H93/SUMIFS($H$5:$H$304,$A$5:$A$304,$A93),0))</f>
        <v/>
      </c>
      <c r="J93" s="20" t="n"/>
      <c r="K93" s="19">
        <f>IF($A93="","",IF($J93="","",INT(TODAY()-$J93)))</f>
        <v/>
      </c>
      <c r="L93" s="9">
        <f>IF($A93="","",IF(AND($K93&lt;&gt;"",$K93&gt;90),"Price more than 90 days old — restate it",IF(ROUND(IFERROR(AVERAGEIFS($F$5:$F$304,$B$5:$B$304,$B93),0),4)&lt;&gt;ROUND($F93,4),"Unit cost differs from other rows for this component","")))</f>
        <v/>
      </c>
    </row>
    <row r="94">
      <c r="A94" s="14" t="n"/>
      <c r="B94" s="14" t="n"/>
      <c r="C94" s="14" t="n"/>
      <c r="D94" s="11" t="n"/>
      <c r="E94" s="14" t="n"/>
      <c r="F94" s="8" t="n"/>
      <c r="G94" s="14" t="n"/>
      <c r="H94" s="17">
        <f>IF($A94="","",IF($B94="","",$D94*$F94))</f>
        <v/>
      </c>
      <c r="I94" s="18">
        <f>IF($A94="","",IFERROR($H94/SUMIFS($H$5:$H$304,$A$5:$A$304,$A94),0))</f>
        <v/>
      </c>
      <c r="J94" s="20" t="n"/>
      <c r="K94" s="19">
        <f>IF($A94="","",IF($J94="","",INT(TODAY()-$J94)))</f>
        <v/>
      </c>
      <c r="L94" s="9">
        <f>IF($A94="","",IF(AND($K94&lt;&gt;"",$K94&gt;90),"Price more than 90 days old — restate it",IF(ROUND(IFERROR(AVERAGEIFS($F$5:$F$304,$B$5:$B$304,$B94),0),4)&lt;&gt;ROUND($F94,4),"Unit cost differs from other rows for this component","")))</f>
        <v/>
      </c>
    </row>
    <row r="95">
      <c r="A95" s="14" t="n"/>
      <c r="B95" s="14" t="n"/>
      <c r="C95" s="14" t="n"/>
      <c r="D95" s="11" t="n"/>
      <c r="E95" s="14" t="n"/>
      <c r="F95" s="8" t="n"/>
      <c r="G95" s="14" t="n"/>
      <c r="H95" s="17">
        <f>IF($A95="","",IF($B95="","",$D95*$F95))</f>
        <v/>
      </c>
      <c r="I95" s="18">
        <f>IF($A95="","",IFERROR($H95/SUMIFS($H$5:$H$304,$A$5:$A$304,$A95),0))</f>
        <v/>
      </c>
      <c r="J95" s="20" t="n"/>
      <c r="K95" s="19">
        <f>IF($A95="","",IF($J95="","",INT(TODAY()-$J95)))</f>
        <v/>
      </c>
      <c r="L95" s="9">
        <f>IF($A95="","",IF(AND($K95&lt;&gt;"",$K95&gt;90),"Price more than 90 days old — restate it",IF(ROUND(IFERROR(AVERAGEIFS($F$5:$F$304,$B$5:$B$304,$B95),0),4)&lt;&gt;ROUND($F95,4),"Unit cost differs from other rows for this component","")))</f>
        <v/>
      </c>
    </row>
    <row r="96">
      <c r="A96" s="14" t="n"/>
      <c r="B96" s="14" t="n"/>
      <c r="C96" s="14" t="n"/>
      <c r="D96" s="11" t="n"/>
      <c r="E96" s="14" t="n"/>
      <c r="F96" s="8" t="n"/>
      <c r="G96" s="14" t="n"/>
      <c r="H96" s="17">
        <f>IF($A96="","",IF($B96="","",$D96*$F96))</f>
        <v/>
      </c>
      <c r="I96" s="18">
        <f>IF($A96="","",IFERROR($H96/SUMIFS($H$5:$H$304,$A$5:$A$304,$A96),0))</f>
        <v/>
      </c>
      <c r="J96" s="20" t="n"/>
      <c r="K96" s="19">
        <f>IF($A96="","",IF($J96="","",INT(TODAY()-$J96)))</f>
        <v/>
      </c>
      <c r="L96" s="9">
        <f>IF($A96="","",IF(AND($K96&lt;&gt;"",$K96&gt;90),"Price more than 90 days old — restate it",IF(ROUND(IFERROR(AVERAGEIFS($F$5:$F$304,$B$5:$B$304,$B96),0),4)&lt;&gt;ROUND($F96,4),"Unit cost differs from other rows for this component","")))</f>
        <v/>
      </c>
    </row>
    <row r="97">
      <c r="A97" s="14" t="n"/>
      <c r="B97" s="14" t="n"/>
      <c r="C97" s="14" t="n"/>
      <c r="D97" s="11" t="n"/>
      <c r="E97" s="14" t="n"/>
      <c r="F97" s="8" t="n"/>
      <c r="G97" s="14" t="n"/>
      <c r="H97" s="17">
        <f>IF($A97="","",IF($B97="","",$D97*$F97))</f>
        <v/>
      </c>
      <c r="I97" s="18">
        <f>IF($A97="","",IFERROR($H97/SUMIFS($H$5:$H$304,$A$5:$A$304,$A97),0))</f>
        <v/>
      </c>
      <c r="J97" s="20" t="n"/>
      <c r="K97" s="19">
        <f>IF($A97="","",IF($J97="","",INT(TODAY()-$J97)))</f>
        <v/>
      </c>
      <c r="L97" s="9">
        <f>IF($A97="","",IF(AND($K97&lt;&gt;"",$K97&gt;90),"Price more than 90 days old — restate it",IF(ROUND(IFERROR(AVERAGEIFS($F$5:$F$304,$B$5:$B$304,$B97),0),4)&lt;&gt;ROUND($F97,4),"Unit cost differs from other rows for this component","")))</f>
        <v/>
      </c>
    </row>
    <row r="98">
      <c r="A98" s="14" t="n"/>
      <c r="B98" s="14" t="n"/>
      <c r="C98" s="14" t="n"/>
      <c r="D98" s="11" t="n"/>
      <c r="E98" s="14" t="n"/>
      <c r="F98" s="8" t="n"/>
      <c r="G98" s="14" t="n"/>
      <c r="H98" s="17">
        <f>IF($A98="","",IF($B98="","",$D98*$F98))</f>
        <v/>
      </c>
      <c r="I98" s="18">
        <f>IF($A98="","",IFERROR($H98/SUMIFS($H$5:$H$304,$A$5:$A$304,$A98),0))</f>
        <v/>
      </c>
      <c r="J98" s="20" t="n"/>
      <c r="K98" s="19">
        <f>IF($A98="","",IF($J98="","",INT(TODAY()-$J98)))</f>
        <v/>
      </c>
      <c r="L98" s="9">
        <f>IF($A98="","",IF(AND($K98&lt;&gt;"",$K98&gt;90),"Price more than 90 days old — restate it",IF(ROUND(IFERROR(AVERAGEIFS($F$5:$F$304,$B$5:$B$304,$B98),0),4)&lt;&gt;ROUND($F98,4),"Unit cost differs from other rows for this component","")))</f>
        <v/>
      </c>
    </row>
    <row r="99">
      <c r="A99" s="14" t="n"/>
      <c r="B99" s="14" t="n"/>
      <c r="C99" s="14" t="n"/>
      <c r="D99" s="11" t="n"/>
      <c r="E99" s="14" t="n"/>
      <c r="F99" s="8" t="n"/>
      <c r="G99" s="14" t="n"/>
      <c r="H99" s="17">
        <f>IF($A99="","",IF($B99="","",$D99*$F99))</f>
        <v/>
      </c>
      <c r="I99" s="18">
        <f>IF($A99="","",IFERROR($H99/SUMIFS($H$5:$H$304,$A$5:$A$304,$A99),0))</f>
        <v/>
      </c>
      <c r="J99" s="20" t="n"/>
      <c r="K99" s="19">
        <f>IF($A99="","",IF($J99="","",INT(TODAY()-$J99)))</f>
        <v/>
      </c>
      <c r="L99" s="9">
        <f>IF($A99="","",IF(AND($K99&lt;&gt;"",$K99&gt;90),"Price more than 90 days old — restate it",IF(ROUND(IFERROR(AVERAGEIFS($F$5:$F$304,$B$5:$B$304,$B99),0),4)&lt;&gt;ROUND($F99,4),"Unit cost differs from other rows for this component","")))</f>
        <v/>
      </c>
    </row>
    <row r="100">
      <c r="A100" s="14" t="n"/>
      <c r="B100" s="14" t="n"/>
      <c r="C100" s="14" t="n"/>
      <c r="D100" s="11" t="n"/>
      <c r="E100" s="14" t="n"/>
      <c r="F100" s="8" t="n"/>
      <c r="G100" s="14" t="n"/>
      <c r="H100" s="17">
        <f>IF($A100="","",IF($B100="","",$D100*$F100))</f>
        <v/>
      </c>
      <c r="I100" s="18">
        <f>IF($A100="","",IFERROR($H100/SUMIFS($H$5:$H$304,$A$5:$A$304,$A100),0))</f>
        <v/>
      </c>
      <c r="J100" s="20" t="n"/>
      <c r="K100" s="19">
        <f>IF($A100="","",IF($J100="","",INT(TODAY()-$J100)))</f>
        <v/>
      </c>
      <c r="L100" s="9">
        <f>IF($A100="","",IF(AND($K100&lt;&gt;"",$K100&gt;90),"Price more than 90 days old — restate it",IF(ROUND(IFERROR(AVERAGEIFS($F$5:$F$304,$B$5:$B$304,$B100),0),4)&lt;&gt;ROUND($F100,4),"Unit cost differs from other rows for this component","")))</f>
        <v/>
      </c>
    </row>
    <row r="101">
      <c r="A101" s="14" t="n"/>
      <c r="B101" s="14" t="n"/>
      <c r="C101" s="14" t="n"/>
      <c r="D101" s="11" t="n"/>
      <c r="E101" s="14" t="n"/>
      <c r="F101" s="8" t="n"/>
      <c r="G101" s="14" t="n"/>
      <c r="H101" s="17">
        <f>IF($A101="","",IF($B101="","",$D101*$F101))</f>
        <v/>
      </c>
      <c r="I101" s="18">
        <f>IF($A101="","",IFERROR($H101/SUMIFS($H$5:$H$304,$A$5:$A$304,$A101),0))</f>
        <v/>
      </c>
      <c r="J101" s="20" t="n"/>
      <c r="K101" s="19">
        <f>IF($A101="","",IF($J101="","",INT(TODAY()-$J101)))</f>
        <v/>
      </c>
      <c r="L101" s="9">
        <f>IF($A101="","",IF(AND($K101&lt;&gt;"",$K101&gt;90),"Price more than 90 days old — restate it",IF(ROUND(IFERROR(AVERAGEIFS($F$5:$F$304,$B$5:$B$304,$B101),0),4)&lt;&gt;ROUND($F101,4),"Unit cost differs from other rows for this component","")))</f>
        <v/>
      </c>
    </row>
    <row r="102">
      <c r="A102" s="14" t="n"/>
      <c r="B102" s="14" t="n"/>
      <c r="C102" s="14" t="n"/>
      <c r="D102" s="11" t="n"/>
      <c r="E102" s="14" t="n"/>
      <c r="F102" s="8" t="n"/>
      <c r="G102" s="14" t="n"/>
      <c r="H102" s="17">
        <f>IF($A102="","",IF($B102="","",$D102*$F102))</f>
        <v/>
      </c>
      <c r="I102" s="18">
        <f>IF($A102="","",IFERROR($H102/SUMIFS($H$5:$H$304,$A$5:$A$304,$A102),0))</f>
        <v/>
      </c>
      <c r="J102" s="20" t="n"/>
      <c r="K102" s="19">
        <f>IF($A102="","",IF($J102="","",INT(TODAY()-$J102)))</f>
        <v/>
      </c>
      <c r="L102" s="9">
        <f>IF($A102="","",IF(AND($K102&lt;&gt;"",$K102&gt;90),"Price more than 90 days old — restate it",IF(ROUND(IFERROR(AVERAGEIFS($F$5:$F$304,$B$5:$B$304,$B102),0),4)&lt;&gt;ROUND($F102,4),"Unit cost differs from other rows for this component","")))</f>
        <v/>
      </c>
    </row>
    <row r="103">
      <c r="A103" s="14" t="n"/>
      <c r="B103" s="14" t="n"/>
      <c r="C103" s="14" t="n"/>
      <c r="D103" s="11" t="n"/>
      <c r="E103" s="14" t="n"/>
      <c r="F103" s="8" t="n"/>
      <c r="G103" s="14" t="n"/>
      <c r="H103" s="17">
        <f>IF($A103="","",IF($B103="","",$D103*$F103))</f>
        <v/>
      </c>
      <c r="I103" s="18">
        <f>IF($A103="","",IFERROR($H103/SUMIFS($H$5:$H$304,$A$5:$A$304,$A103),0))</f>
        <v/>
      </c>
      <c r="J103" s="20" t="n"/>
      <c r="K103" s="19">
        <f>IF($A103="","",IF($J103="","",INT(TODAY()-$J103)))</f>
        <v/>
      </c>
      <c r="L103" s="9">
        <f>IF($A103="","",IF(AND($K103&lt;&gt;"",$K103&gt;90),"Price more than 90 days old — restate it",IF(ROUND(IFERROR(AVERAGEIFS($F$5:$F$304,$B$5:$B$304,$B103),0),4)&lt;&gt;ROUND($F103,4),"Unit cost differs from other rows for this component","")))</f>
        <v/>
      </c>
    </row>
    <row r="104">
      <c r="A104" s="14" t="n"/>
      <c r="B104" s="14" t="n"/>
      <c r="C104" s="14" t="n"/>
      <c r="D104" s="11" t="n"/>
      <c r="E104" s="14" t="n"/>
      <c r="F104" s="8" t="n"/>
      <c r="G104" s="14" t="n"/>
      <c r="H104" s="17">
        <f>IF($A104="","",IF($B104="","",$D104*$F104))</f>
        <v/>
      </c>
      <c r="I104" s="18">
        <f>IF($A104="","",IFERROR($H104/SUMIFS($H$5:$H$304,$A$5:$A$304,$A104),0))</f>
        <v/>
      </c>
      <c r="J104" s="20" t="n"/>
      <c r="K104" s="19">
        <f>IF($A104="","",IF($J104="","",INT(TODAY()-$J104)))</f>
        <v/>
      </c>
      <c r="L104" s="9">
        <f>IF($A104="","",IF(AND($K104&lt;&gt;"",$K104&gt;90),"Price more than 90 days old — restate it",IF(ROUND(IFERROR(AVERAGEIFS($F$5:$F$304,$B$5:$B$304,$B104),0),4)&lt;&gt;ROUND($F104,4),"Unit cost differs from other rows for this component","")))</f>
        <v/>
      </c>
    </row>
    <row r="105">
      <c r="A105" s="14" t="n"/>
      <c r="B105" s="14" t="n"/>
      <c r="C105" s="14" t="n"/>
      <c r="D105" s="11" t="n"/>
      <c r="E105" s="14" t="n"/>
      <c r="F105" s="8" t="n"/>
      <c r="G105" s="14" t="n"/>
      <c r="H105" s="17">
        <f>IF($A105="","",IF($B105="","",$D105*$F105))</f>
        <v/>
      </c>
      <c r="I105" s="18">
        <f>IF($A105="","",IFERROR($H105/SUMIFS($H$5:$H$304,$A$5:$A$304,$A105),0))</f>
        <v/>
      </c>
      <c r="J105" s="20" t="n"/>
      <c r="K105" s="19">
        <f>IF($A105="","",IF($J105="","",INT(TODAY()-$J105)))</f>
        <v/>
      </c>
      <c r="L105" s="9">
        <f>IF($A105="","",IF(AND($K105&lt;&gt;"",$K105&gt;90),"Price more than 90 days old — restate it",IF(ROUND(IFERROR(AVERAGEIFS($F$5:$F$304,$B$5:$B$304,$B105),0),4)&lt;&gt;ROUND($F105,4),"Unit cost differs from other rows for this component","")))</f>
        <v/>
      </c>
    </row>
    <row r="106">
      <c r="A106" s="14" t="n"/>
      <c r="B106" s="14" t="n"/>
      <c r="C106" s="14" t="n"/>
      <c r="D106" s="11" t="n"/>
      <c r="E106" s="14" t="n"/>
      <c r="F106" s="8" t="n"/>
      <c r="G106" s="14" t="n"/>
      <c r="H106" s="17">
        <f>IF($A106="","",IF($B106="","",$D106*$F106))</f>
        <v/>
      </c>
      <c r="I106" s="18">
        <f>IF($A106="","",IFERROR($H106/SUMIFS($H$5:$H$304,$A$5:$A$304,$A106),0))</f>
        <v/>
      </c>
      <c r="J106" s="20" t="n"/>
      <c r="K106" s="19">
        <f>IF($A106="","",IF($J106="","",INT(TODAY()-$J106)))</f>
        <v/>
      </c>
      <c r="L106" s="9">
        <f>IF($A106="","",IF(AND($K106&lt;&gt;"",$K106&gt;90),"Price more than 90 days old — restate it",IF(ROUND(IFERROR(AVERAGEIFS($F$5:$F$304,$B$5:$B$304,$B106),0),4)&lt;&gt;ROUND($F106,4),"Unit cost differs from other rows for this component","")))</f>
        <v/>
      </c>
    </row>
    <row r="107">
      <c r="A107" s="14" t="n"/>
      <c r="B107" s="14" t="n"/>
      <c r="C107" s="14" t="n"/>
      <c r="D107" s="11" t="n"/>
      <c r="E107" s="14" t="n"/>
      <c r="F107" s="8" t="n"/>
      <c r="G107" s="14" t="n"/>
      <c r="H107" s="17">
        <f>IF($A107="","",IF($B107="","",$D107*$F107))</f>
        <v/>
      </c>
      <c r="I107" s="18">
        <f>IF($A107="","",IFERROR($H107/SUMIFS($H$5:$H$304,$A$5:$A$304,$A107),0))</f>
        <v/>
      </c>
      <c r="J107" s="20" t="n"/>
      <c r="K107" s="19">
        <f>IF($A107="","",IF($J107="","",INT(TODAY()-$J107)))</f>
        <v/>
      </c>
      <c r="L107" s="9">
        <f>IF($A107="","",IF(AND($K107&lt;&gt;"",$K107&gt;90),"Price more than 90 days old — restate it",IF(ROUND(IFERROR(AVERAGEIFS($F$5:$F$304,$B$5:$B$304,$B107),0),4)&lt;&gt;ROUND($F107,4),"Unit cost differs from other rows for this component","")))</f>
        <v/>
      </c>
    </row>
    <row r="108">
      <c r="A108" s="14" t="n"/>
      <c r="B108" s="14" t="n"/>
      <c r="C108" s="14" t="n"/>
      <c r="D108" s="11" t="n"/>
      <c r="E108" s="14" t="n"/>
      <c r="F108" s="8" t="n"/>
      <c r="G108" s="14" t="n"/>
      <c r="H108" s="17">
        <f>IF($A108="","",IF($B108="","",$D108*$F108))</f>
        <v/>
      </c>
      <c r="I108" s="18">
        <f>IF($A108="","",IFERROR($H108/SUMIFS($H$5:$H$304,$A$5:$A$304,$A108),0))</f>
        <v/>
      </c>
      <c r="J108" s="20" t="n"/>
      <c r="K108" s="19">
        <f>IF($A108="","",IF($J108="","",INT(TODAY()-$J108)))</f>
        <v/>
      </c>
      <c r="L108" s="9">
        <f>IF($A108="","",IF(AND($K108&lt;&gt;"",$K108&gt;90),"Price more than 90 days old — restate it",IF(ROUND(IFERROR(AVERAGEIFS($F$5:$F$304,$B$5:$B$304,$B108),0),4)&lt;&gt;ROUND($F108,4),"Unit cost differs from other rows for this component","")))</f>
        <v/>
      </c>
    </row>
    <row r="109">
      <c r="A109" s="14" t="n"/>
      <c r="B109" s="14" t="n"/>
      <c r="C109" s="14" t="n"/>
      <c r="D109" s="11" t="n"/>
      <c r="E109" s="14" t="n"/>
      <c r="F109" s="8" t="n"/>
      <c r="G109" s="14" t="n"/>
      <c r="H109" s="17">
        <f>IF($A109="","",IF($B109="","",$D109*$F109))</f>
        <v/>
      </c>
      <c r="I109" s="18">
        <f>IF($A109="","",IFERROR($H109/SUMIFS($H$5:$H$304,$A$5:$A$304,$A109),0))</f>
        <v/>
      </c>
      <c r="J109" s="20" t="n"/>
      <c r="K109" s="19">
        <f>IF($A109="","",IF($J109="","",INT(TODAY()-$J109)))</f>
        <v/>
      </c>
      <c r="L109" s="9">
        <f>IF($A109="","",IF(AND($K109&lt;&gt;"",$K109&gt;90),"Price more than 90 days old — restate it",IF(ROUND(IFERROR(AVERAGEIFS($F$5:$F$304,$B$5:$B$304,$B109),0),4)&lt;&gt;ROUND($F109,4),"Unit cost differs from other rows for this component","")))</f>
        <v/>
      </c>
    </row>
    <row r="110">
      <c r="A110" s="14" t="n"/>
      <c r="B110" s="14" t="n"/>
      <c r="C110" s="14" t="n"/>
      <c r="D110" s="11" t="n"/>
      <c r="E110" s="14" t="n"/>
      <c r="F110" s="8" t="n"/>
      <c r="G110" s="14" t="n"/>
      <c r="H110" s="17">
        <f>IF($A110="","",IF($B110="","",$D110*$F110))</f>
        <v/>
      </c>
      <c r="I110" s="18">
        <f>IF($A110="","",IFERROR($H110/SUMIFS($H$5:$H$304,$A$5:$A$304,$A110),0))</f>
        <v/>
      </c>
      <c r="J110" s="20" t="n"/>
      <c r="K110" s="19">
        <f>IF($A110="","",IF($J110="","",INT(TODAY()-$J110)))</f>
        <v/>
      </c>
      <c r="L110" s="9">
        <f>IF($A110="","",IF(AND($K110&lt;&gt;"",$K110&gt;90),"Price more than 90 days old — restate it",IF(ROUND(IFERROR(AVERAGEIFS($F$5:$F$304,$B$5:$B$304,$B110),0),4)&lt;&gt;ROUND($F110,4),"Unit cost differs from other rows for this component","")))</f>
        <v/>
      </c>
    </row>
    <row r="111">
      <c r="A111" s="14" t="n"/>
      <c r="B111" s="14" t="n"/>
      <c r="C111" s="14" t="n"/>
      <c r="D111" s="11" t="n"/>
      <c r="E111" s="14" t="n"/>
      <c r="F111" s="8" t="n"/>
      <c r="G111" s="14" t="n"/>
      <c r="H111" s="17">
        <f>IF($A111="","",IF($B111="","",$D111*$F111))</f>
        <v/>
      </c>
      <c r="I111" s="18">
        <f>IF($A111="","",IFERROR($H111/SUMIFS($H$5:$H$304,$A$5:$A$304,$A111),0))</f>
        <v/>
      </c>
      <c r="J111" s="20" t="n"/>
      <c r="K111" s="19">
        <f>IF($A111="","",IF($J111="","",INT(TODAY()-$J111)))</f>
        <v/>
      </c>
      <c r="L111" s="9">
        <f>IF($A111="","",IF(AND($K111&lt;&gt;"",$K111&gt;90),"Price more than 90 days old — restate it",IF(ROUND(IFERROR(AVERAGEIFS($F$5:$F$304,$B$5:$B$304,$B111),0),4)&lt;&gt;ROUND($F111,4),"Unit cost differs from other rows for this component","")))</f>
        <v/>
      </c>
    </row>
    <row r="112">
      <c r="A112" s="14" t="n"/>
      <c r="B112" s="14" t="n"/>
      <c r="C112" s="14" t="n"/>
      <c r="D112" s="11" t="n"/>
      <c r="E112" s="14" t="n"/>
      <c r="F112" s="8" t="n"/>
      <c r="G112" s="14" t="n"/>
      <c r="H112" s="17">
        <f>IF($A112="","",IF($B112="","",$D112*$F112))</f>
        <v/>
      </c>
      <c r="I112" s="18">
        <f>IF($A112="","",IFERROR($H112/SUMIFS($H$5:$H$304,$A$5:$A$304,$A112),0))</f>
        <v/>
      </c>
      <c r="J112" s="20" t="n"/>
      <c r="K112" s="19">
        <f>IF($A112="","",IF($J112="","",INT(TODAY()-$J112)))</f>
        <v/>
      </c>
      <c r="L112" s="9">
        <f>IF($A112="","",IF(AND($K112&lt;&gt;"",$K112&gt;90),"Price more than 90 days old — restate it",IF(ROUND(IFERROR(AVERAGEIFS($F$5:$F$304,$B$5:$B$304,$B112),0),4)&lt;&gt;ROUND($F112,4),"Unit cost differs from other rows for this component","")))</f>
        <v/>
      </c>
    </row>
    <row r="113">
      <c r="A113" s="14" t="n"/>
      <c r="B113" s="14" t="n"/>
      <c r="C113" s="14" t="n"/>
      <c r="D113" s="11" t="n"/>
      <c r="E113" s="14" t="n"/>
      <c r="F113" s="8" t="n"/>
      <c r="G113" s="14" t="n"/>
      <c r="H113" s="17">
        <f>IF($A113="","",IF($B113="","",$D113*$F113))</f>
        <v/>
      </c>
      <c r="I113" s="18">
        <f>IF($A113="","",IFERROR($H113/SUMIFS($H$5:$H$304,$A$5:$A$304,$A113),0))</f>
        <v/>
      </c>
      <c r="J113" s="20" t="n"/>
      <c r="K113" s="19">
        <f>IF($A113="","",IF($J113="","",INT(TODAY()-$J113)))</f>
        <v/>
      </c>
      <c r="L113" s="9">
        <f>IF($A113="","",IF(AND($K113&lt;&gt;"",$K113&gt;90),"Price more than 90 days old — restate it",IF(ROUND(IFERROR(AVERAGEIFS($F$5:$F$304,$B$5:$B$304,$B113),0),4)&lt;&gt;ROUND($F113,4),"Unit cost differs from other rows for this component","")))</f>
        <v/>
      </c>
    </row>
    <row r="114">
      <c r="A114" s="14" t="n"/>
      <c r="B114" s="14" t="n"/>
      <c r="C114" s="14" t="n"/>
      <c r="D114" s="11" t="n"/>
      <c r="E114" s="14" t="n"/>
      <c r="F114" s="8" t="n"/>
      <c r="G114" s="14" t="n"/>
      <c r="H114" s="17">
        <f>IF($A114="","",IF($B114="","",$D114*$F114))</f>
        <v/>
      </c>
      <c r="I114" s="18">
        <f>IF($A114="","",IFERROR($H114/SUMIFS($H$5:$H$304,$A$5:$A$304,$A114),0))</f>
        <v/>
      </c>
      <c r="J114" s="20" t="n"/>
      <c r="K114" s="19">
        <f>IF($A114="","",IF($J114="","",INT(TODAY()-$J114)))</f>
        <v/>
      </c>
      <c r="L114" s="9">
        <f>IF($A114="","",IF(AND($K114&lt;&gt;"",$K114&gt;90),"Price more than 90 days old — restate it",IF(ROUND(IFERROR(AVERAGEIFS($F$5:$F$304,$B$5:$B$304,$B114),0),4)&lt;&gt;ROUND($F114,4),"Unit cost differs from other rows for this component","")))</f>
        <v/>
      </c>
    </row>
    <row r="115">
      <c r="A115" s="14" t="n"/>
      <c r="B115" s="14" t="n"/>
      <c r="C115" s="14" t="n"/>
      <c r="D115" s="11" t="n"/>
      <c r="E115" s="14" t="n"/>
      <c r="F115" s="8" t="n"/>
      <c r="G115" s="14" t="n"/>
      <c r="H115" s="17">
        <f>IF($A115="","",IF($B115="","",$D115*$F115))</f>
        <v/>
      </c>
      <c r="I115" s="18">
        <f>IF($A115="","",IFERROR($H115/SUMIFS($H$5:$H$304,$A$5:$A$304,$A115),0))</f>
        <v/>
      </c>
      <c r="J115" s="20" t="n"/>
      <c r="K115" s="19">
        <f>IF($A115="","",IF($J115="","",INT(TODAY()-$J115)))</f>
        <v/>
      </c>
      <c r="L115" s="9">
        <f>IF($A115="","",IF(AND($K115&lt;&gt;"",$K115&gt;90),"Price more than 90 days old — restate it",IF(ROUND(IFERROR(AVERAGEIFS($F$5:$F$304,$B$5:$B$304,$B115),0),4)&lt;&gt;ROUND($F115,4),"Unit cost differs from other rows for this component","")))</f>
        <v/>
      </c>
    </row>
    <row r="116">
      <c r="A116" s="14" t="n"/>
      <c r="B116" s="14" t="n"/>
      <c r="C116" s="14" t="n"/>
      <c r="D116" s="11" t="n"/>
      <c r="E116" s="14" t="n"/>
      <c r="F116" s="8" t="n"/>
      <c r="G116" s="14" t="n"/>
      <c r="H116" s="17">
        <f>IF($A116="","",IF($B116="","",$D116*$F116))</f>
        <v/>
      </c>
      <c r="I116" s="18">
        <f>IF($A116="","",IFERROR($H116/SUMIFS($H$5:$H$304,$A$5:$A$304,$A116),0))</f>
        <v/>
      </c>
      <c r="J116" s="20" t="n"/>
      <c r="K116" s="19">
        <f>IF($A116="","",IF($J116="","",INT(TODAY()-$J116)))</f>
        <v/>
      </c>
      <c r="L116" s="9">
        <f>IF($A116="","",IF(AND($K116&lt;&gt;"",$K116&gt;90),"Price more than 90 days old — restate it",IF(ROUND(IFERROR(AVERAGEIFS($F$5:$F$304,$B$5:$B$304,$B116),0),4)&lt;&gt;ROUND($F116,4),"Unit cost differs from other rows for this component","")))</f>
        <v/>
      </c>
    </row>
    <row r="117">
      <c r="A117" s="14" t="n"/>
      <c r="B117" s="14" t="n"/>
      <c r="C117" s="14" t="n"/>
      <c r="D117" s="11" t="n"/>
      <c r="E117" s="14" t="n"/>
      <c r="F117" s="8" t="n"/>
      <c r="G117" s="14" t="n"/>
      <c r="H117" s="17">
        <f>IF($A117="","",IF($B117="","",$D117*$F117))</f>
        <v/>
      </c>
      <c r="I117" s="18">
        <f>IF($A117="","",IFERROR($H117/SUMIFS($H$5:$H$304,$A$5:$A$304,$A117),0))</f>
        <v/>
      </c>
      <c r="J117" s="20" t="n"/>
      <c r="K117" s="19">
        <f>IF($A117="","",IF($J117="","",INT(TODAY()-$J117)))</f>
        <v/>
      </c>
      <c r="L117" s="9">
        <f>IF($A117="","",IF(AND($K117&lt;&gt;"",$K117&gt;90),"Price more than 90 days old — restate it",IF(ROUND(IFERROR(AVERAGEIFS($F$5:$F$304,$B$5:$B$304,$B117),0),4)&lt;&gt;ROUND($F117,4),"Unit cost differs from other rows for this component","")))</f>
        <v/>
      </c>
    </row>
    <row r="118">
      <c r="A118" s="14" t="n"/>
      <c r="B118" s="14" t="n"/>
      <c r="C118" s="14" t="n"/>
      <c r="D118" s="11" t="n"/>
      <c r="E118" s="14" t="n"/>
      <c r="F118" s="8" t="n"/>
      <c r="G118" s="14" t="n"/>
      <c r="H118" s="17">
        <f>IF($A118="","",IF($B118="","",$D118*$F118))</f>
        <v/>
      </c>
      <c r="I118" s="18">
        <f>IF($A118="","",IFERROR($H118/SUMIFS($H$5:$H$304,$A$5:$A$304,$A118),0))</f>
        <v/>
      </c>
      <c r="J118" s="20" t="n"/>
      <c r="K118" s="19">
        <f>IF($A118="","",IF($J118="","",INT(TODAY()-$J118)))</f>
        <v/>
      </c>
      <c r="L118" s="9">
        <f>IF($A118="","",IF(AND($K118&lt;&gt;"",$K118&gt;90),"Price more than 90 days old — restate it",IF(ROUND(IFERROR(AVERAGEIFS($F$5:$F$304,$B$5:$B$304,$B118),0),4)&lt;&gt;ROUND($F118,4),"Unit cost differs from other rows for this component","")))</f>
        <v/>
      </c>
    </row>
    <row r="119">
      <c r="A119" s="14" t="n"/>
      <c r="B119" s="14" t="n"/>
      <c r="C119" s="14" t="n"/>
      <c r="D119" s="11" t="n"/>
      <c r="E119" s="14" t="n"/>
      <c r="F119" s="8" t="n"/>
      <c r="G119" s="14" t="n"/>
      <c r="H119" s="17">
        <f>IF($A119="","",IF($B119="","",$D119*$F119))</f>
        <v/>
      </c>
      <c r="I119" s="18">
        <f>IF($A119="","",IFERROR($H119/SUMIFS($H$5:$H$304,$A$5:$A$304,$A119),0))</f>
        <v/>
      </c>
      <c r="J119" s="20" t="n"/>
      <c r="K119" s="19">
        <f>IF($A119="","",IF($J119="","",INT(TODAY()-$J119)))</f>
        <v/>
      </c>
      <c r="L119" s="9">
        <f>IF($A119="","",IF(AND($K119&lt;&gt;"",$K119&gt;90),"Price more than 90 days old — restate it",IF(ROUND(IFERROR(AVERAGEIFS($F$5:$F$304,$B$5:$B$304,$B119),0),4)&lt;&gt;ROUND($F119,4),"Unit cost differs from other rows for this component","")))</f>
        <v/>
      </c>
    </row>
    <row r="120">
      <c r="A120" s="14" t="n"/>
      <c r="B120" s="14" t="n"/>
      <c r="C120" s="14" t="n"/>
      <c r="D120" s="11" t="n"/>
      <c r="E120" s="14" t="n"/>
      <c r="F120" s="8" t="n"/>
      <c r="G120" s="14" t="n"/>
      <c r="H120" s="17">
        <f>IF($A120="","",IF($B120="","",$D120*$F120))</f>
        <v/>
      </c>
      <c r="I120" s="18">
        <f>IF($A120="","",IFERROR($H120/SUMIFS($H$5:$H$304,$A$5:$A$304,$A120),0))</f>
        <v/>
      </c>
      <c r="J120" s="20" t="n"/>
      <c r="K120" s="19">
        <f>IF($A120="","",IF($J120="","",INT(TODAY()-$J120)))</f>
        <v/>
      </c>
      <c r="L120" s="9">
        <f>IF($A120="","",IF(AND($K120&lt;&gt;"",$K120&gt;90),"Price more than 90 days old — restate it",IF(ROUND(IFERROR(AVERAGEIFS($F$5:$F$304,$B$5:$B$304,$B120),0),4)&lt;&gt;ROUND($F120,4),"Unit cost differs from other rows for this component","")))</f>
        <v/>
      </c>
    </row>
    <row r="121">
      <c r="A121" s="14" t="n"/>
      <c r="B121" s="14" t="n"/>
      <c r="C121" s="14" t="n"/>
      <c r="D121" s="11" t="n"/>
      <c r="E121" s="14" t="n"/>
      <c r="F121" s="8" t="n"/>
      <c r="G121" s="14" t="n"/>
      <c r="H121" s="17">
        <f>IF($A121="","",IF($B121="","",$D121*$F121))</f>
        <v/>
      </c>
      <c r="I121" s="18">
        <f>IF($A121="","",IFERROR($H121/SUMIFS($H$5:$H$304,$A$5:$A$304,$A121),0))</f>
        <v/>
      </c>
      <c r="J121" s="20" t="n"/>
      <c r="K121" s="19">
        <f>IF($A121="","",IF($J121="","",INT(TODAY()-$J121)))</f>
        <v/>
      </c>
      <c r="L121" s="9">
        <f>IF($A121="","",IF(AND($K121&lt;&gt;"",$K121&gt;90),"Price more than 90 days old — restate it",IF(ROUND(IFERROR(AVERAGEIFS($F$5:$F$304,$B$5:$B$304,$B121),0),4)&lt;&gt;ROUND($F121,4),"Unit cost differs from other rows for this component","")))</f>
        <v/>
      </c>
    </row>
    <row r="122">
      <c r="A122" s="14" t="n"/>
      <c r="B122" s="14" t="n"/>
      <c r="C122" s="14" t="n"/>
      <c r="D122" s="11" t="n"/>
      <c r="E122" s="14" t="n"/>
      <c r="F122" s="8" t="n"/>
      <c r="G122" s="14" t="n"/>
      <c r="H122" s="17">
        <f>IF($A122="","",IF($B122="","",$D122*$F122))</f>
        <v/>
      </c>
      <c r="I122" s="18">
        <f>IF($A122="","",IFERROR($H122/SUMIFS($H$5:$H$304,$A$5:$A$304,$A122),0))</f>
        <v/>
      </c>
      <c r="J122" s="20" t="n"/>
      <c r="K122" s="19">
        <f>IF($A122="","",IF($J122="","",INT(TODAY()-$J122)))</f>
        <v/>
      </c>
      <c r="L122" s="9">
        <f>IF($A122="","",IF(AND($K122&lt;&gt;"",$K122&gt;90),"Price more than 90 days old — restate it",IF(ROUND(IFERROR(AVERAGEIFS($F$5:$F$304,$B$5:$B$304,$B122),0),4)&lt;&gt;ROUND($F122,4),"Unit cost differs from other rows for this component","")))</f>
        <v/>
      </c>
    </row>
    <row r="123">
      <c r="A123" s="14" t="n"/>
      <c r="B123" s="14" t="n"/>
      <c r="C123" s="14" t="n"/>
      <c r="D123" s="11" t="n"/>
      <c r="E123" s="14" t="n"/>
      <c r="F123" s="8" t="n"/>
      <c r="G123" s="14" t="n"/>
      <c r="H123" s="17">
        <f>IF($A123="","",IF($B123="","",$D123*$F123))</f>
        <v/>
      </c>
      <c r="I123" s="18">
        <f>IF($A123="","",IFERROR($H123/SUMIFS($H$5:$H$304,$A$5:$A$304,$A123),0))</f>
        <v/>
      </c>
      <c r="J123" s="20" t="n"/>
      <c r="K123" s="19">
        <f>IF($A123="","",IF($J123="","",INT(TODAY()-$J123)))</f>
        <v/>
      </c>
      <c r="L123" s="9">
        <f>IF($A123="","",IF(AND($K123&lt;&gt;"",$K123&gt;90),"Price more than 90 days old — restate it",IF(ROUND(IFERROR(AVERAGEIFS($F$5:$F$304,$B$5:$B$304,$B123),0),4)&lt;&gt;ROUND($F123,4),"Unit cost differs from other rows for this component","")))</f>
        <v/>
      </c>
    </row>
    <row r="124">
      <c r="A124" s="14" t="n"/>
      <c r="B124" s="14" t="n"/>
      <c r="C124" s="14" t="n"/>
      <c r="D124" s="11" t="n"/>
      <c r="E124" s="14" t="n"/>
      <c r="F124" s="8" t="n"/>
      <c r="G124" s="14" t="n"/>
      <c r="H124" s="17">
        <f>IF($A124="","",IF($B124="","",$D124*$F124))</f>
        <v/>
      </c>
      <c r="I124" s="18">
        <f>IF($A124="","",IFERROR($H124/SUMIFS($H$5:$H$304,$A$5:$A$304,$A124),0))</f>
        <v/>
      </c>
      <c r="J124" s="20" t="n"/>
      <c r="K124" s="19">
        <f>IF($A124="","",IF($J124="","",INT(TODAY()-$J124)))</f>
        <v/>
      </c>
      <c r="L124" s="9">
        <f>IF($A124="","",IF(AND($K124&lt;&gt;"",$K124&gt;90),"Price more than 90 days old — restate it",IF(ROUND(IFERROR(AVERAGEIFS($F$5:$F$304,$B$5:$B$304,$B124),0),4)&lt;&gt;ROUND($F124,4),"Unit cost differs from other rows for this component","")))</f>
        <v/>
      </c>
    </row>
    <row r="125">
      <c r="A125" s="14" t="n"/>
      <c r="B125" s="14" t="n"/>
      <c r="C125" s="14" t="n"/>
      <c r="D125" s="11" t="n"/>
      <c r="E125" s="14" t="n"/>
      <c r="F125" s="8" t="n"/>
      <c r="G125" s="14" t="n"/>
      <c r="H125" s="17">
        <f>IF($A125="","",IF($B125="","",$D125*$F125))</f>
        <v/>
      </c>
      <c r="I125" s="18">
        <f>IF($A125="","",IFERROR($H125/SUMIFS($H$5:$H$304,$A$5:$A$304,$A125),0))</f>
        <v/>
      </c>
      <c r="J125" s="20" t="n"/>
      <c r="K125" s="19">
        <f>IF($A125="","",IF($J125="","",INT(TODAY()-$J125)))</f>
        <v/>
      </c>
      <c r="L125" s="9">
        <f>IF($A125="","",IF(AND($K125&lt;&gt;"",$K125&gt;90),"Price more than 90 days old — restate it",IF(ROUND(IFERROR(AVERAGEIFS($F$5:$F$304,$B$5:$B$304,$B125),0),4)&lt;&gt;ROUND($F125,4),"Unit cost differs from other rows for this component","")))</f>
        <v/>
      </c>
    </row>
    <row r="126">
      <c r="A126" s="14" t="n"/>
      <c r="B126" s="14" t="n"/>
      <c r="C126" s="14" t="n"/>
      <c r="D126" s="11" t="n"/>
      <c r="E126" s="14" t="n"/>
      <c r="F126" s="8" t="n"/>
      <c r="G126" s="14" t="n"/>
      <c r="H126" s="17">
        <f>IF($A126="","",IF($B126="","",$D126*$F126))</f>
        <v/>
      </c>
      <c r="I126" s="18">
        <f>IF($A126="","",IFERROR($H126/SUMIFS($H$5:$H$304,$A$5:$A$304,$A126),0))</f>
        <v/>
      </c>
      <c r="J126" s="20" t="n"/>
      <c r="K126" s="19">
        <f>IF($A126="","",IF($J126="","",INT(TODAY()-$J126)))</f>
        <v/>
      </c>
      <c r="L126" s="9">
        <f>IF($A126="","",IF(AND($K126&lt;&gt;"",$K126&gt;90),"Price more than 90 days old — restate it",IF(ROUND(IFERROR(AVERAGEIFS($F$5:$F$304,$B$5:$B$304,$B126),0),4)&lt;&gt;ROUND($F126,4),"Unit cost differs from other rows for this component","")))</f>
        <v/>
      </c>
    </row>
    <row r="127">
      <c r="A127" s="14" t="n"/>
      <c r="B127" s="14" t="n"/>
      <c r="C127" s="14" t="n"/>
      <c r="D127" s="11" t="n"/>
      <c r="E127" s="14" t="n"/>
      <c r="F127" s="8" t="n"/>
      <c r="G127" s="14" t="n"/>
      <c r="H127" s="17">
        <f>IF($A127="","",IF($B127="","",$D127*$F127))</f>
        <v/>
      </c>
      <c r="I127" s="18">
        <f>IF($A127="","",IFERROR($H127/SUMIFS($H$5:$H$304,$A$5:$A$304,$A127),0))</f>
        <v/>
      </c>
      <c r="J127" s="20" t="n"/>
      <c r="K127" s="19">
        <f>IF($A127="","",IF($J127="","",INT(TODAY()-$J127)))</f>
        <v/>
      </c>
      <c r="L127" s="9">
        <f>IF($A127="","",IF(AND($K127&lt;&gt;"",$K127&gt;90),"Price more than 90 days old — restate it",IF(ROUND(IFERROR(AVERAGEIFS($F$5:$F$304,$B$5:$B$304,$B127),0),4)&lt;&gt;ROUND($F127,4),"Unit cost differs from other rows for this component","")))</f>
        <v/>
      </c>
    </row>
    <row r="128">
      <c r="A128" s="14" t="n"/>
      <c r="B128" s="14" t="n"/>
      <c r="C128" s="14" t="n"/>
      <c r="D128" s="11" t="n"/>
      <c r="E128" s="14" t="n"/>
      <c r="F128" s="8" t="n"/>
      <c r="G128" s="14" t="n"/>
      <c r="H128" s="17">
        <f>IF($A128="","",IF($B128="","",$D128*$F128))</f>
        <v/>
      </c>
      <c r="I128" s="18">
        <f>IF($A128="","",IFERROR($H128/SUMIFS($H$5:$H$304,$A$5:$A$304,$A128),0))</f>
        <v/>
      </c>
      <c r="J128" s="20" t="n"/>
      <c r="K128" s="19">
        <f>IF($A128="","",IF($J128="","",INT(TODAY()-$J128)))</f>
        <v/>
      </c>
      <c r="L128" s="9">
        <f>IF($A128="","",IF(AND($K128&lt;&gt;"",$K128&gt;90),"Price more than 90 days old — restate it",IF(ROUND(IFERROR(AVERAGEIFS($F$5:$F$304,$B$5:$B$304,$B128),0),4)&lt;&gt;ROUND($F128,4),"Unit cost differs from other rows for this component","")))</f>
        <v/>
      </c>
    </row>
    <row r="129">
      <c r="A129" s="14" t="n"/>
      <c r="B129" s="14" t="n"/>
      <c r="C129" s="14" t="n"/>
      <c r="D129" s="11" t="n"/>
      <c r="E129" s="14" t="n"/>
      <c r="F129" s="8" t="n"/>
      <c r="G129" s="14" t="n"/>
      <c r="H129" s="17">
        <f>IF($A129="","",IF($B129="","",$D129*$F129))</f>
        <v/>
      </c>
      <c r="I129" s="18">
        <f>IF($A129="","",IFERROR($H129/SUMIFS($H$5:$H$304,$A$5:$A$304,$A129),0))</f>
        <v/>
      </c>
      <c r="J129" s="20" t="n"/>
      <c r="K129" s="19">
        <f>IF($A129="","",IF($J129="","",INT(TODAY()-$J129)))</f>
        <v/>
      </c>
      <c r="L129" s="9">
        <f>IF($A129="","",IF(AND($K129&lt;&gt;"",$K129&gt;90),"Price more than 90 days old — restate it",IF(ROUND(IFERROR(AVERAGEIFS($F$5:$F$304,$B$5:$B$304,$B129),0),4)&lt;&gt;ROUND($F129,4),"Unit cost differs from other rows for this component","")))</f>
        <v/>
      </c>
    </row>
    <row r="130">
      <c r="A130" s="14" t="n"/>
      <c r="B130" s="14" t="n"/>
      <c r="C130" s="14" t="n"/>
      <c r="D130" s="11" t="n"/>
      <c r="E130" s="14" t="n"/>
      <c r="F130" s="8" t="n"/>
      <c r="G130" s="14" t="n"/>
      <c r="H130" s="17">
        <f>IF($A130="","",IF($B130="","",$D130*$F130))</f>
        <v/>
      </c>
      <c r="I130" s="18">
        <f>IF($A130="","",IFERROR($H130/SUMIFS($H$5:$H$304,$A$5:$A$304,$A130),0))</f>
        <v/>
      </c>
      <c r="J130" s="20" t="n"/>
      <c r="K130" s="19">
        <f>IF($A130="","",IF($J130="","",INT(TODAY()-$J130)))</f>
        <v/>
      </c>
      <c r="L130" s="9">
        <f>IF($A130="","",IF(AND($K130&lt;&gt;"",$K130&gt;90),"Price more than 90 days old — restate it",IF(ROUND(IFERROR(AVERAGEIFS($F$5:$F$304,$B$5:$B$304,$B130),0),4)&lt;&gt;ROUND($F130,4),"Unit cost differs from other rows for this component","")))</f>
        <v/>
      </c>
    </row>
    <row r="131">
      <c r="A131" s="14" t="n"/>
      <c r="B131" s="14" t="n"/>
      <c r="C131" s="14" t="n"/>
      <c r="D131" s="11" t="n"/>
      <c r="E131" s="14" t="n"/>
      <c r="F131" s="8" t="n"/>
      <c r="G131" s="14" t="n"/>
      <c r="H131" s="17">
        <f>IF($A131="","",IF($B131="","",$D131*$F131))</f>
        <v/>
      </c>
      <c r="I131" s="18">
        <f>IF($A131="","",IFERROR($H131/SUMIFS($H$5:$H$304,$A$5:$A$304,$A131),0))</f>
        <v/>
      </c>
      <c r="J131" s="20" t="n"/>
      <c r="K131" s="19">
        <f>IF($A131="","",IF($J131="","",INT(TODAY()-$J131)))</f>
        <v/>
      </c>
      <c r="L131" s="9">
        <f>IF($A131="","",IF(AND($K131&lt;&gt;"",$K131&gt;90),"Price more than 90 days old — restate it",IF(ROUND(IFERROR(AVERAGEIFS($F$5:$F$304,$B$5:$B$304,$B131),0),4)&lt;&gt;ROUND($F131,4),"Unit cost differs from other rows for this component","")))</f>
        <v/>
      </c>
    </row>
    <row r="132">
      <c r="A132" s="14" t="n"/>
      <c r="B132" s="14" t="n"/>
      <c r="C132" s="14" t="n"/>
      <c r="D132" s="11" t="n"/>
      <c r="E132" s="14" t="n"/>
      <c r="F132" s="8" t="n"/>
      <c r="G132" s="14" t="n"/>
      <c r="H132" s="17">
        <f>IF($A132="","",IF($B132="","",$D132*$F132))</f>
        <v/>
      </c>
      <c r="I132" s="18">
        <f>IF($A132="","",IFERROR($H132/SUMIFS($H$5:$H$304,$A$5:$A$304,$A132),0))</f>
        <v/>
      </c>
      <c r="J132" s="20" t="n"/>
      <c r="K132" s="19">
        <f>IF($A132="","",IF($J132="","",INT(TODAY()-$J132)))</f>
        <v/>
      </c>
      <c r="L132" s="9">
        <f>IF($A132="","",IF(AND($K132&lt;&gt;"",$K132&gt;90),"Price more than 90 days old — restate it",IF(ROUND(IFERROR(AVERAGEIFS($F$5:$F$304,$B$5:$B$304,$B132),0),4)&lt;&gt;ROUND($F132,4),"Unit cost differs from other rows for this component","")))</f>
        <v/>
      </c>
    </row>
    <row r="133">
      <c r="A133" s="14" t="n"/>
      <c r="B133" s="14" t="n"/>
      <c r="C133" s="14" t="n"/>
      <c r="D133" s="11" t="n"/>
      <c r="E133" s="14" t="n"/>
      <c r="F133" s="8" t="n"/>
      <c r="G133" s="14" t="n"/>
      <c r="H133" s="17">
        <f>IF($A133="","",IF($B133="","",$D133*$F133))</f>
        <v/>
      </c>
      <c r="I133" s="18">
        <f>IF($A133="","",IFERROR($H133/SUMIFS($H$5:$H$304,$A$5:$A$304,$A133),0))</f>
        <v/>
      </c>
      <c r="J133" s="20" t="n"/>
      <c r="K133" s="19">
        <f>IF($A133="","",IF($J133="","",INT(TODAY()-$J133)))</f>
        <v/>
      </c>
      <c r="L133" s="9">
        <f>IF($A133="","",IF(AND($K133&lt;&gt;"",$K133&gt;90),"Price more than 90 days old — restate it",IF(ROUND(IFERROR(AVERAGEIFS($F$5:$F$304,$B$5:$B$304,$B133),0),4)&lt;&gt;ROUND($F133,4),"Unit cost differs from other rows for this component","")))</f>
        <v/>
      </c>
    </row>
    <row r="134">
      <c r="A134" s="14" t="n"/>
      <c r="B134" s="14" t="n"/>
      <c r="C134" s="14" t="n"/>
      <c r="D134" s="11" t="n"/>
      <c r="E134" s="14" t="n"/>
      <c r="F134" s="8" t="n"/>
      <c r="G134" s="14" t="n"/>
      <c r="H134" s="17">
        <f>IF($A134="","",IF($B134="","",$D134*$F134))</f>
        <v/>
      </c>
      <c r="I134" s="18">
        <f>IF($A134="","",IFERROR($H134/SUMIFS($H$5:$H$304,$A$5:$A$304,$A134),0))</f>
        <v/>
      </c>
      <c r="J134" s="20" t="n"/>
      <c r="K134" s="19">
        <f>IF($A134="","",IF($J134="","",INT(TODAY()-$J134)))</f>
        <v/>
      </c>
      <c r="L134" s="9">
        <f>IF($A134="","",IF(AND($K134&lt;&gt;"",$K134&gt;90),"Price more than 90 days old — restate it",IF(ROUND(IFERROR(AVERAGEIFS($F$5:$F$304,$B$5:$B$304,$B134),0),4)&lt;&gt;ROUND($F134,4),"Unit cost differs from other rows for this component","")))</f>
        <v/>
      </c>
    </row>
    <row r="135">
      <c r="A135" s="14" t="n"/>
      <c r="B135" s="14" t="n"/>
      <c r="C135" s="14" t="n"/>
      <c r="D135" s="11" t="n"/>
      <c r="E135" s="14" t="n"/>
      <c r="F135" s="8" t="n"/>
      <c r="G135" s="14" t="n"/>
      <c r="H135" s="17">
        <f>IF($A135="","",IF($B135="","",$D135*$F135))</f>
        <v/>
      </c>
      <c r="I135" s="18">
        <f>IF($A135="","",IFERROR($H135/SUMIFS($H$5:$H$304,$A$5:$A$304,$A135),0))</f>
        <v/>
      </c>
      <c r="J135" s="20" t="n"/>
      <c r="K135" s="19">
        <f>IF($A135="","",IF($J135="","",INT(TODAY()-$J135)))</f>
        <v/>
      </c>
      <c r="L135" s="9">
        <f>IF($A135="","",IF(AND($K135&lt;&gt;"",$K135&gt;90),"Price more than 90 days old — restate it",IF(ROUND(IFERROR(AVERAGEIFS($F$5:$F$304,$B$5:$B$304,$B135),0),4)&lt;&gt;ROUND($F135,4),"Unit cost differs from other rows for this component","")))</f>
        <v/>
      </c>
    </row>
    <row r="136">
      <c r="A136" s="14" t="n"/>
      <c r="B136" s="14" t="n"/>
      <c r="C136" s="14" t="n"/>
      <c r="D136" s="11" t="n"/>
      <c r="E136" s="14" t="n"/>
      <c r="F136" s="8" t="n"/>
      <c r="G136" s="14" t="n"/>
      <c r="H136" s="17">
        <f>IF($A136="","",IF($B136="","",$D136*$F136))</f>
        <v/>
      </c>
      <c r="I136" s="18">
        <f>IF($A136="","",IFERROR($H136/SUMIFS($H$5:$H$304,$A$5:$A$304,$A136),0))</f>
        <v/>
      </c>
      <c r="J136" s="20" t="n"/>
      <c r="K136" s="19">
        <f>IF($A136="","",IF($J136="","",INT(TODAY()-$J136)))</f>
        <v/>
      </c>
      <c r="L136" s="9">
        <f>IF($A136="","",IF(AND($K136&lt;&gt;"",$K136&gt;90),"Price more than 90 days old — restate it",IF(ROUND(IFERROR(AVERAGEIFS($F$5:$F$304,$B$5:$B$304,$B136),0),4)&lt;&gt;ROUND($F136,4),"Unit cost differs from other rows for this component","")))</f>
        <v/>
      </c>
    </row>
    <row r="137">
      <c r="A137" s="14" t="n"/>
      <c r="B137" s="14" t="n"/>
      <c r="C137" s="14" t="n"/>
      <c r="D137" s="11" t="n"/>
      <c r="E137" s="14" t="n"/>
      <c r="F137" s="8" t="n"/>
      <c r="G137" s="14" t="n"/>
      <c r="H137" s="17">
        <f>IF($A137="","",IF($B137="","",$D137*$F137))</f>
        <v/>
      </c>
      <c r="I137" s="18">
        <f>IF($A137="","",IFERROR($H137/SUMIFS($H$5:$H$304,$A$5:$A$304,$A137),0))</f>
        <v/>
      </c>
      <c r="J137" s="20" t="n"/>
      <c r="K137" s="19">
        <f>IF($A137="","",IF($J137="","",INT(TODAY()-$J137)))</f>
        <v/>
      </c>
      <c r="L137" s="9">
        <f>IF($A137="","",IF(AND($K137&lt;&gt;"",$K137&gt;90),"Price more than 90 days old — restate it",IF(ROUND(IFERROR(AVERAGEIFS($F$5:$F$304,$B$5:$B$304,$B137),0),4)&lt;&gt;ROUND($F137,4),"Unit cost differs from other rows for this component","")))</f>
        <v/>
      </c>
    </row>
    <row r="138">
      <c r="A138" s="14" t="n"/>
      <c r="B138" s="14" t="n"/>
      <c r="C138" s="14" t="n"/>
      <c r="D138" s="11" t="n"/>
      <c r="E138" s="14" t="n"/>
      <c r="F138" s="8" t="n"/>
      <c r="G138" s="14" t="n"/>
      <c r="H138" s="17">
        <f>IF($A138="","",IF($B138="","",$D138*$F138))</f>
        <v/>
      </c>
      <c r="I138" s="18">
        <f>IF($A138="","",IFERROR($H138/SUMIFS($H$5:$H$304,$A$5:$A$304,$A138),0))</f>
        <v/>
      </c>
      <c r="J138" s="20" t="n"/>
      <c r="K138" s="19">
        <f>IF($A138="","",IF($J138="","",INT(TODAY()-$J138)))</f>
        <v/>
      </c>
      <c r="L138" s="9">
        <f>IF($A138="","",IF(AND($K138&lt;&gt;"",$K138&gt;90),"Price more than 90 days old — restate it",IF(ROUND(IFERROR(AVERAGEIFS($F$5:$F$304,$B$5:$B$304,$B138),0),4)&lt;&gt;ROUND($F138,4),"Unit cost differs from other rows for this component","")))</f>
        <v/>
      </c>
    </row>
    <row r="139">
      <c r="A139" s="14" t="n"/>
      <c r="B139" s="14" t="n"/>
      <c r="C139" s="14" t="n"/>
      <c r="D139" s="11" t="n"/>
      <c r="E139" s="14" t="n"/>
      <c r="F139" s="8" t="n"/>
      <c r="G139" s="14" t="n"/>
      <c r="H139" s="17">
        <f>IF($A139="","",IF($B139="","",$D139*$F139))</f>
        <v/>
      </c>
      <c r="I139" s="18">
        <f>IF($A139="","",IFERROR($H139/SUMIFS($H$5:$H$304,$A$5:$A$304,$A139),0))</f>
        <v/>
      </c>
      <c r="J139" s="20" t="n"/>
      <c r="K139" s="19">
        <f>IF($A139="","",IF($J139="","",INT(TODAY()-$J139)))</f>
        <v/>
      </c>
      <c r="L139" s="9">
        <f>IF($A139="","",IF(AND($K139&lt;&gt;"",$K139&gt;90),"Price more than 90 days old — restate it",IF(ROUND(IFERROR(AVERAGEIFS($F$5:$F$304,$B$5:$B$304,$B139),0),4)&lt;&gt;ROUND($F139,4),"Unit cost differs from other rows for this component","")))</f>
        <v/>
      </c>
    </row>
    <row r="140">
      <c r="A140" s="14" t="n"/>
      <c r="B140" s="14" t="n"/>
      <c r="C140" s="14" t="n"/>
      <c r="D140" s="11" t="n"/>
      <c r="E140" s="14" t="n"/>
      <c r="F140" s="8" t="n"/>
      <c r="G140" s="14" t="n"/>
      <c r="H140" s="17">
        <f>IF($A140="","",IF($B140="","",$D140*$F140))</f>
        <v/>
      </c>
      <c r="I140" s="18">
        <f>IF($A140="","",IFERROR($H140/SUMIFS($H$5:$H$304,$A$5:$A$304,$A140),0))</f>
        <v/>
      </c>
      <c r="J140" s="20" t="n"/>
      <c r="K140" s="19">
        <f>IF($A140="","",IF($J140="","",INT(TODAY()-$J140)))</f>
        <v/>
      </c>
      <c r="L140" s="9">
        <f>IF($A140="","",IF(AND($K140&lt;&gt;"",$K140&gt;90),"Price more than 90 days old — restate it",IF(ROUND(IFERROR(AVERAGEIFS($F$5:$F$304,$B$5:$B$304,$B140),0),4)&lt;&gt;ROUND($F140,4),"Unit cost differs from other rows for this component","")))</f>
        <v/>
      </c>
    </row>
    <row r="141">
      <c r="A141" s="14" t="n"/>
      <c r="B141" s="14" t="n"/>
      <c r="C141" s="14" t="n"/>
      <c r="D141" s="11" t="n"/>
      <c r="E141" s="14" t="n"/>
      <c r="F141" s="8" t="n"/>
      <c r="G141" s="14" t="n"/>
      <c r="H141" s="17">
        <f>IF($A141="","",IF($B141="","",$D141*$F141))</f>
        <v/>
      </c>
      <c r="I141" s="18">
        <f>IF($A141="","",IFERROR($H141/SUMIFS($H$5:$H$304,$A$5:$A$304,$A141),0))</f>
        <v/>
      </c>
      <c r="J141" s="20" t="n"/>
      <c r="K141" s="19">
        <f>IF($A141="","",IF($J141="","",INT(TODAY()-$J141)))</f>
        <v/>
      </c>
      <c r="L141" s="9">
        <f>IF($A141="","",IF(AND($K141&lt;&gt;"",$K141&gt;90),"Price more than 90 days old — restate it",IF(ROUND(IFERROR(AVERAGEIFS($F$5:$F$304,$B$5:$B$304,$B141),0),4)&lt;&gt;ROUND($F141,4),"Unit cost differs from other rows for this component","")))</f>
        <v/>
      </c>
    </row>
    <row r="142">
      <c r="A142" s="14" t="n"/>
      <c r="B142" s="14" t="n"/>
      <c r="C142" s="14" t="n"/>
      <c r="D142" s="11" t="n"/>
      <c r="E142" s="14" t="n"/>
      <c r="F142" s="8" t="n"/>
      <c r="G142" s="14" t="n"/>
      <c r="H142" s="17">
        <f>IF($A142="","",IF($B142="","",$D142*$F142))</f>
        <v/>
      </c>
      <c r="I142" s="18">
        <f>IF($A142="","",IFERROR($H142/SUMIFS($H$5:$H$304,$A$5:$A$304,$A142),0))</f>
        <v/>
      </c>
      <c r="J142" s="20" t="n"/>
      <c r="K142" s="19">
        <f>IF($A142="","",IF($J142="","",INT(TODAY()-$J142)))</f>
        <v/>
      </c>
      <c r="L142" s="9">
        <f>IF($A142="","",IF(AND($K142&lt;&gt;"",$K142&gt;90),"Price more than 90 days old — restate it",IF(ROUND(IFERROR(AVERAGEIFS($F$5:$F$304,$B$5:$B$304,$B142),0),4)&lt;&gt;ROUND($F142,4),"Unit cost differs from other rows for this component","")))</f>
        <v/>
      </c>
    </row>
    <row r="143">
      <c r="A143" s="14" t="n"/>
      <c r="B143" s="14" t="n"/>
      <c r="C143" s="14" t="n"/>
      <c r="D143" s="11" t="n"/>
      <c r="E143" s="14" t="n"/>
      <c r="F143" s="8" t="n"/>
      <c r="G143" s="14" t="n"/>
      <c r="H143" s="17">
        <f>IF($A143="","",IF($B143="","",$D143*$F143))</f>
        <v/>
      </c>
      <c r="I143" s="18">
        <f>IF($A143="","",IFERROR($H143/SUMIFS($H$5:$H$304,$A$5:$A$304,$A143),0))</f>
        <v/>
      </c>
      <c r="J143" s="20" t="n"/>
      <c r="K143" s="19">
        <f>IF($A143="","",IF($J143="","",INT(TODAY()-$J143)))</f>
        <v/>
      </c>
      <c r="L143" s="9">
        <f>IF($A143="","",IF(AND($K143&lt;&gt;"",$K143&gt;90),"Price more than 90 days old — restate it",IF(ROUND(IFERROR(AVERAGEIFS($F$5:$F$304,$B$5:$B$304,$B143),0),4)&lt;&gt;ROUND($F143,4),"Unit cost differs from other rows for this component","")))</f>
        <v/>
      </c>
    </row>
    <row r="144">
      <c r="A144" s="14" t="n"/>
      <c r="B144" s="14" t="n"/>
      <c r="C144" s="14" t="n"/>
      <c r="D144" s="11" t="n"/>
      <c r="E144" s="14" t="n"/>
      <c r="F144" s="8" t="n"/>
      <c r="G144" s="14" t="n"/>
      <c r="H144" s="17">
        <f>IF($A144="","",IF($B144="","",$D144*$F144))</f>
        <v/>
      </c>
      <c r="I144" s="18">
        <f>IF($A144="","",IFERROR($H144/SUMIFS($H$5:$H$304,$A$5:$A$304,$A144),0))</f>
        <v/>
      </c>
      <c r="J144" s="20" t="n"/>
      <c r="K144" s="19">
        <f>IF($A144="","",IF($J144="","",INT(TODAY()-$J144)))</f>
        <v/>
      </c>
      <c r="L144" s="9">
        <f>IF($A144="","",IF(AND($K144&lt;&gt;"",$K144&gt;90),"Price more than 90 days old — restate it",IF(ROUND(IFERROR(AVERAGEIFS($F$5:$F$304,$B$5:$B$304,$B144),0),4)&lt;&gt;ROUND($F144,4),"Unit cost differs from other rows for this component","")))</f>
        <v/>
      </c>
    </row>
    <row r="145">
      <c r="A145" s="14" t="n"/>
      <c r="B145" s="14" t="n"/>
      <c r="C145" s="14" t="n"/>
      <c r="D145" s="11" t="n"/>
      <c r="E145" s="14" t="n"/>
      <c r="F145" s="8" t="n"/>
      <c r="G145" s="14" t="n"/>
      <c r="H145" s="17">
        <f>IF($A145="","",IF($B145="","",$D145*$F145))</f>
        <v/>
      </c>
      <c r="I145" s="18">
        <f>IF($A145="","",IFERROR($H145/SUMIFS($H$5:$H$304,$A$5:$A$304,$A145),0))</f>
        <v/>
      </c>
      <c r="J145" s="20" t="n"/>
      <c r="K145" s="19">
        <f>IF($A145="","",IF($J145="","",INT(TODAY()-$J145)))</f>
        <v/>
      </c>
      <c r="L145" s="9">
        <f>IF($A145="","",IF(AND($K145&lt;&gt;"",$K145&gt;90),"Price more than 90 days old — restate it",IF(ROUND(IFERROR(AVERAGEIFS($F$5:$F$304,$B$5:$B$304,$B145),0),4)&lt;&gt;ROUND($F145,4),"Unit cost differs from other rows for this component","")))</f>
        <v/>
      </c>
    </row>
    <row r="146">
      <c r="A146" s="14" t="n"/>
      <c r="B146" s="14" t="n"/>
      <c r="C146" s="14" t="n"/>
      <c r="D146" s="11" t="n"/>
      <c r="E146" s="14" t="n"/>
      <c r="F146" s="8" t="n"/>
      <c r="G146" s="14" t="n"/>
      <c r="H146" s="17">
        <f>IF($A146="","",IF($B146="","",$D146*$F146))</f>
        <v/>
      </c>
      <c r="I146" s="18">
        <f>IF($A146="","",IFERROR($H146/SUMIFS($H$5:$H$304,$A$5:$A$304,$A146),0))</f>
        <v/>
      </c>
      <c r="J146" s="20" t="n"/>
      <c r="K146" s="19">
        <f>IF($A146="","",IF($J146="","",INT(TODAY()-$J146)))</f>
        <v/>
      </c>
      <c r="L146" s="9">
        <f>IF($A146="","",IF(AND($K146&lt;&gt;"",$K146&gt;90),"Price more than 90 days old — restate it",IF(ROUND(IFERROR(AVERAGEIFS($F$5:$F$304,$B$5:$B$304,$B146),0),4)&lt;&gt;ROUND($F146,4),"Unit cost differs from other rows for this component","")))</f>
        <v/>
      </c>
    </row>
    <row r="147">
      <c r="A147" s="14" t="n"/>
      <c r="B147" s="14" t="n"/>
      <c r="C147" s="14" t="n"/>
      <c r="D147" s="11" t="n"/>
      <c r="E147" s="14" t="n"/>
      <c r="F147" s="8" t="n"/>
      <c r="G147" s="14" t="n"/>
      <c r="H147" s="17">
        <f>IF($A147="","",IF($B147="","",$D147*$F147))</f>
        <v/>
      </c>
      <c r="I147" s="18">
        <f>IF($A147="","",IFERROR($H147/SUMIFS($H$5:$H$304,$A$5:$A$304,$A147),0))</f>
        <v/>
      </c>
      <c r="J147" s="20" t="n"/>
      <c r="K147" s="19">
        <f>IF($A147="","",IF($J147="","",INT(TODAY()-$J147)))</f>
        <v/>
      </c>
      <c r="L147" s="9">
        <f>IF($A147="","",IF(AND($K147&lt;&gt;"",$K147&gt;90),"Price more than 90 days old — restate it",IF(ROUND(IFERROR(AVERAGEIFS($F$5:$F$304,$B$5:$B$304,$B147),0),4)&lt;&gt;ROUND($F147,4),"Unit cost differs from other rows for this component","")))</f>
        <v/>
      </c>
    </row>
    <row r="148">
      <c r="A148" s="14" t="n"/>
      <c r="B148" s="14" t="n"/>
      <c r="C148" s="14" t="n"/>
      <c r="D148" s="11" t="n"/>
      <c r="E148" s="14" t="n"/>
      <c r="F148" s="8" t="n"/>
      <c r="G148" s="14" t="n"/>
      <c r="H148" s="17">
        <f>IF($A148="","",IF($B148="","",$D148*$F148))</f>
        <v/>
      </c>
      <c r="I148" s="18">
        <f>IF($A148="","",IFERROR($H148/SUMIFS($H$5:$H$304,$A$5:$A$304,$A148),0))</f>
        <v/>
      </c>
      <c r="J148" s="20" t="n"/>
      <c r="K148" s="19">
        <f>IF($A148="","",IF($J148="","",INT(TODAY()-$J148)))</f>
        <v/>
      </c>
      <c r="L148" s="9">
        <f>IF($A148="","",IF(AND($K148&lt;&gt;"",$K148&gt;90),"Price more than 90 days old — restate it",IF(ROUND(IFERROR(AVERAGEIFS($F$5:$F$304,$B$5:$B$304,$B148),0),4)&lt;&gt;ROUND($F148,4),"Unit cost differs from other rows for this component","")))</f>
        <v/>
      </c>
    </row>
    <row r="149">
      <c r="A149" s="14" t="n"/>
      <c r="B149" s="14" t="n"/>
      <c r="C149" s="14" t="n"/>
      <c r="D149" s="11" t="n"/>
      <c r="E149" s="14" t="n"/>
      <c r="F149" s="8" t="n"/>
      <c r="G149" s="14" t="n"/>
      <c r="H149" s="17">
        <f>IF($A149="","",IF($B149="","",$D149*$F149))</f>
        <v/>
      </c>
      <c r="I149" s="18">
        <f>IF($A149="","",IFERROR($H149/SUMIFS($H$5:$H$304,$A$5:$A$304,$A149),0))</f>
        <v/>
      </c>
      <c r="J149" s="20" t="n"/>
      <c r="K149" s="19">
        <f>IF($A149="","",IF($J149="","",INT(TODAY()-$J149)))</f>
        <v/>
      </c>
      <c r="L149" s="9">
        <f>IF($A149="","",IF(AND($K149&lt;&gt;"",$K149&gt;90),"Price more than 90 days old — restate it",IF(ROUND(IFERROR(AVERAGEIFS($F$5:$F$304,$B$5:$B$304,$B149),0),4)&lt;&gt;ROUND($F149,4),"Unit cost differs from other rows for this component","")))</f>
        <v/>
      </c>
    </row>
    <row r="150">
      <c r="A150" s="14" t="n"/>
      <c r="B150" s="14" t="n"/>
      <c r="C150" s="14" t="n"/>
      <c r="D150" s="11" t="n"/>
      <c r="E150" s="14" t="n"/>
      <c r="F150" s="8" t="n"/>
      <c r="G150" s="14" t="n"/>
      <c r="H150" s="17">
        <f>IF($A150="","",IF($B150="","",$D150*$F150))</f>
        <v/>
      </c>
      <c r="I150" s="18">
        <f>IF($A150="","",IFERROR($H150/SUMIFS($H$5:$H$304,$A$5:$A$304,$A150),0))</f>
        <v/>
      </c>
      <c r="J150" s="20" t="n"/>
      <c r="K150" s="19">
        <f>IF($A150="","",IF($J150="","",INT(TODAY()-$J150)))</f>
        <v/>
      </c>
      <c r="L150" s="9">
        <f>IF($A150="","",IF(AND($K150&lt;&gt;"",$K150&gt;90),"Price more than 90 days old — restate it",IF(ROUND(IFERROR(AVERAGEIFS($F$5:$F$304,$B$5:$B$304,$B150),0),4)&lt;&gt;ROUND($F150,4),"Unit cost differs from other rows for this component","")))</f>
        <v/>
      </c>
    </row>
    <row r="151">
      <c r="A151" s="14" t="n"/>
      <c r="B151" s="14" t="n"/>
      <c r="C151" s="14" t="n"/>
      <c r="D151" s="11" t="n"/>
      <c r="E151" s="14" t="n"/>
      <c r="F151" s="8" t="n"/>
      <c r="G151" s="14" t="n"/>
      <c r="H151" s="17">
        <f>IF($A151="","",IF($B151="","",$D151*$F151))</f>
        <v/>
      </c>
      <c r="I151" s="18">
        <f>IF($A151="","",IFERROR($H151/SUMIFS($H$5:$H$304,$A$5:$A$304,$A151),0))</f>
        <v/>
      </c>
      <c r="J151" s="20" t="n"/>
      <c r="K151" s="19">
        <f>IF($A151="","",IF($J151="","",INT(TODAY()-$J151)))</f>
        <v/>
      </c>
      <c r="L151" s="9">
        <f>IF($A151="","",IF(AND($K151&lt;&gt;"",$K151&gt;90),"Price more than 90 days old — restate it",IF(ROUND(IFERROR(AVERAGEIFS($F$5:$F$304,$B$5:$B$304,$B151),0),4)&lt;&gt;ROUND($F151,4),"Unit cost differs from other rows for this component","")))</f>
        <v/>
      </c>
    </row>
    <row r="152">
      <c r="A152" s="14" t="n"/>
      <c r="B152" s="14" t="n"/>
      <c r="C152" s="14" t="n"/>
      <c r="D152" s="11" t="n"/>
      <c r="E152" s="14" t="n"/>
      <c r="F152" s="8" t="n"/>
      <c r="G152" s="14" t="n"/>
      <c r="H152" s="17">
        <f>IF($A152="","",IF($B152="","",$D152*$F152))</f>
        <v/>
      </c>
      <c r="I152" s="18">
        <f>IF($A152="","",IFERROR($H152/SUMIFS($H$5:$H$304,$A$5:$A$304,$A152),0))</f>
        <v/>
      </c>
      <c r="J152" s="20" t="n"/>
      <c r="K152" s="19">
        <f>IF($A152="","",IF($J152="","",INT(TODAY()-$J152)))</f>
        <v/>
      </c>
      <c r="L152" s="9">
        <f>IF($A152="","",IF(AND($K152&lt;&gt;"",$K152&gt;90),"Price more than 90 days old — restate it",IF(ROUND(IFERROR(AVERAGEIFS($F$5:$F$304,$B$5:$B$304,$B152),0),4)&lt;&gt;ROUND($F152,4),"Unit cost differs from other rows for this component","")))</f>
        <v/>
      </c>
    </row>
    <row r="153">
      <c r="A153" s="14" t="n"/>
      <c r="B153" s="14" t="n"/>
      <c r="C153" s="14" t="n"/>
      <c r="D153" s="11" t="n"/>
      <c r="E153" s="14" t="n"/>
      <c r="F153" s="8" t="n"/>
      <c r="G153" s="14" t="n"/>
      <c r="H153" s="17">
        <f>IF($A153="","",IF($B153="","",$D153*$F153))</f>
        <v/>
      </c>
      <c r="I153" s="18">
        <f>IF($A153="","",IFERROR($H153/SUMIFS($H$5:$H$304,$A$5:$A$304,$A153),0))</f>
        <v/>
      </c>
      <c r="J153" s="20" t="n"/>
      <c r="K153" s="19">
        <f>IF($A153="","",IF($J153="","",INT(TODAY()-$J153)))</f>
        <v/>
      </c>
      <c r="L153" s="9">
        <f>IF($A153="","",IF(AND($K153&lt;&gt;"",$K153&gt;90),"Price more than 90 days old — restate it",IF(ROUND(IFERROR(AVERAGEIFS($F$5:$F$304,$B$5:$B$304,$B153),0),4)&lt;&gt;ROUND($F153,4),"Unit cost differs from other rows for this component","")))</f>
        <v/>
      </c>
    </row>
    <row r="154">
      <c r="A154" s="14" t="n"/>
      <c r="B154" s="14" t="n"/>
      <c r="C154" s="14" t="n"/>
      <c r="D154" s="11" t="n"/>
      <c r="E154" s="14" t="n"/>
      <c r="F154" s="8" t="n"/>
      <c r="G154" s="14" t="n"/>
      <c r="H154" s="17">
        <f>IF($A154="","",IF($B154="","",$D154*$F154))</f>
        <v/>
      </c>
      <c r="I154" s="18">
        <f>IF($A154="","",IFERROR($H154/SUMIFS($H$5:$H$304,$A$5:$A$304,$A154),0))</f>
        <v/>
      </c>
      <c r="J154" s="20" t="n"/>
      <c r="K154" s="19">
        <f>IF($A154="","",IF($J154="","",INT(TODAY()-$J154)))</f>
        <v/>
      </c>
      <c r="L154" s="9">
        <f>IF($A154="","",IF(AND($K154&lt;&gt;"",$K154&gt;90),"Price more than 90 days old — restate it",IF(ROUND(IFERROR(AVERAGEIFS($F$5:$F$304,$B$5:$B$304,$B154),0),4)&lt;&gt;ROUND($F154,4),"Unit cost differs from other rows for this component","")))</f>
        <v/>
      </c>
    </row>
    <row r="155">
      <c r="A155" s="14" t="n"/>
      <c r="B155" s="14" t="n"/>
      <c r="C155" s="14" t="n"/>
      <c r="D155" s="11" t="n"/>
      <c r="E155" s="14" t="n"/>
      <c r="F155" s="8" t="n"/>
      <c r="G155" s="14" t="n"/>
      <c r="H155" s="17">
        <f>IF($A155="","",IF($B155="","",$D155*$F155))</f>
        <v/>
      </c>
      <c r="I155" s="18">
        <f>IF($A155="","",IFERROR($H155/SUMIFS($H$5:$H$304,$A$5:$A$304,$A155),0))</f>
        <v/>
      </c>
      <c r="J155" s="20" t="n"/>
      <c r="K155" s="19">
        <f>IF($A155="","",IF($J155="","",INT(TODAY()-$J155)))</f>
        <v/>
      </c>
      <c r="L155" s="9">
        <f>IF($A155="","",IF(AND($K155&lt;&gt;"",$K155&gt;90),"Price more than 90 days old — restate it",IF(ROUND(IFERROR(AVERAGEIFS($F$5:$F$304,$B$5:$B$304,$B155),0),4)&lt;&gt;ROUND($F155,4),"Unit cost differs from other rows for this component","")))</f>
        <v/>
      </c>
    </row>
    <row r="156">
      <c r="A156" s="14" t="n"/>
      <c r="B156" s="14" t="n"/>
      <c r="C156" s="14" t="n"/>
      <c r="D156" s="11" t="n"/>
      <c r="E156" s="14" t="n"/>
      <c r="F156" s="8" t="n"/>
      <c r="G156" s="14" t="n"/>
      <c r="H156" s="17">
        <f>IF($A156="","",IF($B156="","",$D156*$F156))</f>
        <v/>
      </c>
      <c r="I156" s="18">
        <f>IF($A156="","",IFERROR($H156/SUMIFS($H$5:$H$304,$A$5:$A$304,$A156),0))</f>
        <v/>
      </c>
      <c r="J156" s="20" t="n"/>
      <c r="K156" s="19">
        <f>IF($A156="","",IF($J156="","",INT(TODAY()-$J156)))</f>
        <v/>
      </c>
      <c r="L156" s="9">
        <f>IF($A156="","",IF(AND($K156&lt;&gt;"",$K156&gt;90),"Price more than 90 days old — restate it",IF(ROUND(IFERROR(AVERAGEIFS($F$5:$F$304,$B$5:$B$304,$B156),0),4)&lt;&gt;ROUND($F156,4),"Unit cost differs from other rows for this component","")))</f>
        <v/>
      </c>
    </row>
    <row r="157">
      <c r="A157" s="14" t="n"/>
      <c r="B157" s="14" t="n"/>
      <c r="C157" s="14" t="n"/>
      <c r="D157" s="11" t="n"/>
      <c r="E157" s="14" t="n"/>
      <c r="F157" s="8" t="n"/>
      <c r="G157" s="14" t="n"/>
      <c r="H157" s="17">
        <f>IF($A157="","",IF($B157="","",$D157*$F157))</f>
        <v/>
      </c>
      <c r="I157" s="18">
        <f>IF($A157="","",IFERROR($H157/SUMIFS($H$5:$H$304,$A$5:$A$304,$A157),0))</f>
        <v/>
      </c>
      <c r="J157" s="20" t="n"/>
      <c r="K157" s="19">
        <f>IF($A157="","",IF($J157="","",INT(TODAY()-$J157)))</f>
        <v/>
      </c>
      <c r="L157" s="9">
        <f>IF($A157="","",IF(AND($K157&lt;&gt;"",$K157&gt;90),"Price more than 90 days old — restate it",IF(ROUND(IFERROR(AVERAGEIFS($F$5:$F$304,$B$5:$B$304,$B157),0),4)&lt;&gt;ROUND($F157,4),"Unit cost differs from other rows for this component","")))</f>
        <v/>
      </c>
    </row>
    <row r="158">
      <c r="A158" s="14" t="n"/>
      <c r="B158" s="14" t="n"/>
      <c r="C158" s="14" t="n"/>
      <c r="D158" s="11" t="n"/>
      <c r="E158" s="14" t="n"/>
      <c r="F158" s="8" t="n"/>
      <c r="G158" s="14" t="n"/>
      <c r="H158" s="17">
        <f>IF($A158="","",IF($B158="","",$D158*$F158))</f>
        <v/>
      </c>
      <c r="I158" s="18">
        <f>IF($A158="","",IFERROR($H158/SUMIFS($H$5:$H$304,$A$5:$A$304,$A158),0))</f>
        <v/>
      </c>
      <c r="J158" s="20" t="n"/>
      <c r="K158" s="19">
        <f>IF($A158="","",IF($J158="","",INT(TODAY()-$J158)))</f>
        <v/>
      </c>
      <c r="L158" s="9">
        <f>IF($A158="","",IF(AND($K158&lt;&gt;"",$K158&gt;90),"Price more than 90 days old — restate it",IF(ROUND(IFERROR(AVERAGEIFS($F$5:$F$304,$B$5:$B$304,$B158),0),4)&lt;&gt;ROUND($F158,4),"Unit cost differs from other rows for this component","")))</f>
        <v/>
      </c>
    </row>
    <row r="159">
      <c r="A159" s="14" t="n"/>
      <c r="B159" s="14" t="n"/>
      <c r="C159" s="14" t="n"/>
      <c r="D159" s="11" t="n"/>
      <c r="E159" s="14" t="n"/>
      <c r="F159" s="8" t="n"/>
      <c r="G159" s="14" t="n"/>
      <c r="H159" s="17">
        <f>IF($A159="","",IF($B159="","",$D159*$F159))</f>
        <v/>
      </c>
      <c r="I159" s="18">
        <f>IF($A159="","",IFERROR($H159/SUMIFS($H$5:$H$304,$A$5:$A$304,$A159),0))</f>
        <v/>
      </c>
      <c r="J159" s="20" t="n"/>
      <c r="K159" s="19">
        <f>IF($A159="","",IF($J159="","",INT(TODAY()-$J159)))</f>
        <v/>
      </c>
      <c r="L159" s="9">
        <f>IF($A159="","",IF(AND($K159&lt;&gt;"",$K159&gt;90),"Price more than 90 days old — restate it",IF(ROUND(IFERROR(AVERAGEIFS($F$5:$F$304,$B$5:$B$304,$B159),0),4)&lt;&gt;ROUND($F159,4),"Unit cost differs from other rows for this component","")))</f>
        <v/>
      </c>
    </row>
    <row r="160">
      <c r="A160" s="14" t="n"/>
      <c r="B160" s="14" t="n"/>
      <c r="C160" s="14" t="n"/>
      <c r="D160" s="11" t="n"/>
      <c r="E160" s="14" t="n"/>
      <c r="F160" s="8" t="n"/>
      <c r="G160" s="14" t="n"/>
      <c r="H160" s="17">
        <f>IF($A160="","",IF($B160="","",$D160*$F160))</f>
        <v/>
      </c>
      <c r="I160" s="18">
        <f>IF($A160="","",IFERROR($H160/SUMIFS($H$5:$H$304,$A$5:$A$304,$A160),0))</f>
        <v/>
      </c>
      <c r="J160" s="20" t="n"/>
      <c r="K160" s="19">
        <f>IF($A160="","",IF($J160="","",INT(TODAY()-$J160)))</f>
        <v/>
      </c>
      <c r="L160" s="9">
        <f>IF($A160="","",IF(AND($K160&lt;&gt;"",$K160&gt;90),"Price more than 90 days old — restate it",IF(ROUND(IFERROR(AVERAGEIFS($F$5:$F$304,$B$5:$B$304,$B160),0),4)&lt;&gt;ROUND($F160,4),"Unit cost differs from other rows for this component","")))</f>
        <v/>
      </c>
    </row>
    <row r="161">
      <c r="A161" s="14" t="n"/>
      <c r="B161" s="14" t="n"/>
      <c r="C161" s="14" t="n"/>
      <c r="D161" s="11" t="n"/>
      <c r="E161" s="14" t="n"/>
      <c r="F161" s="8" t="n"/>
      <c r="G161" s="14" t="n"/>
      <c r="H161" s="17">
        <f>IF($A161="","",IF($B161="","",$D161*$F161))</f>
        <v/>
      </c>
      <c r="I161" s="18">
        <f>IF($A161="","",IFERROR($H161/SUMIFS($H$5:$H$304,$A$5:$A$304,$A161),0))</f>
        <v/>
      </c>
      <c r="J161" s="20" t="n"/>
      <c r="K161" s="19">
        <f>IF($A161="","",IF($J161="","",INT(TODAY()-$J161)))</f>
        <v/>
      </c>
      <c r="L161" s="9">
        <f>IF($A161="","",IF(AND($K161&lt;&gt;"",$K161&gt;90),"Price more than 90 days old — restate it",IF(ROUND(IFERROR(AVERAGEIFS($F$5:$F$304,$B$5:$B$304,$B161),0),4)&lt;&gt;ROUND($F161,4),"Unit cost differs from other rows for this component","")))</f>
        <v/>
      </c>
    </row>
    <row r="162">
      <c r="A162" s="14" t="n"/>
      <c r="B162" s="14" t="n"/>
      <c r="C162" s="14" t="n"/>
      <c r="D162" s="11" t="n"/>
      <c r="E162" s="14" t="n"/>
      <c r="F162" s="8" t="n"/>
      <c r="G162" s="14" t="n"/>
      <c r="H162" s="17">
        <f>IF($A162="","",IF($B162="","",$D162*$F162))</f>
        <v/>
      </c>
      <c r="I162" s="18">
        <f>IF($A162="","",IFERROR($H162/SUMIFS($H$5:$H$304,$A$5:$A$304,$A162),0))</f>
        <v/>
      </c>
      <c r="J162" s="20" t="n"/>
      <c r="K162" s="19">
        <f>IF($A162="","",IF($J162="","",INT(TODAY()-$J162)))</f>
        <v/>
      </c>
      <c r="L162" s="9">
        <f>IF($A162="","",IF(AND($K162&lt;&gt;"",$K162&gt;90),"Price more than 90 days old — restate it",IF(ROUND(IFERROR(AVERAGEIFS($F$5:$F$304,$B$5:$B$304,$B162),0),4)&lt;&gt;ROUND($F162,4),"Unit cost differs from other rows for this component","")))</f>
        <v/>
      </c>
    </row>
    <row r="163">
      <c r="A163" s="14" t="n"/>
      <c r="B163" s="14" t="n"/>
      <c r="C163" s="14" t="n"/>
      <c r="D163" s="11" t="n"/>
      <c r="E163" s="14" t="n"/>
      <c r="F163" s="8" t="n"/>
      <c r="G163" s="14" t="n"/>
      <c r="H163" s="17">
        <f>IF($A163="","",IF($B163="","",$D163*$F163))</f>
        <v/>
      </c>
      <c r="I163" s="18">
        <f>IF($A163="","",IFERROR($H163/SUMIFS($H$5:$H$304,$A$5:$A$304,$A163),0))</f>
        <v/>
      </c>
      <c r="J163" s="20" t="n"/>
      <c r="K163" s="19">
        <f>IF($A163="","",IF($J163="","",INT(TODAY()-$J163)))</f>
        <v/>
      </c>
      <c r="L163" s="9">
        <f>IF($A163="","",IF(AND($K163&lt;&gt;"",$K163&gt;90),"Price more than 90 days old — restate it",IF(ROUND(IFERROR(AVERAGEIFS($F$5:$F$304,$B$5:$B$304,$B163),0),4)&lt;&gt;ROUND($F163,4),"Unit cost differs from other rows for this component","")))</f>
        <v/>
      </c>
    </row>
    <row r="164">
      <c r="A164" s="14" t="n"/>
      <c r="B164" s="14" t="n"/>
      <c r="C164" s="14" t="n"/>
      <c r="D164" s="11" t="n"/>
      <c r="E164" s="14" t="n"/>
      <c r="F164" s="8" t="n"/>
      <c r="G164" s="14" t="n"/>
      <c r="H164" s="17">
        <f>IF($A164="","",IF($B164="","",$D164*$F164))</f>
        <v/>
      </c>
      <c r="I164" s="18">
        <f>IF($A164="","",IFERROR($H164/SUMIFS($H$5:$H$304,$A$5:$A$304,$A164),0))</f>
        <v/>
      </c>
      <c r="J164" s="20" t="n"/>
      <c r="K164" s="19">
        <f>IF($A164="","",IF($J164="","",INT(TODAY()-$J164)))</f>
        <v/>
      </c>
      <c r="L164" s="9">
        <f>IF($A164="","",IF(AND($K164&lt;&gt;"",$K164&gt;90),"Price more than 90 days old — restate it",IF(ROUND(IFERROR(AVERAGEIFS($F$5:$F$304,$B$5:$B$304,$B164),0),4)&lt;&gt;ROUND($F164,4),"Unit cost differs from other rows for this component","")))</f>
        <v/>
      </c>
    </row>
    <row r="165">
      <c r="A165" s="14" t="n"/>
      <c r="B165" s="14" t="n"/>
      <c r="C165" s="14" t="n"/>
      <c r="D165" s="11" t="n"/>
      <c r="E165" s="14" t="n"/>
      <c r="F165" s="8" t="n"/>
      <c r="G165" s="14" t="n"/>
      <c r="H165" s="17">
        <f>IF($A165="","",IF($B165="","",$D165*$F165))</f>
        <v/>
      </c>
      <c r="I165" s="18">
        <f>IF($A165="","",IFERROR($H165/SUMIFS($H$5:$H$304,$A$5:$A$304,$A165),0))</f>
        <v/>
      </c>
      <c r="J165" s="20" t="n"/>
      <c r="K165" s="19">
        <f>IF($A165="","",IF($J165="","",INT(TODAY()-$J165)))</f>
        <v/>
      </c>
      <c r="L165" s="9">
        <f>IF($A165="","",IF(AND($K165&lt;&gt;"",$K165&gt;90),"Price more than 90 days old — restate it",IF(ROUND(IFERROR(AVERAGEIFS($F$5:$F$304,$B$5:$B$304,$B165),0),4)&lt;&gt;ROUND($F165,4),"Unit cost differs from other rows for this component","")))</f>
        <v/>
      </c>
    </row>
    <row r="166">
      <c r="A166" s="14" t="n"/>
      <c r="B166" s="14" t="n"/>
      <c r="C166" s="14" t="n"/>
      <c r="D166" s="11" t="n"/>
      <c r="E166" s="14" t="n"/>
      <c r="F166" s="8" t="n"/>
      <c r="G166" s="14" t="n"/>
      <c r="H166" s="17">
        <f>IF($A166="","",IF($B166="","",$D166*$F166))</f>
        <v/>
      </c>
      <c r="I166" s="18">
        <f>IF($A166="","",IFERROR($H166/SUMIFS($H$5:$H$304,$A$5:$A$304,$A166),0))</f>
        <v/>
      </c>
      <c r="J166" s="20" t="n"/>
      <c r="K166" s="19">
        <f>IF($A166="","",IF($J166="","",INT(TODAY()-$J166)))</f>
        <v/>
      </c>
      <c r="L166" s="9">
        <f>IF($A166="","",IF(AND($K166&lt;&gt;"",$K166&gt;90),"Price more than 90 days old — restate it",IF(ROUND(IFERROR(AVERAGEIFS($F$5:$F$304,$B$5:$B$304,$B166),0),4)&lt;&gt;ROUND($F166,4),"Unit cost differs from other rows for this component","")))</f>
        <v/>
      </c>
    </row>
    <row r="167">
      <c r="A167" s="14" t="n"/>
      <c r="B167" s="14" t="n"/>
      <c r="C167" s="14" t="n"/>
      <c r="D167" s="11" t="n"/>
      <c r="E167" s="14" t="n"/>
      <c r="F167" s="8" t="n"/>
      <c r="G167" s="14" t="n"/>
      <c r="H167" s="17">
        <f>IF($A167="","",IF($B167="","",$D167*$F167))</f>
        <v/>
      </c>
      <c r="I167" s="18">
        <f>IF($A167="","",IFERROR($H167/SUMIFS($H$5:$H$304,$A$5:$A$304,$A167),0))</f>
        <v/>
      </c>
      <c r="J167" s="20" t="n"/>
      <c r="K167" s="19">
        <f>IF($A167="","",IF($J167="","",INT(TODAY()-$J167)))</f>
        <v/>
      </c>
      <c r="L167" s="9">
        <f>IF($A167="","",IF(AND($K167&lt;&gt;"",$K167&gt;90),"Price more than 90 days old — restate it",IF(ROUND(IFERROR(AVERAGEIFS($F$5:$F$304,$B$5:$B$304,$B167),0),4)&lt;&gt;ROUND($F167,4),"Unit cost differs from other rows for this component","")))</f>
        <v/>
      </c>
    </row>
    <row r="168">
      <c r="A168" s="14" t="n"/>
      <c r="B168" s="14" t="n"/>
      <c r="C168" s="14" t="n"/>
      <c r="D168" s="11" t="n"/>
      <c r="E168" s="14" t="n"/>
      <c r="F168" s="8" t="n"/>
      <c r="G168" s="14" t="n"/>
      <c r="H168" s="17">
        <f>IF($A168="","",IF($B168="","",$D168*$F168))</f>
        <v/>
      </c>
      <c r="I168" s="18">
        <f>IF($A168="","",IFERROR($H168/SUMIFS($H$5:$H$304,$A$5:$A$304,$A168),0))</f>
        <v/>
      </c>
      <c r="J168" s="20" t="n"/>
      <c r="K168" s="19">
        <f>IF($A168="","",IF($J168="","",INT(TODAY()-$J168)))</f>
        <v/>
      </c>
      <c r="L168" s="9">
        <f>IF($A168="","",IF(AND($K168&lt;&gt;"",$K168&gt;90),"Price more than 90 days old — restate it",IF(ROUND(IFERROR(AVERAGEIFS($F$5:$F$304,$B$5:$B$304,$B168),0),4)&lt;&gt;ROUND($F168,4),"Unit cost differs from other rows for this component","")))</f>
        <v/>
      </c>
    </row>
    <row r="169">
      <c r="A169" s="14" t="n"/>
      <c r="B169" s="14" t="n"/>
      <c r="C169" s="14" t="n"/>
      <c r="D169" s="11" t="n"/>
      <c r="E169" s="14" t="n"/>
      <c r="F169" s="8" t="n"/>
      <c r="G169" s="14" t="n"/>
      <c r="H169" s="17">
        <f>IF($A169="","",IF($B169="","",$D169*$F169))</f>
        <v/>
      </c>
      <c r="I169" s="18">
        <f>IF($A169="","",IFERROR($H169/SUMIFS($H$5:$H$304,$A$5:$A$304,$A169),0))</f>
        <v/>
      </c>
      <c r="J169" s="20" t="n"/>
      <c r="K169" s="19">
        <f>IF($A169="","",IF($J169="","",INT(TODAY()-$J169)))</f>
        <v/>
      </c>
      <c r="L169" s="9">
        <f>IF($A169="","",IF(AND($K169&lt;&gt;"",$K169&gt;90),"Price more than 90 days old — restate it",IF(ROUND(IFERROR(AVERAGEIFS($F$5:$F$304,$B$5:$B$304,$B169),0),4)&lt;&gt;ROUND($F169,4),"Unit cost differs from other rows for this component","")))</f>
        <v/>
      </c>
    </row>
    <row r="170">
      <c r="A170" s="14" t="n"/>
      <c r="B170" s="14" t="n"/>
      <c r="C170" s="14" t="n"/>
      <c r="D170" s="11" t="n"/>
      <c r="E170" s="14" t="n"/>
      <c r="F170" s="8" t="n"/>
      <c r="G170" s="14" t="n"/>
      <c r="H170" s="17">
        <f>IF($A170="","",IF($B170="","",$D170*$F170))</f>
        <v/>
      </c>
      <c r="I170" s="18">
        <f>IF($A170="","",IFERROR($H170/SUMIFS($H$5:$H$304,$A$5:$A$304,$A170),0))</f>
        <v/>
      </c>
      <c r="J170" s="20" t="n"/>
      <c r="K170" s="19">
        <f>IF($A170="","",IF($J170="","",INT(TODAY()-$J170)))</f>
        <v/>
      </c>
      <c r="L170" s="9">
        <f>IF($A170="","",IF(AND($K170&lt;&gt;"",$K170&gt;90),"Price more than 90 days old — restate it",IF(ROUND(IFERROR(AVERAGEIFS($F$5:$F$304,$B$5:$B$304,$B170),0),4)&lt;&gt;ROUND($F170,4),"Unit cost differs from other rows for this component","")))</f>
        <v/>
      </c>
    </row>
    <row r="171">
      <c r="A171" s="14" t="n"/>
      <c r="B171" s="14" t="n"/>
      <c r="C171" s="14" t="n"/>
      <c r="D171" s="11" t="n"/>
      <c r="E171" s="14" t="n"/>
      <c r="F171" s="8" t="n"/>
      <c r="G171" s="14" t="n"/>
      <c r="H171" s="17">
        <f>IF($A171="","",IF($B171="","",$D171*$F171))</f>
        <v/>
      </c>
      <c r="I171" s="18">
        <f>IF($A171="","",IFERROR($H171/SUMIFS($H$5:$H$304,$A$5:$A$304,$A171),0))</f>
        <v/>
      </c>
      <c r="J171" s="20" t="n"/>
      <c r="K171" s="19">
        <f>IF($A171="","",IF($J171="","",INT(TODAY()-$J171)))</f>
        <v/>
      </c>
      <c r="L171" s="9">
        <f>IF($A171="","",IF(AND($K171&lt;&gt;"",$K171&gt;90),"Price more than 90 days old — restate it",IF(ROUND(IFERROR(AVERAGEIFS($F$5:$F$304,$B$5:$B$304,$B171),0),4)&lt;&gt;ROUND($F171,4),"Unit cost differs from other rows for this component","")))</f>
        <v/>
      </c>
    </row>
    <row r="172">
      <c r="A172" s="14" t="n"/>
      <c r="B172" s="14" t="n"/>
      <c r="C172" s="14" t="n"/>
      <c r="D172" s="11" t="n"/>
      <c r="E172" s="14" t="n"/>
      <c r="F172" s="8" t="n"/>
      <c r="G172" s="14" t="n"/>
      <c r="H172" s="17">
        <f>IF($A172="","",IF($B172="","",$D172*$F172))</f>
        <v/>
      </c>
      <c r="I172" s="18">
        <f>IF($A172="","",IFERROR($H172/SUMIFS($H$5:$H$304,$A$5:$A$304,$A172),0))</f>
        <v/>
      </c>
      <c r="J172" s="20" t="n"/>
      <c r="K172" s="19">
        <f>IF($A172="","",IF($J172="","",INT(TODAY()-$J172)))</f>
        <v/>
      </c>
      <c r="L172" s="9">
        <f>IF($A172="","",IF(AND($K172&lt;&gt;"",$K172&gt;90),"Price more than 90 days old — restate it",IF(ROUND(IFERROR(AVERAGEIFS($F$5:$F$304,$B$5:$B$304,$B172),0),4)&lt;&gt;ROUND($F172,4),"Unit cost differs from other rows for this component","")))</f>
        <v/>
      </c>
    </row>
    <row r="173">
      <c r="A173" s="14" t="n"/>
      <c r="B173" s="14" t="n"/>
      <c r="C173" s="14" t="n"/>
      <c r="D173" s="11" t="n"/>
      <c r="E173" s="14" t="n"/>
      <c r="F173" s="8" t="n"/>
      <c r="G173" s="14" t="n"/>
      <c r="H173" s="17">
        <f>IF($A173="","",IF($B173="","",$D173*$F173))</f>
        <v/>
      </c>
      <c r="I173" s="18">
        <f>IF($A173="","",IFERROR($H173/SUMIFS($H$5:$H$304,$A$5:$A$304,$A173),0))</f>
        <v/>
      </c>
      <c r="J173" s="20" t="n"/>
      <c r="K173" s="19">
        <f>IF($A173="","",IF($J173="","",INT(TODAY()-$J173)))</f>
        <v/>
      </c>
      <c r="L173" s="9">
        <f>IF($A173="","",IF(AND($K173&lt;&gt;"",$K173&gt;90),"Price more than 90 days old — restate it",IF(ROUND(IFERROR(AVERAGEIFS($F$5:$F$304,$B$5:$B$304,$B173),0),4)&lt;&gt;ROUND($F173,4),"Unit cost differs from other rows for this component","")))</f>
        <v/>
      </c>
    </row>
    <row r="174">
      <c r="A174" s="14" t="n"/>
      <c r="B174" s="14" t="n"/>
      <c r="C174" s="14" t="n"/>
      <c r="D174" s="11" t="n"/>
      <c r="E174" s="14" t="n"/>
      <c r="F174" s="8" t="n"/>
      <c r="G174" s="14" t="n"/>
      <c r="H174" s="17">
        <f>IF($A174="","",IF($B174="","",$D174*$F174))</f>
        <v/>
      </c>
      <c r="I174" s="18">
        <f>IF($A174="","",IFERROR($H174/SUMIFS($H$5:$H$304,$A$5:$A$304,$A174),0))</f>
        <v/>
      </c>
      <c r="J174" s="20" t="n"/>
      <c r="K174" s="19">
        <f>IF($A174="","",IF($J174="","",INT(TODAY()-$J174)))</f>
        <v/>
      </c>
      <c r="L174" s="9">
        <f>IF($A174="","",IF(AND($K174&lt;&gt;"",$K174&gt;90),"Price more than 90 days old — restate it",IF(ROUND(IFERROR(AVERAGEIFS($F$5:$F$304,$B$5:$B$304,$B174),0),4)&lt;&gt;ROUND($F174,4),"Unit cost differs from other rows for this component","")))</f>
        <v/>
      </c>
    </row>
    <row r="175">
      <c r="A175" s="14" t="n"/>
      <c r="B175" s="14" t="n"/>
      <c r="C175" s="14" t="n"/>
      <c r="D175" s="11" t="n"/>
      <c r="E175" s="14" t="n"/>
      <c r="F175" s="8" t="n"/>
      <c r="G175" s="14" t="n"/>
      <c r="H175" s="17">
        <f>IF($A175="","",IF($B175="","",$D175*$F175))</f>
        <v/>
      </c>
      <c r="I175" s="18">
        <f>IF($A175="","",IFERROR($H175/SUMIFS($H$5:$H$304,$A$5:$A$304,$A175),0))</f>
        <v/>
      </c>
      <c r="J175" s="20" t="n"/>
      <c r="K175" s="19">
        <f>IF($A175="","",IF($J175="","",INT(TODAY()-$J175)))</f>
        <v/>
      </c>
      <c r="L175" s="9">
        <f>IF($A175="","",IF(AND($K175&lt;&gt;"",$K175&gt;90),"Price more than 90 days old — restate it",IF(ROUND(IFERROR(AVERAGEIFS($F$5:$F$304,$B$5:$B$304,$B175),0),4)&lt;&gt;ROUND($F175,4),"Unit cost differs from other rows for this component","")))</f>
        <v/>
      </c>
    </row>
    <row r="176">
      <c r="A176" s="14" t="n"/>
      <c r="B176" s="14" t="n"/>
      <c r="C176" s="14" t="n"/>
      <c r="D176" s="11" t="n"/>
      <c r="E176" s="14" t="n"/>
      <c r="F176" s="8" t="n"/>
      <c r="G176" s="14" t="n"/>
      <c r="H176" s="17">
        <f>IF($A176="","",IF($B176="","",$D176*$F176))</f>
        <v/>
      </c>
      <c r="I176" s="18">
        <f>IF($A176="","",IFERROR($H176/SUMIFS($H$5:$H$304,$A$5:$A$304,$A176),0))</f>
        <v/>
      </c>
      <c r="J176" s="20" t="n"/>
      <c r="K176" s="19">
        <f>IF($A176="","",IF($J176="","",INT(TODAY()-$J176)))</f>
        <v/>
      </c>
      <c r="L176" s="9">
        <f>IF($A176="","",IF(AND($K176&lt;&gt;"",$K176&gt;90),"Price more than 90 days old — restate it",IF(ROUND(IFERROR(AVERAGEIFS($F$5:$F$304,$B$5:$B$304,$B176),0),4)&lt;&gt;ROUND($F176,4),"Unit cost differs from other rows for this component","")))</f>
        <v/>
      </c>
    </row>
    <row r="177">
      <c r="A177" s="14" t="n"/>
      <c r="B177" s="14" t="n"/>
      <c r="C177" s="14" t="n"/>
      <c r="D177" s="11" t="n"/>
      <c r="E177" s="14" t="n"/>
      <c r="F177" s="8" t="n"/>
      <c r="G177" s="14" t="n"/>
      <c r="H177" s="17">
        <f>IF($A177="","",IF($B177="","",$D177*$F177))</f>
        <v/>
      </c>
      <c r="I177" s="18">
        <f>IF($A177="","",IFERROR($H177/SUMIFS($H$5:$H$304,$A$5:$A$304,$A177),0))</f>
        <v/>
      </c>
      <c r="J177" s="20" t="n"/>
      <c r="K177" s="19">
        <f>IF($A177="","",IF($J177="","",INT(TODAY()-$J177)))</f>
        <v/>
      </c>
      <c r="L177" s="9">
        <f>IF($A177="","",IF(AND($K177&lt;&gt;"",$K177&gt;90),"Price more than 90 days old — restate it",IF(ROUND(IFERROR(AVERAGEIFS($F$5:$F$304,$B$5:$B$304,$B177),0),4)&lt;&gt;ROUND($F177,4),"Unit cost differs from other rows for this component","")))</f>
        <v/>
      </c>
    </row>
    <row r="178">
      <c r="A178" s="14" t="n"/>
      <c r="B178" s="14" t="n"/>
      <c r="C178" s="14" t="n"/>
      <c r="D178" s="11" t="n"/>
      <c r="E178" s="14" t="n"/>
      <c r="F178" s="8" t="n"/>
      <c r="G178" s="14" t="n"/>
      <c r="H178" s="17">
        <f>IF($A178="","",IF($B178="","",$D178*$F178))</f>
        <v/>
      </c>
      <c r="I178" s="18">
        <f>IF($A178="","",IFERROR($H178/SUMIFS($H$5:$H$304,$A$5:$A$304,$A178),0))</f>
        <v/>
      </c>
      <c r="J178" s="20" t="n"/>
      <c r="K178" s="19">
        <f>IF($A178="","",IF($J178="","",INT(TODAY()-$J178)))</f>
        <v/>
      </c>
      <c r="L178" s="9">
        <f>IF($A178="","",IF(AND($K178&lt;&gt;"",$K178&gt;90),"Price more than 90 days old — restate it",IF(ROUND(IFERROR(AVERAGEIFS($F$5:$F$304,$B$5:$B$304,$B178),0),4)&lt;&gt;ROUND($F178,4),"Unit cost differs from other rows for this component","")))</f>
        <v/>
      </c>
    </row>
    <row r="179">
      <c r="A179" s="14" t="n"/>
      <c r="B179" s="14" t="n"/>
      <c r="C179" s="14" t="n"/>
      <c r="D179" s="11" t="n"/>
      <c r="E179" s="14" t="n"/>
      <c r="F179" s="8" t="n"/>
      <c r="G179" s="14" t="n"/>
      <c r="H179" s="17">
        <f>IF($A179="","",IF($B179="","",$D179*$F179))</f>
        <v/>
      </c>
      <c r="I179" s="18">
        <f>IF($A179="","",IFERROR($H179/SUMIFS($H$5:$H$304,$A$5:$A$304,$A179),0))</f>
        <v/>
      </c>
      <c r="J179" s="20" t="n"/>
      <c r="K179" s="19">
        <f>IF($A179="","",IF($J179="","",INT(TODAY()-$J179)))</f>
        <v/>
      </c>
      <c r="L179" s="9">
        <f>IF($A179="","",IF(AND($K179&lt;&gt;"",$K179&gt;90),"Price more than 90 days old — restate it",IF(ROUND(IFERROR(AVERAGEIFS($F$5:$F$304,$B$5:$B$304,$B179),0),4)&lt;&gt;ROUND($F179,4),"Unit cost differs from other rows for this component","")))</f>
        <v/>
      </c>
    </row>
    <row r="180">
      <c r="A180" s="14" t="n"/>
      <c r="B180" s="14" t="n"/>
      <c r="C180" s="14" t="n"/>
      <c r="D180" s="11" t="n"/>
      <c r="E180" s="14" t="n"/>
      <c r="F180" s="8" t="n"/>
      <c r="G180" s="14" t="n"/>
      <c r="H180" s="17">
        <f>IF($A180="","",IF($B180="","",$D180*$F180))</f>
        <v/>
      </c>
      <c r="I180" s="18">
        <f>IF($A180="","",IFERROR($H180/SUMIFS($H$5:$H$304,$A$5:$A$304,$A180),0))</f>
        <v/>
      </c>
      <c r="J180" s="20" t="n"/>
      <c r="K180" s="19">
        <f>IF($A180="","",IF($J180="","",INT(TODAY()-$J180)))</f>
        <v/>
      </c>
      <c r="L180" s="9">
        <f>IF($A180="","",IF(AND($K180&lt;&gt;"",$K180&gt;90),"Price more than 90 days old — restate it",IF(ROUND(IFERROR(AVERAGEIFS($F$5:$F$304,$B$5:$B$304,$B180),0),4)&lt;&gt;ROUND($F180,4),"Unit cost differs from other rows for this component","")))</f>
        <v/>
      </c>
    </row>
    <row r="181">
      <c r="A181" s="14" t="n"/>
      <c r="B181" s="14" t="n"/>
      <c r="C181" s="14" t="n"/>
      <c r="D181" s="11" t="n"/>
      <c r="E181" s="14" t="n"/>
      <c r="F181" s="8" t="n"/>
      <c r="G181" s="14" t="n"/>
      <c r="H181" s="17">
        <f>IF($A181="","",IF($B181="","",$D181*$F181))</f>
        <v/>
      </c>
      <c r="I181" s="18">
        <f>IF($A181="","",IFERROR($H181/SUMIFS($H$5:$H$304,$A$5:$A$304,$A181),0))</f>
        <v/>
      </c>
      <c r="J181" s="20" t="n"/>
      <c r="K181" s="19">
        <f>IF($A181="","",IF($J181="","",INT(TODAY()-$J181)))</f>
        <v/>
      </c>
      <c r="L181" s="9">
        <f>IF($A181="","",IF(AND($K181&lt;&gt;"",$K181&gt;90),"Price more than 90 days old — restate it",IF(ROUND(IFERROR(AVERAGEIFS($F$5:$F$304,$B$5:$B$304,$B181),0),4)&lt;&gt;ROUND($F181,4),"Unit cost differs from other rows for this component","")))</f>
        <v/>
      </c>
    </row>
    <row r="182">
      <c r="A182" s="14" t="n"/>
      <c r="B182" s="14" t="n"/>
      <c r="C182" s="14" t="n"/>
      <c r="D182" s="11" t="n"/>
      <c r="E182" s="14" t="n"/>
      <c r="F182" s="8" t="n"/>
      <c r="G182" s="14" t="n"/>
      <c r="H182" s="17">
        <f>IF($A182="","",IF($B182="","",$D182*$F182))</f>
        <v/>
      </c>
      <c r="I182" s="18">
        <f>IF($A182="","",IFERROR($H182/SUMIFS($H$5:$H$304,$A$5:$A$304,$A182),0))</f>
        <v/>
      </c>
      <c r="J182" s="20" t="n"/>
      <c r="K182" s="19">
        <f>IF($A182="","",IF($J182="","",INT(TODAY()-$J182)))</f>
        <v/>
      </c>
      <c r="L182" s="9">
        <f>IF($A182="","",IF(AND($K182&lt;&gt;"",$K182&gt;90),"Price more than 90 days old — restate it",IF(ROUND(IFERROR(AVERAGEIFS($F$5:$F$304,$B$5:$B$304,$B182),0),4)&lt;&gt;ROUND($F182,4),"Unit cost differs from other rows for this component","")))</f>
        <v/>
      </c>
    </row>
    <row r="183">
      <c r="A183" s="14" t="n"/>
      <c r="B183" s="14" t="n"/>
      <c r="C183" s="14" t="n"/>
      <c r="D183" s="11" t="n"/>
      <c r="E183" s="14" t="n"/>
      <c r="F183" s="8" t="n"/>
      <c r="G183" s="14" t="n"/>
      <c r="H183" s="17">
        <f>IF($A183="","",IF($B183="","",$D183*$F183))</f>
        <v/>
      </c>
      <c r="I183" s="18">
        <f>IF($A183="","",IFERROR($H183/SUMIFS($H$5:$H$304,$A$5:$A$304,$A183),0))</f>
        <v/>
      </c>
      <c r="J183" s="20" t="n"/>
      <c r="K183" s="19">
        <f>IF($A183="","",IF($J183="","",INT(TODAY()-$J183)))</f>
        <v/>
      </c>
      <c r="L183" s="9">
        <f>IF($A183="","",IF(AND($K183&lt;&gt;"",$K183&gt;90),"Price more than 90 days old — restate it",IF(ROUND(IFERROR(AVERAGEIFS($F$5:$F$304,$B$5:$B$304,$B183),0),4)&lt;&gt;ROUND($F183,4),"Unit cost differs from other rows for this component","")))</f>
        <v/>
      </c>
    </row>
    <row r="184">
      <c r="A184" s="14" t="n"/>
      <c r="B184" s="14" t="n"/>
      <c r="C184" s="14" t="n"/>
      <c r="D184" s="11" t="n"/>
      <c r="E184" s="14" t="n"/>
      <c r="F184" s="8" t="n"/>
      <c r="G184" s="14" t="n"/>
      <c r="H184" s="17">
        <f>IF($A184="","",IF($B184="","",$D184*$F184))</f>
        <v/>
      </c>
      <c r="I184" s="18">
        <f>IF($A184="","",IFERROR($H184/SUMIFS($H$5:$H$304,$A$5:$A$304,$A184),0))</f>
        <v/>
      </c>
      <c r="J184" s="20" t="n"/>
      <c r="K184" s="19">
        <f>IF($A184="","",IF($J184="","",INT(TODAY()-$J184)))</f>
        <v/>
      </c>
      <c r="L184" s="9">
        <f>IF($A184="","",IF(AND($K184&lt;&gt;"",$K184&gt;90),"Price more than 90 days old — restate it",IF(ROUND(IFERROR(AVERAGEIFS($F$5:$F$304,$B$5:$B$304,$B184),0),4)&lt;&gt;ROUND($F184,4),"Unit cost differs from other rows for this component","")))</f>
        <v/>
      </c>
    </row>
    <row r="185">
      <c r="A185" s="14" t="n"/>
      <c r="B185" s="14" t="n"/>
      <c r="C185" s="14" t="n"/>
      <c r="D185" s="11" t="n"/>
      <c r="E185" s="14" t="n"/>
      <c r="F185" s="8" t="n"/>
      <c r="G185" s="14" t="n"/>
      <c r="H185" s="17">
        <f>IF($A185="","",IF($B185="","",$D185*$F185))</f>
        <v/>
      </c>
      <c r="I185" s="18">
        <f>IF($A185="","",IFERROR($H185/SUMIFS($H$5:$H$304,$A$5:$A$304,$A185),0))</f>
        <v/>
      </c>
      <c r="J185" s="20" t="n"/>
      <c r="K185" s="19">
        <f>IF($A185="","",IF($J185="","",INT(TODAY()-$J185)))</f>
        <v/>
      </c>
      <c r="L185" s="9">
        <f>IF($A185="","",IF(AND($K185&lt;&gt;"",$K185&gt;90),"Price more than 90 days old — restate it",IF(ROUND(IFERROR(AVERAGEIFS($F$5:$F$304,$B$5:$B$304,$B185),0),4)&lt;&gt;ROUND($F185,4),"Unit cost differs from other rows for this component","")))</f>
        <v/>
      </c>
    </row>
    <row r="186">
      <c r="A186" s="14" t="n"/>
      <c r="B186" s="14" t="n"/>
      <c r="C186" s="14" t="n"/>
      <c r="D186" s="11" t="n"/>
      <c r="E186" s="14" t="n"/>
      <c r="F186" s="8" t="n"/>
      <c r="G186" s="14" t="n"/>
      <c r="H186" s="17">
        <f>IF($A186="","",IF($B186="","",$D186*$F186))</f>
        <v/>
      </c>
      <c r="I186" s="18">
        <f>IF($A186="","",IFERROR($H186/SUMIFS($H$5:$H$304,$A$5:$A$304,$A186),0))</f>
        <v/>
      </c>
      <c r="J186" s="20" t="n"/>
      <c r="K186" s="19">
        <f>IF($A186="","",IF($J186="","",INT(TODAY()-$J186)))</f>
        <v/>
      </c>
      <c r="L186" s="9">
        <f>IF($A186="","",IF(AND($K186&lt;&gt;"",$K186&gt;90),"Price more than 90 days old — restate it",IF(ROUND(IFERROR(AVERAGEIFS($F$5:$F$304,$B$5:$B$304,$B186),0),4)&lt;&gt;ROUND($F186,4),"Unit cost differs from other rows for this component","")))</f>
        <v/>
      </c>
    </row>
    <row r="187">
      <c r="A187" s="14" t="n"/>
      <c r="B187" s="14" t="n"/>
      <c r="C187" s="14" t="n"/>
      <c r="D187" s="11" t="n"/>
      <c r="E187" s="14" t="n"/>
      <c r="F187" s="8" t="n"/>
      <c r="G187" s="14" t="n"/>
      <c r="H187" s="17">
        <f>IF($A187="","",IF($B187="","",$D187*$F187))</f>
        <v/>
      </c>
      <c r="I187" s="18">
        <f>IF($A187="","",IFERROR($H187/SUMIFS($H$5:$H$304,$A$5:$A$304,$A187),0))</f>
        <v/>
      </c>
      <c r="J187" s="20" t="n"/>
      <c r="K187" s="19">
        <f>IF($A187="","",IF($J187="","",INT(TODAY()-$J187)))</f>
        <v/>
      </c>
      <c r="L187" s="9">
        <f>IF($A187="","",IF(AND($K187&lt;&gt;"",$K187&gt;90),"Price more than 90 days old — restate it",IF(ROUND(IFERROR(AVERAGEIFS($F$5:$F$304,$B$5:$B$304,$B187),0),4)&lt;&gt;ROUND($F187,4),"Unit cost differs from other rows for this component","")))</f>
        <v/>
      </c>
    </row>
    <row r="188">
      <c r="A188" s="14" t="n"/>
      <c r="B188" s="14" t="n"/>
      <c r="C188" s="14" t="n"/>
      <c r="D188" s="11" t="n"/>
      <c r="E188" s="14" t="n"/>
      <c r="F188" s="8" t="n"/>
      <c r="G188" s="14" t="n"/>
      <c r="H188" s="17">
        <f>IF($A188="","",IF($B188="","",$D188*$F188))</f>
        <v/>
      </c>
      <c r="I188" s="18">
        <f>IF($A188="","",IFERROR($H188/SUMIFS($H$5:$H$304,$A$5:$A$304,$A188),0))</f>
        <v/>
      </c>
      <c r="J188" s="20" t="n"/>
      <c r="K188" s="19">
        <f>IF($A188="","",IF($J188="","",INT(TODAY()-$J188)))</f>
        <v/>
      </c>
      <c r="L188" s="9">
        <f>IF($A188="","",IF(AND($K188&lt;&gt;"",$K188&gt;90),"Price more than 90 days old — restate it",IF(ROUND(IFERROR(AVERAGEIFS($F$5:$F$304,$B$5:$B$304,$B188),0),4)&lt;&gt;ROUND($F188,4),"Unit cost differs from other rows for this component","")))</f>
        <v/>
      </c>
    </row>
    <row r="189">
      <c r="A189" s="14" t="n"/>
      <c r="B189" s="14" t="n"/>
      <c r="C189" s="14" t="n"/>
      <c r="D189" s="11" t="n"/>
      <c r="E189" s="14" t="n"/>
      <c r="F189" s="8" t="n"/>
      <c r="G189" s="14" t="n"/>
      <c r="H189" s="17">
        <f>IF($A189="","",IF($B189="","",$D189*$F189))</f>
        <v/>
      </c>
      <c r="I189" s="18">
        <f>IF($A189="","",IFERROR($H189/SUMIFS($H$5:$H$304,$A$5:$A$304,$A189),0))</f>
        <v/>
      </c>
      <c r="J189" s="20" t="n"/>
      <c r="K189" s="19">
        <f>IF($A189="","",IF($J189="","",INT(TODAY()-$J189)))</f>
        <v/>
      </c>
      <c r="L189" s="9">
        <f>IF($A189="","",IF(AND($K189&lt;&gt;"",$K189&gt;90),"Price more than 90 days old — restate it",IF(ROUND(IFERROR(AVERAGEIFS($F$5:$F$304,$B$5:$B$304,$B189),0),4)&lt;&gt;ROUND($F189,4),"Unit cost differs from other rows for this component","")))</f>
        <v/>
      </c>
    </row>
    <row r="190">
      <c r="A190" s="14" t="n"/>
      <c r="B190" s="14" t="n"/>
      <c r="C190" s="14" t="n"/>
      <c r="D190" s="11" t="n"/>
      <c r="E190" s="14" t="n"/>
      <c r="F190" s="8" t="n"/>
      <c r="G190" s="14" t="n"/>
      <c r="H190" s="17">
        <f>IF($A190="","",IF($B190="","",$D190*$F190))</f>
        <v/>
      </c>
      <c r="I190" s="18">
        <f>IF($A190="","",IFERROR($H190/SUMIFS($H$5:$H$304,$A$5:$A$304,$A190),0))</f>
        <v/>
      </c>
      <c r="J190" s="20" t="n"/>
      <c r="K190" s="19">
        <f>IF($A190="","",IF($J190="","",INT(TODAY()-$J190)))</f>
        <v/>
      </c>
      <c r="L190" s="9">
        <f>IF($A190="","",IF(AND($K190&lt;&gt;"",$K190&gt;90),"Price more than 90 days old — restate it",IF(ROUND(IFERROR(AVERAGEIFS($F$5:$F$304,$B$5:$B$304,$B190),0),4)&lt;&gt;ROUND($F190,4),"Unit cost differs from other rows for this component","")))</f>
        <v/>
      </c>
    </row>
    <row r="191">
      <c r="A191" s="14" t="n"/>
      <c r="B191" s="14" t="n"/>
      <c r="C191" s="14" t="n"/>
      <c r="D191" s="11" t="n"/>
      <c r="E191" s="14" t="n"/>
      <c r="F191" s="8" t="n"/>
      <c r="G191" s="14" t="n"/>
      <c r="H191" s="17">
        <f>IF($A191="","",IF($B191="","",$D191*$F191))</f>
        <v/>
      </c>
      <c r="I191" s="18">
        <f>IF($A191="","",IFERROR($H191/SUMIFS($H$5:$H$304,$A$5:$A$304,$A191),0))</f>
        <v/>
      </c>
      <c r="J191" s="20" t="n"/>
      <c r="K191" s="19">
        <f>IF($A191="","",IF($J191="","",INT(TODAY()-$J191)))</f>
        <v/>
      </c>
      <c r="L191" s="9">
        <f>IF($A191="","",IF(AND($K191&lt;&gt;"",$K191&gt;90),"Price more than 90 days old — restate it",IF(ROUND(IFERROR(AVERAGEIFS($F$5:$F$304,$B$5:$B$304,$B191),0),4)&lt;&gt;ROUND($F191,4),"Unit cost differs from other rows for this component","")))</f>
        <v/>
      </c>
    </row>
    <row r="192">
      <c r="A192" s="14" t="n"/>
      <c r="B192" s="14" t="n"/>
      <c r="C192" s="14" t="n"/>
      <c r="D192" s="11" t="n"/>
      <c r="E192" s="14" t="n"/>
      <c r="F192" s="8" t="n"/>
      <c r="G192" s="14" t="n"/>
      <c r="H192" s="17">
        <f>IF($A192="","",IF($B192="","",$D192*$F192))</f>
        <v/>
      </c>
      <c r="I192" s="18">
        <f>IF($A192="","",IFERROR($H192/SUMIFS($H$5:$H$304,$A$5:$A$304,$A192),0))</f>
        <v/>
      </c>
      <c r="J192" s="20" t="n"/>
      <c r="K192" s="19">
        <f>IF($A192="","",IF($J192="","",INT(TODAY()-$J192)))</f>
        <v/>
      </c>
      <c r="L192" s="9">
        <f>IF($A192="","",IF(AND($K192&lt;&gt;"",$K192&gt;90),"Price more than 90 days old — restate it",IF(ROUND(IFERROR(AVERAGEIFS($F$5:$F$304,$B$5:$B$304,$B192),0),4)&lt;&gt;ROUND($F192,4),"Unit cost differs from other rows for this component","")))</f>
        <v/>
      </c>
    </row>
    <row r="193">
      <c r="A193" s="14" t="n"/>
      <c r="B193" s="14" t="n"/>
      <c r="C193" s="14" t="n"/>
      <c r="D193" s="11" t="n"/>
      <c r="E193" s="14" t="n"/>
      <c r="F193" s="8" t="n"/>
      <c r="G193" s="14" t="n"/>
      <c r="H193" s="17">
        <f>IF($A193="","",IF($B193="","",$D193*$F193))</f>
        <v/>
      </c>
      <c r="I193" s="18">
        <f>IF($A193="","",IFERROR($H193/SUMIFS($H$5:$H$304,$A$5:$A$304,$A193),0))</f>
        <v/>
      </c>
      <c r="J193" s="20" t="n"/>
      <c r="K193" s="19">
        <f>IF($A193="","",IF($J193="","",INT(TODAY()-$J193)))</f>
        <v/>
      </c>
      <c r="L193" s="9">
        <f>IF($A193="","",IF(AND($K193&lt;&gt;"",$K193&gt;90),"Price more than 90 days old — restate it",IF(ROUND(IFERROR(AVERAGEIFS($F$5:$F$304,$B$5:$B$304,$B193),0),4)&lt;&gt;ROUND($F193,4),"Unit cost differs from other rows for this component","")))</f>
        <v/>
      </c>
    </row>
    <row r="194">
      <c r="A194" s="14" t="n"/>
      <c r="B194" s="14" t="n"/>
      <c r="C194" s="14" t="n"/>
      <c r="D194" s="11" t="n"/>
      <c r="E194" s="14" t="n"/>
      <c r="F194" s="8" t="n"/>
      <c r="G194" s="14" t="n"/>
      <c r="H194" s="17">
        <f>IF($A194="","",IF($B194="","",$D194*$F194))</f>
        <v/>
      </c>
      <c r="I194" s="18">
        <f>IF($A194="","",IFERROR($H194/SUMIFS($H$5:$H$304,$A$5:$A$304,$A194),0))</f>
        <v/>
      </c>
      <c r="J194" s="20" t="n"/>
      <c r="K194" s="19">
        <f>IF($A194="","",IF($J194="","",INT(TODAY()-$J194)))</f>
        <v/>
      </c>
      <c r="L194" s="9">
        <f>IF($A194="","",IF(AND($K194&lt;&gt;"",$K194&gt;90),"Price more than 90 days old — restate it",IF(ROUND(IFERROR(AVERAGEIFS($F$5:$F$304,$B$5:$B$304,$B194),0),4)&lt;&gt;ROUND($F194,4),"Unit cost differs from other rows for this component","")))</f>
        <v/>
      </c>
    </row>
    <row r="195">
      <c r="A195" s="14" t="n"/>
      <c r="B195" s="14" t="n"/>
      <c r="C195" s="14" t="n"/>
      <c r="D195" s="11" t="n"/>
      <c r="E195" s="14" t="n"/>
      <c r="F195" s="8" t="n"/>
      <c r="G195" s="14" t="n"/>
      <c r="H195" s="17">
        <f>IF($A195="","",IF($B195="","",$D195*$F195))</f>
        <v/>
      </c>
      <c r="I195" s="18">
        <f>IF($A195="","",IFERROR($H195/SUMIFS($H$5:$H$304,$A$5:$A$304,$A195),0))</f>
        <v/>
      </c>
      <c r="J195" s="20" t="n"/>
      <c r="K195" s="19">
        <f>IF($A195="","",IF($J195="","",INT(TODAY()-$J195)))</f>
        <v/>
      </c>
      <c r="L195" s="9">
        <f>IF($A195="","",IF(AND($K195&lt;&gt;"",$K195&gt;90),"Price more than 90 days old — restate it",IF(ROUND(IFERROR(AVERAGEIFS($F$5:$F$304,$B$5:$B$304,$B195),0),4)&lt;&gt;ROUND($F195,4),"Unit cost differs from other rows for this component","")))</f>
        <v/>
      </c>
    </row>
    <row r="196">
      <c r="A196" s="14" t="n"/>
      <c r="B196" s="14" t="n"/>
      <c r="C196" s="14" t="n"/>
      <c r="D196" s="11" t="n"/>
      <c r="E196" s="14" t="n"/>
      <c r="F196" s="8" t="n"/>
      <c r="G196" s="14" t="n"/>
      <c r="H196" s="17">
        <f>IF($A196="","",IF($B196="","",$D196*$F196))</f>
        <v/>
      </c>
      <c r="I196" s="18">
        <f>IF($A196="","",IFERROR($H196/SUMIFS($H$5:$H$304,$A$5:$A$304,$A196),0))</f>
        <v/>
      </c>
      <c r="J196" s="20" t="n"/>
      <c r="K196" s="19">
        <f>IF($A196="","",IF($J196="","",INT(TODAY()-$J196)))</f>
        <v/>
      </c>
      <c r="L196" s="9">
        <f>IF($A196="","",IF(AND($K196&lt;&gt;"",$K196&gt;90),"Price more than 90 days old — restate it",IF(ROUND(IFERROR(AVERAGEIFS($F$5:$F$304,$B$5:$B$304,$B196),0),4)&lt;&gt;ROUND($F196,4),"Unit cost differs from other rows for this component","")))</f>
        <v/>
      </c>
    </row>
    <row r="197">
      <c r="A197" s="14" t="n"/>
      <c r="B197" s="14" t="n"/>
      <c r="C197" s="14" t="n"/>
      <c r="D197" s="11" t="n"/>
      <c r="E197" s="14" t="n"/>
      <c r="F197" s="8" t="n"/>
      <c r="G197" s="14" t="n"/>
      <c r="H197" s="17">
        <f>IF($A197="","",IF($B197="","",$D197*$F197))</f>
        <v/>
      </c>
      <c r="I197" s="18">
        <f>IF($A197="","",IFERROR($H197/SUMIFS($H$5:$H$304,$A$5:$A$304,$A197),0))</f>
        <v/>
      </c>
      <c r="J197" s="20" t="n"/>
      <c r="K197" s="19">
        <f>IF($A197="","",IF($J197="","",INT(TODAY()-$J197)))</f>
        <v/>
      </c>
      <c r="L197" s="9">
        <f>IF($A197="","",IF(AND($K197&lt;&gt;"",$K197&gt;90),"Price more than 90 days old — restate it",IF(ROUND(IFERROR(AVERAGEIFS($F$5:$F$304,$B$5:$B$304,$B197),0),4)&lt;&gt;ROUND($F197,4),"Unit cost differs from other rows for this component","")))</f>
        <v/>
      </c>
    </row>
    <row r="198">
      <c r="A198" s="14" t="n"/>
      <c r="B198" s="14" t="n"/>
      <c r="C198" s="14" t="n"/>
      <c r="D198" s="11" t="n"/>
      <c r="E198" s="14" t="n"/>
      <c r="F198" s="8" t="n"/>
      <c r="G198" s="14" t="n"/>
      <c r="H198" s="17">
        <f>IF($A198="","",IF($B198="","",$D198*$F198))</f>
        <v/>
      </c>
      <c r="I198" s="18">
        <f>IF($A198="","",IFERROR($H198/SUMIFS($H$5:$H$304,$A$5:$A$304,$A198),0))</f>
        <v/>
      </c>
      <c r="J198" s="20" t="n"/>
      <c r="K198" s="19">
        <f>IF($A198="","",IF($J198="","",INT(TODAY()-$J198)))</f>
        <v/>
      </c>
      <c r="L198" s="9">
        <f>IF($A198="","",IF(AND($K198&lt;&gt;"",$K198&gt;90),"Price more than 90 days old — restate it",IF(ROUND(IFERROR(AVERAGEIFS($F$5:$F$304,$B$5:$B$304,$B198),0),4)&lt;&gt;ROUND($F198,4),"Unit cost differs from other rows for this component","")))</f>
        <v/>
      </c>
    </row>
    <row r="199">
      <c r="A199" s="14" t="n"/>
      <c r="B199" s="14" t="n"/>
      <c r="C199" s="14" t="n"/>
      <c r="D199" s="11" t="n"/>
      <c r="E199" s="14" t="n"/>
      <c r="F199" s="8" t="n"/>
      <c r="G199" s="14" t="n"/>
      <c r="H199" s="17">
        <f>IF($A199="","",IF($B199="","",$D199*$F199))</f>
        <v/>
      </c>
      <c r="I199" s="18">
        <f>IF($A199="","",IFERROR($H199/SUMIFS($H$5:$H$304,$A$5:$A$304,$A199),0))</f>
        <v/>
      </c>
      <c r="J199" s="20" t="n"/>
      <c r="K199" s="19">
        <f>IF($A199="","",IF($J199="","",INT(TODAY()-$J199)))</f>
        <v/>
      </c>
      <c r="L199" s="9">
        <f>IF($A199="","",IF(AND($K199&lt;&gt;"",$K199&gt;90),"Price more than 90 days old — restate it",IF(ROUND(IFERROR(AVERAGEIFS($F$5:$F$304,$B$5:$B$304,$B199),0),4)&lt;&gt;ROUND($F199,4),"Unit cost differs from other rows for this component","")))</f>
        <v/>
      </c>
    </row>
    <row r="200">
      <c r="A200" s="14" t="n"/>
      <c r="B200" s="14" t="n"/>
      <c r="C200" s="14" t="n"/>
      <c r="D200" s="11" t="n"/>
      <c r="E200" s="14" t="n"/>
      <c r="F200" s="8" t="n"/>
      <c r="G200" s="14" t="n"/>
      <c r="H200" s="17">
        <f>IF($A200="","",IF($B200="","",$D200*$F200))</f>
        <v/>
      </c>
      <c r="I200" s="18">
        <f>IF($A200="","",IFERROR($H200/SUMIFS($H$5:$H$304,$A$5:$A$304,$A200),0))</f>
        <v/>
      </c>
      <c r="J200" s="20" t="n"/>
      <c r="K200" s="19">
        <f>IF($A200="","",IF($J200="","",INT(TODAY()-$J200)))</f>
        <v/>
      </c>
      <c r="L200" s="9">
        <f>IF($A200="","",IF(AND($K200&lt;&gt;"",$K200&gt;90),"Price more than 90 days old — restate it",IF(ROUND(IFERROR(AVERAGEIFS($F$5:$F$304,$B$5:$B$304,$B200),0),4)&lt;&gt;ROUND($F200,4),"Unit cost differs from other rows for this component","")))</f>
        <v/>
      </c>
    </row>
    <row r="201">
      <c r="A201" s="14" t="n"/>
      <c r="B201" s="14" t="n"/>
      <c r="C201" s="14" t="n"/>
      <c r="D201" s="11" t="n"/>
      <c r="E201" s="14" t="n"/>
      <c r="F201" s="8" t="n"/>
      <c r="G201" s="14" t="n"/>
      <c r="H201" s="17">
        <f>IF($A201="","",IF($B201="","",$D201*$F201))</f>
        <v/>
      </c>
      <c r="I201" s="18">
        <f>IF($A201="","",IFERROR($H201/SUMIFS($H$5:$H$304,$A$5:$A$304,$A201),0))</f>
        <v/>
      </c>
      <c r="J201" s="20" t="n"/>
      <c r="K201" s="19">
        <f>IF($A201="","",IF($J201="","",INT(TODAY()-$J201)))</f>
        <v/>
      </c>
      <c r="L201" s="9">
        <f>IF($A201="","",IF(AND($K201&lt;&gt;"",$K201&gt;90),"Price more than 90 days old — restate it",IF(ROUND(IFERROR(AVERAGEIFS($F$5:$F$304,$B$5:$B$304,$B201),0),4)&lt;&gt;ROUND($F201,4),"Unit cost differs from other rows for this component","")))</f>
        <v/>
      </c>
    </row>
    <row r="202">
      <c r="A202" s="14" t="n"/>
      <c r="B202" s="14" t="n"/>
      <c r="C202" s="14" t="n"/>
      <c r="D202" s="11" t="n"/>
      <c r="E202" s="14" t="n"/>
      <c r="F202" s="8" t="n"/>
      <c r="G202" s="14" t="n"/>
      <c r="H202" s="17">
        <f>IF($A202="","",IF($B202="","",$D202*$F202))</f>
        <v/>
      </c>
      <c r="I202" s="18">
        <f>IF($A202="","",IFERROR($H202/SUMIFS($H$5:$H$304,$A$5:$A$304,$A202),0))</f>
        <v/>
      </c>
      <c r="J202" s="20" t="n"/>
      <c r="K202" s="19">
        <f>IF($A202="","",IF($J202="","",INT(TODAY()-$J202)))</f>
        <v/>
      </c>
      <c r="L202" s="9">
        <f>IF($A202="","",IF(AND($K202&lt;&gt;"",$K202&gt;90),"Price more than 90 days old — restate it",IF(ROUND(IFERROR(AVERAGEIFS($F$5:$F$304,$B$5:$B$304,$B202),0),4)&lt;&gt;ROUND($F202,4),"Unit cost differs from other rows for this component","")))</f>
        <v/>
      </c>
    </row>
    <row r="203">
      <c r="A203" s="14" t="n"/>
      <c r="B203" s="14" t="n"/>
      <c r="C203" s="14" t="n"/>
      <c r="D203" s="11" t="n"/>
      <c r="E203" s="14" t="n"/>
      <c r="F203" s="8" t="n"/>
      <c r="G203" s="14" t="n"/>
      <c r="H203" s="17">
        <f>IF($A203="","",IF($B203="","",$D203*$F203))</f>
        <v/>
      </c>
      <c r="I203" s="18">
        <f>IF($A203="","",IFERROR($H203/SUMIFS($H$5:$H$304,$A$5:$A$304,$A203),0))</f>
        <v/>
      </c>
      <c r="J203" s="20" t="n"/>
      <c r="K203" s="19">
        <f>IF($A203="","",IF($J203="","",INT(TODAY()-$J203)))</f>
        <v/>
      </c>
      <c r="L203" s="9">
        <f>IF($A203="","",IF(AND($K203&lt;&gt;"",$K203&gt;90),"Price more than 90 days old — restate it",IF(ROUND(IFERROR(AVERAGEIFS($F$5:$F$304,$B$5:$B$304,$B203),0),4)&lt;&gt;ROUND($F203,4),"Unit cost differs from other rows for this component","")))</f>
        <v/>
      </c>
    </row>
    <row r="204">
      <c r="A204" s="14" t="n"/>
      <c r="B204" s="14" t="n"/>
      <c r="C204" s="14" t="n"/>
      <c r="D204" s="11" t="n"/>
      <c r="E204" s="14" t="n"/>
      <c r="F204" s="8" t="n"/>
      <c r="G204" s="14" t="n"/>
      <c r="H204" s="17">
        <f>IF($A204="","",IF($B204="","",$D204*$F204))</f>
        <v/>
      </c>
      <c r="I204" s="18">
        <f>IF($A204="","",IFERROR($H204/SUMIFS($H$5:$H$304,$A$5:$A$304,$A204),0))</f>
        <v/>
      </c>
      <c r="J204" s="20" t="n"/>
      <c r="K204" s="19">
        <f>IF($A204="","",IF($J204="","",INT(TODAY()-$J204)))</f>
        <v/>
      </c>
      <c r="L204" s="9">
        <f>IF($A204="","",IF(AND($K204&lt;&gt;"",$K204&gt;90),"Price more than 90 days old — restate it",IF(ROUND(IFERROR(AVERAGEIFS($F$5:$F$304,$B$5:$B$304,$B204),0),4)&lt;&gt;ROUND($F204,4),"Unit cost differs from other rows for this component","")))</f>
        <v/>
      </c>
    </row>
    <row r="205">
      <c r="A205" s="14" t="n"/>
      <c r="B205" s="14" t="n"/>
      <c r="C205" s="14" t="n"/>
      <c r="D205" s="11" t="n"/>
      <c r="E205" s="14" t="n"/>
      <c r="F205" s="8" t="n"/>
      <c r="G205" s="14" t="n"/>
      <c r="H205" s="17">
        <f>IF($A205="","",IF($B205="","",$D205*$F205))</f>
        <v/>
      </c>
      <c r="I205" s="18">
        <f>IF($A205="","",IFERROR($H205/SUMIFS($H$5:$H$304,$A$5:$A$304,$A205),0))</f>
        <v/>
      </c>
      <c r="J205" s="20" t="n"/>
      <c r="K205" s="19">
        <f>IF($A205="","",IF($J205="","",INT(TODAY()-$J205)))</f>
        <v/>
      </c>
      <c r="L205" s="9">
        <f>IF($A205="","",IF(AND($K205&lt;&gt;"",$K205&gt;90),"Price more than 90 days old — restate it",IF(ROUND(IFERROR(AVERAGEIFS($F$5:$F$304,$B$5:$B$304,$B205),0),4)&lt;&gt;ROUND($F205,4),"Unit cost differs from other rows for this component","")))</f>
        <v/>
      </c>
    </row>
    <row r="206">
      <c r="A206" s="14" t="n"/>
      <c r="B206" s="14" t="n"/>
      <c r="C206" s="14" t="n"/>
      <c r="D206" s="11" t="n"/>
      <c r="E206" s="14" t="n"/>
      <c r="F206" s="8" t="n"/>
      <c r="G206" s="14" t="n"/>
      <c r="H206" s="17">
        <f>IF($A206="","",IF($B206="","",$D206*$F206))</f>
        <v/>
      </c>
      <c r="I206" s="18">
        <f>IF($A206="","",IFERROR($H206/SUMIFS($H$5:$H$304,$A$5:$A$304,$A206),0))</f>
        <v/>
      </c>
      <c r="J206" s="20" t="n"/>
      <c r="K206" s="19">
        <f>IF($A206="","",IF($J206="","",INT(TODAY()-$J206)))</f>
        <v/>
      </c>
      <c r="L206" s="9">
        <f>IF($A206="","",IF(AND($K206&lt;&gt;"",$K206&gt;90),"Price more than 90 days old — restate it",IF(ROUND(IFERROR(AVERAGEIFS($F$5:$F$304,$B$5:$B$304,$B206),0),4)&lt;&gt;ROUND($F206,4),"Unit cost differs from other rows for this component","")))</f>
        <v/>
      </c>
    </row>
    <row r="207">
      <c r="A207" s="14" t="n"/>
      <c r="B207" s="14" t="n"/>
      <c r="C207" s="14" t="n"/>
      <c r="D207" s="11" t="n"/>
      <c r="E207" s="14" t="n"/>
      <c r="F207" s="8" t="n"/>
      <c r="G207" s="14" t="n"/>
      <c r="H207" s="17">
        <f>IF($A207="","",IF($B207="","",$D207*$F207))</f>
        <v/>
      </c>
      <c r="I207" s="18">
        <f>IF($A207="","",IFERROR($H207/SUMIFS($H$5:$H$304,$A$5:$A$304,$A207),0))</f>
        <v/>
      </c>
      <c r="J207" s="20" t="n"/>
      <c r="K207" s="19">
        <f>IF($A207="","",IF($J207="","",INT(TODAY()-$J207)))</f>
        <v/>
      </c>
      <c r="L207" s="9">
        <f>IF($A207="","",IF(AND($K207&lt;&gt;"",$K207&gt;90),"Price more than 90 days old — restate it",IF(ROUND(IFERROR(AVERAGEIFS($F$5:$F$304,$B$5:$B$304,$B207),0),4)&lt;&gt;ROUND($F207,4),"Unit cost differs from other rows for this component","")))</f>
        <v/>
      </c>
    </row>
    <row r="208">
      <c r="A208" s="14" t="n"/>
      <c r="B208" s="14" t="n"/>
      <c r="C208" s="14" t="n"/>
      <c r="D208" s="11" t="n"/>
      <c r="E208" s="14" t="n"/>
      <c r="F208" s="8" t="n"/>
      <c r="G208" s="14" t="n"/>
      <c r="H208" s="17">
        <f>IF($A208="","",IF($B208="","",$D208*$F208))</f>
        <v/>
      </c>
      <c r="I208" s="18">
        <f>IF($A208="","",IFERROR($H208/SUMIFS($H$5:$H$304,$A$5:$A$304,$A208),0))</f>
        <v/>
      </c>
      <c r="J208" s="20" t="n"/>
      <c r="K208" s="19">
        <f>IF($A208="","",IF($J208="","",INT(TODAY()-$J208)))</f>
        <v/>
      </c>
      <c r="L208" s="9">
        <f>IF($A208="","",IF(AND($K208&lt;&gt;"",$K208&gt;90),"Price more than 90 days old — restate it",IF(ROUND(IFERROR(AVERAGEIFS($F$5:$F$304,$B$5:$B$304,$B208),0),4)&lt;&gt;ROUND($F208,4),"Unit cost differs from other rows for this component","")))</f>
        <v/>
      </c>
    </row>
    <row r="209">
      <c r="A209" s="14" t="n"/>
      <c r="B209" s="14" t="n"/>
      <c r="C209" s="14" t="n"/>
      <c r="D209" s="11" t="n"/>
      <c r="E209" s="14" t="n"/>
      <c r="F209" s="8" t="n"/>
      <c r="G209" s="14" t="n"/>
      <c r="H209" s="17">
        <f>IF($A209="","",IF($B209="","",$D209*$F209))</f>
        <v/>
      </c>
      <c r="I209" s="18">
        <f>IF($A209="","",IFERROR($H209/SUMIFS($H$5:$H$304,$A$5:$A$304,$A209),0))</f>
        <v/>
      </c>
      <c r="J209" s="20" t="n"/>
      <c r="K209" s="19">
        <f>IF($A209="","",IF($J209="","",INT(TODAY()-$J209)))</f>
        <v/>
      </c>
      <c r="L209" s="9">
        <f>IF($A209="","",IF(AND($K209&lt;&gt;"",$K209&gt;90),"Price more than 90 days old — restate it",IF(ROUND(IFERROR(AVERAGEIFS($F$5:$F$304,$B$5:$B$304,$B209),0),4)&lt;&gt;ROUND($F209,4),"Unit cost differs from other rows for this component","")))</f>
        <v/>
      </c>
    </row>
    <row r="210">
      <c r="A210" s="14" t="n"/>
      <c r="B210" s="14" t="n"/>
      <c r="C210" s="14" t="n"/>
      <c r="D210" s="11" t="n"/>
      <c r="E210" s="14" t="n"/>
      <c r="F210" s="8" t="n"/>
      <c r="G210" s="14" t="n"/>
      <c r="H210" s="17">
        <f>IF($A210="","",IF($B210="","",$D210*$F210))</f>
        <v/>
      </c>
      <c r="I210" s="18">
        <f>IF($A210="","",IFERROR($H210/SUMIFS($H$5:$H$304,$A$5:$A$304,$A210),0))</f>
        <v/>
      </c>
      <c r="J210" s="20" t="n"/>
      <c r="K210" s="19">
        <f>IF($A210="","",IF($J210="","",INT(TODAY()-$J210)))</f>
        <v/>
      </c>
      <c r="L210" s="9">
        <f>IF($A210="","",IF(AND($K210&lt;&gt;"",$K210&gt;90),"Price more than 90 days old — restate it",IF(ROUND(IFERROR(AVERAGEIFS($F$5:$F$304,$B$5:$B$304,$B210),0),4)&lt;&gt;ROUND($F210,4),"Unit cost differs from other rows for this component","")))</f>
        <v/>
      </c>
    </row>
    <row r="211">
      <c r="A211" s="14" t="n"/>
      <c r="B211" s="14" t="n"/>
      <c r="C211" s="14" t="n"/>
      <c r="D211" s="11" t="n"/>
      <c r="E211" s="14" t="n"/>
      <c r="F211" s="8" t="n"/>
      <c r="G211" s="14" t="n"/>
      <c r="H211" s="17">
        <f>IF($A211="","",IF($B211="","",$D211*$F211))</f>
        <v/>
      </c>
      <c r="I211" s="18">
        <f>IF($A211="","",IFERROR($H211/SUMIFS($H$5:$H$304,$A$5:$A$304,$A211),0))</f>
        <v/>
      </c>
      <c r="J211" s="20" t="n"/>
      <c r="K211" s="19">
        <f>IF($A211="","",IF($J211="","",INT(TODAY()-$J211)))</f>
        <v/>
      </c>
      <c r="L211" s="9">
        <f>IF($A211="","",IF(AND($K211&lt;&gt;"",$K211&gt;90),"Price more than 90 days old — restate it",IF(ROUND(IFERROR(AVERAGEIFS($F$5:$F$304,$B$5:$B$304,$B211),0),4)&lt;&gt;ROUND($F211,4),"Unit cost differs from other rows for this component","")))</f>
        <v/>
      </c>
    </row>
    <row r="212">
      <c r="A212" s="14" t="n"/>
      <c r="B212" s="14" t="n"/>
      <c r="C212" s="14" t="n"/>
      <c r="D212" s="11" t="n"/>
      <c r="E212" s="14" t="n"/>
      <c r="F212" s="8" t="n"/>
      <c r="G212" s="14" t="n"/>
      <c r="H212" s="17">
        <f>IF($A212="","",IF($B212="","",$D212*$F212))</f>
        <v/>
      </c>
      <c r="I212" s="18">
        <f>IF($A212="","",IFERROR($H212/SUMIFS($H$5:$H$304,$A$5:$A$304,$A212),0))</f>
        <v/>
      </c>
      <c r="J212" s="20" t="n"/>
      <c r="K212" s="19">
        <f>IF($A212="","",IF($J212="","",INT(TODAY()-$J212)))</f>
        <v/>
      </c>
      <c r="L212" s="9">
        <f>IF($A212="","",IF(AND($K212&lt;&gt;"",$K212&gt;90),"Price more than 90 days old — restate it",IF(ROUND(IFERROR(AVERAGEIFS($F$5:$F$304,$B$5:$B$304,$B212),0),4)&lt;&gt;ROUND($F212,4),"Unit cost differs from other rows for this component","")))</f>
        <v/>
      </c>
    </row>
    <row r="213">
      <c r="A213" s="14" t="n"/>
      <c r="B213" s="14" t="n"/>
      <c r="C213" s="14" t="n"/>
      <c r="D213" s="11" t="n"/>
      <c r="E213" s="14" t="n"/>
      <c r="F213" s="8" t="n"/>
      <c r="G213" s="14" t="n"/>
      <c r="H213" s="17">
        <f>IF($A213="","",IF($B213="","",$D213*$F213))</f>
        <v/>
      </c>
      <c r="I213" s="18">
        <f>IF($A213="","",IFERROR($H213/SUMIFS($H$5:$H$304,$A$5:$A$304,$A213),0))</f>
        <v/>
      </c>
      <c r="J213" s="20" t="n"/>
      <c r="K213" s="19">
        <f>IF($A213="","",IF($J213="","",INT(TODAY()-$J213)))</f>
        <v/>
      </c>
      <c r="L213" s="9">
        <f>IF($A213="","",IF(AND($K213&lt;&gt;"",$K213&gt;90),"Price more than 90 days old — restate it",IF(ROUND(IFERROR(AVERAGEIFS($F$5:$F$304,$B$5:$B$304,$B213),0),4)&lt;&gt;ROUND($F213,4),"Unit cost differs from other rows for this component","")))</f>
        <v/>
      </c>
    </row>
    <row r="214">
      <c r="A214" s="14" t="n"/>
      <c r="B214" s="14" t="n"/>
      <c r="C214" s="14" t="n"/>
      <c r="D214" s="11" t="n"/>
      <c r="E214" s="14" t="n"/>
      <c r="F214" s="8" t="n"/>
      <c r="G214" s="14" t="n"/>
      <c r="H214" s="17">
        <f>IF($A214="","",IF($B214="","",$D214*$F214))</f>
        <v/>
      </c>
      <c r="I214" s="18">
        <f>IF($A214="","",IFERROR($H214/SUMIFS($H$5:$H$304,$A$5:$A$304,$A214),0))</f>
        <v/>
      </c>
      <c r="J214" s="20" t="n"/>
      <c r="K214" s="19">
        <f>IF($A214="","",IF($J214="","",INT(TODAY()-$J214)))</f>
        <v/>
      </c>
      <c r="L214" s="9">
        <f>IF($A214="","",IF(AND($K214&lt;&gt;"",$K214&gt;90),"Price more than 90 days old — restate it",IF(ROUND(IFERROR(AVERAGEIFS($F$5:$F$304,$B$5:$B$304,$B214),0),4)&lt;&gt;ROUND($F214,4),"Unit cost differs from other rows for this component","")))</f>
        <v/>
      </c>
    </row>
    <row r="215">
      <c r="A215" s="14" t="n"/>
      <c r="B215" s="14" t="n"/>
      <c r="C215" s="14" t="n"/>
      <c r="D215" s="11" t="n"/>
      <c r="E215" s="14" t="n"/>
      <c r="F215" s="8" t="n"/>
      <c r="G215" s="14" t="n"/>
      <c r="H215" s="17">
        <f>IF($A215="","",IF($B215="","",$D215*$F215))</f>
        <v/>
      </c>
      <c r="I215" s="18">
        <f>IF($A215="","",IFERROR($H215/SUMIFS($H$5:$H$304,$A$5:$A$304,$A215),0))</f>
        <v/>
      </c>
      <c r="J215" s="20" t="n"/>
      <c r="K215" s="19">
        <f>IF($A215="","",IF($J215="","",INT(TODAY()-$J215)))</f>
        <v/>
      </c>
      <c r="L215" s="9">
        <f>IF($A215="","",IF(AND($K215&lt;&gt;"",$K215&gt;90),"Price more than 90 days old — restate it",IF(ROUND(IFERROR(AVERAGEIFS($F$5:$F$304,$B$5:$B$304,$B215),0),4)&lt;&gt;ROUND($F215,4),"Unit cost differs from other rows for this component","")))</f>
        <v/>
      </c>
    </row>
    <row r="216">
      <c r="A216" s="14" t="n"/>
      <c r="B216" s="14" t="n"/>
      <c r="C216" s="14" t="n"/>
      <c r="D216" s="11" t="n"/>
      <c r="E216" s="14" t="n"/>
      <c r="F216" s="8" t="n"/>
      <c r="G216" s="14" t="n"/>
      <c r="H216" s="17">
        <f>IF($A216="","",IF($B216="","",$D216*$F216))</f>
        <v/>
      </c>
      <c r="I216" s="18">
        <f>IF($A216="","",IFERROR($H216/SUMIFS($H$5:$H$304,$A$5:$A$304,$A216),0))</f>
        <v/>
      </c>
      <c r="J216" s="20" t="n"/>
      <c r="K216" s="19">
        <f>IF($A216="","",IF($J216="","",INT(TODAY()-$J216)))</f>
        <v/>
      </c>
      <c r="L216" s="9">
        <f>IF($A216="","",IF(AND($K216&lt;&gt;"",$K216&gt;90),"Price more than 90 days old — restate it",IF(ROUND(IFERROR(AVERAGEIFS($F$5:$F$304,$B$5:$B$304,$B216),0),4)&lt;&gt;ROUND($F216,4),"Unit cost differs from other rows for this component","")))</f>
        <v/>
      </c>
    </row>
    <row r="217">
      <c r="A217" s="14" t="n"/>
      <c r="B217" s="14" t="n"/>
      <c r="C217" s="14" t="n"/>
      <c r="D217" s="11" t="n"/>
      <c r="E217" s="14" t="n"/>
      <c r="F217" s="8" t="n"/>
      <c r="G217" s="14" t="n"/>
      <c r="H217" s="17">
        <f>IF($A217="","",IF($B217="","",$D217*$F217))</f>
        <v/>
      </c>
      <c r="I217" s="18">
        <f>IF($A217="","",IFERROR($H217/SUMIFS($H$5:$H$304,$A$5:$A$304,$A217),0))</f>
        <v/>
      </c>
      <c r="J217" s="20" t="n"/>
      <c r="K217" s="19">
        <f>IF($A217="","",IF($J217="","",INT(TODAY()-$J217)))</f>
        <v/>
      </c>
      <c r="L217" s="9">
        <f>IF($A217="","",IF(AND($K217&lt;&gt;"",$K217&gt;90),"Price more than 90 days old — restate it",IF(ROUND(IFERROR(AVERAGEIFS($F$5:$F$304,$B$5:$B$304,$B217),0),4)&lt;&gt;ROUND($F217,4),"Unit cost differs from other rows for this component","")))</f>
        <v/>
      </c>
    </row>
    <row r="218">
      <c r="A218" s="14" t="n"/>
      <c r="B218" s="14" t="n"/>
      <c r="C218" s="14" t="n"/>
      <c r="D218" s="11" t="n"/>
      <c r="E218" s="14" t="n"/>
      <c r="F218" s="8" t="n"/>
      <c r="G218" s="14" t="n"/>
      <c r="H218" s="17">
        <f>IF($A218="","",IF($B218="","",$D218*$F218))</f>
        <v/>
      </c>
      <c r="I218" s="18">
        <f>IF($A218="","",IFERROR($H218/SUMIFS($H$5:$H$304,$A$5:$A$304,$A218),0))</f>
        <v/>
      </c>
      <c r="J218" s="20" t="n"/>
      <c r="K218" s="19">
        <f>IF($A218="","",IF($J218="","",INT(TODAY()-$J218)))</f>
        <v/>
      </c>
      <c r="L218" s="9">
        <f>IF($A218="","",IF(AND($K218&lt;&gt;"",$K218&gt;90),"Price more than 90 days old — restate it",IF(ROUND(IFERROR(AVERAGEIFS($F$5:$F$304,$B$5:$B$304,$B218),0),4)&lt;&gt;ROUND($F218,4),"Unit cost differs from other rows for this component","")))</f>
        <v/>
      </c>
    </row>
    <row r="219">
      <c r="A219" s="14" t="n"/>
      <c r="B219" s="14" t="n"/>
      <c r="C219" s="14" t="n"/>
      <c r="D219" s="11" t="n"/>
      <c r="E219" s="14" t="n"/>
      <c r="F219" s="8" t="n"/>
      <c r="G219" s="14" t="n"/>
      <c r="H219" s="17">
        <f>IF($A219="","",IF($B219="","",$D219*$F219))</f>
        <v/>
      </c>
      <c r="I219" s="18">
        <f>IF($A219="","",IFERROR($H219/SUMIFS($H$5:$H$304,$A$5:$A$304,$A219),0))</f>
        <v/>
      </c>
      <c r="J219" s="20" t="n"/>
      <c r="K219" s="19">
        <f>IF($A219="","",IF($J219="","",INT(TODAY()-$J219)))</f>
        <v/>
      </c>
      <c r="L219" s="9">
        <f>IF($A219="","",IF(AND($K219&lt;&gt;"",$K219&gt;90),"Price more than 90 days old — restate it",IF(ROUND(IFERROR(AVERAGEIFS($F$5:$F$304,$B$5:$B$304,$B219),0),4)&lt;&gt;ROUND($F219,4),"Unit cost differs from other rows for this component","")))</f>
        <v/>
      </c>
    </row>
    <row r="220">
      <c r="A220" s="14" t="n"/>
      <c r="B220" s="14" t="n"/>
      <c r="C220" s="14" t="n"/>
      <c r="D220" s="11" t="n"/>
      <c r="E220" s="14" t="n"/>
      <c r="F220" s="8" t="n"/>
      <c r="G220" s="14" t="n"/>
      <c r="H220" s="17">
        <f>IF($A220="","",IF($B220="","",$D220*$F220))</f>
        <v/>
      </c>
      <c r="I220" s="18">
        <f>IF($A220="","",IFERROR($H220/SUMIFS($H$5:$H$304,$A$5:$A$304,$A220),0))</f>
        <v/>
      </c>
      <c r="J220" s="20" t="n"/>
      <c r="K220" s="19">
        <f>IF($A220="","",IF($J220="","",INT(TODAY()-$J220)))</f>
        <v/>
      </c>
      <c r="L220" s="9">
        <f>IF($A220="","",IF(AND($K220&lt;&gt;"",$K220&gt;90),"Price more than 90 days old — restate it",IF(ROUND(IFERROR(AVERAGEIFS($F$5:$F$304,$B$5:$B$304,$B220),0),4)&lt;&gt;ROUND($F220,4),"Unit cost differs from other rows for this component","")))</f>
        <v/>
      </c>
    </row>
    <row r="221">
      <c r="A221" s="14" t="n"/>
      <c r="B221" s="14" t="n"/>
      <c r="C221" s="14" t="n"/>
      <c r="D221" s="11" t="n"/>
      <c r="E221" s="14" t="n"/>
      <c r="F221" s="8" t="n"/>
      <c r="G221" s="14" t="n"/>
      <c r="H221" s="17">
        <f>IF($A221="","",IF($B221="","",$D221*$F221))</f>
        <v/>
      </c>
      <c r="I221" s="18">
        <f>IF($A221="","",IFERROR($H221/SUMIFS($H$5:$H$304,$A$5:$A$304,$A221),0))</f>
        <v/>
      </c>
      <c r="J221" s="20" t="n"/>
      <c r="K221" s="19">
        <f>IF($A221="","",IF($J221="","",INT(TODAY()-$J221)))</f>
        <v/>
      </c>
      <c r="L221" s="9">
        <f>IF($A221="","",IF(AND($K221&lt;&gt;"",$K221&gt;90),"Price more than 90 days old — restate it",IF(ROUND(IFERROR(AVERAGEIFS($F$5:$F$304,$B$5:$B$304,$B221),0),4)&lt;&gt;ROUND($F221,4),"Unit cost differs from other rows for this component","")))</f>
        <v/>
      </c>
    </row>
    <row r="222">
      <c r="A222" s="14" t="n"/>
      <c r="B222" s="14" t="n"/>
      <c r="C222" s="14" t="n"/>
      <c r="D222" s="11" t="n"/>
      <c r="E222" s="14" t="n"/>
      <c r="F222" s="8" t="n"/>
      <c r="G222" s="14" t="n"/>
      <c r="H222" s="17">
        <f>IF($A222="","",IF($B222="","",$D222*$F222))</f>
        <v/>
      </c>
      <c r="I222" s="18">
        <f>IF($A222="","",IFERROR($H222/SUMIFS($H$5:$H$304,$A$5:$A$304,$A222),0))</f>
        <v/>
      </c>
      <c r="J222" s="20" t="n"/>
      <c r="K222" s="19">
        <f>IF($A222="","",IF($J222="","",INT(TODAY()-$J222)))</f>
        <v/>
      </c>
      <c r="L222" s="9">
        <f>IF($A222="","",IF(AND($K222&lt;&gt;"",$K222&gt;90),"Price more than 90 days old — restate it",IF(ROUND(IFERROR(AVERAGEIFS($F$5:$F$304,$B$5:$B$304,$B222),0),4)&lt;&gt;ROUND($F222,4),"Unit cost differs from other rows for this component","")))</f>
        <v/>
      </c>
    </row>
    <row r="223">
      <c r="A223" s="14" t="n"/>
      <c r="B223" s="14" t="n"/>
      <c r="C223" s="14" t="n"/>
      <c r="D223" s="11" t="n"/>
      <c r="E223" s="14" t="n"/>
      <c r="F223" s="8" t="n"/>
      <c r="G223" s="14" t="n"/>
      <c r="H223" s="17">
        <f>IF($A223="","",IF($B223="","",$D223*$F223))</f>
        <v/>
      </c>
      <c r="I223" s="18">
        <f>IF($A223="","",IFERROR($H223/SUMIFS($H$5:$H$304,$A$5:$A$304,$A223),0))</f>
        <v/>
      </c>
      <c r="J223" s="20" t="n"/>
      <c r="K223" s="19">
        <f>IF($A223="","",IF($J223="","",INT(TODAY()-$J223)))</f>
        <v/>
      </c>
      <c r="L223" s="9">
        <f>IF($A223="","",IF(AND($K223&lt;&gt;"",$K223&gt;90),"Price more than 90 days old — restate it",IF(ROUND(IFERROR(AVERAGEIFS($F$5:$F$304,$B$5:$B$304,$B223),0),4)&lt;&gt;ROUND($F223,4),"Unit cost differs from other rows for this component","")))</f>
        <v/>
      </c>
    </row>
    <row r="224">
      <c r="A224" s="14" t="n"/>
      <c r="B224" s="14" t="n"/>
      <c r="C224" s="14" t="n"/>
      <c r="D224" s="11" t="n"/>
      <c r="E224" s="14" t="n"/>
      <c r="F224" s="8" t="n"/>
      <c r="G224" s="14" t="n"/>
      <c r="H224" s="17">
        <f>IF($A224="","",IF($B224="","",$D224*$F224))</f>
        <v/>
      </c>
      <c r="I224" s="18">
        <f>IF($A224="","",IFERROR($H224/SUMIFS($H$5:$H$304,$A$5:$A$304,$A224),0))</f>
        <v/>
      </c>
      <c r="J224" s="20" t="n"/>
      <c r="K224" s="19">
        <f>IF($A224="","",IF($J224="","",INT(TODAY()-$J224)))</f>
        <v/>
      </c>
      <c r="L224" s="9">
        <f>IF($A224="","",IF(AND($K224&lt;&gt;"",$K224&gt;90),"Price more than 90 days old — restate it",IF(ROUND(IFERROR(AVERAGEIFS($F$5:$F$304,$B$5:$B$304,$B224),0),4)&lt;&gt;ROUND($F224,4),"Unit cost differs from other rows for this component","")))</f>
        <v/>
      </c>
    </row>
    <row r="225">
      <c r="A225" s="14" t="n"/>
      <c r="B225" s="14" t="n"/>
      <c r="C225" s="14" t="n"/>
      <c r="D225" s="11" t="n"/>
      <c r="E225" s="14" t="n"/>
      <c r="F225" s="8" t="n"/>
      <c r="G225" s="14" t="n"/>
      <c r="H225" s="17">
        <f>IF($A225="","",IF($B225="","",$D225*$F225))</f>
        <v/>
      </c>
      <c r="I225" s="18">
        <f>IF($A225="","",IFERROR($H225/SUMIFS($H$5:$H$304,$A$5:$A$304,$A225),0))</f>
        <v/>
      </c>
      <c r="J225" s="20" t="n"/>
      <c r="K225" s="19">
        <f>IF($A225="","",IF($J225="","",INT(TODAY()-$J225)))</f>
        <v/>
      </c>
      <c r="L225" s="9">
        <f>IF($A225="","",IF(AND($K225&lt;&gt;"",$K225&gt;90),"Price more than 90 days old — restate it",IF(ROUND(IFERROR(AVERAGEIFS($F$5:$F$304,$B$5:$B$304,$B225),0),4)&lt;&gt;ROUND($F225,4),"Unit cost differs from other rows for this component","")))</f>
        <v/>
      </c>
    </row>
    <row r="226">
      <c r="A226" s="14" t="n"/>
      <c r="B226" s="14" t="n"/>
      <c r="C226" s="14" t="n"/>
      <c r="D226" s="11" t="n"/>
      <c r="E226" s="14" t="n"/>
      <c r="F226" s="8" t="n"/>
      <c r="G226" s="14" t="n"/>
      <c r="H226" s="17">
        <f>IF($A226="","",IF($B226="","",$D226*$F226))</f>
        <v/>
      </c>
      <c r="I226" s="18">
        <f>IF($A226="","",IFERROR($H226/SUMIFS($H$5:$H$304,$A$5:$A$304,$A226),0))</f>
        <v/>
      </c>
      <c r="J226" s="20" t="n"/>
      <c r="K226" s="19">
        <f>IF($A226="","",IF($J226="","",INT(TODAY()-$J226)))</f>
        <v/>
      </c>
      <c r="L226" s="9">
        <f>IF($A226="","",IF(AND($K226&lt;&gt;"",$K226&gt;90),"Price more than 90 days old — restate it",IF(ROUND(IFERROR(AVERAGEIFS($F$5:$F$304,$B$5:$B$304,$B226),0),4)&lt;&gt;ROUND($F226,4),"Unit cost differs from other rows for this component","")))</f>
        <v/>
      </c>
    </row>
    <row r="227">
      <c r="A227" s="14" t="n"/>
      <c r="B227" s="14" t="n"/>
      <c r="C227" s="14" t="n"/>
      <c r="D227" s="11" t="n"/>
      <c r="E227" s="14" t="n"/>
      <c r="F227" s="8" t="n"/>
      <c r="G227" s="14" t="n"/>
      <c r="H227" s="17">
        <f>IF($A227="","",IF($B227="","",$D227*$F227))</f>
        <v/>
      </c>
      <c r="I227" s="18">
        <f>IF($A227="","",IFERROR($H227/SUMIFS($H$5:$H$304,$A$5:$A$304,$A227),0))</f>
        <v/>
      </c>
      <c r="J227" s="20" t="n"/>
      <c r="K227" s="19">
        <f>IF($A227="","",IF($J227="","",INT(TODAY()-$J227)))</f>
        <v/>
      </c>
      <c r="L227" s="9">
        <f>IF($A227="","",IF(AND($K227&lt;&gt;"",$K227&gt;90),"Price more than 90 days old — restate it",IF(ROUND(IFERROR(AVERAGEIFS($F$5:$F$304,$B$5:$B$304,$B227),0),4)&lt;&gt;ROUND($F227,4),"Unit cost differs from other rows for this component","")))</f>
        <v/>
      </c>
    </row>
    <row r="228">
      <c r="A228" s="14" t="n"/>
      <c r="B228" s="14" t="n"/>
      <c r="C228" s="14" t="n"/>
      <c r="D228" s="11" t="n"/>
      <c r="E228" s="14" t="n"/>
      <c r="F228" s="8" t="n"/>
      <c r="G228" s="14" t="n"/>
      <c r="H228" s="17">
        <f>IF($A228="","",IF($B228="","",$D228*$F228))</f>
        <v/>
      </c>
      <c r="I228" s="18">
        <f>IF($A228="","",IFERROR($H228/SUMIFS($H$5:$H$304,$A$5:$A$304,$A228),0))</f>
        <v/>
      </c>
      <c r="J228" s="20" t="n"/>
      <c r="K228" s="19">
        <f>IF($A228="","",IF($J228="","",INT(TODAY()-$J228)))</f>
        <v/>
      </c>
      <c r="L228" s="9">
        <f>IF($A228="","",IF(AND($K228&lt;&gt;"",$K228&gt;90),"Price more than 90 days old — restate it",IF(ROUND(IFERROR(AVERAGEIFS($F$5:$F$304,$B$5:$B$304,$B228),0),4)&lt;&gt;ROUND($F228,4),"Unit cost differs from other rows for this component","")))</f>
        <v/>
      </c>
    </row>
    <row r="229">
      <c r="A229" s="14" t="n"/>
      <c r="B229" s="14" t="n"/>
      <c r="C229" s="14" t="n"/>
      <c r="D229" s="11" t="n"/>
      <c r="E229" s="14" t="n"/>
      <c r="F229" s="8" t="n"/>
      <c r="G229" s="14" t="n"/>
      <c r="H229" s="17">
        <f>IF($A229="","",IF($B229="","",$D229*$F229))</f>
        <v/>
      </c>
      <c r="I229" s="18">
        <f>IF($A229="","",IFERROR($H229/SUMIFS($H$5:$H$304,$A$5:$A$304,$A229),0))</f>
        <v/>
      </c>
      <c r="J229" s="20" t="n"/>
      <c r="K229" s="19">
        <f>IF($A229="","",IF($J229="","",INT(TODAY()-$J229)))</f>
        <v/>
      </c>
      <c r="L229" s="9">
        <f>IF($A229="","",IF(AND($K229&lt;&gt;"",$K229&gt;90),"Price more than 90 days old — restate it",IF(ROUND(IFERROR(AVERAGEIFS($F$5:$F$304,$B$5:$B$304,$B229),0),4)&lt;&gt;ROUND($F229,4),"Unit cost differs from other rows for this component","")))</f>
        <v/>
      </c>
    </row>
    <row r="230">
      <c r="A230" s="14" t="n"/>
      <c r="B230" s="14" t="n"/>
      <c r="C230" s="14" t="n"/>
      <c r="D230" s="11" t="n"/>
      <c r="E230" s="14" t="n"/>
      <c r="F230" s="8" t="n"/>
      <c r="G230" s="14" t="n"/>
      <c r="H230" s="17">
        <f>IF($A230="","",IF($B230="","",$D230*$F230))</f>
        <v/>
      </c>
      <c r="I230" s="18">
        <f>IF($A230="","",IFERROR($H230/SUMIFS($H$5:$H$304,$A$5:$A$304,$A230),0))</f>
        <v/>
      </c>
      <c r="J230" s="20" t="n"/>
      <c r="K230" s="19">
        <f>IF($A230="","",IF($J230="","",INT(TODAY()-$J230)))</f>
        <v/>
      </c>
      <c r="L230" s="9">
        <f>IF($A230="","",IF(AND($K230&lt;&gt;"",$K230&gt;90),"Price more than 90 days old — restate it",IF(ROUND(IFERROR(AVERAGEIFS($F$5:$F$304,$B$5:$B$304,$B230),0),4)&lt;&gt;ROUND($F230,4),"Unit cost differs from other rows for this component","")))</f>
        <v/>
      </c>
    </row>
    <row r="231">
      <c r="A231" s="14" t="n"/>
      <c r="B231" s="14" t="n"/>
      <c r="C231" s="14" t="n"/>
      <c r="D231" s="11" t="n"/>
      <c r="E231" s="14" t="n"/>
      <c r="F231" s="8" t="n"/>
      <c r="G231" s="14" t="n"/>
      <c r="H231" s="17">
        <f>IF($A231="","",IF($B231="","",$D231*$F231))</f>
        <v/>
      </c>
      <c r="I231" s="18">
        <f>IF($A231="","",IFERROR($H231/SUMIFS($H$5:$H$304,$A$5:$A$304,$A231),0))</f>
        <v/>
      </c>
      <c r="J231" s="20" t="n"/>
      <c r="K231" s="19">
        <f>IF($A231="","",IF($J231="","",INT(TODAY()-$J231)))</f>
        <v/>
      </c>
      <c r="L231" s="9">
        <f>IF($A231="","",IF(AND($K231&lt;&gt;"",$K231&gt;90),"Price more than 90 days old — restate it",IF(ROUND(IFERROR(AVERAGEIFS($F$5:$F$304,$B$5:$B$304,$B231),0),4)&lt;&gt;ROUND($F231,4),"Unit cost differs from other rows for this component","")))</f>
        <v/>
      </c>
    </row>
    <row r="232">
      <c r="A232" s="14" t="n"/>
      <c r="B232" s="14" t="n"/>
      <c r="C232" s="14" t="n"/>
      <c r="D232" s="11" t="n"/>
      <c r="E232" s="14" t="n"/>
      <c r="F232" s="8" t="n"/>
      <c r="G232" s="14" t="n"/>
      <c r="H232" s="17">
        <f>IF($A232="","",IF($B232="","",$D232*$F232))</f>
        <v/>
      </c>
      <c r="I232" s="18">
        <f>IF($A232="","",IFERROR($H232/SUMIFS($H$5:$H$304,$A$5:$A$304,$A232),0))</f>
        <v/>
      </c>
      <c r="J232" s="20" t="n"/>
      <c r="K232" s="19">
        <f>IF($A232="","",IF($J232="","",INT(TODAY()-$J232)))</f>
        <v/>
      </c>
      <c r="L232" s="9">
        <f>IF($A232="","",IF(AND($K232&lt;&gt;"",$K232&gt;90),"Price more than 90 days old — restate it",IF(ROUND(IFERROR(AVERAGEIFS($F$5:$F$304,$B$5:$B$304,$B232),0),4)&lt;&gt;ROUND($F232,4),"Unit cost differs from other rows for this component","")))</f>
        <v/>
      </c>
    </row>
    <row r="233">
      <c r="A233" s="14" t="n"/>
      <c r="B233" s="14" t="n"/>
      <c r="C233" s="14" t="n"/>
      <c r="D233" s="11" t="n"/>
      <c r="E233" s="14" t="n"/>
      <c r="F233" s="8" t="n"/>
      <c r="G233" s="14" t="n"/>
      <c r="H233" s="17">
        <f>IF($A233="","",IF($B233="","",$D233*$F233))</f>
        <v/>
      </c>
      <c r="I233" s="18">
        <f>IF($A233="","",IFERROR($H233/SUMIFS($H$5:$H$304,$A$5:$A$304,$A233),0))</f>
        <v/>
      </c>
      <c r="J233" s="20" t="n"/>
      <c r="K233" s="19">
        <f>IF($A233="","",IF($J233="","",INT(TODAY()-$J233)))</f>
        <v/>
      </c>
      <c r="L233" s="9">
        <f>IF($A233="","",IF(AND($K233&lt;&gt;"",$K233&gt;90),"Price more than 90 days old — restate it",IF(ROUND(IFERROR(AVERAGEIFS($F$5:$F$304,$B$5:$B$304,$B233),0),4)&lt;&gt;ROUND($F233,4),"Unit cost differs from other rows for this component","")))</f>
        <v/>
      </c>
    </row>
    <row r="234">
      <c r="A234" s="14" t="n"/>
      <c r="B234" s="14" t="n"/>
      <c r="C234" s="14" t="n"/>
      <c r="D234" s="11" t="n"/>
      <c r="E234" s="14" t="n"/>
      <c r="F234" s="8" t="n"/>
      <c r="G234" s="14" t="n"/>
      <c r="H234" s="17">
        <f>IF($A234="","",IF($B234="","",$D234*$F234))</f>
        <v/>
      </c>
      <c r="I234" s="18">
        <f>IF($A234="","",IFERROR($H234/SUMIFS($H$5:$H$304,$A$5:$A$304,$A234),0))</f>
        <v/>
      </c>
      <c r="J234" s="20" t="n"/>
      <c r="K234" s="19">
        <f>IF($A234="","",IF($J234="","",INT(TODAY()-$J234)))</f>
        <v/>
      </c>
      <c r="L234" s="9">
        <f>IF($A234="","",IF(AND($K234&lt;&gt;"",$K234&gt;90),"Price more than 90 days old — restate it",IF(ROUND(IFERROR(AVERAGEIFS($F$5:$F$304,$B$5:$B$304,$B234),0),4)&lt;&gt;ROUND($F234,4),"Unit cost differs from other rows for this component","")))</f>
        <v/>
      </c>
    </row>
    <row r="235">
      <c r="A235" s="14" t="n"/>
      <c r="B235" s="14" t="n"/>
      <c r="C235" s="14" t="n"/>
      <c r="D235" s="11" t="n"/>
      <c r="E235" s="14" t="n"/>
      <c r="F235" s="8" t="n"/>
      <c r="G235" s="14" t="n"/>
      <c r="H235" s="17">
        <f>IF($A235="","",IF($B235="","",$D235*$F235))</f>
        <v/>
      </c>
      <c r="I235" s="18">
        <f>IF($A235="","",IFERROR($H235/SUMIFS($H$5:$H$304,$A$5:$A$304,$A235),0))</f>
        <v/>
      </c>
      <c r="J235" s="20" t="n"/>
      <c r="K235" s="19">
        <f>IF($A235="","",IF($J235="","",INT(TODAY()-$J235)))</f>
        <v/>
      </c>
      <c r="L235" s="9">
        <f>IF($A235="","",IF(AND($K235&lt;&gt;"",$K235&gt;90),"Price more than 90 days old — restate it",IF(ROUND(IFERROR(AVERAGEIFS($F$5:$F$304,$B$5:$B$304,$B235),0),4)&lt;&gt;ROUND($F235,4),"Unit cost differs from other rows for this component","")))</f>
        <v/>
      </c>
    </row>
    <row r="236">
      <c r="A236" s="14" t="n"/>
      <c r="B236" s="14" t="n"/>
      <c r="C236" s="14" t="n"/>
      <c r="D236" s="11" t="n"/>
      <c r="E236" s="14" t="n"/>
      <c r="F236" s="8" t="n"/>
      <c r="G236" s="14" t="n"/>
      <c r="H236" s="17">
        <f>IF($A236="","",IF($B236="","",$D236*$F236))</f>
        <v/>
      </c>
      <c r="I236" s="18">
        <f>IF($A236="","",IFERROR($H236/SUMIFS($H$5:$H$304,$A$5:$A$304,$A236),0))</f>
        <v/>
      </c>
      <c r="J236" s="20" t="n"/>
      <c r="K236" s="19">
        <f>IF($A236="","",IF($J236="","",INT(TODAY()-$J236)))</f>
        <v/>
      </c>
      <c r="L236" s="9">
        <f>IF($A236="","",IF(AND($K236&lt;&gt;"",$K236&gt;90),"Price more than 90 days old — restate it",IF(ROUND(IFERROR(AVERAGEIFS($F$5:$F$304,$B$5:$B$304,$B236),0),4)&lt;&gt;ROUND($F236,4),"Unit cost differs from other rows for this component","")))</f>
        <v/>
      </c>
    </row>
    <row r="237">
      <c r="A237" s="14" t="n"/>
      <c r="B237" s="14" t="n"/>
      <c r="C237" s="14" t="n"/>
      <c r="D237" s="11" t="n"/>
      <c r="E237" s="14" t="n"/>
      <c r="F237" s="8" t="n"/>
      <c r="G237" s="14" t="n"/>
      <c r="H237" s="17">
        <f>IF($A237="","",IF($B237="","",$D237*$F237))</f>
        <v/>
      </c>
      <c r="I237" s="18">
        <f>IF($A237="","",IFERROR($H237/SUMIFS($H$5:$H$304,$A$5:$A$304,$A237),0))</f>
        <v/>
      </c>
      <c r="J237" s="20" t="n"/>
      <c r="K237" s="19">
        <f>IF($A237="","",IF($J237="","",INT(TODAY()-$J237)))</f>
        <v/>
      </c>
      <c r="L237" s="9">
        <f>IF($A237="","",IF(AND($K237&lt;&gt;"",$K237&gt;90),"Price more than 90 days old — restate it",IF(ROUND(IFERROR(AVERAGEIFS($F$5:$F$304,$B$5:$B$304,$B237),0),4)&lt;&gt;ROUND($F237,4),"Unit cost differs from other rows for this component","")))</f>
        <v/>
      </c>
    </row>
    <row r="238">
      <c r="A238" s="14" t="n"/>
      <c r="B238" s="14" t="n"/>
      <c r="C238" s="14" t="n"/>
      <c r="D238" s="11" t="n"/>
      <c r="E238" s="14" t="n"/>
      <c r="F238" s="8" t="n"/>
      <c r="G238" s="14" t="n"/>
      <c r="H238" s="17">
        <f>IF($A238="","",IF($B238="","",$D238*$F238))</f>
        <v/>
      </c>
      <c r="I238" s="18">
        <f>IF($A238="","",IFERROR($H238/SUMIFS($H$5:$H$304,$A$5:$A$304,$A238),0))</f>
        <v/>
      </c>
      <c r="J238" s="20" t="n"/>
      <c r="K238" s="19">
        <f>IF($A238="","",IF($J238="","",INT(TODAY()-$J238)))</f>
        <v/>
      </c>
      <c r="L238" s="9">
        <f>IF($A238="","",IF(AND($K238&lt;&gt;"",$K238&gt;90),"Price more than 90 days old — restate it",IF(ROUND(IFERROR(AVERAGEIFS($F$5:$F$304,$B$5:$B$304,$B238),0),4)&lt;&gt;ROUND($F238,4),"Unit cost differs from other rows for this component","")))</f>
        <v/>
      </c>
    </row>
    <row r="239">
      <c r="A239" s="14" t="n"/>
      <c r="B239" s="14" t="n"/>
      <c r="C239" s="14" t="n"/>
      <c r="D239" s="11" t="n"/>
      <c r="E239" s="14" t="n"/>
      <c r="F239" s="8" t="n"/>
      <c r="G239" s="14" t="n"/>
      <c r="H239" s="17">
        <f>IF($A239="","",IF($B239="","",$D239*$F239))</f>
        <v/>
      </c>
      <c r="I239" s="18">
        <f>IF($A239="","",IFERROR($H239/SUMIFS($H$5:$H$304,$A$5:$A$304,$A239),0))</f>
        <v/>
      </c>
      <c r="J239" s="20" t="n"/>
      <c r="K239" s="19">
        <f>IF($A239="","",IF($J239="","",INT(TODAY()-$J239)))</f>
        <v/>
      </c>
      <c r="L239" s="9">
        <f>IF($A239="","",IF(AND($K239&lt;&gt;"",$K239&gt;90),"Price more than 90 days old — restate it",IF(ROUND(IFERROR(AVERAGEIFS($F$5:$F$304,$B$5:$B$304,$B239),0),4)&lt;&gt;ROUND($F239,4),"Unit cost differs from other rows for this component","")))</f>
        <v/>
      </c>
    </row>
    <row r="240">
      <c r="A240" s="14" t="n"/>
      <c r="B240" s="14" t="n"/>
      <c r="C240" s="14" t="n"/>
      <c r="D240" s="11" t="n"/>
      <c r="E240" s="14" t="n"/>
      <c r="F240" s="8" t="n"/>
      <c r="G240" s="14" t="n"/>
      <c r="H240" s="17">
        <f>IF($A240="","",IF($B240="","",$D240*$F240))</f>
        <v/>
      </c>
      <c r="I240" s="18">
        <f>IF($A240="","",IFERROR($H240/SUMIFS($H$5:$H$304,$A$5:$A$304,$A240),0))</f>
        <v/>
      </c>
      <c r="J240" s="20" t="n"/>
      <c r="K240" s="19">
        <f>IF($A240="","",IF($J240="","",INT(TODAY()-$J240)))</f>
        <v/>
      </c>
      <c r="L240" s="9">
        <f>IF($A240="","",IF(AND($K240&lt;&gt;"",$K240&gt;90),"Price more than 90 days old — restate it",IF(ROUND(IFERROR(AVERAGEIFS($F$5:$F$304,$B$5:$B$304,$B240),0),4)&lt;&gt;ROUND($F240,4),"Unit cost differs from other rows for this component","")))</f>
        <v/>
      </c>
    </row>
    <row r="241">
      <c r="A241" s="14" t="n"/>
      <c r="B241" s="14" t="n"/>
      <c r="C241" s="14" t="n"/>
      <c r="D241" s="11" t="n"/>
      <c r="E241" s="14" t="n"/>
      <c r="F241" s="8" t="n"/>
      <c r="G241" s="14" t="n"/>
      <c r="H241" s="17">
        <f>IF($A241="","",IF($B241="","",$D241*$F241))</f>
        <v/>
      </c>
      <c r="I241" s="18">
        <f>IF($A241="","",IFERROR($H241/SUMIFS($H$5:$H$304,$A$5:$A$304,$A241),0))</f>
        <v/>
      </c>
      <c r="J241" s="20" t="n"/>
      <c r="K241" s="19">
        <f>IF($A241="","",IF($J241="","",INT(TODAY()-$J241)))</f>
        <v/>
      </c>
      <c r="L241" s="9">
        <f>IF($A241="","",IF(AND($K241&lt;&gt;"",$K241&gt;90),"Price more than 90 days old — restate it",IF(ROUND(IFERROR(AVERAGEIFS($F$5:$F$304,$B$5:$B$304,$B241),0),4)&lt;&gt;ROUND($F241,4),"Unit cost differs from other rows for this component","")))</f>
        <v/>
      </c>
    </row>
    <row r="242">
      <c r="A242" s="14" t="n"/>
      <c r="B242" s="14" t="n"/>
      <c r="C242" s="14" t="n"/>
      <c r="D242" s="11" t="n"/>
      <c r="E242" s="14" t="n"/>
      <c r="F242" s="8" t="n"/>
      <c r="G242" s="14" t="n"/>
      <c r="H242" s="17">
        <f>IF($A242="","",IF($B242="","",$D242*$F242))</f>
        <v/>
      </c>
      <c r="I242" s="18">
        <f>IF($A242="","",IFERROR($H242/SUMIFS($H$5:$H$304,$A$5:$A$304,$A242),0))</f>
        <v/>
      </c>
      <c r="J242" s="20" t="n"/>
      <c r="K242" s="19">
        <f>IF($A242="","",IF($J242="","",INT(TODAY()-$J242)))</f>
        <v/>
      </c>
      <c r="L242" s="9">
        <f>IF($A242="","",IF(AND($K242&lt;&gt;"",$K242&gt;90),"Price more than 90 days old — restate it",IF(ROUND(IFERROR(AVERAGEIFS($F$5:$F$304,$B$5:$B$304,$B242),0),4)&lt;&gt;ROUND($F242,4),"Unit cost differs from other rows for this component","")))</f>
        <v/>
      </c>
    </row>
    <row r="243">
      <c r="A243" s="14" t="n"/>
      <c r="B243" s="14" t="n"/>
      <c r="C243" s="14" t="n"/>
      <c r="D243" s="11" t="n"/>
      <c r="E243" s="14" t="n"/>
      <c r="F243" s="8" t="n"/>
      <c r="G243" s="14" t="n"/>
      <c r="H243" s="17">
        <f>IF($A243="","",IF($B243="","",$D243*$F243))</f>
        <v/>
      </c>
      <c r="I243" s="18">
        <f>IF($A243="","",IFERROR($H243/SUMIFS($H$5:$H$304,$A$5:$A$304,$A243),0))</f>
        <v/>
      </c>
      <c r="J243" s="20" t="n"/>
      <c r="K243" s="19">
        <f>IF($A243="","",IF($J243="","",INT(TODAY()-$J243)))</f>
        <v/>
      </c>
      <c r="L243" s="9">
        <f>IF($A243="","",IF(AND($K243&lt;&gt;"",$K243&gt;90),"Price more than 90 days old — restate it",IF(ROUND(IFERROR(AVERAGEIFS($F$5:$F$304,$B$5:$B$304,$B243),0),4)&lt;&gt;ROUND($F243,4),"Unit cost differs from other rows for this component","")))</f>
        <v/>
      </c>
    </row>
    <row r="244">
      <c r="A244" s="14" t="n"/>
      <c r="B244" s="14" t="n"/>
      <c r="C244" s="14" t="n"/>
      <c r="D244" s="11" t="n"/>
      <c r="E244" s="14" t="n"/>
      <c r="F244" s="8" t="n"/>
      <c r="G244" s="14" t="n"/>
      <c r="H244" s="17">
        <f>IF($A244="","",IF($B244="","",$D244*$F244))</f>
        <v/>
      </c>
      <c r="I244" s="18">
        <f>IF($A244="","",IFERROR($H244/SUMIFS($H$5:$H$304,$A$5:$A$304,$A244),0))</f>
        <v/>
      </c>
      <c r="J244" s="20" t="n"/>
      <c r="K244" s="19">
        <f>IF($A244="","",IF($J244="","",INT(TODAY()-$J244)))</f>
        <v/>
      </c>
      <c r="L244" s="9">
        <f>IF($A244="","",IF(AND($K244&lt;&gt;"",$K244&gt;90),"Price more than 90 days old — restate it",IF(ROUND(IFERROR(AVERAGEIFS($F$5:$F$304,$B$5:$B$304,$B244),0),4)&lt;&gt;ROUND($F244,4),"Unit cost differs from other rows for this component","")))</f>
        <v/>
      </c>
    </row>
    <row r="245">
      <c r="A245" s="14" t="n"/>
      <c r="B245" s="14" t="n"/>
      <c r="C245" s="14" t="n"/>
      <c r="D245" s="11" t="n"/>
      <c r="E245" s="14" t="n"/>
      <c r="F245" s="8" t="n"/>
      <c r="G245" s="14" t="n"/>
      <c r="H245" s="17">
        <f>IF($A245="","",IF($B245="","",$D245*$F245))</f>
        <v/>
      </c>
      <c r="I245" s="18">
        <f>IF($A245="","",IFERROR($H245/SUMIFS($H$5:$H$304,$A$5:$A$304,$A245),0))</f>
        <v/>
      </c>
      <c r="J245" s="20" t="n"/>
      <c r="K245" s="19">
        <f>IF($A245="","",IF($J245="","",INT(TODAY()-$J245)))</f>
        <v/>
      </c>
      <c r="L245" s="9">
        <f>IF($A245="","",IF(AND($K245&lt;&gt;"",$K245&gt;90),"Price more than 90 days old — restate it",IF(ROUND(IFERROR(AVERAGEIFS($F$5:$F$304,$B$5:$B$304,$B245),0),4)&lt;&gt;ROUND($F245,4),"Unit cost differs from other rows for this component","")))</f>
        <v/>
      </c>
    </row>
    <row r="246">
      <c r="A246" s="14" t="n"/>
      <c r="B246" s="14" t="n"/>
      <c r="C246" s="14" t="n"/>
      <c r="D246" s="11" t="n"/>
      <c r="E246" s="14" t="n"/>
      <c r="F246" s="8" t="n"/>
      <c r="G246" s="14" t="n"/>
      <c r="H246" s="17">
        <f>IF($A246="","",IF($B246="","",$D246*$F246))</f>
        <v/>
      </c>
      <c r="I246" s="18">
        <f>IF($A246="","",IFERROR($H246/SUMIFS($H$5:$H$304,$A$5:$A$304,$A246),0))</f>
        <v/>
      </c>
      <c r="J246" s="20" t="n"/>
      <c r="K246" s="19">
        <f>IF($A246="","",IF($J246="","",INT(TODAY()-$J246)))</f>
        <v/>
      </c>
      <c r="L246" s="9">
        <f>IF($A246="","",IF(AND($K246&lt;&gt;"",$K246&gt;90),"Price more than 90 days old — restate it",IF(ROUND(IFERROR(AVERAGEIFS($F$5:$F$304,$B$5:$B$304,$B246),0),4)&lt;&gt;ROUND($F246,4),"Unit cost differs from other rows for this component","")))</f>
        <v/>
      </c>
    </row>
    <row r="247">
      <c r="A247" s="14" t="n"/>
      <c r="B247" s="14" t="n"/>
      <c r="C247" s="14" t="n"/>
      <c r="D247" s="11" t="n"/>
      <c r="E247" s="14" t="n"/>
      <c r="F247" s="8" t="n"/>
      <c r="G247" s="14" t="n"/>
      <c r="H247" s="17">
        <f>IF($A247="","",IF($B247="","",$D247*$F247))</f>
        <v/>
      </c>
      <c r="I247" s="18">
        <f>IF($A247="","",IFERROR($H247/SUMIFS($H$5:$H$304,$A$5:$A$304,$A247),0))</f>
        <v/>
      </c>
      <c r="J247" s="20" t="n"/>
      <c r="K247" s="19">
        <f>IF($A247="","",IF($J247="","",INT(TODAY()-$J247)))</f>
        <v/>
      </c>
      <c r="L247" s="9">
        <f>IF($A247="","",IF(AND($K247&lt;&gt;"",$K247&gt;90),"Price more than 90 days old — restate it",IF(ROUND(IFERROR(AVERAGEIFS($F$5:$F$304,$B$5:$B$304,$B247),0),4)&lt;&gt;ROUND($F247,4),"Unit cost differs from other rows for this component","")))</f>
        <v/>
      </c>
    </row>
    <row r="248">
      <c r="A248" s="14" t="n"/>
      <c r="B248" s="14" t="n"/>
      <c r="C248" s="14" t="n"/>
      <c r="D248" s="11" t="n"/>
      <c r="E248" s="14" t="n"/>
      <c r="F248" s="8" t="n"/>
      <c r="G248" s="14" t="n"/>
      <c r="H248" s="17">
        <f>IF($A248="","",IF($B248="","",$D248*$F248))</f>
        <v/>
      </c>
      <c r="I248" s="18">
        <f>IF($A248="","",IFERROR($H248/SUMIFS($H$5:$H$304,$A$5:$A$304,$A248),0))</f>
        <v/>
      </c>
      <c r="J248" s="20" t="n"/>
      <c r="K248" s="19">
        <f>IF($A248="","",IF($J248="","",INT(TODAY()-$J248)))</f>
        <v/>
      </c>
      <c r="L248" s="9">
        <f>IF($A248="","",IF(AND($K248&lt;&gt;"",$K248&gt;90),"Price more than 90 days old — restate it",IF(ROUND(IFERROR(AVERAGEIFS($F$5:$F$304,$B$5:$B$304,$B248),0),4)&lt;&gt;ROUND($F248,4),"Unit cost differs from other rows for this component","")))</f>
        <v/>
      </c>
    </row>
    <row r="249">
      <c r="A249" s="14" t="n"/>
      <c r="B249" s="14" t="n"/>
      <c r="C249" s="14" t="n"/>
      <c r="D249" s="11" t="n"/>
      <c r="E249" s="14" t="n"/>
      <c r="F249" s="8" t="n"/>
      <c r="G249" s="14" t="n"/>
      <c r="H249" s="17">
        <f>IF($A249="","",IF($B249="","",$D249*$F249))</f>
        <v/>
      </c>
      <c r="I249" s="18">
        <f>IF($A249="","",IFERROR($H249/SUMIFS($H$5:$H$304,$A$5:$A$304,$A249),0))</f>
        <v/>
      </c>
      <c r="J249" s="20" t="n"/>
      <c r="K249" s="19">
        <f>IF($A249="","",IF($J249="","",INT(TODAY()-$J249)))</f>
        <v/>
      </c>
      <c r="L249" s="9">
        <f>IF($A249="","",IF(AND($K249&lt;&gt;"",$K249&gt;90),"Price more than 90 days old — restate it",IF(ROUND(IFERROR(AVERAGEIFS($F$5:$F$304,$B$5:$B$304,$B249),0),4)&lt;&gt;ROUND($F249,4),"Unit cost differs from other rows for this component","")))</f>
        <v/>
      </c>
    </row>
    <row r="250">
      <c r="A250" s="14" t="n"/>
      <c r="B250" s="14" t="n"/>
      <c r="C250" s="14" t="n"/>
      <c r="D250" s="11" t="n"/>
      <c r="E250" s="14" t="n"/>
      <c r="F250" s="8" t="n"/>
      <c r="G250" s="14" t="n"/>
      <c r="H250" s="17">
        <f>IF($A250="","",IF($B250="","",$D250*$F250))</f>
        <v/>
      </c>
      <c r="I250" s="18">
        <f>IF($A250="","",IFERROR($H250/SUMIFS($H$5:$H$304,$A$5:$A$304,$A250),0))</f>
        <v/>
      </c>
      <c r="J250" s="20" t="n"/>
      <c r="K250" s="19">
        <f>IF($A250="","",IF($J250="","",INT(TODAY()-$J250)))</f>
        <v/>
      </c>
      <c r="L250" s="9">
        <f>IF($A250="","",IF(AND($K250&lt;&gt;"",$K250&gt;90),"Price more than 90 days old — restate it",IF(ROUND(IFERROR(AVERAGEIFS($F$5:$F$304,$B$5:$B$304,$B250),0),4)&lt;&gt;ROUND($F250,4),"Unit cost differs from other rows for this component","")))</f>
        <v/>
      </c>
    </row>
    <row r="251">
      <c r="A251" s="14" t="n"/>
      <c r="B251" s="14" t="n"/>
      <c r="C251" s="14" t="n"/>
      <c r="D251" s="11" t="n"/>
      <c r="E251" s="14" t="n"/>
      <c r="F251" s="8" t="n"/>
      <c r="G251" s="14" t="n"/>
      <c r="H251" s="17">
        <f>IF($A251="","",IF($B251="","",$D251*$F251))</f>
        <v/>
      </c>
      <c r="I251" s="18">
        <f>IF($A251="","",IFERROR($H251/SUMIFS($H$5:$H$304,$A$5:$A$304,$A251),0))</f>
        <v/>
      </c>
      <c r="J251" s="20" t="n"/>
      <c r="K251" s="19">
        <f>IF($A251="","",IF($J251="","",INT(TODAY()-$J251)))</f>
        <v/>
      </c>
      <c r="L251" s="9">
        <f>IF($A251="","",IF(AND($K251&lt;&gt;"",$K251&gt;90),"Price more than 90 days old — restate it",IF(ROUND(IFERROR(AVERAGEIFS($F$5:$F$304,$B$5:$B$304,$B251),0),4)&lt;&gt;ROUND($F251,4),"Unit cost differs from other rows for this component","")))</f>
        <v/>
      </c>
    </row>
    <row r="252">
      <c r="A252" s="14" t="n"/>
      <c r="B252" s="14" t="n"/>
      <c r="C252" s="14" t="n"/>
      <c r="D252" s="11" t="n"/>
      <c r="E252" s="14" t="n"/>
      <c r="F252" s="8" t="n"/>
      <c r="G252" s="14" t="n"/>
      <c r="H252" s="17">
        <f>IF($A252="","",IF($B252="","",$D252*$F252))</f>
        <v/>
      </c>
      <c r="I252" s="18">
        <f>IF($A252="","",IFERROR($H252/SUMIFS($H$5:$H$304,$A$5:$A$304,$A252),0))</f>
        <v/>
      </c>
      <c r="J252" s="20" t="n"/>
      <c r="K252" s="19">
        <f>IF($A252="","",IF($J252="","",INT(TODAY()-$J252)))</f>
        <v/>
      </c>
      <c r="L252" s="9">
        <f>IF($A252="","",IF(AND($K252&lt;&gt;"",$K252&gt;90),"Price more than 90 days old — restate it",IF(ROUND(IFERROR(AVERAGEIFS($F$5:$F$304,$B$5:$B$304,$B252),0),4)&lt;&gt;ROUND($F252,4),"Unit cost differs from other rows for this component","")))</f>
        <v/>
      </c>
    </row>
    <row r="253">
      <c r="A253" s="14" t="n"/>
      <c r="B253" s="14" t="n"/>
      <c r="C253" s="14" t="n"/>
      <c r="D253" s="11" t="n"/>
      <c r="E253" s="14" t="n"/>
      <c r="F253" s="8" t="n"/>
      <c r="G253" s="14" t="n"/>
      <c r="H253" s="17">
        <f>IF($A253="","",IF($B253="","",$D253*$F253))</f>
        <v/>
      </c>
      <c r="I253" s="18">
        <f>IF($A253="","",IFERROR($H253/SUMIFS($H$5:$H$304,$A$5:$A$304,$A253),0))</f>
        <v/>
      </c>
      <c r="J253" s="20" t="n"/>
      <c r="K253" s="19">
        <f>IF($A253="","",IF($J253="","",INT(TODAY()-$J253)))</f>
        <v/>
      </c>
      <c r="L253" s="9">
        <f>IF($A253="","",IF(AND($K253&lt;&gt;"",$K253&gt;90),"Price more than 90 days old — restate it",IF(ROUND(IFERROR(AVERAGEIFS($F$5:$F$304,$B$5:$B$304,$B253),0),4)&lt;&gt;ROUND($F253,4),"Unit cost differs from other rows for this component","")))</f>
        <v/>
      </c>
    </row>
    <row r="254">
      <c r="A254" s="14" t="n"/>
      <c r="B254" s="14" t="n"/>
      <c r="C254" s="14" t="n"/>
      <c r="D254" s="11" t="n"/>
      <c r="E254" s="14" t="n"/>
      <c r="F254" s="8" t="n"/>
      <c r="G254" s="14" t="n"/>
      <c r="H254" s="17">
        <f>IF($A254="","",IF($B254="","",$D254*$F254))</f>
        <v/>
      </c>
      <c r="I254" s="18">
        <f>IF($A254="","",IFERROR($H254/SUMIFS($H$5:$H$304,$A$5:$A$304,$A254),0))</f>
        <v/>
      </c>
      <c r="J254" s="20" t="n"/>
      <c r="K254" s="19">
        <f>IF($A254="","",IF($J254="","",INT(TODAY()-$J254)))</f>
        <v/>
      </c>
      <c r="L254" s="9">
        <f>IF($A254="","",IF(AND($K254&lt;&gt;"",$K254&gt;90),"Price more than 90 days old — restate it",IF(ROUND(IFERROR(AVERAGEIFS($F$5:$F$304,$B$5:$B$304,$B254),0),4)&lt;&gt;ROUND($F254,4),"Unit cost differs from other rows for this component","")))</f>
        <v/>
      </c>
    </row>
    <row r="255">
      <c r="A255" s="14" t="n"/>
      <c r="B255" s="14" t="n"/>
      <c r="C255" s="14" t="n"/>
      <c r="D255" s="11" t="n"/>
      <c r="E255" s="14" t="n"/>
      <c r="F255" s="8" t="n"/>
      <c r="G255" s="14" t="n"/>
      <c r="H255" s="17">
        <f>IF($A255="","",IF($B255="","",$D255*$F255))</f>
        <v/>
      </c>
      <c r="I255" s="18">
        <f>IF($A255="","",IFERROR($H255/SUMIFS($H$5:$H$304,$A$5:$A$304,$A255),0))</f>
        <v/>
      </c>
      <c r="J255" s="20" t="n"/>
      <c r="K255" s="19">
        <f>IF($A255="","",IF($J255="","",INT(TODAY()-$J255)))</f>
        <v/>
      </c>
      <c r="L255" s="9">
        <f>IF($A255="","",IF(AND($K255&lt;&gt;"",$K255&gt;90),"Price more than 90 days old — restate it",IF(ROUND(IFERROR(AVERAGEIFS($F$5:$F$304,$B$5:$B$304,$B255),0),4)&lt;&gt;ROUND($F255,4),"Unit cost differs from other rows for this component","")))</f>
        <v/>
      </c>
    </row>
    <row r="256">
      <c r="A256" s="14" t="n"/>
      <c r="B256" s="14" t="n"/>
      <c r="C256" s="14" t="n"/>
      <c r="D256" s="11" t="n"/>
      <c r="E256" s="14" t="n"/>
      <c r="F256" s="8" t="n"/>
      <c r="G256" s="14" t="n"/>
      <c r="H256" s="17">
        <f>IF($A256="","",IF($B256="","",$D256*$F256))</f>
        <v/>
      </c>
      <c r="I256" s="18">
        <f>IF($A256="","",IFERROR($H256/SUMIFS($H$5:$H$304,$A$5:$A$304,$A256),0))</f>
        <v/>
      </c>
      <c r="J256" s="20" t="n"/>
      <c r="K256" s="19">
        <f>IF($A256="","",IF($J256="","",INT(TODAY()-$J256)))</f>
        <v/>
      </c>
      <c r="L256" s="9">
        <f>IF($A256="","",IF(AND($K256&lt;&gt;"",$K256&gt;90),"Price more than 90 days old — restate it",IF(ROUND(IFERROR(AVERAGEIFS($F$5:$F$304,$B$5:$B$304,$B256),0),4)&lt;&gt;ROUND($F256,4),"Unit cost differs from other rows for this component","")))</f>
        <v/>
      </c>
    </row>
    <row r="257">
      <c r="A257" s="14" t="n"/>
      <c r="B257" s="14" t="n"/>
      <c r="C257" s="14" t="n"/>
      <c r="D257" s="11" t="n"/>
      <c r="E257" s="14" t="n"/>
      <c r="F257" s="8" t="n"/>
      <c r="G257" s="14" t="n"/>
      <c r="H257" s="17">
        <f>IF($A257="","",IF($B257="","",$D257*$F257))</f>
        <v/>
      </c>
      <c r="I257" s="18">
        <f>IF($A257="","",IFERROR($H257/SUMIFS($H$5:$H$304,$A$5:$A$304,$A257),0))</f>
        <v/>
      </c>
      <c r="J257" s="20" t="n"/>
      <c r="K257" s="19">
        <f>IF($A257="","",IF($J257="","",INT(TODAY()-$J257)))</f>
        <v/>
      </c>
      <c r="L257" s="9">
        <f>IF($A257="","",IF(AND($K257&lt;&gt;"",$K257&gt;90),"Price more than 90 days old — restate it",IF(ROUND(IFERROR(AVERAGEIFS($F$5:$F$304,$B$5:$B$304,$B257),0),4)&lt;&gt;ROUND($F257,4),"Unit cost differs from other rows for this component","")))</f>
        <v/>
      </c>
    </row>
    <row r="258">
      <c r="A258" s="14" t="n"/>
      <c r="B258" s="14" t="n"/>
      <c r="C258" s="14" t="n"/>
      <c r="D258" s="11" t="n"/>
      <c r="E258" s="14" t="n"/>
      <c r="F258" s="8" t="n"/>
      <c r="G258" s="14" t="n"/>
      <c r="H258" s="17">
        <f>IF($A258="","",IF($B258="","",$D258*$F258))</f>
        <v/>
      </c>
      <c r="I258" s="18">
        <f>IF($A258="","",IFERROR($H258/SUMIFS($H$5:$H$304,$A$5:$A$304,$A258),0))</f>
        <v/>
      </c>
      <c r="J258" s="20" t="n"/>
      <c r="K258" s="19">
        <f>IF($A258="","",IF($J258="","",INT(TODAY()-$J258)))</f>
        <v/>
      </c>
      <c r="L258" s="9">
        <f>IF($A258="","",IF(AND($K258&lt;&gt;"",$K258&gt;90),"Price more than 90 days old — restate it",IF(ROUND(IFERROR(AVERAGEIFS($F$5:$F$304,$B$5:$B$304,$B258),0),4)&lt;&gt;ROUND($F258,4),"Unit cost differs from other rows for this component","")))</f>
        <v/>
      </c>
    </row>
    <row r="259">
      <c r="A259" s="14" t="n"/>
      <c r="B259" s="14" t="n"/>
      <c r="C259" s="14" t="n"/>
      <c r="D259" s="11" t="n"/>
      <c r="E259" s="14" t="n"/>
      <c r="F259" s="8" t="n"/>
      <c r="G259" s="14" t="n"/>
      <c r="H259" s="17">
        <f>IF($A259="","",IF($B259="","",$D259*$F259))</f>
        <v/>
      </c>
      <c r="I259" s="18">
        <f>IF($A259="","",IFERROR($H259/SUMIFS($H$5:$H$304,$A$5:$A$304,$A259),0))</f>
        <v/>
      </c>
      <c r="J259" s="20" t="n"/>
      <c r="K259" s="19">
        <f>IF($A259="","",IF($J259="","",INT(TODAY()-$J259)))</f>
        <v/>
      </c>
      <c r="L259" s="9">
        <f>IF($A259="","",IF(AND($K259&lt;&gt;"",$K259&gt;90),"Price more than 90 days old — restate it",IF(ROUND(IFERROR(AVERAGEIFS($F$5:$F$304,$B$5:$B$304,$B259),0),4)&lt;&gt;ROUND($F259,4),"Unit cost differs from other rows for this component","")))</f>
        <v/>
      </c>
    </row>
    <row r="260">
      <c r="A260" s="14" t="n"/>
      <c r="B260" s="14" t="n"/>
      <c r="C260" s="14" t="n"/>
      <c r="D260" s="11" t="n"/>
      <c r="E260" s="14" t="n"/>
      <c r="F260" s="8" t="n"/>
      <c r="G260" s="14" t="n"/>
      <c r="H260" s="17">
        <f>IF($A260="","",IF($B260="","",$D260*$F260))</f>
        <v/>
      </c>
      <c r="I260" s="18">
        <f>IF($A260="","",IFERROR($H260/SUMIFS($H$5:$H$304,$A$5:$A$304,$A260),0))</f>
        <v/>
      </c>
      <c r="J260" s="20" t="n"/>
      <c r="K260" s="19">
        <f>IF($A260="","",IF($J260="","",INT(TODAY()-$J260)))</f>
        <v/>
      </c>
      <c r="L260" s="9">
        <f>IF($A260="","",IF(AND($K260&lt;&gt;"",$K260&gt;90),"Price more than 90 days old — restate it",IF(ROUND(IFERROR(AVERAGEIFS($F$5:$F$304,$B$5:$B$304,$B260),0),4)&lt;&gt;ROUND($F260,4),"Unit cost differs from other rows for this component","")))</f>
        <v/>
      </c>
    </row>
    <row r="261">
      <c r="A261" s="14" t="n"/>
      <c r="B261" s="14" t="n"/>
      <c r="C261" s="14" t="n"/>
      <c r="D261" s="11" t="n"/>
      <c r="E261" s="14" t="n"/>
      <c r="F261" s="8" t="n"/>
      <c r="G261" s="14" t="n"/>
      <c r="H261" s="17">
        <f>IF($A261="","",IF($B261="","",$D261*$F261))</f>
        <v/>
      </c>
      <c r="I261" s="18">
        <f>IF($A261="","",IFERROR($H261/SUMIFS($H$5:$H$304,$A$5:$A$304,$A261),0))</f>
        <v/>
      </c>
      <c r="J261" s="20" t="n"/>
      <c r="K261" s="19">
        <f>IF($A261="","",IF($J261="","",INT(TODAY()-$J261)))</f>
        <v/>
      </c>
      <c r="L261" s="9">
        <f>IF($A261="","",IF(AND($K261&lt;&gt;"",$K261&gt;90),"Price more than 90 days old — restate it",IF(ROUND(IFERROR(AVERAGEIFS($F$5:$F$304,$B$5:$B$304,$B261),0),4)&lt;&gt;ROUND($F261,4),"Unit cost differs from other rows for this component","")))</f>
        <v/>
      </c>
    </row>
    <row r="262">
      <c r="A262" s="14" t="n"/>
      <c r="B262" s="14" t="n"/>
      <c r="C262" s="14" t="n"/>
      <c r="D262" s="11" t="n"/>
      <c r="E262" s="14" t="n"/>
      <c r="F262" s="8" t="n"/>
      <c r="G262" s="14" t="n"/>
      <c r="H262" s="17">
        <f>IF($A262="","",IF($B262="","",$D262*$F262))</f>
        <v/>
      </c>
      <c r="I262" s="18">
        <f>IF($A262="","",IFERROR($H262/SUMIFS($H$5:$H$304,$A$5:$A$304,$A262),0))</f>
        <v/>
      </c>
      <c r="J262" s="20" t="n"/>
      <c r="K262" s="19">
        <f>IF($A262="","",IF($J262="","",INT(TODAY()-$J262)))</f>
        <v/>
      </c>
      <c r="L262" s="9">
        <f>IF($A262="","",IF(AND($K262&lt;&gt;"",$K262&gt;90),"Price more than 90 days old — restate it",IF(ROUND(IFERROR(AVERAGEIFS($F$5:$F$304,$B$5:$B$304,$B262),0),4)&lt;&gt;ROUND($F262,4),"Unit cost differs from other rows for this component","")))</f>
        <v/>
      </c>
    </row>
    <row r="263">
      <c r="A263" s="14" t="n"/>
      <c r="B263" s="14" t="n"/>
      <c r="C263" s="14" t="n"/>
      <c r="D263" s="11" t="n"/>
      <c r="E263" s="14" t="n"/>
      <c r="F263" s="8" t="n"/>
      <c r="G263" s="14" t="n"/>
      <c r="H263" s="17">
        <f>IF($A263="","",IF($B263="","",$D263*$F263))</f>
        <v/>
      </c>
      <c r="I263" s="18">
        <f>IF($A263="","",IFERROR($H263/SUMIFS($H$5:$H$304,$A$5:$A$304,$A263),0))</f>
        <v/>
      </c>
      <c r="J263" s="20" t="n"/>
      <c r="K263" s="19">
        <f>IF($A263="","",IF($J263="","",INT(TODAY()-$J263)))</f>
        <v/>
      </c>
      <c r="L263" s="9">
        <f>IF($A263="","",IF(AND($K263&lt;&gt;"",$K263&gt;90),"Price more than 90 days old — restate it",IF(ROUND(IFERROR(AVERAGEIFS($F$5:$F$304,$B$5:$B$304,$B263),0),4)&lt;&gt;ROUND($F263,4),"Unit cost differs from other rows for this component","")))</f>
        <v/>
      </c>
    </row>
    <row r="264">
      <c r="A264" s="14" t="n"/>
      <c r="B264" s="14" t="n"/>
      <c r="C264" s="14" t="n"/>
      <c r="D264" s="11" t="n"/>
      <c r="E264" s="14" t="n"/>
      <c r="F264" s="8" t="n"/>
      <c r="G264" s="14" t="n"/>
      <c r="H264" s="17">
        <f>IF($A264="","",IF($B264="","",$D264*$F264))</f>
        <v/>
      </c>
      <c r="I264" s="18">
        <f>IF($A264="","",IFERROR($H264/SUMIFS($H$5:$H$304,$A$5:$A$304,$A264),0))</f>
        <v/>
      </c>
      <c r="J264" s="20" t="n"/>
      <c r="K264" s="19">
        <f>IF($A264="","",IF($J264="","",INT(TODAY()-$J264)))</f>
        <v/>
      </c>
      <c r="L264" s="9">
        <f>IF($A264="","",IF(AND($K264&lt;&gt;"",$K264&gt;90),"Price more than 90 days old — restate it",IF(ROUND(IFERROR(AVERAGEIFS($F$5:$F$304,$B$5:$B$304,$B264),0),4)&lt;&gt;ROUND($F264,4),"Unit cost differs from other rows for this component","")))</f>
        <v/>
      </c>
    </row>
    <row r="265">
      <c r="A265" s="14" t="n"/>
      <c r="B265" s="14" t="n"/>
      <c r="C265" s="14" t="n"/>
      <c r="D265" s="11" t="n"/>
      <c r="E265" s="14" t="n"/>
      <c r="F265" s="8" t="n"/>
      <c r="G265" s="14" t="n"/>
      <c r="H265" s="17">
        <f>IF($A265="","",IF($B265="","",$D265*$F265))</f>
        <v/>
      </c>
      <c r="I265" s="18">
        <f>IF($A265="","",IFERROR($H265/SUMIFS($H$5:$H$304,$A$5:$A$304,$A265),0))</f>
        <v/>
      </c>
      <c r="J265" s="20" t="n"/>
      <c r="K265" s="19">
        <f>IF($A265="","",IF($J265="","",INT(TODAY()-$J265)))</f>
        <v/>
      </c>
      <c r="L265" s="9">
        <f>IF($A265="","",IF(AND($K265&lt;&gt;"",$K265&gt;90),"Price more than 90 days old — restate it",IF(ROUND(IFERROR(AVERAGEIFS($F$5:$F$304,$B$5:$B$304,$B265),0),4)&lt;&gt;ROUND($F265,4),"Unit cost differs from other rows for this component","")))</f>
        <v/>
      </c>
    </row>
    <row r="266">
      <c r="A266" s="14" t="n"/>
      <c r="B266" s="14" t="n"/>
      <c r="C266" s="14" t="n"/>
      <c r="D266" s="11" t="n"/>
      <c r="E266" s="14" t="n"/>
      <c r="F266" s="8" t="n"/>
      <c r="G266" s="14" t="n"/>
      <c r="H266" s="17">
        <f>IF($A266="","",IF($B266="","",$D266*$F266))</f>
        <v/>
      </c>
      <c r="I266" s="18">
        <f>IF($A266="","",IFERROR($H266/SUMIFS($H$5:$H$304,$A$5:$A$304,$A266),0))</f>
        <v/>
      </c>
      <c r="J266" s="20" t="n"/>
      <c r="K266" s="19">
        <f>IF($A266="","",IF($J266="","",INT(TODAY()-$J266)))</f>
        <v/>
      </c>
      <c r="L266" s="9">
        <f>IF($A266="","",IF(AND($K266&lt;&gt;"",$K266&gt;90),"Price more than 90 days old — restate it",IF(ROUND(IFERROR(AVERAGEIFS($F$5:$F$304,$B$5:$B$304,$B266),0),4)&lt;&gt;ROUND($F266,4),"Unit cost differs from other rows for this component","")))</f>
        <v/>
      </c>
    </row>
    <row r="267">
      <c r="A267" s="14" t="n"/>
      <c r="B267" s="14" t="n"/>
      <c r="C267" s="14" t="n"/>
      <c r="D267" s="11" t="n"/>
      <c r="E267" s="14" t="n"/>
      <c r="F267" s="8" t="n"/>
      <c r="G267" s="14" t="n"/>
      <c r="H267" s="17">
        <f>IF($A267="","",IF($B267="","",$D267*$F267))</f>
        <v/>
      </c>
      <c r="I267" s="18">
        <f>IF($A267="","",IFERROR($H267/SUMIFS($H$5:$H$304,$A$5:$A$304,$A267),0))</f>
        <v/>
      </c>
      <c r="J267" s="20" t="n"/>
      <c r="K267" s="19">
        <f>IF($A267="","",IF($J267="","",INT(TODAY()-$J267)))</f>
        <v/>
      </c>
      <c r="L267" s="9">
        <f>IF($A267="","",IF(AND($K267&lt;&gt;"",$K267&gt;90),"Price more than 90 days old — restate it",IF(ROUND(IFERROR(AVERAGEIFS($F$5:$F$304,$B$5:$B$304,$B267),0),4)&lt;&gt;ROUND($F267,4),"Unit cost differs from other rows for this component","")))</f>
        <v/>
      </c>
    </row>
    <row r="268">
      <c r="A268" s="14" t="n"/>
      <c r="B268" s="14" t="n"/>
      <c r="C268" s="14" t="n"/>
      <c r="D268" s="11" t="n"/>
      <c r="E268" s="14" t="n"/>
      <c r="F268" s="8" t="n"/>
      <c r="G268" s="14" t="n"/>
      <c r="H268" s="17">
        <f>IF($A268="","",IF($B268="","",$D268*$F268))</f>
        <v/>
      </c>
      <c r="I268" s="18">
        <f>IF($A268="","",IFERROR($H268/SUMIFS($H$5:$H$304,$A$5:$A$304,$A268),0))</f>
        <v/>
      </c>
      <c r="J268" s="20" t="n"/>
      <c r="K268" s="19">
        <f>IF($A268="","",IF($J268="","",INT(TODAY()-$J268)))</f>
        <v/>
      </c>
      <c r="L268" s="9">
        <f>IF($A268="","",IF(AND($K268&lt;&gt;"",$K268&gt;90),"Price more than 90 days old — restate it",IF(ROUND(IFERROR(AVERAGEIFS($F$5:$F$304,$B$5:$B$304,$B268),0),4)&lt;&gt;ROUND($F268,4),"Unit cost differs from other rows for this component","")))</f>
        <v/>
      </c>
    </row>
    <row r="269">
      <c r="A269" s="14" t="n"/>
      <c r="B269" s="14" t="n"/>
      <c r="C269" s="14" t="n"/>
      <c r="D269" s="11" t="n"/>
      <c r="E269" s="14" t="n"/>
      <c r="F269" s="8" t="n"/>
      <c r="G269" s="14" t="n"/>
      <c r="H269" s="17">
        <f>IF($A269="","",IF($B269="","",$D269*$F269))</f>
        <v/>
      </c>
      <c r="I269" s="18">
        <f>IF($A269="","",IFERROR($H269/SUMIFS($H$5:$H$304,$A$5:$A$304,$A269),0))</f>
        <v/>
      </c>
      <c r="J269" s="20" t="n"/>
      <c r="K269" s="19">
        <f>IF($A269="","",IF($J269="","",INT(TODAY()-$J269)))</f>
        <v/>
      </c>
      <c r="L269" s="9">
        <f>IF($A269="","",IF(AND($K269&lt;&gt;"",$K269&gt;90),"Price more than 90 days old — restate it",IF(ROUND(IFERROR(AVERAGEIFS($F$5:$F$304,$B$5:$B$304,$B269),0),4)&lt;&gt;ROUND($F269,4),"Unit cost differs from other rows for this component","")))</f>
        <v/>
      </c>
    </row>
    <row r="270">
      <c r="A270" s="14" t="n"/>
      <c r="B270" s="14" t="n"/>
      <c r="C270" s="14" t="n"/>
      <c r="D270" s="11" t="n"/>
      <c r="E270" s="14" t="n"/>
      <c r="F270" s="8" t="n"/>
      <c r="G270" s="14" t="n"/>
      <c r="H270" s="17">
        <f>IF($A270="","",IF($B270="","",$D270*$F270))</f>
        <v/>
      </c>
      <c r="I270" s="18">
        <f>IF($A270="","",IFERROR($H270/SUMIFS($H$5:$H$304,$A$5:$A$304,$A270),0))</f>
        <v/>
      </c>
      <c r="J270" s="20" t="n"/>
      <c r="K270" s="19">
        <f>IF($A270="","",IF($J270="","",INT(TODAY()-$J270)))</f>
        <v/>
      </c>
      <c r="L270" s="9">
        <f>IF($A270="","",IF(AND($K270&lt;&gt;"",$K270&gt;90),"Price more than 90 days old — restate it",IF(ROUND(IFERROR(AVERAGEIFS($F$5:$F$304,$B$5:$B$304,$B270),0),4)&lt;&gt;ROUND($F270,4),"Unit cost differs from other rows for this component","")))</f>
        <v/>
      </c>
    </row>
    <row r="271">
      <c r="A271" s="14" t="n"/>
      <c r="B271" s="14" t="n"/>
      <c r="C271" s="14" t="n"/>
      <c r="D271" s="11" t="n"/>
      <c r="E271" s="14" t="n"/>
      <c r="F271" s="8" t="n"/>
      <c r="G271" s="14" t="n"/>
      <c r="H271" s="17">
        <f>IF($A271="","",IF($B271="","",$D271*$F271))</f>
        <v/>
      </c>
      <c r="I271" s="18">
        <f>IF($A271="","",IFERROR($H271/SUMIFS($H$5:$H$304,$A$5:$A$304,$A271),0))</f>
        <v/>
      </c>
      <c r="J271" s="20" t="n"/>
      <c r="K271" s="19">
        <f>IF($A271="","",IF($J271="","",INT(TODAY()-$J271)))</f>
        <v/>
      </c>
      <c r="L271" s="9">
        <f>IF($A271="","",IF(AND($K271&lt;&gt;"",$K271&gt;90),"Price more than 90 days old — restate it",IF(ROUND(IFERROR(AVERAGEIFS($F$5:$F$304,$B$5:$B$304,$B271),0),4)&lt;&gt;ROUND($F271,4),"Unit cost differs from other rows for this component","")))</f>
        <v/>
      </c>
    </row>
    <row r="272">
      <c r="A272" s="14" t="n"/>
      <c r="B272" s="14" t="n"/>
      <c r="C272" s="14" t="n"/>
      <c r="D272" s="11" t="n"/>
      <c r="E272" s="14" t="n"/>
      <c r="F272" s="8" t="n"/>
      <c r="G272" s="14" t="n"/>
      <c r="H272" s="17">
        <f>IF($A272="","",IF($B272="","",$D272*$F272))</f>
        <v/>
      </c>
      <c r="I272" s="18">
        <f>IF($A272="","",IFERROR($H272/SUMIFS($H$5:$H$304,$A$5:$A$304,$A272),0))</f>
        <v/>
      </c>
      <c r="J272" s="20" t="n"/>
      <c r="K272" s="19">
        <f>IF($A272="","",IF($J272="","",INT(TODAY()-$J272)))</f>
        <v/>
      </c>
      <c r="L272" s="9">
        <f>IF($A272="","",IF(AND($K272&lt;&gt;"",$K272&gt;90),"Price more than 90 days old — restate it",IF(ROUND(IFERROR(AVERAGEIFS($F$5:$F$304,$B$5:$B$304,$B272),0),4)&lt;&gt;ROUND($F272,4),"Unit cost differs from other rows for this component","")))</f>
        <v/>
      </c>
    </row>
    <row r="273">
      <c r="A273" s="14" t="n"/>
      <c r="B273" s="14" t="n"/>
      <c r="C273" s="14" t="n"/>
      <c r="D273" s="11" t="n"/>
      <c r="E273" s="14" t="n"/>
      <c r="F273" s="8" t="n"/>
      <c r="G273" s="14" t="n"/>
      <c r="H273" s="17">
        <f>IF($A273="","",IF($B273="","",$D273*$F273))</f>
        <v/>
      </c>
      <c r="I273" s="18">
        <f>IF($A273="","",IFERROR($H273/SUMIFS($H$5:$H$304,$A$5:$A$304,$A273),0))</f>
        <v/>
      </c>
      <c r="J273" s="20" t="n"/>
      <c r="K273" s="19">
        <f>IF($A273="","",IF($J273="","",INT(TODAY()-$J273)))</f>
        <v/>
      </c>
      <c r="L273" s="9">
        <f>IF($A273="","",IF(AND($K273&lt;&gt;"",$K273&gt;90),"Price more than 90 days old — restate it",IF(ROUND(IFERROR(AVERAGEIFS($F$5:$F$304,$B$5:$B$304,$B273),0),4)&lt;&gt;ROUND($F273,4),"Unit cost differs from other rows for this component","")))</f>
        <v/>
      </c>
    </row>
    <row r="274">
      <c r="A274" s="14" t="n"/>
      <c r="B274" s="14" t="n"/>
      <c r="C274" s="14" t="n"/>
      <c r="D274" s="11" t="n"/>
      <c r="E274" s="14" t="n"/>
      <c r="F274" s="8" t="n"/>
      <c r="G274" s="14" t="n"/>
      <c r="H274" s="17">
        <f>IF($A274="","",IF($B274="","",$D274*$F274))</f>
        <v/>
      </c>
      <c r="I274" s="18">
        <f>IF($A274="","",IFERROR($H274/SUMIFS($H$5:$H$304,$A$5:$A$304,$A274),0))</f>
        <v/>
      </c>
      <c r="J274" s="20" t="n"/>
      <c r="K274" s="19">
        <f>IF($A274="","",IF($J274="","",INT(TODAY()-$J274)))</f>
        <v/>
      </c>
      <c r="L274" s="9">
        <f>IF($A274="","",IF(AND($K274&lt;&gt;"",$K274&gt;90),"Price more than 90 days old — restate it",IF(ROUND(IFERROR(AVERAGEIFS($F$5:$F$304,$B$5:$B$304,$B274),0),4)&lt;&gt;ROUND($F274,4),"Unit cost differs from other rows for this component","")))</f>
        <v/>
      </c>
    </row>
    <row r="275">
      <c r="A275" s="14" t="n"/>
      <c r="B275" s="14" t="n"/>
      <c r="C275" s="14" t="n"/>
      <c r="D275" s="11" t="n"/>
      <c r="E275" s="14" t="n"/>
      <c r="F275" s="8" t="n"/>
      <c r="G275" s="14" t="n"/>
      <c r="H275" s="17">
        <f>IF($A275="","",IF($B275="","",$D275*$F275))</f>
        <v/>
      </c>
      <c r="I275" s="18">
        <f>IF($A275="","",IFERROR($H275/SUMIFS($H$5:$H$304,$A$5:$A$304,$A275),0))</f>
        <v/>
      </c>
      <c r="J275" s="20" t="n"/>
      <c r="K275" s="19">
        <f>IF($A275="","",IF($J275="","",INT(TODAY()-$J275)))</f>
        <v/>
      </c>
      <c r="L275" s="9">
        <f>IF($A275="","",IF(AND($K275&lt;&gt;"",$K275&gt;90),"Price more than 90 days old — restate it",IF(ROUND(IFERROR(AVERAGEIFS($F$5:$F$304,$B$5:$B$304,$B275),0),4)&lt;&gt;ROUND($F275,4),"Unit cost differs from other rows for this component","")))</f>
        <v/>
      </c>
    </row>
    <row r="276">
      <c r="A276" s="14" t="n"/>
      <c r="B276" s="14" t="n"/>
      <c r="C276" s="14" t="n"/>
      <c r="D276" s="11" t="n"/>
      <c r="E276" s="14" t="n"/>
      <c r="F276" s="8" t="n"/>
      <c r="G276" s="14" t="n"/>
      <c r="H276" s="17">
        <f>IF($A276="","",IF($B276="","",$D276*$F276))</f>
        <v/>
      </c>
      <c r="I276" s="18">
        <f>IF($A276="","",IFERROR($H276/SUMIFS($H$5:$H$304,$A$5:$A$304,$A276),0))</f>
        <v/>
      </c>
      <c r="J276" s="20" t="n"/>
      <c r="K276" s="19">
        <f>IF($A276="","",IF($J276="","",INT(TODAY()-$J276)))</f>
        <v/>
      </c>
      <c r="L276" s="9">
        <f>IF($A276="","",IF(AND($K276&lt;&gt;"",$K276&gt;90),"Price more than 90 days old — restate it",IF(ROUND(IFERROR(AVERAGEIFS($F$5:$F$304,$B$5:$B$304,$B276),0),4)&lt;&gt;ROUND($F276,4),"Unit cost differs from other rows for this component","")))</f>
        <v/>
      </c>
    </row>
    <row r="277">
      <c r="A277" s="14" t="n"/>
      <c r="B277" s="14" t="n"/>
      <c r="C277" s="14" t="n"/>
      <c r="D277" s="11" t="n"/>
      <c r="E277" s="14" t="n"/>
      <c r="F277" s="8" t="n"/>
      <c r="G277" s="14" t="n"/>
      <c r="H277" s="17">
        <f>IF($A277="","",IF($B277="","",$D277*$F277))</f>
        <v/>
      </c>
      <c r="I277" s="18">
        <f>IF($A277="","",IFERROR($H277/SUMIFS($H$5:$H$304,$A$5:$A$304,$A277),0))</f>
        <v/>
      </c>
      <c r="J277" s="20" t="n"/>
      <c r="K277" s="19">
        <f>IF($A277="","",IF($J277="","",INT(TODAY()-$J277)))</f>
        <v/>
      </c>
      <c r="L277" s="9">
        <f>IF($A277="","",IF(AND($K277&lt;&gt;"",$K277&gt;90),"Price more than 90 days old — restate it",IF(ROUND(IFERROR(AVERAGEIFS($F$5:$F$304,$B$5:$B$304,$B277),0),4)&lt;&gt;ROUND($F277,4),"Unit cost differs from other rows for this component","")))</f>
        <v/>
      </c>
    </row>
    <row r="278">
      <c r="A278" s="14" t="n"/>
      <c r="B278" s="14" t="n"/>
      <c r="C278" s="14" t="n"/>
      <c r="D278" s="11" t="n"/>
      <c r="E278" s="14" t="n"/>
      <c r="F278" s="8" t="n"/>
      <c r="G278" s="14" t="n"/>
      <c r="H278" s="17">
        <f>IF($A278="","",IF($B278="","",$D278*$F278))</f>
        <v/>
      </c>
      <c r="I278" s="18">
        <f>IF($A278="","",IFERROR($H278/SUMIFS($H$5:$H$304,$A$5:$A$304,$A278),0))</f>
        <v/>
      </c>
      <c r="J278" s="20" t="n"/>
      <c r="K278" s="19">
        <f>IF($A278="","",IF($J278="","",INT(TODAY()-$J278)))</f>
        <v/>
      </c>
      <c r="L278" s="9">
        <f>IF($A278="","",IF(AND($K278&lt;&gt;"",$K278&gt;90),"Price more than 90 days old — restate it",IF(ROUND(IFERROR(AVERAGEIFS($F$5:$F$304,$B$5:$B$304,$B278),0),4)&lt;&gt;ROUND($F278,4),"Unit cost differs from other rows for this component","")))</f>
        <v/>
      </c>
    </row>
    <row r="279">
      <c r="A279" s="14" t="n"/>
      <c r="B279" s="14" t="n"/>
      <c r="C279" s="14" t="n"/>
      <c r="D279" s="11" t="n"/>
      <c r="E279" s="14" t="n"/>
      <c r="F279" s="8" t="n"/>
      <c r="G279" s="14" t="n"/>
      <c r="H279" s="17">
        <f>IF($A279="","",IF($B279="","",$D279*$F279))</f>
        <v/>
      </c>
      <c r="I279" s="18">
        <f>IF($A279="","",IFERROR($H279/SUMIFS($H$5:$H$304,$A$5:$A$304,$A279),0))</f>
        <v/>
      </c>
      <c r="J279" s="20" t="n"/>
      <c r="K279" s="19">
        <f>IF($A279="","",IF($J279="","",INT(TODAY()-$J279)))</f>
        <v/>
      </c>
      <c r="L279" s="9">
        <f>IF($A279="","",IF(AND($K279&lt;&gt;"",$K279&gt;90),"Price more than 90 days old — restate it",IF(ROUND(IFERROR(AVERAGEIFS($F$5:$F$304,$B$5:$B$304,$B279),0),4)&lt;&gt;ROUND($F279,4),"Unit cost differs from other rows for this component","")))</f>
        <v/>
      </c>
    </row>
    <row r="280">
      <c r="A280" s="14" t="n"/>
      <c r="B280" s="14" t="n"/>
      <c r="C280" s="14" t="n"/>
      <c r="D280" s="11" t="n"/>
      <c r="E280" s="14" t="n"/>
      <c r="F280" s="8" t="n"/>
      <c r="G280" s="14" t="n"/>
      <c r="H280" s="17">
        <f>IF($A280="","",IF($B280="","",$D280*$F280))</f>
        <v/>
      </c>
      <c r="I280" s="18">
        <f>IF($A280="","",IFERROR($H280/SUMIFS($H$5:$H$304,$A$5:$A$304,$A280),0))</f>
        <v/>
      </c>
      <c r="J280" s="20" t="n"/>
      <c r="K280" s="19">
        <f>IF($A280="","",IF($J280="","",INT(TODAY()-$J280)))</f>
        <v/>
      </c>
      <c r="L280" s="9">
        <f>IF($A280="","",IF(AND($K280&lt;&gt;"",$K280&gt;90),"Price more than 90 days old — restate it",IF(ROUND(IFERROR(AVERAGEIFS($F$5:$F$304,$B$5:$B$304,$B280),0),4)&lt;&gt;ROUND($F280,4),"Unit cost differs from other rows for this component","")))</f>
        <v/>
      </c>
    </row>
    <row r="281">
      <c r="A281" s="14" t="n"/>
      <c r="B281" s="14" t="n"/>
      <c r="C281" s="14" t="n"/>
      <c r="D281" s="11" t="n"/>
      <c r="E281" s="14" t="n"/>
      <c r="F281" s="8" t="n"/>
      <c r="G281" s="14" t="n"/>
      <c r="H281" s="17">
        <f>IF($A281="","",IF($B281="","",$D281*$F281))</f>
        <v/>
      </c>
      <c r="I281" s="18">
        <f>IF($A281="","",IFERROR($H281/SUMIFS($H$5:$H$304,$A$5:$A$304,$A281),0))</f>
        <v/>
      </c>
      <c r="J281" s="20" t="n"/>
      <c r="K281" s="19">
        <f>IF($A281="","",IF($J281="","",INT(TODAY()-$J281)))</f>
        <v/>
      </c>
      <c r="L281" s="9">
        <f>IF($A281="","",IF(AND($K281&lt;&gt;"",$K281&gt;90),"Price more than 90 days old — restate it",IF(ROUND(IFERROR(AVERAGEIFS($F$5:$F$304,$B$5:$B$304,$B281),0),4)&lt;&gt;ROUND($F281,4),"Unit cost differs from other rows for this component","")))</f>
        <v/>
      </c>
    </row>
    <row r="282">
      <c r="A282" s="14" t="n"/>
      <c r="B282" s="14" t="n"/>
      <c r="C282" s="14" t="n"/>
      <c r="D282" s="11" t="n"/>
      <c r="E282" s="14" t="n"/>
      <c r="F282" s="8" t="n"/>
      <c r="G282" s="14" t="n"/>
      <c r="H282" s="17">
        <f>IF($A282="","",IF($B282="","",$D282*$F282))</f>
        <v/>
      </c>
      <c r="I282" s="18">
        <f>IF($A282="","",IFERROR($H282/SUMIFS($H$5:$H$304,$A$5:$A$304,$A282),0))</f>
        <v/>
      </c>
      <c r="J282" s="20" t="n"/>
      <c r="K282" s="19">
        <f>IF($A282="","",IF($J282="","",INT(TODAY()-$J282)))</f>
        <v/>
      </c>
      <c r="L282" s="9">
        <f>IF($A282="","",IF(AND($K282&lt;&gt;"",$K282&gt;90),"Price more than 90 days old — restate it",IF(ROUND(IFERROR(AVERAGEIFS($F$5:$F$304,$B$5:$B$304,$B282),0),4)&lt;&gt;ROUND($F282,4),"Unit cost differs from other rows for this component","")))</f>
        <v/>
      </c>
    </row>
    <row r="283">
      <c r="A283" s="14" t="n"/>
      <c r="B283" s="14" t="n"/>
      <c r="C283" s="14" t="n"/>
      <c r="D283" s="11" t="n"/>
      <c r="E283" s="14" t="n"/>
      <c r="F283" s="8" t="n"/>
      <c r="G283" s="14" t="n"/>
      <c r="H283" s="17">
        <f>IF($A283="","",IF($B283="","",$D283*$F283))</f>
        <v/>
      </c>
      <c r="I283" s="18">
        <f>IF($A283="","",IFERROR($H283/SUMIFS($H$5:$H$304,$A$5:$A$304,$A283),0))</f>
        <v/>
      </c>
      <c r="J283" s="20" t="n"/>
      <c r="K283" s="19">
        <f>IF($A283="","",IF($J283="","",INT(TODAY()-$J283)))</f>
        <v/>
      </c>
      <c r="L283" s="9">
        <f>IF($A283="","",IF(AND($K283&lt;&gt;"",$K283&gt;90),"Price more than 90 days old — restate it",IF(ROUND(IFERROR(AVERAGEIFS($F$5:$F$304,$B$5:$B$304,$B283),0),4)&lt;&gt;ROUND($F283,4),"Unit cost differs from other rows for this component","")))</f>
        <v/>
      </c>
    </row>
    <row r="284">
      <c r="A284" s="14" t="n"/>
      <c r="B284" s="14" t="n"/>
      <c r="C284" s="14" t="n"/>
      <c r="D284" s="11" t="n"/>
      <c r="E284" s="14" t="n"/>
      <c r="F284" s="8" t="n"/>
      <c r="G284" s="14" t="n"/>
      <c r="H284" s="17">
        <f>IF($A284="","",IF($B284="","",$D284*$F284))</f>
        <v/>
      </c>
      <c r="I284" s="18">
        <f>IF($A284="","",IFERROR($H284/SUMIFS($H$5:$H$304,$A$5:$A$304,$A284),0))</f>
        <v/>
      </c>
      <c r="J284" s="20" t="n"/>
      <c r="K284" s="19">
        <f>IF($A284="","",IF($J284="","",INT(TODAY()-$J284)))</f>
        <v/>
      </c>
      <c r="L284" s="9">
        <f>IF($A284="","",IF(AND($K284&lt;&gt;"",$K284&gt;90),"Price more than 90 days old — restate it",IF(ROUND(IFERROR(AVERAGEIFS($F$5:$F$304,$B$5:$B$304,$B284),0),4)&lt;&gt;ROUND($F284,4),"Unit cost differs from other rows for this component","")))</f>
        <v/>
      </c>
    </row>
    <row r="285">
      <c r="A285" s="14" t="n"/>
      <c r="B285" s="14" t="n"/>
      <c r="C285" s="14" t="n"/>
      <c r="D285" s="11" t="n"/>
      <c r="E285" s="14" t="n"/>
      <c r="F285" s="8" t="n"/>
      <c r="G285" s="14" t="n"/>
      <c r="H285" s="17">
        <f>IF($A285="","",IF($B285="","",$D285*$F285))</f>
        <v/>
      </c>
      <c r="I285" s="18">
        <f>IF($A285="","",IFERROR($H285/SUMIFS($H$5:$H$304,$A$5:$A$304,$A285),0))</f>
        <v/>
      </c>
      <c r="J285" s="20" t="n"/>
      <c r="K285" s="19">
        <f>IF($A285="","",IF($J285="","",INT(TODAY()-$J285)))</f>
        <v/>
      </c>
      <c r="L285" s="9">
        <f>IF($A285="","",IF(AND($K285&lt;&gt;"",$K285&gt;90),"Price more than 90 days old — restate it",IF(ROUND(IFERROR(AVERAGEIFS($F$5:$F$304,$B$5:$B$304,$B285),0),4)&lt;&gt;ROUND($F285,4),"Unit cost differs from other rows for this component","")))</f>
        <v/>
      </c>
    </row>
    <row r="286">
      <c r="A286" s="14" t="n"/>
      <c r="B286" s="14" t="n"/>
      <c r="C286" s="14" t="n"/>
      <c r="D286" s="11" t="n"/>
      <c r="E286" s="14" t="n"/>
      <c r="F286" s="8" t="n"/>
      <c r="G286" s="14" t="n"/>
      <c r="H286" s="17">
        <f>IF($A286="","",IF($B286="","",$D286*$F286))</f>
        <v/>
      </c>
      <c r="I286" s="18">
        <f>IF($A286="","",IFERROR($H286/SUMIFS($H$5:$H$304,$A$5:$A$304,$A286),0))</f>
        <v/>
      </c>
      <c r="J286" s="20" t="n"/>
      <c r="K286" s="19">
        <f>IF($A286="","",IF($J286="","",INT(TODAY()-$J286)))</f>
        <v/>
      </c>
      <c r="L286" s="9">
        <f>IF($A286="","",IF(AND($K286&lt;&gt;"",$K286&gt;90),"Price more than 90 days old — restate it",IF(ROUND(IFERROR(AVERAGEIFS($F$5:$F$304,$B$5:$B$304,$B286),0),4)&lt;&gt;ROUND($F286,4),"Unit cost differs from other rows for this component","")))</f>
        <v/>
      </c>
    </row>
    <row r="287">
      <c r="A287" s="14" t="n"/>
      <c r="B287" s="14" t="n"/>
      <c r="C287" s="14" t="n"/>
      <c r="D287" s="11" t="n"/>
      <c r="E287" s="14" t="n"/>
      <c r="F287" s="8" t="n"/>
      <c r="G287" s="14" t="n"/>
      <c r="H287" s="17">
        <f>IF($A287="","",IF($B287="","",$D287*$F287))</f>
        <v/>
      </c>
      <c r="I287" s="18">
        <f>IF($A287="","",IFERROR($H287/SUMIFS($H$5:$H$304,$A$5:$A$304,$A287),0))</f>
        <v/>
      </c>
      <c r="J287" s="20" t="n"/>
      <c r="K287" s="19">
        <f>IF($A287="","",IF($J287="","",INT(TODAY()-$J287)))</f>
        <v/>
      </c>
      <c r="L287" s="9">
        <f>IF($A287="","",IF(AND($K287&lt;&gt;"",$K287&gt;90),"Price more than 90 days old — restate it",IF(ROUND(IFERROR(AVERAGEIFS($F$5:$F$304,$B$5:$B$304,$B287),0),4)&lt;&gt;ROUND($F287,4),"Unit cost differs from other rows for this component","")))</f>
        <v/>
      </c>
    </row>
    <row r="288">
      <c r="A288" s="14" t="n"/>
      <c r="B288" s="14" t="n"/>
      <c r="C288" s="14" t="n"/>
      <c r="D288" s="11" t="n"/>
      <c r="E288" s="14" t="n"/>
      <c r="F288" s="8" t="n"/>
      <c r="G288" s="14" t="n"/>
      <c r="H288" s="17">
        <f>IF($A288="","",IF($B288="","",$D288*$F288))</f>
        <v/>
      </c>
      <c r="I288" s="18">
        <f>IF($A288="","",IFERROR($H288/SUMIFS($H$5:$H$304,$A$5:$A$304,$A288),0))</f>
        <v/>
      </c>
      <c r="J288" s="20" t="n"/>
      <c r="K288" s="19">
        <f>IF($A288="","",IF($J288="","",INT(TODAY()-$J288)))</f>
        <v/>
      </c>
      <c r="L288" s="9">
        <f>IF($A288="","",IF(AND($K288&lt;&gt;"",$K288&gt;90),"Price more than 90 days old — restate it",IF(ROUND(IFERROR(AVERAGEIFS($F$5:$F$304,$B$5:$B$304,$B288),0),4)&lt;&gt;ROUND($F288,4),"Unit cost differs from other rows for this component","")))</f>
        <v/>
      </c>
    </row>
    <row r="289">
      <c r="A289" s="14" t="n"/>
      <c r="B289" s="14" t="n"/>
      <c r="C289" s="14" t="n"/>
      <c r="D289" s="11" t="n"/>
      <c r="E289" s="14" t="n"/>
      <c r="F289" s="8" t="n"/>
      <c r="G289" s="14" t="n"/>
      <c r="H289" s="17">
        <f>IF($A289="","",IF($B289="","",$D289*$F289))</f>
        <v/>
      </c>
      <c r="I289" s="18">
        <f>IF($A289="","",IFERROR($H289/SUMIFS($H$5:$H$304,$A$5:$A$304,$A289),0))</f>
        <v/>
      </c>
      <c r="J289" s="20" t="n"/>
      <c r="K289" s="19">
        <f>IF($A289="","",IF($J289="","",INT(TODAY()-$J289)))</f>
        <v/>
      </c>
      <c r="L289" s="9">
        <f>IF($A289="","",IF(AND($K289&lt;&gt;"",$K289&gt;90),"Price more than 90 days old — restate it",IF(ROUND(IFERROR(AVERAGEIFS($F$5:$F$304,$B$5:$B$304,$B289),0),4)&lt;&gt;ROUND($F289,4),"Unit cost differs from other rows for this component","")))</f>
        <v/>
      </c>
    </row>
    <row r="290">
      <c r="A290" s="14" t="n"/>
      <c r="B290" s="14" t="n"/>
      <c r="C290" s="14" t="n"/>
      <c r="D290" s="11" t="n"/>
      <c r="E290" s="14" t="n"/>
      <c r="F290" s="8" t="n"/>
      <c r="G290" s="14" t="n"/>
      <c r="H290" s="17">
        <f>IF($A290="","",IF($B290="","",$D290*$F290))</f>
        <v/>
      </c>
      <c r="I290" s="18">
        <f>IF($A290="","",IFERROR($H290/SUMIFS($H$5:$H$304,$A$5:$A$304,$A290),0))</f>
        <v/>
      </c>
      <c r="J290" s="20" t="n"/>
      <c r="K290" s="19">
        <f>IF($A290="","",IF($J290="","",INT(TODAY()-$J290)))</f>
        <v/>
      </c>
      <c r="L290" s="9">
        <f>IF($A290="","",IF(AND($K290&lt;&gt;"",$K290&gt;90),"Price more than 90 days old — restate it",IF(ROUND(IFERROR(AVERAGEIFS($F$5:$F$304,$B$5:$B$304,$B290),0),4)&lt;&gt;ROUND($F290,4),"Unit cost differs from other rows for this component","")))</f>
        <v/>
      </c>
    </row>
    <row r="291">
      <c r="A291" s="14" t="n"/>
      <c r="B291" s="14" t="n"/>
      <c r="C291" s="14" t="n"/>
      <c r="D291" s="11" t="n"/>
      <c r="E291" s="14" t="n"/>
      <c r="F291" s="8" t="n"/>
      <c r="G291" s="14" t="n"/>
      <c r="H291" s="17">
        <f>IF($A291="","",IF($B291="","",$D291*$F291))</f>
        <v/>
      </c>
      <c r="I291" s="18">
        <f>IF($A291="","",IFERROR($H291/SUMIFS($H$5:$H$304,$A$5:$A$304,$A291),0))</f>
        <v/>
      </c>
      <c r="J291" s="20" t="n"/>
      <c r="K291" s="19">
        <f>IF($A291="","",IF($J291="","",INT(TODAY()-$J291)))</f>
        <v/>
      </c>
      <c r="L291" s="9">
        <f>IF($A291="","",IF(AND($K291&lt;&gt;"",$K291&gt;90),"Price more than 90 days old — restate it",IF(ROUND(IFERROR(AVERAGEIFS($F$5:$F$304,$B$5:$B$304,$B291),0),4)&lt;&gt;ROUND($F291,4),"Unit cost differs from other rows for this component","")))</f>
        <v/>
      </c>
    </row>
    <row r="292">
      <c r="A292" s="14" t="n"/>
      <c r="B292" s="14" t="n"/>
      <c r="C292" s="14" t="n"/>
      <c r="D292" s="11" t="n"/>
      <c r="E292" s="14" t="n"/>
      <c r="F292" s="8" t="n"/>
      <c r="G292" s="14" t="n"/>
      <c r="H292" s="17">
        <f>IF($A292="","",IF($B292="","",$D292*$F292))</f>
        <v/>
      </c>
      <c r="I292" s="18">
        <f>IF($A292="","",IFERROR($H292/SUMIFS($H$5:$H$304,$A$5:$A$304,$A292),0))</f>
        <v/>
      </c>
      <c r="J292" s="20" t="n"/>
      <c r="K292" s="19">
        <f>IF($A292="","",IF($J292="","",INT(TODAY()-$J292)))</f>
        <v/>
      </c>
      <c r="L292" s="9">
        <f>IF($A292="","",IF(AND($K292&lt;&gt;"",$K292&gt;90),"Price more than 90 days old — restate it",IF(ROUND(IFERROR(AVERAGEIFS($F$5:$F$304,$B$5:$B$304,$B292),0),4)&lt;&gt;ROUND($F292,4),"Unit cost differs from other rows for this component","")))</f>
        <v/>
      </c>
    </row>
    <row r="293">
      <c r="A293" s="14" t="n"/>
      <c r="B293" s="14" t="n"/>
      <c r="C293" s="14" t="n"/>
      <c r="D293" s="11" t="n"/>
      <c r="E293" s="14" t="n"/>
      <c r="F293" s="8" t="n"/>
      <c r="G293" s="14" t="n"/>
      <c r="H293" s="17">
        <f>IF($A293="","",IF($B293="","",$D293*$F293))</f>
        <v/>
      </c>
      <c r="I293" s="18">
        <f>IF($A293="","",IFERROR($H293/SUMIFS($H$5:$H$304,$A$5:$A$304,$A293),0))</f>
        <v/>
      </c>
      <c r="J293" s="20" t="n"/>
      <c r="K293" s="19">
        <f>IF($A293="","",IF($J293="","",INT(TODAY()-$J293)))</f>
        <v/>
      </c>
      <c r="L293" s="9">
        <f>IF($A293="","",IF(AND($K293&lt;&gt;"",$K293&gt;90),"Price more than 90 days old — restate it",IF(ROUND(IFERROR(AVERAGEIFS($F$5:$F$304,$B$5:$B$304,$B293),0),4)&lt;&gt;ROUND($F293,4),"Unit cost differs from other rows for this component","")))</f>
        <v/>
      </c>
    </row>
    <row r="294">
      <c r="A294" s="14" t="n"/>
      <c r="B294" s="14" t="n"/>
      <c r="C294" s="14" t="n"/>
      <c r="D294" s="11" t="n"/>
      <c r="E294" s="14" t="n"/>
      <c r="F294" s="8" t="n"/>
      <c r="G294" s="14" t="n"/>
      <c r="H294" s="17">
        <f>IF($A294="","",IF($B294="","",$D294*$F294))</f>
        <v/>
      </c>
      <c r="I294" s="18">
        <f>IF($A294="","",IFERROR($H294/SUMIFS($H$5:$H$304,$A$5:$A$304,$A294),0))</f>
        <v/>
      </c>
      <c r="J294" s="20" t="n"/>
      <c r="K294" s="19">
        <f>IF($A294="","",IF($J294="","",INT(TODAY()-$J294)))</f>
        <v/>
      </c>
      <c r="L294" s="9">
        <f>IF($A294="","",IF(AND($K294&lt;&gt;"",$K294&gt;90),"Price more than 90 days old — restate it",IF(ROUND(IFERROR(AVERAGEIFS($F$5:$F$304,$B$5:$B$304,$B294),0),4)&lt;&gt;ROUND($F294,4),"Unit cost differs from other rows for this component","")))</f>
        <v/>
      </c>
    </row>
    <row r="295">
      <c r="A295" s="14" t="n"/>
      <c r="B295" s="14" t="n"/>
      <c r="C295" s="14" t="n"/>
      <c r="D295" s="11" t="n"/>
      <c r="E295" s="14" t="n"/>
      <c r="F295" s="8" t="n"/>
      <c r="G295" s="14" t="n"/>
      <c r="H295" s="17">
        <f>IF($A295="","",IF($B295="","",$D295*$F295))</f>
        <v/>
      </c>
      <c r="I295" s="18">
        <f>IF($A295="","",IFERROR($H295/SUMIFS($H$5:$H$304,$A$5:$A$304,$A295),0))</f>
        <v/>
      </c>
      <c r="J295" s="20" t="n"/>
      <c r="K295" s="19">
        <f>IF($A295="","",IF($J295="","",INT(TODAY()-$J295)))</f>
        <v/>
      </c>
      <c r="L295" s="9">
        <f>IF($A295="","",IF(AND($K295&lt;&gt;"",$K295&gt;90),"Price more than 90 days old — restate it",IF(ROUND(IFERROR(AVERAGEIFS($F$5:$F$304,$B$5:$B$304,$B295),0),4)&lt;&gt;ROUND($F295,4),"Unit cost differs from other rows for this component","")))</f>
        <v/>
      </c>
    </row>
    <row r="296">
      <c r="A296" s="14" t="n"/>
      <c r="B296" s="14" t="n"/>
      <c r="C296" s="14" t="n"/>
      <c r="D296" s="11" t="n"/>
      <c r="E296" s="14" t="n"/>
      <c r="F296" s="8" t="n"/>
      <c r="G296" s="14" t="n"/>
      <c r="H296" s="17">
        <f>IF($A296="","",IF($B296="","",$D296*$F296))</f>
        <v/>
      </c>
      <c r="I296" s="18">
        <f>IF($A296="","",IFERROR($H296/SUMIFS($H$5:$H$304,$A$5:$A$304,$A296),0))</f>
        <v/>
      </c>
      <c r="J296" s="20" t="n"/>
      <c r="K296" s="19">
        <f>IF($A296="","",IF($J296="","",INT(TODAY()-$J296)))</f>
        <v/>
      </c>
      <c r="L296" s="9">
        <f>IF($A296="","",IF(AND($K296&lt;&gt;"",$K296&gt;90),"Price more than 90 days old — restate it",IF(ROUND(IFERROR(AVERAGEIFS($F$5:$F$304,$B$5:$B$304,$B296),0),4)&lt;&gt;ROUND($F296,4),"Unit cost differs from other rows for this component","")))</f>
        <v/>
      </c>
    </row>
    <row r="297">
      <c r="A297" s="14" t="n"/>
      <c r="B297" s="14" t="n"/>
      <c r="C297" s="14" t="n"/>
      <c r="D297" s="11" t="n"/>
      <c r="E297" s="14" t="n"/>
      <c r="F297" s="8" t="n"/>
      <c r="G297" s="14" t="n"/>
      <c r="H297" s="17">
        <f>IF($A297="","",IF($B297="","",$D297*$F297))</f>
        <v/>
      </c>
      <c r="I297" s="18">
        <f>IF($A297="","",IFERROR($H297/SUMIFS($H$5:$H$304,$A$5:$A$304,$A297),0))</f>
        <v/>
      </c>
      <c r="J297" s="20" t="n"/>
      <c r="K297" s="19">
        <f>IF($A297="","",IF($J297="","",INT(TODAY()-$J297)))</f>
        <v/>
      </c>
      <c r="L297" s="9">
        <f>IF($A297="","",IF(AND($K297&lt;&gt;"",$K297&gt;90),"Price more than 90 days old — restate it",IF(ROUND(IFERROR(AVERAGEIFS($F$5:$F$304,$B$5:$B$304,$B297),0),4)&lt;&gt;ROUND($F297,4),"Unit cost differs from other rows for this component","")))</f>
        <v/>
      </c>
    </row>
    <row r="298">
      <c r="A298" s="14" t="n"/>
      <c r="B298" s="14" t="n"/>
      <c r="C298" s="14" t="n"/>
      <c r="D298" s="11" t="n"/>
      <c r="E298" s="14" t="n"/>
      <c r="F298" s="8" t="n"/>
      <c r="G298" s="14" t="n"/>
      <c r="H298" s="17">
        <f>IF($A298="","",IF($B298="","",$D298*$F298))</f>
        <v/>
      </c>
      <c r="I298" s="18">
        <f>IF($A298="","",IFERROR($H298/SUMIFS($H$5:$H$304,$A$5:$A$304,$A298),0))</f>
        <v/>
      </c>
      <c r="J298" s="20" t="n"/>
      <c r="K298" s="19">
        <f>IF($A298="","",IF($J298="","",INT(TODAY()-$J298)))</f>
        <v/>
      </c>
      <c r="L298" s="9">
        <f>IF($A298="","",IF(AND($K298&lt;&gt;"",$K298&gt;90),"Price more than 90 days old — restate it",IF(ROUND(IFERROR(AVERAGEIFS($F$5:$F$304,$B$5:$B$304,$B298),0),4)&lt;&gt;ROUND($F298,4),"Unit cost differs from other rows for this component","")))</f>
        <v/>
      </c>
    </row>
    <row r="299">
      <c r="A299" s="14" t="n"/>
      <c r="B299" s="14" t="n"/>
      <c r="C299" s="14" t="n"/>
      <c r="D299" s="11" t="n"/>
      <c r="E299" s="14" t="n"/>
      <c r="F299" s="8" t="n"/>
      <c r="G299" s="14" t="n"/>
      <c r="H299" s="17">
        <f>IF($A299="","",IF($B299="","",$D299*$F299))</f>
        <v/>
      </c>
      <c r="I299" s="18">
        <f>IF($A299="","",IFERROR($H299/SUMIFS($H$5:$H$304,$A$5:$A$304,$A299),0))</f>
        <v/>
      </c>
      <c r="J299" s="20" t="n"/>
      <c r="K299" s="19">
        <f>IF($A299="","",IF($J299="","",INT(TODAY()-$J299)))</f>
        <v/>
      </c>
      <c r="L299" s="9">
        <f>IF($A299="","",IF(AND($K299&lt;&gt;"",$K299&gt;90),"Price more than 90 days old — restate it",IF(ROUND(IFERROR(AVERAGEIFS($F$5:$F$304,$B$5:$B$304,$B299),0),4)&lt;&gt;ROUND($F299,4),"Unit cost differs from other rows for this component","")))</f>
        <v/>
      </c>
    </row>
    <row r="300">
      <c r="A300" s="14" t="n"/>
      <c r="B300" s="14" t="n"/>
      <c r="C300" s="14" t="n"/>
      <c r="D300" s="11" t="n"/>
      <c r="E300" s="14" t="n"/>
      <c r="F300" s="8" t="n"/>
      <c r="G300" s="14" t="n"/>
      <c r="H300" s="17">
        <f>IF($A300="","",IF($B300="","",$D300*$F300))</f>
        <v/>
      </c>
      <c r="I300" s="18">
        <f>IF($A300="","",IFERROR($H300/SUMIFS($H$5:$H$304,$A$5:$A$304,$A300),0))</f>
        <v/>
      </c>
      <c r="J300" s="20" t="n"/>
      <c r="K300" s="19">
        <f>IF($A300="","",IF($J300="","",INT(TODAY()-$J300)))</f>
        <v/>
      </c>
      <c r="L300" s="9">
        <f>IF($A300="","",IF(AND($K300&lt;&gt;"",$K300&gt;90),"Price more than 90 days old — restate it",IF(ROUND(IFERROR(AVERAGEIFS($F$5:$F$304,$B$5:$B$304,$B300),0),4)&lt;&gt;ROUND($F300,4),"Unit cost differs from other rows for this component","")))</f>
        <v/>
      </c>
    </row>
    <row r="301">
      <c r="A301" s="14" t="n"/>
      <c r="B301" s="14" t="n"/>
      <c r="C301" s="14" t="n"/>
      <c r="D301" s="11" t="n"/>
      <c r="E301" s="14" t="n"/>
      <c r="F301" s="8" t="n"/>
      <c r="G301" s="14" t="n"/>
      <c r="H301" s="17">
        <f>IF($A301="","",IF($B301="","",$D301*$F301))</f>
        <v/>
      </c>
      <c r="I301" s="18">
        <f>IF($A301="","",IFERROR($H301/SUMIFS($H$5:$H$304,$A$5:$A$304,$A301),0))</f>
        <v/>
      </c>
      <c r="J301" s="20" t="n"/>
      <c r="K301" s="19">
        <f>IF($A301="","",IF($J301="","",INT(TODAY()-$J301)))</f>
        <v/>
      </c>
      <c r="L301" s="9">
        <f>IF($A301="","",IF(AND($K301&lt;&gt;"",$K301&gt;90),"Price more than 90 days old — restate it",IF(ROUND(IFERROR(AVERAGEIFS($F$5:$F$304,$B$5:$B$304,$B301),0),4)&lt;&gt;ROUND($F301,4),"Unit cost differs from other rows for this component","")))</f>
        <v/>
      </c>
    </row>
    <row r="302">
      <c r="A302" s="14" t="n"/>
      <c r="B302" s="14" t="n"/>
      <c r="C302" s="14" t="n"/>
      <c r="D302" s="11" t="n"/>
      <c r="E302" s="14" t="n"/>
      <c r="F302" s="8" t="n"/>
      <c r="G302" s="14" t="n"/>
      <c r="H302" s="17">
        <f>IF($A302="","",IF($B302="","",$D302*$F302))</f>
        <v/>
      </c>
      <c r="I302" s="18">
        <f>IF($A302="","",IFERROR($H302/SUMIFS($H$5:$H$304,$A$5:$A$304,$A302),0))</f>
        <v/>
      </c>
      <c r="J302" s="20" t="n"/>
      <c r="K302" s="19">
        <f>IF($A302="","",IF($J302="","",INT(TODAY()-$J302)))</f>
        <v/>
      </c>
      <c r="L302" s="9">
        <f>IF($A302="","",IF(AND($K302&lt;&gt;"",$K302&gt;90),"Price more than 90 days old — restate it",IF(ROUND(IFERROR(AVERAGEIFS($F$5:$F$304,$B$5:$B$304,$B302),0),4)&lt;&gt;ROUND($F302,4),"Unit cost differs from other rows for this component","")))</f>
        <v/>
      </c>
    </row>
    <row r="303">
      <c r="A303" s="14" t="n"/>
      <c r="B303" s="14" t="n"/>
      <c r="C303" s="14" t="n"/>
      <c r="D303" s="11" t="n"/>
      <c r="E303" s="14" t="n"/>
      <c r="F303" s="8" t="n"/>
      <c r="G303" s="14" t="n"/>
      <c r="H303" s="17">
        <f>IF($A303="","",IF($B303="","",$D303*$F303))</f>
        <v/>
      </c>
      <c r="I303" s="18">
        <f>IF($A303="","",IFERROR($H303/SUMIFS($H$5:$H$304,$A$5:$A$304,$A303),0))</f>
        <v/>
      </c>
      <c r="J303" s="20" t="n"/>
      <c r="K303" s="19">
        <f>IF($A303="","",IF($J303="","",INT(TODAY()-$J303)))</f>
        <v/>
      </c>
      <c r="L303" s="9">
        <f>IF($A303="","",IF(AND($K303&lt;&gt;"",$K303&gt;90),"Price more than 90 days old — restate it",IF(ROUND(IFERROR(AVERAGEIFS($F$5:$F$304,$B$5:$B$304,$B303),0),4)&lt;&gt;ROUND($F303,4),"Unit cost differs from other rows for this component","")))</f>
        <v/>
      </c>
    </row>
    <row r="304">
      <c r="A304" s="14" t="n"/>
      <c r="B304" s="14" t="n"/>
      <c r="C304" s="14" t="n"/>
      <c r="D304" s="11" t="n"/>
      <c r="E304" s="14" t="n"/>
      <c r="F304" s="8" t="n"/>
      <c r="G304" s="14" t="n"/>
      <c r="H304" s="17">
        <f>IF($A304="","",IF($B304="","",$D304*$F304))</f>
        <v/>
      </c>
      <c r="I304" s="18">
        <f>IF($A304="","",IFERROR($H304/SUMIFS($H$5:$H$304,$A$5:$A$304,$A304),0))</f>
        <v/>
      </c>
      <c r="J304" s="20" t="n"/>
      <c r="K304" s="19">
        <f>IF($A304="","",IF($J304="","",INT(TODAY()-$J304)))</f>
        <v/>
      </c>
      <c r="L304" s="9">
        <f>IF($A304="","",IF(AND($K304&lt;&gt;"",$K304&gt;90),"Price more than 90 days old — restate it",IF(ROUND(IFERROR(AVERAGEIFS($F$5:$F$304,$B$5:$B$304,$B304),0),4)&lt;&gt;ROUND($F304,4),"Unit cost differs from other rows for this component","")))</f>
        <v/>
      </c>
    </row>
  </sheetData>
  <dataValidations count="1">
    <dataValidation sqref="E5:E304" showDropDown="0" showInputMessage="0" showErrorMessage="0" allowBlank="1" promptTitle="Unit of measure" prompt="Qty per unit must be expressed in this unit." type="list">
      <formula1>"ea,pk,set,L,kg,m,m2,hr"</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O226"/>
  <sheetViews>
    <sheetView workbookViewId="0">
      <pane ySplit="4" topLeftCell="A5" activePane="bottomLeft" state="frozen"/>
      <selection pane="bottomLeft" activeCell="A1" sqref="A1"/>
    </sheetView>
  </sheetViews>
  <sheetFormatPr baseColWidth="8" defaultRowHeight="15"/>
  <cols>
    <col width="13" customWidth="1" min="1" max="1"/>
    <col width="12" customWidth="1" min="2" max="2"/>
    <col width="11" customWidth="1" min="3" max="3"/>
    <col width="13" customWidth="1" min="4" max="4"/>
    <col width="14" customWidth="1" min="5" max="5"/>
    <col width="13" customWidth="1" min="6" max="6"/>
    <col width="14" customWidth="1" min="7" max="7"/>
    <col width="14" customWidth="1" min="8" max="8"/>
    <col width="14" customWidth="1" min="9" max="9"/>
    <col width="14" customWidth="1" min="10" max="10"/>
    <col width="12" customWidth="1" min="11" max="11"/>
    <col width="14" customWidth="1" min="12" max="12"/>
    <col width="15" customWidth="1" min="13" max="13"/>
    <col width="12" customWidth="1" min="14" max="14"/>
    <col width="30" customWidth="1" min="15" max="15"/>
  </cols>
  <sheetData>
    <row r="1">
      <c r="A1" s="1" t="inlineStr">
        <is>
          <t>Margin</t>
        </is>
      </c>
    </row>
    <row r="2">
      <c r="A2" s="2" t="inlineStr">
        <is>
          <t>Price against loaded cost, ranked. The SKU list and the unit cost are read from Costing — type the price in column C and the planned volume in G.</t>
        </is>
      </c>
    </row>
    <row r="4">
      <c r="A4" s="6" t="inlineStr">
        <is>
          <t>SKU</t>
        </is>
      </c>
      <c r="B4" s="6" t="inlineStr">
        <is>
          <t>Unit cost</t>
        </is>
      </c>
      <c r="C4" s="6" t="inlineStr">
        <is>
          <t>Price</t>
        </is>
      </c>
      <c r="D4" s="6" t="inlineStr">
        <is>
          <t>Gross margin</t>
        </is>
      </c>
      <c r="E4" s="6" t="inlineStr">
        <is>
          <t>Margin per unit</t>
        </is>
      </c>
      <c r="F4" s="6" t="inlineStr">
        <is>
          <t>Markup on cost</t>
        </is>
      </c>
      <c r="G4" s="6" t="inlineStr">
        <is>
          <t>Units per period</t>
        </is>
      </c>
      <c r="H4" s="6" t="inlineStr">
        <is>
          <t>Revenue</t>
        </is>
      </c>
      <c r="I4" s="6" t="inlineStr">
        <is>
          <t>Cost</t>
        </is>
      </c>
      <c r="J4" s="6" t="inlineStr">
        <is>
          <t>Contribution</t>
        </is>
      </c>
      <c r="K4" s="6" t="inlineStr">
        <is>
          <t>Rank by margin</t>
        </is>
      </c>
      <c r="L4" s="6" t="inlineStr">
        <is>
          <t>Rank by contribution</t>
        </is>
      </c>
      <c r="M4" s="6" t="inlineStr">
        <is>
          <t>Price at target margin</t>
        </is>
      </c>
      <c r="N4" s="6" t="inlineStr">
        <is>
          <t>Price gap</t>
        </is>
      </c>
      <c r="O4" s="6" t="inlineStr">
        <is>
          <t>Flag</t>
        </is>
      </c>
    </row>
    <row r="5">
      <c r="A5" s="9">
        <f>IF(Costing!$A5="","",Costing!$A5)</f>
        <v/>
      </c>
      <c r="B5" s="17">
        <f>IF($A5="","",Costing!$I5)</f>
        <v/>
      </c>
      <c r="C5" s="8" t="n">
        <v>98</v>
      </c>
      <c r="D5" s="21">
        <f>IF($A5="","",IF($C5="","",IFERROR(($C5-$B5)/$C5,0)))</f>
        <v/>
      </c>
      <c r="E5" s="17">
        <f>IF($A5="","",IF($C5="","",$C5-$B5))</f>
        <v/>
      </c>
      <c r="F5" s="18">
        <f>IF($A5="","",IF($C5="","",IFERROR(($C5-$B5)/$B5,0)))</f>
        <v/>
      </c>
      <c r="G5" s="22" t="n">
        <v>7000</v>
      </c>
      <c r="H5" s="23">
        <f>IF($A5="","",IF(OR($C5="",$G5=""),"",$C5*$G5))</f>
        <v/>
      </c>
      <c r="I5" s="23">
        <f>IF($A5="","",IF($G5="","",$B5*$G5))</f>
        <v/>
      </c>
      <c r="J5" s="23">
        <f>IF($A5="","",IF(OR($C5="",$G5=""),"",$H5-$I5))</f>
        <v/>
      </c>
      <c r="K5" s="19">
        <f>IF($A5="","",IF($C5="","",IFERROR(RANK($D5,$D$5:$D$204,0),"")))</f>
        <v/>
      </c>
      <c r="L5" s="19">
        <f>IF($A5="","",IF($C5="","",IFERROR(RANK($J5,$J$5:$J$204,0),"")))</f>
        <v/>
      </c>
      <c r="M5" s="17">
        <f>IF($A5="","",IFERROR($B5/(1-Rates!$B$9),0))</f>
        <v/>
      </c>
      <c r="N5" s="17">
        <f>IF($A5="","",IF($C5="","",$M5-$C5))</f>
        <v/>
      </c>
      <c r="O5" s="9">
        <f>IF($A5="","",IF($C5="","No price set",IF($D5&lt;0,"Loss-making at this price",IF($D5&lt;Rates!$B$9,"Below target margin",""))))</f>
        <v/>
      </c>
    </row>
    <row r="6">
      <c r="A6" s="9">
        <f>IF(Costing!$A6="","",Costing!$A6)</f>
        <v/>
      </c>
      <c r="B6" s="17">
        <f>IF($A6="","",Costing!$I6)</f>
        <v/>
      </c>
      <c r="C6" s="8" t="n">
        <v>205</v>
      </c>
      <c r="D6" s="21">
        <f>IF($A6="","",IF($C6="","",IFERROR(($C6-$B6)/$C6,0)))</f>
        <v/>
      </c>
      <c r="E6" s="17">
        <f>IF($A6="","",IF($C6="","",$C6-$B6))</f>
        <v/>
      </c>
      <c r="F6" s="18">
        <f>IF($A6="","",IF($C6="","",IFERROR(($C6-$B6)/$B6,0)))</f>
        <v/>
      </c>
      <c r="G6" s="22" t="n">
        <v>2000</v>
      </c>
      <c r="H6" s="23">
        <f>IF($A6="","",IF(OR($C6="",$G6=""),"",$C6*$G6))</f>
        <v/>
      </c>
      <c r="I6" s="23">
        <f>IF($A6="","",IF($G6="","",$B6*$G6))</f>
        <v/>
      </c>
      <c r="J6" s="23">
        <f>IF($A6="","",IF(OR($C6="",$G6=""),"",$H6-$I6))</f>
        <v/>
      </c>
      <c r="K6" s="19">
        <f>IF($A6="","",IF($C6="","",IFERROR(RANK($D6,$D$5:$D$204,0),"")))</f>
        <v/>
      </c>
      <c r="L6" s="19">
        <f>IF($A6="","",IF($C6="","",IFERROR(RANK($J6,$J$5:$J$204,0),"")))</f>
        <v/>
      </c>
      <c r="M6" s="17">
        <f>IF($A6="","",IFERROR($B6/(1-Rates!$B$9),0))</f>
        <v/>
      </c>
      <c r="N6" s="17">
        <f>IF($A6="","",IF($C6="","",$M6-$C6))</f>
        <v/>
      </c>
      <c r="O6" s="9">
        <f>IF($A6="","",IF($C6="","No price set",IF($D6&lt;0,"Loss-making at this price",IF($D6&lt;Rates!$B$9,"Below target margin",""))))</f>
        <v/>
      </c>
    </row>
    <row r="7">
      <c r="A7" s="9">
        <f>IF(Costing!$A7="","",Costing!$A7)</f>
        <v/>
      </c>
      <c r="B7" s="17">
        <f>IF($A7="","",Costing!$I7)</f>
        <v/>
      </c>
      <c r="C7" s="8" t="n">
        <v>62</v>
      </c>
      <c r="D7" s="21">
        <f>IF($A7="","",IF($C7="","",IFERROR(($C7-$B7)/$C7,0)))</f>
        <v/>
      </c>
      <c r="E7" s="17">
        <f>IF($A7="","",IF($C7="","",$C7-$B7))</f>
        <v/>
      </c>
      <c r="F7" s="18">
        <f>IF($A7="","",IF($C7="","",IFERROR(($C7-$B7)/$B7,0)))</f>
        <v/>
      </c>
      <c r="G7" s="22" t="n">
        <v>4000</v>
      </c>
      <c r="H7" s="23">
        <f>IF($A7="","",IF(OR($C7="",$G7=""),"",$C7*$G7))</f>
        <v/>
      </c>
      <c r="I7" s="23">
        <f>IF($A7="","",IF($G7="","",$B7*$G7))</f>
        <v/>
      </c>
      <c r="J7" s="23">
        <f>IF($A7="","",IF(OR($C7="",$G7=""),"",$H7-$I7))</f>
        <v/>
      </c>
      <c r="K7" s="19">
        <f>IF($A7="","",IF($C7="","",IFERROR(RANK($D7,$D$5:$D$204,0),"")))</f>
        <v/>
      </c>
      <c r="L7" s="19">
        <f>IF($A7="","",IF($C7="","",IFERROR(RANK($J7,$J$5:$J$204,0),"")))</f>
        <v/>
      </c>
      <c r="M7" s="17">
        <f>IF($A7="","",IFERROR($B7/(1-Rates!$B$9),0))</f>
        <v/>
      </c>
      <c r="N7" s="17">
        <f>IF($A7="","",IF($C7="","",$M7-$C7))</f>
        <v/>
      </c>
      <c r="O7" s="9">
        <f>IF($A7="","",IF($C7="","No price set",IF($D7&lt;0,"Loss-making at this price",IF($D7&lt;Rates!$B$9,"Below target margin",""))))</f>
        <v/>
      </c>
    </row>
    <row r="8">
      <c r="A8" s="9">
        <f>IF(Costing!$A8="","",Costing!$A8)</f>
        <v/>
      </c>
      <c r="B8" s="17">
        <f>IF($A8="","",Costing!$I8)</f>
        <v/>
      </c>
      <c r="C8" s="8" t="n">
        <v>36</v>
      </c>
      <c r="D8" s="21">
        <f>IF($A8="","",IF($C8="","",IFERROR(($C8-$B8)/$C8,0)))</f>
        <v/>
      </c>
      <c r="E8" s="17">
        <f>IF($A8="","",IF($C8="","",$C8-$B8))</f>
        <v/>
      </c>
      <c r="F8" s="18">
        <f>IF($A8="","",IF($C8="","",IFERROR(($C8-$B8)/$B8,0)))</f>
        <v/>
      </c>
      <c r="G8" s="22" t="n">
        <v>4900</v>
      </c>
      <c r="H8" s="23">
        <f>IF($A8="","",IF(OR($C8="",$G8=""),"",$C8*$G8))</f>
        <v/>
      </c>
      <c r="I8" s="23">
        <f>IF($A8="","",IF($G8="","",$B8*$G8))</f>
        <v/>
      </c>
      <c r="J8" s="23">
        <f>IF($A8="","",IF(OR($C8="",$G8=""),"",$H8-$I8))</f>
        <v/>
      </c>
      <c r="K8" s="19">
        <f>IF($A8="","",IF($C8="","",IFERROR(RANK($D8,$D$5:$D$204,0),"")))</f>
        <v/>
      </c>
      <c r="L8" s="19">
        <f>IF($A8="","",IF($C8="","",IFERROR(RANK($J8,$J$5:$J$204,0),"")))</f>
        <v/>
      </c>
      <c r="M8" s="17">
        <f>IF($A8="","",IFERROR($B8/(1-Rates!$B$9),0))</f>
        <v/>
      </c>
      <c r="N8" s="17">
        <f>IF($A8="","",IF($C8="","",$M8-$C8))</f>
        <v/>
      </c>
      <c r="O8" s="9">
        <f>IF($A8="","",IF($C8="","No price set",IF($D8&lt;0,"Loss-making at this price",IF($D8&lt;Rates!$B$9,"Below target margin",""))))</f>
        <v/>
      </c>
    </row>
    <row r="9">
      <c r="A9" s="9">
        <f>IF(Costing!$A9="","",Costing!$A9)</f>
        <v/>
      </c>
      <c r="B9" s="17">
        <f>IF($A9="","",Costing!$I9)</f>
        <v/>
      </c>
      <c r="C9" s="8" t="n"/>
      <c r="D9" s="21">
        <f>IF($A9="","",IF($C9="","",IFERROR(($C9-$B9)/$C9,0)))</f>
        <v/>
      </c>
      <c r="E9" s="17">
        <f>IF($A9="","",IF($C9="","",$C9-$B9))</f>
        <v/>
      </c>
      <c r="F9" s="18">
        <f>IF($A9="","",IF($C9="","",IFERROR(($C9-$B9)/$B9,0)))</f>
        <v/>
      </c>
      <c r="G9" s="22" t="n"/>
      <c r="H9" s="23">
        <f>IF($A9="","",IF(OR($C9="",$G9=""),"",$C9*$G9))</f>
        <v/>
      </c>
      <c r="I9" s="23">
        <f>IF($A9="","",IF($G9="","",$B9*$G9))</f>
        <v/>
      </c>
      <c r="J9" s="23">
        <f>IF($A9="","",IF(OR($C9="",$G9=""),"",$H9-$I9))</f>
        <v/>
      </c>
      <c r="K9" s="19">
        <f>IF($A9="","",IF($C9="","",IFERROR(RANK($D9,$D$5:$D$204,0),"")))</f>
        <v/>
      </c>
      <c r="L9" s="19">
        <f>IF($A9="","",IF($C9="","",IFERROR(RANK($J9,$J$5:$J$204,0),"")))</f>
        <v/>
      </c>
      <c r="M9" s="17">
        <f>IF($A9="","",IFERROR($B9/(1-Rates!$B$9),0))</f>
        <v/>
      </c>
      <c r="N9" s="17">
        <f>IF($A9="","",IF($C9="","",$M9-$C9))</f>
        <v/>
      </c>
      <c r="O9" s="9">
        <f>IF($A9="","",IF($C9="","No price set",IF($D9&lt;0,"Loss-making at this price",IF($D9&lt;Rates!$B$9,"Below target margin",""))))</f>
        <v/>
      </c>
    </row>
    <row r="10">
      <c r="A10" s="9">
        <f>IF(Costing!$A10="","",Costing!$A10)</f>
        <v/>
      </c>
      <c r="B10" s="17">
        <f>IF($A10="","",Costing!$I10)</f>
        <v/>
      </c>
      <c r="C10" s="8" t="n"/>
      <c r="D10" s="21">
        <f>IF($A10="","",IF($C10="","",IFERROR(($C10-$B10)/$C10,0)))</f>
        <v/>
      </c>
      <c r="E10" s="17">
        <f>IF($A10="","",IF($C10="","",$C10-$B10))</f>
        <v/>
      </c>
      <c r="F10" s="18">
        <f>IF($A10="","",IF($C10="","",IFERROR(($C10-$B10)/$B10,0)))</f>
        <v/>
      </c>
      <c r="G10" s="22" t="n"/>
      <c r="H10" s="23">
        <f>IF($A10="","",IF(OR($C10="",$G10=""),"",$C10*$G10))</f>
        <v/>
      </c>
      <c r="I10" s="23">
        <f>IF($A10="","",IF($G10="","",$B10*$G10))</f>
        <v/>
      </c>
      <c r="J10" s="23">
        <f>IF($A10="","",IF(OR($C10="",$G10=""),"",$H10-$I10))</f>
        <v/>
      </c>
      <c r="K10" s="19">
        <f>IF($A10="","",IF($C10="","",IFERROR(RANK($D10,$D$5:$D$204,0),"")))</f>
        <v/>
      </c>
      <c r="L10" s="19">
        <f>IF($A10="","",IF($C10="","",IFERROR(RANK($J10,$J$5:$J$204,0),"")))</f>
        <v/>
      </c>
      <c r="M10" s="17">
        <f>IF($A10="","",IFERROR($B10/(1-Rates!$B$9),0))</f>
        <v/>
      </c>
      <c r="N10" s="17">
        <f>IF($A10="","",IF($C10="","",$M10-$C10))</f>
        <v/>
      </c>
      <c r="O10" s="9">
        <f>IF($A10="","",IF($C10="","No price set",IF($D10&lt;0,"Loss-making at this price",IF($D10&lt;Rates!$B$9,"Below target margin",""))))</f>
        <v/>
      </c>
    </row>
    <row r="11">
      <c r="A11" s="9">
        <f>IF(Costing!$A11="","",Costing!$A11)</f>
        <v/>
      </c>
      <c r="B11" s="17">
        <f>IF($A11="","",Costing!$I11)</f>
        <v/>
      </c>
      <c r="C11" s="8" t="n"/>
      <c r="D11" s="21">
        <f>IF($A11="","",IF($C11="","",IFERROR(($C11-$B11)/$C11,0)))</f>
        <v/>
      </c>
      <c r="E11" s="17">
        <f>IF($A11="","",IF($C11="","",$C11-$B11))</f>
        <v/>
      </c>
      <c r="F11" s="18">
        <f>IF($A11="","",IF($C11="","",IFERROR(($C11-$B11)/$B11,0)))</f>
        <v/>
      </c>
      <c r="G11" s="22" t="n"/>
      <c r="H11" s="23">
        <f>IF($A11="","",IF(OR($C11="",$G11=""),"",$C11*$G11))</f>
        <v/>
      </c>
      <c r="I11" s="23">
        <f>IF($A11="","",IF($G11="","",$B11*$G11))</f>
        <v/>
      </c>
      <c r="J11" s="23">
        <f>IF($A11="","",IF(OR($C11="",$G11=""),"",$H11-$I11))</f>
        <v/>
      </c>
      <c r="K11" s="19">
        <f>IF($A11="","",IF($C11="","",IFERROR(RANK($D11,$D$5:$D$204,0),"")))</f>
        <v/>
      </c>
      <c r="L11" s="19">
        <f>IF($A11="","",IF($C11="","",IFERROR(RANK($J11,$J$5:$J$204,0),"")))</f>
        <v/>
      </c>
      <c r="M11" s="17">
        <f>IF($A11="","",IFERROR($B11/(1-Rates!$B$9),0))</f>
        <v/>
      </c>
      <c r="N11" s="17">
        <f>IF($A11="","",IF($C11="","",$M11-$C11))</f>
        <v/>
      </c>
      <c r="O11" s="9">
        <f>IF($A11="","",IF($C11="","No price set",IF($D11&lt;0,"Loss-making at this price",IF($D11&lt;Rates!$B$9,"Below target margin",""))))</f>
        <v/>
      </c>
    </row>
    <row r="12">
      <c r="A12" s="9">
        <f>IF(Costing!$A12="","",Costing!$A12)</f>
        <v/>
      </c>
      <c r="B12" s="17">
        <f>IF($A12="","",Costing!$I12)</f>
        <v/>
      </c>
      <c r="C12" s="8" t="n"/>
      <c r="D12" s="21">
        <f>IF($A12="","",IF($C12="","",IFERROR(($C12-$B12)/$C12,0)))</f>
        <v/>
      </c>
      <c r="E12" s="17">
        <f>IF($A12="","",IF($C12="","",$C12-$B12))</f>
        <v/>
      </c>
      <c r="F12" s="18">
        <f>IF($A12="","",IF($C12="","",IFERROR(($C12-$B12)/$B12,0)))</f>
        <v/>
      </c>
      <c r="G12" s="22" t="n"/>
      <c r="H12" s="23">
        <f>IF($A12="","",IF(OR($C12="",$G12=""),"",$C12*$G12))</f>
        <v/>
      </c>
      <c r="I12" s="23">
        <f>IF($A12="","",IF($G12="","",$B12*$G12))</f>
        <v/>
      </c>
      <c r="J12" s="23">
        <f>IF($A12="","",IF(OR($C12="",$G12=""),"",$H12-$I12))</f>
        <v/>
      </c>
      <c r="K12" s="19">
        <f>IF($A12="","",IF($C12="","",IFERROR(RANK($D12,$D$5:$D$204,0),"")))</f>
        <v/>
      </c>
      <c r="L12" s="19">
        <f>IF($A12="","",IF($C12="","",IFERROR(RANK($J12,$J$5:$J$204,0),"")))</f>
        <v/>
      </c>
      <c r="M12" s="17">
        <f>IF($A12="","",IFERROR($B12/(1-Rates!$B$9),0))</f>
        <v/>
      </c>
      <c r="N12" s="17">
        <f>IF($A12="","",IF($C12="","",$M12-$C12))</f>
        <v/>
      </c>
      <c r="O12" s="9">
        <f>IF($A12="","",IF($C12="","No price set",IF($D12&lt;0,"Loss-making at this price",IF($D12&lt;Rates!$B$9,"Below target margin",""))))</f>
        <v/>
      </c>
    </row>
    <row r="13">
      <c r="A13" s="9">
        <f>IF(Costing!$A13="","",Costing!$A13)</f>
        <v/>
      </c>
      <c r="B13" s="17">
        <f>IF($A13="","",Costing!$I13)</f>
        <v/>
      </c>
      <c r="C13" s="8" t="n"/>
      <c r="D13" s="21">
        <f>IF($A13="","",IF($C13="","",IFERROR(($C13-$B13)/$C13,0)))</f>
        <v/>
      </c>
      <c r="E13" s="17">
        <f>IF($A13="","",IF($C13="","",$C13-$B13))</f>
        <v/>
      </c>
      <c r="F13" s="18">
        <f>IF($A13="","",IF($C13="","",IFERROR(($C13-$B13)/$B13,0)))</f>
        <v/>
      </c>
      <c r="G13" s="22" t="n"/>
      <c r="H13" s="23">
        <f>IF($A13="","",IF(OR($C13="",$G13=""),"",$C13*$G13))</f>
        <v/>
      </c>
      <c r="I13" s="23">
        <f>IF($A13="","",IF($G13="","",$B13*$G13))</f>
        <v/>
      </c>
      <c r="J13" s="23">
        <f>IF($A13="","",IF(OR($C13="",$G13=""),"",$H13-$I13))</f>
        <v/>
      </c>
      <c r="K13" s="19">
        <f>IF($A13="","",IF($C13="","",IFERROR(RANK($D13,$D$5:$D$204,0),"")))</f>
        <v/>
      </c>
      <c r="L13" s="19">
        <f>IF($A13="","",IF($C13="","",IFERROR(RANK($J13,$J$5:$J$204,0),"")))</f>
        <v/>
      </c>
      <c r="M13" s="17">
        <f>IF($A13="","",IFERROR($B13/(1-Rates!$B$9),0))</f>
        <v/>
      </c>
      <c r="N13" s="17">
        <f>IF($A13="","",IF($C13="","",$M13-$C13))</f>
        <v/>
      </c>
      <c r="O13" s="9">
        <f>IF($A13="","",IF($C13="","No price set",IF($D13&lt;0,"Loss-making at this price",IF($D13&lt;Rates!$B$9,"Below target margin",""))))</f>
        <v/>
      </c>
    </row>
    <row r="14">
      <c r="A14" s="9">
        <f>IF(Costing!$A14="","",Costing!$A14)</f>
        <v/>
      </c>
      <c r="B14" s="17">
        <f>IF($A14="","",Costing!$I14)</f>
        <v/>
      </c>
      <c r="C14" s="8" t="n"/>
      <c r="D14" s="21">
        <f>IF($A14="","",IF($C14="","",IFERROR(($C14-$B14)/$C14,0)))</f>
        <v/>
      </c>
      <c r="E14" s="17">
        <f>IF($A14="","",IF($C14="","",$C14-$B14))</f>
        <v/>
      </c>
      <c r="F14" s="18">
        <f>IF($A14="","",IF($C14="","",IFERROR(($C14-$B14)/$B14,0)))</f>
        <v/>
      </c>
      <c r="G14" s="22" t="n"/>
      <c r="H14" s="23">
        <f>IF($A14="","",IF(OR($C14="",$G14=""),"",$C14*$G14))</f>
        <v/>
      </c>
      <c r="I14" s="23">
        <f>IF($A14="","",IF($G14="","",$B14*$G14))</f>
        <v/>
      </c>
      <c r="J14" s="23">
        <f>IF($A14="","",IF(OR($C14="",$G14=""),"",$H14-$I14))</f>
        <v/>
      </c>
      <c r="K14" s="19">
        <f>IF($A14="","",IF($C14="","",IFERROR(RANK($D14,$D$5:$D$204,0),"")))</f>
        <v/>
      </c>
      <c r="L14" s="19">
        <f>IF($A14="","",IF($C14="","",IFERROR(RANK($J14,$J$5:$J$204,0),"")))</f>
        <v/>
      </c>
      <c r="M14" s="17">
        <f>IF($A14="","",IFERROR($B14/(1-Rates!$B$9),0))</f>
        <v/>
      </c>
      <c r="N14" s="17">
        <f>IF($A14="","",IF($C14="","",$M14-$C14))</f>
        <v/>
      </c>
      <c r="O14" s="9">
        <f>IF($A14="","",IF($C14="","No price set",IF($D14&lt;0,"Loss-making at this price",IF($D14&lt;Rates!$B$9,"Below target margin",""))))</f>
        <v/>
      </c>
    </row>
    <row r="15">
      <c r="A15" s="9">
        <f>IF(Costing!$A15="","",Costing!$A15)</f>
        <v/>
      </c>
      <c r="B15" s="17">
        <f>IF($A15="","",Costing!$I15)</f>
        <v/>
      </c>
      <c r="C15" s="8" t="n"/>
      <c r="D15" s="21">
        <f>IF($A15="","",IF($C15="","",IFERROR(($C15-$B15)/$C15,0)))</f>
        <v/>
      </c>
      <c r="E15" s="17">
        <f>IF($A15="","",IF($C15="","",$C15-$B15))</f>
        <v/>
      </c>
      <c r="F15" s="18">
        <f>IF($A15="","",IF($C15="","",IFERROR(($C15-$B15)/$B15,0)))</f>
        <v/>
      </c>
      <c r="G15" s="22" t="n"/>
      <c r="H15" s="23">
        <f>IF($A15="","",IF(OR($C15="",$G15=""),"",$C15*$G15))</f>
        <v/>
      </c>
      <c r="I15" s="23">
        <f>IF($A15="","",IF($G15="","",$B15*$G15))</f>
        <v/>
      </c>
      <c r="J15" s="23">
        <f>IF($A15="","",IF(OR($C15="",$G15=""),"",$H15-$I15))</f>
        <v/>
      </c>
      <c r="K15" s="19">
        <f>IF($A15="","",IF($C15="","",IFERROR(RANK($D15,$D$5:$D$204,0),"")))</f>
        <v/>
      </c>
      <c r="L15" s="19">
        <f>IF($A15="","",IF($C15="","",IFERROR(RANK($J15,$J$5:$J$204,0),"")))</f>
        <v/>
      </c>
      <c r="M15" s="17">
        <f>IF($A15="","",IFERROR($B15/(1-Rates!$B$9),0))</f>
        <v/>
      </c>
      <c r="N15" s="17">
        <f>IF($A15="","",IF($C15="","",$M15-$C15))</f>
        <v/>
      </c>
      <c r="O15" s="9">
        <f>IF($A15="","",IF($C15="","No price set",IF($D15&lt;0,"Loss-making at this price",IF($D15&lt;Rates!$B$9,"Below target margin",""))))</f>
        <v/>
      </c>
    </row>
    <row r="16">
      <c r="A16" s="9">
        <f>IF(Costing!$A16="","",Costing!$A16)</f>
        <v/>
      </c>
      <c r="B16" s="17">
        <f>IF($A16="","",Costing!$I16)</f>
        <v/>
      </c>
      <c r="C16" s="8" t="n"/>
      <c r="D16" s="21">
        <f>IF($A16="","",IF($C16="","",IFERROR(($C16-$B16)/$C16,0)))</f>
        <v/>
      </c>
      <c r="E16" s="17">
        <f>IF($A16="","",IF($C16="","",$C16-$B16))</f>
        <v/>
      </c>
      <c r="F16" s="18">
        <f>IF($A16="","",IF($C16="","",IFERROR(($C16-$B16)/$B16,0)))</f>
        <v/>
      </c>
      <c r="G16" s="22" t="n"/>
      <c r="H16" s="23">
        <f>IF($A16="","",IF(OR($C16="",$G16=""),"",$C16*$G16))</f>
        <v/>
      </c>
      <c r="I16" s="23">
        <f>IF($A16="","",IF($G16="","",$B16*$G16))</f>
        <v/>
      </c>
      <c r="J16" s="23">
        <f>IF($A16="","",IF(OR($C16="",$G16=""),"",$H16-$I16))</f>
        <v/>
      </c>
      <c r="K16" s="19">
        <f>IF($A16="","",IF($C16="","",IFERROR(RANK($D16,$D$5:$D$204,0),"")))</f>
        <v/>
      </c>
      <c r="L16" s="19">
        <f>IF($A16="","",IF($C16="","",IFERROR(RANK($J16,$J$5:$J$204,0),"")))</f>
        <v/>
      </c>
      <c r="M16" s="17">
        <f>IF($A16="","",IFERROR($B16/(1-Rates!$B$9),0))</f>
        <v/>
      </c>
      <c r="N16" s="17">
        <f>IF($A16="","",IF($C16="","",$M16-$C16))</f>
        <v/>
      </c>
      <c r="O16" s="9">
        <f>IF($A16="","",IF($C16="","No price set",IF($D16&lt;0,"Loss-making at this price",IF($D16&lt;Rates!$B$9,"Below target margin",""))))</f>
        <v/>
      </c>
    </row>
    <row r="17">
      <c r="A17" s="9">
        <f>IF(Costing!$A17="","",Costing!$A17)</f>
        <v/>
      </c>
      <c r="B17" s="17">
        <f>IF($A17="","",Costing!$I17)</f>
        <v/>
      </c>
      <c r="C17" s="8" t="n"/>
      <c r="D17" s="21">
        <f>IF($A17="","",IF($C17="","",IFERROR(($C17-$B17)/$C17,0)))</f>
        <v/>
      </c>
      <c r="E17" s="17">
        <f>IF($A17="","",IF($C17="","",$C17-$B17))</f>
        <v/>
      </c>
      <c r="F17" s="18">
        <f>IF($A17="","",IF($C17="","",IFERROR(($C17-$B17)/$B17,0)))</f>
        <v/>
      </c>
      <c r="G17" s="22" t="n"/>
      <c r="H17" s="23">
        <f>IF($A17="","",IF(OR($C17="",$G17=""),"",$C17*$G17))</f>
        <v/>
      </c>
      <c r="I17" s="23">
        <f>IF($A17="","",IF($G17="","",$B17*$G17))</f>
        <v/>
      </c>
      <c r="J17" s="23">
        <f>IF($A17="","",IF(OR($C17="",$G17=""),"",$H17-$I17))</f>
        <v/>
      </c>
      <c r="K17" s="19">
        <f>IF($A17="","",IF($C17="","",IFERROR(RANK($D17,$D$5:$D$204,0),"")))</f>
        <v/>
      </c>
      <c r="L17" s="19">
        <f>IF($A17="","",IF($C17="","",IFERROR(RANK($J17,$J$5:$J$204,0),"")))</f>
        <v/>
      </c>
      <c r="M17" s="17">
        <f>IF($A17="","",IFERROR($B17/(1-Rates!$B$9),0))</f>
        <v/>
      </c>
      <c r="N17" s="17">
        <f>IF($A17="","",IF($C17="","",$M17-$C17))</f>
        <v/>
      </c>
      <c r="O17" s="9">
        <f>IF($A17="","",IF($C17="","No price set",IF($D17&lt;0,"Loss-making at this price",IF($D17&lt;Rates!$B$9,"Below target margin",""))))</f>
        <v/>
      </c>
    </row>
    <row r="18">
      <c r="A18" s="9">
        <f>IF(Costing!$A18="","",Costing!$A18)</f>
        <v/>
      </c>
      <c r="B18" s="17">
        <f>IF($A18="","",Costing!$I18)</f>
        <v/>
      </c>
      <c r="C18" s="8" t="n"/>
      <c r="D18" s="21">
        <f>IF($A18="","",IF($C18="","",IFERROR(($C18-$B18)/$C18,0)))</f>
        <v/>
      </c>
      <c r="E18" s="17">
        <f>IF($A18="","",IF($C18="","",$C18-$B18))</f>
        <v/>
      </c>
      <c r="F18" s="18">
        <f>IF($A18="","",IF($C18="","",IFERROR(($C18-$B18)/$B18,0)))</f>
        <v/>
      </c>
      <c r="G18" s="22" t="n"/>
      <c r="H18" s="23">
        <f>IF($A18="","",IF(OR($C18="",$G18=""),"",$C18*$G18))</f>
        <v/>
      </c>
      <c r="I18" s="23">
        <f>IF($A18="","",IF($G18="","",$B18*$G18))</f>
        <v/>
      </c>
      <c r="J18" s="23">
        <f>IF($A18="","",IF(OR($C18="",$G18=""),"",$H18-$I18))</f>
        <v/>
      </c>
      <c r="K18" s="19">
        <f>IF($A18="","",IF($C18="","",IFERROR(RANK($D18,$D$5:$D$204,0),"")))</f>
        <v/>
      </c>
      <c r="L18" s="19">
        <f>IF($A18="","",IF($C18="","",IFERROR(RANK($J18,$J$5:$J$204,0),"")))</f>
        <v/>
      </c>
      <c r="M18" s="17">
        <f>IF($A18="","",IFERROR($B18/(1-Rates!$B$9),0))</f>
        <v/>
      </c>
      <c r="N18" s="17">
        <f>IF($A18="","",IF($C18="","",$M18-$C18))</f>
        <v/>
      </c>
      <c r="O18" s="9">
        <f>IF($A18="","",IF($C18="","No price set",IF($D18&lt;0,"Loss-making at this price",IF($D18&lt;Rates!$B$9,"Below target margin",""))))</f>
        <v/>
      </c>
    </row>
    <row r="19">
      <c r="A19" s="9">
        <f>IF(Costing!$A19="","",Costing!$A19)</f>
        <v/>
      </c>
      <c r="B19" s="17">
        <f>IF($A19="","",Costing!$I19)</f>
        <v/>
      </c>
      <c r="C19" s="8" t="n"/>
      <c r="D19" s="21">
        <f>IF($A19="","",IF($C19="","",IFERROR(($C19-$B19)/$C19,0)))</f>
        <v/>
      </c>
      <c r="E19" s="17">
        <f>IF($A19="","",IF($C19="","",$C19-$B19))</f>
        <v/>
      </c>
      <c r="F19" s="18">
        <f>IF($A19="","",IF($C19="","",IFERROR(($C19-$B19)/$B19,0)))</f>
        <v/>
      </c>
      <c r="G19" s="22" t="n"/>
      <c r="H19" s="23">
        <f>IF($A19="","",IF(OR($C19="",$G19=""),"",$C19*$G19))</f>
        <v/>
      </c>
      <c r="I19" s="23">
        <f>IF($A19="","",IF($G19="","",$B19*$G19))</f>
        <v/>
      </c>
      <c r="J19" s="23">
        <f>IF($A19="","",IF(OR($C19="",$G19=""),"",$H19-$I19))</f>
        <v/>
      </c>
      <c r="K19" s="19">
        <f>IF($A19="","",IF($C19="","",IFERROR(RANK($D19,$D$5:$D$204,0),"")))</f>
        <v/>
      </c>
      <c r="L19" s="19">
        <f>IF($A19="","",IF($C19="","",IFERROR(RANK($J19,$J$5:$J$204,0),"")))</f>
        <v/>
      </c>
      <c r="M19" s="17">
        <f>IF($A19="","",IFERROR($B19/(1-Rates!$B$9),0))</f>
        <v/>
      </c>
      <c r="N19" s="17">
        <f>IF($A19="","",IF($C19="","",$M19-$C19))</f>
        <v/>
      </c>
      <c r="O19" s="9">
        <f>IF($A19="","",IF($C19="","No price set",IF($D19&lt;0,"Loss-making at this price",IF($D19&lt;Rates!$B$9,"Below target margin",""))))</f>
        <v/>
      </c>
    </row>
    <row r="20">
      <c r="A20" s="9">
        <f>IF(Costing!$A20="","",Costing!$A20)</f>
        <v/>
      </c>
      <c r="B20" s="17">
        <f>IF($A20="","",Costing!$I20)</f>
        <v/>
      </c>
      <c r="C20" s="8" t="n"/>
      <c r="D20" s="21">
        <f>IF($A20="","",IF($C20="","",IFERROR(($C20-$B20)/$C20,0)))</f>
        <v/>
      </c>
      <c r="E20" s="17">
        <f>IF($A20="","",IF($C20="","",$C20-$B20))</f>
        <v/>
      </c>
      <c r="F20" s="18">
        <f>IF($A20="","",IF($C20="","",IFERROR(($C20-$B20)/$B20,0)))</f>
        <v/>
      </c>
      <c r="G20" s="22" t="n"/>
      <c r="H20" s="23">
        <f>IF($A20="","",IF(OR($C20="",$G20=""),"",$C20*$G20))</f>
        <v/>
      </c>
      <c r="I20" s="23">
        <f>IF($A20="","",IF($G20="","",$B20*$G20))</f>
        <v/>
      </c>
      <c r="J20" s="23">
        <f>IF($A20="","",IF(OR($C20="",$G20=""),"",$H20-$I20))</f>
        <v/>
      </c>
      <c r="K20" s="19">
        <f>IF($A20="","",IF($C20="","",IFERROR(RANK($D20,$D$5:$D$204,0),"")))</f>
        <v/>
      </c>
      <c r="L20" s="19">
        <f>IF($A20="","",IF($C20="","",IFERROR(RANK($J20,$J$5:$J$204,0),"")))</f>
        <v/>
      </c>
      <c r="M20" s="17">
        <f>IF($A20="","",IFERROR($B20/(1-Rates!$B$9),0))</f>
        <v/>
      </c>
      <c r="N20" s="17">
        <f>IF($A20="","",IF($C20="","",$M20-$C20))</f>
        <v/>
      </c>
      <c r="O20" s="9">
        <f>IF($A20="","",IF($C20="","No price set",IF($D20&lt;0,"Loss-making at this price",IF($D20&lt;Rates!$B$9,"Below target margin",""))))</f>
        <v/>
      </c>
    </row>
    <row r="21">
      <c r="A21" s="9">
        <f>IF(Costing!$A21="","",Costing!$A21)</f>
        <v/>
      </c>
      <c r="B21" s="17">
        <f>IF($A21="","",Costing!$I21)</f>
        <v/>
      </c>
      <c r="C21" s="8" t="n"/>
      <c r="D21" s="21">
        <f>IF($A21="","",IF($C21="","",IFERROR(($C21-$B21)/$C21,0)))</f>
        <v/>
      </c>
      <c r="E21" s="17">
        <f>IF($A21="","",IF($C21="","",$C21-$B21))</f>
        <v/>
      </c>
      <c r="F21" s="18">
        <f>IF($A21="","",IF($C21="","",IFERROR(($C21-$B21)/$B21,0)))</f>
        <v/>
      </c>
      <c r="G21" s="22" t="n"/>
      <c r="H21" s="23">
        <f>IF($A21="","",IF(OR($C21="",$G21=""),"",$C21*$G21))</f>
        <v/>
      </c>
      <c r="I21" s="23">
        <f>IF($A21="","",IF($G21="","",$B21*$G21))</f>
        <v/>
      </c>
      <c r="J21" s="23">
        <f>IF($A21="","",IF(OR($C21="",$G21=""),"",$H21-$I21))</f>
        <v/>
      </c>
      <c r="K21" s="19">
        <f>IF($A21="","",IF($C21="","",IFERROR(RANK($D21,$D$5:$D$204,0),"")))</f>
        <v/>
      </c>
      <c r="L21" s="19">
        <f>IF($A21="","",IF($C21="","",IFERROR(RANK($J21,$J$5:$J$204,0),"")))</f>
        <v/>
      </c>
      <c r="M21" s="17">
        <f>IF($A21="","",IFERROR($B21/(1-Rates!$B$9),0))</f>
        <v/>
      </c>
      <c r="N21" s="17">
        <f>IF($A21="","",IF($C21="","",$M21-$C21))</f>
        <v/>
      </c>
      <c r="O21" s="9">
        <f>IF($A21="","",IF($C21="","No price set",IF($D21&lt;0,"Loss-making at this price",IF($D21&lt;Rates!$B$9,"Below target margin",""))))</f>
        <v/>
      </c>
    </row>
    <row r="22">
      <c r="A22" s="9">
        <f>IF(Costing!$A22="","",Costing!$A22)</f>
        <v/>
      </c>
      <c r="B22" s="17">
        <f>IF($A22="","",Costing!$I22)</f>
        <v/>
      </c>
      <c r="C22" s="8" t="n"/>
      <c r="D22" s="21">
        <f>IF($A22="","",IF($C22="","",IFERROR(($C22-$B22)/$C22,0)))</f>
        <v/>
      </c>
      <c r="E22" s="17">
        <f>IF($A22="","",IF($C22="","",$C22-$B22))</f>
        <v/>
      </c>
      <c r="F22" s="18">
        <f>IF($A22="","",IF($C22="","",IFERROR(($C22-$B22)/$B22,0)))</f>
        <v/>
      </c>
      <c r="G22" s="22" t="n"/>
      <c r="H22" s="23">
        <f>IF($A22="","",IF(OR($C22="",$G22=""),"",$C22*$G22))</f>
        <v/>
      </c>
      <c r="I22" s="23">
        <f>IF($A22="","",IF($G22="","",$B22*$G22))</f>
        <v/>
      </c>
      <c r="J22" s="23">
        <f>IF($A22="","",IF(OR($C22="",$G22=""),"",$H22-$I22))</f>
        <v/>
      </c>
      <c r="K22" s="19">
        <f>IF($A22="","",IF($C22="","",IFERROR(RANK($D22,$D$5:$D$204,0),"")))</f>
        <v/>
      </c>
      <c r="L22" s="19">
        <f>IF($A22="","",IF($C22="","",IFERROR(RANK($J22,$J$5:$J$204,0),"")))</f>
        <v/>
      </c>
      <c r="M22" s="17">
        <f>IF($A22="","",IFERROR($B22/(1-Rates!$B$9),0))</f>
        <v/>
      </c>
      <c r="N22" s="17">
        <f>IF($A22="","",IF($C22="","",$M22-$C22))</f>
        <v/>
      </c>
      <c r="O22" s="9">
        <f>IF($A22="","",IF($C22="","No price set",IF($D22&lt;0,"Loss-making at this price",IF($D22&lt;Rates!$B$9,"Below target margin",""))))</f>
        <v/>
      </c>
    </row>
    <row r="23">
      <c r="A23" s="9">
        <f>IF(Costing!$A23="","",Costing!$A23)</f>
        <v/>
      </c>
      <c r="B23" s="17">
        <f>IF($A23="","",Costing!$I23)</f>
        <v/>
      </c>
      <c r="C23" s="8" t="n"/>
      <c r="D23" s="21">
        <f>IF($A23="","",IF($C23="","",IFERROR(($C23-$B23)/$C23,0)))</f>
        <v/>
      </c>
      <c r="E23" s="17">
        <f>IF($A23="","",IF($C23="","",$C23-$B23))</f>
        <v/>
      </c>
      <c r="F23" s="18">
        <f>IF($A23="","",IF($C23="","",IFERROR(($C23-$B23)/$B23,0)))</f>
        <v/>
      </c>
      <c r="G23" s="22" t="n"/>
      <c r="H23" s="23">
        <f>IF($A23="","",IF(OR($C23="",$G23=""),"",$C23*$G23))</f>
        <v/>
      </c>
      <c r="I23" s="23">
        <f>IF($A23="","",IF($G23="","",$B23*$G23))</f>
        <v/>
      </c>
      <c r="J23" s="23">
        <f>IF($A23="","",IF(OR($C23="",$G23=""),"",$H23-$I23))</f>
        <v/>
      </c>
      <c r="K23" s="19">
        <f>IF($A23="","",IF($C23="","",IFERROR(RANK($D23,$D$5:$D$204,0),"")))</f>
        <v/>
      </c>
      <c r="L23" s="19">
        <f>IF($A23="","",IF($C23="","",IFERROR(RANK($J23,$J$5:$J$204,0),"")))</f>
        <v/>
      </c>
      <c r="M23" s="17">
        <f>IF($A23="","",IFERROR($B23/(1-Rates!$B$9),0))</f>
        <v/>
      </c>
      <c r="N23" s="17">
        <f>IF($A23="","",IF($C23="","",$M23-$C23))</f>
        <v/>
      </c>
      <c r="O23" s="9">
        <f>IF($A23="","",IF($C23="","No price set",IF($D23&lt;0,"Loss-making at this price",IF($D23&lt;Rates!$B$9,"Below target margin",""))))</f>
        <v/>
      </c>
    </row>
    <row r="24">
      <c r="A24" s="9">
        <f>IF(Costing!$A24="","",Costing!$A24)</f>
        <v/>
      </c>
      <c r="B24" s="17">
        <f>IF($A24="","",Costing!$I24)</f>
        <v/>
      </c>
      <c r="C24" s="8" t="n"/>
      <c r="D24" s="21">
        <f>IF($A24="","",IF($C24="","",IFERROR(($C24-$B24)/$C24,0)))</f>
        <v/>
      </c>
      <c r="E24" s="17">
        <f>IF($A24="","",IF($C24="","",$C24-$B24))</f>
        <v/>
      </c>
      <c r="F24" s="18">
        <f>IF($A24="","",IF($C24="","",IFERROR(($C24-$B24)/$B24,0)))</f>
        <v/>
      </c>
      <c r="G24" s="22" t="n"/>
      <c r="H24" s="23">
        <f>IF($A24="","",IF(OR($C24="",$G24=""),"",$C24*$G24))</f>
        <v/>
      </c>
      <c r="I24" s="23">
        <f>IF($A24="","",IF($G24="","",$B24*$G24))</f>
        <v/>
      </c>
      <c r="J24" s="23">
        <f>IF($A24="","",IF(OR($C24="",$G24=""),"",$H24-$I24))</f>
        <v/>
      </c>
      <c r="K24" s="19">
        <f>IF($A24="","",IF($C24="","",IFERROR(RANK($D24,$D$5:$D$204,0),"")))</f>
        <v/>
      </c>
      <c r="L24" s="19">
        <f>IF($A24="","",IF($C24="","",IFERROR(RANK($J24,$J$5:$J$204,0),"")))</f>
        <v/>
      </c>
      <c r="M24" s="17">
        <f>IF($A24="","",IFERROR($B24/(1-Rates!$B$9),0))</f>
        <v/>
      </c>
      <c r="N24" s="17">
        <f>IF($A24="","",IF($C24="","",$M24-$C24))</f>
        <v/>
      </c>
      <c r="O24" s="9">
        <f>IF($A24="","",IF($C24="","No price set",IF($D24&lt;0,"Loss-making at this price",IF($D24&lt;Rates!$B$9,"Below target margin",""))))</f>
        <v/>
      </c>
    </row>
    <row r="25">
      <c r="A25" s="9">
        <f>IF(Costing!$A25="","",Costing!$A25)</f>
        <v/>
      </c>
      <c r="B25" s="17">
        <f>IF($A25="","",Costing!$I25)</f>
        <v/>
      </c>
      <c r="C25" s="8" t="n"/>
      <c r="D25" s="21">
        <f>IF($A25="","",IF($C25="","",IFERROR(($C25-$B25)/$C25,0)))</f>
        <v/>
      </c>
      <c r="E25" s="17">
        <f>IF($A25="","",IF($C25="","",$C25-$B25))</f>
        <v/>
      </c>
      <c r="F25" s="18">
        <f>IF($A25="","",IF($C25="","",IFERROR(($C25-$B25)/$B25,0)))</f>
        <v/>
      </c>
      <c r="G25" s="22" t="n"/>
      <c r="H25" s="23">
        <f>IF($A25="","",IF(OR($C25="",$G25=""),"",$C25*$G25))</f>
        <v/>
      </c>
      <c r="I25" s="23">
        <f>IF($A25="","",IF($G25="","",$B25*$G25))</f>
        <v/>
      </c>
      <c r="J25" s="23">
        <f>IF($A25="","",IF(OR($C25="",$G25=""),"",$H25-$I25))</f>
        <v/>
      </c>
      <c r="K25" s="19">
        <f>IF($A25="","",IF($C25="","",IFERROR(RANK($D25,$D$5:$D$204,0),"")))</f>
        <v/>
      </c>
      <c r="L25" s="19">
        <f>IF($A25="","",IF($C25="","",IFERROR(RANK($J25,$J$5:$J$204,0),"")))</f>
        <v/>
      </c>
      <c r="M25" s="17">
        <f>IF($A25="","",IFERROR($B25/(1-Rates!$B$9),0))</f>
        <v/>
      </c>
      <c r="N25" s="17">
        <f>IF($A25="","",IF($C25="","",$M25-$C25))</f>
        <v/>
      </c>
      <c r="O25" s="9">
        <f>IF($A25="","",IF($C25="","No price set",IF($D25&lt;0,"Loss-making at this price",IF($D25&lt;Rates!$B$9,"Below target margin",""))))</f>
        <v/>
      </c>
    </row>
    <row r="26">
      <c r="A26" s="9">
        <f>IF(Costing!$A26="","",Costing!$A26)</f>
        <v/>
      </c>
      <c r="B26" s="17">
        <f>IF($A26="","",Costing!$I26)</f>
        <v/>
      </c>
      <c r="C26" s="8" t="n"/>
      <c r="D26" s="21">
        <f>IF($A26="","",IF($C26="","",IFERROR(($C26-$B26)/$C26,0)))</f>
        <v/>
      </c>
      <c r="E26" s="17">
        <f>IF($A26="","",IF($C26="","",$C26-$B26))</f>
        <v/>
      </c>
      <c r="F26" s="18">
        <f>IF($A26="","",IF($C26="","",IFERROR(($C26-$B26)/$B26,0)))</f>
        <v/>
      </c>
      <c r="G26" s="22" t="n"/>
      <c r="H26" s="23">
        <f>IF($A26="","",IF(OR($C26="",$G26=""),"",$C26*$G26))</f>
        <v/>
      </c>
      <c r="I26" s="23">
        <f>IF($A26="","",IF($G26="","",$B26*$G26))</f>
        <v/>
      </c>
      <c r="J26" s="23">
        <f>IF($A26="","",IF(OR($C26="",$G26=""),"",$H26-$I26))</f>
        <v/>
      </c>
      <c r="K26" s="19">
        <f>IF($A26="","",IF($C26="","",IFERROR(RANK($D26,$D$5:$D$204,0),"")))</f>
        <v/>
      </c>
      <c r="L26" s="19">
        <f>IF($A26="","",IF($C26="","",IFERROR(RANK($J26,$J$5:$J$204,0),"")))</f>
        <v/>
      </c>
      <c r="M26" s="17">
        <f>IF($A26="","",IFERROR($B26/(1-Rates!$B$9),0))</f>
        <v/>
      </c>
      <c r="N26" s="17">
        <f>IF($A26="","",IF($C26="","",$M26-$C26))</f>
        <v/>
      </c>
      <c r="O26" s="9">
        <f>IF($A26="","",IF($C26="","No price set",IF($D26&lt;0,"Loss-making at this price",IF($D26&lt;Rates!$B$9,"Below target margin",""))))</f>
        <v/>
      </c>
    </row>
    <row r="27">
      <c r="A27" s="9">
        <f>IF(Costing!$A27="","",Costing!$A27)</f>
        <v/>
      </c>
      <c r="B27" s="17">
        <f>IF($A27="","",Costing!$I27)</f>
        <v/>
      </c>
      <c r="C27" s="8" t="n"/>
      <c r="D27" s="21">
        <f>IF($A27="","",IF($C27="","",IFERROR(($C27-$B27)/$C27,0)))</f>
        <v/>
      </c>
      <c r="E27" s="17">
        <f>IF($A27="","",IF($C27="","",$C27-$B27))</f>
        <v/>
      </c>
      <c r="F27" s="18">
        <f>IF($A27="","",IF($C27="","",IFERROR(($C27-$B27)/$B27,0)))</f>
        <v/>
      </c>
      <c r="G27" s="22" t="n"/>
      <c r="H27" s="23">
        <f>IF($A27="","",IF(OR($C27="",$G27=""),"",$C27*$G27))</f>
        <v/>
      </c>
      <c r="I27" s="23">
        <f>IF($A27="","",IF($G27="","",$B27*$G27))</f>
        <v/>
      </c>
      <c r="J27" s="23">
        <f>IF($A27="","",IF(OR($C27="",$G27=""),"",$H27-$I27))</f>
        <v/>
      </c>
      <c r="K27" s="19">
        <f>IF($A27="","",IF($C27="","",IFERROR(RANK($D27,$D$5:$D$204,0),"")))</f>
        <v/>
      </c>
      <c r="L27" s="19">
        <f>IF($A27="","",IF($C27="","",IFERROR(RANK($J27,$J$5:$J$204,0),"")))</f>
        <v/>
      </c>
      <c r="M27" s="17">
        <f>IF($A27="","",IFERROR($B27/(1-Rates!$B$9),0))</f>
        <v/>
      </c>
      <c r="N27" s="17">
        <f>IF($A27="","",IF($C27="","",$M27-$C27))</f>
        <v/>
      </c>
      <c r="O27" s="9">
        <f>IF($A27="","",IF($C27="","No price set",IF($D27&lt;0,"Loss-making at this price",IF($D27&lt;Rates!$B$9,"Below target margin",""))))</f>
        <v/>
      </c>
    </row>
    <row r="28">
      <c r="A28" s="9">
        <f>IF(Costing!$A28="","",Costing!$A28)</f>
        <v/>
      </c>
      <c r="B28" s="17">
        <f>IF($A28="","",Costing!$I28)</f>
        <v/>
      </c>
      <c r="C28" s="8" t="n"/>
      <c r="D28" s="21">
        <f>IF($A28="","",IF($C28="","",IFERROR(($C28-$B28)/$C28,0)))</f>
        <v/>
      </c>
      <c r="E28" s="17">
        <f>IF($A28="","",IF($C28="","",$C28-$B28))</f>
        <v/>
      </c>
      <c r="F28" s="18">
        <f>IF($A28="","",IF($C28="","",IFERROR(($C28-$B28)/$B28,0)))</f>
        <v/>
      </c>
      <c r="G28" s="22" t="n"/>
      <c r="H28" s="23">
        <f>IF($A28="","",IF(OR($C28="",$G28=""),"",$C28*$G28))</f>
        <v/>
      </c>
      <c r="I28" s="23">
        <f>IF($A28="","",IF($G28="","",$B28*$G28))</f>
        <v/>
      </c>
      <c r="J28" s="23">
        <f>IF($A28="","",IF(OR($C28="",$G28=""),"",$H28-$I28))</f>
        <v/>
      </c>
      <c r="K28" s="19">
        <f>IF($A28="","",IF($C28="","",IFERROR(RANK($D28,$D$5:$D$204,0),"")))</f>
        <v/>
      </c>
      <c r="L28" s="19">
        <f>IF($A28="","",IF($C28="","",IFERROR(RANK($J28,$J$5:$J$204,0),"")))</f>
        <v/>
      </c>
      <c r="M28" s="17">
        <f>IF($A28="","",IFERROR($B28/(1-Rates!$B$9),0))</f>
        <v/>
      </c>
      <c r="N28" s="17">
        <f>IF($A28="","",IF($C28="","",$M28-$C28))</f>
        <v/>
      </c>
      <c r="O28" s="9">
        <f>IF($A28="","",IF($C28="","No price set",IF($D28&lt;0,"Loss-making at this price",IF($D28&lt;Rates!$B$9,"Below target margin",""))))</f>
        <v/>
      </c>
    </row>
    <row r="29">
      <c r="A29" s="9">
        <f>IF(Costing!$A29="","",Costing!$A29)</f>
        <v/>
      </c>
      <c r="B29" s="17">
        <f>IF($A29="","",Costing!$I29)</f>
        <v/>
      </c>
      <c r="C29" s="8" t="n"/>
      <c r="D29" s="21">
        <f>IF($A29="","",IF($C29="","",IFERROR(($C29-$B29)/$C29,0)))</f>
        <v/>
      </c>
      <c r="E29" s="17">
        <f>IF($A29="","",IF($C29="","",$C29-$B29))</f>
        <v/>
      </c>
      <c r="F29" s="18">
        <f>IF($A29="","",IF($C29="","",IFERROR(($C29-$B29)/$B29,0)))</f>
        <v/>
      </c>
      <c r="G29" s="22" t="n"/>
      <c r="H29" s="23">
        <f>IF($A29="","",IF(OR($C29="",$G29=""),"",$C29*$G29))</f>
        <v/>
      </c>
      <c r="I29" s="23">
        <f>IF($A29="","",IF($G29="","",$B29*$G29))</f>
        <v/>
      </c>
      <c r="J29" s="23">
        <f>IF($A29="","",IF(OR($C29="",$G29=""),"",$H29-$I29))</f>
        <v/>
      </c>
      <c r="K29" s="19">
        <f>IF($A29="","",IF($C29="","",IFERROR(RANK($D29,$D$5:$D$204,0),"")))</f>
        <v/>
      </c>
      <c r="L29" s="19">
        <f>IF($A29="","",IF($C29="","",IFERROR(RANK($J29,$J$5:$J$204,0),"")))</f>
        <v/>
      </c>
      <c r="M29" s="17">
        <f>IF($A29="","",IFERROR($B29/(1-Rates!$B$9),0))</f>
        <v/>
      </c>
      <c r="N29" s="17">
        <f>IF($A29="","",IF($C29="","",$M29-$C29))</f>
        <v/>
      </c>
      <c r="O29" s="9">
        <f>IF($A29="","",IF($C29="","No price set",IF($D29&lt;0,"Loss-making at this price",IF($D29&lt;Rates!$B$9,"Below target margin",""))))</f>
        <v/>
      </c>
    </row>
    <row r="30">
      <c r="A30" s="9">
        <f>IF(Costing!$A30="","",Costing!$A30)</f>
        <v/>
      </c>
      <c r="B30" s="17">
        <f>IF($A30="","",Costing!$I30)</f>
        <v/>
      </c>
      <c r="C30" s="8" t="n"/>
      <c r="D30" s="21">
        <f>IF($A30="","",IF($C30="","",IFERROR(($C30-$B30)/$C30,0)))</f>
        <v/>
      </c>
      <c r="E30" s="17">
        <f>IF($A30="","",IF($C30="","",$C30-$B30))</f>
        <v/>
      </c>
      <c r="F30" s="18">
        <f>IF($A30="","",IF($C30="","",IFERROR(($C30-$B30)/$B30,0)))</f>
        <v/>
      </c>
      <c r="G30" s="22" t="n"/>
      <c r="H30" s="23">
        <f>IF($A30="","",IF(OR($C30="",$G30=""),"",$C30*$G30))</f>
        <v/>
      </c>
      <c r="I30" s="23">
        <f>IF($A30="","",IF($G30="","",$B30*$G30))</f>
        <v/>
      </c>
      <c r="J30" s="23">
        <f>IF($A30="","",IF(OR($C30="",$G30=""),"",$H30-$I30))</f>
        <v/>
      </c>
      <c r="K30" s="19">
        <f>IF($A30="","",IF($C30="","",IFERROR(RANK($D30,$D$5:$D$204,0),"")))</f>
        <v/>
      </c>
      <c r="L30" s="19">
        <f>IF($A30="","",IF($C30="","",IFERROR(RANK($J30,$J$5:$J$204,0),"")))</f>
        <v/>
      </c>
      <c r="M30" s="17">
        <f>IF($A30="","",IFERROR($B30/(1-Rates!$B$9),0))</f>
        <v/>
      </c>
      <c r="N30" s="17">
        <f>IF($A30="","",IF($C30="","",$M30-$C30))</f>
        <v/>
      </c>
      <c r="O30" s="9">
        <f>IF($A30="","",IF($C30="","No price set",IF($D30&lt;0,"Loss-making at this price",IF($D30&lt;Rates!$B$9,"Below target margin",""))))</f>
        <v/>
      </c>
    </row>
    <row r="31">
      <c r="A31" s="9">
        <f>IF(Costing!$A31="","",Costing!$A31)</f>
        <v/>
      </c>
      <c r="B31" s="17">
        <f>IF($A31="","",Costing!$I31)</f>
        <v/>
      </c>
      <c r="C31" s="8" t="n"/>
      <c r="D31" s="21">
        <f>IF($A31="","",IF($C31="","",IFERROR(($C31-$B31)/$C31,0)))</f>
        <v/>
      </c>
      <c r="E31" s="17">
        <f>IF($A31="","",IF($C31="","",$C31-$B31))</f>
        <v/>
      </c>
      <c r="F31" s="18">
        <f>IF($A31="","",IF($C31="","",IFERROR(($C31-$B31)/$B31,0)))</f>
        <v/>
      </c>
      <c r="G31" s="22" t="n"/>
      <c r="H31" s="23">
        <f>IF($A31="","",IF(OR($C31="",$G31=""),"",$C31*$G31))</f>
        <v/>
      </c>
      <c r="I31" s="23">
        <f>IF($A31="","",IF($G31="","",$B31*$G31))</f>
        <v/>
      </c>
      <c r="J31" s="23">
        <f>IF($A31="","",IF(OR($C31="",$G31=""),"",$H31-$I31))</f>
        <v/>
      </c>
      <c r="K31" s="19">
        <f>IF($A31="","",IF($C31="","",IFERROR(RANK($D31,$D$5:$D$204,0),"")))</f>
        <v/>
      </c>
      <c r="L31" s="19">
        <f>IF($A31="","",IF($C31="","",IFERROR(RANK($J31,$J$5:$J$204,0),"")))</f>
        <v/>
      </c>
      <c r="M31" s="17">
        <f>IF($A31="","",IFERROR($B31/(1-Rates!$B$9),0))</f>
        <v/>
      </c>
      <c r="N31" s="17">
        <f>IF($A31="","",IF($C31="","",$M31-$C31))</f>
        <v/>
      </c>
      <c r="O31" s="9">
        <f>IF($A31="","",IF($C31="","No price set",IF($D31&lt;0,"Loss-making at this price",IF($D31&lt;Rates!$B$9,"Below target margin",""))))</f>
        <v/>
      </c>
    </row>
    <row r="32">
      <c r="A32" s="9">
        <f>IF(Costing!$A32="","",Costing!$A32)</f>
        <v/>
      </c>
      <c r="B32" s="17">
        <f>IF($A32="","",Costing!$I32)</f>
        <v/>
      </c>
      <c r="C32" s="8" t="n"/>
      <c r="D32" s="21">
        <f>IF($A32="","",IF($C32="","",IFERROR(($C32-$B32)/$C32,0)))</f>
        <v/>
      </c>
      <c r="E32" s="17">
        <f>IF($A32="","",IF($C32="","",$C32-$B32))</f>
        <v/>
      </c>
      <c r="F32" s="18">
        <f>IF($A32="","",IF($C32="","",IFERROR(($C32-$B32)/$B32,0)))</f>
        <v/>
      </c>
      <c r="G32" s="22" t="n"/>
      <c r="H32" s="23">
        <f>IF($A32="","",IF(OR($C32="",$G32=""),"",$C32*$G32))</f>
        <v/>
      </c>
      <c r="I32" s="23">
        <f>IF($A32="","",IF($G32="","",$B32*$G32))</f>
        <v/>
      </c>
      <c r="J32" s="23">
        <f>IF($A32="","",IF(OR($C32="",$G32=""),"",$H32-$I32))</f>
        <v/>
      </c>
      <c r="K32" s="19">
        <f>IF($A32="","",IF($C32="","",IFERROR(RANK($D32,$D$5:$D$204,0),"")))</f>
        <v/>
      </c>
      <c r="L32" s="19">
        <f>IF($A32="","",IF($C32="","",IFERROR(RANK($J32,$J$5:$J$204,0),"")))</f>
        <v/>
      </c>
      <c r="M32" s="17">
        <f>IF($A32="","",IFERROR($B32/(1-Rates!$B$9),0))</f>
        <v/>
      </c>
      <c r="N32" s="17">
        <f>IF($A32="","",IF($C32="","",$M32-$C32))</f>
        <v/>
      </c>
      <c r="O32" s="9">
        <f>IF($A32="","",IF($C32="","No price set",IF($D32&lt;0,"Loss-making at this price",IF($D32&lt;Rates!$B$9,"Below target margin",""))))</f>
        <v/>
      </c>
    </row>
    <row r="33">
      <c r="A33" s="9">
        <f>IF(Costing!$A33="","",Costing!$A33)</f>
        <v/>
      </c>
      <c r="B33" s="17">
        <f>IF($A33="","",Costing!$I33)</f>
        <v/>
      </c>
      <c r="C33" s="8" t="n"/>
      <c r="D33" s="21">
        <f>IF($A33="","",IF($C33="","",IFERROR(($C33-$B33)/$C33,0)))</f>
        <v/>
      </c>
      <c r="E33" s="17">
        <f>IF($A33="","",IF($C33="","",$C33-$B33))</f>
        <v/>
      </c>
      <c r="F33" s="18">
        <f>IF($A33="","",IF($C33="","",IFERROR(($C33-$B33)/$B33,0)))</f>
        <v/>
      </c>
      <c r="G33" s="22" t="n"/>
      <c r="H33" s="23">
        <f>IF($A33="","",IF(OR($C33="",$G33=""),"",$C33*$G33))</f>
        <v/>
      </c>
      <c r="I33" s="23">
        <f>IF($A33="","",IF($G33="","",$B33*$G33))</f>
        <v/>
      </c>
      <c r="J33" s="23">
        <f>IF($A33="","",IF(OR($C33="",$G33=""),"",$H33-$I33))</f>
        <v/>
      </c>
      <c r="K33" s="19">
        <f>IF($A33="","",IF($C33="","",IFERROR(RANK($D33,$D$5:$D$204,0),"")))</f>
        <v/>
      </c>
      <c r="L33" s="19">
        <f>IF($A33="","",IF($C33="","",IFERROR(RANK($J33,$J$5:$J$204,0),"")))</f>
        <v/>
      </c>
      <c r="M33" s="17">
        <f>IF($A33="","",IFERROR($B33/(1-Rates!$B$9),0))</f>
        <v/>
      </c>
      <c r="N33" s="17">
        <f>IF($A33="","",IF($C33="","",$M33-$C33))</f>
        <v/>
      </c>
      <c r="O33" s="9">
        <f>IF($A33="","",IF($C33="","No price set",IF($D33&lt;0,"Loss-making at this price",IF($D33&lt;Rates!$B$9,"Below target margin",""))))</f>
        <v/>
      </c>
    </row>
    <row r="34">
      <c r="A34" s="9">
        <f>IF(Costing!$A34="","",Costing!$A34)</f>
        <v/>
      </c>
      <c r="B34" s="17">
        <f>IF($A34="","",Costing!$I34)</f>
        <v/>
      </c>
      <c r="C34" s="8" t="n"/>
      <c r="D34" s="21">
        <f>IF($A34="","",IF($C34="","",IFERROR(($C34-$B34)/$C34,0)))</f>
        <v/>
      </c>
      <c r="E34" s="17">
        <f>IF($A34="","",IF($C34="","",$C34-$B34))</f>
        <v/>
      </c>
      <c r="F34" s="18">
        <f>IF($A34="","",IF($C34="","",IFERROR(($C34-$B34)/$B34,0)))</f>
        <v/>
      </c>
      <c r="G34" s="22" t="n"/>
      <c r="H34" s="23">
        <f>IF($A34="","",IF(OR($C34="",$G34=""),"",$C34*$G34))</f>
        <v/>
      </c>
      <c r="I34" s="23">
        <f>IF($A34="","",IF($G34="","",$B34*$G34))</f>
        <v/>
      </c>
      <c r="J34" s="23">
        <f>IF($A34="","",IF(OR($C34="",$G34=""),"",$H34-$I34))</f>
        <v/>
      </c>
      <c r="K34" s="19">
        <f>IF($A34="","",IF($C34="","",IFERROR(RANK($D34,$D$5:$D$204,0),"")))</f>
        <v/>
      </c>
      <c r="L34" s="19">
        <f>IF($A34="","",IF($C34="","",IFERROR(RANK($J34,$J$5:$J$204,0),"")))</f>
        <v/>
      </c>
      <c r="M34" s="17">
        <f>IF($A34="","",IFERROR($B34/(1-Rates!$B$9),0))</f>
        <v/>
      </c>
      <c r="N34" s="17">
        <f>IF($A34="","",IF($C34="","",$M34-$C34))</f>
        <v/>
      </c>
      <c r="O34" s="9">
        <f>IF($A34="","",IF($C34="","No price set",IF($D34&lt;0,"Loss-making at this price",IF($D34&lt;Rates!$B$9,"Below target margin",""))))</f>
        <v/>
      </c>
    </row>
    <row r="35">
      <c r="A35" s="9">
        <f>IF(Costing!$A35="","",Costing!$A35)</f>
        <v/>
      </c>
      <c r="B35" s="17">
        <f>IF($A35="","",Costing!$I35)</f>
        <v/>
      </c>
      <c r="C35" s="8" t="n"/>
      <c r="D35" s="21">
        <f>IF($A35="","",IF($C35="","",IFERROR(($C35-$B35)/$C35,0)))</f>
        <v/>
      </c>
      <c r="E35" s="17">
        <f>IF($A35="","",IF($C35="","",$C35-$B35))</f>
        <v/>
      </c>
      <c r="F35" s="18">
        <f>IF($A35="","",IF($C35="","",IFERROR(($C35-$B35)/$B35,0)))</f>
        <v/>
      </c>
      <c r="G35" s="22" t="n"/>
      <c r="H35" s="23">
        <f>IF($A35="","",IF(OR($C35="",$G35=""),"",$C35*$G35))</f>
        <v/>
      </c>
      <c r="I35" s="23">
        <f>IF($A35="","",IF($G35="","",$B35*$G35))</f>
        <v/>
      </c>
      <c r="J35" s="23">
        <f>IF($A35="","",IF(OR($C35="",$G35=""),"",$H35-$I35))</f>
        <v/>
      </c>
      <c r="K35" s="19">
        <f>IF($A35="","",IF($C35="","",IFERROR(RANK($D35,$D$5:$D$204,0),"")))</f>
        <v/>
      </c>
      <c r="L35" s="19">
        <f>IF($A35="","",IF($C35="","",IFERROR(RANK($J35,$J$5:$J$204,0),"")))</f>
        <v/>
      </c>
      <c r="M35" s="17">
        <f>IF($A35="","",IFERROR($B35/(1-Rates!$B$9),0))</f>
        <v/>
      </c>
      <c r="N35" s="17">
        <f>IF($A35="","",IF($C35="","",$M35-$C35))</f>
        <v/>
      </c>
      <c r="O35" s="9">
        <f>IF($A35="","",IF($C35="","No price set",IF($D35&lt;0,"Loss-making at this price",IF($D35&lt;Rates!$B$9,"Below target margin",""))))</f>
        <v/>
      </c>
    </row>
    <row r="36">
      <c r="A36" s="9">
        <f>IF(Costing!$A36="","",Costing!$A36)</f>
        <v/>
      </c>
      <c r="B36" s="17">
        <f>IF($A36="","",Costing!$I36)</f>
        <v/>
      </c>
      <c r="C36" s="8" t="n"/>
      <c r="D36" s="21">
        <f>IF($A36="","",IF($C36="","",IFERROR(($C36-$B36)/$C36,0)))</f>
        <v/>
      </c>
      <c r="E36" s="17">
        <f>IF($A36="","",IF($C36="","",$C36-$B36))</f>
        <v/>
      </c>
      <c r="F36" s="18">
        <f>IF($A36="","",IF($C36="","",IFERROR(($C36-$B36)/$B36,0)))</f>
        <v/>
      </c>
      <c r="G36" s="22" t="n"/>
      <c r="H36" s="23">
        <f>IF($A36="","",IF(OR($C36="",$G36=""),"",$C36*$G36))</f>
        <v/>
      </c>
      <c r="I36" s="23">
        <f>IF($A36="","",IF($G36="","",$B36*$G36))</f>
        <v/>
      </c>
      <c r="J36" s="23">
        <f>IF($A36="","",IF(OR($C36="",$G36=""),"",$H36-$I36))</f>
        <v/>
      </c>
      <c r="K36" s="19">
        <f>IF($A36="","",IF($C36="","",IFERROR(RANK($D36,$D$5:$D$204,0),"")))</f>
        <v/>
      </c>
      <c r="L36" s="19">
        <f>IF($A36="","",IF($C36="","",IFERROR(RANK($J36,$J$5:$J$204,0),"")))</f>
        <v/>
      </c>
      <c r="M36" s="17">
        <f>IF($A36="","",IFERROR($B36/(1-Rates!$B$9),0))</f>
        <v/>
      </c>
      <c r="N36" s="17">
        <f>IF($A36="","",IF($C36="","",$M36-$C36))</f>
        <v/>
      </c>
      <c r="O36" s="9">
        <f>IF($A36="","",IF($C36="","No price set",IF($D36&lt;0,"Loss-making at this price",IF($D36&lt;Rates!$B$9,"Below target margin",""))))</f>
        <v/>
      </c>
    </row>
    <row r="37">
      <c r="A37" s="9">
        <f>IF(Costing!$A37="","",Costing!$A37)</f>
        <v/>
      </c>
      <c r="B37" s="17">
        <f>IF($A37="","",Costing!$I37)</f>
        <v/>
      </c>
      <c r="C37" s="8" t="n"/>
      <c r="D37" s="21">
        <f>IF($A37="","",IF($C37="","",IFERROR(($C37-$B37)/$C37,0)))</f>
        <v/>
      </c>
      <c r="E37" s="17">
        <f>IF($A37="","",IF($C37="","",$C37-$B37))</f>
        <v/>
      </c>
      <c r="F37" s="18">
        <f>IF($A37="","",IF($C37="","",IFERROR(($C37-$B37)/$B37,0)))</f>
        <v/>
      </c>
      <c r="G37" s="22" t="n"/>
      <c r="H37" s="23">
        <f>IF($A37="","",IF(OR($C37="",$G37=""),"",$C37*$G37))</f>
        <v/>
      </c>
      <c r="I37" s="23">
        <f>IF($A37="","",IF($G37="","",$B37*$G37))</f>
        <v/>
      </c>
      <c r="J37" s="23">
        <f>IF($A37="","",IF(OR($C37="",$G37=""),"",$H37-$I37))</f>
        <v/>
      </c>
      <c r="K37" s="19">
        <f>IF($A37="","",IF($C37="","",IFERROR(RANK($D37,$D$5:$D$204,0),"")))</f>
        <v/>
      </c>
      <c r="L37" s="19">
        <f>IF($A37="","",IF($C37="","",IFERROR(RANK($J37,$J$5:$J$204,0),"")))</f>
        <v/>
      </c>
      <c r="M37" s="17">
        <f>IF($A37="","",IFERROR($B37/(1-Rates!$B$9),0))</f>
        <v/>
      </c>
      <c r="N37" s="17">
        <f>IF($A37="","",IF($C37="","",$M37-$C37))</f>
        <v/>
      </c>
      <c r="O37" s="9">
        <f>IF($A37="","",IF($C37="","No price set",IF($D37&lt;0,"Loss-making at this price",IF($D37&lt;Rates!$B$9,"Below target margin",""))))</f>
        <v/>
      </c>
    </row>
    <row r="38">
      <c r="A38" s="9">
        <f>IF(Costing!$A38="","",Costing!$A38)</f>
        <v/>
      </c>
      <c r="B38" s="17">
        <f>IF($A38="","",Costing!$I38)</f>
        <v/>
      </c>
      <c r="C38" s="8" t="n"/>
      <c r="D38" s="21">
        <f>IF($A38="","",IF($C38="","",IFERROR(($C38-$B38)/$C38,0)))</f>
        <v/>
      </c>
      <c r="E38" s="17">
        <f>IF($A38="","",IF($C38="","",$C38-$B38))</f>
        <v/>
      </c>
      <c r="F38" s="18">
        <f>IF($A38="","",IF($C38="","",IFERROR(($C38-$B38)/$B38,0)))</f>
        <v/>
      </c>
      <c r="G38" s="22" t="n"/>
      <c r="H38" s="23">
        <f>IF($A38="","",IF(OR($C38="",$G38=""),"",$C38*$G38))</f>
        <v/>
      </c>
      <c r="I38" s="23">
        <f>IF($A38="","",IF($G38="","",$B38*$G38))</f>
        <v/>
      </c>
      <c r="J38" s="23">
        <f>IF($A38="","",IF(OR($C38="",$G38=""),"",$H38-$I38))</f>
        <v/>
      </c>
      <c r="K38" s="19">
        <f>IF($A38="","",IF($C38="","",IFERROR(RANK($D38,$D$5:$D$204,0),"")))</f>
        <v/>
      </c>
      <c r="L38" s="19">
        <f>IF($A38="","",IF($C38="","",IFERROR(RANK($J38,$J$5:$J$204,0),"")))</f>
        <v/>
      </c>
      <c r="M38" s="17">
        <f>IF($A38="","",IFERROR($B38/(1-Rates!$B$9),0))</f>
        <v/>
      </c>
      <c r="N38" s="17">
        <f>IF($A38="","",IF($C38="","",$M38-$C38))</f>
        <v/>
      </c>
      <c r="O38" s="9">
        <f>IF($A38="","",IF($C38="","No price set",IF($D38&lt;0,"Loss-making at this price",IF($D38&lt;Rates!$B$9,"Below target margin",""))))</f>
        <v/>
      </c>
    </row>
    <row r="39">
      <c r="A39" s="9">
        <f>IF(Costing!$A39="","",Costing!$A39)</f>
        <v/>
      </c>
      <c r="B39" s="17">
        <f>IF($A39="","",Costing!$I39)</f>
        <v/>
      </c>
      <c r="C39" s="8" t="n"/>
      <c r="D39" s="21">
        <f>IF($A39="","",IF($C39="","",IFERROR(($C39-$B39)/$C39,0)))</f>
        <v/>
      </c>
      <c r="E39" s="17">
        <f>IF($A39="","",IF($C39="","",$C39-$B39))</f>
        <v/>
      </c>
      <c r="F39" s="18">
        <f>IF($A39="","",IF($C39="","",IFERROR(($C39-$B39)/$B39,0)))</f>
        <v/>
      </c>
      <c r="G39" s="22" t="n"/>
      <c r="H39" s="23">
        <f>IF($A39="","",IF(OR($C39="",$G39=""),"",$C39*$G39))</f>
        <v/>
      </c>
      <c r="I39" s="23">
        <f>IF($A39="","",IF($G39="","",$B39*$G39))</f>
        <v/>
      </c>
      <c r="J39" s="23">
        <f>IF($A39="","",IF(OR($C39="",$G39=""),"",$H39-$I39))</f>
        <v/>
      </c>
      <c r="K39" s="19">
        <f>IF($A39="","",IF($C39="","",IFERROR(RANK($D39,$D$5:$D$204,0),"")))</f>
        <v/>
      </c>
      <c r="L39" s="19">
        <f>IF($A39="","",IF($C39="","",IFERROR(RANK($J39,$J$5:$J$204,0),"")))</f>
        <v/>
      </c>
      <c r="M39" s="17">
        <f>IF($A39="","",IFERROR($B39/(1-Rates!$B$9),0))</f>
        <v/>
      </c>
      <c r="N39" s="17">
        <f>IF($A39="","",IF($C39="","",$M39-$C39))</f>
        <v/>
      </c>
      <c r="O39" s="9">
        <f>IF($A39="","",IF($C39="","No price set",IF($D39&lt;0,"Loss-making at this price",IF($D39&lt;Rates!$B$9,"Below target margin",""))))</f>
        <v/>
      </c>
    </row>
    <row r="40">
      <c r="A40" s="9">
        <f>IF(Costing!$A40="","",Costing!$A40)</f>
        <v/>
      </c>
      <c r="B40" s="17">
        <f>IF($A40="","",Costing!$I40)</f>
        <v/>
      </c>
      <c r="C40" s="8" t="n"/>
      <c r="D40" s="21">
        <f>IF($A40="","",IF($C40="","",IFERROR(($C40-$B40)/$C40,0)))</f>
        <v/>
      </c>
      <c r="E40" s="17">
        <f>IF($A40="","",IF($C40="","",$C40-$B40))</f>
        <v/>
      </c>
      <c r="F40" s="18">
        <f>IF($A40="","",IF($C40="","",IFERROR(($C40-$B40)/$B40,0)))</f>
        <v/>
      </c>
      <c r="G40" s="22" t="n"/>
      <c r="H40" s="23">
        <f>IF($A40="","",IF(OR($C40="",$G40=""),"",$C40*$G40))</f>
        <v/>
      </c>
      <c r="I40" s="23">
        <f>IF($A40="","",IF($G40="","",$B40*$G40))</f>
        <v/>
      </c>
      <c r="J40" s="23">
        <f>IF($A40="","",IF(OR($C40="",$G40=""),"",$H40-$I40))</f>
        <v/>
      </c>
      <c r="K40" s="19">
        <f>IF($A40="","",IF($C40="","",IFERROR(RANK($D40,$D$5:$D$204,0),"")))</f>
        <v/>
      </c>
      <c r="L40" s="19">
        <f>IF($A40="","",IF($C40="","",IFERROR(RANK($J40,$J$5:$J$204,0),"")))</f>
        <v/>
      </c>
      <c r="M40" s="17">
        <f>IF($A40="","",IFERROR($B40/(1-Rates!$B$9),0))</f>
        <v/>
      </c>
      <c r="N40" s="17">
        <f>IF($A40="","",IF($C40="","",$M40-$C40))</f>
        <v/>
      </c>
      <c r="O40" s="9">
        <f>IF($A40="","",IF($C40="","No price set",IF($D40&lt;0,"Loss-making at this price",IF($D40&lt;Rates!$B$9,"Below target margin",""))))</f>
        <v/>
      </c>
    </row>
    <row r="41">
      <c r="A41" s="9">
        <f>IF(Costing!$A41="","",Costing!$A41)</f>
        <v/>
      </c>
      <c r="B41" s="17">
        <f>IF($A41="","",Costing!$I41)</f>
        <v/>
      </c>
      <c r="C41" s="8" t="n"/>
      <c r="D41" s="21">
        <f>IF($A41="","",IF($C41="","",IFERROR(($C41-$B41)/$C41,0)))</f>
        <v/>
      </c>
      <c r="E41" s="17">
        <f>IF($A41="","",IF($C41="","",$C41-$B41))</f>
        <v/>
      </c>
      <c r="F41" s="18">
        <f>IF($A41="","",IF($C41="","",IFERROR(($C41-$B41)/$B41,0)))</f>
        <v/>
      </c>
      <c r="G41" s="22" t="n"/>
      <c r="H41" s="23">
        <f>IF($A41="","",IF(OR($C41="",$G41=""),"",$C41*$G41))</f>
        <v/>
      </c>
      <c r="I41" s="23">
        <f>IF($A41="","",IF($G41="","",$B41*$G41))</f>
        <v/>
      </c>
      <c r="J41" s="23">
        <f>IF($A41="","",IF(OR($C41="",$G41=""),"",$H41-$I41))</f>
        <v/>
      </c>
      <c r="K41" s="19">
        <f>IF($A41="","",IF($C41="","",IFERROR(RANK($D41,$D$5:$D$204,0),"")))</f>
        <v/>
      </c>
      <c r="L41" s="19">
        <f>IF($A41="","",IF($C41="","",IFERROR(RANK($J41,$J$5:$J$204,0),"")))</f>
        <v/>
      </c>
      <c r="M41" s="17">
        <f>IF($A41="","",IFERROR($B41/(1-Rates!$B$9),0))</f>
        <v/>
      </c>
      <c r="N41" s="17">
        <f>IF($A41="","",IF($C41="","",$M41-$C41))</f>
        <v/>
      </c>
      <c r="O41" s="9">
        <f>IF($A41="","",IF($C41="","No price set",IF($D41&lt;0,"Loss-making at this price",IF($D41&lt;Rates!$B$9,"Below target margin",""))))</f>
        <v/>
      </c>
    </row>
    <row r="42">
      <c r="A42" s="9">
        <f>IF(Costing!$A42="","",Costing!$A42)</f>
        <v/>
      </c>
      <c r="B42" s="17">
        <f>IF($A42="","",Costing!$I42)</f>
        <v/>
      </c>
      <c r="C42" s="8" t="n"/>
      <c r="D42" s="21">
        <f>IF($A42="","",IF($C42="","",IFERROR(($C42-$B42)/$C42,0)))</f>
        <v/>
      </c>
      <c r="E42" s="17">
        <f>IF($A42="","",IF($C42="","",$C42-$B42))</f>
        <v/>
      </c>
      <c r="F42" s="18">
        <f>IF($A42="","",IF($C42="","",IFERROR(($C42-$B42)/$B42,0)))</f>
        <v/>
      </c>
      <c r="G42" s="22" t="n"/>
      <c r="H42" s="23">
        <f>IF($A42="","",IF(OR($C42="",$G42=""),"",$C42*$G42))</f>
        <v/>
      </c>
      <c r="I42" s="23">
        <f>IF($A42="","",IF($G42="","",$B42*$G42))</f>
        <v/>
      </c>
      <c r="J42" s="23">
        <f>IF($A42="","",IF(OR($C42="",$G42=""),"",$H42-$I42))</f>
        <v/>
      </c>
      <c r="K42" s="19">
        <f>IF($A42="","",IF($C42="","",IFERROR(RANK($D42,$D$5:$D$204,0),"")))</f>
        <v/>
      </c>
      <c r="L42" s="19">
        <f>IF($A42="","",IF($C42="","",IFERROR(RANK($J42,$J$5:$J$204,0),"")))</f>
        <v/>
      </c>
      <c r="M42" s="17">
        <f>IF($A42="","",IFERROR($B42/(1-Rates!$B$9),0))</f>
        <v/>
      </c>
      <c r="N42" s="17">
        <f>IF($A42="","",IF($C42="","",$M42-$C42))</f>
        <v/>
      </c>
      <c r="O42" s="9">
        <f>IF($A42="","",IF($C42="","No price set",IF($D42&lt;0,"Loss-making at this price",IF($D42&lt;Rates!$B$9,"Below target margin",""))))</f>
        <v/>
      </c>
    </row>
    <row r="43">
      <c r="A43" s="9">
        <f>IF(Costing!$A43="","",Costing!$A43)</f>
        <v/>
      </c>
      <c r="B43" s="17">
        <f>IF($A43="","",Costing!$I43)</f>
        <v/>
      </c>
      <c r="C43" s="8" t="n"/>
      <c r="D43" s="21">
        <f>IF($A43="","",IF($C43="","",IFERROR(($C43-$B43)/$C43,0)))</f>
        <v/>
      </c>
      <c r="E43" s="17">
        <f>IF($A43="","",IF($C43="","",$C43-$B43))</f>
        <v/>
      </c>
      <c r="F43" s="18">
        <f>IF($A43="","",IF($C43="","",IFERROR(($C43-$B43)/$B43,0)))</f>
        <v/>
      </c>
      <c r="G43" s="22" t="n"/>
      <c r="H43" s="23">
        <f>IF($A43="","",IF(OR($C43="",$G43=""),"",$C43*$G43))</f>
        <v/>
      </c>
      <c r="I43" s="23">
        <f>IF($A43="","",IF($G43="","",$B43*$G43))</f>
        <v/>
      </c>
      <c r="J43" s="23">
        <f>IF($A43="","",IF(OR($C43="",$G43=""),"",$H43-$I43))</f>
        <v/>
      </c>
      <c r="K43" s="19">
        <f>IF($A43="","",IF($C43="","",IFERROR(RANK($D43,$D$5:$D$204,0),"")))</f>
        <v/>
      </c>
      <c r="L43" s="19">
        <f>IF($A43="","",IF($C43="","",IFERROR(RANK($J43,$J$5:$J$204,0),"")))</f>
        <v/>
      </c>
      <c r="M43" s="17">
        <f>IF($A43="","",IFERROR($B43/(1-Rates!$B$9),0))</f>
        <v/>
      </c>
      <c r="N43" s="17">
        <f>IF($A43="","",IF($C43="","",$M43-$C43))</f>
        <v/>
      </c>
      <c r="O43" s="9">
        <f>IF($A43="","",IF($C43="","No price set",IF($D43&lt;0,"Loss-making at this price",IF($D43&lt;Rates!$B$9,"Below target margin",""))))</f>
        <v/>
      </c>
    </row>
    <row r="44">
      <c r="A44" s="9">
        <f>IF(Costing!$A44="","",Costing!$A44)</f>
        <v/>
      </c>
      <c r="B44" s="17">
        <f>IF($A44="","",Costing!$I44)</f>
        <v/>
      </c>
      <c r="C44" s="8" t="n"/>
      <c r="D44" s="21">
        <f>IF($A44="","",IF($C44="","",IFERROR(($C44-$B44)/$C44,0)))</f>
        <v/>
      </c>
      <c r="E44" s="17">
        <f>IF($A44="","",IF($C44="","",$C44-$B44))</f>
        <v/>
      </c>
      <c r="F44" s="18">
        <f>IF($A44="","",IF($C44="","",IFERROR(($C44-$B44)/$B44,0)))</f>
        <v/>
      </c>
      <c r="G44" s="22" t="n"/>
      <c r="H44" s="23">
        <f>IF($A44="","",IF(OR($C44="",$G44=""),"",$C44*$G44))</f>
        <v/>
      </c>
      <c r="I44" s="23">
        <f>IF($A44="","",IF($G44="","",$B44*$G44))</f>
        <v/>
      </c>
      <c r="J44" s="23">
        <f>IF($A44="","",IF(OR($C44="",$G44=""),"",$H44-$I44))</f>
        <v/>
      </c>
      <c r="K44" s="19">
        <f>IF($A44="","",IF($C44="","",IFERROR(RANK($D44,$D$5:$D$204,0),"")))</f>
        <v/>
      </c>
      <c r="L44" s="19">
        <f>IF($A44="","",IF($C44="","",IFERROR(RANK($J44,$J$5:$J$204,0),"")))</f>
        <v/>
      </c>
      <c r="M44" s="17">
        <f>IF($A44="","",IFERROR($B44/(1-Rates!$B$9),0))</f>
        <v/>
      </c>
      <c r="N44" s="17">
        <f>IF($A44="","",IF($C44="","",$M44-$C44))</f>
        <v/>
      </c>
      <c r="O44" s="9">
        <f>IF($A44="","",IF($C44="","No price set",IF($D44&lt;0,"Loss-making at this price",IF($D44&lt;Rates!$B$9,"Below target margin",""))))</f>
        <v/>
      </c>
    </row>
    <row r="45">
      <c r="A45" s="9">
        <f>IF(Costing!$A45="","",Costing!$A45)</f>
        <v/>
      </c>
      <c r="B45" s="17">
        <f>IF($A45="","",Costing!$I45)</f>
        <v/>
      </c>
      <c r="C45" s="8" t="n"/>
      <c r="D45" s="21">
        <f>IF($A45="","",IF($C45="","",IFERROR(($C45-$B45)/$C45,0)))</f>
        <v/>
      </c>
      <c r="E45" s="17">
        <f>IF($A45="","",IF($C45="","",$C45-$B45))</f>
        <v/>
      </c>
      <c r="F45" s="18">
        <f>IF($A45="","",IF($C45="","",IFERROR(($C45-$B45)/$B45,0)))</f>
        <v/>
      </c>
      <c r="G45" s="22" t="n"/>
      <c r="H45" s="23">
        <f>IF($A45="","",IF(OR($C45="",$G45=""),"",$C45*$G45))</f>
        <v/>
      </c>
      <c r="I45" s="23">
        <f>IF($A45="","",IF($G45="","",$B45*$G45))</f>
        <v/>
      </c>
      <c r="J45" s="23">
        <f>IF($A45="","",IF(OR($C45="",$G45=""),"",$H45-$I45))</f>
        <v/>
      </c>
      <c r="K45" s="19">
        <f>IF($A45="","",IF($C45="","",IFERROR(RANK($D45,$D$5:$D$204,0),"")))</f>
        <v/>
      </c>
      <c r="L45" s="19">
        <f>IF($A45="","",IF($C45="","",IFERROR(RANK($J45,$J$5:$J$204,0),"")))</f>
        <v/>
      </c>
      <c r="M45" s="17">
        <f>IF($A45="","",IFERROR($B45/(1-Rates!$B$9),0))</f>
        <v/>
      </c>
      <c r="N45" s="17">
        <f>IF($A45="","",IF($C45="","",$M45-$C45))</f>
        <v/>
      </c>
      <c r="O45" s="9">
        <f>IF($A45="","",IF($C45="","No price set",IF($D45&lt;0,"Loss-making at this price",IF($D45&lt;Rates!$B$9,"Below target margin",""))))</f>
        <v/>
      </c>
    </row>
    <row r="46">
      <c r="A46" s="9">
        <f>IF(Costing!$A46="","",Costing!$A46)</f>
        <v/>
      </c>
      <c r="B46" s="17">
        <f>IF($A46="","",Costing!$I46)</f>
        <v/>
      </c>
      <c r="C46" s="8" t="n"/>
      <c r="D46" s="21">
        <f>IF($A46="","",IF($C46="","",IFERROR(($C46-$B46)/$C46,0)))</f>
        <v/>
      </c>
      <c r="E46" s="17">
        <f>IF($A46="","",IF($C46="","",$C46-$B46))</f>
        <v/>
      </c>
      <c r="F46" s="18">
        <f>IF($A46="","",IF($C46="","",IFERROR(($C46-$B46)/$B46,0)))</f>
        <v/>
      </c>
      <c r="G46" s="22" t="n"/>
      <c r="H46" s="23">
        <f>IF($A46="","",IF(OR($C46="",$G46=""),"",$C46*$G46))</f>
        <v/>
      </c>
      <c r="I46" s="23">
        <f>IF($A46="","",IF($G46="","",$B46*$G46))</f>
        <v/>
      </c>
      <c r="J46" s="23">
        <f>IF($A46="","",IF(OR($C46="",$G46=""),"",$H46-$I46))</f>
        <v/>
      </c>
      <c r="K46" s="19">
        <f>IF($A46="","",IF($C46="","",IFERROR(RANK($D46,$D$5:$D$204,0),"")))</f>
        <v/>
      </c>
      <c r="L46" s="19">
        <f>IF($A46="","",IF($C46="","",IFERROR(RANK($J46,$J$5:$J$204,0),"")))</f>
        <v/>
      </c>
      <c r="M46" s="17">
        <f>IF($A46="","",IFERROR($B46/(1-Rates!$B$9),0))</f>
        <v/>
      </c>
      <c r="N46" s="17">
        <f>IF($A46="","",IF($C46="","",$M46-$C46))</f>
        <v/>
      </c>
      <c r="O46" s="9">
        <f>IF($A46="","",IF($C46="","No price set",IF($D46&lt;0,"Loss-making at this price",IF($D46&lt;Rates!$B$9,"Below target margin",""))))</f>
        <v/>
      </c>
    </row>
    <row r="47">
      <c r="A47" s="9">
        <f>IF(Costing!$A47="","",Costing!$A47)</f>
        <v/>
      </c>
      <c r="B47" s="17">
        <f>IF($A47="","",Costing!$I47)</f>
        <v/>
      </c>
      <c r="C47" s="8" t="n"/>
      <c r="D47" s="21">
        <f>IF($A47="","",IF($C47="","",IFERROR(($C47-$B47)/$C47,0)))</f>
        <v/>
      </c>
      <c r="E47" s="17">
        <f>IF($A47="","",IF($C47="","",$C47-$B47))</f>
        <v/>
      </c>
      <c r="F47" s="18">
        <f>IF($A47="","",IF($C47="","",IFERROR(($C47-$B47)/$B47,0)))</f>
        <v/>
      </c>
      <c r="G47" s="22" t="n"/>
      <c r="H47" s="23">
        <f>IF($A47="","",IF(OR($C47="",$G47=""),"",$C47*$G47))</f>
        <v/>
      </c>
      <c r="I47" s="23">
        <f>IF($A47="","",IF($G47="","",$B47*$G47))</f>
        <v/>
      </c>
      <c r="J47" s="23">
        <f>IF($A47="","",IF(OR($C47="",$G47=""),"",$H47-$I47))</f>
        <v/>
      </c>
      <c r="K47" s="19">
        <f>IF($A47="","",IF($C47="","",IFERROR(RANK($D47,$D$5:$D$204,0),"")))</f>
        <v/>
      </c>
      <c r="L47" s="19">
        <f>IF($A47="","",IF($C47="","",IFERROR(RANK($J47,$J$5:$J$204,0),"")))</f>
        <v/>
      </c>
      <c r="M47" s="17">
        <f>IF($A47="","",IFERROR($B47/(1-Rates!$B$9),0))</f>
        <v/>
      </c>
      <c r="N47" s="17">
        <f>IF($A47="","",IF($C47="","",$M47-$C47))</f>
        <v/>
      </c>
      <c r="O47" s="9">
        <f>IF($A47="","",IF($C47="","No price set",IF($D47&lt;0,"Loss-making at this price",IF($D47&lt;Rates!$B$9,"Below target margin",""))))</f>
        <v/>
      </c>
    </row>
    <row r="48">
      <c r="A48" s="9">
        <f>IF(Costing!$A48="","",Costing!$A48)</f>
        <v/>
      </c>
      <c r="B48" s="17">
        <f>IF($A48="","",Costing!$I48)</f>
        <v/>
      </c>
      <c r="C48" s="8" t="n"/>
      <c r="D48" s="21">
        <f>IF($A48="","",IF($C48="","",IFERROR(($C48-$B48)/$C48,0)))</f>
        <v/>
      </c>
      <c r="E48" s="17">
        <f>IF($A48="","",IF($C48="","",$C48-$B48))</f>
        <v/>
      </c>
      <c r="F48" s="18">
        <f>IF($A48="","",IF($C48="","",IFERROR(($C48-$B48)/$B48,0)))</f>
        <v/>
      </c>
      <c r="G48" s="22" t="n"/>
      <c r="H48" s="23">
        <f>IF($A48="","",IF(OR($C48="",$G48=""),"",$C48*$G48))</f>
        <v/>
      </c>
      <c r="I48" s="23">
        <f>IF($A48="","",IF($G48="","",$B48*$G48))</f>
        <v/>
      </c>
      <c r="J48" s="23">
        <f>IF($A48="","",IF(OR($C48="",$G48=""),"",$H48-$I48))</f>
        <v/>
      </c>
      <c r="K48" s="19">
        <f>IF($A48="","",IF($C48="","",IFERROR(RANK($D48,$D$5:$D$204,0),"")))</f>
        <v/>
      </c>
      <c r="L48" s="19">
        <f>IF($A48="","",IF($C48="","",IFERROR(RANK($J48,$J$5:$J$204,0),"")))</f>
        <v/>
      </c>
      <c r="M48" s="17">
        <f>IF($A48="","",IFERROR($B48/(1-Rates!$B$9),0))</f>
        <v/>
      </c>
      <c r="N48" s="17">
        <f>IF($A48="","",IF($C48="","",$M48-$C48))</f>
        <v/>
      </c>
      <c r="O48" s="9">
        <f>IF($A48="","",IF($C48="","No price set",IF($D48&lt;0,"Loss-making at this price",IF($D48&lt;Rates!$B$9,"Below target margin",""))))</f>
        <v/>
      </c>
    </row>
    <row r="49">
      <c r="A49" s="9">
        <f>IF(Costing!$A49="","",Costing!$A49)</f>
        <v/>
      </c>
      <c r="B49" s="17">
        <f>IF($A49="","",Costing!$I49)</f>
        <v/>
      </c>
      <c r="C49" s="8" t="n"/>
      <c r="D49" s="21">
        <f>IF($A49="","",IF($C49="","",IFERROR(($C49-$B49)/$C49,0)))</f>
        <v/>
      </c>
      <c r="E49" s="17">
        <f>IF($A49="","",IF($C49="","",$C49-$B49))</f>
        <v/>
      </c>
      <c r="F49" s="18">
        <f>IF($A49="","",IF($C49="","",IFERROR(($C49-$B49)/$B49,0)))</f>
        <v/>
      </c>
      <c r="G49" s="22" t="n"/>
      <c r="H49" s="23">
        <f>IF($A49="","",IF(OR($C49="",$G49=""),"",$C49*$G49))</f>
        <v/>
      </c>
      <c r="I49" s="23">
        <f>IF($A49="","",IF($G49="","",$B49*$G49))</f>
        <v/>
      </c>
      <c r="J49" s="23">
        <f>IF($A49="","",IF(OR($C49="",$G49=""),"",$H49-$I49))</f>
        <v/>
      </c>
      <c r="K49" s="19">
        <f>IF($A49="","",IF($C49="","",IFERROR(RANK($D49,$D$5:$D$204,0),"")))</f>
        <v/>
      </c>
      <c r="L49" s="19">
        <f>IF($A49="","",IF($C49="","",IFERROR(RANK($J49,$J$5:$J$204,0),"")))</f>
        <v/>
      </c>
      <c r="M49" s="17">
        <f>IF($A49="","",IFERROR($B49/(1-Rates!$B$9),0))</f>
        <v/>
      </c>
      <c r="N49" s="17">
        <f>IF($A49="","",IF($C49="","",$M49-$C49))</f>
        <v/>
      </c>
      <c r="O49" s="9">
        <f>IF($A49="","",IF($C49="","No price set",IF($D49&lt;0,"Loss-making at this price",IF($D49&lt;Rates!$B$9,"Below target margin",""))))</f>
        <v/>
      </c>
    </row>
    <row r="50">
      <c r="A50" s="9">
        <f>IF(Costing!$A50="","",Costing!$A50)</f>
        <v/>
      </c>
      <c r="B50" s="17">
        <f>IF($A50="","",Costing!$I50)</f>
        <v/>
      </c>
      <c r="C50" s="8" t="n"/>
      <c r="D50" s="21">
        <f>IF($A50="","",IF($C50="","",IFERROR(($C50-$B50)/$C50,0)))</f>
        <v/>
      </c>
      <c r="E50" s="17">
        <f>IF($A50="","",IF($C50="","",$C50-$B50))</f>
        <v/>
      </c>
      <c r="F50" s="18">
        <f>IF($A50="","",IF($C50="","",IFERROR(($C50-$B50)/$B50,0)))</f>
        <v/>
      </c>
      <c r="G50" s="22" t="n"/>
      <c r="H50" s="23">
        <f>IF($A50="","",IF(OR($C50="",$G50=""),"",$C50*$G50))</f>
        <v/>
      </c>
      <c r="I50" s="23">
        <f>IF($A50="","",IF($G50="","",$B50*$G50))</f>
        <v/>
      </c>
      <c r="J50" s="23">
        <f>IF($A50="","",IF(OR($C50="",$G50=""),"",$H50-$I50))</f>
        <v/>
      </c>
      <c r="K50" s="19">
        <f>IF($A50="","",IF($C50="","",IFERROR(RANK($D50,$D$5:$D$204,0),"")))</f>
        <v/>
      </c>
      <c r="L50" s="19">
        <f>IF($A50="","",IF($C50="","",IFERROR(RANK($J50,$J$5:$J$204,0),"")))</f>
        <v/>
      </c>
      <c r="M50" s="17">
        <f>IF($A50="","",IFERROR($B50/(1-Rates!$B$9),0))</f>
        <v/>
      </c>
      <c r="N50" s="17">
        <f>IF($A50="","",IF($C50="","",$M50-$C50))</f>
        <v/>
      </c>
      <c r="O50" s="9">
        <f>IF($A50="","",IF($C50="","No price set",IF($D50&lt;0,"Loss-making at this price",IF($D50&lt;Rates!$B$9,"Below target margin",""))))</f>
        <v/>
      </c>
    </row>
    <row r="51">
      <c r="A51" s="9">
        <f>IF(Costing!$A51="","",Costing!$A51)</f>
        <v/>
      </c>
      <c r="B51" s="17">
        <f>IF($A51="","",Costing!$I51)</f>
        <v/>
      </c>
      <c r="C51" s="8" t="n"/>
      <c r="D51" s="21">
        <f>IF($A51="","",IF($C51="","",IFERROR(($C51-$B51)/$C51,0)))</f>
        <v/>
      </c>
      <c r="E51" s="17">
        <f>IF($A51="","",IF($C51="","",$C51-$B51))</f>
        <v/>
      </c>
      <c r="F51" s="18">
        <f>IF($A51="","",IF($C51="","",IFERROR(($C51-$B51)/$B51,0)))</f>
        <v/>
      </c>
      <c r="G51" s="22" t="n"/>
      <c r="H51" s="23">
        <f>IF($A51="","",IF(OR($C51="",$G51=""),"",$C51*$G51))</f>
        <v/>
      </c>
      <c r="I51" s="23">
        <f>IF($A51="","",IF($G51="","",$B51*$G51))</f>
        <v/>
      </c>
      <c r="J51" s="23">
        <f>IF($A51="","",IF(OR($C51="",$G51=""),"",$H51-$I51))</f>
        <v/>
      </c>
      <c r="K51" s="19">
        <f>IF($A51="","",IF($C51="","",IFERROR(RANK($D51,$D$5:$D$204,0),"")))</f>
        <v/>
      </c>
      <c r="L51" s="19">
        <f>IF($A51="","",IF($C51="","",IFERROR(RANK($J51,$J$5:$J$204,0),"")))</f>
        <v/>
      </c>
      <c r="M51" s="17">
        <f>IF($A51="","",IFERROR($B51/(1-Rates!$B$9),0))</f>
        <v/>
      </c>
      <c r="N51" s="17">
        <f>IF($A51="","",IF($C51="","",$M51-$C51))</f>
        <v/>
      </c>
      <c r="O51" s="9">
        <f>IF($A51="","",IF($C51="","No price set",IF($D51&lt;0,"Loss-making at this price",IF($D51&lt;Rates!$B$9,"Below target margin",""))))</f>
        <v/>
      </c>
    </row>
    <row r="52">
      <c r="A52" s="9">
        <f>IF(Costing!$A52="","",Costing!$A52)</f>
        <v/>
      </c>
      <c r="B52" s="17">
        <f>IF($A52="","",Costing!$I52)</f>
        <v/>
      </c>
      <c r="C52" s="8" t="n"/>
      <c r="D52" s="21">
        <f>IF($A52="","",IF($C52="","",IFERROR(($C52-$B52)/$C52,0)))</f>
        <v/>
      </c>
      <c r="E52" s="17">
        <f>IF($A52="","",IF($C52="","",$C52-$B52))</f>
        <v/>
      </c>
      <c r="F52" s="18">
        <f>IF($A52="","",IF($C52="","",IFERROR(($C52-$B52)/$B52,0)))</f>
        <v/>
      </c>
      <c r="G52" s="22" t="n"/>
      <c r="H52" s="23">
        <f>IF($A52="","",IF(OR($C52="",$G52=""),"",$C52*$G52))</f>
        <v/>
      </c>
      <c r="I52" s="23">
        <f>IF($A52="","",IF($G52="","",$B52*$G52))</f>
        <v/>
      </c>
      <c r="J52" s="23">
        <f>IF($A52="","",IF(OR($C52="",$G52=""),"",$H52-$I52))</f>
        <v/>
      </c>
      <c r="K52" s="19">
        <f>IF($A52="","",IF($C52="","",IFERROR(RANK($D52,$D$5:$D$204,0),"")))</f>
        <v/>
      </c>
      <c r="L52" s="19">
        <f>IF($A52="","",IF($C52="","",IFERROR(RANK($J52,$J$5:$J$204,0),"")))</f>
        <v/>
      </c>
      <c r="M52" s="17">
        <f>IF($A52="","",IFERROR($B52/(1-Rates!$B$9),0))</f>
        <v/>
      </c>
      <c r="N52" s="17">
        <f>IF($A52="","",IF($C52="","",$M52-$C52))</f>
        <v/>
      </c>
      <c r="O52" s="9">
        <f>IF($A52="","",IF($C52="","No price set",IF($D52&lt;0,"Loss-making at this price",IF($D52&lt;Rates!$B$9,"Below target margin",""))))</f>
        <v/>
      </c>
    </row>
    <row r="53">
      <c r="A53" s="9">
        <f>IF(Costing!$A53="","",Costing!$A53)</f>
        <v/>
      </c>
      <c r="B53" s="17">
        <f>IF($A53="","",Costing!$I53)</f>
        <v/>
      </c>
      <c r="C53" s="8" t="n"/>
      <c r="D53" s="21">
        <f>IF($A53="","",IF($C53="","",IFERROR(($C53-$B53)/$C53,0)))</f>
        <v/>
      </c>
      <c r="E53" s="17">
        <f>IF($A53="","",IF($C53="","",$C53-$B53))</f>
        <v/>
      </c>
      <c r="F53" s="18">
        <f>IF($A53="","",IF($C53="","",IFERROR(($C53-$B53)/$B53,0)))</f>
        <v/>
      </c>
      <c r="G53" s="22" t="n"/>
      <c r="H53" s="23">
        <f>IF($A53="","",IF(OR($C53="",$G53=""),"",$C53*$G53))</f>
        <v/>
      </c>
      <c r="I53" s="23">
        <f>IF($A53="","",IF($G53="","",$B53*$G53))</f>
        <v/>
      </c>
      <c r="J53" s="23">
        <f>IF($A53="","",IF(OR($C53="",$G53=""),"",$H53-$I53))</f>
        <v/>
      </c>
      <c r="K53" s="19">
        <f>IF($A53="","",IF($C53="","",IFERROR(RANK($D53,$D$5:$D$204,0),"")))</f>
        <v/>
      </c>
      <c r="L53" s="19">
        <f>IF($A53="","",IF($C53="","",IFERROR(RANK($J53,$J$5:$J$204,0),"")))</f>
        <v/>
      </c>
      <c r="M53" s="17">
        <f>IF($A53="","",IFERROR($B53/(1-Rates!$B$9),0))</f>
        <v/>
      </c>
      <c r="N53" s="17">
        <f>IF($A53="","",IF($C53="","",$M53-$C53))</f>
        <v/>
      </c>
      <c r="O53" s="9">
        <f>IF($A53="","",IF($C53="","No price set",IF($D53&lt;0,"Loss-making at this price",IF($D53&lt;Rates!$B$9,"Below target margin",""))))</f>
        <v/>
      </c>
    </row>
    <row r="54">
      <c r="A54" s="9">
        <f>IF(Costing!$A54="","",Costing!$A54)</f>
        <v/>
      </c>
      <c r="B54" s="17">
        <f>IF($A54="","",Costing!$I54)</f>
        <v/>
      </c>
      <c r="C54" s="8" t="n"/>
      <c r="D54" s="21">
        <f>IF($A54="","",IF($C54="","",IFERROR(($C54-$B54)/$C54,0)))</f>
        <v/>
      </c>
      <c r="E54" s="17">
        <f>IF($A54="","",IF($C54="","",$C54-$B54))</f>
        <v/>
      </c>
      <c r="F54" s="18">
        <f>IF($A54="","",IF($C54="","",IFERROR(($C54-$B54)/$B54,0)))</f>
        <v/>
      </c>
      <c r="G54" s="22" t="n"/>
      <c r="H54" s="23">
        <f>IF($A54="","",IF(OR($C54="",$G54=""),"",$C54*$G54))</f>
        <v/>
      </c>
      <c r="I54" s="23">
        <f>IF($A54="","",IF($G54="","",$B54*$G54))</f>
        <v/>
      </c>
      <c r="J54" s="23">
        <f>IF($A54="","",IF(OR($C54="",$G54=""),"",$H54-$I54))</f>
        <v/>
      </c>
      <c r="K54" s="19">
        <f>IF($A54="","",IF($C54="","",IFERROR(RANK($D54,$D$5:$D$204,0),"")))</f>
        <v/>
      </c>
      <c r="L54" s="19">
        <f>IF($A54="","",IF($C54="","",IFERROR(RANK($J54,$J$5:$J$204,0),"")))</f>
        <v/>
      </c>
      <c r="M54" s="17">
        <f>IF($A54="","",IFERROR($B54/(1-Rates!$B$9),0))</f>
        <v/>
      </c>
      <c r="N54" s="17">
        <f>IF($A54="","",IF($C54="","",$M54-$C54))</f>
        <v/>
      </c>
      <c r="O54" s="9">
        <f>IF($A54="","",IF($C54="","No price set",IF($D54&lt;0,"Loss-making at this price",IF($D54&lt;Rates!$B$9,"Below target margin",""))))</f>
        <v/>
      </c>
    </row>
    <row r="55">
      <c r="A55" s="9">
        <f>IF(Costing!$A55="","",Costing!$A55)</f>
        <v/>
      </c>
      <c r="B55" s="17">
        <f>IF($A55="","",Costing!$I55)</f>
        <v/>
      </c>
      <c r="C55" s="8" t="n"/>
      <c r="D55" s="21">
        <f>IF($A55="","",IF($C55="","",IFERROR(($C55-$B55)/$C55,0)))</f>
        <v/>
      </c>
      <c r="E55" s="17">
        <f>IF($A55="","",IF($C55="","",$C55-$B55))</f>
        <v/>
      </c>
      <c r="F55" s="18">
        <f>IF($A55="","",IF($C55="","",IFERROR(($C55-$B55)/$B55,0)))</f>
        <v/>
      </c>
      <c r="G55" s="22" t="n"/>
      <c r="H55" s="23">
        <f>IF($A55="","",IF(OR($C55="",$G55=""),"",$C55*$G55))</f>
        <v/>
      </c>
      <c r="I55" s="23">
        <f>IF($A55="","",IF($G55="","",$B55*$G55))</f>
        <v/>
      </c>
      <c r="J55" s="23">
        <f>IF($A55="","",IF(OR($C55="",$G55=""),"",$H55-$I55))</f>
        <v/>
      </c>
      <c r="K55" s="19">
        <f>IF($A55="","",IF($C55="","",IFERROR(RANK($D55,$D$5:$D$204,0),"")))</f>
        <v/>
      </c>
      <c r="L55" s="19">
        <f>IF($A55="","",IF($C55="","",IFERROR(RANK($J55,$J$5:$J$204,0),"")))</f>
        <v/>
      </c>
      <c r="M55" s="17">
        <f>IF($A55="","",IFERROR($B55/(1-Rates!$B$9),0))</f>
        <v/>
      </c>
      <c r="N55" s="17">
        <f>IF($A55="","",IF($C55="","",$M55-$C55))</f>
        <v/>
      </c>
      <c r="O55" s="9">
        <f>IF($A55="","",IF($C55="","No price set",IF($D55&lt;0,"Loss-making at this price",IF($D55&lt;Rates!$B$9,"Below target margin",""))))</f>
        <v/>
      </c>
    </row>
    <row r="56">
      <c r="A56" s="9">
        <f>IF(Costing!$A56="","",Costing!$A56)</f>
        <v/>
      </c>
      <c r="B56" s="17">
        <f>IF($A56="","",Costing!$I56)</f>
        <v/>
      </c>
      <c r="C56" s="8" t="n"/>
      <c r="D56" s="21">
        <f>IF($A56="","",IF($C56="","",IFERROR(($C56-$B56)/$C56,0)))</f>
        <v/>
      </c>
      <c r="E56" s="17">
        <f>IF($A56="","",IF($C56="","",$C56-$B56))</f>
        <v/>
      </c>
      <c r="F56" s="18">
        <f>IF($A56="","",IF($C56="","",IFERROR(($C56-$B56)/$B56,0)))</f>
        <v/>
      </c>
      <c r="G56" s="22" t="n"/>
      <c r="H56" s="23">
        <f>IF($A56="","",IF(OR($C56="",$G56=""),"",$C56*$G56))</f>
        <v/>
      </c>
      <c r="I56" s="23">
        <f>IF($A56="","",IF($G56="","",$B56*$G56))</f>
        <v/>
      </c>
      <c r="J56" s="23">
        <f>IF($A56="","",IF(OR($C56="",$G56=""),"",$H56-$I56))</f>
        <v/>
      </c>
      <c r="K56" s="19">
        <f>IF($A56="","",IF($C56="","",IFERROR(RANK($D56,$D$5:$D$204,0),"")))</f>
        <v/>
      </c>
      <c r="L56" s="19">
        <f>IF($A56="","",IF($C56="","",IFERROR(RANK($J56,$J$5:$J$204,0),"")))</f>
        <v/>
      </c>
      <c r="M56" s="17">
        <f>IF($A56="","",IFERROR($B56/(1-Rates!$B$9),0))</f>
        <v/>
      </c>
      <c r="N56" s="17">
        <f>IF($A56="","",IF($C56="","",$M56-$C56))</f>
        <v/>
      </c>
      <c r="O56" s="9">
        <f>IF($A56="","",IF($C56="","No price set",IF($D56&lt;0,"Loss-making at this price",IF($D56&lt;Rates!$B$9,"Below target margin",""))))</f>
        <v/>
      </c>
    </row>
    <row r="57">
      <c r="A57" s="9">
        <f>IF(Costing!$A57="","",Costing!$A57)</f>
        <v/>
      </c>
      <c r="B57" s="17">
        <f>IF($A57="","",Costing!$I57)</f>
        <v/>
      </c>
      <c r="C57" s="8" t="n"/>
      <c r="D57" s="21">
        <f>IF($A57="","",IF($C57="","",IFERROR(($C57-$B57)/$C57,0)))</f>
        <v/>
      </c>
      <c r="E57" s="17">
        <f>IF($A57="","",IF($C57="","",$C57-$B57))</f>
        <v/>
      </c>
      <c r="F57" s="18">
        <f>IF($A57="","",IF($C57="","",IFERROR(($C57-$B57)/$B57,0)))</f>
        <v/>
      </c>
      <c r="G57" s="22" t="n"/>
      <c r="H57" s="23">
        <f>IF($A57="","",IF(OR($C57="",$G57=""),"",$C57*$G57))</f>
        <v/>
      </c>
      <c r="I57" s="23">
        <f>IF($A57="","",IF($G57="","",$B57*$G57))</f>
        <v/>
      </c>
      <c r="J57" s="23">
        <f>IF($A57="","",IF(OR($C57="",$G57=""),"",$H57-$I57))</f>
        <v/>
      </c>
      <c r="K57" s="19">
        <f>IF($A57="","",IF($C57="","",IFERROR(RANK($D57,$D$5:$D$204,0),"")))</f>
        <v/>
      </c>
      <c r="L57" s="19">
        <f>IF($A57="","",IF($C57="","",IFERROR(RANK($J57,$J$5:$J$204,0),"")))</f>
        <v/>
      </c>
      <c r="M57" s="17">
        <f>IF($A57="","",IFERROR($B57/(1-Rates!$B$9),0))</f>
        <v/>
      </c>
      <c r="N57" s="17">
        <f>IF($A57="","",IF($C57="","",$M57-$C57))</f>
        <v/>
      </c>
      <c r="O57" s="9">
        <f>IF($A57="","",IF($C57="","No price set",IF($D57&lt;0,"Loss-making at this price",IF($D57&lt;Rates!$B$9,"Below target margin",""))))</f>
        <v/>
      </c>
    </row>
    <row r="58">
      <c r="A58" s="9">
        <f>IF(Costing!$A58="","",Costing!$A58)</f>
        <v/>
      </c>
      <c r="B58" s="17">
        <f>IF($A58="","",Costing!$I58)</f>
        <v/>
      </c>
      <c r="C58" s="8" t="n"/>
      <c r="D58" s="21">
        <f>IF($A58="","",IF($C58="","",IFERROR(($C58-$B58)/$C58,0)))</f>
        <v/>
      </c>
      <c r="E58" s="17">
        <f>IF($A58="","",IF($C58="","",$C58-$B58))</f>
        <v/>
      </c>
      <c r="F58" s="18">
        <f>IF($A58="","",IF($C58="","",IFERROR(($C58-$B58)/$B58,0)))</f>
        <v/>
      </c>
      <c r="G58" s="22" t="n"/>
      <c r="H58" s="23">
        <f>IF($A58="","",IF(OR($C58="",$G58=""),"",$C58*$G58))</f>
        <v/>
      </c>
      <c r="I58" s="23">
        <f>IF($A58="","",IF($G58="","",$B58*$G58))</f>
        <v/>
      </c>
      <c r="J58" s="23">
        <f>IF($A58="","",IF(OR($C58="",$G58=""),"",$H58-$I58))</f>
        <v/>
      </c>
      <c r="K58" s="19">
        <f>IF($A58="","",IF($C58="","",IFERROR(RANK($D58,$D$5:$D$204,0),"")))</f>
        <v/>
      </c>
      <c r="L58" s="19">
        <f>IF($A58="","",IF($C58="","",IFERROR(RANK($J58,$J$5:$J$204,0),"")))</f>
        <v/>
      </c>
      <c r="M58" s="17">
        <f>IF($A58="","",IFERROR($B58/(1-Rates!$B$9),0))</f>
        <v/>
      </c>
      <c r="N58" s="17">
        <f>IF($A58="","",IF($C58="","",$M58-$C58))</f>
        <v/>
      </c>
      <c r="O58" s="9">
        <f>IF($A58="","",IF($C58="","No price set",IF($D58&lt;0,"Loss-making at this price",IF($D58&lt;Rates!$B$9,"Below target margin",""))))</f>
        <v/>
      </c>
    </row>
    <row r="59">
      <c r="A59" s="9">
        <f>IF(Costing!$A59="","",Costing!$A59)</f>
        <v/>
      </c>
      <c r="B59" s="17">
        <f>IF($A59="","",Costing!$I59)</f>
        <v/>
      </c>
      <c r="C59" s="8" t="n"/>
      <c r="D59" s="21">
        <f>IF($A59="","",IF($C59="","",IFERROR(($C59-$B59)/$C59,0)))</f>
        <v/>
      </c>
      <c r="E59" s="17">
        <f>IF($A59="","",IF($C59="","",$C59-$B59))</f>
        <v/>
      </c>
      <c r="F59" s="18">
        <f>IF($A59="","",IF($C59="","",IFERROR(($C59-$B59)/$B59,0)))</f>
        <v/>
      </c>
      <c r="G59" s="22" t="n"/>
      <c r="H59" s="23">
        <f>IF($A59="","",IF(OR($C59="",$G59=""),"",$C59*$G59))</f>
        <v/>
      </c>
      <c r="I59" s="23">
        <f>IF($A59="","",IF($G59="","",$B59*$G59))</f>
        <v/>
      </c>
      <c r="J59" s="23">
        <f>IF($A59="","",IF(OR($C59="",$G59=""),"",$H59-$I59))</f>
        <v/>
      </c>
      <c r="K59" s="19">
        <f>IF($A59="","",IF($C59="","",IFERROR(RANK($D59,$D$5:$D$204,0),"")))</f>
        <v/>
      </c>
      <c r="L59" s="19">
        <f>IF($A59="","",IF($C59="","",IFERROR(RANK($J59,$J$5:$J$204,0),"")))</f>
        <v/>
      </c>
      <c r="M59" s="17">
        <f>IF($A59="","",IFERROR($B59/(1-Rates!$B$9),0))</f>
        <v/>
      </c>
      <c r="N59" s="17">
        <f>IF($A59="","",IF($C59="","",$M59-$C59))</f>
        <v/>
      </c>
      <c r="O59" s="9">
        <f>IF($A59="","",IF($C59="","No price set",IF($D59&lt;0,"Loss-making at this price",IF($D59&lt;Rates!$B$9,"Below target margin",""))))</f>
        <v/>
      </c>
    </row>
    <row r="60">
      <c r="A60" s="9">
        <f>IF(Costing!$A60="","",Costing!$A60)</f>
        <v/>
      </c>
      <c r="B60" s="17">
        <f>IF($A60="","",Costing!$I60)</f>
        <v/>
      </c>
      <c r="C60" s="8" t="n"/>
      <c r="D60" s="21">
        <f>IF($A60="","",IF($C60="","",IFERROR(($C60-$B60)/$C60,0)))</f>
        <v/>
      </c>
      <c r="E60" s="17">
        <f>IF($A60="","",IF($C60="","",$C60-$B60))</f>
        <v/>
      </c>
      <c r="F60" s="18">
        <f>IF($A60="","",IF($C60="","",IFERROR(($C60-$B60)/$B60,0)))</f>
        <v/>
      </c>
      <c r="G60" s="22" t="n"/>
      <c r="H60" s="23">
        <f>IF($A60="","",IF(OR($C60="",$G60=""),"",$C60*$G60))</f>
        <v/>
      </c>
      <c r="I60" s="23">
        <f>IF($A60="","",IF($G60="","",$B60*$G60))</f>
        <v/>
      </c>
      <c r="J60" s="23">
        <f>IF($A60="","",IF(OR($C60="",$G60=""),"",$H60-$I60))</f>
        <v/>
      </c>
      <c r="K60" s="19">
        <f>IF($A60="","",IF($C60="","",IFERROR(RANK($D60,$D$5:$D$204,0),"")))</f>
        <v/>
      </c>
      <c r="L60" s="19">
        <f>IF($A60="","",IF($C60="","",IFERROR(RANK($J60,$J$5:$J$204,0),"")))</f>
        <v/>
      </c>
      <c r="M60" s="17">
        <f>IF($A60="","",IFERROR($B60/(1-Rates!$B$9),0))</f>
        <v/>
      </c>
      <c r="N60" s="17">
        <f>IF($A60="","",IF($C60="","",$M60-$C60))</f>
        <v/>
      </c>
      <c r="O60" s="9">
        <f>IF($A60="","",IF($C60="","No price set",IF($D60&lt;0,"Loss-making at this price",IF($D60&lt;Rates!$B$9,"Below target margin",""))))</f>
        <v/>
      </c>
    </row>
    <row r="61">
      <c r="A61" s="9">
        <f>IF(Costing!$A61="","",Costing!$A61)</f>
        <v/>
      </c>
      <c r="B61" s="17">
        <f>IF($A61="","",Costing!$I61)</f>
        <v/>
      </c>
      <c r="C61" s="8" t="n"/>
      <c r="D61" s="21">
        <f>IF($A61="","",IF($C61="","",IFERROR(($C61-$B61)/$C61,0)))</f>
        <v/>
      </c>
      <c r="E61" s="17">
        <f>IF($A61="","",IF($C61="","",$C61-$B61))</f>
        <v/>
      </c>
      <c r="F61" s="18">
        <f>IF($A61="","",IF($C61="","",IFERROR(($C61-$B61)/$B61,0)))</f>
        <v/>
      </c>
      <c r="G61" s="22" t="n"/>
      <c r="H61" s="23">
        <f>IF($A61="","",IF(OR($C61="",$G61=""),"",$C61*$G61))</f>
        <v/>
      </c>
      <c r="I61" s="23">
        <f>IF($A61="","",IF($G61="","",$B61*$G61))</f>
        <v/>
      </c>
      <c r="J61" s="23">
        <f>IF($A61="","",IF(OR($C61="",$G61=""),"",$H61-$I61))</f>
        <v/>
      </c>
      <c r="K61" s="19">
        <f>IF($A61="","",IF($C61="","",IFERROR(RANK($D61,$D$5:$D$204,0),"")))</f>
        <v/>
      </c>
      <c r="L61" s="19">
        <f>IF($A61="","",IF($C61="","",IFERROR(RANK($J61,$J$5:$J$204,0),"")))</f>
        <v/>
      </c>
      <c r="M61" s="17">
        <f>IF($A61="","",IFERROR($B61/(1-Rates!$B$9),0))</f>
        <v/>
      </c>
      <c r="N61" s="17">
        <f>IF($A61="","",IF($C61="","",$M61-$C61))</f>
        <v/>
      </c>
      <c r="O61" s="9">
        <f>IF($A61="","",IF($C61="","No price set",IF($D61&lt;0,"Loss-making at this price",IF($D61&lt;Rates!$B$9,"Below target margin",""))))</f>
        <v/>
      </c>
    </row>
    <row r="62">
      <c r="A62" s="9">
        <f>IF(Costing!$A62="","",Costing!$A62)</f>
        <v/>
      </c>
      <c r="B62" s="17">
        <f>IF($A62="","",Costing!$I62)</f>
        <v/>
      </c>
      <c r="C62" s="8" t="n"/>
      <c r="D62" s="21">
        <f>IF($A62="","",IF($C62="","",IFERROR(($C62-$B62)/$C62,0)))</f>
        <v/>
      </c>
      <c r="E62" s="17">
        <f>IF($A62="","",IF($C62="","",$C62-$B62))</f>
        <v/>
      </c>
      <c r="F62" s="18">
        <f>IF($A62="","",IF($C62="","",IFERROR(($C62-$B62)/$B62,0)))</f>
        <v/>
      </c>
      <c r="G62" s="22" t="n"/>
      <c r="H62" s="23">
        <f>IF($A62="","",IF(OR($C62="",$G62=""),"",$C62*$G62))</f>
        <v/>
      </c>
      <c r="I62" s="23">
        <f>IF($A62="","",IF($G62="","",$B62*$G62))</f>
        <v/>
      </c>
      <c r="J62" s="23">
        <f>IF($A62="","",IF(OR($C62="",$G62=""),"",$H62-$I62))</f>
        <v/>
      </c>
      <c r="K62" s="19">
        <f>IF($A62="","",IF($C62="","",IFERROR(RANK($D62,$D$5:$D$204,0),"")))</f>
        <v/>
      </c>
      <c r="L62" s="19">
        <f>IF($A62="","",IF($C62="","",IFERROR(RANK($J62,$J$5:$J$204,0),"")))</f>
        <v/>
      </c>
      <c r="M62" s="17">
        <f>IF($A62="","",IFERROR($B62/(1-Rates!$B$9),0))</f>
        <v/>
      </c>
      <c r="N62" s="17">
        <f>IF($A62="","",IF($C62="","",$M62-$C62))</f>
        <v/>
      </c>
      <c r="O62" s="9">
        <f>IF($A62="","",IF($C62="","No price set",IF($D62&lt;0,"Loss-making at this price",IF($D62&lt;Rates!$B$9,"Below target margin",""))))</f>
        <v/>
      </c>
    </row>
    <row r="63">
      <c r="A63" s="9">
        <f>IF(Costing!$A63="","",Costing!$A63)</f>
        <v/>
      </c>
      <c r="B63" s="17">
        <f>IF($A63="","",Costing!$I63)</f>
        <v/>
      </c>
      <c r="C63" s="8" t="n"/>
      <c r="D63" s="21">
        <f>IF($A63="","",IF($C63="","",IFERROR(($C63-$B63)/$C63,0)))</f>
        <v/>
      </c>
      <c r="E63" s="17">
        <f>IF($A63="","",IF($C63="","",$C63-$B63))</f>
        <v/>
      </c>
      <c r="F63" s="18">
        <f>IF($A63="","",IF($C63="","",IFERROR(($C63-$B63)/$B63,0)))</f>
        <v/>
      </c>
      <c r="G63" s="22" t="n"/>
      <c r="H63" s="23">
        <f>IF($A63="","",IF(OR($C63="",$G63=""),"",$C63*$G63))</f>
        <v/>
      </c>
      <c r="I63" s="23">
        <f>IF($A63="","",IF($G63="","",$B63*$G63))</f>
        <v/>
      </c>
      <c r="J63" s="23">
        <f>IF($A63="","",IF(OR($C63="",$G63=""),"",$H63-$I63))</f>
        <v/>
      </c>
      <c r="K63" s="19">
        <f>IF($A63="","",IF($C63="","",IFERROR(RANK($D63,$D$5:$D$204,0),"")))</f>
        <v/>
      </c>
      <c r="L63" s="19">
        <f>IF($A63="","",IF($C63="","",IFERROR(RANK($J63,$J$5:$J$204,0),"")))</f>
        <v/>
      </c>
      <c r="M63" s="17">
        <f>IF($A63="","",IFERROR($B63/(1-Rates!$B$9),0))</f>
        <v/>
      </c>
      <c r="N63" s="17">
        <f>IF($A63="","",IF($C63="","",$M63-$C63))</f>
        <v/>
      </c>
      <c r="O63" s="9">
        <f>IF($A63="","",IF($C63="","No price set",IF($D63&lt;0,"Loss-making at this price",IF($D63&lt;Rates!$B$9,"Below target margin",""))))</f>
        <v/>
      </c>
    </row>
    <row r="64">
      <c r="A64" s="9">
        <f>IF(Costing!$A64="","",Costing!$A64)</f>
        <v/>
      </c>
      <c r="B64" s="17">
        <f>IF($A64="","",Costing!$I64)</f>
        <v/>
      </c>
      <c r="C64" s="8" t="n"/>
      <c r="D64" s="21">
        <f>IF($A64="","",IF($C64="","",IFERROR(($C64-$B64)/$C64,0)))</f>
        <v/>
      </c>
      <c r="E64" s="17">
        <f>IF($A64="","",IF($C64="","",$C64-$B64))</f>
        <v/>
      </c>
      <c r="F64" s="18">
        <f>IF($A64="","",IF($C64="","",IFERROR(($C64-$B64)/$B64,0)))</f>
        <v/>
      </c>
      <c r="G64" s="22" t="n"/>
      <c r="H64" s="23">
        <f>IF($A64="","",IF(OR($C64="",$G64=""),"",$C64*$G64))</f>
        <v/>
      </c>
      <c r="I64" s="23">
        <f>IF($A64="","",IF($G64="","",$B64*$G64))</f>
        <v/>
      </c>
      <c r="J64" s="23">
        <f>IF($A64="","",IF(OR($C64="",$G64=""),"",$H64-$I64))</f>
        <v/>
      </c>
      <c r="K64" s="19">
        <f>IF($A64="","",IF($C64="","",IFERROR(RANK($D64,$D$5:$D$204,0),"")))</f>
        <v/>
      </c>
      <c r="L64" s="19">
        <f>IF($A64="","",IF($C64="","",IFERROR(RANK($J64,$J$5:$J$204,0),"")))</f>
        <v/>
      </c>
      <c r="M64" s="17">
        <f>IF($A64="","",IFERROR($B64/(1-Rates!$B$9),0))</f>
        <v/>
      </c>
      <c r="N64" s="17">
        <f>IF($A64="","",IF($C64="","",$M64-$C64))</f>
        <v/>
      </c>
      <c r="O64" s="9">
        <f>IF($A64="","",IF($C64="","No price set",IF($D64&lt;0,"Loss-making at this price",IF($D64&lt;Rates!$B$9,"Below target margin",""))))</f>
        <v/>
      </c>
    </row>
    <row r="65">
      <c r="A65" s="9">
        <f>IF(Costing!$A65="","",Costing!$A65)</f>
        <v/>
      </c>
      <c r="B65" s="17">
        <f>IF($A65="","",Costing!$I65)</f>
        <v/>
      </c>
      <c r="C65" s="8" t="n"/>
      <c r="D65" s="21">
        <f>IF($A65="","",IF($C65="","",IFERROR(($C65-$B65)/$C65,0)))</f>
        <v/>
      </c>
      <c r="E65" s="17">
        <f>IF($A65="","",IF($C65="","",$C65-$B65))</f>
        <v/>
      </c>
      <c r="F65" s="18">
        <f>IF($A65="","",IF($C65="","",IFERROR(($C65-$B65)/$B65,0)))</f>
        <v/>
      </c>
      <c r="G65" s="22" t="n"/>
      <c r="H65" s="23">
        <f>IF($A65="","",IF(OR($C65="",$G65=""),"",$C65*$G65))</f>
        <v/>
      </c>
      <c r="I65" s="23">
        <f>IF($A65="","",IF($G65="","",$B65*$G65))</f>
        <v/>
      </c>
      <c r="J65" s="23">
        <f>IF($A65="","",IF(OR($C65="",$G65=""),"",$H65-$I65))</f>
        <v/>
      </c>
      <c r="K65" s="19">
        <f>IF($A65="","",IF($C65="","",IFERROR(RANK($D65,$D$5:$D$204,0),"")))</f>
        <v/>
      </c>
      <c r="L65" s="19">
        <f>IF($A65="","",IF($C65="","",IFERROR(RANK($J65,$J$5:$J$204,0),"")))</f>
        <v/>
      </c>
      <c r="M65" s="17">
        <f>IF($A65="","",IFERROR($B65/(1-Rates!$B$9),0))</f>
        <v/>
      </c>
      <c r="N65" s="17">
        <f>IF($A65="","",IF($C65="","",$M65-$C65))</f>
        <v/>
      </c>
      <c r="O65" s="9">
        <f>IF($A65="","",IF($C65="","No price set",IF($D65&lt;0,"Loss-making at this price",IF($D65&lt;Rates!$B$9,"Below target margin",""))))</f>
        <v/>
      </c>
    </row>
    <row r="66">
      <c r="A66" s="9">
        <f>IF(Costing!$A66="","",Costing!$A66)</f>
        <v/>
      </c>
      <c r="B66" s="17">
        <f>IF($A66="","",Costing!$I66)</f>
        <v/>
      </c>
      <c r="C66" s="8" t="n"/>
      <c r="D66" s="21">
        <f>IF($A66="","",IF($C66="","",IFERROR(($C66-$B66)/$C66,0)))</f>
        <v/>
      </c>
      <c r="E66" s="17">
        <f>IF($A66="","",IF($C66="","",$C66-$B66))</f>
        <v/>
      </c>
      <c r="F66" s="18">
        <f>IF($A66="","",IF($C66="","",IFERROR(($C66-$B66)/$B66,0)))</f>
        <v/>
      </c>
      <c r="G66" s="22" t="n"/>
      <c r="H66" s="23">
        <f>IF($A66="","",IF(OR($C66="",$G66=""),"",$C66*$G66))</f>
        <v/>
      </c>
      <c r="I66" s="23">
        <f>IF($A66="","",IF($G66="","",$B66*$G66))</f>
        <v/>
      </c>
      <c r="J66" s="23">
        <f>IF($A66="","",IF(OR($C66="",$G66=""),"",$H66-$I66))</f>
        <v/>
      </c>
      <c r="K66" s="19">
        <f>IF($A66="","",IF($C66="","",IFERROR(RANK($D66,$D$5:$D$204,0),"")))</f>
        <v/>
      </c>
      <c r="L66" s="19">
        <f>IF($A66="","",IF($C66="","",IFERROR(RANK($J66,$J$5:$J$204,0),"")))</f>
        <v/>
      </c>
      <c r="M66" s="17">
        <f>IF($A66="","",IFERROR($B66/(1-Rates!$B$9),0))</f>
        <v/>
      </c>
      <c r="N66" s="17">
        <f>IF($A66="","",IF($C66="","",$M66-$C66))</f>
        <v/>
      </c>
      <c r="O66" s="9">
        <f>IF($A66="","",IF($C66="","No price set",IF($D66&lt;0,"Loss-making at this price",IF($D66&lt;Rates!$B$9,"Below target margin",""))))</f>
        <v/>
      </c>
    </row>
    <row r="67">
      <c r="A67" s="9">
        <f>IF(Costing!$A67="","",Costing!$A67)</f>
        <v/>
      </c>
      <c r="B67" s="17">
        <f>IF($A67="","",Costing!$I67)</f>
        <v/>
      </c>
      <c r="C67" s="8" t="n"/>
      <c r="D67" s="21">
        <f>IF($A67="","",IF($C67="","",IFERROR(($C67-$B67)/$C67,0)))</f>
        <v/>
      </c>
      <c r="E67" s="17">
        <f>IF($A67="","",IF($C67="","",$C67-$B67))</f>
        <v/>
      </c>
      <c r="F67" s="18">
        <f>IF($A67="","",IF($C67="","",IFERROR(($C67-$B67)/$B67,0)))</f>
        <v/>
      </c>
      <c r="G67" s="22" t="n"/>
      <c r="H67" s="23">
        <f>IF($A67="","",IF(OR($C67="",$G67=""),"",$C67*$G67))</f>
        <v/>
      </c>
      <c r="I67" s="23">
        <f>IF($A67="","",IF($G67="","",$B67*$G67))</f>
        <v/>
      </c>
      <c r="J67" s="23">
        <f>IF($A67="","",IF(OR($C67="",$G67=""),"",$H67-$I67))</f>
        <v/>
      </c>
      <c r="K67" s="19">
        <f>IF($A67="","",IF($C67="","",IFERROR(RANK($D67,$D$5:$D$204,0),"")))</f>
        <v/>
      </c>
      <c r="L67" s="19">
        <f>IF($A67="","",IF($C67="","",IFERROR(RANK($J67,$J$5:$J$204,0),"")))</f>
        <v/>
      </c>
      <c r="M67" s="17">
        <f>IF($A67="","",IFERROR($B67/(1-Rates!$B$9),0))</f>
        <v/>
      </c>
      <c r="N67" s="17">
        <f>IF($A67="","",IF($C67="","",$M67-$C67))</f>
        <v/>
      </c>
      <c r="O67" s="9">
        <f>IF($A67="","",IF($C67="","No price set",IF($D67&lt;0,"Loss-making at this price",IF($D67&lt;Rates!$B$9,"Below target margin",""))))</f>
        <v/>
      </c>
    </row>
    <row r="68">
      <c r="A68" s="9">
        <f>IF(Costing!$A68="","",Costing!$A68)</f>
        <v/>
      </c>
      <c r="B68" s="17">
        <f>IF($A68="","",Costing!$I68)</f>
        <v/>
      </c>
      <c r="C68" s="8" t="n"/>
      <c r="D68" s="21">
        <f>IF($A68="","",IF($C68="","",IFERROR(($C68-$B68)/$C68,0)))</f>
        <v/>
      </c>
      <c r="E68" s="17">
        <f>IF($A68="","",IF($C68="","",$C68-$B68))</f>
        <v/>
      </c>
      <c r="F68" s="18">
        <f>IF($A68="","",IF($C68="","",IFERROR(($C68-$B68)/$B68,0)))</f>
        <v/>
      </c>
      <c r="G68" s="22" t="n"/>
      <c r="H68" s="23">
        <f>IF($A68="","",IF(OR($C68="",$G68=""),"",$C68*$G68))</f>
        <v/>
      </c>
      <c r="I68" s="23">
        <f>IF($A68="","",IF($G68="","",$B68*$G68))</f>
        <v/>
      </c>
      <c r="J68" s="23">
        <f>IF($A68="","",IF(OR($C68="",$G68=""),"",$H68-$I68))</f>
        <v/>
      </c>
      <c r="K68" s="19">
        <f>IF($A68="","",IF($C68="","",IFERROR(RANK($D68,$D$5:$D$204,0),"")))</f>
        <v/>
      </c>
      <c r="L68" s="19">
        <f>IF($A68="","",IF($C68="","",IFERROR(RANK($J68,$J$5:$J$204,0),"")))</f>
        <v/>
      </c>
      <c r="M68" s="17">
        <f>IF($A68="","",IFERROR($B68/(1-Rates!$B$9),0))</f>
        <v/>
      </c>
      <c r="N68" s="17">
        <f>IF($A68="","",IF($C68="","",$M68-$C68))</f>
        <v/>
      </c>
      <c r="O68" s="9">
        <f>IF($A68="","",IF($C68="","No price set",IF($D68&lt;0,"Loss-making at this price",IF($D68&lt;Rates!$B$9,"Below target margin",""))))</f>
        <v/>
      </c>
    </row>
    <row r="69">
      <c r="A69" s="9">
        <f>IF(Costing!$A69="","",Costing!$A69)</f>
        <v/>
      </c>
      <c r="B69" s="17">
        <f>IF($A69="","",Costing!$I69)</f>
        <v/>
      </c>
      <c r="C69" s="8" t="n"/>
      <c r="D69" s="21">
        <f>IF($A69="","",IF($C69="","",IFERROR(($C69-$B69)/$C69,0)))</f>
        <v/>
      </c>
      <c r="E69" s="17">
        <f>IF($A69="","",IF($C69="","",$C69-$B69))</f>
        <v/>
      </c>
      <c r="F69" s="18">
        <f>IF($A69="","",IF($C69="","",IFERROR(($C69-$B69)/$B69,0)))</f>
        <v/>
      </c>
      <c r="G69" s="22" t="n"/>
      <c r="H69" s="23">
        <f>IF($A69="","",IF(OR($C69="",$G69=""),"",$C69*$G69))</f>
        <v/>
      </c>
      <c r="I69" s="23">
        <f>IF($A69="","",IF($G69="","",$B69*$G69))</f>
        <v/>
      </c>
      <c r="J69" s="23">
        <f>IF($A69="","",IF(OR($C69="",$G69=""),"",$H69-$I69))</f>
        <v/>
      </c>
      <c r="K69" s="19">
        <f>IF($A69="","",IF($C69="","",IFERROR(RANK($D69,$D$5:$D$204,0),"")))</f>
        <v/>
      </c>
      <c r="L69" s="19">
        <f>IF($A69="","",IF($C69="","",IFERROR(RANK($J69,$J$5:$J$204,0),"")))</f>
        <v/>
      </c>
      <c r="M69" s="17">
        <f>IF($A69="","",IFERROR($B69/(1-Rates!$B$9),0))</f>
        <v/>
      </c>
      <c r="N69" s="17">
        <f>IF($A69="","",IF($C69="","",$M69-$C69))</f>
        <v/>
      </c>
      <c r="O69" s="9">
        <f>IF($A69="","",IF($C69="","No price set",IF($D69&lt;0,"Loss-making at this price",IF($D69&lt;Rates!$B$9,"Below target margin",""))))</f>
        <v/>
      </c>
    </row>
    <row r="70">
      <c r="A70" s="9">
        <f>IF(Costing!$A70="","",Costing!$A70)</f>
        <v/>
      </c>
      <c r="B70" s="17">
        <f>IF($A70="","",Costing!$I70)</f>
        <v/>
      </c>
      <c r="C70" s="8" t="n"/>
      <c r="D70" s="21">
        <f>IF($A70="","",IF($C70="","",IFERROR(($C70-$B70)/$C70,0)))</f>
        <v/>
      </c>
      <c r="E70" s="17">
        <f>IF($A70="","",IF($C70="","",$C70-$B70))</f>
        <v/>
      </c>
      <c r="F70" s="18">
        <f>IF($A70="","",IF($C70="","",IFERROR(($C70-$B70)/$B70,0)))</f>
        <v/>
      </c>
      <c r="G70" s="22" t="n"/>
      <c r="H70" s="23">
        <f>IF($A70="","",IF(OR($C70="",$G70=""),"",$C70*$G70))</f>
        <v/>
      </c>
      <c r="I70" s="23">
        <f>IF($A70="","",IF($G70="","",$B70*$G70))</f>
        <v/>
      </c>
      <c r="J70" s="23">
        <f>IF($A70="","",IF(OR($C70="",$G70=""),"",$H70-$I70))</f>
        <v/>
      </c>
      <c r="K70" s="19">
        <f>IF($A70="","",IF($C70="","",IFERROR(RANK($D70,$D$5:$D$204,0),"")))</f>
        <v/>
      </c>
      <c r="L70" s="19">
        <f>IF($A70="","",IF($C70="","",IFERROR(RANK($J70,$J$5:$J$204,0),"")))</f>
        <v/>
      </c>
      <c r="M70" s="17">
        <f>IF($A70="","",IFERROR($B70/(1-Rates!$B$9),0))</f>
        <v/>
      </c>
      <c r="N70" s="17">
        <f>IF($A70="","",IF($C70="","",$M70-$C70))</f>
        <v/>
      </c>
      <c r="O70" s="9">
        <f>IF($A70="","",IF($C70="","No price set",IF($D70&lt;0,"Loss-making at this price",IF($D70&lt;Rates!$B$9,"Below target margin",""))))</f>
        <v/>
      </c>
    </row>
    <row r="71">
      <c r="A71" s="9">
        <f>IF(Costing!$A71="","",Costing!$A71)</f>
        <v/>
      </c>
      <c r="B71" s="17">
        <f>IF($A71="","",Costing!$I71)</f>
        <v/>
      </c>
      <c r="C71" s="8" t="n"/>
      <c r="D71" s="21">
        <f>IF($A71="","",IF($C71="","",IFERROR(($C71-$B71)/$C71,0)))</f>
        <v/>
      </c>
      <c r="E71" s="17">
        <f>IF($A71="","",IF($C71="","",$C71-$B71))</f>
        <v/>
      </c>
      <c r="F71" s="18">
        <f>IF($A71="","",IF($C71="","",IFERROR(($C71-$B71)/$B71,0)))</f>
        <v/>
      </c>
      <c r="G71" s="22" t="n"/>
      <c r="H71" s="23">
        <f>IF($A71="","",IF(OR($C71="",$G71=""),"",$C71*$G71))</f>
        <v/>
      </c>
      <c r="I71" s="23">
        <f>IF($A71="","",IF($G71="","",$B71*$G71))</f>
        <v/>
      </c>
      <c r="J71" s="23">
        <f>IF($A71="","",IF(OR($C71="",$G71=""),"",$H71-$I71))</f>
        <v/>
      </c>
      <c r="K71" s="19">
        <f>IF($A71="","",IF($C71="","",IFERROR(RANK($D71,$D$5:$D$204,0),"")))</f>
        <v/>
      </c>
      <c r="L71" s="19">
        <f>IF($A71="","",IF($C71="","",IFERROR(RANK($J71,$J$5:$J$204,0),"")))</f>
        <v/>
      </c>
      <c r="M71" s="17">
        <f>IF($A71="","",IFERROR($B71/(1-Rates!$B$9),0))</f>
        <v/>
      </c>
      <c r="N71" s="17">
        <f>IF($A71="","",IF($C71="","",$M71-$C71))</f>
        <v/>
      </c>
      <c r="O71" s="9">
        <f>IF($A71="","",IF($C71="","No price set",IF($D71&lt;0,"Loss-making at this price",IF($D71&lt;Rates!$B$9,"Below target margin",""))))</f>
        <v/>
      </c>
    </row>
    <row r="72">
      <c r="A72" s="9">
        <f>IF(Costing!$A72="","",Costing!$A72)</f>
        <v/>
      </c>
      <c r="B72" s="17">
        <f>IF($A72="","",Costing!$I72)</f>
        <v/>
      </c>
      <c r="C72" s="8" t="n"/>
      <c r="D72" s="21">
        <f>IF($A72="","",IF($C72="","",IFERROR(($C72-$B72)/$C72,0)))</f>
        <v/>
      </c>
      <c r="E72" s="17">
        <f>IF($A72="","",IF($C72="","",$C72-$B72))</f>
        <v/>
      </c>
      <c r="F72" s="18">
        <f>IF($A72="","",IF($C72="","",IFERROR(($C72-$B72)/$B72,0)))</f>
        <v/>
      </c>
      <c r="G72" s="22" t="n"/>
      <c r="H72" s="23">
        <f>IF($A72="","",IF(OR($C72="",$G72=""),"",$C72*$G72))</f>
        <v/>
      </c>
      <c r="I72" s="23">
        <f>IF($A72="","",IF($G72="","",$B72*$G72))</f>
        <v/>
      </c>
      <c r="J72" s="23">
        <f>IF($A72="","",IF(OR($C72="",$G72=""),"",$H72-$I72))</f>
        <v/>
      </c>
      <c r="K72" s="19">
        <f>IF($A72="","",IF($C72="","",IFERROR(RANK($D72,$D$5:$D$204,0),"")))</f>
        <v/>
      </c>
      <c r="L72" s="19">
        <f>IF($A72="","",IF($C72="","",IFERROR(RANK($J72,$J$5:$J$204,0),"")))</f>
        <v/>
      </c>
      <c r="M72" s="17">
        <f>IF($A72="","",IFERROR($B72/(1-Rates!$B$9),0))</f>
        <v/>
      </c>
      <c r="N72" s="17">
        <f>IF($A72="","",IF($C72="","",$M72-$C72))</f>
        <v/>
      </c>
      <c r="O72" s="9">
        <f>IF($A72="","",IF($C72="","No price set",IF($D72&lt;0,"Loss-making at this price",IF($D72&lt;Rates!$B$9,"Below target margin",""))))</f>
        <v/>
      </c>
    </row>
    <row r="73">
      <c r="A73" s="9">
        <f>IF(Costing!$A73="","",Costing!$A73)</f>
        <v/>
      </c>
      <c r="B73" s="17">
        <f>IF($A73="","",Costing!$I73)</f>
        <v/>
      </c>
      <c r="C73" s="8" t="n"/>
      <c r="D73" s="21">
        <f>IF($A73="","",IF($C73="","",IFERROR(($C73-$B73)/$C73,0)))</f>
        <v/>
      </c>
      <c r="E73" s="17">
        <f>IF($A73="","",IF($C73="","",$C73-$B73))</f>
        <v/>
      </c>
      <c r="F73" s="18">
        <f>IF($A73="","",IF($C73="","",IFERROR(($C73-$B73)/$B73,0)))</f>
        <v/>
      </c>
      <c r="G73" s="22" t="n"/>
      <c r="H73" s="23">
        <f>IF($A73="","",IF(OR($C73="",$G73=""),"",$C73*$G73))</f>
        <v/>
      </c>
      <c r="I73" s="23">
        <f>IF($A73="","",IF($G73="","",$B73*$G73))</f>
        <v/>
      </c>
      <c r="J73" s="23">
        <f>IF($A73="","",IF(OR($C73="",$G73=""),"",$H73-$I73))</f>
        <v/>
      </c>
      <c r="K73" s="19">
        <f>IF($A73="","",IF($C73="","",IFERROR(RANK($D73,$D$5:$D$204,0),"")))</f>
        <v/>
      </c>
      <c r="L73" s="19">
        <f>IF($A73="","",IF($C73="","",IFERROR(RANK($J73,$J$5:$J$204,0),"")))</f>
        <v/>
      </c>
      <c r="M73" s="17">
        <f>IF($A73="","",IFERROR($B73/(1-Rates!$B$9),0))</f>
        <v/>
      </c>
      <c r="N73" s="17">
        <f>IF($A73="","",IF($C73="","",$M73-$C73))</f>
        <v/>
      </c>
      <c r="O73" s="9">
        <f>IF($A73="","",IF($C73="","No price set",IF($D73&lt;0,"Loss-making at this price",IF($D73&lt;Rates!$B$9,"Below target margin",""))))</f>
        <v/>
      </c>
    </row>
    <row r="74">
      <c r="A74" s="9">
        <f>IF(Costing!$A74="","",Costing!$A74)</f>
        <v/>
      </c>
      <c r="B74" s="17">
        <f>IF($A74="","",Costing!$I74)</f>
        <v/>
      </c>
      <c r="C74" s="8" t="n"/>
      <c r="D74" s="21">
        <f>IF($A74="","",IF($C74="","",IFERROR(($C74-$B74)/$C74,0)))</f>
        <v/>
      </c>
      <c r="E74" s="17">
        <f>IF($A74="","",IF($C74="","",$C74-$B74))</f>
        <v/>
      </c>
      <c r="F74" s="18">
        <f>IF($A74="","",IF($C74="","",IFERROR(($C74-$B74)/$B74,0)))</f>
        <v/>
      </c>
      <c r="G74" s="22" t="n"/>
      <c r="H74" s="23">
        <f>IF($A74="","",IF(OR($C74="",$G74=""),"",$C74*$G74))</f>
        <v/>
      </c>
      <c r="I74" s="23">
        <f>IF($A74="","",IF($G74="","",$B74*$G74))</f>
        <v/>
      </c>
      <c r="J74" s="23">
        <f>IF($A74="","",IF(OR($C74="",$G74=""),"",$H74-$I74))</f>
        <v/>
      </c>
      <c r="K74" s="19">
        <f>IF($A74="","",IF($C74="","",IFERROR(RANK($D74,$D$5:$D$204,0),"")))</f>
        <v/>
      </c>
      <c r="L74" s="19">
        <f>IF($A74="","",IF($C74="","",IFERROR(RANK($J74,$J$5:$J$204,0),"")))</f>
        <v/>
      </c>
      <c r="M74" s="17">
        <f>IF($A74="","",IFERROR($B74/(1-Rates!$B$9),0))</f>
        <v/>
      </c>
      <c r="N74" s="17">
        <f>IF($A74="","",IF($C74="","",$M74-$C74))</f>
        <v/>
      </c>
      <c r="O74" s="9">
        <f>IF($A74="","",IF($C74="","No price set",IF($D74&lt;0,"Loss-making at this price",IF($D74&lt;Rates!$B$9,"Below target margin",""))))</f>
        <v/>
      </c>
    </row>
    <row r="75">
      <c r="A75" s="9">
        <f>IF(Costing!$A75="","",Costing!$A75)</f>
        <v/>
      </c>
      <c r="B75" s="17">
        <f>IF($A75="","",Costing!$I75)</f>
        <v/>
      </c>
      <c r="C75" s="8" t="n"/>
      <c r="D75" s="21">
        <f>IF($A75="","",IF($C75="","",IFERROR(($C75-$B75)/$C75,0)))</f>
        <v/>
      </c>
      <c r="E75" s="17">
        <f>IF($A75="","",IF($C75="","",$C75-$B75))</f>
        <v/>
      </c>
      <c r="F75" s="18">
        <f>IF($A75="","",IF($C75="","",IFERROR(($C75-$B75)/$B75,0)))</f>
        <v/>
      </c>
      <c r="G75" s="22" t="n"/>
      <c r="H75" s="23">
        <f>IF($A75="","",IF(OR($C75="",$G75=""),"",$C75*$G75))</f>
        <v/>
      </c>
      <c r="I75" s="23">
        <f>IF($A75="","",IF($G75="","",$B75*$G75))</f>
        <v/>
      </c>
      <c r="J75" s="23">
        <f>IF($A75="","",IF(OR($C75="",$G75=""),"",$H75-$I75))</f>
        <v/>
      </c>
      <c r="K75" s="19">
        <f>IF($A75="","",IF($C75="","",IFERROR(RANK($D75,$D$5:$D$204,0),"")))</f>
        <v/>
      </c>
      <c r="L75" s="19">
        <f>IF($A75="","",IF($C75="","",IFERROR(RANK($J75,$J$5:$J$204,0),"")))</f>
        <v/>
      </c>
      <c r="M75" s="17">
        <f>IF($A75="","",IFERROR($B75/(1-Rates!$B$9),0))</f>
        <v/>
      </c>
      <c r="N75" s="17">
        <f>IF($A75="","",IF($C75="","",$M75-$C75))</f>
        <v/>
      </c>
      <c r="O75" s="9">
        <f>IF($A75="","",IF($C75="","No price set",IF($D75&lt;0,"Loss-making at this price",IF($D75&lt;Rates!$B$9,"Below target margin",""))))</f>
        <v/>
      </c>
    </row>
    <row r="76">
      <c r="A76" s="9">
        <f>IF(Costing!$A76="","",Costing!$A76)</f>
        <v/>
      </c>
      <c r="B76" s="17">
        <f>IF($A76="","",Costing!$I76)</f>
        <v/>
      </c>
      <c r="C76" s="8" t="n"/>
      <c r="D76" s="21">
        <f>IF($A76="","",IF($C76="","",IFERROR(($C76-$B76)/$C76,0)))</f>
        <v/>
      </c>
      <c r="E76" s="17">
        <f>IF($A76="","",IF($C76="","",$C76-$B76))</f>
        <v/>
      </c>
      <c r="F76" s="18">
        <f>IF($A76="","",IF($C76="","",IFERROR(($C76-$B76)/$B76,0)))</f>
        <v/>
      </c>
      <c r="G76" s="22" t="n"/>
      <c r="H76" s="23">
        <f>IF($A76="","",IF(OR($C76="",$G76=""),"",$C76*$G76))</f>
        <v/>
      </c>
      <c r="I76" s="23">
        <f>IF($A76="","",IF($G76="","",$B76*$G76))</f>
        <v/>
      </c>
      <c r="J76" s="23">
        <f>IF($A76="","",IF(OR($C76="",$G76=""),"",$H76-$I76))</f>
        <v/>
      </c>
      <c r="K76" s="19">
        <f>IF($A76="","",IF($C76="","",IFERROR(RANK($D76,$D$5:$D$204,0),"")))</f>
        <v/>
      </c>
      <c r="L76" s="19">
        <f>IF($A76="","",IF($C76="","",IFERROR(RANK($J76,$J$5:$J$204,0),"")))</f>
        <v/>
      </c>
      <c r="M76" s="17">
        <f>IF($A76="","",IFERROR($B76/(1-Rates!$B$9),0))</f>
        <v/>
      </c>
      <c r="N76" s="17">
        <f>IF($A76="","",IF($C76="","",$M76-$C76))</f>
        <v/>
      </c>
      <c r="O76" s="9">
        <f>IF($A76="","",IF($C76="","No price set",IF($D76&lt;0,"Loss-making at this price",IF($D76&lt;Rates!$B$9,"Below target margin",""))))</f>
        <v/>
      </c>
    </row>
    <row r="77">
      <c r="A77" s="9">
        <f>IF(Costing!$A77="","",Costing!$A77)</f>
        <v/>
      </c>
      <c r="B77" s="17">
        <f>IF($A77="","",Costing!$I77)</f>
        <v/>
      </c>
      <c r="C77" s="8" t="n"/>
      <c r="D77" s="21">
        <f>IF($A77="","",IF($C77="","",IFERROR(($C77-$B77)/$C77,0)))</f>
        <v/>
      </c>
      <c r="E77" s="17">
        <f>IF($A77="","",IF($C77="","",$C77-$B77))</f>
        <v/>
      </c>
      <c r="F77" s="18">
        <f>IF($A77="","",IF($C77="","",IFERROR(($C77-$B77)/$B77,0)))</f>
        <v/>
      </c>
      <c r="G77" s="22" t="n"/>
      <c r="H77" s="23">
        <f>IF($A77="","",IF(OR($C77="",$G77=""),"",$C77*$G77))</f>
        <v/>
      </c>
      <c r="I77" s="23">
        <f>IF($A77="","",IF($G77="","",$B77*$G77))</f>
        <v/>
      </c>
      <c r="J77" s="23">
        <f>IF($A77="","",IF(OR($C77="",$G77=""),"",$H77-$I77))</f>
        <v/>
      </c>
      <c r="K77" s="19">
        <f>IF($A77="","",IF($C77="","",IFERROR(RANK($D77,$D$5:$D$204,0),"")))</f>
        <v/>
      </c>
      <c r="L77" s="19">
        <f>IF($A77="","",IF($C77="","",IFERROR(RANK($J77,$J$5:$J$204,0),"")))</f>
        <v/>
      </c>
      <c r="M77" s="17">
        <f>IF($A77="","",IFERROR($B77/(1-Rates!$B$9),0))</f>
        <v/>
      </c>
      <c r="N77" s="17">
        <f>IF($A77="","",IF($C77="","",$M77-$C77))</f>
        <v/>
      </c>
      <c r="O77" s="9">
        <f>IF($A77="","",IF($C77="","No price set",IF($D77&lt;0,"Loss-making at this price",IF($D77&lt;Rates!$B$9,"Below target margin",""))))</f>
        <v/>
      </c>
    </row>
    <row r="78">
      <c r="A78" s="9">
        <f>IF(Costing!$A78="","",Costing!$A78)</f>
        <v/>
      </c>
      <c r="B78" s="17">
        <f>IF($A78="","",Costing!$I78)</f>
        <v/>
      </c>
      <c r="C78" s="8" t="n"/>
      <c r="D78" s="21">
        <f>IF($A78="","",IF($C78="","",IFERROR(($C78-$B78)/$C78,0)))</f>
        <v/>
      </c>
      <c r="E78" s="17">
        <f>IF($A78="","",IF($C78="","",$C78-$B78))</f>
        <v/>
      </c>
      <c r="F78" s="18">
        <f>IF($A78="","",IF($C78="","",IFERROR(($C78-$B78)/$B78,0)))</f>
        <v/>
      </c>
      <c r="G78" s="22" t="n"/>
      <c r="H78" s="23">
        <f>IF($A78="","",IF(OR($C78="",$G78=""),"",$C78*$G78))</f>
        <v/>
      </c>
      <c r="I78" s="23">
        <f>IF($A78="","",IF($G78="","",$B78*$G78))</f>
        <v/>
      </c>
      <c r="J78" s="23">
        <f>IF($A78="","",IF(OR($C78="",$G78=""),"",$H78-$I78))</f>
        <v/>
      </c>
      <c r="K78" s="19">
        <f>IF($A78="","",IF($C78="","",IFERROR(RANK($D78,$D$5:$D$204,0),"")))</f>
        <v/>
      </c>
      <c r="L78" s="19">
        <f>IF($A78="","",IF($C78="","",IFERROR(RANK($J78,$J$5:$J$204,0),"")))</f>
        <v/>
      </c>
      <c r="M78" s="17">
        <f>IF($A78="","",IFERROR($B78/(1-Rates!$B$9),0))</f>
        <v/>
      </c>
      <c r="N78" s="17">
        <f>IF($A78="","",IF($C78="","",$M78-$C78))</f>
        <v/>
      </c>
      <c r="O78" s="9">
        <f>IF($A78="","",IF($C78="","No price set",IF($D78&lt;0,"Loss-making at this price",IF($D78&lt;Rates!$B$9,"Below target margin",""))))</f>
        <v/>
      </c>
    </row>
    <row r="79">
      <c r="A79" s="9">
        <f>IF(Costing!$A79="","",Costing!$A79)</f>
        <v/>
      </c>
      <c r="B79" s="17">
        <f>IF($A79="","",Costing!$I79)</f>
        <v/>
      </c>
      <c r="C79" s="8" t="n"/>
      <c r="D79" s="21">
        <f>IF($A79="","",IF($C79="","",IFERROR(($C79-$B79)/$C79,0)))</f>
        <v/>
      </c>
      <c r="E79" s="17">
        <f>IF($A79="","",IF($C79="","",$C79-$B79))</f>
        <v/>
      </c>
      <c r="F79" s="18">
        <f>IF($A79="","",IF($C79="","",IFERROR(($C79-$B79)/$B79,0)))</f>
        <v/>
      </c>
      <c r="G79" s="22" t="n"/>
      <c r="H79" s="23">
        <f>IF($A79="","",IF(OR($C79="",$G79=""),"",$C79*$G79))</f>
        <v/>
      </c>
      <c r="I79" s="23">
        <f>IF($A79="","",IF($G79="","",$B79*$G79))</f>
        <v/>
      </c>
      <c r="J79" s="23">
        <f>IF($A79="","",IF(OR($C79="",$G79=""),"",$H79-$I79))</f>
        <v/>
      </c>
      <c r="K79" s="19">
        <f>IF($A79="","",IF($C79="","",IFERROR(RANK($D79,$D$5:$D$204,0),"")))</f>
        <v/>
      </c>
      <c r="L79" s="19">
        <f>IF($A79="","",IF($C79="","",IFERROR(RANK($J79,$J$5:$J$204,0),"")))</f>
        <v/>
      </c>
      <c r="M79" s="17">
        <f>IF($A79="","",IFERROR($B79/(1-Rates!$B$9),0))</f>
        <v/>
      </c>
      <c r="N79" s="17">
        <f>IF($A79="","",IF($C79="","",$M79-$C79))</f>
        <v/>
      </c>
      <c r="O79" s="9">
        <f>IF($A79="","",IF($C79="","No price set",IF($D79&lt;0,"Loss-making at this price",IF($D79&lt;Rates!$B$9,"Below target margin",""))))</f>
        <v/>
      </c>
    </row>
    <row r="80">
      <c r="A80" s="9">
        <f>IF(Costing!$A80="","",Costing!$A80)</f>
        <v/>
      </c>
      <c r="B80" s="17">
        <f>IF($A80="","",Costing!$I80)</f>
        <v/>
      </c>
      <c r="C80" s="8" t="n"/>
      <c r="D80" s="21">
        <f>IF($A80="","",IF($C80="","",IFERROR(($C80-$B80)/$C80,0)))</f>
        <v/>
      </c>
      <c r="E80" s="17">
        <f>IF($A80="","",IF($C80="","",$C80-$B80))</f>
        <v/>
      </c>
      <c r="F80" s="18">
        <f>IF($A80="","",IF($C80="","",IFERROR(($C80-$B80)/$B80,0)))</f>
        <v/>
      </c>
      <c r="G80" s="22" t="n"/>
      <c r="H80" s="23">
        <f>IF($A80="","",IF(OR($C80="",$G80=""),"",$C80*$G80))</f>
        <v/>
      </c>
      <c r="I80" s="23">
        <f>IF($A80="","",IF($G80="","",$B80*$G80))</f>
        <v/>
      </c>
      <c r="J80" s="23">
        <f>IF($A80="","",IF(OR($C80="",$G80=""),"",$H80-$I80))</f>
        <v/>
      </c>
      <c r="K80" s="19">
        <f>IF($A80="","",IF($C80="","",IFERROR(RANK($D80,$D$5:$D$204,0),"")))</f>
        <v/>
      </c>
      <c r="L80" s="19">
        <f>IF($A80="","",IF($C80="","",IFERROR(RANK($J80,$J$5:$J$204,0),"")))</f>
        <v/>
      </c>
      <c r="M80" s="17">
        <f>IF($A80="","",IFERROR($B80/(1-Rates!$B$9),0))</f>
        <v/>
      </c>
      <c r="N80" s="17">
        <f>IF($A80="","",IF($C80="","",$M80-$C80))</f>
        <v/>
      </c>
      <c r="O80" s="9">
        <f>IF($A80="","",IF($C80="","No price set",IF($D80&lt;0,"Loss-making at this price",IF($D80&lt;Rates!$B$9,"Below target margin",""))))</f>
        <v/>
      </c>
    </row>
    <row r="81">
      <c r="A81" s="9">
        <f>IF(Costing!$A81="","",Costing!$A81)</f>
        <v/>
      </c>
      <c r="B81" s="17">
        <f>IF($A81="","",Costing!$I81)</f>
        <v/>
      </c>
      <c r="C81" s="8" t="n"/>
      <c r="D81" s="21">
        <f>IF($A81="","",IF($C81="","",IFERROR(($C81-$B81)/$C81,0)))</f>
        <v/>
      </c>
      <c r="E81" s="17">
        <f>IF($A81="","",IF($C81="","",$C81-$B81))</f>
        <v/>
      </c>
      <c r="F81" s="18">
        <f>IF($A81="","",IF($C81="","",IFERROR(($C81-$B81)/$B81,0)))</f>
        <v/>
      </c>
      <c r="G81" s="22" t="n"/>
      <c r="H81" s="23">
        <f>IF($A81="","",IF(OR($C81="",$G81=""),"",$C81*$G81))</f>
        <v/>
      </c>
      <c r="I81" s="23">
        <f>IF($A81="","",IF($G81="","",$B81*$G81))</f>
        <v/>
      </c>
      <c r="J81" s="23">
        <f>IF($A81="","",IF(OR($C81="",$G81=""),"",$H81-$I81))</f>
        <v/>
      </c>
      <c r="K81" s="19">
        <f>IF($A81="","",IF($C81="","",IFERROR(RANK($D81,$D$5:$D$204,0),"")))</f>
        <v/>
      </c>
      <c r="L81" s="19">
        <f>IF($A81="","",IF($C81="","",IFERROR(RANK($J81,$J$5:$J$204,0),"")))</f>
        <v/>
      </c>
      <c r="M81" s="17">
        <f>IF($A81="","",IFERROR($B81/(1-Rates!$B$9),0))</f>
        <v/>
      </c>
      <c r="N81" s="17">
        <f>IF($A81="","",IF($C81="","",$M81-$C81))</f>
        <v/>
      </c>
      <c r="O81" s="9">
        <f>IF($A81="","",IF($C81="","No price set",IF($D81&lt;0,"Loss-making at this price",IF($D81&lt;Rates!$B$9,"Below target margin",""))))</f>
        <v/>
      </c>
    </row>
    <row r="82">
      <c r="A82" s="9">
        <f>IF(Costing!$A82="","",Costing!$A82)</f>
        <v/>
      </c>
      <c r="B82" s="17">
        <f>IF($A82="","",Costing!$I82)</f>
        <v/>
      </c>
      <c r="C82" s="8" t="n"/>
      <c r="D82" s="21">
        <f>IF($A82="","",IF($C82="","",IFERROR(($C82-$B82)/$C82,0)))</f>
        <v/>
      </c>
      <c r="E82" s="17">
        <f>IF($A82="","",IF($C82="","",$C82-$B82))</f>
        <v/>
      </c>
      <c r="F82" s="18">
        <f>IF($A82="","",IF($C82="","",IFERROR(($C82-$B82)/$B82,0)))</f>
        <v/>
      </c>
      <c r="G82" s="22" t="n"/>
      <c r="H82" s="23">
        <f>IF($A82="","",IF(OR($C82="",$G82=""),"",$C82*$G82))</f>
        <v/>
      </c>
      <c r="I82" s="23">
        <f>IF($A82="","",IF($G82="","",$B82*$G82))</f>
        <v/>
      </c>
      <c r="J82" s="23">
        <f>IF($A82="","",IF(OR($C82="",$G82=""),"",$H82-$I82))</f>
        <v/>
      </c>
      <c r="K82" s="19">
        <f>IF($A82="","",IF($C82="","",IFERROR(RANK($D82,$D$5:$D$204,0),"")))</f>
        <v/>
      </c>
      <c r="L82" s="19">
        <f>IF($A82="","",IF($C82="","",IFERROR(RANK($J82,$J$5:$J$204,0),"")))</f>
        <v/>
      </c>
      <c r="M82" s="17">
        <f>IF($A82="","",IFERROR($B82/(1-Rates!$B$9),0))</f>
        <v/>
      </c>
      <c r="N82" s="17">
        <f>IF($A82="","",IF($C82="","",$M82-$C82))</f>
        <v/>
      </c>
      <c r="O82" s="9">
        <f>IF($A82="","",IF($C82="","No price set",IF($D82&lt;0,"Loss-making at this price",IF($D82&lt;Rates!$B$9,"Below target margin",""))))</f>
        <v/>
      </c>
    </row>
    <row r="83">
      <c r="A83" s="9">
        <f>IF(Costing!$A83="","",Costing!$A83)</f>
        <v/>
      </c>
      <c r="B83" s="17">
        <f>IF($A83="","",Costing!$I83)</f>
        <v/>
      </c>
      <c r="C83" s="8" t="n"/>
      <c r="D83" s="21">
        <f>IF($A83="","",IF($C83="","",IFERROR(($C83-$B83)/$C83,0)))</f>
        <v/>
      </c>
      <c r="E83" s="17">
        <f>IF($A83="","",IF($C83="","",$C83-$B83))</f>
        <v/>
      </c>
      <c r="F83" s="18">
        <f>IF($A83="","",IF($C83="","",IFERROR(($C83-$B83)/$B83,0)))</f>
        <v/>
      </c>
      <c r="G83" s="22" t="n"/>
      <c r="H83" s="23">
        <f>IF($A83="","",IF(OR($C83="",$G83=""),"",$C83*$G83))</f>
        <v/>
      </c>
      <c r="I83" s="23">
        <f>IF($A83="","",IF($G83="","",$B83*$G83))</f>
        <v/>
      </c>
      <c r="J83" s="23">
        <f>IF($A83="","",IF(OR($C83="",$G83=""),"",$H83-$I83))</f>
        <v/>
      </c>
      <c r="K83" s="19">
        <f>IF($A83="","",IF($C83="","",IFERROR(RANK($D83,$D$5:$D$204,0),"")))</f>
        <v/>
      </c>
      <c r="L83" s="19">
        <f>IF($A83="","",IF($C83="","",IFERROR(RANK($J83,$J$5:$J$204,0),"")))</f>
        <v/>
      </c>
      <c r="M83" s="17">
        <f>IF($A83="","",IFERROR($B83/(1-Rates!$B$9),0))</f>
        <v/>
      </c>
      <c r="N83" s="17">
        <f>IF($A83="","",IF($C83="","",$M83-$C83))</f>
        <v/>
      </c>
      <c r="O83" s="9">
        <f>IF($A83="","",IF($C83="","No price set",IF($D83&lt;0,"Loss-making at this price",IF($D83&lt;Rates!$B$9,"Below target margin",""))))</f>
        <v/>
      </c>
    </row>
    <row r="84">
      <c r="A84" s="9">
        <f>IF(Costing!$A84="","",Costing!$A84)</f>
        <v/>
      </c>
      <c r="B84" s="17">
        <f>IF($A84="","",Costing!$I84)</f>
        <v/>
      </c>
      <c r="C84" s="8" t="n"/>
      <c r="D84" s="21">
        <f>IF($A84="","",IF($C84="","",IFERROR(($C84-$B84)/$C84,0)))</f>
        <v/>
      </c>
      <c r="E84" s="17">
        <f>IF($A84="","",IF($C84="","",$C84-$B84))</f>
        <v/>
      </c>
      <c r="F84" s="18">
        <f>IF($A84="","",IF($C84="","",IFERROR(($C84-$B84)/$B84,0)))</f>
        <v/>
      </c>
      <c r="G84" s="22" t="n"/>
      <c r="H84" s="23">
        <f>IF($A84="","",IF(OR($C84="",$G84=""),"",$C84*$G84))</f>
        <v/>
      </c>
      <c r="I84" s="23">
        <f>IF($A84="","",IF($G84="","",$B84*$G84))</f>
        <v/>
      </c>
      <c r="J84" s="23">
        <f>IF($A84="","",IF(OR($C84="",$G84=""),"",$H84-$I84))</f>
        <v/>
      </c>
      <c r="K84" s="19">
        <f>IF($A84="","",IF($C84="","",IFERROR(RANK($D84,$D$5:$D$204,0),"")))</f>
        <v/>
      </c>
      <c r="L84" s="19">
        <f>IF($A84="","",IF($C84="","",IFERROR(RANK($J84,$J$5:$J$204,0),"")))</f>
        <v/>
      </c>
      <c r="M84" s="17">
        <f>IF($A84="","",IFERROR($B84/(1-Rates!$B$9),0))</f>
        <v/>
      </c>
      <c r="N84" s="17">
        <f>IF($A84="","",IF($C84="","",$M84-$C84))</f>
        <v/>
      </c>
      <c r="O84" s="9">
        <f>IF($A84="","",IF($C84="","No price set",IF($D84&lt;0,"Loss-making at this price",IF($D84&lt;Rates!$B$9,"Below target margin",""))))</f>
        <v/>
      </c>
    </row>
    <row r="85">
      <c r="A85" s="9">
        <f>IF(Costing!$A85="","",Costing!$A85)</f>
        <v/>
      </c>
      <c r="B85" s="17">
        <f>IF($A85="","",Costing!$I85)</f>
        <v/>
      </c>
      <c r="C85" s="8" t="n"/>
      <c r="D85" s="21">
        <f>IF($A85="","",IF($C85="","",IFERROR(($C85-$B85)/$C85,0)))</f>
        <v/>
      </c>
      <c r="E85" s="17">
        <f>IF($A85="","",IF($C85="","",$C85-$B85))</f>
        <v/>
      </c>
      <c r="F85" s="18">
        <f>IF($A85="","",IF($C85="","",IFERROR(($C85-$B85)/$B85,0)))</f>
        <v/>
      </c>
      <c r="G85" s="22" t="n"/>
      <c r="H85" s="23">
        <f>IF($A85="","",IF(OR($C85="",$G85=""),"",$C85*$G85))</f>
        <v/>
      </c>
      <c r="I85" s="23">
        <f>IF($A85="","",IF($G85="","",$B85*$G85))</f>
        <v/>
      </c>
      <c r="J85" s="23">
        <f>IF($A85="","",IF(OR($C85="",$G85=""),"",$H85-$I85))</f>
        <v/>
      </c>
      <c r="K85" s="19">
        <f>IF($A85="","",IF($C85="","",IFERROR(RANK($D85,$D$5:$D$204,0),"")))</f>
        <v/>
      </c>
      <c r="L85" s="19">
        <f>IF($A85="","",IF($C85="","",IFERROR(RANK($J85,$J$5:$J$204,0),"")))</f>
        <v/>
      </c>
      <c r="M85" s="17">
        <f>IF($A85="","",IFERROR($B85/(1-Rates!$B$9),0))</f>
        <v/>
      </c>
      <c r="N85" s="17">
        <f>IF($A85="","",IF($C85="","",$M85-$C85))</f>
        <v/>
      </c>
      <c r="O85" s="9">
        <f>IF($A85="","",IF($C85="","No price set",IF($D85&lt;0,"Loss-making at this price",IF($D85&lt;Rates!$B$9,"Below target margin",""))))</f>
        <v/>
      </c>
    </row>
    <row r="86">
      <c r="A86" s="9">
        <f>IF(Costing!$A86="","",Costing!$A86)</f>
        <v/>
      </c>
      <c r="B86" s="17">
        <f>IF($A86="","",Costing!$I86)</f>
        <v/>
      </c>
      <c r="C86" s="8" t="n"/>
      <c r="D86" s="21">
        <f>IF($A86="","",IF($C86="","",IFERROR(($C86-$B86)/$C86,0)))</f>
        <v/>
      </c>
      <c r="E86" s="17">
        <f>IF($A86="","",IF($C86="","",$C86-$B86))</f>
        <v/>
      </c>
      <c r="F86" s="18">
        <f>IF($A86="","",IF($C86="","",IFERROR(($C86-$B86)/$B86,0)))</f>
        <v/>
      </c>
      <c r="G86" s="22" t="n"/>
      <c r="H86" s="23">
        <f>IF($A86="","",IF(OR($C86="",$G86=""),"",$C86*$G86))</f>
        <v/>
      </c>
      <c r="I86" s="23">
        <f>IF($A86="","",IF($G86="","",$B86*$G86))</f>
        <v/>
      </c>
      <c r="J86" s="23">
        <f>IF($A86="","",IF(OR($C86="",$G86=""),"",$H86-$I86))</f>
        <v/>
      </c>
      <c r="K86" s="19">
        <f>IF($A86="","",IF($C86="","",IFERROR(RANK($D86,$D$5:$D$204,0),"")))</f>
        <v/>
      </c>
      <c r="L86" s="19">
        <f>IF($A86="","",IF($C86="","",IFERROR(RANK($J86,$J$5:$J$204,0),"")))</f>
        <v/>
      </c>
      <c r="M86" s="17">
        <f>IF($A86="","",IFERROR($B86/(1-Rates!$B$9),0))</f>
        <v/>
      </c>
      <c r="N86" s="17">
        <f>IF($A86="","",IF($C86="","",$M86-$C86))</f>
        <v/>
      </c>
      <c r="O86" s="9">
        <f>IF($A86="","",IF($C86="","No price set",IF($D86&lt;0,"Loss-making at this price",IF($D86&lt;Rates!$B$9,"Below target margin",""))))</f>
        <v/>
      </c>
    </row>
    <row r="87">
      <c r="A87" s="9">
        <f>IF(Costing!$A87="","",Costing!$A87)</f>
        <v/>
      </c>
      <c r="B87" s="17">
        <f>IF($A87="","",Costing!$I87)</f>
        <v/>
      </c>
      <c r="C87" s="8" t="n"/>
      <c r="D87" s="21">
        <f>IF($A87="","",IF($C87="","",IFERROR(($C87-$B87)/$C87,0)))</f>
        <v/>
      </c>
      <c r="E87" s="17">
        <f>IF($A87="","",IF($C87="","",$C87-$B87))</f>
        <v/>
      </c>
      <c r="F87" s="18">
        <f>IF($A87="","",IF($C87="","",IFERROR(($C87-$B87)/$B87,0)))</f>
        <v/>
      </c>
      <c r="G87" s="22" t="n"/>
      <c r="H87" s="23">
        <f>IF($A87="","",IF(OR($C87="",$G87=""),"",$C87*$G87))</f>
        <v/>
      </c>
      <c r="I87" s="23">
        <f>IF($A87="","",IF($G87="","",$B87*$G87))</f>
        <v/>
      </c>
      <c r="J87" s="23">
        <f>IF($A87="","",IF(OR($C87="",$G87=""),"",$H87-$I87))</f>
        <v/>
      </c>
      <c r="K87" s="19">
        <f>IF($A87="","",IF($C87="","",IFERROR(RANK($D87,$D$5:$D$204,0),"")))</f>
        <v/>
      </c>
      <c r="L87" s="19">
        <f>IF($A87="","",IF($C87="","",IFERROR(RANK($J87,$J$5:$J$204,0),"")))</f>
        <v/>
      </c>
      <c r="M87" s="17">
        <f>IF($A87="","",IFERROR($B87/(1-Rates!$B$9),0))</f>
        <v/>
      </c>
      <c r="N87" s="17">
        <f>IF($A87="","",IF($C87="","",$M87-$C87))</f>
        <v/>
      </c>
      <c r="O87" s="9">
        <f>IF($A87="","",IF($C87="","No price set",IF($D87&lt;0,"Loss-making at this price",IF($D87&lt;Rates!$B$9,"Below target margin",""))))</f>
        <v/>
      </c>
    </row>
    <row r="88">
      <c r="A88" s="9">
        <f>IF(Costing!$A88="","",Costing!$A88)</f>
        <v/>
      </c>
      <c r="B88" s="17">
        <f>IF($A88="","",Costing!$I88)</f>
        <v/>
      </c>
      <c r="C88" s="8" t="n"/>
      <c r="D88" s="21">
        <f>IF($A88="","",IF($C88="","",IFERROR(($C88-$B88)/$C88,0)))</f>
        <v/>
      </c>
      <c r="E88" s="17">
        <f>IF($A88="","",IF($C88="","",$C88-$B88))</f>
        <v/>
      </c>
      <c r="F88" s="18">
        <f>IF($A88="","",IF($C88="","",IFERROR(($C88-$B88)/$B88,0)))</f>
        <v/>
      </c>
      <c r="G88" s="22" t="n"/>
      <c r="H88" s="23">
        <f>IF($A88="","",IF(OR($C88="",$G88=""),"",$C88*$G88))</f>
        <v/>
      </c>
      <c r="I88" s="23">
        <f>IF($A88="","",IF($G88="","",$B88*$G88))</f>
        <v/>
      </c>
      <c r="J88" s="23">
        <f>IF($A88="","",IF(OR($C88="",$G88=""),"",$H88-$I88))</f>
        <v/>
      </c>
      <c r="K88" s="19">
        <f>IF($A88="","",IF($C88="","",IFERROR(RANK($D88,$D$5:$D$204,0),"")))</f>
        <v/>
      </c>
      <c r="L88" s="19">
        <f>IF($A88="","",IF($C88="","",IFERROR(RANK($J88,$J$5:$J$204,0),"")))</f>
        <v/>
      </c>
      <c r="M88" s="17">
        <f>IF($A88="","",IFERROR($B88/(1-Rates!$B$9),0))</f>
        <v/>
      </c>
      <c r="N88" s="17">
        <f>IF($A88="","",IF($C88="","",$M88-$C88))</f>
        <v/>
      </c>
      <c r="O88" s="9">
        <f>IF($A88="","",IF($C88="","No price set",IF($D88&lt;0,"Loss-making at this price",IF($D88&lt;Rates!$B$9,"Below target margin",""))))</f>
        <v/>
      </c>
    </row>
    <row r="89">
      <c r="A89" s="9">
        <f>IF(Costing!$A89="","",Costing!$A89)</f>
        <v/>
      </c>
      <c r="B89" s="17">
        <f>IF($A89="","",Costing!$I89)</f>
        <v/>
      </c>
      <c r="C89" s="8" t="n"/>
      <c r="D89" s="21">
        <f>IF($A89="","",IF($C89="","",IFERROR(($C89-$B89)/$C89,0)))</f>
        <v/>
      </c>
      <c r="E89" s="17">
        <f>IF($A89="","",IF($C89="","",$C89-$B89))</f>
        <v/>
      </c>
      <c r="F89" s="18">
        <f>IF($A89="","",IF($C89="","",IFERROR(($C89-$B89)/$B89,0)))</f>
        <v/>
      </c>
      <c r="G89" s="22" t="n"/>
      <c r="H89" s="23">
        <f>IF($A89="","",IF(OR($C89="",$G89=""),"",$C89*$G89))</f>
        <v/>
      </c>
      <c r="I89" s="23">
        <f>IF($A89="","",IF($G89="","",$B89*$G89))</f>
        <v/>
      </c>
      <c r="J89" s="23">
        <f>IF($A89="","",IF(OR($C89="",$G89=""),"",$H89-$I89))</f>
        <v/>
      </c>
      <c r="K89" s="19">
        <f>IF($A89="","",IF($C89="","",IFERROR(RANK($D89,$D$5:$D$204,0),"")))</f>
        <v/>
      </c>
      <c r="L89" s="19">
        <f>IF($A89="","",IF($C89="","",IFERROR(RANK($J89,$J$5:$J$204,0),"")))</f>
        <v/>
      </c>
      <c r="M89" s="17">
        <f>IF($A89="","",IFERROR($B89/(1-Rates!$B$9),0))</f>
        <v/>
      </c>
      <c r="N89" s="17">
        <f>IF($A89="","",IF($C89="","",$M89-$C89))</f>
        <v/>
      </c>
      <c r="O89" s="9">
        <f>IF($A89="","",IF($C89="","No price set",IF($D89&lt;0,"Loss-making at this price",IF($D89&lt;Rates!$B$9,"Below target margin",""))))</f>
        <v/>
      </c>
    </row>
    <row r="90">
      <c r="A90" s="9">
        <f>IF(Costing!$A90="","",Costing!$A90)</f>
        <v/>
      </c>
      <c r="B90" s="17">
        <f>IF($A90="","",Costing!$I90)</f>
        <v/>
      </c>
      <c r="C90" s="8" t="n"/>
      <c r="D90" s="21">
        <f>IF($A90="","",IF($C90="","",IFERROR(($C90-$B90)/$C90,0)))</f>
        <v/>
      </c>
      <c r="E90" s="17">
        <f>IF($A90="","",IF($C90="","",$C90-$B90))</f>
        <v/>
      </c>
      <c r="F90" s="18">
        <f>IF($A90="","",IF($C90="","",IFERROR(($C90-$B90)/$B90,0)))</f>
        <v/>
      </c>
      <c r="G90" s="22" t="n"/>
      <c r="H90" s="23">
        <f>IF($A90="","",IF(OR($C90="",$G90=""),"",$C90*$G90))</f>
        <v/>
      </c>
      <c r="I90" s="23">
        <f>IF($A90="","",IF($G90="","",$B90*$G90))</f>
        <v/>
      </c>
      <c r="J90" s="23">
        <f>IF($A90="","",IF(OR($C90="",$G90=""),"",$H90-$I90))</f>
        <v/>
      </c>
      <c r="K90" s="19">
        <f>IF($A90="","",IF($C90="","",IFERROR(RANK($D90,$D$5:$D$204,0),"")))</f>
        <v/>
      </c>
      <c r="L90" s="19">
        <f>IF($A90="","",IF($C90="","",IFERROR(RANK($J90,$J$5:$J$204,0),"")))</f>
        <v/>
      </c>
      <c r="M90" s="17">
        <f>IF($A90="","",IFERROR($B90/(1-Rates!$B$9),0))</f>
        <v/>
      </c>
      <c r="N90" s="17">
        <f>IF($A90="","",IF($C90="","",$M90-$C90))</f>
        <v/>
      </c>
      <c r="O90" s="9">
        <f>IF($A90="","",IF($C90="","No price set",IF($D90&lt;0,"Loss-making at this price",IF($D90&lt;Rates!$B$9,"Below target margin",""))))</f>
        <v/>
      </c>
    </row>
    <row r="91">
      <c r="A91" s="9">
        <f>IF(Costing!$A91="","",Costing!$A91)</f>
        <v/>
      </c>
      <c r="B91" s="17">
        <f>IF($A91="","",Costing!$I91)</f>
        <v/>
      </c>
      <c r="C91" s="8" t="n"/>
      <c r="D91" s="21">
        <f>IF($A91="","",IF($C91="","",IFERROR(($C91-$B91)/$C91,0)))</f>
        <v/>
      </c>
      <c r="E91" s="17">
        <f>IF($A91="","",IF($C91="","",$C91-$B91))</f>
        <v/>
      </c>
      <c r="F91" s="18">
        <f>IF($A91="","",IF($C91="","",IFERROR(($C91-$B91)/$B91,0)))</f>
        <v/>
      </c>
      <c r="G91" s="22" t="n"/>
      <c r="H91" s="23">
        <f>IF($A91="","",IF(OR($C91="",$G91=""),"",$C91*$G91))</f>
        <v/>
      </c>
      <c r="I91" s="23">
        <f>IF($A91="","",IF($G91="","",$B91*$G91))</f>
        <v/>
      </c>
      <c r="J91" s="23">
        <f>IF($A91="","",IF(OR($C91="",$G91=""),"",$H91-$I91))</f>
        <v/>
      </c>
      <c r="K91" s="19">
        <f>IF($A91="","",IF($C91="","",IFERROR(RANK($D91,$D$5:$D$204,0),"")))</f>
        <v/>
      </c>
      <c r="L91" s="19">
        <f>IF($A91="","",IF($C91="","",IFERROR(RANK($J91,$J$5:$J$204,0),"")))</f>
        <v/>
      </c>
      <c r="M91" s="17">
        <f>IF($A91="","",IFERROR($B91/(1-Rates!$B$9),0))</f>
        <v/>
      </c>
      <c r="N91" s="17">
        <f>IF($A91="","",IF($C91="","",$M91-$C91))</f>
        <v/>
      </c>
      <c r="O91" s="9">
        <f>IF($A91="","",IF($C91="","No price set",IF($D91&lt;0,"Loss-making at this price",IF($D91&lt;Rates!$B$9,"Below target margin",""))))</f>
        <v/>
      </c>
    </row>
    <row r="92">
      <c r="A92" s="9">
        <f>IF(Costing!$A92="","",Costing!$A92)</f>
        <v/>
      </c>
      <c r="B92" s="17">
        <f>IF($A92="","",Costing!$I92)</f>
        <v/>
      </c>
      <c r="C92" s="8" t="n"/>
      <c r="D92" s="21">
        <f>IF($A92="","",IF($C92="","",IFERROR(($C92-$B92)/$C92,0)))</f>
        <v/>
      </c>
      <c r="E92" s="17">
        <f>IF($A92="","",IF($C92="","",$C92-$B92))</f>
        <v/>
      </c>
      <c r="F92" s="18">
        <f>IF($A92="","",IF($C92="","",IFERROR(($C92-$B92)/$B92,0)))</f>
        <v/>
      </c>
      <c r="G92" s="22" t="n"/>
      <c r="H92" s="23">
        <f>IF($A92="","",IF(OR($C92="",$G92=""),"",$C92*$G92))</f>
        <v/>
      </c>
      <c r="I92" s="23">
        <f>IF($A92="","",IF($G92="","",$B92*$G92))</f>
        <v/>
      </c>
      <c r="J92" s="23">
        <f>IF($A92="","",IF(OR($C92="",$G92=""),"",$H92-$I92))</f>
        <v/>
      </c>
      <c r="K92" s="19">
        <f>IF($A92="","",IF($C92="","",IFERROR(RANK($D92,$D$5:$D$204,0),"")))</f>
        <v/>
      </c>
      <c r="L92" s="19">
        <f>IF($A92="","",IF($C92="","",IFERROR(RANK($J92,$J$5:$J$204,0),"")))</f>
        <v/>
      </c>
      <c r="M92" s="17">
        <f>IF($A92="","",IFERROR($B92/(1-Rates!$B$9),0))</f>
        <v/>
      </c>
      <c r="N92" s="17">
        <f>IF($A92="","",IF($C92="","",$M92-$C92))</f>
        <v/>
      </c>
      <c r="O92" s="9">
        <f>IF($A92="","",IF($C92="","No price set",IF($D92&lt;0,"Loss-making at this price",IF($D92&lt;Rates!$B$9,"Below target margin",""))))</f>
        <v/>
      </c>
    </row>
    <row r="93">
      <c r="A93" s="9">
        <f>IF(Costing!$A93="","",Costing!$A93)</f>
        <v/>
      </c>
      <c r="B93" s="17">
        <f>IF($A93="","",Costing!$I93)</f>
        <v/>
      </c>
      <c r="C93" s="8" t="n"/>
      <c r="D93" s="21">
        <f>IF($A93="","",IF($C93="","",IFERROR(($C93-$B93)/$C93,0)))</f>
        <v/>
      </c>
      <c r="E93" s="17">
        <f>IF($A93="","",IF($C93="","",$C93-$B93))</f>
        <v/>
      </c>
      <c r="F93" s="18">
        <f>IF($A93="","",IF($C93="","",IFERROR(($C93-$B93)/$B93,0)))</f>
        <v/>
      </c>
      <c r="G93" s="22" t="n"/>
      <c r="H93" s="23">
        <f>IF($A93="","",IF(OR($C93="",$G93=""),"",$C93*$G93))</f>
        <v/>
      </c>
      <c r="I93" s="23">
        <f>IF($A93="","",IF($G93="","",$B93*$G93))</f>
        <v/>
      </c>
      <c r="J93" s="23">
        <f>IF($A93="","",IF(OR($C93="",$G93=""),"",$H93-$I93))</f>
        <v/>
      </c>
      <c r="K93" s="19">
        <f>IF($A93="","",IF($C93="","",IFERROR(RANK($D93,$D$5:$D$204,0),"")))</f>
        <v/>
      </c>
      <c r="L93" s="19">
        <f>IF($A93="","",IF($C93="","",IFERROR(RANK($J93,$J$5:$J$204,0),"")))</f>
        <v/>
      </c>
      <c r="M93" s="17">
        <f>IF($A93="","",IFERROR($B93/(1-Rates!$B$9),0))</f>
        <v/>
      </c>
      <c r="N93" s="17">
        <f>IF($A93="","",IF($C93="","",$M93-$C93))</f>
        <v/>
      </c>
      <c r="O93" s="9">
        <f>IF($A93="","",IF($C93="","No price set",IF($D93&lt;0,"Loss-making at this price",IF($D93&lt;Rates!$B$9,"Below target margin",""))))</f>
        <v/>
      </c>
    </row>
    <row r="94">
      <c r="A94" s="9">
        <f>IF(Costing!$A94="","",Costing!$A94)</f>
        <v/>
      </c>
      <c r="B94" s="17">
        <f>IF($A94="","",Costing!$I94)</f>
        <v/>
      </c>
      <c r="C94" s="8" t="n"/>
      <c r="D94" s="21">
        <f>IF($A94="","",IF($C94="","",IFERROR(($C94-$B94)/$C94,0)))</f>
        <v/>
      </c>
      <c r="E94" s="17">
        <f>IF($A94="","",IF($C94="","",$C94-$B94))</f>
        <v/>
      </c>
      <c r="F94" s="18">
        <f>IF($A94="","",IF($C94="","",IFERROR(($C94-$B94)/$B94,0)))</f>
        <v/>
      </c>
      <c r="G94" s="22" t="n"/>
      <c r="H94" s="23">
        <f>IF($A94="","",IF(OR($C94="",$G94=""),"",$C94*$G94))</f>
        <v/>
      </c>
      <c r="I94" s="23">
        <f>IF($A94="","",IF($G94="","",$B94*$G94))</f>
        <v/>
      </c>
      <c r="J94" s="23">
        <f>IF($A94="","",IF(OR($C94="",$G94=""),"",$H94-$I94))</f>
        <v/>
      </c>
      <c r="K94" s="19">
        <f>IF($A94="","",IF($C94="","",IFERROR(RANK($D94,$D$5:$D$204,0),"")))</f>
        <v/>
      </c>
      <c r="L94" s="19">
        <f>IF($A94="","",IF($C94="","",IFERROR(RANK($J94,$J$5:$J$204,0),"")))</f>
        <v/>
      </c>
      <c r="M94" s="17">
        <f>IF($A94="","",IFERROR($B94/(1-Rates!$B$9),0))</f>
        <v/>
      </c>
      <c r="N94" s="17">
        <f>IF($A94="","",IF($C94="","",$M94-$C94))</f>
        <v/>
      </c>
      <c r="O94" s="9">
        <f>IF($A94="","",IF($C94="","No price set",IF($D94&lt;0,"Loss-making at this price",IF($D94&lt;Rates!$B$9,"Below target margin",""))))</f>
        <v/>
      </c>
    </row>
    <row r="95">
      <c r="A95" s="9">
        <f>IF(Costing!$A95="","",Costing!$A95)</f>
        <v/>
      </c>
      <c r="B95" s="17">
        <f>IF($A95="","",Costing!$I95)</f>
        <v/>
      </c>
      <c r="C95" s="8" t="n"/>
      <c r="D95" s="21">
        <f>IF($A95="","",IF($C95="","",IFERROR(($C95-$B95)/$C95,0)))</f>
        <v/>
      </c>
      <c r="E95" s="17">
        <f>IF($A95="","",IF($C95="","",$C95-$B95))</f>
        <v/>
      </c>
      <c r="F95" s="18">
        <f>IF($A95="","",IF($C95="","",IFERROR(($C95-$B95)/$B95,0)))</f>
        <v/>
      </c>
      <c r="G95" s="22" t="n"/>
      <c r="H95" s="23">
        <f>IF($A95="","",IF(OR($C95="",$G95=""),"",$C95*$G95))</f>
        <v/>
      </c>
      <c r="I95" s="23">
        <f>IF($A95="","",IF($G95="","",$B95*$G95))</f>
        <v/>
      </c>
      <c r="J95" s="23">
        <f>IF($A95="","",IF(OR($C95="",$G95=""),"",$H95-$I95))</f>
        <v/>
      </c>
      <c r="K95" s="19">
        <f>IF($A95="","",IF($C95="","",IFERROR(RANK($D95,$D$5:$D$204,0),"")))</f>
        <v/>
      </c>
      <c r="L95" s="19">
        <f>IF($A95="","",IF($C95="","",IFERROR(RANK($J95,$J$5:$J$204,0),"")))</f>
        <v/>
      </c>
      <c r="M95" s="17">
        <f>IF($A95="","",IFERROR($B95/(1-Rates!$B$9),0))</f>
        <v/>
      </c>
      <c r="N95" s="17">
        <f>IF($A95="","",IF($C95="","",$M95-$C95))</f>
        <v/>
      </c>
      <c r="O95" s="9">
        <f>IF($A95="","",IF($C95="","No price set",IF($D95&lt;0,"Loss-making at this price",IF($D95&lt;Rates!$B$9,"Below target margin",""))))</f>
        <v/>
      </c>
    </row>
    <row r="96">
      <c r="A96" s="9">
        <f>IF(Costing!$A96="","",Costing!$A96)</f>
        <v/>
      </c>
      <c r="B96" s="17">
        <f>IF($A96="","",Costing!$I96)</f>
        <v/>
      </c>
      <c r="C96" s="8" t="n"/>
      <c r="D96" s="21">
        <f>IF($A96="","",IF($C96="","",IFERROR(($C96-$B96)/$C96,0)))</f>
        <v/>
      </c>
      <c r="E96" s="17">
        <f>IF($A96="","",IF($C96="","",$C96-$B96))</f>
        <v/>
      </c>
      <c r="F96" s="18">
        <f>IF($A96="","",IF($C96="","",IFERROR(($C96-$B96)/$B96,0)))</f>
        <v/>
      </c>
      <c r="G96" s="22" t="n"/>
      <c r="H96" s="23">
        <f>IF($A96="","",IF(OR($C96="",$G96=""),"",$C96*$G96))</f>
        <v/>
      </c>
      <c r="I96" s="23">
        <f>IF($A96="","",IF($G96="","",$B96*$G96))</f>
        <v/>
      </c>
      <c r="J96" s="23">
        <f>IF($A96="","",IF(OR($C96="",$G96=""),"",$H96-$I96))</f>
        <v/>
      </c>
      <c r="K96" s="19">
        <f>IF($A96="","",IF($C96="","",IFERROR(RANK($D96,$D$5:$D$204,0),"")))</f>
        <v/>
      </c>
      <c r="L96" s="19">
        <f>IF($A96="","",IF($C96="","",IFERROR(RANK($J96,$J$5:$J$204,0),"")))</f>
        <v/>
      </c>
      <c r="M96" s="17">
        <f>IF($A96="","",IFERROR($B96/(1-Rates!$B$9),0))</f>
        <v/>
      </c>
      <c r="N96" s="17">
        <f>IF($A96="","",IF($C96="","",$M96-$C96))</f>
        <v/>
      </c>
      <c r="O96" s="9">
        <f>IF($A96="","",IF($C96="","No price set",IF($D96&lt;0,"Loss-making at this price",IF($D96&lt;Rates!$B$9,"Below target margin",""))))</f>
        <v/>
      </c>
    </row>
    <row r="97">
      <c r="A97" s="9">
        <f>IF(Costing!$A97="","",Costing!$A97)</f>
        <v/>
      </c>
      <c r="B97" s="17">
        <f>IF($A97="","",Costing!$I97)</f>
        <v/>
      </c>
      <c r="C97" s="8" t="n"/>
      <c r="D97" s="21">
        <f>IF($A97="","",IF($C97="","",IFERROR(($C97-$B97)/$C97,0)))</f>
        <v/>
      </c>
      <c r="E97" s="17">
        <f>IF($A97="","",IF($C97="","",$C97-$B97))</f>
        <v/>
      </c>
      <c r="F97" s="18">
        <f>IF($A97="","",IF($C97="","",IFERROR(($C97-$B97)/$B97,0)))</f>
        <v/>
      </c>
      <c r="G97" s="22" t="n"/>
      <c r="H97" s="23">
        <f>IF($A97="","",IF(OR($C97="",$G97=""),"",$C97*$G97))</f>
        <v/>
      </c>
      <c r="I97" s="23">
        <f>IF($A97="","",IF($G97="","",$B97*$G97))</f>
        <v/>
      </c>
      <c r="J97" s="23">
        <f>IF($A97="","",IF(OR($C97="",$G97=""),"",$H97-$I97))</f>
        <v/>
      </c>
      <c r="K97" s="19">
        <f>IF($A97="","",IF($C97="","",IFERROR(RANK($D97,$D$5:$D$204,0),"")))</f>
        <v/>
      </c>
      <c r="L97" s="19">
        <f>IF($A97="","",IF($C97="","",IFERROR(RANK($J97,$J$5:$J$204,0),"")))</f>
        <v/>
      </c>
      <c r="M97" s="17">
        <f>IF($A97="","",IFERROR($B97/(1-Rates!$B$9),0))</f>
        <v/>
      </c>
      <c r="N97" s="17">
        <f>IF($A97="","",IF($C97="","",$M97-$C97))</f>
        <v/>
      </c>
      <c r="O97" s="9">
        <f>IF($A97="","",IF($C97="","No price set",IF($D97&lt;0,"Loss-making at this price",IF($D97&lt;Rates!$B$9,"Below target margin",""))))</f>
        <v/>
      </c>
    </row>
    <row r="98">
      <c r="A98" s="9">
        <f>IF(Costing!$A98="","",Costing!$A98)</f>
        <v/>
      </c>
      <c r="B98" s="17">
        <f>IF($A98="","",Costing!$I98)</f>
        <v/>
      </c>
      <c r="C98" s="8" t="n"/>
      <c r="D98" s="21">
        <f>IF($A98="","",IF($C98="","",IFERROR(($C98-$B98)/$C98,0)))</f>
        <v/>
      </c>
      <c r="E98" s="17">
        <f>IF($A98="","",IF($C98="","",$C98-$B98))</f>
        <v/>
      </c>
      <c r="F98" s="18">
        <f>IF($A98="","",IF($C98="","",IFERROR(($C98-$B98)/$B98,0)))</f>
        <v/>
      </c>
      <c r="G98" s="22" t="n"/>
      <c r="H98" s="23">
        <f>IF($A98="","",IF(OR($C98="",$G98=""),"",$C98*$G98))</f>
        <v/>
      </c>
      <c r="I98" s="23">
        <f>IF($A98="","",IF($G98="","",$B98*$G98))</f>
        <v/>
      </c>
      <c r="J98" s="23">
        <f>IF($A98="","",IF(OR($C98="",$G98=""),"",$H98-$I98))</f>
        <v/>
      </c>
      <c r="K98" s="19">
        <f>IF($A98="","",IF($C98="","",IFERROR(RANK($D98,$D$5:$D$204,0),"")))</f>
        <v/>
      </c>
      <c r="L98" s="19">
        <f>IF($A98="","",IF($C98="","",IFERROR(RANK($J98,$J$5:$J$204,0),"")))</f>
        <v/>
      </c>
      <c r="M98" s="17">
        <f>IF($A98="","",IFERROR($B98/(1-Rates!$B$9),0))</f>
        <v/>
      </c>
      <c r="N98" s="17">
        <f>IF($A98="","",IF($C98="","",$M98-$C98))</f>
        <v/>
      </c>
      <c r="O98" s="9">
        <f>IF($A98="","",IF($C98="","No price set",IF($D98&lt;0,"Loss-making at this price",IF($D98&lt;Rates!$B$9,"Below target margin",""))))</f>
        <v/>
      </c>
    </row>
    <row r="99">
      <c r="A99" s="9">
        <f>IF(Costing!$A99="","",Costing!$A99)</f>
        <v/>
      </c>
      <c r="B99" s="17">
        <f>IF($A99="","",Costing!$I99)</f>
        <v/>
      </c>
      <c r="C99" s="8" t="n"/>
      <c r="D99" s="21">
        <f>IF($A99="","",IF($C99="","",IFERROR(($C99-$B99)/$C99,0)))</f>
        <v/>
      </c>
      <c r="E99" s="17">
        <f>IF($A99="","",IF($C99="","",$C99-$B99))</f>
        <v/>
      </c>
      <c r="F99" s="18">
        <f>IF($A99="","",IF($C99="","",IFERROR(($C99-$B99)/$B99,0)))</f>
        <v/>
      </c>
      <c r="G99" s="22" t="n"/>
      <c r="H99" s="23">
        <f>IF($A99="","",IF(OR($C99="",$G99=""),"",$C99*$G99))</f>
        <v/>
      </c>
      <c r="I99" s="23">
        <f>IF($A99="","",IF($G99="","",$B99*$G99))</f>
        <v/>
      </c>
      <c r="J99" s="23">
        <f>IF($A99="","",IF(OR($C99="",$G99=""),"",$H99-$I99))</f>
        <v/>
      </c>
      <c r="K99" s="19">
        <f>IF($A99="","",IF($C99="","",IFERROR(RANK($D99,$D$5:$D$204,0),"")))</f>
        <v/>
      </c>
      <c r="L99" s="19">
        <f>IF($A99="","",IF($C99="","",IFERROR(RANK($J99,$J$5:$J$204,0),"")))</f>
        <v/>
      </c>
      <c r="M99" s="17">
        <f>IF($A99="","",IFERROR($B99/(1-Rates!$B$9),0))</f>
        <v/>
      </c>
      <c r="N99" s="17">
        <f>IF($A99="","",IF($C99="","",$M99-$C99))</f>
        <v/>
      </c>
      <c r="O99" s="9">
        <f>IF($A99="","",IF($C99="","No price set",IF($D99&lt;0,"Loss-making at this price",IF($D99&lt;Rates!$B$9,"Below target margin",""))))</f>
        <v/>
      </c>
    </row>
    <row r="100">
      <c r="A100" s="9">
        <f>IF(Costing!$A100="","",Costing!$A100)</f>
        <v/>
      </c>
      <c r="B100" s="17">
        <f>IF($A100="","",Costing!$I100)</f>
        <v/>
      </c>
      <c r="C100" s="8" t="n"/>
      <c r="D100" s="21">
        <f>IF($A100="","",IF($C100="","",IFERROR(($C100-$B100)/$C100,0)))</f>
        <v/>
      </c>
      <c r="E100" s="17">
        <f>IF($A100="","",IF($C100="","",$C100-$B100))</f>
        <v/>
      </c>
      <c r="F100" s="18">
        <f>IF($A100="","",IF($C100="","",IFERROR(($C100-$B100)/$B100,0)))</f>
        <v/>
      </c>
      <c r="G100" s="22" t="n"/>
      <c r="H100" s="23">
        <f>IF($A100="","",IF(OR($C100="",$G100=""),"",$C100*$G100))</f>
        <v/>
      </c>
      <c r="I100" s="23">
        <f>IF($A100="","",IF($G100="","",$B100*$G100))</f>
        <v/>
      </c>
      <c r="J100" s="23">
        <f>IF($A100="","",IF(OR($C100="",$G100=""),"",$H100-$I100))</f>
        <v/>
      </c>
      <c r="K100" s="19">
        <f>IF($A100="","",IF($C100="","",IFERROR(RANK($D100,$D$5:$D$204,0),"")))</f>
        <v/>
      </c>
      <c r="L100" s="19">
        <f>IF($A100="","",IF($C100="","",IFERROR(RANK($J100,$J$5:$J$204,0),"")))</f>
        <v/>
      </c>
      <c r="M100" s="17">
        <f>IF($A100="","",IFERROR($B100/(1-Rates!$B$9),0))</f>
        <v/>
      </c>
      <c r="N100" s="17">
        <f>IF($A100="","",IF($C100="","",$M100-$C100))</f>
        <v/>
      </c>
      <c r="O100" s="9">
        <f>IF($A100="","",IF($C100="","No price set",IF($D100&lt;0,"Loss-making at this price",IF($D100&lt;Rates!$B$9,"Below target margin",""))))</f>
        <v/>
      </c>
    </row>
    <row r="101">
      <c r="A101" s="9">
        <f>IF(Costing!$A101="","",Costing!$A101)</f>
        <v/>
      </c>
      <c r="B101" s="17">
        <f>IF($A101="","",Costing!$I101)</f>
        <v/>
      </c>
      <c r="C101" s="8" t="n"/>
      <c r="D101" s="21">
        <f>IF($A101="","",IF($C101="","",IFERROR(($C101-$B101)/$C101,0)))</f>
        <v/>
      </c>
      <c r="E101" s="17">
        <f>IF($A101="","",IF($C101="","",$C101-$B101))</f>
        <v/>
      </c>
      <c r="F101" s="18">
        <f>IF($A101="","",IF($C101="","",IFERROR(($C101-$B101)/$B101,0)))</f>
        <v/>
      </c>
      <c r="G101" s="22" t="n"/>
      <c r="H101" s="23">
        <f>IF($A101="","",IF(OR($C101="",$G101=""),"",$C101*$G101))</f>
        <v/>
      </c>
      <c r="I101" s="23">
        <f>IF($A101="","",IF($G101="","",$B101*$G101))</f>
        <v/>
      </c>
      <c r="J101" s="23">
        <f>IF($A101="","",IF(OR($C101="",$G101=""),"",$H101-$I101))</f>
        <v/>
      </c>
      <c r="K101" s="19">
        <f>IF($A101="","",IF($C101="","",IFERROR(RANK($D101,$D$5:$D$204,0),"")))</f>
        <v/>
      </c>
      <c r="L101" s="19">
        <f>IF($A101="","",IF($C101="","",IFERROR(RANK($J101,$J$5:$J$204,0),"")))</f>
        <v/>
      </c>
      <c r="M101" s="17">
        <f>IF($A101="","",IFERROR($B101/(1-Rates!$B$9),0))</f>
        <v/>
      </c>
      <c r="N101" s="17">
        <f>IF($A101="","",IF($C101="","",$M101-$C101))</f>
        <v/>
      </c>
      <c r="O101" s="9">
        <f>IF($A101="","",IF($C101="","No price set",IF($D101&lt;0,"Loss-making at this price",IF($D101&lt;Rates!$B$9,"Below target margin",""))))</f>
        <v/>
      </c>
    </row>
    <row r="102">
      <c r="A102" s="9">
        <f>IF(Costing!$A102="","",Costing!$A102)</f>
        <v/>
      </c>
      <c r="B102" s="17">
        <f>IF($A102="","",Costing!$I102)</f>
        <v/>
      </c>
      <c r="C102" s="8" t="n"/>
      <c r="D102" s="21">
        <f>IF($A102="","",IF($C102="","",IFERROR(($C102-$B102)/$C102,0)))</f>
        <v/>
      </c>
      <c r="E102" s="17">
        <f>IF($A102="","",IF($C102="","",$C102-$B102))</f>
        <v/>
      </c>
      <c r="F102" s="18">
        <f>IF($A102="","",IF($C102="","",IFERROR(($C102-$B102)/$B102,0)))</f>
        <v/>
      </c>
      <c r="G102" s="22" t="n"/>
      <c r="H102" s="23">
        <f>IF($A102="","",IF(OR($C102="",$G102=""),"",$C102*$G102))</f>
        <v/>
      </c>
      <c r="I102" s="23">
        <f>IF($A102="","",IF($G102="","",$B102*$G102))</f>
        <v/>
      </c>
      <c r="J102" s="23">
        <f>IF($A102="","",IF(OR($C102="",$G102=""),"",$H102-$I102))</f>
        <v/>
      </c>
      <c r="K102" s="19">
        <f>IF($A102="","",IF($C102="","",IFERROR(RANK($D102,$D$5:$D$204,0),"")))</f>
        <v/>
      </c>
      <c r="L102" s="19">
        <f>IF($A102="","",IF($C102="","",IFERROR(RANK($J102,$J$5:$J$204,0),"")))</f>
        <v/>
      </c>
      <c r="M102" s="17">
        <f>IF($A102="","",IFERROR($B102/(1-Rates!$B$9),0))</f>
        <v/>
      </c>
      <c r="N102" s="17">
        <f>IF($A102="","",IF($C102="","",$M102-$C102))</f>
        <v/>
      </c>
      <c r="O102" s="9">
        <f>IF($A102="","",IF($C102="","No price set",IF($D102&lt;0,"Loss-making at this price",IF($D102&lt;Rates!$B$9,"Below target margin",""))))</f>
        <v/>
      </c>
    </row>
    <row r="103">
      <c r="A103" s="9">
        <f>IF(Costing!$A103="","",Costing!$A103)</f>
        <v/>
      </c>
      <c r="B103" s="17">
        <f>IF($A103="","",Costing!$I103)</f>
        <v/>
      </c>
      <c r="C103" s="8" t="n"/>
      <c r="D103" s="21">
        <f>IF($A103="","",IF($C103="","",IFERROR(($C103-$B103)/$C103,0)))</f>
        <v/>
      </c>
      <c r="E103" s="17">
        <f>IF($A103="","",IF($C103="","",$C103-$B103))</f>
        <v/>
      </c>
      <c r="F103" s="18">
        <f>IF($A103="","",IF($C103="","",IFERROR(($C103-$B103)/$B103,0)))</f>
        <v/>
      </c>
      <c r="G103" s="22" t="n"/>
      <c r="H103" s="23">
        <f>IF($A103="","",IF(OR($C103="",$G103=""),"",$C103*$G103))</f>
        <v/>
      </c>
      <c r="I103" s="23">
        <f>IF($A103="","",IF($G103="","",$B103*$G103))</f>
        <v/>
      </c>
      <c r="J103" s="23">
        <f>IF($A103="","",IF(OR($C103="",$G103=""),"",$H103-$I103))</f>
        <v/>
      </c>
      <c r="K103" s="19">
        <f>IF($A103="","",IF($C103="","",IFERROR(RANK($D103,$D$5:$D$204,0),"")))</f>
        <v/>
      </c>
      <c r="L103" s="19">
        <f>IF($A103="","",IF($C103="","",IFERROR(RANK($J103,$J$5:$J$204,0),"")))</f>
        <v/>
      </c>
      <c r="M103" s="17">
        <f>IF($A103="","",IFERROR($B103/(1-Rates!$B$9),0))</f>
        <v/>
      </c>
      <c r="N103" s="17">
        <f>IF($A103="","",IF($C103="","",$M103-$C103))</f>
        <v/>
      </c>
      <c r="O103" s="9">
        <f>IF($A103="","",IF($C103="","No price set",IF($D103&lt;0,"Loss-making at this price",IF($D103&lt;Rates!$B$9,"Below target margin",""))))</f>
        <v/>
      </c>
    </row>
    <row r="104">
      <c r="A104" s="9">
        <f>IF(Costing!$A104="","",Costing!$A104)</f>
        <v/>
      </c>
      <c r="B104" s="17">
        <f>IF($A104="","",Costing!$I104)</f>
        <v/>
      </c>
      <c r="C104" s="8" t="n"/>
      <c r="D104" s="21">
        <f>IF($A104="","",IF($C104="","",IFERROR(($C104-$B104)/$C104,0)))</f>
        <v/>
      </c>
      <c r="E104" s="17">
        <f>IF($A104="","",IF($C104="","",$C104-$B104))</f>
        <v/>
      </c>
      <c r="F104" s="18">
        <f>IF($A104="","",IF($C104="","",IFERROR(($C104-$B104)/$B104,0)))</f>
        <v/>
      </c>
      <c r="G104" s="22" t="n"/>
      <c r="H104" s="23">
        <f>IF($A104="","",IF(OR($C104="",$G104=""),"",$C104*$G104))</f>
        <v/>
      </c>
      <c r="I104" s="23">
        <f>IF($A104="","",IF($G104="","",$B104*$G104))</f>
        <v/>
      </c>
      <c r="J104" s="23">
        <f>IF($A104="","",IF(OR($C104="",$G104=""),"",$H104-$I104))</f>
        <v/>
      </c>
      <c r="K104" s="19">
        <f>IF($A104="","",IF($C104="","",IFERROR(RANK($D104,$D$5:$D$204,0),"")))</f>
        <v/>
      </c>
      <c r="L104" s="19">
        <f>IF($A104="","",IF($C104="","",IFERROR(RANK($J104,$J$5:$J$204,0),"")))</f>
        <v/>
      </c>
      <c r="M104" s="17">
        <f>IF($A104="","",IFERROR($B104/(1-Rates!$B$9),0))</f>
        <v/>
      </c>
      <c r="N104" s="17">
        <f>IF($A104="","",IF($C104="","",$M104-$C104))</f>
        <v/>
      </c>
      <c r="O104" s="9">
        <f>IF($A104="","",IF($C104="","No price set",IF($D104&lt;0,"Loss-making at this price",IF($D104&lt;Rates!$B$9,"Below target margin",""))))</f>
        <v/>
      </c>
    </row>
    <row r="105">
      <c r="A105" s="9">
        <f>IF(Costing!$A105="","",Costing!$A105)</f>
        <v/>
      </c>
      <c r="B105" s="17">
        <f>IF($A105="","",Costing!$I105)</f>
        <v/>
      </c>
      <c r="C105" s="8" t="n"/>
      <c r="D105" s="21">
        <f>IF($A105="","",IF($C105="","",IFERROR(($C105-$B105)/$C105,0)))</f>
        <v/>
      </c>
      <c r="E105" s="17">
        <f>IF($A105="","",IF($C105="","",$C105-$B105))</f>
        <v/>
      </c>
      <c r="F105" s="18">
        <f>IF($A105="","",IF($C105="","",IFERROR(($C105-$B105)/$B105,0)))</f>
        <v/>
      </c>
      <c r="G105" s="22" t="n"/>
      <c r="H105" s="23">
        <f>IF($A105="","",IF(OR($C105="",$G105=""),"",$C105*$G105))</f>
        <v/>
      </c>
      <c r="I105" s="23">
        <f>IF($A105="","",IF($G105="","",$B105*$G105))</f>
        <v/>
      </c>
      <c r="J105" s="23">
        <f>IF($A105="","",IF(OR($C105="",$G105=""),"",$H105-$I105))</f>
        <v/>
      </c>
      <c r="K105" s="19">
        <f>IF($A105="","",IF($C105="","",IFERROR(RANK($D105,$D$5:$D$204,0),"")))</f>
        <v/>
      </c>
      <c r="L105" s="19">
        <f>IF($A105="","",IF($C105="","",IFERROR(RANK($J105,$J$5:$J$204,0),"")))</f>
        <v/>
      </c>
      <c r="M105" s="17">
        <f>IF($A105="","",IFERROR($B105/(1-Rates!$B$9),0))</f>
        <v/>
      </c>
      <c r="N105" s="17">
        <f>IF($A105="","",IF($C105="","",$M105-$C105))</f>
        <v/>
      </c>
      <c r="O105" s="9">
        <f>IF($A105="","",IF($C105="","No price set",IF($D105&lt;0,"Loss-making at this price",IF($D105&lt;Rates!$B$9,"Below target margin",""))))</f>
        <v/>
      </c>
    </row>
    <row r="106">
      <c r="A106" s="9">
        <f>IF(Costing!$A106="","",Costing!$A106)</f>
        <v/>
      </c>
      <c r="B106" s="17">
        <f>IF($A106="","",Costing!$I106)</f>
        <v/>
      </c>
      <c r="C106" s="8" t="n"/>
      <c r="D106" s="21">
        <f>IF($A106="","",IF($C106="","",IFERROR(($C106-$B106)/$C106,0)))</f>
        <v/>
      </c>
      <c r="E106" s="17">
        <f>IF($A106="","",IF($C106="","",$C106-$B106))</f>
        <v/>
      </c>
      <c r="F106" s="18">
        <f>IF($A106="","",IF($C106="","",IFERROR(($C106-$B106)/$B106,0)))</f>
        <v/>
      </c>
      <c r="G106" s="22" t="n"/>
      <c r="H106" s="23">
        <f>IF($A106="","",IF(OR($C106="",$G106=""),"",$C106*$G106))</f>
        <v/>
      </c>
      <c r="I106" s="23">
        <f>IF($A106="","",IF($G106="","",$B106*$G106))</f>
        <v/>
      </c>
      <c r="J106" s="23">
        <f>IF($A106="","",IF(OR($C106="",$G106=""),"",$H106-$I106))</f>
        <v/>
      </c>
      <c r="K106" s="19">
        <f>IF($A106="","",IF($C106="","",IFERROR(RANK($D106,$D$5:$D$204,0),"")))</f>
        <v/>
      </c>
      <c r="L106" s="19">
        <f>IF($A106="","",IF($C106="","",IFERROR(RANK($J106,$J$5:$J$204,0),"")))</f>
        <v/>
      </c>
      <c r="M106" s="17">
        <f>IF($A106="","",IFERROR($B106/(1-Rates!$B$9),0))</f>
        <v/>
      </c>
      <c r="N106" s="17">
        <f>IF($A106="","",IF($C106="","",$M106-$C106))</f>
        <v/>
      </c>
      <c r="O106" s="9">
        <f>IF($A106="","",IF($C106="","No price set",IF($D106&lt;0,"Loss-making at this price",IF($D106&lt;Rates!$B$9,"Below target margin",""))))</f>
        <v/>
      </c>
    </row>
    <row r="107">
      <c r="A107" s="9">
        <f>IF(Costing!$A107="","",Costing!$A107)</f>
        <v/>
      </c>
      <c r="B107" s="17">
        <f>IF($A107="","",Costing!$I107)</f>
        <v/>
      </c>
      <c r="C107" s="8" t="n"/>
      <c r="D107" s="21">
        <f>IF($A107="","",IF($C107="","",IFERROR(($C107-$B107)/$C107,0)))</f>
        <v/>
      </c>
      <c r="E107" s="17">
        <f>IF($A107="","",IF($C107="","",$C107-$B107))</f>
        <v/>
      </c>
      <c r="F107" s="18">
        <f>IF($A107="","",IF($C107="","",IFERROR(($C107-$B107)/$B107,0)))</f>
        <v/>
      </c>
      <c r="G107" s="22" t="n"/>
      <c r="H107" s="23">
        <f>IF($A107="","",IF(OR($C107="",$G107=""),"",$C107*$G107))</f>
        <v/>
      </c>
      <c r="I107" s="23">
        <f>IF($A107="","",IF($G107="","",$B107*$G107))</f>
        <v/>
      </c>
      <c r="J107" s="23">
        <f>IF($A107="","",IF(OR($C107="",$G107=""),"",$H107-$I107))</f>
        <v/>
      </c>
      <c r="K107" s="19">
        <f>IF($A107="","",IF($C107="","",IFERROR(RANK($D107,$D$5:$D$204,0),"")))</f>
        <v/>
      </c>
      <c r="L107" s="19">
        <f>IF($A107="","",IF($C107="","",IFERROR(RANK($J107,$J$5:$J$204,0),"")))</f>
        <v/>
      </c>
      <c r="M107" s="17">
        <f>IF($A107="","",IFERROR($B107/(1-Rates!$B$9),0))</f>
        <v/>
      </c>
      <c r="N107" s="17">
        <f>IF($A107="","",IF($C107="","",$M107-$C107))</f>
        <v/>
      </c>
      <c r="O107" s="9">
        <f>IF($A107="","",IF($C107="","No price set",IF($D107&lt;0,"Loss-making at this price",IF($D107&lt;Rates!$B$9,"Below target margin",""))))</f>
        <v/>
      </c>
    </row>
    <row r="108">
      <c r="A108" s="9">
        <f>IF(Costing!$A108="","",Costing!$A108)</f>
        <v/>
      </c>
      <c r="B108" s="17">
        <f>IF($A108="","",Costing!$I108)</f>
        <v/>
      </c>
      <c r="C108" s="8" t="n"/>
      <c r="D108" s="21">
        <f>IF($A108="","",IF($C108="","",IFERROR(($C108-$B108)/$C108,0)))</f>
        <v/>
      </c>
      <c r="E108" s="17">
        <f>IF($A108="","",IF($C108="","",$C108-$B108))</f>
        <v/>
      </c>
      <c r="F108" s="18">
        <f>IF($A108="","",IF($C108="","",IFERROR(($C108-$B108)/$B108,0)))</f>
        <v/>
      </c>
      <c r="G108" s="22" t="n"/>
      <c r="H108" s="23">
        <f>IF($A108="","",IF(OR($C108="",$G108=""),"",$C108*$G108))</f>
        <v/>
      </c>
      <c r="I108" s="23">
        <f>IF($A108="","",IF($G108="","",$B108*$G108))</f>
        <v/>
      </c>
      <c r="J108" s="23">
        <f>IF($A108="","",IF(OR($C108="",$G108=""),"",$H108-$I108))</f>
        <v/>
      </c>
      <c r="K108" s="19">
        <f>IF($A108="","",IF($C108="","",IFERROR(RANK($D108,$D$5:$D$204,0),"")))</f>
        <v/>
      </c>
      <c r="L108" s="19">
        <f>IF($A108="","",IF($C108="","",IFERROR(RANK($J108,$J$5:$J$204,0),"")))</f>
        <v/>
      </c>
      <c r="M108" s="17">
        <f>IF($A108="","",IFERROR($B108/(1-Rates!$B$9),0))</f>
        <v/>
      </c>
      <c r="N108" s="17">
        <f>IF($A108="","",IF($C108="","",$M108-$C108))</f>
        <v/>
      </c>
      <c r="O108" s="9">
        <f>IF($A108="","",IF($C108="","No price set",IF($D108&lt;0,"Loss-making at this price",IF($D108&lt;Rates!$B$9,"Below target margin",""))))</f>
        <v/>
      </c>
    </row>
    <row r="109">
      <c r="A109" s="9">
        <f>IF(Costing!$A109="","",Costing!$A109)</f>
        <v/>
      </c>
      <c r="B109" s="17">
        <f>IF($A109="","",Costing!$I109)</f>
        <v/>
      </c>
      <c r="C109" s="8" t="n"/>
      <c r="D109" s="21">
        <f>IF($A109="","",IF($C109="","",IFERROR(($C109-$B109)/$C109,0)))</f>
        <v/>
      </c>
      <c r="E109" s="17">
        <f>IF($A109="","",IF($C109="","",$C109-$B109))</f>
        <v/>
      </c>
      <c r="F109" s="18">
        <f>IF($A109="","",IF($C109="","",IFERROR(($C109-$B109)/$B109,0)))</f>
        <v/>
      </c>
      <c r="G109" s="22" t="n"/>
      <c r="H109" s="23">
        <f>IF($A109="","",IF(OR($C109="",$G109=""),"",$C109*$G109))</f>
        <v/>
      </c>
      <c r="I109" s="23">
        <f>IF($A109="","",IF($G109="","",$B109*$G109))</f>
        <v/>
      </c>
      <c r="J109" s="23">
        <f>IF($A109="","",IF(OR($C109="",$G109=""),"",$H109-$I109))</f>
        <v/>
      </c>
      <c r="K109" s="19">
        <f>IF($A109="","",IF($C109="","",IFERROR(RANK($D109,$D$5:$D$204,0),"")))</f>
        <v/>
      </c>
      <c r="L109" s="19">
        <f>IF($A109="","",IF($C109="","",IFERROR(RANK($J109,$J$5:$J$204,0),"")))</f>
        <v/>
      </c>
      <c r="M109" s="17">
        <f>IF($A109="","",IFERROR($B109/(1-Rates!$B$9),0))</f>
        <v/>
      </c>
      <c r="N109" s="17">
        <f>IF($A109="","",IF($C109="","",$M109-$C109))</f>
        <v/>
      </c>
      <c r="O109" s="9">
        <f>IF($A109="","",IF($C109="","No price set",IF($D109&lt;0,"Loss-making at this price",IF($D109&lt;Rates!$B$9,"Below target margin",""))))</f>
        <v/>
      </c>
    </row>
    <row r="110">
      <c r="A110" s="9">
        <f>IF(Costing!$A110="","",Costing!$A110)</f>
        <v/>
      </c>
      <c r="B110" s="17">
        <f>IF($A110="","",Costing!$I110)</f>
        <v/>
      </c>
      <c r="C110" s="8" t="n"/>
      <c r="D110" s="21">
        <f>IF($A110="","",IF($C110="","",IFERROR(($C110-$B110)/$C110,0)))</f>
        <v/>
      </c>
      <c r="E110" s="17">
        <f>IF($A110="","",IF($C110="","",$C110-$B110))</f>
        <v/>
      </c>
      <c r="F110" s="18">
        <f>IF($A110="","",IF($C110="","",IFERROR(($C110-$B110)/$B110,0)))</f>
        <v/>
      </c>
      <c r="G110" s="22" t="n"/>
      <c r="H110" s="23">
        <f>IF($A110="","",IF(OR($C110="",$G110=""),"",$C110*$G110))</f>
        <v/>
      </c>
      <c r="I110" s="23">
        <f>IF($A110="","",IF($G110="","",$B110*$G110))</f>
        <v/>
      </c>
      <c r="J110" s="23">
        <f>IF($A110="","",IF(OR($C110="",$G110=""),"",$H110-$I110))</f>
        <v/>
      </c>
      <c r="K110" s="19">
        <f>IF($A110="","",IF($C110="","",IFERROR(RANK($D110,$D$5:$D$204,0),"")))</f>
        <v/>
      </c>
      <c r="L110" s="19">
        <f>IF($A110="","",IF($C110="","",IFERROR(RANK($J110,$J$5:$J$204,0),"")))</f>
        <v/>
      </c>
      <c r="M110" s="17">
        <f>IF($A110="","",IFERROR($B110/(1-Rates!$B$9),0))</f>
        <v/>
      </c>
      <c r="N110" s="17">
        <f>IF($A110="","",IF($C110="","",$M110-$C110))</f>
        <v/>
      </c>
      <c r="O110" s="9">
        <f>IF($A110="","",IF($C110="","No price set",IF($D110&lt;0,"Loss-making at this price",IF($D110&lt;Rates!$B$9,"Below target margin",""))))</f>
        <v/>
      </c>
    </row>
    <row r="111">
      <c r="A111" s="9">
        <f>IF(Costing!$A111="","",Costing!$A111)</f>
        <v/>
      </c>
      <c r="B111" s="17">
        <f>IF($A111="","",Costing!$I111)</f>
        <v/>
      </c>
      <c r="C111" s="8" t="n"/>
      <c r="D111" s="21">
        <f>IF($A111="","",IF($C111="","",IFERROR(($C111-$B111)/$C111,0)))</f>
        <v/>
      </c>
      <c r="E111" s="17">
        <f>IF($A111="","",IF($C111="","",$C111-$B111))</f>
        <v/>
      </c>
      <c r="F111" s="18">
        <f>IF($A111="","",IF($C111="","",IFERROR(($C111-$B111)/$B111,0)))</f>
        <v/>
      </c>
      <c r="G111" s="22" t="n"/>
      <c r="H111" s="23">
        <f>IF($A111="","",IF(OR($C111="",$G111=""),"",$C111*$G111))</f>
        <v/>
      </c>
      <c r="I111" s="23">
        <f>IF($A111="","",IF($G111="","",$B111*$G111))</f>
        <v/>
      </c>
      <c r="J111" s="23">
        <f>IF($A111="","",IF(OR($C111="",$G111=""),"",$H111-$I111))</f>
        <v/>
      </c>
      <c r="K111" s="19">
        <f>IF($A111="","",IF($C111="","",IFERROR(RANK($D111,$D$5:$D$204,0),"")))</f>
        <v/>
      </c>
      <c r="L111" s="19">
        <f>IF($A111="","",IF($C111="","",IFERROR(RANK($J111,$J$5:$J$204,0),"")))</f>
        <v/>
      </c>
      <c r="M111" s="17">
        <f>IF($A111="","",IFERROR($B111/(1-Rates!$B$9),0))</f>
        <v/>
      </c>
      <c r="N111" s="17">
        <f>IF($A111="","",IF($C111="","",$M111-$C111))</f>
        <v/>
      </c>
      <c r="O111" s="9">
        <f>IF($A111="","",IF($C111="","No price set",IF($D111&lt;0,"Loss-making at this price",IF($D111&lt;Rates!$B$9,"Below target margin",""))))</f>
        <v/>
      </c>
    </row>
    <row r="112">
      <c r="A112" s="9">
        <f>IF(Costing!$A112="","",Costing!$A112)</f>
        <v/>
      </c>
      <c r="B112" s="17">
        <f>IF($A112="","",Costing!$I112)</f>
        <v/>
      </c>
      <c r="C112" s="8" t="n"/>
      <c r="D112" s="21">
        <f>IF($A112="","",IF($C112="","",IFERROR(($C112-$B112)/$C112,0)))</f>
        <v/>
      </c>
      <c r="E112" s="17">
        <f>IF($A112="","",IF($C112="","",$C112-$B112))</f>
        <v/>
      </c>
      <c r="F112" s="18">
        <f>IF($A112="","",IF($C112="","",IFERROR(($C112-$B112)/$B112,0)))</f>
        <v/>
      </c>
      <c r="G112" s="22" t="n"/>
      <c r="H112" s="23">
        <f>IF($A112="","",IF(OR($C112="",$G112=""),"",$C112*$G112))</f>
        <v/>
      </c>
      <c r="I112" s="23">
        <f>IF($A112="","",IF($G112="","",$B112*$G112))</f>
        <v/>
      </c>
      <c r="J112" s="23">
        <f>IF($A112="","",IF(OR($C112="",$G112=""),"",$H112-$I112))</f>
        <v/>
      </c>
      <c r="K112" s="19">
        <f>IF($A112="","",IF($C112="","",IFERROR(RANK($D112,$D$5:$D$204,0),"")))</f>
        <v/>
      </c>
      <c r="L112" s="19">
        <f>IF($A112="","",IF($C112="","",IFERROR(RANK($J112,$J$5:$J$204,0),"")))</f>
        <v/>
      </c>
      <c r="M112" s="17">
        <f>IF($A112="","",IFERROR($B112/(1-Rates!$B$9),0))</f>
        <v/>
      </c>
      <c r="N112" s="17">
        <f>IF($A112="","",IF($C112="","",$M112-$C112))</f>
        <v/>
      </c>
      <c r="O112" s="9">
        <f>IF($A112="","",IF($C112="","No price set",IF($D112&lt;0,"Loss-making at this price",IF($D112&lt;Rates!$B$9,"Below target margin",""))))</f>
        <v/>
      </c>
    </row>
    <row r="113">
      <c r="A113" s="9">
        <f>IF(Costing!$A113="","",Costing!$A113)</f>
        <v/>
      </c>
      <c r="B113" s="17">
        <f>IF($A113="","",Costing!$I113)</f>
        <v/>
      </c>
      <c r="C113" s="8" t="n"/>
      <c r="D113" s="21">
        <f>IF($A113="","",IF($C113="","",IFERROR(($C113-$B113)/$C113,0)))</f>
        <v/>
      </c>
      <c r="E113" s="17">
        <f>IF($A113="","",IF($C113="","",$C113-$B113))</f>
        <v/>
      </c>
      <c r="F113" s="18">
        <f>IF($A113="","",IF($C113="","",IFERROR(($C113-$B113)/$B113,0)))</f>
        <v/>
      </c>
      <c r="G113" s="22" t="n"/>
      <c r="H113" s="23">
        <f>IF($A113="","",IF(OR($C113="",$G113=""),"",$C113*$G113))</f>
        <v/>
      </c>
      <c r="I113" s="23">
        <f>IF($A113="","",IF($G113="","",$B113*$G113))</f>
        <v/>
      </c>
      <c r="J113" s="23">
        <f>IF($A113="","",IF(OR($C113="",$G113=""),"",$H113-$I113))</f>
        <v/>
      </c>
      <c r="K113" s="19">
        <f>IF($A113="","",IF($C113="","",IFERROR(RANK($D113,$D$5:$D$204,0),"")))</f>
        <v/>
      </c>
      <c r="L113" s="19">
        <f>IF($A113="","",IF($C113="","",IFERROR(RANK($J113,$J$5:$J$204,0),"")))</f>
        <v/>
      </c>
      <c r="M113" s="17">
        <f>IF($A113="","",IFERROR($B113/(1-Rates!$B$9),0))</f>
        <v/>
      </c>
      <c r="N113" s="17">
        <f>IF($A113="","",IF($C113="","",$M113-$C113))</f>
        <v/>
      </c>
      <c r="O113" s="9">
        <f>IF($A113="","",IF($C113="","No price set",IF($D113&lt;0,"Loss-making at this price",IF($D113&lt;Rates!$B$9,"Below target margin",""))))</f>
        <v/>
      </c>
    </row>
    <row r="114">
      <c r="A114" s="9">
        <f>IF(Costing!$A114="","",Costing!$A114)</f>
        <v/>
      </c>
      <c r="B114" s="17">
        <f>IF($A114="","",Costing!$I114)</f>
        <v/>
      </c>
      <c r="C114" s="8" t="n"/>
      <c r="D114" s="21">
        <f>IF($A114="","",IF($C114="","",IFERROR(($C114-$B114)/$C114,0)))</f>
        <v/>
      </c>
      <c r="E114" s="17">
        <f>IF($A114="","",IF($C114="","",$C114-$B114))</f>
        <v/>
      </c>
      <c r="F114" s="18">
        <f>IF($A114="","",IF($C114="","",IFERROR(($C114-$B114)/$B114,0)))</f>
        <v/>
      </c>
      <c r="G114" s="22" t="n"/>
      <c r="H114" s="23">
        <f>IF($A114="","",IF(OR($C114="",$G114=""),"",$C114*$G114))</f>
        <v/>
      </c>
      <c r="I114" s="23">
        <f>IF($A114="","",IF($G114="","",$B114*$G114))</f>
        <v/>
      </c>
      <c r="J114" s="23">
        <f>IF($A114="","",IF(OR($C114="",$G114=""),"",$H114-$I114))</f>
        <v/>
      </c>
      <c r="K114" s="19">
        <f>IF($A114="","",IF($C114="","",IFERROR(RANK($D114,$D$5:$D$204,0),"")))</f>
        <v/>
      </c>
      <c r="L114" s="19">
        <f>IF($A114="","",IF($C114="","",IFERROR(RANK($J114,$J$5:$J$204,0),"")))</f>
        <v/>
      </c>
      <c r="M114" s="17">
        <f>IF($A114="","",IFERROR($B114/(1-Rates!$B$9),0))</f>
        <v/>
      </c>
      <c r="N114" s="17">
        <f>IF($A114="","",IF($C114="","",$M114-$C114))</f>
        <v/>
      </c>
      <c r="O114" s="9">
        <f>IF($A114="","",IF($C114="","No price set",IF($D114&lt;0,"Loss-making at this price",IF($D114&lt;Rates!$B$9,"Below target margin",""))))</f>
        <v/>
      </c>
    </row>
    <row r="115">
      <c r="A115" s="9">
        <f>IF(Costing!$A115="","",Costing!$A115)</f>
        <v/>
      </c>
      <c r="B115" s="17">
        <f>IF($A115="","",Costing!$I115)</f>
        <v/>
      </c>
      <c r="C115" s="8" t="n"/>
      <c r="D115" s="21">
        <f>IF($A115="","",IF($C115="","",IFERROR(($C115-$B115)/$C115,0)))</f>
        <v/>
      </c>
      <c r="E115" s="17">
        <f>IF($A115="","",IF($C115="","",$C115-$B115))</f>
        <v/>
      </c>
      <c r="F115" s="18">
        <f>IF($A115="","",IF($C115="","",IFERROR(($C115-$B115)/$B115,0)))</f>
        <v/>
      </c>
      <c r="G115" s="22" t="n"/>
      <c r="H115" s="23">
        <f>IF($A115="","",IF(OR($C115="",$G115=""),"",$C115*$G115))</f>
        <v/>
      </c>
      <c r="I115" s="23">
        <f>IF($A115="","",IF($G115="","",$B115*$G115))</f>
        <v/>
      </c>
      <c r="J115" s="23">
        <f>IF($A115="","",IF(OR($C115="",$G115=""),"",$H115-$I115))</f>
        <v/>
      </c>
      <c r="K115" s="19">
        <f>IF($A115="","",IF($C115="","",IFERROR(RANK($D115,$D$5:$D$204,0),"")))</f>
        <v/>
      </c>
      <c r="L115" s="19">
        <f>IF($A115="","",IF($C115="","",IFERROR(RANK($J115,$J$5:$J$204,0),"")))</f>
        <v/>
      </c>
      <c r="M115" s="17">
        <f>IF($A115="","",IFERROR($B115/(1-Rates!$B$9),0))</f>
        <v/>
      </c>
      <c r="N115" s="17">
        <f>IF($A115="","",IF($C115="","",$M115-$C115))</f>
        <v/>
      </c>
      <c r="O115" s="9">
        <f>IF($A115="","",IF($C115="","No price set",IF($D115&lt;0,"Loss-making at this price",IF($D115&lt;Rates!$B$9,"Below target margin",""))))</f>
        <v/>
      </c>
    </row>
    <row r="116">
      <c r="A116" s="9">
        <f>IF(Costing!$A116="","",Costing!$A116)</f>
        <v/>
      </c>
      <c r="B116" s="17">
        <f>IF($A116="","",Costing!$I116)</f>
        <v/>
      </c>
      <c r="C116" s="8" t="n"/>
      <c r="D116" s="21">
        <f>IF($A116="","",IF($C116="","",IFERROR(($C116-$B116)/$C116,0)))</f>
        <v/>
      </c>
      <c r="E116" s="17">
        <f>IF($A116="","",IF($C116="","",$C116-$B116))</f>
        <v/>
      </c>
      <c r="F116" s="18">
        <f>IF($A116="","",IF($C116="","",IFERROR(($C116-$B116)/$B116,0)))</f>
        <v/>
      </c>
      <c r="G116" s="22" t="n"/>
      <c r="H116" s="23">
        <f>IF($A116="","",IF(OR($C116="",$G116=""),"",$C116*$G116))</f>
        <v/>
      </c>
      <c r="I116" s="23">
        <f>IF($A116="","",IF($G116="","",$B116*$G116))</f>
        <v/>
      </c>
      <c r="J116" s="23">
        <f>IF($A116="","",IF(OR($C116="",$G116=""),"",$H116-$I116))</f>
        <v/>
      </c>
      <c r="K116" s="19">
        <f>IF($A116="","",IF($C116="","",IFERROR(RANK($D116,$D$5:$D$204,0),"")))</f>
        <v/>
      </c>
      <c r="L116" s="19">
        <f>IF($A116="","",IF($C116="","",IFERROR(RANK($J116,$J$5:$J$204,0),"")))</f>
        <v/>
      </c>
      <c r="M116" s="17">
        <f>IF($A116="","",IFERROR($B116/(1-Rates!$B$9),0))</f>
        <v/>
      </c>
      <c r="N116" s="17">
        <f>IF($A116="","",IF($C116="","",$M116-$C116))</f>
        <v/>
      </c>
      <c r="O116" s="9">
        <f>IF($A116="","",IF($C116="","No price set",IF($D116&lt;0,"Loss-making at this price",IF($D116&lt;Rates!$B$9,"Below target margin",""))))</f>
        <v/>
      </c>
    </row>
    <row r="117">
      <c r="A117" s="9">
        <f>IF(Costing!$A117="","",Costing!$A117)</f>
        <v/>
      </c>
      <c r="B117" s="17">
        <f>IF($A117="","",Costing!$I117)</f>
        <v/>
      </c>
      <c r="C117" s="8" t="n"/>
      <c r="D117" s="21">
        <f>IF($A117="","",IF($C117="","",IFERROR(($C117-$B117)/$C117,0)))</f>
        <v/>
      </c>
      <c r="E117" s="17">
        <f>IF($A117="","",IF($C117="","",$C117-$B117))</f>
        <v/>
      </c>
      <c r="F117" s="18">
        <f>IF($A117="","",IF($C117="","",IFERROR(($C117-$B117)/$B117,0)))</f>
        <v/>
      </c>
      <c r="G117" s="22" t="n"/>
      <c r="H117" s="23">
        <f>IF($A117="","",IF(OR($C117="",$G117=""),"",$C117*$G117))</f>
        <v/>
      </c>
      <c r="I117" s="23">
        <f>IF($A117="","",IF($G117="","",$B117*$G117))</f>
        <v/>
      </c>
      <c r="J117" s="23">
        <f>IF($A117="","",IF(OR($C117="",$G117=""),"",$H117-$I117))</f>
        <v/>
      </c>
      <c r="K117" s="19">
        <f>IF($A117="","",IF($C117="","",IFERROR(RANK($D117,$D$5:$D$204,0),"")))</f>
        <v/>
      </c>
      <c r="L117" s="19">
        <f>IF($A117="","",IF($C117="","",IFERROR(RANK($J117,$J$5:$J$204,0),"")))</f>
        <v/>
      </c>
      <c r="M117" s="17">
        <f>IF($A117="","",IFERROR($B117/(1-Rates!$B$9),0))</f>
        <v/>
      </c>
      <c r="N117" s="17">
        <f>IF($A117="","",IF($C117="","",$M117-$C117))</f>
        <v/>
      </c>
      <c r="O117" s="9">
        <f>IF($A117="","",IF($C117="","No price set",IF($D117&lt;0,"Loss-making at this price",IF($D117&lt;Rates!$B$9,"Below target margin",""))))</f>
        <v/>
      </c>
    </row>
    <row r="118">
      <c r="A118" s="9">
        <f>IF(Costing!$A118="","",Costing!$A118)</f>
        <v/>
      </c>
      <c r="B118" s="17">
        <f>IF($A118="","",Costing!$I118)</f>
        <v/>
      </c>
      <c r="C118" s="8" t="n"/>
      <c r="D118" s="21">
        <f>IF($A118="","",IF($C118="","",IFERROR(($C118-$B118)/$C118,0)))</f>
        <v/>
      </c>
      <c r="E118" s="17">
        <f>IF($A118="","",IF($C118="","",$C118-$B118))</f>
        <v/>
      </c>
      <c r="F118" s="18">
        <f>IF($A118="","",IF($C118="","",IFERROR(($C118-$B118)/$B118,0)))</f>
        <v/>
      </c>
      <c r="G118" s="22" t="n"/>
      <c r="H118" s="23">
        <f>IF($A118="","",IF(OR($C118="",$G118=""),"",$C118*$G118))</f>
        <v/>
      </c>
      <c r="I118" s="23">
        <f>IF($A118="","",IF($G118="","",$B118*$G118))</f>
        <v/>
      </c>
      <c r="J118" s="23">
        <f>IF($A118="","",IF(OR($C118="",$G118=""),"",$H118-$I118))</f>
        <v/>
      </c>
      <c r="K118" s="19">
        <f>IF($A118="","",IF($C118="","",IFERROR(RANK($D118,$D$5:$D$204,0),"")))</f>
        <v/>
      </c>
      <c r="L118" s="19">
        <f>IF($A118="","",IF($C118="","",IFERROR(RANK($J118,$J$5:$J$204,0),"")))</f>
        <v/>
      </c>
      <c r="M118" s="17">
        <f>IF($A118="","",IFERROR($B118/(1-Rates!$B$9),0))</f>
        <v/>
      </c>
      <c r="N118" s="17">
        <f>IF($A118="","",IF($C118="","",$M118-$C118))</f>
        <v/>
      </c>
      <c r="O118" s="9">
        <f>IF($A118="","",IF($C118="","No price set",IF($D118&lt;0,"Loss-making at this price",IF($D118&lt;Rates!$B$9,"Below target margin",""))))</f>
        <v/>
      </c>
    </row>
    <row r="119">
      <c r="A119" s="9">
        <f>IF(Costing!$A119="","",Costing!$A119)</f>
        <v/>
      </c>
      <c r="B119" s="17">
        <f>IF($A119="","",Costing!$I119)</f>
        <v/>
      </c>
      <c r="C119" s="8" t="n"/>
      <c r="D119" s="21">
        <f>IF($A119="","",IF($C119="","",IFERROR(($C119-$B119)/$C119,0)))</f>
        <v/>
      </c>
      <c r="E119" s="17">
        <f>IF($A119="","",IF($C119="","",$C119-$B119))</f>
        <v/>
      </c>
      <c r="F119" s="18">
        <f>IF($A119="","",IF($C119="","",IFERROR(($C119-$B119)/$B119,0)))</f>
        <v/>
      </c>
      <c r="G119" s="22" t="n"/>
      <c r="H119" s="23">
        <f>IF($A119="","",IF(OR($C119="",$G119=""),"",$C119*$G119))</f>
        <v/>
      </c>
      <c r="I119" s="23">
        <f>IF($A119="","",IF($G119="","",$B119*$G119))</f>
        <v/>
      </c>
      <c r="J119" s="23">
        <f>IF($A119="","",IF(OR($C119="",$G119=""),"",$H119-$I119))</f>
        <v/>
      </c>
      <c r="K119" s="19">
        <f>IF($A119="","",IF($C119="","",IFERROR(RANK($D119,$D$5:$D$204,0),"")))</f>
        <v/>
      </c>
      <c r="L119" s="19">
        <f>IF($A119="","",IF($C119="","",IFERROR(RANK($J119,$J$5:$J$204,0),"")))</f>
        <v/>
      </c>
      <c r="M119" s="17">
        <f>IF($A119="","",IFERROR($B119/(1-Rates!$B$9),0))</f>
        <v/>
      </c>
      <c r="N119" s="17">
        <f>IF($A119="","",IF($C119="","",$M119-$C119))</f>
        <v/>
      </c>
      <c r="O119" s="9">
        <f>IF($A119="","",IF($C119="","No price set",IF($D119&lt;0,"Loss-making at this price",IF($D119&lt;Rates!$B$9,"Below target margin",""))))</f>
        <v/>
      </c>
    </row>
    <row r="120">
      <c r="A120" s="9">
        <f>IF(Costing!$A120="","",Costing!$A120)</f>
        <v/>
      </c>
      <c r="B120" s="17">
        <f>IF($A120="","",Costing!$I120)</f>
        <v/>
      </c>
      <c r="C120" s="8" t="n"/>
      <c r="D120" s="21">
        <f>IF($A120="","",IF($C120="","",IFERROR(($C120-$B120)/$C120,0)))</f>
        <v/>
      </c>
      <c r="E120" s="17">
        <f>IF($A120="","",IF($C120="","",$C120-$B120))</f>
        <v/>
      </c>
      <c r="F120" s="18">
        <f>IF($A120="","",IF($C120="","",IFERROR(($C120-$B120)/$B120,0)))</f>
        <v/>
      </c>
      <c r="G120" s="22" t="n"/>
      <c r="H120" s="23">
        <f>IF($A120="","",IF(OR($C120="",$G120=""),"",$C120*$G120))</f>
        <v/>
      </c>
      <c r="I120" s="23">
        <f>IF($A120="","",IF($G120="","",$B120*$G120))</f>
        <v/>
      </c>
      <c r="J120" s="23">
        <f>IF($A120="","",IF(OR($C120="",$G120=""),"",$H120-$I120))</f>
        <v/>
      </c>
      <c r="K120" s="19">
        <f>IF($A120="","",IF($C120="","",IFERROR(RANK($D120,$D$5:$D$204,0),"")))</f>
        <v/>
      </c>
      <c r="L120" s="19">
        <f>IF($A120="","",IF($C120="","",IFERROR(RANK($J120,$J$5:$J$204,0),"")))</f>
        <v/>
      </c>
      <c r="M120" s="17">
        <f>IF($A120="","",IFERROR($B120/(1-Rates!$B$9),0))</f>
        <v/>
      </c>
      <c r="N120" s="17">
        <f>IF($A120="","",IF($C120="","",$M120-$C120))</f>
        <v/>
      </c>
      <c r="O120" s="9">
        <f>IF($A120="","",IF($C120="","No price set",IF($D120&lt;0,"Loss-making at this price",IF($D120&lt;Rates!$B$9,"Below target margin",""))))</f>
        <v/>
      </c>
    </row>
    <row r="121">
      <c r="A121" s="9">
        <f>IF(Costing!$A121="","",Costing!$A121)</f>
        <v/>
      </c>
      <c r="B121" s="17">
        <f>IF($A121="","",Costing!$I121)</f>
        <v/>
      </c>
      <c r="C121" s="8" t="n"/>
      <c r="D121" s="21">
        <f>IF($A121="","",IF($C121="","",IFERROR(($C121-$B121)/$C121,0)))</f>
        <v/>
      </c>
      <c r="E121" s="17">
        <f>IF($A121="","",IF($C121="","",$C121-$B121))</f>
        <v/>
      </c>
      <c r="F121" s="18">
        <f>IF($A121="","",IF($C121="","",IFERROR(($C121-$B121)/$B121,0)))</f>
        <v/>
      </c>
      <c r="G121" s="22" t="n"/>
      <c r="H121" s="23">
        <f>IF($A121="","",IF(OR($C121="",$G121=""),"",$C121*$G121))</f>
        <v/>
      </c>
      <c r="I121" s="23">
        <f>IF($A121="","",IF($G121="","",$B121*$G121))</f>
        <v/>
      </c>
      <c r="J121" s="23">
        <f>IF($A121="","",IF(OR($C121="",$G121=""),"",$H121-$I121))</f>
        <v/>
      </c>
      <c r="K121" s="19">
        <f>IF($A121="","",IF($C121="","",IFERROR(RANK($D121,$D$5:$D$204,0),"")))</f>
        <v/>
      </c>
      <c r="L121" s="19">
        <f>IF($A121="","",IF($C121="","",IFERROR(RANK($J121,$J$5:$J$204,0),"")))</f>
        <v/>
      </c>
      <c r="M121" s="17">
        <f>IF($A121="","",IFERROR($B121/(1-Rates!$B$9),0))</f>
        <v/>
      </c>
      <c r="N121" s="17">
        <f>IF($A121="","",IF($C121="","",$M121-$C121))</f>
        <v/>
      </c>
      <c r="O121" s="9">
        <f>IF($A121="","",IF($C121="","No price set",IF($D121&lt;0,"Loss-making at this price",IF($D121&lt;Rates!$B$9,"Below target margin",""))))</f>
        <v/>
      </c>
    </row>
    <row r="122">
      <c r="A122" s="9">
        <f>IF(Costing!$A122="","",Costing!$A122)</f>
        <v/>
      </c>
      <c r="B122" s="17">
        <f>IF($A122="","",Costing!$I122)</f>
        <v/>
      </c>
      <c r="C122" s="8" t="n"/>
      <c r="D122" s="21">
        <f>IF($A122="","",IF($C122="","",IFERROR(($C122-$B122)/$C122,0)))</f>
        <v/>
      </c>
      <c r="E122" s="17">
        <f>IF($A122="","",IF($C122="","",$C122-$B122))</f>
        <v/>
      </c>
      <c r="F122" s="18">
        <f>IF($A122="","",IF($C122="","",IFERROR(($C122-$B122)/$B122,0)))</f>
        <v/>
      </c>
      <c r="G122" s="22" t="n"/>
      <c r="H122" s="23">
        <f>IF($A122="","",IF(OR($C122="",$G122=""),"",$C122*$G122))</f>
        <v/>
      </c>
      <c r="I122" s="23">
        <f>IF($A122="","",IF($G122="","",$B122*$G122))</f>
        <v/>
      </c>
      <c r="J122" s="23">
        <f>IF($A122="","",IF(OR($C122="",$G122=""),"",$H122-$I122))</f>
        <v/>
      </c>
      <c r="K122" s="19">
        <f>IF($A122="","",IF($C122="","",IFERROR(RANK($D122,$D$5:$D$204,0),"")))</f>
        <v/>
      </c>
      <c r="L122" s="19">
        <f>IF($A122="","",IF($C122="","",IFERROR(RANK($J122,$J$5:$J$204,0),"")))</f>
        <v/>
      </c>
      <c r="M122" s="17">
        <f>IF($A122="","",IFERROR($B122/(1-Rates!$B$9),0))</f>
        <v/>
      </c>
      <c r="N122" s="17">
        <f>IF($A122="","",IF($C122="","",$M122-$C122))</f>
        <v/>
      </c>
      <c r="O122" s="9">
        <f>IF($A122="","",IF($C122="","No price set",IF($D122&lt;0,"Loss-making at this price",IF($D122&lt;Rates!$B$9,"Below target margin",""))))</f>
        <v/>
      </c>
    </row>
    <row r="123">
      <c r="A123" s="9">
        <f>IF(Costing!$A123="","",Costing!$A123)</f>
        <v/>
      </c>
      <c r="B123" s="17">
        <f>IF($A123="","",Costing!$I123)</f>
        <v/>
      </c>
      <c r="C123" s="8" t="n"/>
      <c r="D123" s="21">
        <f>IF($A123="","",IF($C123="","",IFERROR(($C123-$B123)/$C123,0)))</f>
        <v/>
      </c>
      <c r="E123" s="17">
        <f>IF($A123="","",IF($C123="","",$C123-$B123))</f>
        <v/>
      </c>
      <c r="F123" s="18">
        <f>IF($A123="","",IF($C123="","",IFERROR(($C123-$B123)/$B123,0)))</f>
        <v/>
      </c>
      <c r="G123" s="22" t="n"/>
      <c r="H123" s="23">
        <f>IF($A123="","",IF(OR($C123="",$G123=""),"",$C123*$G123))</f>
        <v/>
      </c>
      <c r="I123" s="23">
        <f>IF($A123="","",IF($G123="","",$B123*$G123))</f>
        <v/>
      </c>
      <c r="J123" s="23">
        <f>IF($A123="","",IF(OR($C123="",$G123=""),"",$H123-$I123))</f>
        <v/>
      </c>
      <c r="K123" s="19">
        <f>IF($A123="","",IF($C123="","",IFERROR(RANK($D123,$D$5:$D$204,0),"")))</f>
        <v/>
      </c>
      <c r="L123" s="19">
        <f>IF($A123="","",IF($C123="","",IFERROR(RANK($J123,$J$5:$J$204,0),"")))</f>
        <v/>
      </c>
      <c r="M123" s="17">
        <f>IF($A123="","",IFERROR($B123/(1-Rates!$B$9),0))</f>
        <v/>
      </c>
      <c r="N123" s="17">
        <f>IF($A123="","",IF($C123="","",$M123-$C123))</f>
        <v/>
      </c>
      <c r="O123" s="9">
        <f>IF($A123="","",IF($C123="","No price set",IF($D123&lt;0,"Loss-making at this price",IF($D123&lt;Rates!$B$9,"Below target margin",""))))</f>
        <v/>
      </c>
    </row>
    <row r="124">
      <c r="A124" s="9">
        <f>IF(Costing!$A124="","",Costing!$A124)</f>
        <v/>
      </c>
      <c r="B124" s="17">
        <f>IF($A124="","",Costing!$I124)</f>
        <v/>
      </c>
      <c r="C124" s="8" t="n"/>
      <c r="D124" s="21">
        <f>IF($A124="","",IF($C124="","",IFERROR(($C124-$B124)/$C124,0)))</f>
        <v/>
      </c>
      <c r="E124" s="17">
        <f>IF($A124="","",IF($C124="","",$C124-$B124))</f>
        <v/>
      </c>
      <c r="F124" s="18">
        <f>IF($A124="","",IF($C124="","",IFERROR(($C124-$B124)/$B124,0)))</f>
        <v/>
      </c>
      <c r="G124" s="22" t="n"/>
      <c r="H124" s="23">
        <f>IF($A124="","",IF(OR($C124="",$G124=""),"",$C124*$G124))</f>
        <v/>
      </c>
      <c r="I124" s="23">
        <f>IF($A124="","",IF($G124="","",$B124*$G124))</f>
        <v/>
      </c>
      <c r="J124" s="23">
        <f>IF($A124="","",IF(OR($C124="",$G124=""),"",$H124-$I124))</f>
        <v/>
      </c>
      <c r="K124" s="19">
        <f>IF($A124="","",IF($C124="","",IFERROR(RANK($D124,$D$5:$D$204,0),"")))</f>
        <v/>
      </c>
      <c r="L124" s="19">
        <f>IF($A124="","",IF($C124="","",IFERROR(RANK($J124,$J$5:$J$204,0),"")))</f>
        <v/>
      </c>
      <c r="M124" s="17">
        <f>IF($A124="","",IFERROR($B124/(1-Rates!$B$9),0))</f>
        <v/>
      </c>
      <c r="N124" s="17">
        <f>IF($A124="","",IF($C124="","",$M124-$C124))</f>
        <v/>
      </c>
      <c r="O124" s="9">
        <f>IF($A124="","",IF($C124="","No price set",IF($D124&lt;0,"Loss-making at this price",IF($D124&lt;Rates!$B$9,"Below target margin",""))))</f>
        <v/>
      </c>
    </row>
    <row r="125">
      <c r="A125" s="9">
        <f>IF(Costing!$A125="","",Costing!$A125)</f>
        <v/>
      </c>
      <c r="B125" s="17">
        <f>IF($A125="","",Costing!$I125)</f>
        <v/>
      </c>
      <c r="C125" s="8" t="n"/>
      <c r="D125" s="21">
        <f>IF($A125="","",IF($C125="","",IFERROR(($C125-$B125)/$C125,0)))</f>
        <v/>
      </c>
      <c r="E125" s="17">
        <f>IF($A125="","",IF($C125="","",$C125-$B125))</f>
        <v/>
      </c>
      <c r="F125" s="18">
        <f>IF($A125="","",IF($C125="","",IFERROR(($C125-$B125)/$B125,0)))</f>
        <v/>
      </c>
      <c r="G125" s="22" t="n"/>
      <c r="H125" s="23">
        <f>IF($A125="","",IF(OR($C125="",$G125=""),"",$C125*$G125))</f>
        <v/>
      </c>
      <c r="I125" s="23">
        <f>IF($A125="","",IF($G125="","",$B125*$G125))</f>
        <v/>
      </c>
      <c r="J125" s="23">
        <f>IF($A125="","",IF(OR($C125="",$G125=""),"",$H125-$I125))</f>
        <v/>
      </c>
      <c r="K125" s="19">
        <f>IF($A125="","",IF($C125="","",IFERROR(RANK($D125,$D$5:$D$204,0),"")))</f>
        <v/>
      </c>
      <c r="L125" s="19">
        <f>IF($A125="","",IF($C125="","",IFERROR(RANK($J125,$J$5:$J$204,0),"")))</f>
        <v/>
      </c>
      <c r="M125" s="17">
        <f>IF($A125="","",IFERROR($B125/(1-Rates!$B$9),0))</f>
        <v/>
      </c>
      <c r="N125" s="17">
        <f>IF($A125="","",IF($C125="","",$M125-$C125))</f>
        <v/>
      </c>
      <c r="O125" s="9">
        <f>IF($A125="","",IF($C125="","No price set",IF($D125&lt;0,"Loss-making at this price",IF($D125&lt;Rates!$B$9,"Below target margin",""))))</f>
        <v/>
      </c>
    </row>
    <row r="126">
      <c r="A126" s="9">
        <f>IF(Costing!$A126="","",Costing!$A126)</f>
        <v/>
      </c>
      <c r="B126" s="17">
        <f>IF($A126="","",Costing!$I126)</f>
        <v/>
      </c>
      <c r="C126" s="8" t="n"/>
      <c r="D126" s="21">
        <f>IF($A126="","",IF($C126="","",IFERROR(($C126-$B126)/$C126,0)))</f>
        <v/>
      </c>
      <c r="E126" s="17">
        <f>IF($A126="","",IF($C126="","",$C126-$B126))</f>
        <v/>
      </c>
      <c r="F126" s="18">
        <f>IF($A126="","",IF($C126="","",IFERROR(($C126-$B126)/$B126,0)))</f>
        <v/>
      </c>
      <c r="G126" s="22" t="n"/>
      <c r="H126" s="23">
        <f>IF($A126="","",IF(OR($C126="",$G126=""),"",$C126*$G126))</f>
        <v/>
      </c>
      <c r="I126" s="23">
        <f>IF($A126="","",IF($G126="","",$B126*$G126))</f>
        <v/>
      </c>
      <c r="J126" s="23">
        <f>IF($A126="","",IF(OR($C126="",$G126=""),"",$H126-$I126))</f>
        <v/>
      </c>
      <c r="K126" s="19">
        <f>IF($A126="","",IF($C126="","",IFERROR(RANK($D126,$D$5:$D$204,0),"")))</f>
        <v/>
      </c>
      <c r="L126" s="19">
        <f>IF($A126="","",IF($C126="","",IFERROR(RANK($J126,$J$5:$J$204,0),"")))</f>
        <v/>
      </c>
      <c r="M126" s="17">
        <f>IF($A126="","",IFERROR($B126/(1-Rates!$B$9),0))</f>
        <v/>
      </c>
      <c r="N126" s="17">
        <f>IF($A126="","",IF($C126="","",$M126-$C126))</f>
        <v/>
      </c>
      <c r="O126" s="9">
        <f>IF($A126="","",IF($C126="","No price set",IF($D126&lt;0,"Loss-making at this price",IF($D126&lt;Rates!$B$9,"Below target margin",""))))</f>
        <v/>
      </c>
    </row>
    <row r="127">
      <c r="A127" s="9">
        <f>IF(Costing!$A127="","",Costing!$A127)</f>
        <v/>
      </c>
      <c r="B127" s="17">
        <f>IF($A127="","",Costing!$I127)</f>
        <v/>
      </c>
      <c r="C127" s="8" t="n"/>
      <c r="D127" s="21">
        <f>IF($A127="","",IF($C127="","",IFERROR(($C127-$B127)/$C127,0)))</f>
        <v/>
      </c>
      <c r="E127" s="17">
        <f>IF($A127="","",IF($C127="","",$C127-$B127))</f>
        <v/>
      </c>
      <c r="F127" s="18">
        <f>IF($A127="","",IF($C127="","",IFERROR(($C127-$B127)/$B127,0)))</f>
        <v/>
      </c>
      <c r="G127" s="22" t="n"/>
      <c r="H127" s="23">
        <f>IF($A127="","",IF(OR($C127="",$G127=""),"",$C127*$G127))</f>
        <v/>
      </c>
      <c r="I127" s="23">
        <f>IF($A127="","",IF($G127="","",$B127*$G127))</f>
        <v/>
      </c>
      <c r="J127" s="23">
        <f>IF($A127="","",IF(OR($C127="",$G127=""),"",$H127-$I127))</f>
        <v/>
      </c>
      <c r="K127" s="19">
        <f>IF($A127="","",IF($C127="","",IFERROR(RANK($D127,$D$5:$D$204,0),"")))</f>
        <v/>
      </c>
      <c r="L127" s="19">
        <f>IF($A127="","",IF($C127="","",IFERROR(RANK($J127,$J$5:$J$204,0),"")))</f>
        <v/>
      </c>
      <c r="M127" s="17">
        <f>IF($A127="","",IFERROR($B127/(1-Rates!$B$9),0))</f>
        <v/>
      </c>
      <c r="N127" s="17">
        <f>IF($A127="","",IF($C127="","",$M127-$C127))</f>
        <v/>
      </c>
      <c r="O127" s="9">
        <f>IF($A127="","",IF($C127="","No price set",IF($D127&lt;0,"Loss-making at this price",IF($D127&lt;Rates!$B$9,"Below target margin",""))))</f>
        <v/>
      </c>
    </row>
    <row r="128">
      <c r="A128" s="9">
        <f>IF(Costing!$A128="","",Costing!$A128)</f>
        <v/>
      </c>
      <c r="B128" s="17">
        <f>IF($A128="","",Costing!$I128)</f>
        <v/>
      </c>
      <c r="C128" s="8" t="n"/>
      <c r="D128" s="21">
        <f>IF($A128="","",IF($C128="","",IFERROR(($C128-$B128)/$C128,0)))</f>
        <v/>
      </c>
      <c r="E128" s="17">
        <f>IF($A128="","",IF($C128="","",$C128-$B128))</f>
        <v/>
      </c>
      <c r="F128" s="18">
        <f>IF($A128="","",IF($C128="","",IFERROR(($C128-$B128)/$B128,0)))</f>
        <v/>
      </c>
      <c r="G128" s="22" t="n"/>
      <c r="H128" s="23">
        <f>IF($A128="","",IF(OR($C128="",$G128=""),"",$C128*$G128))</f>
        <v/>
      </c>
      <c r="I128" s="23">
        <f>IF($A128="","",IF($G128="","",$B128*$G128))</f>
        <v/>
      </c>
      <c r="J128" s="23">
        <f>IF($A128="","",IF(OR($C128="",$G128=""),"",$H128-$I128))</f>
        <v/>
      </c>
      <c r="K128" s="19">
        <f>IF($A128="","",IF($C128="","",IFERROR(RANK($D128,$D$5:$D$204,0),"")))</f>
        <v/>
      </c>
      <c r="L128" s="19">
        <f>IF($A128="","",IF($C128="","",IFERROR(RANK($J128,$J$5:$J$204,0),"")))</f>
        <v/>
      </c>
      <c r="M128" s="17">
        <f>IF($A128="","",IFERROR($B128/(1-Rates!$B$9),0))</f>
        <v/>
      </c>
      <c r="N128" s="17">
        <f>IF($A128="","",IF($C128="","",$M128-$C128))</f>
        <v/>
      </c>
      <c r="O128" s="9">
        <f>IF($A128="","",IF($C128="","No price set",IF($D128&lt;0,"Loss-making at this price",IF($D128&lt;Rates!$B$9,"Below target margin",""))))</f>
        <v/>
      </c>
    </row>
    <row r="129">
      <c r="A129" s="9">
        <f>IF(Costing!$A129="","",Costing!$A129)</f>
        <v/>
      </c>
      <c r="B129" s="17">
        <f>IF($A129="","",Costing!$I129)</f>
        <v/>
      </c>
      <c r="C129" s="8" t="n"/>
      <c r="D129" s="21">
        <f>IF($A129="","",IF($C129="","",IFERROR(($C129-$B129)/$C129,0)))</f>
        <v/>
      </c>
      <c r="E129" s="17">
        <f>IF($A129="","",IF($C129="","",$C129-$B129))</f>
        <v/>
      </c>
      <c r="F129" s="18">
        <f>IF($A129="","",IF($C129="","",IFERROR(($C129-$B129)/$B129,0)))</f>
        <v/>
      </c>
      <c r="G129" s="22" t="n"/>
      <c r="H129" s="23">
        <f>IF($A129="","",IF(OR($C129="",$G129=""),"",$C129*$G129))</f>
        <v/>
      </c>
      <c r="I129" s="23">
        <f>IF($A129="","",IF($G129="","",$B129*$G129))</f>
        <v/>
      </c>
      <c r="J129" s="23">
        <f>IF($A129="","",IF(OR($C129="",$G129=""),"",$H129-$I129))</f>
        <v/>
      </c>
      <c r="K129" s="19">
        <f>IF($A129="","",IF($C129="","",IFERROR(RANK($D129,$D$5:$D$204,0),"")))</f>
        <v/>
      </c>
      <c r="L129" s="19">
        <f>IF($A129="","",IF($C129="","",IFERROR(RANK($J129,$J$5:$J$204,0),"")))</f>
        <v/>
      </c>
      <c r="M129" s="17">
        <f>IF($A129="","",IFERROR($B129/(1-Rates!$B$9),0))</f>
        <v/>
      </c>
      <c r="N129" s="17">
        <f>IF($A129="","",IF($C129="","",$M129-$C129))</f>
        <v/>
      </c>
      <c r="O129" s="9">
        <f>IF($A129="","",IF($C129="","No price set",IF($D129&lt;0,"Loss-making at this price",IF($D129&lt;Rates!$B$9,"Below target margin",""))))</f>
        <v/>
      </c>
    </row>
    <row r="130">
      <c r="A130" s="9">
        <f>IF(Costing!$A130="","",Costing!$A130)</f>
        <v/>
      </c>
      <c r="B130" s="17">
        <f>IF($A130="","",Costing!$I130)</f>
        <v/>
      </c>
      <c r="C130" s="8" t="n"/>
      <c r="D130" s="21">
        <f>IF($A130="","",IF($C130="","",IFERROR(($C130-$B130)/$C130,0)))</f>
        <v/>
      </c>
      <c r="E130" s="17">
        <f>IF($A130="","",IF($C130="","",$C130-$B130))</f>
        <v/>
      </c>
      <c r="F130" s="18">
        <f>IF($A130="","",IF($C130="","",IFERROR(($C130-$B130)/$B130,0)))</f>
        <v/>
      </c>
      <c r="G130" s="22" t="n"/>
      <c r="H130" s="23">
        <f>IF($A130="","",IF(OR($C130="",$G130=""),"",$C130*$G130))</f>
        <v/>
      </c>
      <c r="I130" s="23">
        <f>IF($A130="","",IF($G130="","",$B130*$G130))</f>
        <v/>
      </c>
      <c r="J130" s="23">
        <f>IF($A130="","",IF(OR($C130="",$G130=""),"",$H130-$I130))</f>
        <v/>
      </c>
      <c r="K130" s="19">
        <f>IF($A130="","",IF($C130="","",IFERROR(RANK($D130,$D$5:$D$204,0),"")))</f>
        <v/>
      </c>
      <c r="L130" s="19">
        <f>IF($A130="","",IF($C130="","",IFERROR(RANK($J130,$J$5:$J$204,0),"")))</f>
        <v/>
      </c>
      <c r="M130" s="17">
        <f>IF($A130="","",IFERROR($B130/(1-Rates!$B$9),0))</f>
        <v/>
      </c>
      <c r="N130" s="17">
        <f>IF($A130="","",IF($C130="","",$M130-$C130))</f>
        <v/>
      </c>
      <c r="O130" s="9">
        <f>IF($A130="","",IF($C130="","No price set",IF($D130&lt;0,"Loss-making at this price",IF($D130&lt;Rates!$B$9,"Below target margin",""))))</f>
        <v/>
      </c>
    </row>
    <row r="131">
      <c r="A131" s="9">
        <f>IF(Costing!$A131="","",Costing!$A131)</f>
        <v/>
      </c>
      <c r="B131" s="17">
        <f>IF($A131="","",Costing!$I131)</f>
        <v/>
      </c>
      <c r="C131" s="8" t="n"/>
      <c r="D131" s="21">
        <f>IF($A131="","",IF($C131="","",IFERROR(($C131-$B131)/$C131,0)))</f>
        <v/>
      </c>
      <c r="E131" s="17">
        <f>IF($A131="","",IF($C131="","",$C131-$B131))</f>
        <v/>
      </c>
      <c r="F131" s="18">
        <f>IF($A131="","",IF($C131="","",IFERROR(($C131-$B131)/$B131,0)))</f>
        <v/>
      </c>
      <c r="G131" s="22" t="n"/>
      <c r="H131" s="23">
        <f>IF($A131="","",IF(OR($C131="",$G131=""),"",$C131*$G131))</f>
        <v/>
      </c>
      <c r="I131" s="23">
        <f>IF($A131="","",IF($G131="","",$B131*$G131))</f>
        <v/>
      </c>
      <c r="J131" s="23">
        <f>IF($A131="","",IF(OR($C131="",$G131=""),"",$H131-$I131))</f>
        <v/>
      </c>
      <c r="K131" s="19">
        <f>IF($A131="","",IF($C131="","",IFERROR(RANK($D131,$D$5:$D$204,0),"")))</f>
        <v/>
      </c>
      <c r="L131" s="19">
        <f>IF($A131="","",IF($C131="","",IFERROR(RANK($J131,$J$5:$J$204,0),"")))</f>
        <v/>
      </c>
      <c r="M131" s="17">
        <f>IF($A131="","",IFERROR($B131/(1-Rates!$B$9),0))</f>
        <v/>
      </c>
      <c r="N131" s="17">
        <f>IF($A131="","",IF($C131="","",$M131-$C131))</f>
        <v/>
      </c>
      <c r="O131" s="9">
        <f>IF($A131="","",IF($C131="","No price set",IF($D131&lt;0,"Loss-making at this price",IF($D131&lt;Rates!$B$9,"Below target margin",""))))</f>
        <v/>
      </c>
    </row>
    <row r="132">
      <c r="A132" s="9">
        <f>IF(Costing!$A132="","",Costing!$A132)</f>
        <v/>
      </c>
      <c r="B132" s="17">
        <f>IF($A132="","",Costing!$I132)</f>
        <v/>
      </c>
      <c r="C132" s="8" t="n"/>
      <c r="D132" s="21">
        <f>IF($A132="","",IF($C132="","",IFERROR(($C132-$B132)/$C132,0)))</f>
        <v/>
      </c>
      <c r="E132" s="17">
        <f>IF($A132="","",IF($C132="","",$C132-$B132))</f>
        <v/>
      </c>
      <c r="F132" s="18">
        <f>IF($A132="","",IF($C132="","",IFERROR(($C132-$B132)/$B132,0)))</f>
        <v/>
      </c>
      <c r="G132" s="22" t="n"/>
      <c r="H132" s="23">
        <f>IF($A132="","",IF(OR($C132="",$G132=""),"",$C132*$G132))</f>
        <v/>
      </c>
      <c r="I132" s="23">
        <f>IF($A132="","",IF($G132="","",$B132*$G132))</f>
        <v/>
      </c>
      <c r="J132" s="23">
        <f>IF($A132="","",IF(OR($C132="",$G132=""),"",$H132-$I132))</f>
        <v/>
      </c>
      <c r="K132" s="19">
        <f>IF($A132="","",IF($C132="","",IFERROR(RANK($D132,$D$5:$D$204,0),"")))</f>
        <v/>
      </c>
      <c r="L132" s="19">
        <f>IF($A132="","",IF($C132="","",IFERROR(RANK($J132,$J$5:$J$204,0),"")))</f>
        <v/>
      </c>
      <c r="M132" s="17">
        <f>IF($A132="","",IFERROR($B132/(1-Rates!$B$9),0))</f>
        <v/>
      </c>
      <c r="N132" s="17">
        <f>IF($A132="","",IF($C132="","",$M132-$C132))</f>
        <v/>
      </c>
      <c r="O132" s="9">
        <f>IF($A132="","",IF($C132="","No price set",IF($D132&lt;0,"Loss-making at this price",IF($D132&lt;Rates!$B$9,"Below target margin",""))))</f>
        <v/>
      </c>
    </row>
    <row r="133">
      <c r="A133" s="9">
        <f>IF(Costing!$A133="","",Costing!$A133)</f>
        <v/>
      </c>
      <c r="B133" s="17">
        <f>IF($A133="","",Costing!$I133)</f>
        <v/>
      </c>
      <c r="C133" s="8" t="n"/>
      <c r="D133" s="21">
        <f>IF($A133="","",IF($C133="","",IFERROR(($C133-$B133)/$C133,0)))</f>
        <v/>
      </c>
      <c r="E133" s="17">
        <f>IF($A133="","",IF($C133="","",$C133-$B133))</f>
        <v/>
      </c>
      <c r="F133" s="18">
        <f>IF($A133="","",IF($C133="","",IFERROR(($C133-$B133)/$B133,0)))</f>
        <v/>
      </c>
      <c r="G133" s="22" t="n"/>
      <c r="H133" s="23">
        <f>IF($A133="","",IF(OR($C133="",$G133=""),"",$C133*$G133))</f>
        <v/>
      </c>
      <c r="I133" s="23">
        <f>IF($A133="","",IF($G133="","",$B133*$G133))</f>
        <v/>
      </c>
      <c r="J133" s="23">
        <f>IF($A133="","",IF(OR($C133="",$G133=""),"",$H133-$I133))</f>
        <v/>
      </c>
      <c r="K133" s="19">
        <f>IF($A133="","",IF($C133="","",IFERROR(RANK($D133,$D$5:$D$204,0),"")))</f>
        <v/>
      </c>
      <c r="L133" s="19">
        <f>IF($A133="","",IF($C133="","",IFERROR(RANK($J133,$J$5:$J$204,0),"")))</f>
        <v/>
      </c>
      <c r="M133" s="17">
        <f>IF($A133="","",IFERROR($B133/(1-Rates!$B$9),0))</f>
        <v/>
      </c>
      <c r="N133" s="17">
        <f>IF($A133="","",IF($C133="","",$M133-$C133))</f>
        <v/>
      </c>
      <c r="O133" s="9">
        <f>IF($A133="","",IF($C133="","No price set",IF($D133&lt;0,"Loss-making at this price",IF($D133&lt;Rates!$B$9,"Below target margin",""))))</f>
        <v/>
      </c>
    </row>
    <row r="134">
      <c r="A134" s="9">
        <f>IF(Costing!$A134="","",Costing!$A134)</f>
        <v/>
      </c>
      <c r="B134" s="17">
        <f>IF($A134="","",Costing!$I134)</f>
        <v/>
      </c>
      <c r="C134" s="8" t="n"/>
      <c r="D134" s="21">
        <f>IF($A134="","",IF($C134="","",IFERROR(($C134-$B134)/$C134,0)))</f>
        <v/>
      </c>
      <c r="E134" s="17">
        <f>IF($A134="","",IF($C134="","",$C134-$B134))</f>
        <v/>
      </c>
      <c r="F134" s="18">
        <f>IF($A134="","",IF($C134="","",IFERROR(($C134-$B134)/$B134,0)))</f>
        <v/>
      </c>
      <c r="G134" s="22" t="n"/>
      <c r="H134" s="23">
        <f>IF($A134="","",IF(OR($C134="",$G134=""),"",$C134*$G134))</f>
        <v/>
      </c>
      <c r="I134" s="23">
        <f>IF($A134="","",IF($G134="","",$B134*$G134))</f>
        <v/>
      </c>
      <c r="J134" s="23">
        <f>IF($A134="","",IF(OR($C134="",$G134=""),"",$H134-$I134))</f>
        <v/>
      </c>
      <c r="K134" s="19">
        <f>IF($A134="","",IF($C134="","",IFERROR(RANK($D134,$D$5:$D$204,0),"")))</f>
        <v/>
      </c>
      <c r="L134" s="19">
        <f>IF($A134="","",IF($C134="","",IFERROR(RANK($J134,$J$5:$J$204,0),"")))</f>
        <v/>
      </c>
      <c r="M134" s="17">
        <f>IF($A134="","",IFERROR($B134/(1-Rates!$B$9),0))</f>
        <v/>
      </c>
      <c r="N134" s="17">
        <f>IF($A134="","",IF($C134="","",$M134-$C134))</f>
        <v/>
      </c>
      <c r="O134" s="9">
        <f>IF($A134="","",IF($C134="","No price set",IF($D134&lt;0,"Loss-making at this price",IF($D134&lt;Rates!$B$9,"Below target margin",""))))</f>
        <v/>
      </c>
    </row>
    <row r="135">
      <c r="A135" s="9">
        <f>IF(Costing!$A135="","",Costing!$A135)</f>
        <v/>
      </c>
      <c r="B135" s="17">
        <f>IF($A135="","",Costing!$I135)</f>
        <v/>
      </c>
      <c r="C135" s="8" t="n"/>
      <c r="D135" s="21">
        <f>IF($A135="","",IF($C135="","",IFERROR(($C135-$B135)/$C135,0)))</f>
        <v/>
      </c>
      <c r="E135" s="17">
        <f>IF($A135="","",IF($C135="","",$C135-$B135))</f>
        <v/>
      </c>
      <c r="F135" s="18">
        <f>IF($A135="","",IF($C135="","",IFERROR(($C135-$B135)/$B135,0)))</f>
        <v/>
      </c>
      <c r="G135" s="22" t="n"/>
      <c r="H135" s="23">
        <f>IF($A135="","",IF(OR($C135="",$G135=""),"",$C135*$G135))</f>
        <v/>
      </c>
      <c r="I135" s="23">
        <f>IF($A135="","",IF($G135="","",$B135*$G135))</f>
        <v/>
      </c>
      <c r="J135" s="23">
        <f>IF($A135="","",IF(OR($C135="",$G135=""),"",$H135-$I135))</f>
        <v/>
      </c>
      <c r="K135" s="19">
        <f>IF($A135="","",IF($C135="","",IFERROR(RANK($D135,$D$5:$D$204,0),"")))</f>
        <v/>
      </c>
      <c r="L135" s="19">
        <f>IF($A135="","",IF($C135="","",IFERROR(RANK($J135,$J$5:$J$204,0),"")))</f>
        <v/>
      </c>
      <c r="M135" s="17">
        <f>IF($A135="","",IFERROR($B135/(1-Rates!$B$9),0))</f>
        <v/>
      </c>
      <c r="N135" s="17">
        <f>IF($A135="","",IF($C135="","",$M135-$C135))</f>
        <v/>
      </c>
      <c r="O135" s="9">
        <f>IF($A135="","",IF($C135="","No price set",IF($D135&lt;0,"Loss-making at this price",IF($D135&lt;Rates!$B$9,"Below target margin",""))))</f>
        <v/>
      </c>
    </row>
    <row r="136">
      <c r="A136" s="9">
        <f>IF(Costing!$A136="","",Costing!$A136)</f>
        <v/>
      </c>
      <c r="B136" s="17">
        <f>IF($A136="","",Costing!$I136)</f>
        <v/>
      </c>
      <c r="C136" s="8" t="n"/>
      <c r="D136" s="21">
        <f>IF($A136="","",IF($C136="","",IFERROR(($C136-$B136)/$C136,0)))</f>
        <v/>
      </c>
      <c r="E136" s="17">
        <f>IF($A136="","",IF($C136="","",$C136-$B136))</f>
        <v/>
      </c>
      <c r="F136" s="18">
        <f>IF($A136="","",IF($C136="","",IFERROR(($C136-$B136)/$B136,0)))</f>
        <v/>
      </c>
      <c r="G136" s="22" t="n"/>
      <c r="H136" s="23">
        <f>IF($A136="","",IF(OR($C136="",$G136=""),"",$C136*$G136))</f>
        <v/>
      </c>
      <c r="I136" s="23">
        <f>IF($A136="","",IF($G136="","",$B136*$G136))</f>
        <v/>
      </c>
      <c r="J136" s="23">
        <f>IF($A136="","",IF(OR($C136="",$G136=""),"",$H136-$I136))</f>
        <v/>
      </c>
      <c r="K136" s="19">
        <f>IF($A136="","",IF($C136="","",IFERROR(RANK($D136,$D$5:$D$204,0),"")))</f>
        <v/>
      </c>
      <c r="L136" s="19">
        <f>IF($A136="","",IF($C136="","",IFERROR(RANK($J136,$J$5:$J$204,0),"")))</f>
        <v/>
      </c>
      <c r="M136" s="17">
        <f>IF($A136="","",IFERROR($B136/(1-Rates!$B$9),0))</f>
        <v/>
      </c>
      <c r="N136" s="17">
        <f>IF($A136="","",IF($C136="","",$M136-$C136))</f>
        <v/>
      </c>
      <c r="O136" s="9">
        <f>IF($A136="","",IF($C136="","No price set",IF($D136&lt;0,"Loss-making at this price",IF($D136&lt;Rates!$B$9,"Below target margin",""))))</f>
        <v/>
      </c>
    </row>
    <row r="137">
      <c r="A137" s="9">
        <f>IF(Costing!$A137="","",Costing!$A137)</f>
        <v/>
      </c>
      <c r="B137" s="17">
        <f>IF($A137="","",Costing!$I137)</f>
        <v/>
      </c>
      <c r="C137" s="8" t="n"/>
      <c r="D137" s="21">
        <f>IF($A137="","",IF($C137="","",IFERROR(($C137-$B137)/$C137,0)))</f>
        <v/>
      </c>
      <c r="E137" s="17">
        <f>IF($A137="","",IF($C137="","",$C137-$B137))</f>
        <v/>
      </c>
      <c r="F137" s="18">
        <f>IF($A137="","",IF($C137="","",IFERROR(($C137-$B137)/$B137,0)))</f>
        <v/>
      </c>
      <c r="G137" s="22" t="n"/>
      <c r="H137" s="23">
        <f>IF($A137="","",IF(OR($C137="",$G137=""),"",$C137*$G137))</f>
        <v/>
      </c>
      <c r="I137" s="23">
        <f>IF($A137="","",IF($G137="","",$B137*$G137))</f>
        <v/>
      </c>
      <c r="J137" s="23">
        <f>IF($A137="","",IF(OR($C137="",$G137=""),"",$H137-$I137))</f>
        <v/>
      </c>
      <c r="K137" s="19">
        <f>IF($A137="","",IF($C137="","",IFERROR(RANK($D137,$D$5:$D$204,0),"")))</f>
        <v/>
      </c>
      <c r="L137" s="19">
        <f>IF($A137="","",IF($C137="","",IFERROR(RANK($J137,$J$5:$J$204,0),"")))</f>
        <v/>
      </c>
      <c r="M137" s="17">
        <f>IF($A137="","",IFERROR($B137/(1-Rates!$B$9),0))</f>
        <v/>
      </c>
      <c r="N137" s="17">
        <f>IF($A137="","",IF($C137="","",$M137-$C137))</f>
        <v/>
      </c>
      <c r="O137" s="9">
        <f>IF($A137="","",IF($C137="","No price set",IF($D137&lt;0,"Loss-making at this price",IF($D137&lt;Rates!$B$9,"Below target margin",""))))</f>
        <v/>
      </c>
    </row>
    <row r="138">
      <c r="A138" s="9">
        <f>IF(Costing!$A138="","",Costing!$A138)</f>
        <v/>
      </c>
      <c r="B138" s="17">
        <f>IF($A138="","",Costing!$I138)</f>
        <v/>
      </c>
      <c r="C138" s="8" t="n"/>
      <c r="D138" s="21">
        <f>IF($A138="","",IF($C138="","",IFERROR(($C138-$B138)/$C138,0)))</f>
        <v/>
      </c>
      <c r="E138" s="17">
        <f>IF($A138="","",IF($C138="","",$C138-$B138))</f>
        <v/>
      </c>
      <c r="F138" s="18">
        <f>IF($A138="","",IF($C138="","",IFERROR(($C138-$B138)/$B138,0)))</f>
        <v/>
      </c>
      <c r="G138" s="22" t="n"/>
      <c r="H138" s="23">
        <f>IF($A138="","",IF(OR($C138="",$G138=""),"",$C138*$G138))</f>
        <v/>
      </c>
      <c r="I138" s="23">
        <f>IF($A138="","",IF($G138="","",$B138*$G138))</f>
        <v/>
      </c>
      <c r="J138" s="23">
        <f>IF($A138="","",IF(OR($C138="",$G138=""),"",$H138-$I138))</f>
        <v/>
      </c>
      <c r="K138" s="19">
        <f>IF($A138="","",IF($C138="","",IFERROR(RANK($D138,$D$5:$D$204,0),"")))</f>
        <v/>
      </c>
      <c r="L138" s="19">
        <f>IF($A138="","",IF($C138="","",IFERROR(RANK($J138,$J$5:$J$204,0),"")))</f>
        <v/>
      </c>
      <c r="M138" s="17">
        <f>IF($A138="","",IFERROR($B138/(1-Rates!$B$9),0))</f>
        <v/>
      </c>
      <c r="N138" s="17">
        <f>IF($A138="","",IF($C138="","",$M138-$C138))</f>
        <v/>
      </c>
      <c r="O138" s="9">
        <f>IF($A138="","",IF($C138="","No price set",IF($D138&lt;0,"Loss-making at this price",IF($D138&lt;Rates!$B$9,"Below target margin",""))))</f>
        <v/>
      </c>
    </row>
    <row r="139">
      <c r="A139" s="9">
        <f>IF(Costing!$A139="","",Costing!$A139)</f>
        <v/>
      </c>
      <c r="B139" s="17">
        <f>IF($A139="","",Costing!$I139)</f>
        <v/>
      </c>
      <c r="C139" s="8" t="n"/>
      <c r="D139" s="21">
        <f>IF($A139="","",IF($C139="","",IFERROR(($C139-$B139)/$C139,0)))</f>
        <v/>
      </c>
      <c r="E139" s="17">
        <f>IF($A139="","",IF($C139="","",$C139-$B139))</f>
        <v/>
      </c>
      <c r="F139" s="18">
        <f>IF($A139="","",IF($C139="","",IFERROR(($C139-$B139)/$B139,0)))</f>
        <v/>
      </c>
      <c r="G139" s="22" t="n"/>
      <c r="H139" s="23">
        <f>IF($A139="","",IF(OR($C139="",$G139=""),"",$C139*$G139))</f>
        <v/>
      </c>
      <c r="I139" s="23">
        <f>IF($A139="","",IF($G139="","",$B139*$G139))</f>
        <v/>
      </c>
      <c r="J139" s="23">
        <f>IF($A139="","",IF(OR($C139="",$G139=""),"",$H139-$I139))</f>
        <v/>
      </c>
      <c r="K139" s="19">
        <f>IF($A139="","",IF($C139="","",IFERROR(RANK($D139,$D$5:$D$204,0),"")))</f>
        <v/>
      </c>
      <c r="L139" s="19">
        <f>IF($A139="","",IF($C139="","",IFERROR(RANK($J139,$J$5:$J$204,0),"")))</f>
        <v/>
      </c>
      <c r="M139" s="17">
        <f>IF($A139="","",IFERROR($B139/(1-Rates!$B$9),0))</f>
        <v/>
      </c>
      <c r="N139" s="17">
        <f>IF($A139="","",IF($C139="","",$M139-$C139))</f>
        <v/>
      </c>
      <c r="O139" s="9">
        <f>IF($A139="","",IF($C139="","No price set",IF($D139&lt;0,"Loss-making at this price",IF($D139&lt;Rates!$B$9,"Below target margin",""))))</f>
        <v/>
      </c>
    </row>
    <row r="140">
      <c r="A140" s="9">
        <f>IF(Costing!$A140="","",Costing!$A140)</f>
        <v/>
      </c>
      <c r="B140" s="17">
        <f>IF($A140="","",Costing!$I140)</f>
        <v/>
      </c>
      <c r="C140" s="8" t="n"/>
      <c r="D140" s="21">
        <f>IF($A140="","",IF($C140="","",IFERROR(($C140-$B140)/$C140,0)))</f>
        <v/>
      </c>
      <c r="E140" s="17">
        <f>IF($A140="","",IF($C140="","",$C140-$B140))</f>
        <v/>
      </c>
      <c r="F140" s="18">
        <f>IF($A140="","",IF($C140="","",IFERROR(($C140-$B140)/$B140,0)))</f>
        <v/>
      </c>
      <c r="G140" s="22" t="n"/>
      <c r="H140" s="23">
        <f>IF($A140="","",IF(OR($C140="",$G140=""),"",$C140*$G140))</f>
        <v/>
      </c>
      <c r="I140" s="23">
        <f>IF($A140="","",IF($G140="","",$B140*$G140))</f>
        <v/>
      </c>
      <c r="J140" s="23">
        <f>IF($A140="","",IF(OR($C140="",$G140=""),"",$H140-$I140))</f>
        <v/>
      </c>
      <c r="K140" s="19">
        <f>IF($A140="","",IF($C140="","",IFERROR(RANK($D140,$D$5:$D$204,0),"")))</f>
        <v/>
      </c>
      <c r="L140" s="19">
        <f>IF($A140="","",IF($C140="","",IFERROR(RANK($J140,$J$5:$J$204,0),"")))</f>
        <v/>
      </c>
      <c r="M140" s="17">
        <f>IF($A140="","",IFERROR($B140/(1-Rates!$B$9),0))</f>
        <v/>
      </c>
      <c r="N140" s="17">
        <f>IF($A140="","",IF($C140="","",$M140-$C140))</f>
        <v/>
      </c>
      <c r="O140" s="9">
        <f>IF($A140="","",IF($C140="","No price set",IF($D140&lt;0,"Loss-making at this price",IF($D140&lt;Rates!$B$9,"Below target margin",""))))</f>
        <v/>
      </c>
    </row>
    <row r="141">
      <c r="A141" s="9">
        <f>IF(Costing!$A141="","",Costing!$A141)</f>
        <v/>
      </c>
      <c r="B141" s="17">
        <f>IF($A141="","",Costing!$I141)</f>
        <v/>
      </c>
      <c r="C141" s="8" t="n"/>
      <c r="D141" s="21">
        <f>IF($A141="","",IF($C141="","",IFERROR(($C141-$B141)/$C141,0)))</f>
        <v/>
      </c>
      <c r="E141" s="17">
        <f>IF($A141="","",IF($C141="","",$C141-$B141))</f>
        <v/>
      </c>
      <c r="F141" s="18">
        <f>IF($A141="","",IF($C141="","",IFERROR(($C141-$B141)/$B141,0)))</f>
        <v/>
      </c>
      <c r="G141" s="22" t="n"/>
      <c r="H141" s="23">
        <f>IF($A141="","",IF(OR($C141="",$G141=""),"",$C141*$G141))</f>
        <v/>
      </c>
      <c r="I141" s="23">
        <f>IF($A141="","",IF($G141="","",$B141*$G141))</f>
        <v/>
      </c>
      <c r="J141" s="23">
        <f>IF($A141="","",IF(OR($C141="",$G141=""),"",$H141-$I141))</f>
        <v/>
      </c>
      <c r="K141" s="19">
        <f>IF($A141="","",IF($C141="","",IFERROR(RANK($D141,$D$5:$D$204,0),"")))</f>
        <v/>
      </c>
      <c r="L141" s="19">
        <f>IF($A141="","",IF($C141="","",IFERROR(RANK($J141,$J$5:$J$204,0),"")))</f>
        <v/>
      </c>
      <c r="M141" s="17">
        <f>IF($A141="","",IFERROR($B141/(1-Rates!$B$9),0))</f>
        <v/>
      </c>
      <c r="N141" s="17">
        <f>IF($A141="","",IF($C141="","",$M141-$C141))</f>
        <v/>
      </c>
      <c r="O141" s="9">
        <f>IF($A141="","",IF($C141="","No price set",IF($D141&lt;0,"Loss-making at this price",IF($D141&lt;Rates!$B$9,"Below target margin",""))))</f>
        <v/>
      </c>
    </row>
    <row r="142">
      <c r="A142" s="9">
        <f>IF(Costing!$A142="","",Costing!$A142)</f>
        <v/>
      </c>
      <c r="B142" s="17">
        <f>IF($A142="","",Costing!$I142)</f>
        <v/>
      </c>
      <c r="C142" s="8" t="n"/>
      <c r="D142" s="21">
        <f>IF($A142="","",IF($C142="","",IFERROR(($C142-$B142)/$C142,0)))</f>
        <v/>
      </c>
      <c r="E142" s="17">
        <f>IF($A142="","",IF($C142="","",$C142-$B142))</f>
        <v/>
      </c>
      <c r="F142" s="18">
        <f>IF($A142="","",IF($C142="","",IFERROR(($C142-$B142)/$B142,0)))</f>
        <v/>
      </c>
      <c r="G142" s="22" t="n"/>
      <c r="H142" s="23">
        <f>IF($A142="","",IF(OR($C142="",$G142=""),"",$C142*$G142))</f>
        <v/>
      </c>
      <c r="I142" s="23">
        <f>IF($A142="","",IF($G142="","",$B142*$G142))</f>
        <v/>
      </c>
      <c r="J142" s="23">
        <f>IF($A142="","",IF(OR($C142="",$G142=""),"",$H142-$I142))</f>
        <v/>
      </c>
      <c r="K142" s="19">
        <f>IF($A142="","",IF($C142="","",IFERROR(RANK($D142,$D$5:$D$204,0),"")))</f>
        <v/>
      </c>
      <c r="L142" s="19">
        <f>IF($A142="","",IF($C142="","",IFERROR(RANK($J142,$J$5:$J$204,0),"")))</f>
        <v/>
      </c>
      <c r="M142" s="17">
        <f>IF($A142="","",IFERROR($B142/(1-Rates!$B$9),0))</f>
        <v/>
      </c>
      <c r="N142" s="17">
        <f>IF($A142="","",IF($C142="","",$M142-$C142))</f>
        <v/>
      </c>
      <c r="O142" s="9">
        <f>IF($A142="","",IF($C142="","No price set",IF($D142&lt;0,"Loss-making at this price",IF($D142&lt;Rates!$B$9,"Below target margin",""))))</f>
        <v/>
      </c>
    </row>
    <row r="143">
      <c r="A143" s="9">
        <f>IF(Costing!$A143="","",Costing!$A143)</f>
        <v/>
      </c>
      <c r="B143" s="17">
        <f>IF($A143="","",Costing!$I143)</f>
        <v/>
      </c>
      <c r="C143" s="8" t="n"/>
      <c r="D143" s="21">
        <f>IF($A143="","",IF($C143="","",IFERROR(($C143-$B143)/$C143,0)))</f>
        <v/>
      </c>
      <c r="E143" s="17">
        <f>IF($A143="","",IF($C143="","",$C143-$B143))</f>
        <v/>
      </c>
      <c r="F143" s="18">
        <f>IF($A143="","",IF($C143="","",IFERROR(($C143-$B143)/$B143,0)))</f>
        <v/>
      </c>
      <c r="G143" s="22" t="n"/>
      <c r="H143" s="23">
        <f>IF($A143="","",IF(OR($C143="",$G143=""),"",$C143*$G143))</f>
        <v/>
      </c>
      <c r="I143" s="23">
        <f>IF($A143="","",IF($G143="","",$B143*$G143))</f>
        <v/>
      </c>
      <c r="J143" s="23">
        <f>IF($A143="","",IF(OR($C143="",$G143=""),"",$H143-$I143))</f>
        <v/>
      </c>
      <c r="K143" s="19">
        <f>IF($A143="","",IF($C143="","",IFERROR(RANK($D143,$D$5:$D$204,0),"")))</f>
        <v/>
      </c>
      <c r="L143" s="19">
        <f>IF($A143="","",IF($C143="","",IFERROR(RANK($J143,$J$5:$J$204,0),"")))</f>
        <v/>
      </c>
      <c r="M143" s="17">
        <f>IF($A143="","",IFERROR($B143/(1-Rates!$B$9),0))</f>
        <v/>
      </c>
      <c r="N143" s="17">
        <f>IF($A143="","",IF($C143="","",$M143-$C143))</f>
        <v/>
      </c>
      <c r="O143" s="9">
        <f>IF($A143="","",IF($C143="","No price set",IF($D143&lt;0,"Loss-making at this price",IF($D143&lt;Rates!$B$9,"Below target margin",""))))</f>
        <v/>
      </c>
    </row>
    <row r="144">
      <c r="A144" s="9">
        <f>IF(Costing!$A144="","",Costing!$A144)</f>
        <v/>
      </c>
      <c r="B144" s="17">
        <f>IF($A144="","",Costing!$I144)</f>
        <v/>
      </c>
      <c r="C144" s="8" t="n"/>
      <c r="D144" s="21">
        <f>IF($A144="","",IF($C144="","",IFERROR(($C144-$B144)/$C144,0)))</f>
        <v/>
      </c>
      <c r="E144" s="17">
        <f>IF($A144="","",IF($C144="","",$C144-$B144))</f>
        <v/>
      </c>
      <c r="F144" s="18">
        <f>IF($A144="","",IF($C144="","",IFERROR(($C144-$B144)/$B144,0)))</f>
        <v/>
      </c>
      <c r="G144" s="22" t="n"/>
      <c r="H144" s="23">
        <f>IF($A144="","",IF(OR($C144="",$G144=""),"",$C144*$G144))</f>
        <v/>
      </c>
      <c r="I144" s="23">
        <f>IF($A144="","",IF($G144="","",$B144*$G144))</f>
        <v/>
      </c>
      <c r="J144" s="23">
        <f>IF($A144="","",IF(OR($C144="",$G144=""),"",$H144-$I144))</f>
        <v/>
      </c>
      <c r="K144" s="19">
        <f>IF($A144="","",IF($C144="","",IFERROR(RANK($D144,$D$5:$D$204,0),"")))</f>
        <v/>
      </c>
      <c r="L144" s="19">
        <f>IF($A144="","",IF($C144="","",IFERROR(RANK($J144,$J$5:$J$204,0),"")))</f>
        <v/>
      </c>
      <c r="M144" s="17">
        <f>IF($A144="","",IFERROR($B144/(1-Rates!$B$9),0))</f>
        <v/>
      </c>
      <c r="N144" s="17">
        <f>IF($A144="","",IF($C144="","",$M144-$C144))</f>
        <v/>
      </c>
      <c r="O144" s="9">
        <f>IF($A144="","",IF($C144="","No price set",IF($D144&lt;0,"Loss-making at this price",IF($D144&lt;Rates!$B$9,"Below target margin",""))))</f>
        <v/>
      </c>
    </row>
    <row r="145">
      <c r="A145" s="9">
        <f>IF(Costing!$A145="","",Costing!$A145)</f>
        <v/>
      </c>
      <c r="B145" s="17">
        <f>IF($A145="","",Costing!$I145)</f>
        <v/>
      </c>
      <c r="C145" s="8" t="n"/>
      <c r="D145" s="21">
        <f>IF($A145="","",IF($C145="","",IFERROR(($C145-$B145)/$C145,0)))</f>
        <v/>
      </c>
      <c r="E145" s="17">
        <f>IF($A145="","",IF($C145="","",$C145-$B145))</f>
        <v/>
      </c>
      <c r="F145" s="18">
        <f>IF($A145="","",IF($C145="","",IFERROR(($C145-$B145)/$B145,0)))</f>
        <v/>
      </c>
      <c r="G145" s="22" t="n"/>
      <c r="H145" s="23">
        <f>IF($A145="","",IF(OR($C145="",$G145=""),"",$C145*$G145))</f>
        <v/>
      </c>
      <c r="I145" s="23">
        <f>IF($A145="","",IF($G145="","",$B145*$G145))</f>
        <v/>
      </c>
      <c r="J145" s="23">
        <f>IF($A145="","",IF(OR($C145="",$G145=""),"",$H145-$I145))</f>
        <v/>
      </c>
      <c r="K145" s="19">
        <f>IF($A145="","",IF($C145="","",IFERROR(RANK($D145,$D$5:$D$204,0),"")))</f>
        <v/>
      </c>
      <c r="L145" s="19">
        <f>IF($A145="","",IF($C145="","",IFERROR(RANK($J145,$J$5:$J$204,0),"")))</f>
        <v/>
      </c>
      <c r="M145" s="17">
        <f>IF($A145="","",IFERROR($B145/(1-Rates!$B$9),0))</f>
        <v/>
      </c>
      <c r="N145" s="17">
        <f>IF($A145="","",IF($C145="","",$M145-$C145))</f>
        <v/>
      </c>
      <c r="O145" s="9">
        <f>IF($A145="","",IF($C145="","No price set",IF($D145&lt;0,"Loss-making at this price",IF($D145&lt;Rates!$B$9,"Below target margin",""))))</f>
        <v/>
      </c>
    </row>
    <row r="146">
      <c r="A146" s="9">
        <f>IF(Costing!$A146="","",Costing!$A146)</f>
        <v/>
      </c>
      <c r="B146" s="17">
        <f>IF($A146="","",Costing!$I146)</f>
        <v/>
      </c>
      <c r="C146" s="8" t="n"/>
      <c r="D146" s="21">
        <f>IF($A146="","",IF($C146="","",IFERROR(($C146-$B146)/$C146,0)))</f>
        <v/>
      </c>
      <c r="E146" s="17">
        <f>IF($A146="","",IF($C146="","",$C146-$B146))</f>
        <v/>
      </c>
      <c r="F146" s="18">
        <f>IF($A146="","",IF($C146="","",IFERROR(($C146-$B146)/$B146,0)))</f>
        <v/>
      </c>
      <c r="G146" s="22" t="n"/>
      <c r="H146" s="23">
        <f>IF($A146="","",IF(OR($C146="",$G146=""),"",$C146*$G146))</f>
        <v/>
      </c>
      <c r="I146" s="23">
        <f>IF($A146="","",IF($G146="","",$B146*$G146))</f>
        <v/>
      </c>
      <c r="J146" s="23">
        <f>IF($A146="","",IF(OR($C146="",$G146=""),"",$H146-$I146))</f>
        <v/>
      </c>
      <c r="K146" s="19">
        <f>IF($A146="","",IF($C146="","",IFERROR(RANK($D146,$D$5:$D$204,0),"")))</f>
        <v/>
      </c>
      <c r="L146" s="19">
        <f>IF($A146="","",IF($C146="","",IFERROR(RANK($J146,$J$5:$J$204,0),"")))</f>
        <v/>
      </c>
      <c r="M146" s="17">
        <f>IF($A146="","",IFERROR($B146/(1-Rates!$B$9),0))</f>
        <v/>
      </c>
      <c r="N146" s="17">
        <f>IF($A146="","",IF($C146="","",$M146-$C146))</f>
        <v/>
      </c>
      <c r="O146" s="9">
        <f>IF($A146="","",IF($C146="","No price set",IF($D146&lt;0,"Loss-making at this price",IF($D146&lt;Rates!$B$9,"Below target margin",""))))</f>
        <v/>
      </c>
    </row>
    <row r="147">
      <c r="A147" s="9">
        <f>IF(Costing!$A147="","",Costing!$A147)</f>
        <v/>
      </c>
      <c r="B147" s="17">
        <f>IF($A147="","",Costing!$I147)</f>
        <v/>
      </c>
      <c r="C147" s="8" t="n"/>
      <c r="D147" s="21">
        <f>IF($A147="","",IF($C147="","",IFERROR(($C147-$B147)/$C147,0)))</f>
        <v/>
      </c>
      <c r="E147" s="17">
        <f>IF($A147="","",IF($C147="","",$C147-$B147))</f>
        <v/>
      </c>
      <c r="F147" s="18">
        <f>IF($A147="","",IF($C147="","",IFERROR(($C147-$B147)/$B147,0)))</f>
        <v/>
      </c>
      <c r="G147" s="22" t="n"/>
      <c r="H147" s="23">
        <f>IF($A147="","",IF(OR($C147="",$G147=""),"",$C147*$G147))</f>
        <v/>
      </c>
      <c r="I147" s="23">
        <f>IF($A147="","",IF($G147="","",$B147*$G147))</f>
        <v/>
      </c>
      <c r="J147" s="23">
        <f>IF($A147="","",IF(OR($C147="",$G147=""),"",$H147-$I147))</f>
        <v/>
      </c>
      <c r="K147" s="19">
        <f>IF($A147="","",IF($C147="","",IFERROR(RANK($D147,$D$5:$D$204,0),"")))</f>
        <v/>
      </c>
      <c r="L147" s="19">
        <f>IF($A147="","",IF($C147="","",IFERROR(RANK($J147,$J$5:$J$204,0),"")))</f>
        <v/>
      </c>
      <c r="M147" s="17">
        <f>IF($A147="","",IFERROR($B147/(1-Rates!$B$9),0))</f>
        <v/>
      </c>
      <c r="N147" s="17">
        <f>IF($A147="","",IF($C147="","",$M147-$C147))</f>
        <v/>
      </c>
      <c r="O147" s="9">
        <f>IF($A147="","",IF($C147="","No price set",IF($D147&lt;0,"Loss-making at this price",IF($D147&lt;Rates!$B$9,"Below target margin",""))))</f>
        <v/>
      </c>
    </row>
    <row r="148">
      <c r="A148" s="9">
        <f>IF(Costing!$A148="","",Costing!$A148)</f>
        <v/>
      </c>
      <c r="B148" s="17">
        <f>IF($A148="","",Costing!$I148)</f>
        <v/>
      </c>
      <c r="C148" s="8" t="n"/>
      <c r="D148" s="21">
        <f>IF($A148="","",IF($C148="","",IFERROR(($C148-$B148)/$C148,0)))</f>
        <v/>
      </c>
      <c r="E148" s="17">
        <f>IF($A148="","",IF($C148="","",$C148-$B148))</f>
        <v/>
      </c>
      <c r="F148" s="18">
        <f>IF($A148="","",IF($C148="","",IFERROR(($C148-$B148)/$B148,0)))</f>
        <v/>
      </c>
      <c r="G148" s="22" t="n"/>
      <c r="H148" s="23">
        <f>IF($A148="","",IF(OR($C148="",$G148=""),"",$C148*$G148))</f>
        <v/>
      </c>
      <c r="I148" s="23">
        <f>IF($A148="","",IF($G148="","",$B148*$G148))</f>
        <v/>
      </c>
      <c r="J148" s="23">
        <f>IF($A148="","",IF(OR($C148="",$G148=""),"",$H148-$I148))</f>
        <v/>
      </c>
      <c r="K148" s="19">
        <f>IF($A148="","",IF($C148="","",IFERROR(RANK($D148,$D$5:$D$204,0),"")))</f>
        <v/>
      </c>
      <c r="L148" s="19">
        <f>IF($A148="","",IF($C148="","",IFERROR(RANK($J148,$J$5:$J$204,0),"")))</f>
        <v/>
      </c>
      <c r="M148" s="17">
        <f>IF($A148="","",IFERROR($B148/(1-Rates!$B$9),0))</f>
        <v/>
      </c>
      <c r="N148" s="17">
        <f>IF($A148="","",IF($C148="","",$M148-$C148))</f>
        <v/>
      </c>
      <c r="O148" s="9">
        <f>IF($A148="","",IF($C148="","No price set",IF($D148&lt;0,"Loss-making at this price",IF($D148&lt;Rates!$B$9,"Below target margin",""))))</f>
        <v/>
      </c>
    </row>
    <row r="149">
      <c r="A149" s="9">
        <f>IF(Costing!$A149="","",Costing!$A149)</f>
        <v/>
      </c>
      <c r="B149" s="17">
        <f>IF($A149="","",Costing!$I149)</f>
        <v/>
      </c>
      <c r="C149" s="8" t="n"/>
      <c r="D149" s="21">
        <f>IF($A149="","",IF($C149="","",IFERROR(($C149-$B149)/$C149,0)))</f>
        <v/>
      </c>
      <c r="E149" s="17">
        <f>IF($A149="","",IF($C149="","",$C149-$B149))</f>
        <v/>
      </c>
      <c r="F149" s="18">
        <f>IF($A149="","",IF($C149="","",IFERROR(($C149-$B149)/$B149,0)))</f>
        <v/>
      </c>
      <c r="G149" s="22" t="n"/>
      <c r="H149" s="23">
        <f>IF($A149="","",IF(OR($C149="",$G149=""),"",$C149*$G149))</f>
        <v/>
      </c>
      <c r="I149" s="23">
        <f>IF($A149="","",IF($G149="","",$B149*$G149))</f>
        <v/>
      </c>
      <c r="J149" s="23">
        <f>IF($A149="","",IF(OR($C149="",$G149=""),"",$H149-$I149))</f>
        <v/>
      </c>
      <c r="K149" s="19">
        <f>IF($A149="","",IF($C149="","",IFERROR(RANK($D149,$D$5:$D$204,0),"")))</f>
        <v/>
      </c>
      <c r="L149" s="19">
        <f>IF($A149="","",IF($C149="","",IFERROR(RANK($J149,$J$5:$J$204,0),"")))</f>
        <v/>
      </c>
      <c r="M149" s="17">
        <f>IF($A149="","",IFERROR($B149/(1-Rates!$B$9),0))</f>
        <v/>
      </c>
      <c r="N149" s="17">
        <f>IF($A149="","",IF($C149="","",$M149-$C149))</f>
        <v/>
      </c>
      <c r="O149" s="9">
        <f>IF($A149="","",IF($C149="","No price set",IF($D149&lt;0,"Loss-making at this price",IF($D149&lt;Rates!$B$9,"Below target margin",""))))</f>
        <v/>
      </c>
    </row>
    <row r="150">
      <c r="A150" s="9">
        <f>IF(Costing!$A150="","",Costing!$A150)</f>
        <v/>
      </c>
      <c r="B150" s="17">
        <f>IF($A150="","",Costing!$I150)</f>
        <v/>
      </c>
      <c r="C150" s="8" t="n"/>
      <c r="D150" s="21">
        <f>IF($A150="","",IF($C150="","",IFERROR(($C150-$B150)/$C150,0)))</f>
        <v/>
      </c>
      <c r="E150" s="17">
        <f>IF($A150="","",IF($C150="","",$C150-$B150))</f>
        <v/>
      </c>
      <c r="F150" s="18">
        <f>IF($A150="","",IF($C150="","",IFERROR(($C150-$B150)/$B150,0)))</f>
        <v/>
      </c>
      <c r="G150" s="22" t="n"/>
      <c r="H150" s="23">
        <f>IF($A150="","",IF(OR($C150="",$G150=""),"",$C150*$G150))</f>
        <v/>
      </c>
      <c r="I150" s="23">
        <f>IF($A150="","",IF($G150="","",$B150*$G150))</f>
        <v/>
      </c>
      <c r="J150" s="23">
        <f>IF($A150="","",IF(OR($C150="",$G150=""),"",$H150-$I150))</f>
        <v/>
      </c>
      <c r="K150" s="19">
        <f>IF($A150="","",IF($C150="","",IFERROR(RANK($D150,$D$5:$D$204,0),"")))</f>
        <v/>
      </c>
      <c r="L150" s="19">
        <f>IF($A150="","",IF($C150="","",IFERROR(RANK($J150,$J$5:$J$204,0),"")))</f>
        <v/>
      </c>
      <c r="M150" s="17">
        <f>IF($A150="","",IFERROR($B150/(1-Rates!$B$9),0))</f>
        <v/>
      </c>
      <c r="N150" s="17">
        <f>IF($A150="","",IF($C150="","",$M150-$C150))</f>
        <v/>
      </c>
      <c r="O150" s="9">
        <f>IF($A150="","",IF($C150="","No price set",IF($D150&lt;0,"Loss-making at this price",IF($D150&lt;Rates!$B$9,"Below target margin",""))))</f>
        <v/>
      </c>
    </row>
    <row r="151">
      <c r="A151" s="9">
        <f>IF(Costing!$A151="","",Costing!$A151)</f>
        <v/>
      </c>
      <c r="B151" s="17">
        <f>IF($A151="","",Costing!$I151)</f>
        <v/>
      </c>
      <c r="C151" s="8" t="n"/>
      <c r="D151" s="21">
        <f>IF($A151="","",IF($C151="","",IFERROR(($C151-$B151)/$C151,0)))</f>
        <v/>
      </c>
      <c r="E151" s="17">
        <f>IF($A151="","",IF($C151="","",$C151-$B151))</f>
        <v/>
      </c>
      <c r="F151" s="18">
        <f>IF($A151="","",IF($C151="","",IFERROR(($C151-$B151)/$B151,0)))</f>
        <v/>
      </c>
      <c r="G151" s="22" t="n"/>
      <c r="H151" s="23">
        <f>IF($A151="","",IF(OR($C151="",$G151=""),"",$C151*$G151))</f>
        <v/>
      </c>
      <c r="I151" s="23">
        <f>IF($A151="","",IF($G151="","",$B151*$G151))</f>
        <v/>
      </c>
      <c r="J151" s="23">
        <f>IF($A151="","",IF(OR($C151="",$G151=""),"",$H151-$I151))</f>
        <v/>
      </c>
      <c r="K151" s="19">
        <f>IF($A151="","",IF($C151="","",IFERROR(RANK($D151,$D$5:$D$204,0),"")))</f>
        <v/>
      </c>
      <c r="L151" s="19">
        <f>IF($A151="","",IF($C151="","",IFERROR(RANK($J151,$J$5:$J$204,0),"")))</f>
        <v/>
      </c>
      <c r="M151" s="17">
        <f>IF($A151="","",IFERROR($B151/(1-Rates!$B$9),0))</f>
        <v/>
      </c>
      <c r="N151" s="17">
        <f>IF($A151="","",IF($C151="","",$M151-$C151))</f>
        <v/>
      </c>
      <c r="O151" s="9">
        <f>IF($A151="","",IF($C151="","No price set",IF($D151&lt;0,"Loss-making at this price",IF($D151&lt;Rates!$B$9,"Below target margin",""))))</f>
        <v/>
      </c>
    </row>
    <row r="152">
      <c r="A152" s="9">
        <f>IF(Costing!$A152="","",Costing!$A152)</f>
        <v/>
      </c>
      <c r="B152" s="17">
        <f>IF($A152="","",Costing!$I152)</f>
        <v/>
      </c>
      <c r="C152" s="8" t="n"/>
      <c r="D152" s="21">
        <f>IF($A152="","",IF($C152="","",IFERROR(($C152-$B152)/$C152,0)))</f>
        <v/>
      </c>
      <c r="E152" s="17">
        <f>IF($A152="","",IF($C152="","",$C152-$B152))</f>
        <v/>
      </c>
      <c r="F152" s="18">
        <f>IF($A152="","",IF($C152="","",IFERROR(($C152-$B152)/$B152,0)))</f>
        <v/>
      </c>
      <c r="G152" s="22" t="n"/>
      <c r="H152" s="23">
        <f>IF($A152="","",IF(OR($C152="",$G152=""),"",$C152*$G152))</f>
        <v/>
      </c>
      <c r="I152" s="23">
        <f>IF($A152="","",IF($G152="","",$B152*$G152))</f>
        <v/>
      </c>
      <c r="J152" s="23">
        <f>IF($A152="","",IF(OR($C152="",$G152=""),"",$H152-$I152))</f>
        <v/>
      </c>
      <c r="K152" s="19">
        <f>IF($A152="","",IF($C152="","",IFERROR(RANK($D152,$D$5:$D$204,0),"")))</f>
        <v/>
      </c>
      <c r="L152" s="19">
        <f>IF($A152="","",IF($C152="","",IFERROR(RANK($J152,$J$5:$J$204,0),"")))</f>
        <v/>
      </c>
      <c r="M152" s="17">
        <f>IF($A152="","",IFERROR($B152/(1-Rates!$B$9),0))</f>
        <v/>
      </c>
      <c r="N152" s="17">
        <f>IF($A152="","",IF($C152="","",$M152-$C152))</f>
        <v/>
      </c>
      <c r="O152" s="9">
        <f>IF($A152="","",IF($C152="","No price set",IF($D152&lt;0,"Loss-making at this price",IF($D152&lt;Rates!$B$9,"Below target margin",""))))</f>
        <v/>
      </c>
    </row>
    <row r="153">
      <c r="A153" s="9">
        <f>IF(Costing!$A153="","",Costing!$A153)</f>
        <v/>
      </c>
      <c r="B153" s="17">
        <f>IF($A153="","",Costing!$I153)</f>
        <v/>
      </c>
      <c r="C153" s="8" t="n"/>
      <c r="D153" s="21">
        <f>IF($A153="","",IF($C153="","",IFERROR(($C153-$B153)/$C153,0)))</f>
        <v/>
      </c>
      <c r="E153" s="17">
        <f>IF($A153="","",IF($C153="","",$C153-$B153))</f>
        <v/>
      </c>
      <c r="F153" s="18">
        <f>IF($A153="","",IF($C153="","",IFERROR(($C153-$B153)/$B153,0)))</f>
        <v/>
      </c>
      <c r="G153" s="22" t="n"/>
      <c r="H153" s="23">
        <f>IF($A153="","",IF(OR($C153="",$G153=""),"",$C153*$G153))</f>
        <v/>
      </c>
      <c r="I153" s="23">
        <f>IF($A153="","",IF($G153="","",$B153*$G153))</f>
        <v/>
      </c>
      <c r="J153" s="23">
        <f>IF($A153="","",IF(OR($C153="",$G153=""),"",$H153-$I153))</f>
        <v/>
      </c>
      <c r="K153" s="19">
        <f>IF($A153="","",IF($C153="","",IFERROR(RANK($D153,$D$5:$D$204,0),"")))</f>
        <v/>
      </c>
      <c r="L153" s="19">
        <f>IF($A153="","",IF($C153="","",IFERROR(RANK($J153,$J$5:$J$204,0),"")))</f>
        <v/>
      </c>
      <c r="M153" s="17">
        <f>IF($A153="","",IFERROR($B153/(1-Rates!$B$9),0))</f>
        <v/>
      </c>
      <c r="N153" s="17">
        <f>IF($A153="","",IF($C153="","",$M153-$C153))</f>
        <v/>
      </c>
      <c r="O153" s="9">
        <f>IF($A153="","",IF($C153="","No price set",IF($D153&lt;0,"Loss-making at this price",IF($D153&lt;Rates!$B$9,"Below target margin",""))))</f>
        <v/>
      </c>
    </row>
    <row r="154">
      <c r="A154" s="9">
        <f>IF(Costing!$A154="","",Costing!$A154)</f>
        <v/>
      </c>
      <c r="B154" s="17">
        <f>IF($A154="","",Costing!$I154)</f>
        <v/>
      </c>
      <c r="C154" s="8" t="n"/>
      <c r="D154" s="21">
        <f>IF($A154="","",IF($C154="","",IFERROR(($C154-$B154)/$C154,0)))</f>
        <v/>
      </c>
      <c r="E154" s="17">
        <f>IF($A154="","",IF($C154="","",$C154-$B154))</f>
        <v/>
      </c>
      <c r="F154" s="18">
        <f>IF($A154="","",IF($C154="","",IFERROR(($C154-$B154)/$B154,0)))</f>
        <v/>
      </c>
      <c r="G154" s="22" t="n"/>
      <c r="H154" s="23">
        <f>IF($A154="","",IF(OR($C154="",$G154=""),"",$C154*$G154))</f>
        <v/>
      </c>
      <c r="I154" s="23">
        <f>IF($A154="","",IF($G154="","",$B154*$G154))</f>
        <v/>
      </c>
      <c r="J154" s="23">
        <f>IF($A154="","",IF(OR($C154="",$G154=""),"",$H154-$I154))</f>
        <v/>
      </c>
      <c r="K154" s="19">
        <f>IF($A154="","",IF($C154="","",IFERROR(RANK($D154,$D$5:$D$204,0),"")))</f>
        <v/>
      </c>
      <c r="L154" s="19">
        <f>IF($A154="","",IF($C154="","",IFERROR(RANK($J154,$J$5:$J$204,0),"")))</f>
        <v/>
      </c>
      <c r="M154" s="17">
        <f>IF($A154="","",IFERROR($B154/(1-Rates!$B$9),0))</f>
        <v/>
      </c>
      <c r="N154" s="17">
        <f>IF($A154="","",IF($C154="","",$M154-$C154))</f>
        <v/>
      </c>
      <c r="O154" s="9">
        <f>IF($A154="","",IF($C154="","No price set",IF($D154&lt;0,"Loss-making at this price",IF($D154&lt;Rates!$B$9,"Below target margin",""))))</f>
        <v/>
      </c>
    </row>
    <row r="155">
      <c r="A155" s="9">
        <f>IF(Costing!$A155="","",Costing!$A155)</f>
        <v/>
      </c>
      <c r="B155" s="17">
        <f>IF($A155="","",Costing!$I155)</f>
        <v/>
      </c>
      <c r="C155" s="8" t="n"/>
      <c r="D155" s="21">
        <f>IF($A155="","",IF($C155="","",IFERROR(($C155-$B155)/$C155,0)))</f>
        <v/>
      </c>
      <c r="E155" s="17">
        <f>IF($A155="","",IF($C155="","",$C155-$B155))</f>
        <v/>
      </c>
      <c r="F155" s="18">
        <f>IF($A155="","",IF($C155="","",IFERROR(($C155-$B155)/$B155,0)))</f>
        <v/>
      </c>
      <c r="G155" s="22" t="n"/>
      <c r="H155" s="23">
        <f>IF($A155="","",IF(OR($C155="",$G155=""),"",$C155*$G155))</f>
        <v/>
      </c>
      <c r="I155" s="23">
        <f>IF($A155="","",IF($G155="","",$B155*$G155))</f>
        <v/>
      </c>
      <c r="J155" s="23">
        <f>IF($A155="","",IF(OR($C155="",$G155=""),"",$H155-$I155))</f>
        <v/>
      </c>
      <c r="K155" s="19">
        <f>IF($A155="","",IF($C155="","",IFERROR(RANK($D155,$D$5:$D$204,0),"")))</f>
        <v/>
      </c>
      <c r="L155" s="19">
        <f>IF($A155="","",IF($C155="","",IFERROR(RANK($J155,$J$5:$J$204,0),"")))</f>
        <v/>
      </c>
      <c r="M155" s="17">
        <f>IF($A155="","",IFERROR($B155/(1-Rates!$B$9),0))</f>
        <v/>
      </c>
      <c r="N155" s="17">
        <f>IF($A155="","",IF($C155="","",$M155-$C155))</f>
        <v/>
      </c>
      <c r="O155" s="9">
        <f>IF($A155="","",IF($C155="","No price set",IF($D155&lt;0,"Loss-making at this price",IF($D155&lt;Rates!$B$9,"Below target margin",""))))</f>
        <v/>
      </c>
    </row>
    <row r="156">
      <c r="A156" s="9">
        <f>IF(Costing!$A156="","",Costing!$A156)</f>
        <v/>
      </c>
      <c r="B156" s="17">
        <f>IF($A156="","",Costing!$I156)</f>
        <v/>
      </c>
      <c r="C156" s="8" t="n"/>
      <c r="D156" s="21">
        <f>IF($A156="","",IF($C156="","",IFERROR(($C156-$B156)/$C156,0)))</f>
        <v/>
      </c>
      <c r="E156" s="17">
        <f>IF($A156="","",IF($C156="","",$C156-$B156))</f>
        <v/>
      </c>
      <c r="F156" s="18">
        <f>IF($A156="","",IF($C156="","",IFERROR(($C156-$B156)/$B156,0)))</f>
        <v/>
      </c>
      <c r="G156" s="22" t="n"/>
      <c r="H156" s="23">
        <f>IF($A156="","",IF(OR($C156="",$G156=""),"",$C156*$G156))</f>
        <v/>
      </c>
      <c r="I156" s="23">
        <f>IF($A156="","",IF($G156="","",$B156*$G156))</f>
        <v/>
      </c>
      <c r="J156" s="23">
        <f>IF($A156="","",IF(OR($C156="",$G156=""),"",$H156-$I156))</f>
        <v/>
      </c>
      <c r="K156" s="19">
        <f>IF($A156="","",IF($C156="","",IFERROR(RANK($D156,$D$5:$D$204,0),"")))</f>
        <v/>
      </c>
      <c r="L156" s="19">
        <f>IF($A156="","",IF($C156="","",IFERROR(RANK($J156,$J$5:$J$204,0),"")))</f>
        <v/>
      </c>
      <c r="M156" s="17">
        <f>IF($A156="","",IFERROR($B156/(1-Rates!$B$9),0))</f>
        <v/>
      </c>
      <c r="N156" s="17">
        <f>IF($A156="","",IF($C156="","",$M156-$C156))</f>
        <v/>
      </c>
      <c r="O156" s="9">
        <f>IF($A156="","",IF($C156="","No price set",IF($D156&lt;0,"Loss-making at this price",IF($D156&lt;Rates!$B$9,"Below target margin",""))))</f>
        <v/>
      </c>
    </row>
    <row r="157">
      <c r="A157" s="9">
        <f>IF(Costing!$A157="","",Costing!$A157)</f>
        <v/>
      </c>
      <c r="B157" s="17">
        <f>IF($A157="","",Costing!$I157)</f>
        <v/>
      </c>
      <c r="C157" s="8" t="n"/>
      <c r="D157" s="21">
        <f>IF($A157="","",IF($C157="","",IFERROR(($C157-$B157)/$C157,0)))</f>
        <v/>
      </c>
      <c r="E157" s="17">
        <f>IF($A157="","",IF($C157="","",$C157-$B157))</f>
        <v/>
      </c>
      <c r="F157" s="18">
        <f>IF($A157="","",IF($C157="","",IFERROR(($C157-$B157)/$B157,0)))</f>
        <v/>
      </c>
      <c r="G157" s="22" t="n"/>
      <c r="H157" s="23">
        <f>IF($A157="","",IF(OR($C157="",$G157=""),"",$C157*$G157))</f>
        <v/>
      </c>
      <c r="I157" s="23">
        <f>IF($A157="","",IF($G157="","",$B157*$G157))</f>
        <v/>
      </c>
      <c r="J157" s="23">
        <f>IF($A157="","",IF(OR($C157="",$G157=""),"",$H157-$I157))</f>
        <v/>
      </c>
      <c r="K157" s="19">
        <f>IF($A157="","",IF($C157="","",IFERROR(RANK($D157,$D$5:$D$204,0),"")))</f>
        <v/>
      </c>
      <c r="L157" s="19">
        <f>IF($A157="","",IF($C157="","",IFERROR(RANK($J157,$J$5:$J$204,0),"")))</f>
        <v/>
      </c>
      <c r="M157" s="17">
        <f>IF($A157="","",IFERROR($B157/(1-Rates!$B$9),0))</f>
        <v/>
      </c>
      <c r="N157" s="17">
        <f>IF($A157="","",IF($C157="","",$M157-$C157))</f>
        <v/>
      </c>
      <c r="O157" s="9">
        <f>IF($A157="","",IF($C157="","No price set",IF($D157&lt;0,"Loss-making at this price",IF($D157&lt;Rates!$B$9,"Below target margin",""))))</f>
        <v/>
      </c>
    </row>
    <row r="158">
      <c r="A158" s="9">
        <f>IF(Costing!$A158="","",Costing!$A158)</f>
        <v/>
      </c>
      <c r="B158" s="17">
        <f>IF($A158="","",Costing!$I158)</f>
        <v/>
      </c>
      <c r="C158" s="8" t="n"/>
      <c r="D158" s="21">
        <f>IF($A158="","",IF($C158="","",IFERROR(($C158-$B158)/$C158,0)))</f>
        <v/>
      </c>
      <c r="E158" s="17">
        <f>IF($A158="","",IF($C158="","",$C158-$B158))</f>
        <v/>
      </c>
      <c r="F158" s="18">
        <f>IF($A158="","",IF($C158="","",IFERROR(($C158-$B158)/$B158,0)))</f>
        <v/>
      </c>
      <c r="G158" s="22" t="n"/>
      <c r="H158" s="23">
        <f>IF($A158="","",IF(OR($C158="",$G158=""),"",$C158*$G158))</f>
        <v/>
      </c>
      <c r="I158" s="23">
        <f>IF($A158="","",IF($G158="","",$B158*$G158))</f>
        <v/>
      </c>
      <c r="J158" s="23">
        <f>IF($A158="","",IF(OR($C158="",$G158=""),"",$H158-$I158))</f>
        <v/>
      </c>
      <c r="K158" s="19">
        <f>IF($A158="","",IF($C158="","",IFERROR(RANK($D158,$D$5:$D$204,0),"")))</f>
        <v/>
      </c>
      <c r="L158" s="19">
        <f>IF($A158="","",IF($C158="","",IFERROR(RANK($J158,$J$5:$J$204,0),"")))</f>
        <v/>
      </c>
      <c r="M158" s="17">
        <f>IF($A158="","",IFERROR($B158/(1-Rates!$B$9),0))</f>
        <v/>
      </c>
      <c r="N158" s="17">
        <f>IF($A158="","",IF($C158="","",$M158-$C158))</f>
        <v/>
      </c>
      <c r="O158" s="9">
        <f>IF($A158="","",IF($C158="","No price set",IF($D158&lt;0,"Loss-making at this price",IF($D158&lt;Rates!$B$9,"Below target margin",""))))</f>
        <v/>
      </c>
    </row>
    <row r="159">
      <c r="A159" s="9">
        <f>IF(Costing!$A159="","",Costing!$A159)</f>
        <v/>
      </c>
      <c r="B159" s="17">
        <f>IF($A159="","",Costing!$I159)</f>
        <v/>
      </c>
      <c r="C159" s="8" t="n"/>
      <c r="D159" s="21">
        <f>IF($A159="","",IF($C159="","",IFERROR(($C159-$B159)/$C159,0)))</f>
        <v/>
      </c>
      <c r="E159" s="17">
        <f>IF($A159="","",IF($C159="","",$C159-$B159))</f>
        <v/>
      </c>
      <c r="F159" s="18">
        <f>IF($A159="","",IF($C159="","",IFERROR(($C159-$B159)/$B159,0)))</f>
        <v/>
      </c>
      <c r="G159" s="22" t="n"/>
      <c r="H159" s="23">
        <f>IF($A159="","",IF(OR($C159="",$G159=""),"",$C159*$G159))</f>
        <v/>
      </c>
      <c r="I159" s="23">
        <f>IF($A159="","",IF($G159="","",$B159*$G159))</f>
        <v/>
      </c>
      <c r="J159" s="23">
        <f>IF($A159="","",IF(OR($C159="",$G159=""),"",$H159-$I159))</f>
        <v/>
      </c>
      <c r="K159" s="19">
        <f>IF($A159="","",IF($C159="","",IFERROR(RANK($D159,$D$5:$D$204,0),"")))</f>
        <v/>
      </c>
      <c r="L159" s="19">
        <f>IF($A159="","",IF($C159="","",IFERROR(RANK($J159,$J$5:$J$204,0),"")))</f>
        <v/>
      </c>
      <c r="M159" s="17">
        <f>IF($A159="","",IFERROR($B159/(1-Rates!$B$9),0))</f>
        <v/>
      </c>
      <c r="N159" s="17">
        <f>IF($A159="","",IF($C159="","",$M159-$C159))</f>
        <v/>
      </c>
      <c r="O159" s="9">
        <f>IF($A159="","",IF($C159="","No price set",IF($D159&lt;0,"Loss-making at this price",IF($D159&lt;Rates!$B$9,"Below target margin",""))))</f>
        <v/>
      </c>
    </row>
    <row r="160">
      <c r="A160" s="9">
        <f>IF(Costing!$A160="","",Costing!$A160)</f>
        <v/>
      </c>
      <c r="B160" s="17">
        <f>IF($A160="","",Costing!$I160)</f>
        <v/>
      </c>
      <c r="C160" s="8" t="n"/>
      <c r="D160" s="21">
        <f>IF($A160="","",IF($C160="","",IFERROR(($C160-$B160)/$C160,0)))</f>
        <v/>
      </c>
      <c r="E160" s="17">
        <f>IF($A160="","",IF($C160="","",$C160-$B160))</f>
        <v/>
      </c>
      <c r="F160" s="18">
        <f>IF($A160="","",IF($C160="","",IFERROR(($C160-$B160)/$B160,0)))</f>
        <v/>
      </c>
      <c r="G160" s="22" t="n"/>
      <c r="H160" s="23">
        <f>IF($A160="","",IF(OR($C160="",$G160=""),"",$C160*$G160))</f>
        <v/>
      </c>
      <c r="I160" s="23">
        <f>IF($A160="","",IF($G160="","",$B160*$G160))</f>
        <v/>
      </c>
      <c r="J160" s="23">
        <f>IF($A160="","",IF(OR($C160="",$G160=""),"",$H160-$I160))</f>
        <v/>
      </c>
      <c r="K160" s="19">
        <f>IF($A160="","",IF($C160="","",IFERROR(RANK($D160,$D$5:$D$204,0),"")))</f>
        <v/>
      </c>
      <c r="L160" s="19">
        <f>IF($A160="","",IF($C160="","",IFERROR(RANK($J160,$J$5:$J$204,0),"")))</f>
        <v/>
      </c>
      <c r="M160" s="17">
        <f>IF($A160="","",IFERROR($B160/(1-Rates!$B$9),0))</f>
        <v/>
      </c>
      <c r="N160" s="17">
        <f>IF($A160="","",IF($C160="","",$M160-$C160))</f>
        <v/>
      </c>
      <c r="O160" s="9">
        <f>IF($A160="","",IF($C160="","No price set",IF($D160&lt;0,"Loss-making at this price",IF($D160&lt;Rates!$B$9,"Below target margin",""))))</f>
        <v/>
      </c>
    </row>
    <row r="161">
      <c r="A161" s="9">
        <f>IF(Costing!$A161="","",Costing!$A161)</f>
        <v/>
      </c>
      <c r="B161" s="17">
        <f>IF($A161="","",Costing!$I161)</f>
        <v/>
      </c>
      <c r="C161" s="8" t="n"/>
      <c r="D161" s="21">
        <f>IF($A161="","",IF($C161="","",IFERROR(($C161-$B161)/$C161,0)))</f>
        <v/>
      </c>
      <c r="E161" s="17">
        <f>IF($A161="","",IF($C161="","",$C161-$B161))</f>
        <v/>
      </c>
      <c r="F161" s="18">
        <f>IF($A161="","",IF($C161="","",IFERROR(($C161-$B161)/$B161,0)))</f>
        <v/>
      </c>
      <c r="G161" s="22" t="n"/>
      <c r="H161" s="23">
        <f>IF($A161="","",IF(OR($C161="",$G161=""),"",$C161*$G161))</f>
        <v/>
      </c>
      <c r="I161" s="23">
        <f>IF($A161="","",IF($G161="","",$B161*$G161))</f>
        <v/>
      </c>
      <c r="J161" s="23">
        <f>IF($A161="","",IF(OR($C161="",$G161=""),"",$H161-$I161))</f>
        <v/>
      </c>
      <c r="K161" s="19">
        <f>IF($A161="","",IF($C161="","",IFERROR(RANK($D161,$D$5:$D$204,0),"")))</f>
        <v/>
      </c>
      <c r="L161" s="19">
        <f>IF($A161="","",IF($C161="","",IFERROR(RANK($J161,$J$5:$J$204,0),"")))</f>
        <v/>
      </c>
      <c r="M161" s="17">
        <f>IF($A161="","",IFERROR($B161/(1-Rates!$B$9),0))</f>
        <v/>
      </c>
      <c r="N161" s="17">
        <f>IF($A161="","",IF($C161="","",$M161-$C161))</f>
        <v/>
      </c>
      <c r="O161" s="9">
        <f>IF($A161="","",IF($C161="","No price set",IF($D161&lt;0,"Loss-making at this price",IF($D161&lt;Rates!$B$9,"Below target margin",""))))</f>
        <v/>
      </c>
    </row>
    <row r="162">
      <c r="A162" s="9">
        <f>IF(Costing!$A162="","",Costing!$A162)</f>
        <v/>
      </c>
      <c r="B162" s="17">
        <f>IF($A162="","",Costing!$I162)</f>
        <v/>
      </c>
      <c r="C162" s="8" t="n"/>
      <c r="D162" s="21">
        <f>IF($A162="","",IF($C162="","",IFERROR(($C162-$B162)/$C162,0)))</f>
        <v/>
      </c>
      <c r="E162" s="17">
        <f>IF($A162="","",IF($C162="","",$C162-$B162))</f>
        <v/>
      </c>
      <c r="F162" s="18">
        <f>IF($A162="","",IF($C162="","",IFERROR(($C162-$B162)/$B162,0)))</f>
        <v/>
      </c>
      <c r="G162" s="22" t="n"/>
      <c r="H162" s="23">
        <f>IF($A162="","",IF(OR($C162="",$G162=""),"",$C162*$G162))</f>
        <v/>
      </c>
      <c r="I162" s="23">
        <f>IF($A162="","",IF($G162="","",$B162*$G162))</f>
        <v/>
      </c>
      <c r="J162" s="23">
        <f>IF($A162="","",IF(OR($C162="",$G162=""),"",$H162-$I162))</f>
        <v/>
      </c>
      <c r="K162" s="19">
        <f>IF($A162="","",IF($C162="","",IFERROR(RANK($D162,$D$5:$D$204,0),"")))</f>
        <v/>
      </c>
      <c r="L162" s="19">
        <f>IF($A162="","",IF($C162="","",IFERROR(RANK($J162,$J$5:$J$204,0),"")))</f>
        <v/>
      </c>
      <c r="M162" s="17">
        <f>IF($A162="","",IFERROR($B162/(1-Rates!$B$9),0))</f>
        <v/>
      </c>
      <c r="N162" s="17">
        <f>IF($A162="","",IF($C162="","",$M162-$C162))</f>
        <v/>
      </c>
      <c r="O162" s="9">
        <f>IF($A162="","",IF($C162="","No price set",IF($D162&lt;0,"Loss-making at this price",IF($D162&lt;Rates!$B$9,"Below target margin",""))))</f>
        <v/>
      </c>
    </row>
    <row r="163">
      <c r="A163" s="9">
        <f>IF(Costing!$A163="","",Costing!$A163)</f>
        <v/>
      </c>
      <c r="B163" s="17">
        <f>IF($A163="","",Costing!$I163)</f>
        <v/>
      </c>
      <c r="C163" s="8" t="n"/>
      <c r="D163" s="21">
        <f>IF($A163="","",IF($C163="","",IFERROR(($C163-$B163)/$C163,0)))</f>
        <v/>
      </c>
      <c r="E163" s="17">
        <f>IF($A163="","",IF($C163="","",$C163-$B163))</f>
        <v/>
      </c>
      <c r="F163" s="18">
        <f>IF($A163="","",IF($C163="","",IFERROR(($C163-$B163)/$B163,0)))</f>
        <v/>
      </c>
      <c r="G163" s="22" t="n"/>
      <c r="H163" s="23">
        <f>IF($A163="","",IF(OR($C163="",$G163=""),"",$C163*$G163))</f>
        <v/>
      </c>
      <c r="I163" s="23">
        <f>IF($A163="","",IF($G163="","",$B163*$G163))</f>
        <v/>
      </c>
      <c r="J163" s="23">
        <f>IF($A163="","",IF(OR($C163="",$G163=""),"",$H163-$I163))</f>
        <v/>
      </c>
      <c r="K163" s="19">
        <f>IF($A163="","",IF($C163="","",IFERROR(RANK($D163,$D$5:$D$204,0),"")))</f>
        <v/>
      </c>
      <c r="L163" s="19">
        <f>IF($A163="","",IF($C163="","",IFERROR(RANK($J163,$J$5:$J$204,0),"")))</f>
        <v/>
      </c>
      <c r="M163" s="17">
        <f>IF($A163="","",IFERROR($B163/(1-Rates!$B$9),0))</f>
        <v/>
      </c>
      <c r="N163" s="17">
        <f>IF($A163="","",IF($C163="","",$M163-$C163))</f>
        <v/>
      </c>
      <c r="O163" s="9">
        <f>IF($A163="","",IF($C163="","No price set",IF($D163&lt;0,"Loss-making at this price",IF($D163&lt;Rates!$B$9,"Below target margin",""))))</f>
        <v/>
      </c>
    </row>
    <row r="164">
      <c r="A164" s="9">
        <f>IF(Costing!$A164="","",Costing!$A164)</f>
        <v/>
      </c>
      <c r="B164" s="17">
        <f>IF($A164="","",Costing!$I164)</f>
        <v/>
      </c>
      <c r="C164" s="8" t="n"/>
      <c r="D164" s="21">
        <f>IF($A164="","",IF($C164="","",IFERROR(($C164-$B164)/$C164,0)))</f>
        <v/>
      </c>
      <c r="E164" s="17">
        <f>IF($A164="","",IF($C164="","",$C164-$B164))</f>
        <v/>
      </c>
      <c r="F164" s="18">
        <f>IF($A164="","",IF($C164="","",IFERROR(($C164-$B164)/$B164,0)))</f>
        <v/>
      </c>
      <c r="G164" s="22" t="n"/>
      <c r="H164" s="23">
        <f>IF($A164="","",IF(OR($C164="",$G164=""),"",$C164*$G164))</f>
        <v/>
      </c>
      <c r="I164" s="23">
        <f>IF($A164="","",IF($G164="","",$B164*$G164))</f>
        <v/>
      </c>
      <c r="J164" s="23">
        <f>IF($A164="","",IF(OR($C164="",$G164=""),"",$H164-$I164))</f>
        <v/>
      </c>
      <c r="K164" s="19">
        <f>IF($A164="","",IF($C164="","",IFERROR(RANK($D164,$D$5:$D$204,0),"")))</f>
        <v/>
      </c>
      <c r="L164" s="19">
        <f>IF($A164="","",IF($C164="","",IFERROR(RANK($J164,$J$5:$J$204,0),"")))</f>
        <v/>
      </c>
      <c r="M164" s="17">
        <f>IF($A164="","",IFERROR($B164/(1-Rates!$B$9),0))</f>
        <v/>
      </c>
      <c r="N164" s="17">
        <f>IF($A164="","",IF($C164="","",$M164-$C164))</f>
        <v/>
      </c>
      <c r="O164" s="9">
        <f>IF($A164="","",IF($C164="","No price set",IF($D164&lt;0,"Loss-making at this price",IF($D164&lt;Rates!$B$9,"Below target margin",""))))</f>
        <v/>
      </c>
    </row>
    <row r="165">
      <c r="A165" s="9">
        <f>IF(Costing!$A165="","",Costing!$A165)</f>
        <v/>
      </c>
      <c r="B165" s="17">
        <f>IF($A165="","",Costing!$I165)</f>
        <v/>
      </c>
      <c r="C165" s="8" t="n"/>
      <c r="D165" s="21">
        <f>IF($A165="","",IF($C165="","",IFERROR(($C165-$B165)/$C165,0)))</f>
        <v/>
      </c>
      <c r="E165" s="17">
        <f>IF($A165="","",IF($C165="","",$C165-$B165))</f>
        <v/>
      </c>
      <c r="F165" s="18">
        <f>IF($A165="","",IF($C165="","",IFERROR(($C165-$B165)/$B165,0)))</f>
        <v/>
      </c>
      <c r="G165" s="22" t="n"/>
      <c r="H165" s="23">
        <f>IF($A165="","",IF(OR($C165="",$G165=""),"",$C165*$G165))</f>
        <v/>
      </c>
      <c r="I165" s="23">
        <f>IF($A165="","",IF($G165="","",$B165*$G165))</f>
        <v/>
      </c>
      <c r="J165" s="23">
        <f>IF($A165="","",IF(OR($C165="",$G165=""),"",$H165-$I165))</f>
        <v/>
      </c>
      <c r="K165" s="19">
        <f>IF($A165="","",IF($C165="","",IFERROR(RANK($D165,$D$5:$D$204,0),"")))</f>
        <v/>
      </c>
      <c r="L165" s="19">
        <f>IF($A165="","",IF($C165="","",IFERROR(RANK($J165,$J$5:$J$204,0),"")))</f>
        <v/>
      </c>
      <c r="M165" s="17">
        <f>IF($A165="","",IFERROR($B165/(1-Rates!$B$9),0))</f>
        <v/>
      </c>
      <c r="N165" s="17">
        <f>IF($A165="","",IF($C165="","",$M165-$C165))</f>
        <v/>
      </c>
      <c r="O165" s="9">
        <f>IF($A165="","",IF($C165="","No price set",IF($D165&lt;0,"Loss-making at this price",IF($D165&lt;Rates!$B$9,"Below target margin",""))))</f>
        <v/>
      </c>
    </row>
    <row r="166">
      <c r="A166" s="9">
        <f>IF(Costing!$A166="","",Costing!$A166)</f>
        <v/>
      </c>
      <c r="B166" s="17">
        <f>IF($A166="","",Costing!$I166)</f>
        <v/>
      </c>
      <c r="C166" s="8" t="n"/>
      <c r="D166" s="21">
        <f>IF($A166="","",IF($C166="","",IFERROR(($C166-$B166)/$C166,0)))</f>
        <v/>
      </c>
      <c r="E166" s="17">
        <f>IF($A166="","",IF($C166="","",$C166-$B166))</f>
        <v/>
      </c>
      <c r="F166" s="18">
        <f>IF($A166="","",IF($C166="","",IFERROR(($C166-$B166)/$B166,0)))</f>
        <v/>
      </c>
      <c r="G166" s="22" t="n"/>
      <c r="H166" s="23">
        <f>IF($A166="","",IF(OR($C166="",$G166=""),"",$C166*$G166))</f>
        <v/>
      </c>
      <c r="I166" s="23">
        <f>IF($A166="","",IF($G166="","",$B166*$G166))</f>
        <v/>
      </c>
      <c r="J166" s="23">
        <f>IF($A166="","",IF(OR($C166="",$G166=""),"",$H166-$I166))</f>
        <v/>
      </c>
      <c r="K166" s="19">
        <f>IF($A166="","",IF($C166="","",IFERROR(RANK($D166,$D$5:$D$204,0),"")))</f>
        <v/>
      </c>
      <c r="L166" s="19">
        <f>IF($A166="","",IF($C166="","",IFERROR(RANK($J166,$J$5:$J$204,0),"")))</f>
        <v/>
      </c>
      <c r="M166" s="17">
        <f>IF($A166="","",IFERROR($B166/(1-Rates!$B$9),0))</f>
        <v/>
      </c>
      <c r="N166" s="17">
        <f>IF($A166="","",IF($C166="","",$M166-$C166))</f>
        <v/>
      </c>
      <c r="O166" s="9">
        <f>IF($A166="","",IF($C166="","No price set",IF($D166&lt;0,"Loss-making at this price",IF($D166&lt;Rates!$B$9,"Below target margin",""))))</f>
        <v/>
      </c>
    </row>
    <row r="167">
      <c r="A167" s="9">
        <f>IF(Costing!$A167="","",Costing!$A167)</f>
        <v/>
      </c>
      <c r="B167" s="17">
        <f>IF($A167="","",Costing!$I167)</f>
        <v/>
      </c>
      <c r="C167" s="8" t="n"/>
      <c r="D167" s="21">
        <f>IF($A167="","",IF($C167="","",IFERROR(($C167-$B167)/$C167,0)))</f>
        <v/>
      </c>
      <c r="E167" s="17">
        <f>IF($A167="","",IF($C167="","",$C167-$B167))</f>
        <v/>
      </c>
      <c r="F167" s="18">
        <f>IF($A167="","",IF($C167="","",IFERROR(($C167-$B167)/$B167,0)))</f>
        <v/>
      </c>
      <c r="G167" s="22" t="n"/>
      <c r="H167" s="23">
        <f>IF($A167="","",IF(OR($C167="",$G167=""),"",$C167*$G167))</f>
        <v/>
      </c>
      <c r="I167" s="23">
        <f>IF($A167="","",IF($G167="","",$B167*$G167))</f>
        <v/>
      </c>
      <c r="J167" s="23">
        <f>IF($A167="","",IF(OR($C167="",$G167=""),"",$H167-$I167))</f>
        <v/>
      </c>
      <c r="K167" s="19">
        <f>IF($A167="","",IF($C167="","",IFERROR(RANK($D167,$D$5:$D$204,0),"")))</f>
        <v/>
      </c>
      <c r="L167" s="19">
        <f>IF($A167="","",IF($C167="","",IFERROR(RANK($J167,$J$5:$J$204,0),"")))</f>
        <v/>
      </c>
      <c r="M167" s="17">
        <f>IF($A167="","",IFERROR($B167/(1-Rates!$B$9),0))</f>
        <v/>
      </c>
      <c r="N167" s="17">
        <f>IF($A167="","",IF($C167="","",$M167-$C167))</f>
        <v/>
      </c>
      <c r="O167" s="9">
        <f>IF($A167="","",IF($C167="","No price set",IF($D167&lt;0,"Loss-making at this price",IF($D167&lt;Rates!$B$9,"Below target margin",""))))</f>
        <v/>
      </c>
    </row>
    <row r="168">
      <c r="A168" s="9">
        <f>IF(Costing!$A168="","",Costing!$A168)</f>
        <v/>
      </c>
      <c r="B168" s="17">
        <f>IF($A168="","",Costing!$I168)</f>
        <v/>
      </c>
      <c r="C168" s="8" t="n"/>
      <c r="D168" s="21">
        <f>IF($A168="","",IF($C168="","",IFERROR(($C168-$B168)/$C168,0)))</f>
        <v/>
      </c>
      <c r="E168" s="17">
        <f>IF($A168="","",IF($C168="","",$C168-$B168))</f>
        <v/>
      </c>
      <c r="F168" s="18">
        <f>IF($A168="","",IF($C168="","",IFERROR(($C168-$B168)/$B168,0)))</f>
        <v/>
      </c>
      <c r="G168" s="22" t="n"/>
      <c r="H168" s="23">
        <f>IF($A168="","",IF(OR($C168="",$G168=""),"",$C168*$G168))</f>
        <v/>
      </c>
      <c r="I168" s="23">
        <f>IF($A168="","",IF($G168="","",$B168*$G168))</f>
        <v/>
      </c>
      <c r="J168" s="23">
        <f>IF($A168="","",IF(OR($C168="",$G168=""),"",$H168-$I168))</f>
        <v/>
      </c>
      <c r="K168" s="19">
        <f>IF($A168="","",IF($C168="","",IFERROR(RANK($D168,$D$5:$D$204,0),"")))</f>
        <v/>
      </c>
      <c r="L168" s="19">
        <f>IF($A168="","",IF($C168="","",IFERROR(RANK($J168,$J$5:$J$204,0),"")))</f>
        <v/>
      </c>
      <c r="M168" s="17">
        <f>IF($A168="","",IFERROR($B168/(1-Rates!$B$9),0))</f>
        <v/>
      </c>
      <c r="N168" s="17">
        <f>IF($A168="","",IF($C168="","",$M168-$C168))</f>
        <v/>
      </c>
      <c r="O168" s="9">
        <f>IF($A168="","",IF($C168="","No price set",IF($D168&lt;0,"Loss-making at this price",IF($D168&lt;Rates!$B$9,"Below target margin",""))))</f>
        <v/>
      </c>
    </row>
    <row r="169">
      <c r="A169" s="9">
        <f>IF(Costing!$A169="","",Costing!$A169)</f>
        <v/>
      </c>
      <c r="B169" s="17">
        <f>IF($A169="","",Costing!$I169)</f>
        <v/>
      </c>
      <c r="C169" s="8" t="n"/>
      <c r="D169" s="21">
        <f>IF($A169="","",IF($C169="","",IFERROR(($C169-$B169)/$C169,0)))</f>
        <v/>
      </c>
      <c r="E169" s="17">
        <f>IF($A169="","",IF($C169="","",$C169-$B169))</f>
        <v/>
      </c>
      <c r="F169" s="18">
        <f>IF($A169="","",IF($C169="","",IFERROR(($C169-$B169)/$B169,0)))</f>
        <v/>
      </c>
      <c r="G169" s="22" t="n"/>
      <c r="H169" s="23">
        <f>IF($A169="","",IF(OR($C169="",$G169=""),"",$C169*$G169))</f>
        <v/>
      </c>
      <c r="I169" s="23">
        <f>IF($A169="","",IF($G169="","",$B169*$G169))</f>
        <v/>
      </c>
      <c r="J169" s="23">
        <f>IF($A169="","",IF(OR($C169="",$G169=""),"",$H169-$I169))</f>
        <v/>
      </c>
      <c r="K169" s="19">
        <f>IF($A169="","",IF($C169="","",IFERROR(RANK($D169,$D$5:$D$204,0),"")))</f>
        <v/>
      </c>
      <c r="L169" s="19">
        <f>IF($A169="","",IF($C169="","",IFERROR(RANK($J169,$J$5:$J$204,0),"")))</f>
        <v/>
      </c>
      <c r="M169" s="17">
        <f>IF($A169="","",IFERROR($B169/(1-Rates!$B$9),0))</f>
        <v/>
      </c>
      <c r="N169" s="17">
        <f>IF($A169="","",IF($C169="","",$M169-$C169))</f>
        <v/>
      </c>
      <c r="O169" s="9">
        <f>IF($A169="","",IF($C169="","No price set",IF($D169&lt;0,"Loss-making at this price",IF($D169&lt;Rates!$B$9,"Below target margin",""))))</f>
        <v/>
      </c>
    </row>
    <row r="170">
      <c r="A170" s="9">
        <f>IF(Costing!$A170="","",Costing!$A170)</f>
        <v/>
      </c>
      <c r="B170" s="17">
        <f>IF($A170="","",Costing!$I170)</f>
        <v/>
      </c>
      <c r="C170" s="8" t="n"/>
      <c r="D170" s="21">
        <f>IF($A170="","",IF($C170="","",IFERROR(($C170-$B170)/$C170,0)))</f>
        <v/>
      </c>
      <c r="E170" s="17">
        <f>IF($A170="","",IF($C170="","",$C170-$B170))</f>
        <v/>
      </c>
      <c r="F170" s="18">
        <f>IF($A170="","",IF($C170="","",IFERROR(($C170-$B170)/$B170,0)))</f>
        <v/>
      </c>
      <c r="G170" s="22" t="n"/>
      <c r="H170" s="23">
        <f>IF($A170="","",IF(OR($C170="",$G170=""),"",$C170*$G170))</f>
        <v/>
      </c>
      <c r="I170" s="23">
        <f>IF($A170="","",IF($G170="","",$B170*$G170))</f>
        <v/>
      </c>
      <c r="J170" s="23">
        <f>IF($A170="","",IF(OR($C170="",$G170=""),"",$H170-$I170))</f>
        <v/>
      </c>
      <c r="K170" s="19">
        <f>IF($A170="","",IF($C170="","",IFERROR(RANK($D170,$D$5:$D$204,0),"")))</f>
        <v/>
      </c>
      <c r="L170" s="19">
        <f>IF($A170="","",IF($C170="","",IFERROR(RANK($J170,$J$5:$J$204,0),"")))</f>
        <v/>
      </c>
      <c r="M170" s="17">
        <f>IF($A170="","",IFERROR($B170/(1-Rates!$B$9),0))</f>
        <v/>
      </c>
      <c r="N170" s="17">
        <f>IF($A170="","",IF($C170="","",$M170-$C170))</f>
        <v/>
      </c>
      <c r="O170" s="9">
        <f>IF($A170="","",IF($C170="","No price set",IF($D170&lt;0,"Loss-making at this price",IF($D170&lt;Rates!$B$9,"Below target margin",""))))</f>
        <v/>
      </c>
    </row>
    <row r="171">
      <c r="A171" s="9">
        <f>IF(Costing!$A171="","",Costing!$A171)</f>
        <v/>
      </c>
      <c r="B171" s="17">
        <f>IF($A171="","",Costing!$I171)</f>
        <v/>
      </c>
      <c r="C171" s="8" t="n"/>
      <c r="D171" s="21">
        <f>IF($A171="","",IF($C171="","",IFERROR(($C171-$B171)/$C171,0)))</f>
        <v/>
      </c>
      <c r="E171" s="17">
        <f>IF($A171="","",IF($C171="","",$C171-$B171))</f>
        <v/>
      </c>
      <c r="F171" s="18">
        <f>IF($A171="","",IF($C171="","",IFERROR(($C171-$B171)/$B171,0)))</f>
        <v/>
      </c>
      <c r="G171" s="22" t="n"/>
      <c r="H171" s="23">
        <f>IF($A171="","",IF(OR($C171="",$G171=""),"",$C171*$G171))</f>
        <v/>
      </c>
      <c r="I171" s="23">
        <f>IF($A171="","",IF($G171="","",$B171*$G171))</f>
        <v/>
      </c>
      <c r="J171" s="23">
        <f>IF($A171="","",IF(OR($C171="",$G171=""),"",$H171-$I171))</f>
        <v/>
      </c>
      <c r="K171" s="19">
        <f>IF($A171="","",IF($C171="","",IFERROR(RANK($D171,$D$5:$D$204,0),"")))</f>
        <v/>
      </c>
      <c r="L171" s="19">
        <f>IF($A171="","",IF($C171="","",IFERROR(RANK($J171,$J$5:$J$204,0),"")))</f>
        <v/>
      </c>
      <c r="M171" s="17">
        <f>IF($A171="","",IFERROR($B171/(1-Rates!$B$9),0))</f>
        <v/>
      </c>
      <c r="N171" s="17">
        <f>IF($A171="","",IF($C171="","",$M171-$C171))</f>
        <v/>
      </c>
      <c r="O171" s="9">
        <f>IF($A171="","",IF($C171="","No price set",IF($D171&lt;0,"Loss-making at this price",IF($D171&lt;Rates!$B$9,"Below target margin",""))))</f>
        <v/>
      </c>
    </row>
    <row r="172">
      <c r="A172" s="9">
        <f>IF(Costing!$A172="","",Costing!$A172)</f>
        <v/>
      </c>
      <c r="B172" s="17">
        <f>IF($A172="","",Costing!$I172)</f>
        <v/>
      </c>
      <c r="C172" s="8" t="n"/>
      <c r="D172" s="21">
        <f>IF($A172="","",IF($C172="","",IFERROR(($C172-$B172)/$C172,0)))</f>
        <v/>
      </c>
      <c r="E172" s="17">
        <f>IF($A172="","",IF($C172="","",$C172-$B172))</f>
        <v/>
      </c>
      <c r="F172" s="18">
        <f>IF($A172="","",IF($C172="","",IFERROR(($C172-$B172)/$B172,0)))</f>
        <v/>
      </c>
      <c r="G172" s="22" t="n"/>
      <c r="H172" s="23">
        <f>IF($A172="","",IF(OR($C172="",$G172=""),"",$C172*$G172))</f>
        <v/>
      </c>
      <c r="I172" s="23">
        <f>IF($A172="","",IF($G172="","",$B172*$G172))</f>
        <v/>
      </c>
      <c r="J172" s="23">
        <f>IF($A172="","",IF(OR($C172="",$G172=""),"",$H172-$I172))</f>
        <v/>
      </c>
      <c r="K172" s="19">
        <f>IF($A172="","",IF($C172="","",IFERROR(RANK($D172,$D$5:$D$204,0),"")))</f>
        <v/>
      </c>
      <c r="L172" s="19">
        <f>IF($A172="","",IF($C172="","",IFERROR(RANK($J172,$J$5:$J$204,0),"")))</f>
        <v/>
      </c>
      <c r="M172" s="17">
        <f>IF($A172="","",IFERROR($B172/(1-Rates!$B$9),0))</f>
        <v/>
      </c>
      <c r="N172" s="17">
        <f>IF($A172="","",IF($C172="","",$M172-$C172))</f>
        <v/>
      </c>
      <c r="O172" s="9">
        <f>IF($A172="","",IF($C172="","No price set",IF($D172&lt;0,"Loss-making at this price",IF($D172&lt;Rates!$B$9,"Below target margin",""))))</f>
        <v/>
      </c>
    </row>
    <row r="173">
      <c r="A173" s="9">
        <f>IF(Costing!$A173="","",Costing!$A173)</f>
        <v/>
      </c>
      <c r="B173" s="17">
        <f>IF($A173="","",Costing!$I173)</f>
        <v/>
      </c>
      <c r="C173" s="8" t="n"/>
      <c r="D173" s="21">
        <f>IF($A173="","",IF($C173="","",IFERROR(($C173-$B173)/$C173,0)))</f>
        <v/>
      </c>
      <c r="E173" s="17">
        <f>IF($A173="","",IF($C173="","",$C173-$B173))</f>
        <v/>
      </c>
      <c r="F173" s="18">
        <f>IF($A173="","",IF($C173="","",IFERROR(($C173-$B173)/$B173,0)))</f>
        <v/>
      </c>
      <c r="G173" s="22" t="n"/>
      <c r="H173" s="23">
        <f>IF($A173="","",IF(OR($C173="",$G173=""),"",$C173*$G173))</f>
        <v/>
      </c>
      <c r="I173" s="23">
        <f>IF($A173="","",IF($G173="","",$B173*$G173))</f>
        <v/>
      </c>
      <c r="J173" s="23">
        <f>IF($A173="","",IF(OR($C173="",$G173=""),"",$H173-$I173))</f>
        <v/>
      </c>
      <c r="K173" s="19">
        <f>IF($A173="","",IF($C173="","",IFERROR(RANK($D173,$D$5:$D$204,0),"")))</f>
        <v/>
      </c>
      <c r="L173" s="19">
        <f>IF($A173="","",IF($C173="","",IFERROR(RANK($J173,$J$5:$J$204,0),"")))</f>
        <v/>
      </c>
      <c r="M173" s="17">
        <f>IF($A173="","",IFERROR($B173/(1-Rates!$B$9),0))</f>
        <v/>
      </c>
      <c r="N173" s="17">
        <f>IF($A173="","",IF($C173="","",$M173-$C173))</f>
        <v/>
      </c>
      <c r="O173" s="9">
        <f>IF($A173="","",IF($C173="","No price set",IF($D173&lt;0,"Loss-making at this price",IF($D173&lt;Rates!$B$9,"Below target margin",""))))</f>
        <v/>
      </c>
    </row>
    <row r="174">
      <c r="A174" s="9">
        <f>IF(Costing!$A174="","",Costing!$A174)</f>
        <v/>
      </c>
      <c r="B174" s="17">
        <f>IF($A174="","",Costing!$I174)</f>
        <v/>
      </c>
      <c r="C174" s="8" t="n"/>
      <c r="D174" s="21">
        <f>IF($A174="","",IF($C174="","",IFERROR(($C174-$B174)/$C174,0)))</f>
        <v/>
      </c>
      <c r="E174" s="17">
        <f>IF($A174="","",IF($C174="","",$C174-$B174))</f>
        <v/>
      </c>
      <c r="F174" s="18">
        <f>IF($A174="","",IF($C174="","",IFERROR(($C174-$B174)/$B174,0)))</f>
        <v/>
      </c>
      <c r="G174" s="22" t="n"/>
      <c r="H174" s="23">
        <f>IF($A174="","",IF(OR($C174="",$G174=""),"",$C174*$G174))</f>
        <v/>
      </c>
      <c r="I174" s="23">
        <f>IF($A174="","",IF($G174="","",$B174*$G174))</f>
        <v/>
      </c>
      <c r="J174" s="23">
        <f>IF($A174="","",IF(OR($C174="",$G174=""),"",$H174-$I174))</f>
        <v/>
      </c>
      <c r="K174" s="19">
        <f>IF($A174="","",IF($C174="","",IFERROR(RANK($D174,$D$5:$D$204,0),"")))</f>
        <v/>
      </c>
      <c r="L174" s="19">
        <f>IF($A174="","",IF($C174="","",IFERROR(RANK($J174,$J$5:$J$204,0),"")))</f>
        <v/>
      </c>
      <c r="M174" s="17">
        <f>IF($A174="","",IFERROR($B174/(1-Rates!$B$9),0))</f>
        <v/>
      </c>
      <c r="N174" s="17">
        <f>IF($A174="","",IF($C174="","",$M174-$C174))</f>
        <v/>
      </c>
      <c r="O174" s="9">
        <f>IF($A174="","",IF($C174="","No price set",IF($D174&lt;0,"Loss-making at this price",IF($D174&lt;Rates!$B$9,"Below target margin",""))))</f>
        <v/>
      </c>
    </row>
    <row r="175">
      <c r="A175" s="9">
        <f>IF(Costing!$A175="","",Costing!$A175)</f>
        <v/>
      </c>
      <c r="B175" s="17">
        <f>IF($A175="","",Costing!$I175)</f>
        <v/>
      </c>
      <c r="C175" s="8" t="n"/>
      <c r="D175" s="21">
        <f>IF($A175="","",IF($C175="","",IFERROR(($C175-$B175)/$C175,0)))</f>
        <v/>
      </c>
      <c r="E175" s="17">
        <f>IF($A175="","",IF($C175="","",$C175-$B175))</f>
        <v/>
      </c>
      <c r="F175" s="18">
        <f>IF($A175="","",IF($C175="","",IFERROR(($C175-$B175)/$B175,0)))</f>
        <v/>
      </c>
      <c r="G175" s="22" t="n"/>
      <c r="H175" s="23">
        <f>IF($A175="","",IF(OR($C175="",$G175=""),"",$C175*$G175))</f>
        <v/>
      </c>
      <c r="I175" s="23">
        <f>IF($A175="","",IF($G175="","",$B175*$G175))</f>
        <v/>
      </c>
      <c r="J175" s="23">
        <f>IF($A175="","",IF(OR($C175="",$G175=""),"",$H175-$I175))</f>
        <v/>
      </c>
      <c r="K175" s="19">
        <f>IF($A175="","",IF($C175="","",IFERROR(RANK($D175,$D$5:$D$204,0),"")))</f>
        <v/>
      </c>
      <c r="L175" s="19">
        <f>IF($A175="","",IF($C175="","",IFERROR(RANK($J175,$J$5:$J$204,0),"")))</f>
        <v/>
      </c>
      <c r="M175" s="17">
        <f>IF($A175="","",IFERROR($B175/(1-Rates!$B$9),0))</f>
        <v/>
      </c>
      <c r="N175" s="17">
        <f>IF($A175="","",IF($C175="","",$M175-$C175))</f>
        <v/>
      </c>
      <c r="O175" s="9">
        <f>IF($A175="","",IF($C175="","No price set",IF($D175&lt;0,"Loss-making at this price",IF($D175&lt;Rates!$B$9,"Below target margin",""))))</f>
        <v/>
      </c>
    </row>
    <row r="176">
      <c r="A176" s="9">
        <f>IF(Costing!$A176="","",Costing!$A176)</f>
        <v/>
      </c>
      <c r="B176" s="17">
        <f>IF($A176="","",Costing!$I176)</f>
        <v/>
      </c>
      <c r="C176" s="8" t="n"/>
      <c r="D176" s="21">
        <f>IF($A176="","",IF($C176="","",IFERROR(($C176-$B176)/$C176,0)))</f>
        <v/>
      </c>
      <c r="E176" s="17">
        <f>IF($A176="","",IF($C176="","",$C176-$B176))</f>
        <v/>
      </c>
      <c r="F176" s="18">
        <f>IF($A176="","",IF($C176="","",IFERROR(($C176-$B176)/$B176,0)))</f>
        <v/>
      </c>
      <c r="G176" s="22" t="n"/>
      <c r="H176" s="23">
        <f>IF($A176="","",IF(OR($C176="",$G176=""),"",$C176*$G176))</f>
        <v/>
      </c>
      <c r="I176" s="23">
        <f>IF($A176="","",IF($G176="","",$B176*$G176))</f>
        <v/>
      </c>
      <c r="J176" s="23">
        <f>IF($A176="","",IF(OR($C176="",$G176=""),"",$H176-$I176))</f>
        <v/>
      </c>
      <c r="K176" s="19">
        <f>IF($A176="","",IF($C176="","",IFERROR(RANK($D176,$D$5:$D$204,0),"")))</f>
        <v/>
      </c>
      <c r="L176" s="19">
        <f>IF($A176="","",IF($C176="","",IFERROR(RANK($J176,$J$5:$J$204,0),"")))</f>
        <v/>
      </c>
      <c r="M176" s="17">
        <f>IF($A176="","",IFERROR($B176/(1-Rates!$B$9),0))</f>
        <v/>
      </c>
      <c r="N176" s="17">
        <f>IF($A176="","",IF($C176="","",$M176-$C176))</f>
        <v/>
      </c>
      <c r="O176" s="9">
        <f>IF($A176="","",IF($C176="","No price set",IF($D176&lt;0,"Loss-making at this price",IF($D176&lt;Rates!$B$9,"Below target margin",""))))</f>
        <v/>
      </c>
    </row>
    <row r="177">
      <c r="A177" s="9">
        <f>IF(Costing!$A177="","",Costing!$A177)</f>
        <v/>
      </c>
      <c r="B177" s="17">
        <f>IF($A177="","",Costing!$I177)</f>
        <v/>
      </c>
      <c r="C177" s="8" t="n"/>
      <c r="D177" s="21">
        <f>IF($A177="","",IF($C177="","",IFERROR(($C177-$B177)/$C177,0)))</f>
        <v/>
      </c>
      <c r="E177" s="17">
        <f>IF($A177="","",IF($C177="","",$C177-$B177))</f>
        <v/>
      </c>
      <c r="F177" s="18">
        <f>IF($A177="","",IF($C177="","",IFERROR(($C177-$B177)/$B177,0)))</f>
        <v/>
      </c>
      <c r="G177" s="22" t="n"/>
      <c r="H177" s="23">
        <f>IF($A177="","",IF(OR($C177="",$G177=""),"",$C177*$G177))</f>
        <v/>
      </c>
      <c r="I177" s="23">
        <f>IF($A177="","",IF($G177="","",$B177*$G177))</f>
        <v/>
      </c>
      <c r="J177" s="23">
        <f>IF($A177="","",IF(OR($C177="",$G177=""),"",$H177-$I177))</f>
        <v/>
      </c>
      <c r="K177" s="19">
        <f>IF($A177="","",IF($C177="","",IFERROR(RANK($D177,$D$5:$D$204,0),"")))</f>
        <v/>
      </c>
      <c r="L177" s="19">
        <f>IF($A177="","",IF($C177="","",IFERROR(RANK($J177,$J$5:$J$204,0),"")))</f>
        <v/>
      </c>
      <c r="M177" s="17">
        <f>IF($A177="","",IFERROR($B177/(1-Rates!$B$9),0))</f>
        <v/>
      </c>
      <c r="N177" s="17">
        <f>IF($A177="","",IF($C177="","",$M177-$C177))</f>
        <v/>
      </c>
      <c r="O177" s="9">
        <f>IF($A177="","",IF($C177="","No price set",IF($D177&lt;0,"Loss-making at this price",IF($D177&lt;Rates!$B$9,"Below target margin",""))))</f>
        <v/>
      </c>
    </row>
    <row r="178">
      <c r="A178" s="9">
        <f>IF(Costing!$A178="","",Costing!$A178)</f>
        <v/>
      </c>
      <c r="B178" s="17">
        <f>IF($A178="","",Costing!$I178)</f>
        <v/>
      </c>
      <c r="C178" s="8" t="n"/>
      <c r="D178" s="21">
        <f>IF($A178="","",IF($C178="","",IFERROR(($C178-$B178)/$C178,0)))</f>
        <v/>
      </c>
      <c r="E178" s="17">
        <f>IF($A178="","",IF($C178="","",$C178-$B178))</f>
        <v/>
      </c>
      <c r="F178" s="18">
        <f>IF($A178="","",IF($C178="","",IFERROR(($C178-$B178)/$B178,0)))</f>
        <v/>
      </c>
      <c r="G178" s="22" t="n"/>
      <c r="H178" s="23">
        <f>IF($A178="","",IF(OR($C178="",$G178=""),"",$C178*$G178))</f>
        <v/>
      </c>
      <c r="I178" s="23">
        <f>IF($A178="","",IF($G178="","",$B178*$G178))</f>
        <v/>
      </c>
      <c r="J178" s="23">
        <f>IF($A178="","",IF(OR($C178="",$G178=""),"",$H178-$I178))</f>
        <v/>
      </c>
      <c r="K178" s="19">
        <f>IF($A178="","",IF($C178="","",IFERROR(RANK($D178,$D$5:$D$204,0),"")))</f>
        <v/>
      </c>
      <c r="L178" s="19">
        <f>IF($A178="","",IF($C178="","",IFERROR(RANK($J178,$J$5:$J$204,0),"")))</f>
        <v/>
      </c>
      <c r="M178" s="17">
        <f>IF($A178="","",IFERROR($B178/(1-Rates!$B$9),0))</f>
        <v/>
      </c>
      <c r="N178" s="17">
        <f>IF($A178="","",IF($C178="","",$M178-$C178))</f>
        <v/>
      </c>
      <c r="O178" s="9">
        <f>IF($A178="","",IF($C178="","No price set",IF($D178&lt;0,"Loss-making at this price",IF($D178&lt;Rates!$B$9,"Below target margin",""))))</f>
        <v/>
      </c>
    </row>
    <row r="179">
      <c r="A179" s="9">
        <f>IF(Costing!$A179="","",Costing!$A179)</f>
        <v/>
      </c>
      <c r="B179" s="17">
        <f>IF($A179="","",Costing!$I179)</f>
        <v/>
      </c>
      <c r="C179" s="8" t="n"/>
      <c r="D179" s="21">
        <f>IF($A179="","",IF($C179="","",IFERROR(($C179-$B179)/$C179,0)))</f>
        <v/>
      </c>
      <c r="E179" s="17">
        <f>IF($A179="","",IF($C179="","",$C179-$B179))</f>
        <v/>
      </c>
      <c r="F179" s="18">
        <f>IF($A179="","",IF($C179="","",IFERROR(($C179-$B179)/$B179,0)))</f>
        <v/>
      </c>
      <c r="G179" s="22" t="n"/>
      <c r="H179" s="23">
        <f>IF($A179="","",IF(OR($C179="",$G179=""),"",$C179*$G179))</f>
        <v/>
      </c>
      <c r="I179" s="23">
        <f>IF($A179="","",IF($G179="","",$B179*$G179))</f>
        <v/>
      </c>
      <c r="J179" s="23">
        <f>IF($A179="","",IF(OR($C179="",$G179=""),"",$H179-$I179))</f>
        <v/>
      </c>
      <c r="K179" s="19">
        <f>IF($A179="","",IF($C179="","",IFERROR(RANK($D179,$D$5:$D$204,0),"")))</f>
        <v/>
      </c>
      <c r="L179" s="19">
        <f>IF($A179="","",IF($C179="","",IFERROR(RANK($J179,$J$5:$J$204,0),"")))</f>
        <v/>
      </c>
      <c r="M179" s="17">
        <f>IF($A179="","",IFERROR($B179/(1-Rates!$B$9),0))</f>
        <v/>
      </c>
      <c r="N179" s="17">
        <f>IF($A179="","",IF($C179="","",$M179-$C179))</f>
        <v/>
      </c>
      <c r="O179" s="9">
        <f>IF($A179="","",IF($C179="","No price set",IF($D179&lt;0,"Loss-making at this price",IF($D179&lt;Rates!$B$9,"Below target margin",""))))</f>
        <v/>
      </c>
    </row>
    <row r="180">
      <c r="A180" s="9">
        <f>IF(Costing!$A180="","",Costing!$A180)</f>
        <v/>
      </c>
      <c r="B180" s="17">
        <f>IF($A180="","",Costing!$I180)</f>
        <v/>
      </c>
      <c r="C180" s="8" t="n"/>
      <c r="D180" s="21">
        <f>IF($A180="","",IF($C180="","",IFERROR(($C180-$B180)/$C180,0)))</f>
        <v/>
      </c>
      <c r="E180" s="17">
        <f>IF($A180="","",IF($C180="","",$C180-$B180))</f>
        <v/>
      </c>
      <c r="F180" s="18">
        <f>IF($A180="","",IF($C180="","",IFERROR(($C180-$B180)/$B180,0)))</f>
        <v/>
      </c>
      <c r="G180" s="22" t="n"/>
      <c r="H180" s="23">
        <f>IF($A180="","",IF(OR($C180="",$G180=""),"",$C180*$G180))</f>
        <v/>
      </c>
      <c r="I180" s="23">
        <f>IF($A180="","",IF($G180="","",$B180*$G180))</f>
        <v/>
      </c>
      <c r="J180" s="23">
        <f>IF($A180="","",IF(OR($C180="",$G180=""),"",$H180-$I180))</f>
        <v/>
      </c>
      <c r="K180" s="19">
        <f>IF($A180="","",IF($C180="","",IFERROR(RANK($D180,$D$5:$D$204,0),"")))</f>
        <v/>
      </c>
      <c r="L180" s="19">
        <f>IF($A180="","",IF($C180="","",IFERROR(RANK($J180,$J$5:$J$204,0),"")))</f>
        <v/>
      </c>
      <c r="M180" s="17">
        <f>IF($A180="","",IFERROR($B180/(1-Rates!$B$9),0))</f>
        <v/>
      </c>
      <c r="N180" s="17">
        <f>IF($A180="","",IF($C180="","",$M180-$C180))</f>
        <v/>
      </c>
      <c r="O180" s="9">
        <f>IF($A180="","",IF($C180="","No price set",IF($D180&lt;0,"Loss-making at this price",IF($D180&lt;Rates!$B$9,"Below target margin",""))))</f>
        <v/>
      </c>
    </row>
    <row r="181">
      <c r="A181" s="9">
        <f>IF(Costing!$A181="","",Costing!$A181)</f>
        <v/>
      </c>
      <c r="B181" s="17">
        <f>IF($A181="","",Costing!$I181)</f>
        <v/>
      </c>
      <c r="C181" s="8" t="n"/>
      <c r="D181" s="21">
        <f>IF($A181="","",IF($C181="","",IFERROR(($C181-$B181)/$C181,0)))</f>
        <v/>
      </c>
      <c r="E181" s="17">
        <f>IF($A181="","",IF($C181="","",$C181-$B181))</f>
        <v/>
      </c>
      <c r="F181" s="18">
        <f>IF($A181="","",IF($C181="","",IFERROR(($C181-$B181)/$B181,0)))</f>
        <v/>
      </c>
      <c r="G181" s="22" t="n"/>
      <c r="H181" s="23">
        <f>IF($A181="","",IF(OR($C181="",$G181=""),"",$C181*$G181))</f>
        <v/>
      </c>
      <c r="I181" s="23">
        <f>IF($A181="","",IF($G181="","",$B181*$G181))</f>
        <v/>
      </c>
      <c r="J181" s="23">
        <f>IF($A181="","",IF(OR($C181="",$G181=""),"",$H181-$I181))</f>
        <v/>
      </c>
      <c r="K181" s="19">
        <f>IF($A181="","",IF($C181="","",IFERROR(RANK($D181,$D$5:$D$204,0),"")))</f>
        <v/>
      </c>
      <c r="L181" s="19">
        <f>IF($A181="","",IF($C181="","",IFERROR(RANK($J181,$J$5:$J$204,0),"")))</f>
        <v/>
      </c>
      <c r="M181" s="17">
        <f>IF($A181="","",IFERROR($B181/(1-Rates!$B$9),0))</f>
        <v/>
      </c>
      <c r="N181" s="17">
        <f>IF($A181="","",IF($C181="","",$M181-$C181))</f>
        <v/>
      </c>
      <c r="O181" s="9">
        <f>IF($A181="","",IF($C181="","No price set",IF($D181&lt;0,"Loss-making at this price",IF($D181&lt;Rates!$B$9,"Below target margin",""))))</f>
        <v/>
      </c>
    </row>
    <row r="182">
      <c r="A182" s="9">
        <f>IF(Costing!$A182="","",Costing!$A182)</f>
        <v/>
      </c>
      <c r="B182" s="17">
        <f>IF($A182="","",Costing!$I182)</f>
        <v/>
      </c>
      <c r="C182" s="8" t="n"/>
      <c r="D182" s="21">
        <f>IF($A182="","",IF($C182="","",IFERROR(($C182-$B182)/$C182,0)))</f>
        <v/>
      </c>
      <c r="E182" s="17">
        <f>IF($A182="","",IF($C182="","",$C182-$B182))</f>
        <v/>
      </c>
      <c r="F182" s="18">
        <f>IF($A182="","",IF($C182="","",IFERROR(($C182-$B182)/$B182,0)))</f>
        <v/>
      </c>
      <c r="G182" s="22" t="n"/>
      <c r="H182" s="23">
        <f>IF($A182="","",IF(OR($C182="",$G182=""),"",$C182*$G182))</f>
        <v/>
      </c>
      <c r="I182" s="23">
        <f>IF($A182="","",IF($G182="","",$B182*$G182))</f>
        <v/>
      </c>
      <c r="J182" s="23">
        <f>IF($A182="","",IF(OR($C182="",$G182=""),"",$H182-$I182))</f>
        <v/>
      </c>
      <c r="K182" s="19">
        <f>IF($A182="","",IF($C182="","",IFERROR(RANK($D182,$D$5:$D$204,0),"")))</f>
        <v/>
      </c>
      <c r="L182" s="19">
        <f>IF($A182="","",IF($C182="","",IFERROR(RANK($J182,$J$5:$J$204,0),"")))</f>
        <v/>
      </c>
      <c r="M182" s="17">
        <f>IF($A182="","",IFERROR($B182/(1-Rates!$B$9),0))</f>
        <v/>
      </c>
      <c r="N182" s="17">
        <f>IF($A182="","",IF($C182="","",$M182-$C182))</f>
        <v/>
      </c>
      <c r="O182" s="9">
        <f>IF($A182="","",IF($C182="","No price set",IF($D182&lt;0,"Loss-making at this price",IF($D182&lt;Rates!$B$9,"Below target margin",""))))</f>
        <v/>
      </c>
    </row>
    <row r="183">
      <c r="A183" s="9">
        <f>IF(Costing!$A183="","",Costing!$A183)</f>
        <v/>
      </c>
      <c r="B183" s="17">
        <f>IF($A183="","",Costing!$I183)</f>
        <v/>
      </c>
      <c r="C183" s="8" t="n"/>
      <c r="D183" s="21">
        <f>IF($A183="","",IF($C183="","",IFERROR(($C183-$B183)/$C183,0)))</f>
        <v/>
      </c>
      <c r="E183" s="17">
        <f>IF($A183="","",IF($C183="","",$C183-$B183))</f>
        <v/>
      </c>
      <c r="F183" s="18">
        <f>IF($A183="","",IF($C183="","",IFERROR(($C183-$B183)/$B183,0)))</f>
        <v/>
      </c>
      <c r="G183" s="22" t="n"/>
      <c r="H183" s="23">
        <f>IF($A183="","",IF(OR($C183="",$G183=""),"",$C183*$G183))</f>
        <v/>
      </c>
      <c r="I183" s="23">
        <f>IF($A183="","",IF($G183="","",$B183*$G183))</f>
        <v/>
      </c>
      <c r="J183" s="23">
        <f>IF($A183="","",IF(OR($C183="",$G183=""),"",$H183-$I183))</f>
        <v/>
      </c>
      <c r="K183" s="19">
        <f>IF($A183="","",IF($C183="","",IFERROR(RANK($D183,$D$5:$D$204,0),"")))</f>
        <v/>
      </c>
      <c r="L183" s="19">
        <f>IF($A183="","",IF($C183="","",IFERROR(RANK($J183,$J$5:$J$204,0),"")))</f>
        <v/>
      </c>
      <c r="M183" s="17">
        <f>IF($A183="","",IFERROR($B183/(1-Rates!$B$9),0))</f>
        <v/>
      </c>
      <c r="N183" s="17">
        <f>IF($A183="","",IF($C183="","",$M183-$C183))</f>
        <v/>
      </c>
      <c r="O183" s="9">
        <f>IF($A183="","",IF($C183="","No price set",IF($D183&lt;0,"Loss-making at this price",IF($D183&lt;Rates!$B$9,"Below target margin",""))))</f>
        <v/>
      </c>
    </row>
    <row r="184">
      <c r="A184" s="9">
        <f>IF(Costing!$A184="","",Costing!$A184)</f>
        <v/>
      </c>
      <c r="B184" s="17">
        <f>IF($A184="","",Costing!$I184)</f>
        <v/>
      </c>
      <c r="C184" s="8" t="n"/>
      <c r="D184" s="21">
        <f>IF($A184="","",IF($C184="","",IFERROR(($C184-$B184)/$C184,0)))</f>
        <v/>
      </c>
      <c r="E184" s="17">
        <f>IF($A184="","",IF($C184="","",$C184-$B184))</f>
        <v/>
      </c>
      <c r="F184" s="18">
        <f>IF($A184="","",IF($C184="","",IFERROR(($C184-$B184)/$B184,0)))</f>
        <v/>
      </c>
      <c r="G184" s="22" t="n"/>
      <c r="H184" s="23">
        <f>IF($A184="","",IF(OR($C184="",$G184=""),"",$C184*$G184))</f>
        <v/>
      </c>
      <c r="I184" s="23">
        <f>IF($A184="","",IF($G184="","",$B184*$G184))</f>
        <v/>
      </c>
      <c r="J184" s="23">
        <f>IF($A184="","",IF(OR($C184="",$G184=""),"",$H184-$I184))</f>
        <v/>
      </c>
      <c r="K184" s="19">
        <f>IF($A184="","",IF($C184="","",IFERROR(RANK($D184,$D$5:$D$204,0),"")))</f>
        <v/>
      </c>
      <c r="L184" s="19">
        <f>IF($A184="","",IF($C184="","",IFERROR(RANK($J184,$J$5:$J$204,0),"")))</f>
        <v/>
      </c>
      <c r="M184" s="17">
        <f>IF($A184="","",IFERROR($B184/(1-Rates!$B$9),0))</f>
        <v/>
      </c>
      <c r="N184" s="17">
        <f>IF($A184="","",IF($C184="","",$M184-$C184))</f>
        <v/>
      </c>
      <c r="O184" s="9">
        <f>IF($A184="","",IF($C184="","No price set",IF($D184&lt;0,"Loss-making at this price",IF($D184&lt;Rates!$B$9,"Below target margin",""))))</f>
        <v/>
      </c>
    </row>
    <row r="185">
      <c r="A185" s="9">
        <f>IF(Costing!$A185="","",Costing!$A185)</f>
        <v/>
      </c>
      <c r="B185" s="17">
        <f>IF($A185="","",Costing!$I185)</f>
        <v/>
      </c>
      <c r="C185" s="8" t="n"/>
      <c r="D185" s="21">
        <f>IF($A185="","",IF($C185="","",IFERROR(($C185-$B185)/$C185,0)))</f>
        <v/>
      </c>
      <c r="E185" s="17">
        <f>IF($A185="","",IF($C185="","",$C185-$B185))</f>
        <v/>
      </c>
      <c r="F185" s="18">
        <f>IF($A185="","",IF($C185="","",IFERROR(($C185-$B185)/$B185,0)))</f>
        <v/>
      </c>
      <c r="G185" s="22" t="n"/>
      <c r="H185" s="23">
        <f>IF($A185="","",IF(OR($C185="",$G185=""),"",$C185*$G185))</f>
        <v/>
      </c>
      <c r="I185" s="23">
        <f>IF($A185="","",IF($G185="","",$B185*$G185))</f>
        <v/>
      </c>
      <c r="J185" s="23">
        <f>IF($A185="","",IF(OR($C185="",$G185=""),"",$H185-$I185))</f>
        <v/>
      </c>
      <c r="K185" s="19">
        <f>IF($A185="","",IF($C185="","",IFERROR(RANK($D185,$D$5:$D$204,0),"")))</f>
        <v/>
      </c>
      <c r="L185" s="19">
        <f>IF($A185="","",IF($C185="","",IFERROR(RANK($J185,$J$5:$J$204,0),"")))</f>
        <v/>
      </c>
      <c r="M185" s="17">
        <f>IF($A185="","",IFERROR($B185/(1-Rates!$B$9),0))</f>
        <v/>
      </c>
      <c r="N185" s="17">
        <f>IF($A185="","",IF($C185="","",$M185-$C185))</f>
        <v/>
      </c>
      <c r="O185" s="9">
        <f>IF($A185="","",IF($C185="","No price set",IF($D185&lt;0,"Loss-making at this price",IF($D185&lt;Rates!$B$9,"Below target margin",""))))</f>
        <v/>
      </c>
    </row>
    <row r="186">
      <c r="A186" s="9">
        <f>IF(Costing!$A186="","",Costing!$A186)</f>
        <v/>
      </c>
      <c r="B186" s="17">
        <f>IF($A186="","",Costing!$I186)</f>
        <v/>
      </c>
      <c r="C186" s="8" t="n"/>
      <c r="D186" s="21">
        <f>IF($A186="","",IF($C186="","",IFERROR(($C186-$B186)/$C186,0)))</f>
        <v/>
      </c>
      <c r="E186" s="17">
        <f>IF($A186="","",IF($C186="","",$C186-$B186))</f>
        <v/>
      </c>
      <c r="F186" s="18">
        <f>IF($A186="","",IF($C186="","",IFERROR(($C186-$B186)/$B186,0)))</f>
        <v/>
      </c>
      <c r="G186" s="22" t="n"/>
      <c r="H186" s="23">
        <f>IF($A186="","",IF(OR($C186="",$G186=""),"",$C186*$G186))</f>
        <v/>
      </c>
      <c r="I186" s="23">
        <f>IF($A186="","",IF($G186="","",$B186*$G186))</f>
        <v/>
      </c>
      <c r="J186" s="23">
        <f>IF($A186="","",IF(OR($C186="",$G186=""),"",$H186-$I186))</f>
        <v/>
      </c>
      <c r="K186" s="19">
        <f>IF($A186="","",IF($C186="","",IFERROR(RANK($D186,$D$5:$D$204,0),"")))</f>
        <v/>
      </c>
      <c r="L186" s="19">
        <f>IF($A186="","",IF($C186="","",IFERROR(RANK($J186,$J$5:$J$204,0),"")))</f>
        <v/>
      </c>
      <c r="M186" s="17">
        <f>IF($A186="","",IFERROR($B186/(1-Rates!$B$9),0))</f>
        <v/>
      </c>
      <c r="N186" s="17">
        <f>IF($A186="","",IF($C186="","",$M186-$C186))</f>
        <v/>
      </c>
      <c r="O186" s="9">
        <f>IF($A186="","",IF($C186="","No price set",IF($D186&lt;0,"Loss-making at this price",IF($D186&lt;Rates!$B$9,"Below target margin",""))))</f>
        <v/>
      </c>
    </row>
    <row r="187">
      <c r="A187" s="9">
        <f>IF(Costing!$A187="","",Costing!$A187)</f>
        <v/>
      </c>
      <c r="B187" s="17">
        <f>IF($A187="","",Costing!$I187)</f>
        <v/>
      </c>
      <c r="C187" s="8" t="n"/>
      <c r="D187" s="21">
        <f>IF($A187="","",IF($C187="","",IFERROR(($C187-$B187)/$C187,0)))</f>
        <v/>
      </c>
      <c r="E187" s="17">
        <f>IF($A187="","",IF($C187="","",$C187-$B187))</f>
        <v/>
      </c>
      <c r="F187" s="18">
        <f>IF($A187="","",IF($C187="","",IFERROR(($C187-$B187)/$B187,0)))</f>
        <v/>
      </c>
      <c r="G187" s="22" t="n"/>
      <c r="H187" s="23">
        <f>IF($A187="","",IF(OR($C187="",$G187=""),"",$C187*$G187))</f>
        <v/>
      </c>
      <c r="I187" s="23">
        <f>IF($A187="","",IF($G187="","",$B187*$G187))</f>
        <v/>
      </c>
      <c r="J187" s="23">
        <f>IF($A187="","",IF(OR($C187="",$G187=""),"",$H187-$I187))</f>
        <v/>
      </c>
      <c r="K187" s="19">
        <f>IF($A187="","",IF($C187="","",IFERROR(RANK($D187,$D$5:$D$204,0),"")))</f>
        <v/>
      </c>
      <c r="L187" s="19">
        <f>IF($A187="","",IF($C187="","",IFERROR(RANK($J187,$J$5:$J$204,0),"")))</f>
        <v/>
      </c>
      <c r="M187" s="17">
        <f>IF($A187="","",IFERROR($B187/(1-Rates!$B$9),0))</f>
        <v/>
      </c>
      <c r="N187" s="17">
        <f>IF($A187="","",IF($C187="","",$M187-$C187))</f>
        <v/>
      </c>
      <c r="O187" s="9">
        <f>IF($A187="","",IF($C187="","No price set",IF($D187&lt;0,"Loss-making at this price",IF($D187&lt;Rates!$B$9,"Below target margin",""))))</f>
        <v/>
      </c>
    </row>
    <row r="188">
      <c r="A188" s="9">
        <f>IF(Costing!$A188="","",Costing!$A188)</f>
        <v/>
      </c>
      <c r="B188" s="17">
        <f>IF($A188="","",Costing!$I188)</f>
        <v/>
      </c>
      <c r="C188" s="8" t="n"/>
      <c r="D188" s="21">
        <f>IF($A188="","",IF($C188="","",IFERROR(($C188-$B188)/$C188,0)))</f>
        <v/>
      </c>
      <c r="E188" s="17">
        <f>IF($A188="","",IF($C188="","",$C188-$B188))</f>
        <v/>
      </c>
      <c r="F188" s="18">
        <f>IF($A188="","",IF($C188="","",IFERROR(($C188-$B188)/$B188,0)))</f>
        <v/>
      </c>
      <c r="G188" s="22" t="n"/>
      <c r="H188" s="23">
        <f>IF($A188="","",IF(OR($C188="",$G188=""),"",$C188*$G188))</f>
        <v/>
      </c>
      <c r="I188" s="23">
        <f>IF($A188="","",IF($G188="","",$B188*$G188))</f>
        <v/>
      </c>
      <c r="J188" s="23">
        <f>IF($A188="","",IF(OR($C188="",$G188=""),"",$H188-$I188))</f>
        <v/>
      </c>
      <c r="K188" s="19">
        <f>IF($A188="","",IF($C188="","",IFERROR(RANK($D188,$D$5:$D$204,0),"")))</f>
        <v/>
      </c>
      <c r="L188" s="19">
        <f>IF($A188="","",IF($C188="","",IFERROR(RANK($J188,$J$5:$J$204,0),"")))</f>
        <v/>
      </c>
      <c r="M188" s="17">
        <f>IF($A188="","",IFERROR($B188/(1-Rates!$B$9),0))</f>
        <v/>
      </c>
      <c r="N188" s="17">
        <f>IF($A188="","",IF($C188="","",$M188-$C188))</f>
        <v/>
      </c>
      <c r="O188" s="9">
        <f>IF($A188="","",IF($C188="","No price set",IF($D188&lt;0,"Loss-making at this price",IF($D188&lt;Rates!$B$9,"Below target margin",""))))</f>
        <v/>
      </c>
    </row>
    <row r="189">
      <c r="A189" s="9">
        <f>IF(Costing!$A189="","",Costing!$A189)</f>
        <v/>
      </c>
      <c r="B189" s="17">
        <f>IF($A189="","",Costing!$I189)</f>
        <v/>
      </c>
      <c r="C189" s="8" t="n"/>
      <c r="D189" s="21">
        <f>IF($A189="","",IF($C189="","",IFERROR(($C189-$B189)/$C189,0)))</f>
        <v/>
      </c>
      <c r="E189" s="17">
        <f>IF($A189="","",IF($C189="","",$C189-$B189))</f>
        <v/>
      </c>
      <c r="F189" s="18">
        <f>IF($A189="","",IF($C189="","",IFERROR(($C189-$B189)/$B189,0)))</f>
        <v/>
      </c>
      <c r="G189" s="22" t="n"/>
      <c r="H189" s="23">
        <f>IF($A189="","",IF(OR($C189="",$G189=""),"",$C189*$G189))</f>
        <v/>
      </c>
      <c r="I189" s="23">
        <f>IF($A189="","",IF($G189="","",$B189*$G189))</f>
        <v/>
      </c>
      <c r="J189" s="23">
        <f>IF($A189="","",IF(OR($C189="",$G189=""),"",$H189-$I189))</f>
        <v/>
      </c>
      <c r="K189" s="19">
        <f>IF($A189="","",IF($C189="","",IFERROR(RANK($D189,$D$5:$D$204,0),"")))</f>
        <v/>
      </c>
      <c r="L189" s="19">
        <f>IF($A189="","",IF($C189="","",IFERROR(RANK($J189,$J$5:$J$204,0),"")))</f>
        <v/>
      </c>
      <c r="M189" s="17">
        <f>IF($A189="","",IFERROR($B189/(1-Rates!$B$9),0))</f>
        <v/>
      </c>
      <c r="N189" s="17">
        <f>IF($A189="","",IF($C189="","",$M189-$C189))</f>
        <v/>
      </c>
      <c r="O189" s="9">
        <f>IF($A189="","",IF($C189="","No price set",IF($D189&lt;0,"Loss-making at this price",IF($D189&lt;Rates!$B$9,"Below target margin",""))))</f>
        <v/>
      </c>
    </row>
    <row r="190">
      <c r="A190" s="9">
        <f>IF(Costing!$A190="","",Costing!$A190)</f>
        <v/>
      </c>
      <c r="B190" s="17">
        <f>IF($A190="","",Costing!$I190)</f>
        <v/>
      </c>
      <c r="C190" s="8" t="n"/>
      <c r="D190" s="21">
        <f>IF($A190="","",IF($C190="","",IFERROR(($C190-$B190)/$C190,0)))</f>
        <v/>
      </c>
      <c r="E190" s="17">
        <f>IF($A190="","",IF($C190="","",$C190-$B190))</f>
        <v/>
      </c>
      <c r="F190" s="18">
        <f>IF($A190="","",IF($C190="","",IFERROR(($C190-$B190)/$B190,0)))</f>
        <v/>
      </c>
      <c r="G190" s="22" t="n"/>
      <c r="H190" s="23">
        <f>IF($A190="","",IF(OR($C190="",$G190=""),"",$C190*$G190))</f>
        <v/>
      </c>
      <c r="I190" s="23">
        <f>IF($A190="","",IF($G190="","",$B190*$G190))</f>
        <v/>
      </c>
      <c r="J190" s="23">
        <f>IF($A190="","",IF(OR($C190="",$G190=""),"",$H190-$I190))</f>
        <v/>
      </c>
      <c r="K190" s="19">
        <f>IF($A190="","",IF($C190="","",IFERROR(RANK($D190,$D$5:$D$204,0),"")))</f>
        <v/>
      </c>
      <c r="L190" s="19">
        <f>IF($A190="","",IF($C190="","",IFERROR(RANK($J190,$J$5:$J$204,0),"")))</f>
        <v/>
      </c>
      <c r="M190" s="17">
        <f>IF($A190="","",IFERROR($B190/(1-Rates!$B$9),0))</f>
        <v/>
      </c>
      <c r="N190" s="17">
        <f>IF($A190="","",IF($C190="","",$M190-$C190))</f>
        <v/>
      </c>
      <c r="O190" s="9">
        <f>IF($A190="","",IF($C190="","No price set",IF($D190&lt;0,"Loss-making at this price",IF($D190&lt;Rates!$B$9,"Below target margin",""))))</f>
        <v/>
      </c>
    </row>
    <row r="191">
      <c r="A191" s="9">
        <f>IF(Costing!$A191="","",Costing!$A191)</f>
        <v/>
      </c>
      <c r="B191" s="17">
        <f>IF($A191="","",Costing!$I191)</f>
        <v/>
      </c>
      <c r="C191" s="8" t="n"/>
      <c r="D191" s="21">
        <f>IF($A191="","",IF($C191="","",IFERROR(($C191-$B191)/$C191,0)))</f>
        <v/>
      </c>
      <c r="E191" s="17">
        <f>IF($A191="","",IF($C191="","",$C191-$B191))</f>
        <v/>
      </c>
      <c r="F191" s="18">
        <f>IF($A191="","",IF($C191="","",IFERROR(($C191-$B191)/$B191,0)))</f>
        <v/>
      </c>
      <c r="G191" s="22" t="n"/>
      <c r="H191" s="23">
        <f>IF($A191="","",IF(OR($C191="",$G191=""),"",$C191*$G191))</f>
        <v/>
      </c>
      <c r="I191" s="23">
        <f>IF($A191="","",IF($G191="","",$B191*$G191))</f>
        <v/>
      </c>
      <c r="J191" s="23">
        <f>IF($A191="","",IF(OR($C191="",$G191=""),"",$H191-$I191))</f>
        <v/>
      </c>
      <c r="K191" s="19">
        <f>IF($A191="","",IF($C191="","",IFERROR(RANK($D191,$D$5:$D$204,0),"")))</f>
        <v/>
      </c>
      <c r="L191" s="19">
        <f>IF($A191="","",IF($C191="","",IFERROR(RANK($J191,$J$5:$J$204,0),"")))</f>
        <v/>
      </c>
      <c r="M191" s="17">
        <f>IF($A191="","",IFERROR($B191/(1-Rates!$B$9),0))</f>
        <v/>
      </c>
      <c r="N191" s="17">
        <f>IF($A191="","",IF($C191="","",$M191-$C191))</f>
        <v/>
      </c>
      <c r="O191" s="9">
        <f>IF($A191="","",IF($C191="","No price set",IF($D191&lt;0,"Loss-making at this price",IF($D191&lt;Rates!$B$9,"Below target margin",""))))</f>
        <v/>
      </c>
    </row>
    <row r="192">
      <c r="A192" s="9">
        <f>IF(Costing!$A192="","",Costing!$A192)</f>
        <v/>
      </c>
      <c r="B192" s="17">
        <f>IF($A192="","",Costing!$I192)</f>
        <v/>
      </c>
      <c r="C192" s="8" t="n"/>
      <c r="D192" s="21">
        <f>IF($A192="","",IF($C192="","",IFERROR(($C192-$B192)/$C192,0)))</f>
        <v/>
      </c>
      <c r="E192" s="17">
        <f>IF($A192="","",IF($C192="","",$C192-$B192))</f>
        <v/>
      </c>
      <c r="F192" s="18">
        <f>IF($A192="","",IF($C192="","",IFERROR(($C192-$B192)/$B192,0)))</f>
        <v/>
      </c>
      <c r="G192" s="22" t="n"/>
      <c r="H192" s="23">
        <f>IF($A192="","",IF(OR($C192="",$G192=""),"",$C192*$G192))</f>
        <v/>
      </c>
      <c r="I192" s="23">
        <f>IF($A192="","",IF($G192="","",$B192*$G192))</f>
        <v/>
      </c>
      <c r="J192" s="23">
        <f>IF($A192="","",IF(OR($C192="",$G192=""),"",$H192-$I192))</f>
        <v/>
      </c>
      <c r="K192" s="19">
        <f>IF($A192="","",IF($C192="","",IFERROR(RANK($D192,$D$5:$D$204,0),"")))</f>
        <v/>
      </c>
      <c r="L192" s="19">
        <f>IF($A192="","",IF($C192="","",IFERROR(RANK($J192,$J$5:$J$204,0),"")))</f>
        <v/>
      </c>
      <c r="M192" s="17">
        <f>IF($A192="","",IFERROR($B192/(1-Rates!$B$9),0))</f>
        <v/>
      </c>
      <c r="N192" s="17">
        <f>IF($A192="","",IF($C192="","",$M192-$C192))</f>
        <v/>
      </c>
      <c r="O192" s="9">
        <f>IF($A192="","",IF($C192="","No price set",IF($D192&lt;0,"Loss-making at this price",IF($D192&lt;Rates!$B$9,"Below target margin",""))))</f>
        <v/>
      </c>
    </row>
    <row r="193">
      <c r="A193" s="9">
        <f>IF(Costing!$A193="","",Costing!$A193)</f>
        <v/>
      </c>
      <c r="B193" s="17">
        <f>IF($A193="","",Costing!$I193)</f>
        <v/>
      </c>
      <c r="C193" s="8" t="n"/>
      <c r="D193" s="21">
        <f>IF($A193="","",IF($C193="","",IFERROR(($C193-$B193)/$C193,0)))</f>
        <v/>
      </c>
      <c r="E193" s="17">
        <f>IF($A193="","",IF($C193="","",$C193-$B193))</f>
        <v/>
      </c>
      <c r="F193" s="18">
        <f>IF($A193="","",IF($C193="","",IFERROR(($C193-$B193)/$B193,0)))</f>
        <v/>
      </c>
      <c r="G193" s="22" t="n"/>
      <c r="H193" s="23">
        <f>IF($A193="","",IF(OR($C193="",$G193=""),"",$C193*$G193))</f>
        <v/>
      </c>
      <c r="I193" s="23">
        <f>IF($A193="","",IF($G193="","",$B193*$G193))</f>
        <v/>
      </c>
      <c r="J193" s="23">
        <f>IF($A193="","",IF(OR($C193="",$G193=""),"",$H193-$I193))</f>
        <v/>
      </c>
      <c r="K193" s="19">
        <f>IF($A193="","",IF($C193="","",IFERROR(RANK($D193,$D$5:$D$204,0),"")))</f>
        <v/>
      </c>
      <c r="L193" s="19">
        <f>IF($A193="","",IF($C193="","",IFERROR(RANK($J193,$J$5:$J$204,0),"")))</f>
        <v/>
      </c>
      <c r="M193" s="17">
        <f>IF($A193="","",IFERROR($B193/(1-Rates!$B$9),0))</f>
        <v/>
      </c>
      <c r="N193" s="17">
        <f>IF($A193="","",IF($C193="","",$M193-$C193))</f>
        <v/>
      </c>
      <c r="O193" s="9">
        <f>IF($A193="","",IF($C193="","No price set",IF($D193&lt;0,"Loss-making at this price",IF($D193&lt;Rates!$B$9,"Below target margin",""))))</f>
        <v/>
      </c>
    </row>
    <row r="194">
      <c r="A194" s="9">
        <f>IF(Costing!$A194="","",Costing!$A194)</f>
        <v/>
      </c>
      <c r="B194" s="17">
        <f>IF($A194="","",Costing!$I194)</f>
        <v/>
      </c>
      <c r="C194" s="8" t="n"/>
      <c r="D194" s="21">
        <f>IF($A194="","",IF($C194="","",IFERROR(($C194-$B194)/$C194,0)))</f>
        <v/>
      </c>
      <c r="E194" s="17">
        <f>IF($A194="","",IF($C194="","",$C194-$B194))</f>
        <v/>
      </c>
      <c r="F194" s="18">
        <f>IF($A194="","",IF($C194="","",IFERROR(($C194-$B194)/$B194,0)))</f>
        <v/>
      </c>
      <c r="G194" s="22" t="n"/>
      <c r="H194" s="23">
        <f>IF($A194="","",IF(OR($C194="",$G194=""),"",$C194*$G194))</f>
        <v/>
      </c>
      <c r="I194" s="23">
        <f>IF($A194="","",IF($G194="","",$B194*$G194))</f>
        <v/>
      </c>
      <c r="J194" s="23">
        <f>IF($A194="","",IF(OR($C194="",$G194=""),"",$H194-$I194))</f>
        <v/>
      </c>
      <c r="K194" s="19">
        <f>IF($A194="","",IF($C194="","",IFERROR(RANK($D194,$D$5:$D$204,0),"")))</f>
        <v/>
      </c>
      <c r="L194" s="19">
        <f>IF($A194="","",IF($C194="","",IFERROR(RANK($J194,$J$5:$J$204,0),"")))</f>
        <v/>
      </c>
      <c r="M194" s="17">
        <f>IF($A194="","",IFERROR($B194/(1-Rates!$B$9),0))</f>
        <v/>
      </c>
      <c r="N194" s="17">
        <f>IF($A194="","",IF($C194="","",$M194-$C194))</f>
        <v/>
      </c>
      <c r="O194" s="9">
        <f>IF($A194="","",IF($C194="","No price set",IF($D194&lt;0,"Loss-making at this price",IF($D194&lt;Rates!$B$9,"Below target margin",""))))</f>
        <v/>
      </c>
    </row>
    <row r="195">
      <c r="A195" s="9">
        <f>IF(Costing!$A195="","",Costing!$A195)</f>
        <v/>
      </c>
      <c r="B195" s="17">
        <f>IF($A195="","",Costing!$I195)</f>
        <v/>
      </c>
      <c r="C195" s="8" t="n"/>
      <c r="D195" s="21">
        <f>IF($A195="","",IF($C195="","",IFERROR(($C195-$B195)/$C195,0)))</f>
        <v/>
      </c>
      <c r="E195" s="17">
        <f>IF($A195="","",IF($C195="","",$C195-$B195))</f>
        <v/>
      </c>
      <c r="F195" s="18">
        <f>IF($A195="","",IF($C195="","",IFERROR(($C195-$B195)/$B195,0)))</f>
        <v/>
      </c>
      <c r="G195" s="22" t="n"/>
      <c r="H195" s="23">
        <f>IF($A195="","",IF(OR($C195="",$G195=""),"",$C195*$G195))</f>
        <v/>
      </c>
      <c r="I195" s="23">
        <f>IF($A195="","",IF($G195="","",$B195*$G195))</f>
        <v/>
      </c>
      <c r="J195" s="23">
        <f>IF($A195="","",IF(OR($C195="",$G195=""),"",$H195-$I195))</f>
        <v/>
      </c>
      <c r="K195" s="19">
        <f>IF($A195="","",IF($C195="","",IFERROR(RANK($D195,$D$5:$D$204,0),"")))</f>
        <v/>
      </c>
      <c r="L195" s="19">
        <f>IF($A195="","",IF($C195="","",IFERROR(RANK($J195,$J$5:$J$204,0),"")))</f>
        <v/>
      </c>
      <c r="M195" s="17">
        <f>IF($A195="","",IFERROR($B195/(1-Rates!$B$9),0))</f>
        <v/>
      </c>
      <c r="N195" s="17">
        <f>IF($A195="","",IF($C195="","",$M195-$C195))</f>
        <v/>
      </c>
      <c r="O195" s="9">
        <f>IF($A195="","",IF($C195="","No price set",IF($D195&lt;0,"Loss-making at this price",IF($D195&lt;Rates!$B$9,"Below target margin",""))))</f>
        <v/>
      </c>
    </row>
    <row r="196">
      <c r="A196" s="9">
        <f>IF(Costing!$A196="","",Costing!$A196)</f>
        <v/>
      </c>
      <c r="B196" s="17">
        <f>IF($A196="","",Costing!$I196)</f>
        <v/>
      </c>
      <c r="C196" s="8" t="n"/>
      <c r="D196" s="21">
        <f>IF($A196="","",IF($C196="","",IFERROR(($C196-$B196)/$C196,0)))</f>
        <v/>
      </c>
      <c r="E196" s="17">
        <f>IF($A196="","",IF($C196="","",$C196-$B196))</f>
        <v/>
      </c>
      <c r="F196" s="18">
        <f>IF($A196="","",IF($C196="","",IFERROR(($C196-$B196)/$B196,0)))</f>
        <v/>
      </c>
      <c r="G196" s="22" t="n"/>
      <c r="H196" s="23">
        <f>IF($A196="","",IF(OR($C196="",$G196=""),"",$C196*$G196))</f>
        <v/>
      </c>
      <c r="I196" s="23">
        <f>IF($A196="","",IF($G196="","",$B196*$G196))</f>
        <v/>
      </c>
      <c r="J196" s="23">
        <f>IF($A196="","",IF(OR($C196="",$G196=""),"",$H196-$I196))</f>
        <v/>
      </c>
      <c r="K196" s="19">
        <f>IF($A196="","",IF($C196="","",IFERROR(RANK($D196,$D$5:$D$204,0),"")))</f>
        <v/>
      </c>
      <c r="L196" s="19">
        <f>IF($A196="","",IF($C196="","",IFERROR(RANK($J196,$J$5:$J$204,0),"")))</f>
        <v/>
      </c>
      <c r="M196" s="17">
        <f>IF($A196="","",IFERROR($B196/(1-Rates!$B$9),0))</f>
        <v/>
      </c>
      <c r="N196" s="17">
        <f>IF($A196="","",IF($C196="","",$M196-$C196))</f>
        <v/>
      </c>
      <c r="O196" s="9">
        <f>IF($A196="","",IF($C196="","No price set",IF($D196&lt;0,"Loss-making at this price",IF($D196&lt;Rates!$B$9,"Below target margin",""))))</f>
        <v/>
      </c>
    </row>
    <row r="197">
      <c r="A197" s="9">
        <f>IF(Costing!$A197="","",Costing!$A197)</f>
        <v/>
      </c>
      <c r="B197" s="17">
        <f>IF($A197="","",Costing!$I197)</f>
        <v/>
      </c>
      <c r="C197" s="8" t="n"/>
      <c r="D197" s="21">
        <f>IF($A197="","",IF($C197="","",IFERROR(($C197-$B197)/$C197,0)))</f>
        <v/>
      </c>
      <c r="E197" s="17">
        <f>IF($A197="","",IF($C197="","",$C197-$B197))</f>
        <v/>
      </c>
      <c r="F197" s="18">
        <f>IF($A197="","",IF($C197="","",IFERROR(($C197-$B197)/$B197,0)))</f>
        <v/>
      </c>
      <c r="G197" s="22" t="n"/>
      <c r="H197" s="23">
        <f>IF($A197="","",IF(OR($C197="",$G197=""),"",$C197*$G197))</f>
        <v/>
      </c>
      <c r="I197" s="23">
        <f>IF($A197="","",IF($G197="","",$B197*$G197))</f>
        <v/>
      </c>
      <c r="J197" s="23">
        <f>IF($A197="","",IF(OR($C197="",$G197=""),"",$H197-$I197))</f>
        <v/>
      </c>
      <c r="K197" s="19">
        <f>IF($A197="","",IF($C197="","",IFERROR(RANK($D197,$D$5:$D$204,0),"")))</f>
        <v/>
      </c>
      <c r="L197" s="19">
        <f>IF($A197="","",IF($C197="","",IFERROR(RANK($J197,$J$5:$J$204,0),"")))</f>
        <v/>
      </c>
      <c r="M197" s="17">
        <f>IF($A197="","",IFERROR($B197/(1-Rates!$B$9),0))</f>
        <v/>
      </c>
      <c r="N197" s="17">
        <f>IF($A197="","",IF($C197="","",$M197-$C197))</f>
        <v/>
      </c>
      <c r="O197" s="9">
        <f>IF($A197="","",IF($C197="","No price set",IF($D197&lt;0,"Loss-making at this price",IF($D197&lt;Rates!$B$9,"Below target margin",""))))</f>
        <v/>
      </c>
    </row>
    <row r="198">
      <c r="A198" s="9">
        <f>IF(Costing!$A198="","",Costing!$A198)</f>
        <v/>
      </c>
      <c r="B198" s="17">
        <f>IF($A198="","",Costing!$I198)</f>
        <v/>
      </c>
      <c r="C198" s="8" t="n"/>
      <c r="D198" s="21">
        <f>IF($A198="","",IF($C198="","",IFERROR(($C198-$B198)/$C198,0)))</f>
        <v/>
      </c>
      <c r="E198" s="17">
        <f>IF($A198="","",IF($C198="","",$C198-$B198))</f>
        <v/>
      </c>
      <c r="F198" s="18">
        <f>IF($A198="","",IF($C198="","",IFERROR(($C198-$B198)/$B198,0)))</f>
        <v/>
      </c>
      <c r="G198" s="22" t="n"/>
      <c r="H198" s="23">
        <f>IF($A198="","",IF(OR($C198="",$G198=""),"",$C198*$G198))</f>
        <v/>
      </c>
      <c r="I198" s="23">
        <f>IF($A198="","",IF($G198="","",$B198*$G198))</f>
        <v/>
      </c>
      <c r="J198" s="23">
        <f>IF($A198="","",IF(OR($C198="",$G198=""),"",$H198-$I198))</f>
        <v/>
      </c>
      <c r="K198" s="19">
        <f>IF($A198="","",IF($C198="","",IFERROR(RANK($D198,$D$5:$D$204,0),"")))</f>
        <v/>
      </c>
      <c r="L198" s="19">
        <f>IF($A198="","",IF($C198="","",IFERROR(RANK($J198,$J$5:$J$204,0),"")))</f>
        <v/>
      </c>
      <c r="M198" s="17">
        <f>IF($A198="","",IFERROR($B198/(1-Rates!$B$9),0))</f>
        <v/>
      </c>
      <c r="N198" s="17">
        <f>IF($A198="","",IF($C198="","",$M198-$C198))</f>
        <v/>
      </c>
      <c r="O198" s="9">
        <f>IF($A198="","",IF($C198="","No price set",IF($D198&lt;0,"Loss-making at this price",IF($D198&lt;Rates!$B$9,"Below target margin",""))))</f>
        <v/>
      </c>
    </row>
    <row r="199">
      <c r="A199" s="9">
        <f>IF(Costing!$A199="","",Costing!$A199)</f>
        <v/>
      </c>
      <c r="B199" s="17">
        <f>IF($A199="","",Costing!$I199)</f>
        <v/>
      </c>
      <c r="C199" s="8" t="n"/>
      <c r="D199" s="21">
        <f>IF($A199="","",IF($C199="","",IFERROR(($C199-$B199)/$C199,0)))</f>
        <v/>
      </c>
      <c r="E199" s="17">
        <f>IF($A199="","",IF($C199="","",$C199-$B199))</f>
        <v/>
      </c>
      <c r="F199" s="18">
        <f>IF($A199="","",IF($C199="","",IFERROR(($C199-$B199)/$B199,0)))</f>
        <v/>
      </c>
      <c r="G199" s="22" t="n"/>
      <c r="H199" s="23">
        <f>IF($A199="","",IF(OR($C199="",$G199=""),"",$C199*$G199))</f>
        <v/>
      </c>
      <c r="I199" s="23">
        <f>IF($A199="","",IF($G199="","",$B199*$G199))</f>
        <v/>
      </c>
      <c r="J199" s="23">
        <f>IF($A199="","",IF(OR($C199="",$G199=""),"",$H199-$I199))</f>
        <v/>
      </c>
      <c r="K199" s="19">
        <f>IF($A199="","",IF($C199="","",IFERROR(RANK($D199,$D$5:$D$204,0),"")))</f>
        <v/>
      </c>
      <c r="L199" s="19">
        <f>IF($A199="","",IF($C199="","",IFERROR(RANK($J199,$J$5:$J$204,0),"")))</f>
        <v/>
      </c>
      <c r="M199" s="17">
        <f>IF($A199="","",IFERROR($B199/(1-Rates!$B$9),0))</f>
        <v/>
      </c>
      <c r="N199" s="17">
        <f>IF($A199="","",IF($C199="","",$M199-$C199))</f>
        <v/>
      </c>
      <c r="O199" s="9">
        <f>IF($A199="","",IF($C199="","No price set",IF($D199&lt;0,"Loss-making at this price",IF($D199&lt;Rates!$B$9,"Below target margin",""))))</f>
        <v/>
      </c>
    </row>
    <row r="200">
      <c r="A200" s="9">
        <f>IF(Costing!$A200="","",Costing!$A200)</f>
        <v/>
      </c>
      <c r="B200" s="17">
        <f>IF($A200="","",Costing!$I200)</f>
        <v/>
      </c>
      <c r="C200" s="8" t="n"/>
      <c r="D200" s="21">
        <f>IF($A200="","",IF($C200="","",IFERROR(($C200-$B200)/$C200,0)))</f>
        <v/>
      </c>
      <c r="E200" s="17">
        <f>IF($A200="","",IF($C200="","",$C200-$B200))</f>
        <v/>
      </c>
      <c r="F200" s="18">
        <f>IF($A200="","",IF($C200="","",IFERROR(($C200-$B200)/$B200,0)))</f>
        <v/>
      </c>
      <c r="G200" s="22" t="n"/>
      <c r="H200" s="23">
        <f>IF($A200="","",IF(OR($C200="",$G200=""),"",$C200*$G200))</f>
        <v/>
      </c>
      <c r="I200" s="23">
        <f>IF($A200="","",IF($G200="","",$B200*$G200))</f>
        <v/>
      </c>
      <c r="J200" s="23">
        <f>IF($A200="","",IF(OR($C200="",$G200=""),"",$H200-$I200))</f>
        <v/>
      </c>
      <c r="K200" s="19">
        <f>IF($A200="","",IF($C200="","",IFERROR(RANK($D200,$D$5:$D$204,0),"")))</f>
        <v/>
      </c>
      <c r="L200" s="19">
        <f>IF($A200="","",IF($C200="","",IFERROR(RANK($J200,$J$5:$J$204,0),"")))</f>
        <v/>
      </c>
      <c r="M200" s="17">
        <f>IF($A200="","",IFERROR($B200/(1-Rates!$B$9),0))</f>
        <v/>
      </c>
      <c r="N200" s="17">
        <f>IF($A200="","",IF($C200="","",$M200-$C200))</f>
        <v/>
      </c>
      <c r="O200" s="9">
        <f>IF($A200="","",IF($C200="","No price set",IF($D200&lt;0,"Loss-making at this price",IF($D200&lt;Rates!$B$9,"Below target margin",""))))</f>
        <v/>
      </c>
    </row>
    <row r="201">
      <c r="A201" s="9">
        <f>IF(Costing!$A201="","",Costing!$A201)</f>
        <v/>
      </c>
      <c r="B201" s="17">
        <f>IF($A201="","",Costing!$I201)</f>
        <v/>
      </c>
      <c r="C201" s="8" t="n"/>
      <c r="D201" s="21">
        <f>IF($A201="","",IF($C201="","",IFERROR(($C201-$B201)/$C201,0)))</f>
        <v/>
      </c>
      <c r="E201" s="17">
        <f>IF($A201="","",IF($C201="","",$C201-$B201))</f>
        <v/>
      </c>
      <c r="F201" s="18">
        <f>IF($A201="","",IF($C201="","",IFERROR(($C201-$B201)/$B201,0)))</f>
        <v/>
      </c>
      <c r="G201" s="22" t="n"/>
      <c r="H201" s="23">
        <f>IF($A201="","",IF(OR($C201="",$G201=""),"",$C201*$G201))</f>
        <v/>
      </c>
      <c r="I201" s="23">
        <f>IF($A201="","",IF($G201="","",$B201*$G201))</f>
        <v/>
      </c>
      <c r="J201" s="23">
        <f>IF($A201="","",IF(OR($C201="",$G201=""),"",$H201-$I201))</f>
        <v/>
      </c>
      <c r="K201" s="19">
        <f>IF($A201="","",IF($C201="","",IFERROR(RANK($D201,$D$5:$D$204,0),"")))</f>
        <v/>
      </c>
      <c r="L201" s="19">
        <f>IF($A201="","",IF($C201="","",IFERROR(RANK($J201,$J$5:$J$204,0),"")))</f>
        <v/>
      </c>
      <c r="M201" s="17">
        <f>IF($A201="","",IFERROR($B201/(1-Rates!$B$9),0))</f>
        <v/>
      </c>
      <c r="N201" s="17">
        <f>IF($A201="","",IF($C201="","",$M201-$C201))</f>
        <v/>
      </c>
      <c r="O201" s="9">
        <f>IF($A201="","",IF($C201="","No price set",IF($D201&lt;0,"Loss-making at this price",IF($D201&lt;Rates!$B$9,"Below target margin",""))))</f>
        <v/>
      </c>
    </row>
    <row r="202">
      <c r="A202" s="9">
        <f>IF(Costing!$A202="","",Costing!$A202)</f>
        <v/>
      </c>
      <c r="B202" s="17">
        <f>IF($A202="","",Costing!$I202)</f>
        <v/>
      </c>
      <c r="C202" s="8" t="n"/>
      <c r="D202" s="21">
        <f>IF($A202="","",IF($C202="","",IFERROR(($C202-$B202)/$C202,0)))</f>
        <v/>
      </c>
      <c r="E202" s="17">
        <f>IF($A202="","",IF($C202="","",$C202-$B202))</f>
        <v/>
      </c>
      <c r="F202" s="18">
        <f>IF($A202="","",IF($C202="","",IFERROR(($C202-$B202)/$B202,0)))</f>
        <v/>
      </c>
      <c r="G202" s="22" t="n"/>
      <c r="H202" s="23">
        <f>IF($A202="","",IF(OR($C202="",$G202=""),"",$C202*$G202))</f>
        <v/>
      </c>
      <c r="I202" s="23">
        <f>IF($A202="","",IF($G202="","",$B202*$G202))</f>
        <v/>
      </c>
      <c r="J202" s="23">
        <f>IF($A202="","",IF(OR($C202="",$G202=""),"",$H202-$I202))</f>
        <v/>
      </c>
      <c r="K202" s="19">
        <f>IF($A202="","",IF($C202="","",IFERROR(RANK($D202,$D$5:$D$204,0),"")))</f>
        <v/>
      </c>
      <c r="L202" s="19">
        <f>IF($A202="","",IF($C202="","",IFERROR(RANK($J202,$J$5:$J$204,0),"")))</f>
        <v/>
      </c>
      <c r="M202" s="17">
        <f>IF($A202="","",IFERROR($B202/(1-Rates!$B$9),0))</f>
        <v/>
      </c>
      <c r="N202" s="17">
        <f>IF($A202="","",IF($C202="","",$M202-$C202))</f>
        <v/>
      </c>
      <c r="O202" s="9">
        <f>IF($A202="","",IF($C202="","No price set",IF($D202&lt;0,"Loss-making at this price",IF($D202&lt;Rates!$B$9,"Below target margin",""))))</f>
        <v/>
      </c>
    </row>
    <row r="203">
      <c r="A203" s="9">
        <f>IF(Costing!$A203="","",Costing!$A203)</f>
        <v/>
      </c>
      <c r="B203" s="17">
        <f>IF($A203="","",Costing!$I203)</f>
        <v/>
      </c>
      <c r="C203" s="8" t="n"/>
      <c r="D203" s="21">
        <f>IF($A203="","",IF($C203="","",IFERROR(($C203-$B203)/$C203,0)))</f>
        <v/>
      </c>
      <c r="E203" s="17">
        <f>IF($A203="","",IF($C203="","",$C203-$B203))</f>
        <v/>
      </c>
      <c r="F203" s="18">
        <f>IF($A203="","",IF($C203="","",IFERROR(($C203-$B203)/$B203,0)))</f>
        <v/>
      </c>
      <c r="G203" s="22" t="n"/>
      <c r="H203" s="23">
        <f>IF($A203="","",IF(OR($C203="",$G203=""),"",$C203*$G203))</f>
        <v/>
      </c>
      <c r="I203" s="23">
        <f>IF($A203="","",IF($G203="","",$B203*$G203))</f>
        <v/>
      </c>
      <c r="J203" s="23">
        <f>IF($A203="","",IF(OR($C203="",$G203=""),"",$H203-$I203))</f>
        <v/>
      </c>
      <c r="K203" s="19">
        <f>IF($A203="","",IF($C203="","",IFERROR(RANK($D203,$D$5:$D$204,0),"")))</f>
        <v/>
      </c>
      <c r="L203" s="19">
        <f>IF($A203="","",IF($C203="","",IFERROR(RANK($J203,$J$5:$J$204,0),"")))</f>
        <v/>
      </c>
      <c r="M203" s="17">
        <f>IF($A203="","",IFERROR($B203/(1-Rates!$B$9),0))</f>
        <v/>
      </c>
      <c r="N203" s="17">
        <f>IF($A203="","",IF($C203="","",$M203-$C203))</f>
        <v/>
      </c>
      <c r="O203" s="9">
        <f>IF($A203="","",IF($C203="","No price set",IF($D203&lt;0,"Loss-making at this price",IF($D203&lt;Rates!$B$9,"Below target margin",""))))</f>
        <v/>
      </c>
    </row>
    <row r="204">
      <c r="A204" s="9">
        <f>IF(Costing!$A204="","",Costing!$A204)</f>
        <v/>
      </c>
      <c r="B204" s="17">
        <f>IF($A204="","",Costing!$I204)</f>
        <v/>
      </c>
      <c r="C204" s="8" t="n"/>
      <c r="D204" s="21">
        <f>IF($A204="","",IF($C204="","",IFERROR(($C204-$B204)/$C204,0)))</f>
        <v/>
      </c>
      <c r="E204" s="17">
        <f>IF($A204="","",IF($C204="","",$C204-$B204))</f>
        <v/>
      </c>
      <c r="F204" s="18">
        <f>IF($A204="","",IF($C204="","",IFERROR(($C204-$B204)/$B204,0)))</f>
        <v/>
      </c>
      <c r="G204" s="22" t="n"/>
      <c r="H204" s="23">
        <f>IF($A204="","",IF(OR($C204="",$G204=""),"",$C204*$G204))</f>
        <v/>
      </c>
      <c r="I204" s="23">
        <f>IF($A204="","",IF($G204="","",$B204*$G204))</f>
        <v/>
      </c>
      <c r="J204" s="23">
        <f>IF($A204="","",IF(OR($C204="",$G204=""),"",$H204-$I204))</f>
        <v/>
      </c>
      <c r="K204" s="19">
        <f>IF($A204="","",IF($C204="","",IFERROR(RANK($D204,$D$5:$D$204,0),"")))</f>
        <v/>
      </c>
      <c r="L204" s="19">
        <f>IF($A204="","",IF($C204="","",IFERROR(RANK($J204,$J$5:$J$204,0),"")))</f>
        <v/>
      </c>
      <c r="M204" s="17">
        <f>IF($A204="","",IFERROR($B204/(1-Rates!$B$9),0))</f>
        <v/>
      </c>
      <c r="N204" s="17">
        <f>IF($A204="","",IF($C204="","",$M204-$C204))</f>
        <v/>
      </c>
      <c r="O204" s="9">
        <f>IF($A204="","",IF($C204="","No price set",IF($D204&lt;0,"Loss-making at this price",IF($D204&lt;Rates!$B$9,"Below target margin",""))))</f>
        <v/>
      </c>
    </row>
    <row r="208">
      <c r="A208" s="6" t="inlineStr">
        <is>
          <t>Portfolio summary</t>
        </is>
      </c>
      <c r="B208" s="6" t="inlineStr">
        <is>
          <t>Value</t>
        </is>
      </c>
      <c r="C208" s="6" t="inlineStr"/>
      <c r="D208" s="6" t="inlineStr"/>
      <c r="E208" s="6" t="inlineStr"/>
      <c r="F208" s="6" t="inlineStr"/>
      <c r="G208" s="6" t="inlineStr"/>
      <c r="H208" s="6" t="inlineStr"/>
      <c r="I208" s="6" t="inlineStr"/>
      <c r="J208" s="6" t="inlineStr"/>
      <c r="K208" s="6" t="inlineStr"/>
      <c r="L208" s="6" t="inlineStr"/>
      <c r="M208" s="6" t="inlineStr"/>
      <c r="N208" s="6" t="inlineStr"/>
      <c r="O208" s="6" t="inlineStr"/>
    </row>
    <row r="209">
      <c r="A209" s="24" t="inlineStr">
        <is>
          <t>SKUs costed</t>
        </is>
      </c>
      <c r="B209" s="25">
        <f>COUNTIFS(Costing!$A$5:$A$204,"&lt;&gt;")</f>
        <v/>
      </c>
    </row>
    <row r="210">
      <c r="A210" s="24" t="inlineStr">
        <is>
          <t>SKUs with a price</t>
        </is>
      </c>
      <c r="B210" s="25">
        <f>COUNTIFS($C$5:$C$204,"&lt;&gt;")</f>
        <v/>
      </c>
    </row>
    <row r="211">
      <c r="A211" s="24" t="inlineStr">
        <is>
          <t>Revenue at the planned volumes</t>
        </is>
      </c>
      <c r="B211" s="16">
        <f>SUM($H$5:$H$204)</f>
        <v/>
      </c>
    </row>
    <row r="212">
      <c r="A212" s="24" t="inlineStr">
        <is>
          <t>Loaded cost at the planned volumes</t>
        </is>
      </c>
      <c r="B212" s="16">
        <f>SUM($I$5:$I$204)</f>
        <v/>
      </c>
    </row>
    <row r="213">
      <c r="A213" s="24" t="inlineStr">
        <is>
          <t>Contribution</t>
        </is>
      </c>
      <c r="B213" s="16">
        <f>SUM($J$5:$J$204)</f>
        <v/>
      </c>
    </row>
    <row r="214">
      <c r="A214" s="24" t="inlineStr">
        <is>
          <t>Blended gross margin</t>
        </is>
      </c>
      <c r="B214" s="21">
        <f>IFERROR($B213/$B211,0)</f>
        <v/>
      </c>
    </row>
    <row r="215">
      <c r="A215" s="24" t="inlineStr">
        <is>
          <t>Target gross margin</t>
        </is>
      </c>
      <c r="B215" s="21">
        <f>Rates!$B$9</f>
        <v/>
      </c>
    </row>
    <row r="216">
      <c r="A216" s="24" t="inlineStr">
        <is>
          <t>SKUs below target margin</t>
        </is>
      </c>
      <c r="B216" s="25">
        <f>COUNTIFS($O$5:$O$204,"Below target margin")</f>
        <v/>
      </c>
    </row>
    <row r="217">
      <c r="A217" s="24" t="inlineStr">
        <is>
          <t>SKUs loss-making</t>
        </is>
      </c>
      <c r="B217" s="25">
        <f>COUNTIFS($O$5:$O$204,"Loss-making at this price")</f>
        <v/>
      </c>
    </row>
    <row r="218">
      <c r="A218" s="24" t="inlineStr">
        <is>
          <t>Best gross margin</t>
        </is>
      </c>
      <c r="B218" s="21">
        <f>IFERROR(MAX($D$5:$D$204),0)</f>
        <v/>
      </c>
    </row>
    <row r="219">
      <c r="A219" s="24" t="inlineStr">
        <is>
          <t>Worst gross margin</t>
        </is>
      </c>
      <c r="B219" s="21">
        <f>IFERROR(MIN($D$5:$D$204),0)</f>
        <v/>
      </c>
    </row>
    <row r="220">
      <c r="A220" s="24" t="inlineStr">
        <is>
          <t>Average unit cost</t>
        </is>
      </c>
      <c r="B220" s="12">
        <f>IFERROR(AVERAGE(Costing!$I$5:$I$204),0)</f>
        <v/>
      </c>
    </row>
    <row r="221">
      <c r="A221" s="24" t="inlineStr">
        <is>
          <t>Material share of total cost</t>
        </is>
      </c>
      <c r="B221" s="21">
        <f>IFERROR(SUM(Costing!$E$5:$E$204)/SUM(Costing!$I$5:$I$204),0)</f>
        <v/>
      </c>
    </row>
    <row r="222">
      <c r="A222" s="24" t="inlineStr">
        <is>
          <t>Labour share of total cost</t>
        </is>
      </c>
      <c r="B222" s="21">
        <f>IFERROR(SUM(Costing!$F$5:$F$204)/SUM(Costing!$I$5:$I$204),0)</f>
        <v/>
      </c>
    </row>
    <row r="223">
      <c r="A223" s="24" t="inlineStr">
        <is>
          <t>Overhead share of total cost</t>
        </is>
      </c>
      <c r="B223" s="21">
        <f>IFERROR(SUM(Costing!$G$5:$G$204)/SUM(Costing!$I$5:$I$204),0)</f>
        <v/>
      </c>
    </row>
    <row r="224">
      <c r="A224" s="24" t="inlineStr">
        <is>
          <t>Freight share of total cost</t>
        </is>
      </c>
      <c r="B224" s="21">
        <f>IFERROR(SUM(Costing!$H$5:$H$204)/SUM(Costing!$I$5:$I$204),0)</f>
        <v/>
      </c>
    </row>
    <row r="226">
      <c r="A226" s="2" t="inlineStr">
        <is>
          <t>Price at target margin is cost / (1 - target), not cost x (1 + target). Marking a 32.20 stool up by 35% gives 43.47 and a 26% margin, not a 35% one — the arithmetic that quietly undersells labour-heavy products.</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2026-09-12T18:30:00Z</dcterms:created>
  <dcterms:modified xsi:type="dcterms:W3CDTF">2026-09-12T18:30:00Z</dcterms:modified>
</cp:coreProperties>
</file>