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Time" sheetId="2" state="visible" r:id="rId2"/>
    <sheet name="Projects" sheetId="3" state="visible" r:id="rId3"/>
    <sheet name="Categories" sheetId="4" state="visible" r:id="rId4"/>
    <sheet name="Dashboard"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00;($#,##0.00);-"/>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4">
    <fill>
      <patternFill/>
    </fill>
    <fill>
      <patternFill patternType="gray125"/>
    </fill>
    <fill>
      <patternFill patternType="solid">
        <fgColor rgb="00FFF2CC"/>
      </patternFill>
    </fill>
    <fill>
      <patternFill patternType="solid">
        <fgColor rgb="0021734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4" fontId="4" fillId="2" borderId="1" pivotButton="0" quotePrefix="0" xfId="0"/>
    <xf numFmtId="0" fontId="5" fillId="3" borderId="1" applyAlignment="1" pivotButton="0" quotePrefix="0" xfId="0">
      <alignment horizontal="center" vertical="center" wrapText="1"/>
    </xf>
    <xf numFmtId="0" fontId="4" fillId="2" borderId="1" pivotButton="0" quotePrefix="0" xfId="0"/>
    <xf numFmtId="164" fontId="3" fillId="0" borderId="1" pivotButton="0" quotePrefix="0" xfId="0"/>
    <xf numFmtId="165" fontId="6" fillId="0" borderId="1" pivotButton="0" quotePrefix="0" xfId="0"/>
    <xf numFmtId="0" fontId="6" fillId="0" borderId="1" pivotButton="0" quotePrefix="0" xfId="0"/>
    <xf numFmtId="4" fontId="6" fillId="0" borderId="1" pivotButton="0" quotePrefix="0" xfId="0"/>
    <xf numFmtId="165" fontId="4" fillId="2" borderId="1" pivotButton="0" quotePrefix="0" xfId="0"/>
    <xf numFmtId="165" fontId="3" fillId="0" borderId="1" pivotButton="0" quotePrefix="0" xfId="0"/>
    <xf numFmtId="164" fontId="6" fillId="0" borderId="1" pivotButton="0" quotePrefix="0" xfId="0"/>
    <xf numFmtId="164" fontId="4" fillId="2" borderId="1" pivotButton="0" quotePrefix="0" xfId="0"/>
    <xf numFmtId="3" fontId="6" fillId="0" borderId="1" pivotButton="0" quotePrefix="0" xfId="0"/>
    <xf numFmtId="0" fontId="6" fillId="0" borderId="0" pivotButton="0" quotePrefix="0" xfId="0"/>
  </cellXfs>
  <cellStyles count="1">
    <cellStyle name="Normal" xfId="0" builtinId="0" hidden="0"/>
  </cellStyles>
  <dxfs count="1">
    <dxf>
      <font>
        <name val="Arial"/>
        <b val="1"/>
        <color rgb="009C000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Billable ratio by week</a:t>
            </a:r>
          </a:p>
        </rich>
      </tx>
    </title>
    <plotArea>
      <barChart>
        <barDir val="col"/>
        <grouping val="clustered"/>
        <ser>
          <idx val="0"/>
          <order val="0"/>
          <tx>
            <strRef>
              <f>'Dashboard'!C100</f>
            </strRef>
          </tx>
          <spPr>
            <a:ln>
              <a:prstDash val="solid"/>
            </a:ln>
          </spPr>
          <cat>
            <numRef>
              <f>'Dashboard'!$A$101:$A$116</f>
            </numRef>
          </cat>
          <val>
            <numRef>
              <f>'Dashboard'!$C$101:$C$116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Share of days logged</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98</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Employee Productivity Tracker</t>
        </is>
      </c>
    </row>
    <row r="2">
      <c r="A2" s="2" t="inlineStr">
        <is>
          <t>Free template from spreadsheet.partners — free for commercial use, no attribution needed.</t>
        </is>
      </c>
    </row>
    <row r="4">
      <c r="A4" s="3" t="inlineStr">
        <is>
          <t>What this workbook is for</t>
        </is>
      </c>
    </row>
    <row r="5">
      <c r="A5" s="4" t="inlineStr">
        <is>
          <t>Answering where the team's effort actually goes, at a granularity people will keep up for a year. It is a planning instrument: it tells you what share of paid time reaches client work, what pre-sales really costs, and which projects have consumed their budget in days. It is not a performance management tool, and the next section is not a disclaimer.</t>
        </is>
      </c>
    </row>
    <row r="7">
      <c r="A7" s="3" t="inlineStr">
        <is>
          <t>This is not an individual performance measure</t>
        </is>
      </c>
    </row>
    <row r="8">
      <c r="A8" s="4" t="inlineStr">
        <is>
          <t>Say so out loud when you introduce it, because that is what keeps the numbers true. The moment a person believes their utilisation percentage is an appraisal input, the log becomes fiction: admin disappears, delivery inflates, and every planning decision made from the file is then wrong. A team that logs honestly and averages 62% billable is worth incomparably more than one that logs defensively and reports 85%.</t>
        </is>
      </c>
    </row>
    <row r="10">
      <c r="A10" s="3" t="inlineStr">
        <is>
          <t>Why half days</t>
        </is>
      </c>
    </row>
    <row r="11">
      <c r="A11" s="4" t="inlineStr">
        <is>
          <t>Because hourly tracking is abandoned within a month in most teams, and patchy precise data is worse than complete coarse data — you cannot tell whether a gap is idle time or unlogged time. Half days answer every planning question we have needed: billable ratio, pre-sales cost, project burn, admin load. If you genuinely need the hour, you need a different instrument and a reason that survives the first busy week.</t>
        </is>
      </c>
    </row>
    <row r="13">
      <c r="A13" s="3" t="inlineStr">
        <is>
          <t>The four categories, and only four</t>
        </is>
      </c>
    </row>
    <row r="14">
      <c r="A14" s="4" t="inlineStr">
        <is>
          <t>Delivery is work a client is paying for on a signed engagement. Pre-sales is proposals, estimates, scoping and pitches, won or lost. Admin is timesheets, expenses, 1:1s, internal meetings and recruitment. Internal is tooling, marketing, training and improvement work. Every extra category is one more judgement call at the end of a Friday, and judgement calls are where consistency goes. Change the four names on the Categories tab if your business needs different ones, but keep the count.</t>
        </is>
      </c>
    </row>
    <row r="16">
      <c r="A16" s="3" t="inlineStr">
        <is>
          <t>Which columns you type</t>
        </is>
      </c>
    </row>
    <row r="17">
      <c r="A17" s="4" t="inlineStr">
        <is>
          <t>Time: A Person, B Week, C Project, D Category, E Days, K Notes, plus the standard week in C3. Projects: A-E and O — the day rate lives here and nowhere else. Categories: A-D. Dashboard: the week in C3, the names in the by-person block and the week codes in the by-week block. Everything else is calculated: yellow means type here, black means leave it alone.</t>
        </is>
      </c>
    </row>
    <row r="19">
      <c r="A19" s="3" t="inlineStr">
        <is>
          <t>How the % of week column works</t>
        </is>
      </c>
    </row>
    <row r="20">
      <c r="A20" s="4" t="inlineStr">
        <is>
          <t>It divides the row's days by everything that person logged in that week, not by five. That is what makes it comparable between a full-timer, a four-day week and somebody who was off on the Monday. The cost of that choice is that a half-logged week reads 100% on every row, so column I shows the person-week total beside it and column J says how many days are missing. Seeded example: A. Duval logs 3 + 1 + 1 days in 2026-W28 and reads 60% / 20% / 20%; K. Owens logs 4.5 + 0.5 and reads 90% / 10%.</t>
        </is>
      </c>
    </row>
    <row r="22">
      <c r="A22" s="3" t="inlineStr">
        <is>
          <t>Week codes</t>
        </is>
      </c>
    </row>
    <row r="23">
      <c r="A23" s="4" t="inlineStr">
        <is>
          <t>Weeks are text, in ISO form: 2026-W28. Text sorts correctly in that form and survives a copy into Google Sheets without becoming a date. Use the same string everywhere — a week typed as 2026-W8 once and 2026-W08 the next time splits into two weeks and neither total is right.</t>
        </is>
      </c>
    </row>
    <row r="25">
      <c r="A25" s="3" t="inlineStr">
        <is>
          <t>Cost, and where the day rate lives</t>
        </is>
      </c>
    </row>
    <row r="26">
      <c r="A26" s="4" t="inlineStr">
        <is>
          <t>Column G on the Time tab is days times the project's day rate, looked up from the Projects tab. Nobody types money on a time sheet. A project with no row on the Projects tab costs zero rather than showing an error, and the check column says so — that is a deliberate trade: a missing rate should not stop the sheet from computing days. Use a blended internal cost rate rather than a sale rate if you want cost rather than value.</t>
        </is>
      </c>
    </row>
    <row r="28">
      <c r="A28" s="3" t="inlineStr">
        <is>
          <t>The number to watch</t>
        </is>
      </c>
    </row>
    <row r="29">
      <c r="A29" s="4" t="inlineStr">
        <is>
          <t>Billable ratio, weekly, on the Dashboard: delivery days over all days logged. A consultancy in the worked example priced as though it were 80%, measured 62% over six weeks, and found pre-sales sitting at 14% — close to a day a week per person that nothing paid for. The fix was not working harder; it was adding pre-sales effort to the proposal cost model, which moved average project margin by seven points.</t>
        </is>
      </c>
    </row>
    <row r="31">
      <c r="A31" s="3" t="inlineStr">
        <is>
          <t>Feeding the capacity plan</t>
        </is>
      </c>
    </row>
    <row r="32">
      <c r="A32" s="4" t="inlineStr">
        <is>
          <t>The by-person block gives the average admin days per entry, which is the input a realistic capacity plan needs: contracted time minus leave minus the non-project categories is what can actually be promised to projects. Measured admin beats assumed admin by ten to fifteen points in most teams, and that gap is the whole difference between a plan that holds and one that slips.</t>
        </is>
      </c>
    </row>
    <row r="34">
      <c r="A34" s="3" t="inlineStr">
        <is>
          <t>Ranges</t>
        </is>
      </c>
    </row>
    <row r="35">
      <c r="A35" s="4" t="inlineStr">
        <is>
          <t>Time covers rows 5-204, Projects 5-104, Categories 5-24. Insert rows inside those ranges rather than typing below them, or the dashboard will not see the new data. Percentages are stored as fractions — 0.62 displays as 62.0%. The seeded rows are the ones shown on the template page; delete them once your own week is in, or keep them until the shape of an entry is obvious to everybody logging.</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4"/>
  <sheetViews>
    <sheetView workbookViewId="0">
      <pane ySplit="4" topLeftCell="A5" activePane="bottomLeft" state="frozen"/>
      <selection pane="bottomLeft" activeCell="A1" sqref="A1"/>
    </sheetView>
  </sheetViews>
  <sheetFormatPr baseColWidth="8" defaultRowHeight="15"/>
  <cols>
    <col width="18" customWidth="1" min="1" max="1"/>
    <col width="12" customWidth="1" min="2" max="2"/>
    <col width="16" customWidth="1" min="3" max="3"/>
    <col width="13" customWidth="1" min="4" max="4"/>
    <col width="8" customWidth="1" min="5" max="5"/>
    <col width="10" customWidth="1" min="6" max="6"/>
    <col width="12" customWidth="1" min="7" max="7"/>
    <col width="10" customWidth="1" min="8" max="8"/>
    <col width="12" customWidth="1" min="9" max="9"/>
    <col width="34" customWidth="1" min="10" max="10"/>
    <col width="34" customWidth="1" min="11" max="11"/>
  </cols>
  <sheetData>
    <row r="1">
      <c r="A1" s="1" t="inlineStr">
        <is>
          <t>Time</t>
        </is>
      </c>
    </row>
    <row r="2">
      <c r="A2" s="2" t="inlineStr">
        <is>
          <t>One row per person, week, project and category. Type A-E and K; F onwards is calculated. Days are half-day steps: 0.5, 1, 1.5 — never minutes.</t>
        </is>
      </c>
    </row>
    <row r="3">
      <c r="A3" s="3" t="inlineStr">
        <is>
          <t>Standard week (days)</t>
        </is>
      </c>
      <c r="C3" s="6" t="n">
        <v>5</v>
      </c>
      <c r="E3" s="2" t="inlineStr">
        <is>
          <t>Used only by the check in column J to spot a week that is not fully logged. Set it to 0 to switch that check off.</t>
        </is>
      </c>
    </row>
    <row r="4">
      <c r="A4" s="7" t="inlineStr">
        <is>
          <t>Person</t>
        </is>
      </c>
      <c r="B4" s="7" t="inlineStr">
        <is>
          <t>Week</t>
        </is>
      </c>
      <c r="C4" s="7" t="inlineStr">
        <is>
          <t>Project</t>
        </is>
      </c>
      <c r="D4" s="7" t="inlineStr">
        <is>
          <t>Category</t>
        </is>
      </c>
      <c r="E4" s="7" t="inlineStr">
        <is>
          <t>Days</t>
        </is>
      </c>
      <c r="F4" s="7" t="inlineStr">
        <is>
          <t>% of week</t>
        </is>
      </c>
      <c r="G4" s="7" t="inlineStr">
        <is>
          <t>Cost</t>
        </is>
      </c>
      <c r="H4" s="7" t="inlineStr">
        <is>
          <t>Billable</t>
        </is>
      </c>
      <c r="I4" s="7" t="inlineStr">
        <is>
          <t>Week logged</t>
        </is>
      </c>
      <c r="J4" s="7" t="inlineStr">
        <is>
          <t>Check</t>
        </is>
      </c>
      <c r="K4" s="7" t="inlineStr">
        <is>
          <t>Notes</t>
        </is>
      </c>
    </row>
    <row r="5">
      <c r="A5" s="8" t="inlineStr">
        <is>
          <t>A. Duval</t>
        </is>
      </c>
      <c r="B5" s="8" t="inlineStr">
        <is>
          <t>2026-W28</t>
        </is>
      </c>
      <c r="C5" s="8" t="inlineStr">
        <is>
          <t>Meridian</t>
        </is>
      </c>
      <c r="D5" s="8" t="inlineStr">
        <is>
          <t>Delivery</t>
        </is>
      </c>
      <c r="E5" s="6" t="n">
        <v>3</v>
      </c>
      <c r="F5" s="9">
        <f>IF($A5="","",IFERROR($E5/SUMIFS(Time!$E$5:$E$204,Time!$A$5:$A$204,$A5,Time!$B$5:$B$204,$B5),0))</f>
        <v/>
      </c>
      <c r="G5" s="10">
        <f>IF($A5="","",IFERROR($E5*VLOOKUP($C5,Projects!$A$5:$C$104,3,FALSE),0))</f>
        <v/>
      </c>
      <c r="H5" s="11">
        <f>IF($A5="","",IFERROR(VLOOKUP($D5,Categories!$A$5:$B$24,2,FALSE),"?"))</f>
        <v/>
      </c>
      <c r="I5" s="12">
        <f>IF($A5="","",SUMIFS(Time!$E$5:$E$204,Time!$A$5:$A$204,$A5,Time!$B$5:$B$204,$B5))</f>
        <v/>
      </c>
      <c r="J5" s="11">
        <f>IF($A5="","",IF($E5="","Days missing",IF(ROUND($E5*2,0)/2&lt;&gt;$E5,"Not a half-day step",IF(COUNTIF(Categories!$A$5:$A$24,$D5)=0,"Category not on the Categories tab",IF(COUNTIF(Projects!$A$5:$A$104,$C5)=0,"Project not on the Projects tab",IF(Time!$C$3=0,"",IF($I5&gt;Time!$C$3,"More than a full week logged",IF($I5&lt;Time!$C$3,"Week short by "&amp;TEXT(Time!$C$3-$I5,"0.0")&amp;" days","")))))))))</f>
        <v/>
      </c>
      <c r="K5" s="8" t="inlineStr">
        <is>
          <t>Phase 2 build</t>
        </is>
      </c>
    </row>
    <row r="6">
      <c r="A6" s="8" t="inlineStr">
        <is>
          <t>A. Duval</t>
        </is>
      </c>
      <c r="B6" s="8" t="inlineStr">
        <is>
          <t>2026-W28</t>
        </is>
      </c>
      <c r="C6" s="8" t="inlineStr">
        <is>
          <t>Internal</t>
        </is>
      </c>
      <c r="D6" s="8" t="inlineStr">
        <is>
          <t>Admin</t>
        </is>
      </c>
      <c r="E6" s="6" t="n">
        <v>1</v>
      </c>
      <c r="F6" s="9">
        <f>IF($A6="","",IFERROR($E6/SUMIFS(Time!$E$5:$E$204,Time!$A$5:$A$204,$A6,Time!$B$5:$B$204,$B6),0))</f>
        <v/>
      </c>
      <c r="G6" s="10">
        <f>IF($A6="","",IFERROR($E6*VLOOKUP($C6,Projects!$A$5:$C$104,3,FALSE),0))</f>
        <v/>
      </c>
      <c r="H6" s="11">
        <f>IF($A6="","",IFERROR(VLOOKUP($D6,Categories!$A$5:$B$24,2,FALSE),"?"))</f>
        <v/>
      </c>
      <c r="I6" s="12">
        <f>IF($A6="","",SUMIFS(Time!$E$5:$E$204,Time!$A$5:$A$204,$A6,Time!$B$5:$B$204,$B6))</f>
        <v/>
      </c>
      <c r="J6" s="11">
        <f>IF($A6="","",IF($E6="","Days missing",IF(ROUND($E6*2,0)/2&lt;&gt;$E6,"Not a half-day step",IF(COUNTIF(Categories!$A$5:$A$24,$D6)=0,"Category not on the Categories tab",IF(COUNTIF(Projects!$A$5:$A$104,$C6)=0,"Project not on the Projects tab",IF(Time!$C$3=0,"",IF($I6&gt;Time!$C$3,"More than a full week logged",IF($I6&lt;Time!$C$3,"Week short by "&amp;TEXT(Time!$C$3-$I6,"0.0")&amp;" days","")))))))))</f>
        <v/>
      </c>
      <c r="K6" s="8" t="inlineStr">
        <is>
          <t>Timesheets, expenses, 1:1s</t>
        </is>
      </c>
    </row>
    <row r="7">
      <c r="A7" s="8" t="inlineStr">
        <is>
          <t>A. Duval</t>
        </is>
      </c>
      <c r="B7" s="8" t="inlineStr">
        <is>
          <t>2026-W28</t>
        </is>
      </c>
      <c r="C7" s="8" t="inlineStr">
        <is>
          <t>Kestrel</t>
        </is>
      </c>
      <c r="D7" s="8" t="inlineStr">
        <is>
          <t>Pre-sales</t>
        </is>
      </c>
      <c r="E7" s="6" t="n">
        <v>1</v>
      </c>
      <c r="F7" s="9">
        <f>IF($A7="","",IFERROR($E7/SUMIFS(Time!$E$5:$E$204,Time!$A$5:$A$204,$A7,Time!$B$5:$B$204,$B7),0))</f>
        <v/>
      </c>
      <c r="G7" s="10">
        <f>IF($A7="","",IFERROR($E7*VLOOKUP($C7,Projects!$A$5:$C$104,3,FALSE),0))</f>
        <v/>
      </c>
      <c r="H7" s="11">
        <f>IF($A7="","",IFERROR(VLOOKUP($D7,Categories!$A$5:$B$24,2,FALSE),"?"))</f>
        <v/>
      </c>
      <c r="I7" s="12">
        <f>IF($A7="","",SUMIFS(Time!$E$5:$E$204,Time!$A$5:$A$204,$A7,Time!$B$5:$B$204,$B7))</f>
        <v/>
      </c>
      <c r="J7" s="11">
        <f>IF($A7="","",IF($E7="","Days missing",IF(ROUND($E7*2,0)/2&lt;&gt;$E7,"Not a half-day step",IF(COUNTIF(Categories!$A$5:$A$24,$D7)=0,"Category not on the Categories tab",IF(COUNTIF(Projects!$A$5:$A$104,$C7)=0,"Project not on the Projects tab",IF(Time!$C$3=0,"",IF($I7&gt;Time!$C$3,"More than a full week logged",IF($I7&lt;Time!$C$3,"Week short by "&amp;TEXT(Time!$C$3-$I7,"0.0")&amp;" days","")))))))))</f>
        <v/>
      </c>
      <c r="K7" s="8" t="inlineStr">
        <is>
          <t>Proposal and estimate</t>
        </is>
      </c>
    </row>
    <row r="8">
      <c r="A8" s="8" t="inlineStr">
        <is>
          <t>K. Owens</t>
        </is>
      </c>
      <c r="B8" s="8" t="inlineStr">
        <is>
          <t>2026-W28</t>
        </is>
      </c>
      <c r="C8" s="8" t="inlineStr">
        <is>
          <t>Halcyon</t>
        </is>
      </c>
      <c r="D8" s="8" t="inlineStr">
        <is>
          <t>Delivery</t>
        </is>
      </c>
      <c r="E8" s="6" t="n">
        <v>4.5</v>
      </c>
      <c r="F8" s="9">
        <f>IF($A8="","",IFERROR($E8/SUMIFS(Time!$E$5:$E$204,Time!$A$5:$A$204,$A8,Time!$B$5:$B$204,$B8),0))</f>
        <v/>
      </c>
      <c r="G8" s="10">
        <f>IF($A8="","",IFERROR($E8*VLOOKUP($C8,Projects!$A$5:$C$104,3,FALSE),0))</f>
        <v/>
      </c>
      <c r="H8" s="11">
        <f>IF($A8="","",IFERROR(VLOOKUP($D8,Categories!$A$5:$B$24,2,FALSE),"?"))</f>
        <v/>
      </c>
      <c r="I8" s="12">
        <f>IF($A8="","",SUMIFS(Time!$E$5:$E$204,Time!$A$5:$A$204,$A8,Time!$B$5:$B$204,$B8))</f>
        <v/>
      </c>
      <c r="J8" s="11">
        <f>IF($A8="","",IF($E8="","Days missing",IF(ROUND($E8*2,0)/2&lt;&gt;$E8,"Not a half-day step",IF(COUNTIF(Categories!$A$5:$A$24,$D8)=0,"Category not on the Categories tab",IF(COUNTIF(Projects!$A$5:$A$104,$C8)=0,"Project not on the Projects tab",IF(Time!$C$3=0,"",IF($I8&gt;Time!$C$3,"More than a full week logged",IF($I8&lt;Time!$C$3,"Week short by "&amp;TEXT(Time!$C$3-$I8,"0.0")&amp;" days","")))))))))</f>
        <v/>
      </c>
      <c r="K8" s="8" t="inlineStr">
        <is>
          <t>Migration cutover week</t>
        </is>
      </c>
    </row>
    <row r="9">
      <c r="A9" s="8" t="inlineStr">
        <is>
          <t>K. Owens</t>
        </is>
      </c>
      <c r="B9" s="8" t="inlineStr">
        <is>
          <t>2026-W28</t>
        </is>
      </c>
      <c r="C9" s="8" t="inlineStr">
        <is>
          <t>Internal</t>
        </is>
      </c>
      <c r="D9" s="8" t="inlineStr">
        <is>
          <t>Admin</t>
        </is>
      </c>
      <c r="E9" s="6" t="n">
        <v>0.5</v>
      </c>
      <c r="F9" s="9">
        <f>IF($A9="","",IFERROR($E9/SUMIFS(Time!$E$5:$E$204,Time!$A$5:$A$204,$A9,Time!$B$5:$B$204,$B9),0))</f>
        <v/>
      </c>
      <c r="G9" s="10">
        <f>IF($A9="","",IFERROR($E9*VLOOKUP($C9,Projects!$A$5:$C$104,3,FALSE),0))</f>
        <v/>
      </c>
      <c r="H9" s="11">
        <f>IF($A9="","",IFERROR(VLOOKUP($D9,Categories!$A$5:$B$24,2,FALSE),"?"))</f>
        <v/>
      </c>
      <c r="I9" s="12">
        <f>IF($A9="","",SUMIFS(Time!$E$5:$E$204,Time!$A$5:$A$204,$A9,Time!$B$5:$B$204,$B9))</f>
        <v/>
      </c>
      <c r="J9" s="11">
        <f>IF($A9="","",IF($E9="","Days missing",IF(ROUND($E9*2,0)/2&lt;&gt;$E9,"Not a half-day step",IF(COUNTIF(Categories!$A$5:$A$24,$D9)=0,"Category not on the Categories tab",IF(COUNTIF(Projects!$A$5:$A$104,$C9)=0,"Project not on the Projects tab",IF(Time!$C$3=0,"",IF($I9&gt;Time!$C$3,"More than a full week logged",IF($I9&lt;Time!$C$3,"Week short by "&amp;TEXT(Time!$C$3-$I9,"0.0")&amp;" days","")))))))))</f>
        <v/>
      </c>
      <c r="K9" s="8" t="inlineStr">
        <is>
          <t>Half day of admin — completes the week</t>
        </is>
      </c>
    </row>
    <row r="10">
      <c r="A10" s="8" t="n"/>
      <c r="B10" s="8" t="n"/>
      <c r="C10" s="8" t="n"/>
      <c r="D10" s="8" t="n"/>
      <c r="E10" s="6" t="n"/>
      <c r="F10" s="9">
        <f>IF($A10="","",IFERROR($E10/SUMIFS(Time!$E$5:$E$204,Time!$A$5:$A$204,$A10,Time!$B$5:$B$204,$B10),0))</f>
        <v/>
      </c>
      <c r="G10" s="10">
        <f>IF($A10="","",IFERROR($E10*VLOOKUP($C10,Projects!$A$5:$C$104,3,FALSE),0))</f>
        <v/>
      </c>
      <c r="H10" s="11">
        <f>IF($A10="","",IFERROR(VLOOKUP($D10,Categories!$A$5:$B$24,2,FALSE),"?"))</f>
        <v/>
      </c>
      <c r="I10" s="12">
        <f>IF($A10="","",SUMIFS(Time!$E$5:$E$204,Time!$A$5:$A$204,$A10,Time!$B$5:$B$204,$B10))</f>
        <v/>
      </c>
      <c r="J10" s="11">
        <f>IF($A10="","",IF($E10="","Days missing",IF(ROUND($E10*2,0)/2&lt;&gt;$E10,"Not a half-day step",IF(COUNTIF(Categories!$A$5:$A$24,$D10)=0,"Category not on the Categories tab",IF(COUNTIF(Projects!$A$5:$A$104,$C10)=0,"Project not on the Projects tab",IF(Time!$C$3=0,"",IF($I10&gt;Time!$C$3,"More than a full week logged",IF($I10&lt;Time!$C$3,"Week short by "&amp;TEXT(Time!$C$3-$I10,"0.0")&amp;" days","")))))))))</f>
        <v/>
      </c>
      <c r="K10" s="8" t="n"/>
    </row>
    <row r="11">
      <c r="A11" s="8" t="n"/>
      <c r="B11" s="8" t="n"/>
      <c r="C11" s="8" t="n"/>
      <c r="D11" s="8" t="n"/>
      <c r="E11" s="6" t="n"/>
      <c r="F11" s="9">
        <f>IF($A11="","",IFERROR($E11/SUMIFS(Time!$E$5:$E$204,Time!$A$5:$A$204,$A11,Time!$B$5:$B$204,$B11),0))</f>
        <v/>
      </c>
      <c r="G11" s="10">
        <f>IF($A11="","",IFERROR($E11*VLOOKUP($C11,Projects!$A$5:$C$104,3,FALSE),0))</f>
        <v/>
      </c>
      <c r="H11" s="11">
        <f>IF($A11="","",IFERROR(VLOOKUP($D11,Categories!$A$5:$B$24,2,FALSE),"?"))</f>
        <v/>
      </c>
      <c r="I11" s="12">
        <f>IF($A11="","",SUMIFS(Time!$E$5:$E$204,Time!$A$5:$A$204,$A11,Time!$B$5:$B$204,$B11))</f>
        <v/>
      </c>
      <c r="J11" s="11">
        <f>IF($A11="","",IF($E11="","Days missing",IF(ROUND($E11*2,0)/2&lt;&gt;$E11,"Not a half-day step",IF(COUNTIF(Categories!$A$5:$A$24,$D11)=0,"Category not on the Categories tab",IF(COUNTIF(Projects!$A$5:$A$104,$C11)=0,"Project not on the Projects tab",IF(Time!$C$3=0,"",IF($I11&gt;Time!$C$3,"More than a full week logged",IF($I11&lt;Time!$C$3,"Week short by "&amp;TEXT(Time!$C$3-$I11,"0.0")&amp;" days","")))))))))</f>
        <v/>
      </c>
      <c r="K11" s="8" t="n"/>
    </row>
    <row r="12">
      <c r="A12" s="8" t="n"/>
      <c r="B12" s="8" t="n"/>
      <c r="C12" s="8" t="n"/>
      <c r="D12" s="8" t="n"/>
      <c r="E12" s="6" t="n"/>
      <c r="F12" s="9">
        <f>IF($A12="","",IFERROR($E12/SUMIFS(Time!$E$5:$E$204,Time!$A$5:$A$204,$A12,Time!$B$5:$B$204,$B12),0))</f>
        <v/>
      </c>
      <c r="G12" s="10">
        <f>IF($A12="","",IFERROR($E12*VLOOKUP($C12,Projects!$A$5:$C$104,3,FALSE),0))</f>
        <v/>
      </c>
      <c r="H12" s="11">
        <f>IF($A12="","",IFERROR(VLOOKUP($D12,Categories!$A$5:$B$24,2,FALSE),"?"))</f>
        <v/>
      </c>
      <c r="I12" s="12">
        <f>IF($A12="","",SUMIFS(Time!$E$5:$E$204,Time!$A$5:$A$204,$A12,Time!$B$5:$B$204,$B12))</f>
        <v/>
      </c>
      <c r="J12" s="11">
        <f>IF($A12="","",IF($E12="","Days missing",IF(ROUND($E12*2,0)/2&lt;&gt;$E12,"Not a half-day step",IF(COUNTIF(Categories!$A$5:$A$24,$D12)=0,"Category not on the Categories tab",IF(COUNTIF(Projects!$A$5:$A$104,$C12)=0,"Project not on the Projects tab",IF(Time!$C$3=0,"",IF($I12&gt;Time!$C$3,"More than a full week logged",IF($I12&lt;Time!$C$3,"Week short by "&amp;TEXT(Time!$C$3-$I12,"0.0")&amp;" days","")))))))))</f>
        <v/>
      </c>
      <c r="K12" s="8" t="n"/>
    </row>
    <row r="13">
      <c r="A13" s="8" t="n"/>
      <c r="B13" s="8" t="n"/>
      <c r="C13" s="8" t="n"/>
      <c r="D13" s="8" t="n"/>
      <c r="E13" s="6" t="n"/>
      <c r="F13" s="9">
        <f>IF($A13="","",IFERROR($E13/SUMIFS(Time!$E$5:$E$204,Time!$A$5:$A$204,$A13,Time!$B$5:$B$204,$B13),0))</f>
        <v/>
      </c>
      <c r="G13" s="10">
        <f>IF($A13="","",IFERROR($E13*VLOOKUP($C13,Projects!$A$5:$C$104,3,FALSE),0))</f>
        <v/>
      </c>
      <c r="H13" s="11">
        <f>IF($A13="","",IFERROR(VLOOKUP($D13,Categories!$A$5:$B$24,2,FALSE),"?"))</f>
        <v/>
      </c>
      <c r="I13" s="12">
        <f>IF($A13="","",SUMIFS(Time!$E$5:$E$204,Time!$A$5:$A$204,$A13,Time!$B$5:$B$204,$B13))</f>
        <v/>
      </c>
      <c r="J13" s="11">
        <f>IF($A13="","",IF($E13="","Days missing",IF(ROUND($E13*2,0)/2&lt;&gt;$E13,"Not a half-day step",IF(COUNTIF(Categories!$A$5:$A$24,$D13)=0,"Category not on the Categories tab",IF(COUNTIF(Projects!$A$5:$A$104,$C13)=0,"Project not on the Projects tab",IF(Time!$C$3=0,"",IF($I13&gt;Time!$C$3,"More than a full week logged",IF($I13&lt;Time!$C$3,"Week short by "&amp;TEXT(Time!$C$3-$I13,"0.0")&amp;" days","")))))))))</f>
        <v/>
      </c>
      <c r="K13" s="8" t="n"/>
    </row>
    <row r="14">
      <c r="A14" s="8" t="n"/>
      <c r="B14" s="8" t="n"/>
      <c r="C14" s="8" t="n"/>
      <c r="D14" s="8" t="n"/>
      <c r="E14" s="6" t="n"/>
      <c r="F14" s="9">
        <f>IF($A14="","",IFERROR($E14/SUMIFS(Time!$E$5:$E$204,Time!$A$5:$A$204,$A14,Time!$B$5:$B$204,$B14),0))</f>
        <v/>
      </c>
      <c r="G14" s="10">
        <f>IF($A14="","",IFERROR($E14*VLOOKUP($C14,Projects!$A$5:$C$104,3,FALSE),0))</f>
        <v/>
      </c>
      <c r="H14" s="11">
        <f>IF($A14="","",IFERROR(VLOOKUP($D14,Categories!$A$5:$B$24,2,FALSE),"?"))</f>
        <v/>
      </c>
      <c r="I14" s="12">
        <f>IF($A14="","",SUMIFS(Time!$E$5:$E$204,Time!$A$5:$A$204,$A14,Time!$B$5:$B$204,$B14))</f>
        <v/>
      </c>
      <c r="J14" s="11">
        <f>IF($A14="","",IF($E14="","Days missing",IF(ROUND($E14*2,0)/2&lt;&gt;$E14,"Not a half-day step",IF(COUNTIF(Categories!$A$5:$A$24,$D14)=0,"Category not on the Categories tab",IF(COUNTIF(Projects!$A$5:$A$104,$C14)=0,"Project not on the Projects tab",IF(Time!$C$3=0,"",IF($I14&gt;Time!$C$3,"More than a full week logged",IF($I14&lt;Time!$C$3,"Week short by "&amp;TEXT(Time!$C$3-$I14,"0.0")&amp;" days","")))))))))</f>
        <v/>
      </c>
      <c r="K14" s="8" t="n"/>
    </row>
    <row r="15">
      <c r="A15" s="8" t="n"/>
      <c r="B15" s="8" t="n"/>
      <c r="C15" s="8" t="n"/>
      <c r="D15" s="8" t="n"/>
      <c r="E15" s="6" t="n"/>
      <c r="F15" s="9">
        <f>IF($A15="","",IFERROR($E15/SUMIFS(Time!$E$5:$E$204,Time!$A$5:$A$204,$A15,Time!$B$5:$B$204,$B15),0))</f>
        <v/>
      </c>
      <c r="G15" s="10">
        <f>IF($A15="","",IFERROR($E15*VLOOKUP($C15,Projects!$A$5:$C$104,3,FALSE),0))</f>
        <v/>
      </c>
      <c r="H15" s="11">
        <f>IF($A15="","",IFERROR(VLOOKUP($D15,Categories!$A$5:$B$24,2,FALSE),"?"))</f>
        <v/>
      </c>
      <c r="I15" s="12">
        <f>IF($A15="","",SUMIFS(Time!$E$5:$E$204,Time!$A$5:$A$204,$A15,Time!$B$5:$B$204,$B15))</f>
        <v/>
      </c>
      <c r="J15" s="11">
        <f>IF($A15="","",IF($E15="","Days missing",IF(ROUND($E15*2,0)/2&lt;&gt;$E15,"Not a half-day step",IF(COUNTIF(Categories!$A$5:$A$24,$D15)=0,"Category not on the Categories tab",IF(COUNTIF(Projects!$A$5:$A$104,$C15)=0,"Project not on the Projects tab",IF(Time!$C$3=0,"",IF($I15&gt;Time!$C$3,"More than a full week logged",IF($I15&lt;Time!$C$3,"Week short by "&amp;TEXT(Time!$C$3-$I15,"0.0")&amp;" days","")))))))))</f>
        <v/>
      </c>
      <c r="K15" s="8" t="n"/>
    </row>
    <row r="16">
      <c r="A16" s="8" t="n"/>
      <c r="B16" s="8" t="n"/>
      <c r="C16" s="8" t="n"/>
      <c r="D16" s="8" t="n"/>
      <c r="E16" s="6" t="n"/>
      <c r="F16" s="9">
        <f>IF($A16="","",IFERROR($E16/SUMIFS(Time!$E$5:$E$204,Time!$A$5:$A$204,$A16,Time!$B$5:$B$204,$B16),0))</f>
        <v/>
      </c>
      <c r="G16" s="10">
        <f>IF($A16="","",IFERROR($E16*VLOOKUP($C16,Projects!$A$5:$C$104,3,FALSE),0))</f>
        <v/>
      </c>
      <c r="H16" s="11">
        <f>IF($A16="","",IFERROR(VLOOKUP($D16,Categories!$A$5:$B$24,2,FALSE),"?"))</f>
        <v/>
      </c>
      <c r="I16" s="12">
        <f>IF($A16="","",SUMIFS(Time!$E$5:$E$204,Time!$A$5:$A$204,$A16,Time!$B$5:$B$204,$B16))</f>
        <v/>
      </c>
      <c r="J16" s="11">
        <f>IF($A16="","",IF($E16="","Days missing",IF(ROUND($E16*2,0)/2&lt;&gt;$E16,"Not a half-day step",IF(COUNTIF(Categories!$A$5:$A$24,$D16)=0,"Category not on the Categories tab",IF(COUNTIF(Projects!$A$5:$A$104,$C16)=0,"Project not on the Projects tab",IF(Time!$C$3=0,"",IF($I16&gt;Time!$C$3,"More than a full week logged",IF($I16&lt;Time!$C$3,"Week short by "&amp;TEXT(Time!$C$3-$I16,"0.0")&amp;" days","")))))))))</f>
        <v/>
      </c>
      <c r="K16" s="8" t="n"/>
    </row>
    <row r="17">
      <c r="A17" s="8" t="n"/>
      <c r="B17" s="8" t="n"/>
      <c r="C17" s="8" t="n"/>
      <c r="D17" s="8" t="n"/>
      <c r="E17" s="6" t="n"/>
      <c r="F17" s="9">
        <f>IF($A17="","",IFERROR($E17/SUMIFS(Time!$E$5:$E$204,Time!$A$5:$A$204,$A17,Time!$B$5:$B$204,$B17),0))</f>
        <v/>
      </c>
      <c r="G17" s="10">
        <f>IF($A17="","",IFERROR($E17*VLOOKUP($C17,Projects!$A$5:$C$104,3,FALSE),0))</f>
        <v/>
      </c>
      <c r="H17" s="11">
        <f>IF($A17="","",IFERROR(VLOOKUP($D17,Categories!$A$5:$B$24,2,FALSE),"?"))</f>
        <v/>
      </c>
      <c r="I17" s="12">
        <f>IF($A17="","",SUMIFS(Time!$E$5:$E$204,Time!$A$5:$A$204,$A17,Time!$B$5:$B$204,$B17))</f>
        <v/>
      </c>
      <c r="J17" s="11">
        <f>IF($A17="","",IF($E17="","Days missing",IF(ROUND($E17*2,0)/2&lt;&gt;$E17,"Not a half-day step",IF(COUNTIF(Categories!$A$5:$A$24,$D17)=0,"Category not on the Categories tab",IF(COUNTIF(Projects!$A$5:$A$104,$C17)=0,"Project not on the Projects tab",IF(Time!$C$3=0,"",IF($I17&gt;Time!$C$3,"More than a full week logged",IF($I17&lt;Time!$C$3,"Week short by "&amp;TEXT(Time!$C$3-$I17,"0.0")&amp;" days","")))))))))</f>
        <v/>
      </c>
      <c r="K17" s="8" t="n"/>
    </row>
    <row r="18">
      <c r="A18" s="8" t="n"/>
      <c r="B18" s="8" t="n"/>
      <c r="C18" s="8" t="n"/>
      <c r="D18" s="8" t="n"/>
      <c r="E18" s="6" t="n"/>
      <c r="F18" s="9">
        <f>IF($A18="","",IFERROR($E18/SUMIFS(Time!$E$5:$E$204,Time!$A$5:$A$204,$A18,Time!$B$5:$B$204,$B18),0))</f>
        <v/>
      </c>
      <c r="G18" s="10">
        <f>IF($A18="","",IFERROR($E18*VLOOKUP($C18,Projects!$A$5:$C$104,3,FALSE),0))</f>
        <v/>
      </c>
      <c r="H18" s="11">
        <f>IF($A18="","",IFERROR(VLOOKUP($D18,Categories!$A$5:$B$24,2,FALSE),"?"))</f>
        <v/>
      </c>
      <c r="I18" s="12">
        <f>IF($A18="","",SUMIFS(Time!$E$5:$E$204,Time!$A$5:$A$204,$A18,Time!$B$5:$B$204,$B18))</f>
        <v/>
      </c>
      <c r="J18" s="11">
        <f>IF($A18="","",IF($E18="","Days missing",IF(ROUND($E18*2,0)/2&lt;&gt;$E18,"Not a half-day step",IF(COUNTIF(Categories!$A$5:$A$24,$D18)=0,"Category not on the Categories tab",IF(COUNTIF(Projects!$A$5:$A$104,$C18)=0,"Project not on the Projects tab",IF(Time!$C$3=0,"",IF($I18&gt;Time!$C$3,"More than a full week logged",IF($I18&lt;Time!$C$3,"Week short by "&amp;TEXT(Time!$C$3-$I18,"0.0")&amp;" days","")))))))))</f>
        <v/>
      </c>
      <c r="K18" s="8" t="n"/>
    </row>
    <row r="19">
      <c r="A19" s="8" t="n"/>
      <c r="B19" s="8" t="n"/>
      <c r="C19" s="8" t="n"/>
      <c r="D19" s="8" t="n"/>
      <c r="E19" s="6" t="n"/>
      <c r="F19" s="9">
        <f>IF($A19="","",IFERROR($E19/SUMIFS(Time!$E$5:$E$204,Time!$A$5:$A$204,$A19,Time!$B$5:$B$204,$B19),0))</f>
        <v/>
      </c>
      <c r="G19" s="10">
        <f>IF($A19="","",IFERROR($E19*VLOOKUP($C19,Projects!$A$5:$C$104,3,FALSE),0))</f>
        <v/>
      </c>
      <c r="H19" s="11">
        <f>IF($A19="","",IFERROR(VLOOKUP($D19,Categories!$A$5:$B$24,2,FALSE),"?"))</f>
        <v/>
      </c>
      <c r="I19" s="12">
        <f>IF($A19="","",SUMIFS(Time!$E$5:$E$204,Time!$A$5:$A$204,$A19,Time!$B$5:$B$204,$B19))</f>
        <v/>
      </c>
      <c r="J19" s="11">
        <f>IF($A19="","",IF($E19="","Days missing",IF(ROUND($E19*2,0)/2&lt;&gt;$E19,"Not a half-day step",IF(COUNTIF(Categories!$A$5:$A$24,$D19)=0,"Category not on the Categories tab",IF(COUNTIF(Projects!$A$5:$A$104,$C19)=0,"Project not on the Projects tab",IF(Time!$C$3=0,"",IF($I19&gt;Time!$C$3,"More than a full week logged",IF($I19&lt;Time!$C$3,"Week short by "&amp;TEXT(Time!$C$3-$I19,"0.0")&amp;" days","")))))))))</f>
        <v/>
      </c>
      <c r="K19" s="8" t="n"/>
    </row>
    <row r="20">
      <c r="A20" s="8" t="n"/>
      <c r="B20" s="8" t="n"/>
      <c r="C20" s="8" t="n"/>
      <c r="D20" s="8" t="n"/>
      <c r="E20" s="6" t="n"/>
      <c r="F20" s="9">
        <f>IF($A20="","",IFERROR($E20/SUMIFS(Time!$E$5:$E$204,Time!$A$5:$A$204,$A20,Time!$B$5:$B$204,$B20),0))</f>
        <v/>
      </c>
      <c r="G20" s="10">
        <f>IF($A20="","",IFERROR($E20*VLOOKUP($C20,Projects!$A$5:$C$104,3,FALSE),0))</f>
        <v/>
      </c>
      <c r="H20" s="11">
        <f>IF($A20="","",IFERROR(VLOOKUP($D20,Categories!$A$5:$B$24,2,FALSE),"?"))</f>
        <v/>
      </c>
      <c r="I20" s="12">
        <f>IF($A20="","",SUMIFS(Time!$E$5:$E$204,Time!$A$5:$A$204,$A20,Time!$B$5:$B$204,$B20))</f>
        <v/>
      </c>
      <c r="J20" s="11">
        <f>IF($A20="","",IF($E20="","Days missing",IF(ROUND($E20*2,0)/2&lt;&gt;$E20,"Not a half-day step",IF(COUNTIF(Categories!$A$5:$A$24,$D20)=0,"Category not on the Categories tab",IF(COUNTIF(Projects!$A$5:$A$104,$C20)=0,"Project not on the Projects tab",IF(Time!$C$3=0,"",IF($I20&gt;Time!$C$3,"More than a full week logged",IF($I20&lt;Time!$C$3,"Week short by "&amp;TEXT(Time!$C$3-$I20,"0.0")&amp;" days","")))))))))</f>
        <v/>
      </c>
      <c r="K20" s="8" t="n"/>
    </row>
    <row r="21">
      <c r="A21" s="8" t="n"/>
      <c r="B21" s="8" t="n"/>
      <c r="C21" s="8" t="n"/>
      <c r="D21" s="8" t="n"/>
      <c r="E21" s="6" t="n"/>
      <c r="F21" s="9">
        <f>IF($A21="","",IFERROR($E21/SUMIFS(Time!$E$5:$E$204,Time!$A$5:$A$204,$A21,Time!$B$5:$B$204,$B21),0))</f>
        <v/>
      </c>
      <c r="G21" s="10">
        <f>IF($A21="","",IFERROR($E21*VLOOKUP($C21,Projects!$A$5:$C$104,3,FALSE),0))</f>
        <v/>
      </c>
      <c r="H21" s="11">
        <f>IF($A21="","",IFERROR(VLOOKUP($D21,Categories!$A$5:$B$24,2,FALSE),"?"))</f>
        <v/>
      </c>
      <c r="I21" s="12">
        <f>IF($A21="","",SUMIFS(Time!$E$5:$E$204,Time!$A$5:$A$204,$A21,Time!$B$5:$B$204,$B21))</f>
        <v/>
      </c>
      <c r="J21" s="11">
        <f>IF($A21="","",IF($E21="","Days missing",IF(ROUND($E21*2,0)/2&lt;&gt;$E21,"Not a half-day step",IF(COUNTIF(Categories!$A$5:$A$24,$D21)=0,"Category not on the Categories tab",IF(COUNTIF(Projects!$A$5:$A$104,$C21)=0,"Project not on the Projects tab",IF(Time!$C$3=0,"",IF($I21&gt;Time!$C$3,"More than a full week logged",IF($I21&lt;Time!$C$3,"Week short by "&amp;TEXT(Time!$C$3-$I21,"0.0")&amp;" days","")))))))))</f>
        <v/>
      </c>
      <c r="K21" s="8" t="n"/>
    </row>
    <row r="22">
      <c r="A22" s="8" t="n"/>
      <c r="B22" s="8" t="n"/>
      <c r="C22" s="8" t="n"/>
      <c r="D22" s="8" t="n"/>
      <c r="E22" s="6" t="n"/>
      <c r="F22" s="9">
        <f>IF($A22="","",IFERROR($E22/SUMIFS(Time!$E$5:$E$204,Time!$A$5:$A$204,$A22,Time!$B$5:$B$204,$B22),0))</f>
        <v/>
      </c>
      <c r="G22" s="10">
        <f>IF($A22="","",IFERROR($E22*VLOOKUP($C22,Projects!$A$5:$C$104,3,FALSE),0))</f>
        <v/>
      </c>
      <c r="H22" s="11">
        <f>IF($A22="","",IFERROR(VLOOKUP($D22,Categories!$A$5:$B$24,2,FALSE),"?"))</f>
        <v/>
      </c>
      <c r="I22" s="12">
        <f>IF($A22="","",SUMIFS(Time!$E$5:$E$204,Time!$A$5:$A$204,$A22,Time!$B$5:$B$204,$B22))</f>
        <v/>
      </c>
      <c r="J22" s="11">
        <f>IF($A22="","",IF($E22="","Days missing",IF(ROUND($E22*2,0)/2&lt;&gt;$E22,"Not a half-day step",IF(COUNTIF(Categories!$A$5:$A$24,$D22)=0,"Category not on the Categories tab",IF(COUNTIF(Projects!$A$5:$A$104,$C22)=0,"Project not on the Projects tab",IF(Time!$C$3=0,"",IF($I22&gt;Time!$C$3,"More than a full week logged",IF($I22&lt;Time!$C$3,"Week short by "&amp;TEXT(Time!$C$3-$I22,"0.0")&amp;" days","")))))))))</f>
        <v/>
      </c>
      <c r="K22" s="8" t="n"/>
    </row>
    <row r="23">
      <c r="A23" s="8" t="n"/>
      <c r="B23" s="8" t="n"/>
      <c r="C23" s="8" t="n"/>
      <c r="D23" s="8" t="n"/>
      <c r="E23" s="6" t="n"/>
      <c r="F23" s="9">
        <f>IF($A23="","",IFERROR($E23/SUMIFS(Time!$E$5:$E$204,Time!$A$5:$A$204,$A23,Time!$B$5:$B$204,$B23),0))</f>
        <v/>
      </c>
      <c r="G23" s="10">
        <f>IF($A23="","",IFERROR($E23*VLOOKUP($C23,Projects!$A$5:$C$104,3,FALSE),0))</f>
        <v/>
      </c>
      <c r="H23" s="11">
        <f>IF($A23="","",IFERROR(VLOOKUP($D23,Categories!$A$5:$B$24,2,FALSE),"?"))</f>
        <v/>
      </c>
      <c r="I23" s="12">
        <f>IF($A23="","",SUMIFS(Time!$E$5:$E$204,Time!$A$5:$A$204,$A23,Time!$B$5:$B$204,$B23))</f>
        <v/>
      </c>
      <c r="J23" s="11">
        <f>IF($A23="","",IF($E23="","Days missing",IF(ROUND($E23*2,0)/2&lt;&gt;$E23,"Not a half-day step",IF(COUNTIF(Categories!$A$5:$A$24,$D23)=0,"Category not on the Categories tab",IF(COUNTIF(Projects!$A$5:$A$104,$C23)=0,"Project not on the Projects tab",IF(Time!$C$3=0,"",IF($I23&gt;Time!$C$3,"More than a full week logged",IF($I23&lt;Time!$C$3,"Week short by "&amp;TEXT(Time!$C$3-$I23,"0.0")&amp;" days","")))))))))</f>
        <v/>
      </c>
      <c r="K23" s="8" t="n"/>
    </row>
    <row r="24">
      <c r="A24" s="8" t="n"/>
      <c r="B24" s="8" t="n"/>
      <c r="C24" s="8" t="n"/>
      <c r="D24" s="8" t="n"/>
      <c r="E24" s="6" t="n"/>
      <c r="F24" s="9">
        <f>IF($A24="","",IFERROR($E24/SUMIFS(Time!$E$5:$E$204,Time!$A$5:$A$204,$A24,Time!$B$5:$B$204,$B24),0))</f>
        <v/>
      </c>
      <c r="G24" s="10">
        <f>IF($A24="","",IFERROR($E24*VLOOKUP($C24,Projects!$A$5:$C$104,3,FALSE),0))</f>
        <v/>
      </c>
      <c r="H24" s="11">
        <f>IF($A24="","",IFERROR(VLOOKUP($D24,Categories!$A$5:$B$24,2,FALSE),"?"))</f>
        <v/>
      </c>
      <c r="I24" s="12">
        <f>IF($A24="","",SUMIFS(Time!$E$5:$E$204,Time!$A$5:$A$204,$A24,Time!$B$5:$B$204,$B24))</f>
        <v/>
      </c>
      <c r="J24" s="11">
        <f>IF($A24="","",IF($E24="","Days missing",IF(ROUND($E24*2,0)/2&lt;&gt;$E24,"Not a half-day step",IF(COUNTIF(Categories!$A$5:$A$24,$D24)=0,"Category not on the Categories tab",IF(COUNTIF(Projects!$A$5:$A$104,$C24)=0,"Project not on the Projects tab",IF(Time!$C$3=0,"",IF($I24&gt;Time!$C$3,"More than a full week logged",IF($I24&lt;Time!$C$3,"Week short by "&amp;TEXT(Time!$C$3-$I24,"0.0")&amp;" days","")))))))))</f>
        <v/>
      </c>
      <c r="K24" s="8" t="n"/>
    </row>
    <row r="25">
      <c r="A25" s="8" t="n"/>
      <c r="B25" s="8" t="n"/>
      <c r="C25" s="8" t="n"/>
      <c r="D25" s="8" t="n"/>
      <c r="E25" s="6" t="n"/>
      <c r="F25" s="9">
        <f>IF($A25="","",IFERROR($E25/SUMIFS(Time!$E$5:$E$204,Time!$A$5:$A$204,$A25,Time!$B$5:$B$204,$B25),0))</f>
        <v/>
      </c>
      <c r="G25" s="10">
        <f>IF($A25="","",IFERROR($E25*VLOOKUP($C25,Projects!$A$5:$C$104,3,FALSE),0))</f>
        <v/>
      </c>
      <c r="H25" s="11">
        <f>IF($A25="","",IFERROR(VLOOKUP($D25,Categories!$A$5:$B$24,2,FALSE),"?"))</f>
        <v/>
      </c>
      <c r="I25" s="12">
        <f>IF($A25="","",SUMIFS(Time!$E$5:$E$204,Time!$A$5:$A$204,$A25,Time!$B$5:$B$204,$B25))</f>
        <v/>
      </c>
      <c r="J25" s="11">
        <f>IF($A25="","",IF($E25="","Days missing",IF(ROUND($E25*2,0)/2&lt;&gt;$E25,"Not a half-day step",IF(COUNTIF(Categories!$A$5:$A$24,$D25)=0,"Category not on the Categories tab",IF(COUNTIF(Projects!$A$5:$A$104,$C25)=0,"Project not on the Projects tab",IF(Time!$C$3=0,"",IF($I25&gt;Time!$C$3,"More than a full week logged",IF($I25&lt;Time!$C$3,"Week short by "&amp;TEXT(Time!$C$3-$I25,"0.0")&amp;" days","")))))))))</f>
        <v/>
      </c>
      <c r="K25" s="8" t="n"/>
    </row>
    <row r="26">
      <c r="A26" s="8" t="n"/>
      <c r="B26" s="8" t="n"/>
      <c r="C26" s="8" t="n"/>
      <c r="D26" s="8" t="n"/>
      <c r="E26" s="6" t="n"/>
      <c r="F26" s="9">
        <f>IF($A26="","",IFERROR($E26/SUMIFS(Time!$E$5:$E$204,Time!$A$5:$A$204,$A26,Time!$B$5:$B$204,$B26),0))</f>
        <v/>
      </c>
      <c r="G26" s="10">
        <f>IF($A26="","",IFERROR($E26*VLOOKUP($C26,Projects!$A$5:$C$104,3,FALSE),0))</f>
        <v/>
      </c>
      <c r="H26" s="11">
        <f>IF($A26="","",IFERROR(VLOOKUP($D26,Categories!$A$5:$B$24,2,FALSE),"?"))</f>
        <v/>
      </c>
      <c r="I26" s="12">
        <f>IF($A26="","",SUMIFS(Time!$E$5:$E$204,Time!$A$5:$A$204,$A26,Time!$B$5:$B$204,$B26))</f>
        <v/>
      </c>
      <c r="J26" s="11">
        <f>IF($A26="","",IF($E26="","Days missing",IF(ROUND($E26*2,0)/2&lt;&gt;$E26,"Not a half-day step",IF(COUNTIF(Categories!$A$5:$A$24,$D26)=0,"Category not on the Categories tab",IF(COUNTIF(Projects!$A$5:$A$104,$C26)=0,"Project not on the Projects tab",IF(Time!$C$3=0,"",IF($I26&gt;Time!$C$3,"More than a full week logged",IF($I26&lt;Time!$C$3,"Week short by "&amp;TEXT(Time!$C$3-$I26,"0.0")&amp;" days","")))))))))</f>
        <v/>
      </c>
      <c r="K26" s="8" t="n"/>
    </row>
    <row r="27">
      <c r="A27" s="8" t="n"/>
      <c r="B27" s="8" t="n"/>
      <c r="C27" s="8" t="n"/>
      <c r="D27" s="8" t="n"/>
      <c r="E27" s="6" t="n"/>
      <c r="F27" s="9">
        <f>IF($A27="","",IFERROR($E27/SUMIFS(Time!$E$5:$E$204,Time!$A$5:$A$204,$A27,Time!$B$5:$B$204,$B27),0))</f>
        <v/>
      </c>
      <c r="G27" s="10">
        <f>IF($A27="","",IFERROR($E27*VLOOKUP($C27,Projects!$A$5:$C$104,3,FALSE),0))</f>
        <v/>
      </c>
      <c r="H27" s="11">
        <f>IF($A27="","",IFERROR(VLOOKUP($D27,Categories!$A$5:$B$24,2,FALSE),"?"))</f>
        <v/>
      </c>
      <c r="I27" s="12">
        <f>IF($A27="","",SUMIFS(Time!$E$5:$E$204,Time!$A$5:$A$204,$A27,Time!$B$5:$B$204,$B27))</f>
        <v/>
      </c>
      <c r="J27" s="11">
        <f>IF($A27="","",IF($E27="","Days missing",IF(ROUND($E27*2,0)/2&lt;&gt;$E27,"Not a half-day step",IF(COUNTIF(Categories!$A$5:$A$24,$D27)=0,"Category not on the Categories tab",IF(COUNTIF(Projects!$A$5:$A$104,$C27)=0,"Project not on the Projects tab",IF(Time!$C$3=0,"",IF($I27&gt;Time!$C$3,"More than a full week logged",IF($I27&lt;Time!$C$3,"Week short by "&amp;TEXT(Time!$C$3-$I27,"0.0")&amp;" days","")))))))))</f>
        <v/>
      </c>
      <c r="K27" s="8" t="n"/>
    </row>
    <row r="28">
      <c r="A28" s="8" t="n"/>
      <c r="B28" s="8" t="n"/>
      <c r="C28" s="8" t="n"/>
      <c r="D28" s="8" t="n"/>
      <c r="E28" s="6" t="n"/>
      <c r="F28" s="9">
        <f>IF($A28="","",IFERROR($E28/SUMIFS(Time!$E$5:$E$204,Time!$A$5:$A$204,$A28,Time!$B$5:$B$204,$B28),0))</f>
        <v/>
      </c>
      <c r="G28" s="10">
        <f>IF($A28="","",IFERROR($E28*VLOOKUP($C28,Projects!$A$5:$C$104,3,FALSE),0))</f>
        <v/>
      </c>
      <c r="H28" s="11">
        <f>IF($A28="","",IFERROR(VLOOKUP($D28,Categories!$A$5:$B$24,2,FALSE),"?"))</f>
        <v/>
      </c>
      <c r="I28" s="12">
        <f>IF($A28="","",SUMIFS(Time!$E$5:$E$204,Time!$A$5:$A$204,$A28,Time!$B$5:$B$204,$B28))</f>
        <v/>
      </c>
      <c r="J28" s="11">
        <f>IF($A28="","",IF($E28="","Days missing",IF(ROUND($E28*2,0)/2&lt;&gt;$E28,"Not a half-day step",IF(COUNTIF(Categories!$A$5:$A$24,$D28)=0,"Category not on the Categories tab",IF(COUNTIF(Projects!$A$5:$A$104,$C28)=0,"Project not on the Projects tab",IF(Time!$C$3=0,"",IF($I28&gt;Time!$C$3,"More than a full week logged",IF($I28&lt;Time!$C$3,"Week short by "&amp;TEXT(Time!$C$3-$I28,"0.0")&amp;" days","")))))))))</f>
        <v/>
      </c>
      <c r="K28" s="8" t="n"/>
    </row>
    <row r="29">
      <c r="A29" s="8" t="n"/>
      <c r="B29" s="8" t="n"/>
      <c r="C29" s="8" t="n"/>
      <c r="D29" s="8" t="n"/>
      <c r="E29" s="6" t="n"/>
      <c r="F29" s="9">
        <f>IF($A29="","",IFERROR($E29/SUMIFS(Time!$E$5:$E$204,Time!$A$5:$A$204,$A29,Time!$B$5:$B$204,$B29),0))</f>
        <v/>
      </c>
      <c r="G29" s="10">
        <f>IF($A29="","",IFERROR($E29*VLOOKUP($C29,Projects!$A$5:$C$104,3,FALSE),0))</f>
        <v/>
      </c>
      <c r="H29" s="11">
        <f>IF($A29="","",IFERROR(VLOOKUP($D29,Categories!$A$5:$B$24,2,FALSE),"?"))</f>
        <v/>
      </c>
      <c r="I29" s="12">
        <f>IF($A29="","",SUMIFS(Time!$E$5:$E$204,Time!$A$5:$A$204,$A29,Time!$B$5:$B$204,$B29))</f>
        <v/>
      </c>
      <c r="J29" s="11">
        <f>IF($A29="","",IF($E29="","Days missing",IF(ROUND($E29*2,0)/2&lt;&gt;$E29,"Not a half-day step",IF(COUNTIF(Categories!$A$5:$A$24,$D29)=0,"Category not on the Categories tab",IF(COUNTIF(Projects!$A$5:$A$104,$C29)=0,"Project not on the Projects tab",IF(Time!$C$3=0,"",IF($I29&gt;Time!$C$3,"More than a full week logged",IF($I29&lt;Time!$C$3,"Week short by "&amp;TEXT(Time!$C$3-$I29,"0.0")&amp;" days","")))))))))</f>
        <v/>
      </c>
      <c r="K29" s="8" t="n"/>
    </row>
    <row r="30">
      <c r="A30" s="8" t="n"/>
      <c r="B30" s="8" t="n"/>
      <c r="C30" s="8" t="n"/>
      <c r="D30" s="8" t="n"/>
      <c r="E30" s="6" t="n"/>
      <c r="F30" s="9">
        <f>IF($A30="","",IFERROR($E30/SUMIFS(Time!$E$5:$E$204,Time!$A$5:$A$204,$A30,Time!$B$5:$B$204,$B30),0))</f>
        <v/>
      </c>
      <c r="G30" s="10">
        <f>IF($A30="","",IFERROR($E30*VLOOKUP($C30,Projects!$A$5:$C$104,3,FALSE),0))</f>
        <v/>
      </c>
      <c r="H30" s="11">
        <f>IF($A30="","",IFERROR(VLOOKUP($D30,Categories!$A$5:$B$24,2,FALSE),"?"))</f>
        <v/>
      </c>
      <c r="I30" s="12">
        <f>IF($A30="","",SUMIFS(Time!$E$5:$E$204,Time!$A$5:$A$204,$A30,Time!$B$5:$B$204,$B30))</f>
        <v/>
      </c>
      <c r="J30" s="11">
        <f>IF($A30="","",IF($E30="","Days missing",IF(ROUND($E30*2,0)/2&lt;&gt;$E30,"Not a half-day step",IF(COUNTIF(Categories!$A$5:$A$24,$D30)=0,"Category not on the Categories tab",IF(COUNTIF(Projects!$A$5:$A$104,$C30)=0,"Project not on the Projects tab",IF(Time!$C$3=0,"",IF($I30&gt;Time!$C$3,"More than a full week logged",IF($I30&lt;Time!$C$3,"Week short by "&amp;TEXT(Time!$C$3-$I30,"0.0")&amp;" days","")))))))))</f>
        <v/>
      </c>
      <c r="K30" s="8" t="n"/>
    </row>
    <row r="31">
      <c r="A31" s="8" t="n"/>
      <c r="B31" s="8" t="n"/>
      <c r="C31" s="8" t="n"/>
      <c r="D31" s="8" t="n"/>
      <c r="E31" s="6" t="n"/>
      <c r="F31" s="9">
        <f>IF($A31="","",IFERROR($E31/SUMIFS(Time!$E$5:$E$204,Time!$A$5:$A$204,$A31,Time!$B$5:$B$204,$B31),0))</f>
        <v/>
      </c>
      <c r="G31" s="10">
        <f>IF($A31="","",IFERROR($E31*VLOOKUP($C31,Projects!$A$5:$C$104,3,FALSE),0))</f>
        <v/>
      </c>
      <c r="H31" s="11">
        <f>IF($A31="","",IFERROR(VLOOKUP($D31,Categories!$A$5:$B$24,2,FALSE),"?"))</f>
        <v/>
      </c>
      <c r="I31" s="12">
        <f>IF($A31="","",SUMIFS(Time!$E$5:$E$204,Time!$A$5:$A$204,$A31,Time!$B$5:$B$204,$B31))</f>
        <v/>
      </c>
      <c r="J31" s="11">
        <f>IF($A31="","",IF($E31="","Days missing",IF(ROUND($E31*2,0)/2&lt;&gt;$E31,"Not a half-day step",IF(COUNTIF(Categories!$A$5:$A$24,$D31)=0,"Category not on the Categories tab",IF(COUNTIF(Projects!$A$5:$A$104,$C31)=0,"Project not on the Projects tab",IF(Time!$C$3=0,"",IF($I31&gt;Time!$C$3,"More than a full week logged",IF($I31&lt;Time!$C$3,"Week short by "&amp;TEXT(Time!$C$3-$I31,"0.0")&amp;" days","")))))))))</f>
        <v/>
      </c>
      <c r="K31" s="8" t="n"/>
    </row>
    <row r="32">
      <c r="A32" s="8" t="n"/>
      <c r="B32" s="8" t="n"/>
      <c r="C32" s="8" t="n"/>
      <c r="D32" s="8" t="n"/>
      <c r="E32" s="6" t="n"/>
      <c r="F32" s="9">
        <f>IF($A32="","",IFERROR($E32/SUMIFS(Time!$E$5:$E$204,Time!$A$5:$A$204,$A32,Time!$B$5:$B$204,$B32),0))</f>
        <v/>
      </c>
      <c r="G32" s="10">
        <f>IF($A32="","",IFERROR($E32*VLOOKUP($C32,Projects!$A$5:$C$104,3,FALSE),0))</f>
        <v/>
      </c>
      <c r="H32" s="11">
        <f>IF($A32="","",IFERROR(VLOOKUP($D32,Categories!$A$5:$B$24,2,FALSE),"?"))</f>
        <v/>
      </c>
      <c r="I32" s="12">
        <f>IF($A32="","",SUMIFS(Time!$E$5:$E$204,Time!$A$5:$A$204,$A32,Time!$B$5:$B$204,$B32))</f>
        <v/>
      </c>
      <c r="J32" s="11">
        <f>IF($A32="","",IF($E32="","Days missing",IF(ROUND($E32*2,0)/2&lt;&gt;$E32,"Not a half-day step",IF(COUNTIF(Categories!$A$5:$A$24,$D32)=0,"Category not on the Categories tab",IF(COUNTIF(Projects!$A$5:$A$104,$C32)=0,"Project not on the Projects tab",IF(Time!$C$3=0,"",IF($I32&gt;Time!$C$3,"More than a full week logged",IF($I32&lt;Time!$C$3,"Week short by "&amp;TEXT(Time!$C$3-$I32,"0.0")&amp;" days","")))))))))</f>
        <v/>
      </c>
      <c r="K32" s="8" t="n"/>
    </row>
    <row r="33">
      <c r="A33" s="8" t="n"/>
      <c r="B33" s="8" t="n"/>
      <c r="C33" s="8" t="n"/>
      <c r="D33" s="8" t="n"/>
      <c r="E33" s="6" t="n"/>
      <c r="F33" s="9">
        <f>IF($A33="","",IFERROR($E33/SUMIFS(Time!$E$5:$E$204,Time!$A$5:$A$204,$A33,Time!$B$5:$B$204,$B33),0))</f>
        <v/>
      </c>
      <c r="G33" s="10">
        <f>IF($A33="","",IFERROR($E33*VLOOKUP($C33,Projects!$A$5:$C$104,3,FALSE),0))</f>
        <v/>
      </c>
      <c r="H33" s="11">
        <f>IF($A33="","",IFERROR(VLOOKUP($D33,Categories!$A$5:$B$24,2,FALSE),"?"))</f>
        <v/>
      </c>
      <c r="I33" s="12">
        <f>IF($A33="","",SUMIFS(Time!$E$5:$E$204,Time!$A$5:$A$204,$A33,Time!$B$5:$B$204,$B33))</f>
        <v/>
      </c>
      <c r="J33" s="11">
        <f>IF($A33="","",IF($E33="","Days missing",IF(ROUND($E33*2,0)/2&lt;&gt;$E33,"Not a half-day step",IF(COUNTIF(Categories!$A$5:$A$24,$D33)=0,"Category not on the Categories tab",IF(COUNTIF(Projects!$A$5:$A$104,$C33)=0,"Project not on the Projects tab",IF(Time!$C$3=0,"",IF($I33&gt;Time!$C$3,"More than a full week logged",IF($I33&lt;Time!$C$3,"Week short by "&amp;TEXT(Time!$C$3-$I33,"0.0")&amp;" days","")))))))))</f>
        <v/>
      </c>
      <c r="K33" s="8" t="n"/>
    </row>
    <row r="34">
      <c r="A34" s="8" t="n"/>
      <c r="B34" s="8" t="n"/>
      <c r="C34" s="8" t="n"/>
      <c r="D34" s="8" t="n"/>
      <c r="E34" s="6" t="n"/>
      <c r="F34" s="9">
        <f>IF($A34="","",IFERROR($E34/SUMIFS(Time!$E$5:$E$204,Time!$A$5:$A$204,$A34,Time!$B$5:$B$204,$B34),0))</f>
        <v/>
      </c>
      <c r="G34" s="10">
        <f>IF($A34="","",IFERROR($E34*VLOOKUP($C34,Projects!$A$5:$C$104,3,FALSE),0))</f>
        <v/>
      </c>
      <c r="H34" s="11">
        <f>IF($A34="","",IFERROR(VLOOKUP($D34,Categories!$A$5:$B$24,2,FALSE),"?"))</f>
        <v/>
      </c>
      <c r="I34" s="12">
        <f>IF($A34="","",SUMIFS(Time!$E$5:$E$204,Time!$A$5:$A$204,$A34,Time!$B$5:$B$204,$B34))</f>
        <v/>
      </c>
      <c r="J34" s="11">
        <f>IF($A34="","",IF($E34="","Days missing",IF(ROUND($E34*2,0)/2&lt;&gt;$E34,"Not a half-day step",IF(COUNTIF(Categories!$A$5:$A$24,$D34)=0,"Category not on the Categories tab",IF(COUNTIF(Projects!$A$5:$A$104,$C34)=0,"Project not on the Projects tab",IF(Time!$C$3=0,"",IF($I34&gt;Time!$C$3,"More than a full week logged",IF($I34&lt;Time!$C$3,"Week short by "&amp;TEXT(Time!$C$3-$I34,"0.0")&amp;" days","")))))))))</f>
        <v/>
      </c>
      <c r="K34" s="8" t="n"/>
    </row>
    <row r="35">
      <c r="A35" s="8" t="n"/>
      <c r="B35" s="8" t="n"/>
      <c r="C35" s="8" t="n"/>
      <c r="D35" s="8" t="n"/>
      <c r="E35" s="6" t="n"/>
      <c r="F35" s="9">
        <f>IF($A35="","",IFERROR($E35/SUMIFS(Time!$E$5:$E$204,Time!$A$5:$A$204,$A35,Time!$B$5:$B$204,$B35),0))</f>
        <v/>
      </c>
      <c r="G35" s="10">
        <f>IF($A35="","",IFERROR($E35*VLOOKUP($C35,Projects!$A$5:$C$104,3,FALSE),0))</f>
        <v/>
      </c>
      <c r="H35" s="11">
        <f>IF($A35="","",IFERROR(VLOOKUP($D35,Categories!$A$5:$B$24,2,FALSE),"?"))</f>
        <v/>
      </c>
      <c r="I35" s="12">
        <f>IF($A35="","",SUMIFS(Time!$E$5:$E$204,Time!$A$5:$A$204,$A35,Time!$B$5:$B$204,$B35))</f>
        <v/>
      </c>
      <c r="J35" s="11">
        <f>IF($A35="","",IF($E35="","Days missing",IF(ROUND($E35*2,0)/2&lt;&gt;$E35,"Not a half-day step",IF(COUNTIF(Categories!$A$5:$A$24,$D35)=0,"Category not on the Categories tab",IF(COUNTIF(Projects!$A$5:$A$104,$C35)=0,"Project not on the Projects tab",IF(Time!$C$3=0,"",IF($I35&gt;Time!$C$3,"More than a full week logged",IF($I35&lt;Time!$C$3,"Week short by "&amp;TEXT(Time!$C$3-$I35,"0.0")&amp;" days","")))))))))</f>
        <v/>
      </c>
      <c r="K35" s="8" t="n"/>
    </row>
    <row r="36">
      <c r="A36" s="8" t="n"/>
      <c r="B36" s="8" t="n"/>
      <c r="C36" s="8" t="n"/>
      <c r="D36" s="8" t="n"/>
      <c r="E36" s="6" t="n"/>
      <c r="F36" s="9">
        <f>IF($A36="","",IFERROR($E36/SUMIFS(Time!$E$5:$E$204,Time!$A$5:$A$204,$A36,Time!$B$5:$B$204,$B36),0))</f>
        <v/>
      </c>
      <c r="G36" s="10">
        <f>IF($A36="","",IFERROR($E36*VLOOKUP($C36,Projects!$A$5:$C$104,3,FALSE),0))</f>
        <v/>
      </c>
      <c r="H36" s="11">
        <f>IF($A36="","",IFERROR(VLOOKUP($D36,Categories!$A$5:$B$24,2,FALSE),"?"))</f>
        <v/>
      </c>
      <c r="I36" s="12">
        <f>IF($A36="","",SUMIFS(Time!$E$5:$E$204,Time!$A$5:$A$204,$A36,Time!$B$5:$B$204,$B36))</f>
        <v/>
      </c>
      <c r="J36" s="11">
        <f>IF($A36="","",IF($E36="","Days missing",IF(ROUND($E36*2,0)/2&lt;&gt;$E36,"Not a half-day step",IF(COUNTIF(Categories!$A$5:$A$24,$D36)=0,"Category not on the Categories tab",IF(COUNTIF(Projects!$A$5:$A$104,$C36)=0,"Project not on the Projects tab",IF(Time!$C$3=0,"",IF($I36&gt;Time!$C$3,"More than a full week logged",IF($I36&lt;Time!$C$3,"Week short by "&amp;TEXT(Time!$C$3-$I36,"0.0")&amp;" days","")))))))))</f>
        <v/>
      </c>
      <c r="K36" s="8" t="n"/>
    </row>
    <row r="37">
      <c r="A37" s="8" t="n"/>
      <c r="B37" s="8" t="n"/>
      <c r="C37" s="8" t="n"/>
      <c r="D37" s="8" t="n"/>
      <c r="E37" s="6" t="n"/>
      <c r="F37" s="9">
        <f>IF($A37="","",IFERROR($E37/SUMIFS(Time!$E$5:$E$204,Time!$A$5:$A$204,$A37,Time!$B$5:$B$204,$B37),0))</f>
        <v/>
      </c>
      <c r="G37" s="10">
        <f>IF($A37="","",IFERROR($E37*VLOOKUP($C37,Projects!$A$5:$C$104,3,FALSE),0))</f>
        <v/>
      </c>
      <c r="H37" s="11">
        <f>IF($A37="","",IFERROR(VLOOKUP($D37,Categories!$A$5:$B$24,2,FALSE),"?"))</f>
        <v/>
      </c>
      <c r="I37" s="12">
        <f>IF($A37="","",SUMIFS(Time!$E$5:$E$204,Time!$A$5:$A$204,$A37,Time!$B$5:$B$204,$B37))</f>
        <v/>
      </c>
      <c r="J37" s="11">
        <f>IF($A37="","",IF($E37="","Days missing",IF(ROUND($E37*2,0)/2&lt;&gt;$E37,"Not a half-day step",IF(COUNTIF(Categories!$A$5:$A$24,$D37)=0,"Category not on the Categories tab",IF(COUNTIF(Projects!$A$5:$A$104,$C37)=0,"Project not on the Projects tab",IF(Time!$C$3=0,"",IF($I37&gt;Time!$C$3,"More than a full week logged",IF($I37&lt;Time!$C$3,"Week short by "&amp;TEXT(Time!$C$3-$I37,"0.0")&amp;" days","")))))))))</f>
        <v/>
      </c>
      <c r="K37" s="8" t="n"/>
    </row>
    <row r="38">
      <c r="A38" s="8" t="n"/>
      <c r="B38" s="8" t="n"/>
      <c r="C38" s="8" t="n"/>
      <c r="D38" s="8" t="n"/>
      <c r="E38" s="6" t="n"/>
      <c r="F38" s="9">
        <f>IF($A38="","",IFERROR($E38/SUMIFS(Time!$E$5:$E$204,Time!$A$5:$A$204,$A38,Time!$B$5:$B$204,$B38),0))</f>
        <v/>
      </c>
      <c r="G38" s="10">
        <f>IF($A38="","",IFERROR($E38*VLOOKUP($C38,Projects!$A$5:$C$104,3,FALSE),0))</f>
        <v/>
      </c>
      <c r="H38" s="11">
        <f>IF($A38="","",IFERROR(VLOOKUP($D38,Categories!$A$5:$B$24,2,FALSE),"?"))</f>
        <v/>
      </c>
      <c r="I38" s="12">
        <f>IF($A38="","",SUMIFS(Time!$E$5:$E$204,Time!$A$5:$A$204,$A38,Time!$B$5:$B$204,$B38))</f>
        <v/>
      </c>
      <c r="J38" s="11">
        <f>IF($A38="","",IF($E38="","Days missing",IF(ROUND($E38*2,0)/2&lt;&gt;$E38,"Not a half-day step",IF(COUNTIF(Categories!$A$5:$A$24,$D38)=0,"Category not on the Categories tab",IF(COUNTIF(Projects!$A$5:$A$104,$C38)=0,"Project not on the Projects tab",IF(Time!$C$3=0,"",IF($I38&gt;Time!$C$3,"More than a full week logged",IF($I38&lt;Time!$C$3,"Week short by "&amp;TEXT(Time!$C$3-$I38,"0.0")&amp;" days","")))))))))</f>
        <v/>
      </c>
      <c r="K38" s="8" t="n"/>
    </row>
    <row r="39">
      <c r="A39" s="8" t="n"/>
      <c r="B39" s="8" t="n"/>
      <c r="C39" s="8" t="n"/>
      <c r="D39" s="8" t="n"/>
      <c r="E39" s="6" t="n"/>
      <c r="F39" s="9">
        <f>IF($A39="","",IFERROR($E39/SUMIFS(Time!$E$5:$E$204,Time!$A$5:$A$204,$A39,Time!$B$5:$B$204,$B39),0))</f>
        <v/>
      </c>
      <c r="G39" s="10">
        <f>IF($A39="","",IFERROR($E39*VLOOKUP($C39,Projects!$A$5:$C$104,3,FALSE),0))</f>
        <v/>
      </c>
      <c r="H39" s="11">
        <f>IF($A39="","",IFERROR(VLOOKUP($D39,Categories!$A$5:$B$24,2,FALSE),"?"))</f>
        <v/>
      </c>
      <c r="I39" s="12">
        <f>IF($A39="","",SUMIFS(Time!$E$5:$E$204,Time!$A$5:$A$204,$A39,Time!$B$5:$B$204,$B39))</f>
        <v/>
      </c>
      <c r="J39" s="11">
        <f>IF($A39="","",IF($E39="","Days missing",IF(ROUND($E39*2,0)/2&lt;&gt;$E39,"Not a half-day step",IF(COUNTIF(Categories!$A$5:$A$24,$D39)=0,"Category not on the Categories tab",IF(COUNTIF(Projects!$A$5:$A$104,$C39)=0,"Project not on the Projects tab",IF(Time!$C$3=0,"",IF($I39&gt;Time!$C$3,"More than a full week logged",IF($I39&lt;Time!$C$3,"Week short by "&amp;TEXT(Time!$C$3-$I39,"0.0")&amp;" days","")))))))))</f>
        <v/>
      </c>
      <c r="K39" s="8" t="n"/>
    </row>
    <row r="40">
      <c r="A40" s="8" t="n"/>
      <c r="B40" s="8" t="n"/>
      <c r="C40" s="8" t="n"/>
      <c r="D40" s="8" t="n"/>
      <c r="E40" s="6" t="n"/>
      <c r="F40" s="9">
        <f>IF($A40="","",IFERROR($E40/SUMIFS(Time!$E$5:$E$204,Time!$A$5:$A$204,$A40,Time!$B$5:$B$204,$B40),0))</f>
        <v/>
      </c>
      <c r="G40" s="10">
        <f>IF($A40="","",IFERROR($E40*VLOOKUP($C40,Projects!$A$5:$C$104,3,FALSE),0))</f>
        <v/>
      </c>
      <c r="H40" s="11">
        <f>IF($A40="","",IFERROR(VLOOKUP($D40,Categories!$A$5:$B$24,2,FALSE),"?"))</f>
        <v/>
      </c>
      <c r="I40" s="12">
        <f>IF($A40="","",SUMIFS(Time!$E$5:$E$204,Time!$A$5:$A$204,$A40,Time!$B$5:$B$204,$B40))</f>
        <v/>
      </c>
      <c r="J40" s="11">
        <f>IF($A40="","",IF($E40="","Days missing",IF(ROUND($E40*2,0)/2&lt;&gt;$E40,"Not a half-day step",IF(COUNTIF(Categories!$A$5:$A$24,$D40)=0,"Category not on the Categories tab",IF(COUNTIF(Projects!$A$5:$A$104,$C40)=0,"Project not on the Projects tab",IF(Time!$C$3=0,"",IF($I40&gt;Time!$C$3,"More than a full week logged",IF($I40&lt;Time!$C$3,"Week short by "&amp;TEXT(Time!$C$3-$I40,"0.0")&amp;" days","")))))))))</f>
        <v/>
      </c>
      <c r="K40" s="8" t="n"/>
    </row>
    <row r="41">
      <c r="A41" s="8" t="n"/>
      <c r="B41" s="8" t="n"/>
      <c r="C41" s="8" t="n"/>
      <c r="D41" s="8" t="n"/>
      <c r="E41" s="6" t="n"/>
      <c r="F41" s="9">
        <f>IF($A41="","",IFERROR($E41/SUMIFS(Time!$E$5:$E$204,Time!$A$5:$A$204,$A41,Time!$B$5:$B$204,$B41),0))</f>
        <v/>
      </c>
      <c r="G41" s="10">
        <f>IF($A41="","",IFERROR($E41*VLOOKUP($C41,Projects!$A$5:$C$104,3,FALSE),0))</f>
        <v/>
      </c>
      <c r="H41" s="11">
        <f>IF($A41="","",IFERROR(VLOOKUP($D41,Categories!$A$5:$B$24,2,FALSE),"?"))</f>
        <v/>
      </c>
      <c r="I41" s="12">
        <f>IF($A41="","",SUMIFS(Time!$E$5:$E$204,Time!$A$5:$A$204,$A41,Time!$B$5:$B$204,$B41))</f>
        <v/>
      </c>
      <c r="J41" s="11">
        <f>IF($A41="","",IF($E41="","Days missing",IF(ROUND($E41*2,0)/2&lt;&gt;$E41,"Not a half-day step",IF(COUNTIF(Categories!$A$5:$A$24,$D41)=0,"Category not on the Categories tab",IF(COUNTIF(Projects!$A$5:$A$104,$C41)=0,"Project not on the Projects tab",IF(Time!$C$3=0,"",IF($I41&gt;Time!$C$3,"More than a full week logged",IF($I41&lt;Time!$C$3,"Week short by "&amp;TEXT(Time!$C$3-$I41,"0.0")&amp;" days","")))))))))</f>
        <v/>
      </c>
      <c r="K41" s="8" t="n"/>
    </row>
    <row r="42">
      <c r="A42" s="8" t="n"/>
      <c r="B42" s="8" t="n"/>
      <c r="C42" s="8" t="n"/>
      <c r="D42" s="8" t="n"/>
      <c r="E42" s="6" t="n"/>
      <c r="F42" s="9">
        <f>IF($A42="","",IFERROR($E42/SUMIFS(Time!$E$5:$E$204,Time!$A$5:$A$204,$A42,Time!$B$5:$B$204,$B42),0))</f>
        <v/>
      </c>
      <c r="G42" s="10">
        <f>IF($A42="","",IFERROR($E42*VLOOKUP($C42,Projects!$A$5:$C$104,3,FALSE),0))</f>
        <v/>
      </c>
      <c r="H42" s="11">
        <f>IF($A42="","",IFERROR(VLOOKUP($D42,Categories!$A$5:$B$24,2,FALSE),"?"))</f>
        <v/>
      </c>
      <c r="I42" s="12">
        <f>IF($A42="","",SUMIFS(Time!$E$5:$E$204,Time!$A$5:$A$204,$A42,Time!$B$5:$B$204,$B42))</f>
        <v/>
      </c>
      <c r="J42" s="11">
        <f>IF($A42="","",IF($E42="","Days missing",IF(ROUND($E42*2,0)/2&lt;&gt;$E42,"Not a half-day step",IF(COUNTIF(Categories!$A$5:$A$24,$D42)=0,"Category not on the Categories tab",IF(COUNTIF(Projects!$A$5:$A$104,$C42)=0,"Project not on the Projects tab",IF(Time!$C$3=0,"",IF($I42&gt;Time!$C$3,"More than a full week logged",IF($I42&lt;Time!$C$3,"Week short by "&amp;TEXT(Time!$C$3-$I42,"0.0")&amp;" days","")))))))))</f>
        <v/>
      </c>
      <c r="K42" s="8" t="n"/>
    </row>
    <row r="43">
      <c r="A43" s="8" t="n"/>
      <c r="B43" s="8" t="n"/>
      <c r="C43" s="8" t="n"/>
      <c r="D43" s="8" t="n"/>
      <c r="E43" s="6" t="n"/>
      <c r="F43" s="9">
        <f>IF($A43="","",IFERROR($E43/SUMIFS(Time!$E$5:$E$204,Time!$A$5:$A$204,$A43,Time!$B$5:$B$204,$B43),0))</f>
        <v/>
      </c>
      <c r="G43" s="10">
        <f>IF($A43="","",IFERROR($E43*VLOOKUP($C43,Projects!$A$5:$C$104,3,FALSE),0))</f>
        <v/>
      </c>
      <c r="H43" s="11">
        <f>IF($A43="","",IFERROR(VLOOKUP($D43,Categories!$A$5:$B$24,2,FALSE),"?"))</f>
        <v/>
      </c>
      <c r="I43" s="12">
        <f>IF($A43="","",SUMIFS(Time!$E$5:$E$204,Time!$A$5:$A$204,$A43,Time!$B$5:$B$204,$B43))</f>
        <v/>
      </c>
      <c r="J43" s="11">
        <f>IF($A43="","",IF($E43="","Days missing",IF(ROUND($E43*2,0)/2&lt;&gt;$E43,"Not a half-day step",IF(COUNTIF(Categories!$A$5:$A$24,$D43)=0,"Category not on the Categories tab",IF(COUNTIF(Projects!$A$5:$A$104,$C43)=0,"Project not on the Projects tab",IF(Time!$C$3=0,"",IF($I43&gt;Time!$C$3,"More than a full week logged",IF($I43&lt;Time!$C$3,"Week short by "&amp;TEXT(Time!$C$3-$I43,"0.0")&amp;" days","")))))))))</f>
        <v/>
      </c>
      <c r="K43" s="8" t="n"/>
    </row>
    <row r="44">
      <c r="A44" s="8" t="n"/>
      <c r="B44" s="8" t="n"/>
      <c r="C44" s="8" t="n"/>
      <c r="D44" s="8" t="n"/>
      <c r="E44" s="6" t="n"/>
      <c r="F44" s="9">
        <f>IF($A44="","",IFERROR($E44/SUMIFS(Time!$E$5:$E$204,Time!$A$5:$A$204,$A44,Time!$B$5:$B$204,$B44),0))</f>
        <v/>
      </c>
      <c r="G44" s="10">
        <f>IF($A44="","",IFERROR($E44*VLOOKUP($C44,Projects!$A$5:$C$104,3,FALSE),0))</f>
        <v/>
      </c>
      <c r="H44" s="11">
        <f>IF($A44="","",IFERROR(VLOOKUP($D44,Categories!$A$5:$B$24,2,FALSE),"?"))</f>
        <v/>
      </c>
      <c r="I44" s="12">
        <f>IF($A44="","",SUMIFS(Time!$E$5:$E$204,Time!$A$5:$A$204,$A44,Time!$B$5:$B$204,$B44))</f>
        <v/>
      </c>
      <c r="J44" s="11">
        <f>IF($A44="","",IF($E44="","Days missing",IF(ROUND($E44*2,0)/2&lt;&gt;$E44,"Not a half-day step",IF(COUNTIF(Categories!$A$5:$A$24,$D44)=0,"Category not on the Categories tab",IF(COUNTIF(Projects!$A$5:$A$104,$C44)=0,"Project not on the Projects tab",IF(Time!$C$3=0,"",IF($I44&gt;Time!$C$3,"More than a full week logged",IF($I44&lt;Time!$C$3,"Week short by "&amp;TEXT(Time!$C$3-$I44,"0.0")&amp;" days","")))))))))</f>
        <v/>
      </c>
      <c r="K44" s="8" t="n"/>
    </row>
    <row r="45">
      <c r="A45" s="8" t="n"/>
      <c r="B45" s="8" t="n"/>
      <c r="C45" s="8" t="n"/>
      <c r="D45" s="8" t="n"/>
      <c r="E45" s="6" t="n"/>
      <c r="F45" s="9">
        <f>IF($A45="","",IFERROR($E45/SUMIFS(Time!$E$5:$E$204,Time!$A$5:$A$204,$A45,Time!$B$5:$B$204,$B45),0))</f>
        <v/>
      </c>
      <c r="G45" s="10">
        <f>IF($A45="","",IFERROR($E45*VLOOKUP($C45,Projects!$A$5:$C$104,3,FALSE),0))</f>
        <v/>
      </c>
      <c r="H45" s="11">
        <f>IF($A45="","",IFERROR(VLOOKUP($D45,Categories!$A$5:$B$24,2,FALSE),"?"))</f>
        <v/>
      </c>
      <c r="I45" s="12">
        <f>IF($A45="","",SUMIFS(Time!$E$5:$E$204,Time!$A$5:$A$204,$A45,Time!$B$5:$B$204,$B45))</f>
        <v/>
      </c>
      <c r="J45" s="11">
        <f>IF($A45="","",IF($E45="","Days missing",IF(ROUND($E45*2,0)/2&lt;&gt;$E45,"Not a half-day step",IF(COUNTIF(Categories!$A$5:$A$24,$D45)=0,"Category not on the Categories tab",IF(COUNTIF(Projects!$A$5:$A$104,$C45)=0,"Project not on the Projects tab",IF(Time!$C$3=0,"",IF($I45&gt;Time!$C$3,"More than a full week logged",IF($I45&lt;Time!$C$3,"Week short by "&amp;TEXT(Time!$C$3-$I45,"0.0")&amp;" days","")))))))))</f>
        <v/>
      </c>
      <c r="K45" s="8" t="n"/>
    </row>
    <row r="46">
      <c r="A46" s="8" t="n"/>
      <c r="B46" s="8" t="n"/>
      <c r="C46" s="8" t="n"/>
      <c r="D46" s="8" t="n"/>
      <c r="E46" s="6" t="n"/>
      <c r="F46" s="9">
        <f>IF($A46="","",IFERROR($E46/SUMIFS(Time!$E$5:$E$204,Time!$A$5:$A$204,$A46,Time!$B$5:$B$204,$B46),0))</f>
        <v/>
      </c>
      <c r="G46" s="10">
        <f>IF($A46="","",IFERROR($E46*VLOOKUP($C46,Projects!$A$5:$C$104,3,FALSE),0))</f>
        <v/>
      </c>
      <c r="H46" s="11">
        <f>IF($A46="","",IFERROR(VLOOKUP($D46,Categories!$A$5:$B$24,2,FALSE),"?"))</f>
        <v/>
      </c>
      <c r="I46" s="12">
        <f>IF($A46="","",SUMIFS(Time!$E$5:$E$204,Time!$A$5:$A$204,$A46,Time!$B$5:$B$204,$B46))</f>
        <v/>
      </c>
      <c r="J46" s="11">
        <f>IF($A46="","",IF($E46="","Days missing",IF(ROUND($E46*2,0)/2&lt;&gt;$E46,"Not a half-day step",IF(COUNTIF(Categories!$A$5:$A$24,$D46)=0,"Category not on the Categories tab",IF(COUNTIF(Projects!$A$5:$A$104,$C46)=0,"Project not on the Projects tab",IF(Time!$C$3=0,"",IF($I46&gt;Time!$C$3,"More than a full week logged",IF($I46&lt;Time!$C$3,"Week short by "&amp;TEXT(Time!$C$3-$I46,"0.0")&amp;" days","")))))))))</f>
        <v/>
      </c>
      <c r="K46" s="8" t="n"/>
    </row>
    <row r="47">
      <c r="A47" s="8" t="n"/>
      <c r="B47" s="8" t="n"/>
      <c r="C47" s="8" t="n"/>
      <c r="D47" s="8" t="n"/>
      <c r="E47" s="6" t="n"/>
      <c r="F47" s="9">
        <f>IF($A47="","",IFERROR($E47/SUMIFS(Time!$E$5:$E$204,Time!$A$5:$A$204,$A47,Time!$B$5:$B$204,$B47),0))</f>
        <v/>
      </c>
      <c r="G47" s="10">
        <f>IF($A47="","",IFERROR($E47*VLOOKUP($C47,Projects!$A$5:$C$104,3,FALSE),0))</f>
        <v/>
      </c>
      <c r="H47" s="11">
        <f>IF($A47="","",IFERROR(VLOOKUP($D47,Categories!$A$5:$B$24,2,FALSE),"?"))</f>
        <v/>
      </c>
      <c r="I47" s="12">
        <f>IF($A47="","",SUMIFS(Time!$E$5:$E$204,Time!$A$5:$A$204,$A47,Time!$B$5:$B$204,$B47))</f>
        <v/>
      </c>
      <c r="J47" s="11">
        <f>IF($A47="","",IF($E47="","Days missing",IF(ROUND($E47*2,0)/2&lt;&gt;$E47,"Not a half-day step",IF(COUNTIF(Categories!$A$5:$A$24,$D47)=0,"Category not on the Categories tab",IF(COUNTIF(Projects!$A$5:$A$104,$C47)=0,"Project not on the Projects tab",IF(Time!$C$3=0,"",IF($I47&gt;Time!$C$3,"More than a full week logged",IF($I47&lt;Time!$C$3,"Week short by "&amp;TEXT(Time!$C$3-$I47,"0.0")&amp;" days","")))))))))</f>
        <v/>
      </c>
      <c r="K47" s="8" t="n"/>
    </row>
    <row r="48">
      <c r="A48" s="8" t="n"/>
      <c r="B48" s="8" t="n"/>
      <c r="C48" s="8" t="n"/>
      <c r="D48" s="8" t="n"/>
      <c r="E48" s="6" t="n"/>
      <c r="F48" s="9">
        <f>IF($A48="","",IFERROR($E48/SUMIFS(Time!$E$5:$E$204,Time!$A$5:$A$204,$A48,Time!$B$5:$B$204,$B48),0))</f>
        <v/>
      </c>
      <c r="G48" s="10">
        <f>IF($A48="","",IFERROR($E48*VLOOKUP($C48,Projects!$A$5:$C$104,3,FALSE),0))</f>
        <v/>
      </c>
      <c r="H48" s="11">
        <f>IF($A48="","",IFERROR(VLOOKUP($D48,Categories!$A$5:$B$24,2,FALSE),"?"))</f>
        <v/>
      </c>
      <c r="I48" s="12">
        <f>IF($A48="","",SUMIFS(Time!$E$5:$E$204,Time!$A$5:$A$204,$A48,Time!$B$5:$B$204,$B48))</f>
        <v/>
      </c>
      <c r="J48" s="11">
        <f>IF($A48="","",IF($E48="","Days missing",IF(ROUND($E48*2,0)/2&lt;&gt;$E48,"Not a half-day step",IF(COUNTIF(Categories!$A$5:$A$24,$D48)=0,"Category not on the Categories tab",IF(COUNTIF(Projects!$A$5:$A$104,$C48)=0,"Project not on the Projects tab",IF(Time!$C$3=0,"",IF($I48&gt;Time!$C$3,"More than a full week logged",IF($I48&lt;Time!$C$3,"Week short by "&amp;TEXT(Time!$C$3-$I48,"0.0")&amp;" days","")))))))))</f>
        <v/>
      </c>
      <c r="K48" s="8" t="n"/>
    </row>
    <row r="49">
      <c r="A49" s="8" t="n"/>
      <c r="B49" s="8" t="n"/>
      <c r="C49" s="8" t="n"/>
      <c r="D49" s="8" t="n"/>
      <c r="E49" s="6" t="n"/>
      <c r="F49" s="9">
        <f>IF($A49="","",IFERROR($E49/SUMIFS(Time!$E$5:$E$204,Time!$A$5:$A$204,$A49,Time!$B$5:$B$204,$B49),0))</f>
        <v/>
      </c>
      <c r="G49" s="10">
        <f>IF($A49="","",IFERROR($E49*VLOOKUP($C49,Projects!$A$5:$C$104,3,FALSE),0))</f>
        <v/>
      </c>
      <c r="H49" s="11">
        <f>IF($A49="","",IFERROR(VLOOKUP($D49,Categories!$A$5:$B$24,2,FALSE),"?"))</f>
        <v/>
      </c>
      <c r="I49" s="12">
        <f>IF($A49="","",SUMIFS(Time!$E$5:$E$204,Time!$A$5:$A$204,$A49,Time!$B$5:$B$204,$B49))</f>
        <v/>
      </c>
      <c r="J49" s="11">
        <f>IF($A49="","",IF($E49="","Days missing",IF(ROUND($E49*2,0)/2&lt;&gt;$E49,"Not a half-day step",IF(COUNTIF(Categories!$A$5:$A$24,$D49)=0,"Category not on the Categories tab",IF(COUNTIF(Projects!$A$5:$A$104,$C49)=0,"Project not on the Projects tab",IF(Time!$C$3=0,"",IF($I49&gt;Time!$C$3,"More than a full week logged",IF($I49&lt;Time!$C$3,"Week short by "&amp;TEXT(Time!$C$3-$I49,"0.0")&amp;" days","")))))))))</f>
        <v/>
      </c>
      <c r="K49" s="8" t="n"/>
    </row>
    <row r="50">
      <c r="A50" s="8" t="n"/>
      <c r="B50" s="8" t="n"/>
      <c r="C50" s="8" t="n"/>
      <c r="D50" s="8" t="n"/>
      <c r="E50" s="6" t="n"/>
      <c r="F50" s="9">
        <f>IF($A50="","",IFERROR($E50/SUMIFS(Time!$E$5:$E$204,Time!$A$5:$A$204,$A50,Time!$B$5:$B$204,$B50),0))</f>
        <v/>
      </c>
      <c r="G50" s="10">
        <f>IF($A50="","",IFERROR($E50*VLOOKUP($C50,Projects!$A$5:$C$104,3,FALSE),0))</f>
        <v/>
      </c>
      <c r="H50" s="11">
        <f>IF($A50="","",IFERROR(VLOOKUP($D50,Categories!$A$5:$B$24,2,FALSE),"?"))</f>
        <v/>
      </c>
      <c r="I50" s="12">
        <f>IF($A50="","",SUMIFS(Time!$E$5:$E$204,Time!$A$5:$A$204,$A50,Time!$B$5:$B$204,$B50))</f>
        <v/>
      </c>
      <c r="J50" s="11">
        <f>IF($A50="","",IF($E50="","Days missing",IF(ROUND($E50*2,0)/2&lt;&gt;$E50,"Not a half-day step",IF(COUNTIF(Categories!$A$5:$A$24,$D50)=0,"Category not on the Categories tab",IF(COUNTIF(Projects!$A$5:$A$104,$C50)=0,"Project not on the Projects tab",IF(Time!$C$3=0,"",IF($I50&gt;Time!$C$3,"More than a full week logged",IF($I50&lt;Time!$C$3,"Week short by "&amp;TEXT(Time!$C$3-$I50,"0.0")&amp;" days","")))))))))</f>
        <v/>
      </c>
      <c r="K50" s="8" t="n"/>
    </row>
    <row r="51">
      <c r="A51" s="8" t="n"/>
      <c r="B51" s="8" t="n"/>
      <c r="C51" s="8" t="n"/>
      <c r="D51" s="8" t="n"/>
      <c r="E51" s="6" t="n"/>
      <c r="F51" s="9">
        <f>IF($A51="","",IFERROR($E51/SUMIFS(Time!$E$5:$E$204,Time!$A$5:$A$204,$A51,Time!$B$5:$B$204,$B51),0))</f>
        <v/>
      </c>
      <c r="G51" s="10">
        <f>IF($A51="","",IFERROR($E51*VLOOKUP($C51,Projects!$A$5:$C$104,3,FALSE),0))</f>
        <v/>
      </c>
      <c r="H51" s="11">
        <f>IF($A51="","",IFERROR(VLOOKUP($D51,Categories!$A$5:$B$24,2,FALSE),"?"))</f>
        <v/>
      </c>
      <c r="I51" s="12">
        <f>IF($A51="","",SUMIFS(Time!$E$5:$E$204,Time!$A$5:$A$204,$A51,Time!$B$5:$B$204,$B51))</f>
        <v/>
      </c>
      <c r="J51" s="11">
        <f>IF($A51="","",IF($E51="","Days missing",IF(ROUND($E51*2,0)/2&lt;&gt;$E51,"Not a half-day step",IF(COUNTIF(Categories!$A$5:$A$24,$D51)=0,"Category not on the Categories tab",IF(COUNTIF(Projects!$A$5:$A$104,$C51)=0,"Project not on the Projects tab",IF(Time!$C$3=0,"",IF($I51&gt;Time!$C$3,"More than a full week logged",IF($I51&lt;Time!$C$3,"Week short by "&amp;TEXT(Time!$C$3-$I51,"0.0")&amp;" days","")))))))))</f>
        <v/>
      </c>
      <c r="K51" s="8" t="n"/>
    </row>
    <row r="52">
      <c r="A52" s="8" t="n"/>
      <c r="B52" s="8" t="n"/>
      <c r="C52" s="8" t="n"/>
      <c r="D52" s="8" t="n"/>
      <c r="E52" s="6" t="n"/>
      <c r="F52" s="9">
        <f>IF($A52="","",IFERROR($E52/SUMIFS(Time!$E$5:$E$204,Time!$A$5:$A$204,$A52,Time!$B$5:$B$204,$B52),0))</f>
        <v/>
      </c>
      <c r="G52" s="10">
        <f>IF($A52="","",IFERROR($E52*VLOOKUP($C52,Projects!$A$5:$C$104,3,FALSE),0))</f>
        <v/>
      </c>
      <c r="H52" s="11">
        <f>IF($A52="","",IFERROR(VLOOKUP($D52,Categories!$A$5:$B$24,2,FALSE),"?"))</f>
        <v/>
      </c>
      <c r="I52" s="12">
        <f>IF($A52="","",SUMIFS(Time!$E$5:$E$204,Time!$A$5:$A$204,$A52,Time!$B$5:$B$204,$B52))</f>
        <v/>
      </c>
      <c r="J52" s="11">
        <f>IF($A52="","",IF($E52="","Days missing",IF(ROUND($E52*2,0)/2&lt;&gt;$E52,"Not a half-day step",IF(COUNTIF(Categories!$A$5:$A$24,$D52)=0,"Category not on the Categories tab",IF(COUNTIF(Projects!$A$5:$A$104,$C52)=0,"Project not on the Projects tab",IF(Time!$C$3=0,"",IF($I52&gt;Time!$C$3,"More than a full week logged",IF($I52&lt;Time!$C$3,"Week short by "&amp;TEXT(Time!$C$3-$I52,"0.0")&amp;" days","")))))))))</f>
        <v/>
      </c>
      <c r="K52" s="8" t="n"/>
    </row>
    <row r="53">
      <c r="A53" s="8" t="n"/>
      <c r="B53" s="8" t="n"/>
      <c r="C53" s="8" t="n"/>
      <c r="D53" s="8" t="n"/>
      <c r="E53" s="6" t="n"/>
      <c r="F53" s="9">
        <f>IF($A53="","",IFERROR($E53/SUMIFS(Time!$E$5:$E$204,Time!$A$5:$A$204,$A53,Time!$B$5:$B$204,$B53),0))</f>
        <v/>
      </c>
      <c r="G53" s="10">
        <f>IF($A53="","",IFERROR($E53*VLOOKUP($C53,Projects!$A$5:$C$104,3,FALSE),0))</f>
        <v/>
      </c>
      <c r="H53" s="11">
        <f>IF($A53="","",IFERROR(VLOOKUP($D53,Categories!$A$5:$B$24,2,FALSE),"?"))</f>
        <v/>
      </c>
      <c r="I53" s="12">
        <f>IF($A53="","",SUMIFS(Time!$E$5:$E$204,Time!$A$5:$A$204,$A53,Time!$B$5:$B$204,$B53))</f>
        <v/>
      </c>
      <c r="J53" s="11">
        <f>IF($A53="","",IF($E53="","Days missing",IF(ROUND($E53*2,0)/2&lt;&gt;$E53,"Not a half-day step",IF(COUNTIF(Categories!$A$5:$A$24,$D53)=0,"Category not on the Categories tab",IF(COUNTIF(Projects!$A$5:$A$104,$C53)=0,"Project not on the Projects tab",IF(Time!$C$3=0,"",IF($I53&gt;Time!$C$3,"More than a full week logged",IF($I53&lt;Time!$C$3,"Week short by "&amp;TEXT(Time!$C$3-$I53,"0.0")&amp;" days","")))))))))</f>
        <v/>
      </c>
      <c r="K53" s="8" t="n"/>
    </row>
    <row r="54">
      <c r="A54" s="8" t="n"/>
      <c r="B54" s="8" t="n"/>
      <c r="C54" s="8" t="n"/>
      <c r="D54" s="8" t="n"/>
      <c r="E54" s="6" t="n"/>
      <c r="F54" s="9">
        <f>IF($A54="","",IFERROR($E54/SUMIFS(Time!$E$5:$E$204,Time!$A$5:$A$204,$A54,Time!$B$5:$B$204,$B54),0))</f>
        <v/>
      </c>
      <c r="G54" s="10">
        <f>IF($A54="","",IFERROR($E54*VLOOKUP($C54,Projects!$A$5:$C$104,3,FALSE),0))</f>
        <v/>
      </c>
      <c r="H54" s="11">
        <f>IF($A54="","",IFERROR(VLOOKUP($D54,Categories!$A$5:$B$24,2,FALSE),"?"))</f>
        <v/>
      </c>
      <c r="I54" s="12">
        <f>IF($A54="","",SUMIFS(Time!$E$5:$E$204,Time!$A$5:$A$204,$A54,Time!$B$5:$B$204,$B54))</f>
        <v/>
      </c>
      <c r="J54" s="11">
        <f>IF($A54="","",IF($E54="","Days missing",IF(ROUND($E54*2,0)/2&lt;&gt;$E54,"Not a half-day step",IF(COUNTIF(Categories!$A$5:$A$24,$D54)=0,"Category not on the Categories tab",IF(COUNTIF(Projects!$A$5:$A$104,$C54)=0,"Project not on the Projects tab",IF(Time!$C$3=0,"",IF($I54&gt;Time!$C$3,"More than a full week logged",IF($I54&lt;Time!$C$3,"Week short by "&amp;TEXT(Time!$C$3-$I54,"0.0")&amp;" days","")))))))))</f>
        <v/>
      </c>
      <c r="K54" s="8" t="n"/>
    </row>
    <row r="55">
      <c r="A55" s="8" t="n"/>
      <c r="B55" s="8" t="n"/>
      <c r="C55" s="8" t="n"/>
      <c r="D55" s="8" t="n"/>
      <c r="E55" s="6" t="n"/>
      <c r="F55" s="9">
        <f>IF($A55="","",IFERROR($E55/SUMIFS(Time!$E$5:$E$204,Time!$A$5:$A$204,$A55,Time!$B$5:$B$204,$B55),0))</f>
        <v/>
      </c>
      <c r="G55" s="10">
        <f>IF($A55="","",IFERROR($E55*VLOOKUP($C55,Projects!$A$5:$C$104,3,FALSE),0))</f>
        <v/>
      </c>
      <c r="H55" s="11">
        <f>IF($A55="","",IFERROR(VLOOKUP($D55,Categories!$A$5:$B$24,2,FALSE),"?"))</f>
        <v/>
      </c>
      <c r="I55" s="12">
        <f>IF($A55="","",SUMIFS(Time!$E$5:$E$204,Time!$A$5:$A$204,$A55,Time!$B$5:$B$204,$B55))</f>
        <v/>
      </c>
      <c r="J55" s="11">
        <f>IF($A55="","",IF($E55="","Days missing",IF(ROUND($E55*2,0)/2&lt;&gt;$E55,"Not a half-day step",IF(COUNTIF(Categories!$A$5:$A$24,$D55)=0,"Category not on the Categories tab",IF(COUNTIF(Projects!$A$5:$A$104,$C55)=0,"Project not on the Projects tab",IF(Time!$C$3=0,"",IF($I55&gt;Time!$C$3,"More than a full week logged",IF($I55&lt;Time!$C$3,"Week short by "&amp;TEXT(Time!$C$3-$I55,"0.0")&amp;" days","")))))))))</f>
        <v/>
      </c>
      <c r="K55" s="8" t="n"/>
    </row>
    <row r="56">
      <c r="A56" s="8" t="n"/>
      <c r="B56" s="8" t="n"/>
      <c r="C56" s="8" t="n"/>
      <c r="D56" s="8" t="n"/>
      <c r="E56" s="6" t="n"/>
      <c r="F56" s="9">
        <f>IF($A56="","",IFERROR($E56/SUMIFS(Time!$E$5:$E$204,Time!$A$5:$A$204,$A56,Time!$B$5:$B$204,$B56),0))</f>
        <v/>
      </c>
      <c r="G56" s="10">
        <f>IF($A56="","",IFERROR($E56*VLOOKUP($C56,Projects!$A$5:$C$104,3,FALSE),0))</f>
        <v/>
      </c>
      <c r="H56" s="11">
        <f>IF($A56="","",IFERROR(VLOOKUP($D56,Categories!$A$5:$B$24,2,FALSE),"?"))</f>
        <v/>
      </c>
      <c r="I56" s="12">
        <f>IF($A56="","",SUMIFS(Time!$E$5:$E$204,Time!$A$5:$A$204,$A56,Time!$B$5:$B$204,$B56))</f>
        <v/>
      </c>
      <c r="J56" s="11">
        <f>IF($A56="","",IF($E56="","Days missing",IF(ROUND($E56*2,0)/2&lt;&gt;$E56,"Not a half-day step",IF(COUNTIF(Categories!$A$5:$A$24,$D56)=0,"Category not on the Categories tab",IF(COUNTIF(Projects!$A$5:$A$104,$C56)=0,"Project not on the Projects tab",IF(Time!$C$3=0,"",IF($I56&gt;Time!$C$3,"More than a full week logged",IF($I56&lt;Time!$C$3,"Week short by "&amp;TEXT(Time!$C$3-$I56,"0.0")&amp;" days","")))))))))</f>
        <v/>
      </c>
      <c r="K56" s="8" t="n"/>
    </row>
    <row r="57">
      <c r="A57" s="8" t="n"/>
      <c r="B57" s="8" t="n"/>
      <c r="C57" s="8" t="n"/>
      <c r="D57" s="8" t="n"/>
      <c r="E57" s="6" t="n"/>
      <c r="F57" s="9">
        <f>IF($A57="","",IFERROR($E57/SUMIFS(Time!$E$5:$E$204,Time!$A$5:$A$204,$A57,Time!$B$5:$B$204,$B57),0))</f>
        <v/>
      </c>
      <c r="G57" s="10">
        <f>IF($A57="","",IFERROR($E57*VLOOKUP($C57,Projects!$A$5:$C$104,3,FALSE),0))</f>
        <v/>
      </c>
      <c r="H57" s="11">
        <f>IF($A57="","",IFERROR(VLOOKUP($D57,Categories!$A$5:$B$24,2,FALSE),"?"))</f>
        <v/>
      </c>
      <c r="I57" s="12">
        <f>IF($A57="","",SUMIFS(Time!$E$5:$E$204,Time!$A$5:$A$204,$A57,Time!$B$5:$B$204,$B57))</f>
        <v/>
      </c>
      <c r="J57" s="11">
        <f>IF($A57="","",IF($E57="","Days missing",IF(ROUND($E57*2,0)/2&lt;&gt;$E57,"Not a half-day step",IF(COUNTIF(Categories!$A$5:$A$24,$D57)=0,"Category not on the Categories tab",IF(COUNTIF(Projects!$A$5:$A$104,$C57)=0,"Project not on the Projects tab",IF(Time!$C$3=0,"",IF($I57&gt;Time!$C$3,"More than a full week logged",IF($I57&lt;Time!$C$3,"Week short by "&amp;TEXT(Time!$C$3-$I57,"0.0")&amp;" days","")))))))))</f>
        <v/>
      </c>
      <c r="K57" s="8" t="n"/>
    </row>
    <row r="58">
      <c r="A58" s="8" t="n"/>
      <c r="B58" s="8" t="n"/>
      <c r="C58" s="8" t="n"/>
      <c r="D58" s="8" t="n"/>
      <c r="E58" s="6" t="n"/>
      <c r="F58" s="9">
        <f>IF($A58="","",IFERROR($E58/SUMIFS(Time!$E$5:$E$204,Time!$A$5:$A$204,$A58,Time!$B$5:$B$204,$B58),0))</f>
        <v/>
      </c>
      <c r="G58" s="10">
        <f>IF($A58="","",IFERROR($E58*VLOOKUP($C58,Projects!$A$5:$C$104,3,FALSE),0))</f>
        <v/>
      </c>
      <c r="H58" s="11">
        <f>IF($A58="","",IFERROR(VLOOKUP($D58,Categories!$A$5:$B$24,2,FALSE),"?"))</f>
        <v/>
      </c>
      <c r="I58" s="12">
        <f>IF($A58="","",SUMIFS(Time!$E$5:$E$204,Time!$A$5:$A$204,$A58,Time!$B$5:$B$204,$B58))</f>
        <v/>
      </c>
      <c r="J58" s="11">
        <f>IF($A58="","",IF($E58="","Days missing",IF(ROUND($E58*2,0)/2&lt;&gt;$E58,"Not a half-day step",IF(COUNTIF(Categories!$A$5:$A$24,$D58)=0,"Category not on the Categories tab",IF(COUNTIF(Projects!$A$5:$A$104,$C58)=0,"Project not on the Projects tab",IF(Time!$C$3=0,"",IF($I58&gt;Time!$C$3,"More than a full week logged",IF($I58&lt;Time!$C$3,"Week short by "&amp;TEXT(Time!$C$3-$I58,"0.0")&amp;" days","")))))))))</f>
        <v/>
      </c>
      <c r="K58" s="8" t="n"/>
    </row>
    <row r="59">
      <c r="A59" s="8" t="n"/>
      <c r="B59" s="8" t="n"/>
      <c r="C59" s="8" t="n"/>
      <c r="D59" s="8" t="n"/>
      <c r="E59" s="6" t="n"/>
      <c r="F59" s="9">
        <f>IF($A59="","",IFERROR($E59/SUMIFS(Time!$E$5:$E$204,Time!$A$5:$A$204,$A59,Time!$B$5:$B$204,$B59),0))</f>
        <v/>
      </c>
      <c r="G59" s="10">
        <f>IF($A59="","",IFERROR($E59*VLOOKUP($C59,Projects!$A$5:$C$104,3,FALSE),0))</f>
        <v/>
      </c>
      <c r="H59" s="11">
        <f>IF($A59="","",IFERROR(VLOOKUP($D59,Categories!$A$5:$B$24,2,FALSE),"?"))</f>
        <v/>
      </c>
      <c r="I59" s="12">
        <f>IF($A59="","",SUMIFS(Time!$E$5:$E$204,Time!$A$5:$A$204,$A59,Time!$B$5:$B$204,$B59))</f>
        <v/>
      </c>
      <c r="J59" s="11">
        <f>IF($A59="","",IF($E59="","Days missing",IF(ROUND($E59*2,0)/2&lt;&gt;$E59,"Not a half-day step",IF(COUNTIF(Categories!$A$5:$A$24,$D59)=0,"Category not on the Categories tab",IF(COUNTIF(Projects!$A$5:$A$104,$C59)=0,"Project not on the Projects tab",IF(Time!$C$3=0,"",IF($I59&gt;Time!$C$3,"More than a full week logged",IF($I59&lt;Time!$C$3,"Week short by "&amp;TEXT(Time!$C$3-$I59,"0.0")&amp;" days","")))))))))</f>
        <v/>
      </c>
      <c r="K59" s="8" t="n"/>
    </row>
    <row r="60">
      <c r="A60" s="8" t="n"/>
      <c r="B60" s="8" t="n"/>
      <c r="C60" s="8" t="n"/>
      <c r="D60" s="8" t="n"/>
      <c r="E60" s="6" t="n"/>
      <c r="F60" s="9">
        <f>IF($A60="","",IFERROR($E60/SUMIFS(Time!$E$5:$E$204,Time!$A$5:$A$204,$A60,Time!$B$5:$B$204,$B60),0))</f>
        <v/>
      </c>
      <c r="G60" s="10">
        <f>IF($A60="","",IFERROR($E60*VLOOKUP($C60,Projects!$A$5:$C$104,3,FALSE),0))</f>
        <v/>
      </c>
      <c r="H60" s="11">
        <f>IF($A60="","",IFERROR(VLOOKUP($D60,Categories!$A$5:$B$24,2,FALSE),"?"))</f>
        <v/>
      </c>
      <c r="I60" s="12">
        <f>IF($A60="","",SUMIFS(Time!$E$5:$E$204,Time!$A$5:$A$204,$A60,Time!$B$5:$B$204,$B60))</f>
        <v/>
      </c>
      <c r="J60" s="11">
        <f>IF($A60="","",IF($E60="","Days missing",IF(ROUND($E60*2,0)/2&lt;&gt;$E60,"Not a half-day step",IF(COUNTIF(Categories!$A$5:$A$24,$D60)=0,"Category not on the Categories tab",IF(COUNTIF(Projects!$A$5:$A$104,$C60)=0,"Project not on the Projects tab",IF(Time!$C$3=0,"",IF($I60&gt;Time!$C$3,"More than a full week logged",IF($I60&lt;Time!$C$3,"Week short by "&amp;TEXT(Time!$C$3-$I60,"0.0")&amp;" days","")))))))))</f>
        <v/>
      </c>
      <c r="K60" s="8" t="n"/>
    </row>
    <row r="61">
      <c r="A61" s="8" t="n"/>
      <c r="B61" s="8" t="n"/>
      <c r="C61" s="8" t="n"/>
      <c r="D61" s="8" t="n"/>
      <c r="E61" s="6" t="n"/>
      <c r="F61" s="9">
        <f>IF($A61="","",IFERROR($E61/SUMIFS(Time!$E$5:$E$204,Time!$A$5:$A$204,$A61,Time!$B$5:$B$204,$B61),0))</f>
        <v/>
      </c>
      <c r="G61" s="10">
        <f>IF($A61="","",IFERROR($E61*VLOOKUP($C61,Projects!$A$5:$C$104,3,FALSE),0))</f>
        <v/>
      </c>
      <c r="H61" s="11">
        <f>IF($A61="","",IFERROR(VLOOKUP($D61,Categories!$A$5:$B$24,2,FALSE),"?"))</f>
        <v/>
      </c>
      <c r="I61" s="12">
        <f>IF($A61="","",SUMIFS(Time!$E$5:$E$204,Time!$A$5:$A$204,$A61,Time!$B$5:$B$204,$B61))</f>
        <v/>
      </c>
      <c r="J61" s="11">
        <f>IF($A61="","",IF($E61="","Days missing",IF(ROUND($E61*2,0)/2&lt;&gt;$E61,"Not a half-day step",IF(COUNTIF(Categories!$A$5:$A$24,$D61)=0,"Category not on the Categories tab",IF(COUNTIF(Projects!$A$5:$A$104,$C61)=0,"Project not on the Projects tab",IF(Time!$C$3=0,"",IF($I61&gt;Time!$C$3,"More than a full week logged",IF($I61&lt;Time!$C$3,"Week short by "&amp;TEXT(Time!$C$3-$I61,"0.0")&amp;" days","")))))))))</f>
        <v/>
      </c>
      <c r="K61" s="8" t="n"/>
    </row>
    <row r="62">
      <c r="A62" s="8" t="n"/>
      <c r="B62" s="8" t="n"/>
      <c r="C62" s="8" t="n"/>
      <c r="D62" s="8" t="n"/>
      <c r="E62" s="6" t="n"/>
      <c r="F62" s="9">
        <f>IF($A62="","",IFERROR($E62/SUMIFS(Time!$E$5:$E$204,Time!$A$5:$A$204,$A62,Time!$B$5:$B$204,$B62),0))</f>
        <v/>
      </c>
      <c r="G62" s="10">
        <f>IF($A62="","",IFERROR($E62*VLOOKUP($C62,Projects!$A$5:$C$104,3,FALSE),0))</f>
        <v/>
      </c>
      <c r="H62" s="11">
        <f>IF($A62="","",IFERROR(VLOOKUP($D62,Categories!$A$5:$B$24,2,FALSE),"?"))</f>
        <v/>
      </c>
      <c r="I62" s="12">
        <f>IF($A62="","",SUMIFS(Time!$E$5:$E$204,Time!$A$5:$A$204,$A62,Time!$B$5:$B$204,$B62))</f>
        <v/>
      </c>
      <c r="J62" s="11">
        <f>IF($A62="","",IF($E62="","Days missing",IF(ROUND($E62*2,0)/2&lt;&gt;$E62,"Not a half-day step",IF(COUNTIF(Categories!$A$5:$A$24,$D62)=0,"Category not on the Categories tab",IF(COUNTIF(Projects!$A$5:$A$104,$C62)=0,"Project not on the Projects tab",IF(Time!$C$3=0,"",IF($I62&gt;Time!$C$3,"More than a full week logged",IF($I62&lt;Time!$C$3,"Week short by "&amp;TEXT(Time!$C$3-$I62,"0.0")&amp;" days","")))))))))</f>
        <v/>
      </c>
      <c r="K62" s="8" t="n"/>
    </row>
    <row r="63">
      <c r="A63" s="8" t="n"/>
      <c r="B63" s="8" t="n"/>
      <c r="C63" s="8" t="n"/>
      <c r="D63" s="8" t="n"/>
      <c r="E63" s="6" t="n"/>
      <c r="F63" s="9">
        <f>IF($A63="","",IFERROR($E63/SUMIFS(Time!$E$5:$E$204,Time!$A$5:$A$204,$A63,Time!$B$5:$B$204,$B63),0))</f>
        <v/>
      </c>
      <c r="G63" s="10">
        <f>IF($A63="","",IFERROR($E63*VLOOKUP($C63,Projects!$A$5:$C$104,3,FALSE),0))</f>
        <v/>
      </c>
      <c r="H63" s="11">
        <f>IF($A63="","",IFERROR(VLOOKUP($D63,Categories!$A$5:$B$24,2,FALSE),"?"))</f>
        <v/>
      </c>
      <c r="I63" s="12">
        <f>IF($A63="","",SUMIFS(Time!$E$5:$E$204,Time!$A$5:$A$204,$A63,Time!$B$5:$B$204,$B63))</f>
        <v/>
      </c>
      <c r="J63" s="11">
        <f>IF($A63="","",IF($E63="","Days missing",IF(ROUND($E63*2,0)/2&lt;&gt;$E63,"Not a half-day step",IF(COUNTIF(Categories!$A$5:$A$24,$D63)=0,"Category not on the Categories tab",IF(COUNTIF(Projects!$A$5:$A$104,$C63)=0,"Project not on the Projects tab",IF(Time!$C$3=0,"",IF($I63&gt;Time!$C$3,"More than a full week logged",IF($I63&lt;Time!$C$3,"Week short by "&amp;TEXT(Time!$C$3-$I63,"0.0")&amp;" days","")))))))))</f>
        <v/>
      </c>
      <c r="K63" s="8" t="n"/>
    </row>
    <row r="64">
      <c r="A64" s="8" t="n"/>
      <c r="B64" s="8" t="n"/>
      <c r="C64" s="8" t="n"/>
      <c r="D64" s="8" t="n"/>
      <c r="E64" s="6" t="n"/>
      <c r="F64" s="9">
        <f>IF($A64="","",IFERROR($E64/SUMIFS(Time!$E$5:$E$204,Time!$A$5:$A$204,$A64,Time!$B$5:$B$204,$B64),0))</f>
        <v/>
      </c>
      <c r="G64" s="10">
        <f>IF($A64="","",IFERROR($E64*VLOOKUP($C64,Projects!$A$5:$C$104,3,FALSE),0))</f>
        <v/>
      </c>
      <c r="H64" s="11">
        <f>IF($A64="","",IFERROR(VLOOKUP($D64,Categories!$A$5:$B$24,2,FALSE),"?"))</f>
        <v/>
      </c>
      <c r="I64" s="12">
        <f>IF($A64="","",SUMIFS(Time!$E$5:$E$204,Time!$A$5:$A$204,$A64,Time!$B$5:$B$204,$B64))</f>
        <v/>
      </c>
      <c r="J64" s="11">
        <f>IF($A64="","",IF($E64="","Days missing",IF(ROUND($E64*2,0)/2&lt;&gt;$E64,"Not a half-day step",IF(COUNTIF(Categories!$A$5:$A$24,$D64)=0,"Category not on the Categories tab",IF(COUNTIF(Projects!$A$5:$A$104,$C64)=0,"Project not on the Projects tab",IF(Time!$C$3=0,"",IF($I64&gt;Time!$C$3,"More than a full week logged",IF($I64&lt;Time!$C$3,"Week short by "&amp;TEXT(Time!$C$3-$I64,"0.0")&amp;" days","")))))))))</f>
        <v/>
      </c>
      <c r="K64" s="8" t="n"/>
    </row>
    <row r="65">
      <c r="A65" s="8" t="n"/>
      <c r="B65" s="8" t="n"/>
      <c r="C65" s="8" t="n"/>
      <c r="D65" s="8" t="n"/>
      <c r="E65" s="6" t="n"/>
      <c r="F65" s="9">
        <f>IF($A65="","",IFERROR($E65/SUMIFS(Time!$E$5:$E$204,Time!$A$5:$A$204,$A65,Time!$B$5:$B$204,$B65),0))</f>
        <v/>
      </c>
      <c r="G65" s="10">
        <f>IF($A65="","",IFERROR($E65*VLOOKUP($C65,Projects!$A$5:$C$104,3,FALSE),0))</f>
        <v/>
      </c>
      <c r="H65" s="11">
        <f>IF($A65="","",IFERROR(VLOOKUP($D65,Categories!$A$5:$B$24,2,FALSE),"?"))</f>
        <v/>
      </c>
      <c r="I65" s="12">
        <f>IF($A65="","",SUMIFS(Time!$E$5:$E$204,Time!$A$5:$A$204,$A65,Time!$B$5:$B$204,$B65))</f>
        <v/>
      </c>
      <c r="J65" s="11">
        <f>IF($A65="","",IF($E65="","Days missing",IF(ROUND($E65*2,0)/2&lt;&gt;$E65,"Not a half-day step",IF(COUNTIF(Categories!$A$5:$A$24,$D65)=0,"Category not on the Categories tab",IF(COUNTIF(Projects!$A$5:$A$104,$C65)=0,"Project not on the Projects tab",IF(Time!$C$3=0,"",IF($I65&gt;Time!$C$3,"More than a full week logged",IF($I65&lt;Time!$C$3,"Week short by "&amp;TEXT(Time!$C$3-$I65,"0.0")&amp;" days","")))))))))</f>
        <v/>
      </c>
      <c r="K65" s="8" t="n"/>
    </row>
    <row r="66">
      <c r="A66" s="8" t="n"/>
      <c r="B66" s="8" t="n"/>
      <c r="C66" s="8" t="n"/>
      <c r="D66" s="8" t="n"/>
      <c r="E66" s="6" t="n"/>
      <c r="F66" s="9">
        <f>IF($A66="","",IFERROR($E66/SUMIFS(Time!$E$5:$E$204,Time!$A$5:$A$204,$A66,Time!$B$5:$B$204,$B66),0))</f>
        <v/>
      </c>
      <c r="G66" s="10">
        <f>IF($A66="","",IFERROR($E66*VLOOKUP($C66,Projects!$A$5:$C$104,3,FALSE),0))</f>
        <v/>
      </c>
      <c r="H66" s="11">
        <f>IF($A66="","",IFERROR(VLOOKUP($D66,Categories!$A$5:$B$24,2,FALSE),"?"))</f>
        <v/>
      </c>
      <c r="I66" s="12">
        <f>IF($A66="","",SUMIFS(Time!$E$5:$E$204,Time!$A$5:$A$204,$A66,Time!$B$5:$B$204,$B66))</f>
        <v/>
      </c>
      <c r="J66" s="11">
        <f>IF($A66="","",IF($E66="","Days missing",IF(ROUND($E66*2,0)/2&lt;&gt;$E66,"Not a half-day step",IF(COUNTIF(Categories!$A$5:$A$24,$D66)=0,"Category not on the Categories tab",IF(COUNTIF(Projects!$A$5:$A$104,$C66)=0,"Project not on the Projects tab",IF(Time!$C$3=0,"",IF($I66&gt;Time!$C$3,"More than a full week logged",IF($I66&lt;Time!$C$3,"Week short by "&amp;TEXT(Time!$C$3-$I66,"0.0")&amp;" days","")))))))))</f>
        <v/>
      </c>
      <c r="K66" s="8" t="n"/>
    </row>
    <row r="67">
      <c r="A67" s="8" t="n"/>
      <c r="B67" s="8" t="n"/>
      <c r="C67" s="8" t="n"/>
      <c r="D67" s="8" t="n"/>
      <c r="E67" s="6" t="n"/>
      <c r="F67" s="9">
        <f>IF($A67="","",IFERROR($E67/SUMIFS(Time!$E$5:$E$204,Time!$A$5:$A$204,$A67,Time!$B$5:$B$204,$B67),0))</f>
        <v/>
      </c>
      <c r="G67" s="10">
        <f>IF($A67="","",IFERROR($E67*VLOOKUP($C67,Projects!$A$5:$C$104,3,FALSE),0))</f>
        <v/>
      </c>
      <c r="H67" s="11">
        <f>IF($A67="","",IFERROR(VLOOKUP($D67,Categories!$A$5:$B$24,2,FALSE),"?"))</f>
        <v/>
      </c>
      <c r="I67" s="12">
        <f>IF($A67="","",SUMIFS(Time!$E$5:$E$204,Time!$A$5:$A$204,$A67,Time!$B$5:$B$204,$B67))</f>
        <v/>
      </c>
      <c r="J67" s="11">
        <f>IF($A67="","",IF($E67="","Days missing",IF(ROUND($E67*2,0)/2&lt;&gt;$E67,"Not a half-day step",IF(COUNTIF(Categories!$A$5:$A$24,$D67)=0,"Category not on the Categories tab",IF(COUNTIF(Projects!$A$5:$A$104,$C67)=0,"Project not on the Projects tab",IF(Time!$C$3=0,"",IF($I67&gt;Time!$C$3,"More than a full week logged",IF($I67&lt;Time!$C$3,"Week short by "&amp;TEXT(Time!$C$3-$I67,"0.0")&amp;" days","")))))))))</f>
        <v/>
      </c>
      <c r="K67" s="8" t="n"/>
    </row>
    <row r="68">
      <c r="A68" s="8" t="n"/>
      <c r="B68" s="8" t="n"/>
      <c r="C68" s="8" t="n"/>
      <c r="D68" s="8" t="n"/>
      <c r="E68" s="6" t="n"/>
      <c r="F68" s="9">
        <f>IF($A68="","",IFERROR($E68/SUMIFS(Time!$E$5:$E$204,Time!$A$5:$A$204,$A68,Time!$B$5:$B$204,$B68),0))</f>
        <v/>
      </c>
      <c r="G68" s="10">
        <f>IF($A68="","",IFERROR($E68*VLOOKUP($C68,Projects!$A$5:$C$104,3,FALSE),0))</f>
        <v/>
      </c>
      <c r="H68" s="11">
        <f>IF($A68="","",IFERROR(VLOOKUP($D68,Categories!$A$5:$B$24,2,FALSE),"?"))</f>
        <v/>
      </c>
      <c r="I68" s="12">
        <f>IF($A68="","",SUMIFS(Time!$E$5:$E$204,Time!$A$5:$A$204,$A68,Time!$B$5:$B$204,$B68))</f>
        <v/>
      </c>
      <c r="J68" s="11">
        <f>IF($A68="","",IF($E68="","Days missing",IF(ROUND($E68*2,0)/2&lt;&gt;$E68,"Not a half-day step",IF(COUNTIF(Categories!$A$5:$A$24,$D68)=0,"Category not on the Categories tab",IF(COUNTIF(Projects!$A$5:$A$104,$C68)=0,"Project not on the Projects tab",IF(Time!$C$3=0,"",IF($I68&gt;Time!$C$3,"More than a full week logged",IF($I68&lt;Time!$C$3,"Week short by "&amp;TEXT(Time!$C$3-$I68,"0.0")&amp;" days","")))))))))</f>
        <v/>
      </c>
      <c r="K68" s="8" t="n"/>
    </row>
    <row r="69">
      <c r="A69" s="8" t="n"/>
      <c r="B69" s="8" t="n"/>
      <c r="C69" s="8" t="n"/>
      <c r="D69" s="8" t="n"/>
      <c r="E69" s="6" t="n"/>
      <c r="F69" s="9">
        <f>IF($A69="","",IFERROR($E69/SUMIFS(Time!$E$5:$E$204,Time!$A$5:$A$204,$A69,Time!$B$5:$B$204,$B69),0))</f>
        <v/>
      </c>
      <c r="G69" s="10">
        <f>IF($A69="","",IFERROR($E69*VLOOKUP($C69,Projects!$A$5:$C$104,3,FALSE),0))</f>
        <v/>
      </c>
      <c r="H69" s="11">
        <f>IF($A69="","",IFERROR(VLOOKUP($D69,Categories!$A$5:$B$24,2,FALSE),"?"))</f>
        <v/>
      </c>
      <c r="I69" s="12">
        <f>IF($A69="","",SUMIFS(Time!$E$5:$E$204,Time!$A$5:$A$204,$A69,Time!$B$5:$B$204,$B69))</f>
        <v/>
      </c>
      <c r="J69" s="11">
        <f>IF($A69="","",IF($E69="","Days missing",IF(ROUND($E69*2,0)/2&lt;&gt;$E69,"Not a half-day step",IF(COUNTIF(Categories!$A$5:$A$24,$D69)=0,"Category not on the Categories tab",IF(COUNTIF(Projects!$A$5:$A$104,$C69)=0,"Project not on the Projects tab",IF(Time!$C$3=0,"",IF($I69&gt;Time!$C$3,"More than a full week logged",IF($I69&lt;Time!$C$3,"Week short by "&amp;TEXT(Time!$C$3-$I69,"0.0")&amp;" days","")))))))))</f>
        <v/>
      </c>
      <c r="K69" s="8" t="n"/>
    </row>
    <row r="70">
      <c r="A70" s="8" t="n"/>
      <c r="B70" s="8" t="n"/>
      <c r="C70" s="8" t="n"/>
      <c r="D70" s="8" t="n"/>
      <c r="E70" s="6" t="n"/>
      <c r="F70" s="9">
        <f>IF($A70="","",IFERROR($E70/SUMIFS(Time!$E$5:$E$204,Time!$A$5:$A$204,$A70,Time!$B$5:$B$204,$B70),0))</f>
        <v/>
      </c>
      <c r="G70" s="10">
        <f>IF($A70="","",IFERROR($E70*VLOOKUP($C70,Projects!$A$5:$C$104,3,FALSE),0))</f>
        <v/>
      </c>
      <c r="H70" s="11">
        <f>IF($A70="","",IFERROR(VLOOKUP($D70,Categories!$A$5:$B$24,2,FALSE),"?"))</f>
        <v/>
      </c>
      <c r="I70" s="12">
        <f>IF($A70="","",SUMIFS(Time!$E$5:$E$204,Time!$A$5:$A$204,$A70,Time!$B$5:$B$204,$B70))</f>
        <v/>
      </c>
      <c r="J70" s="11">
        <f>IF($A70="","",IF($E70="","Days missing",IF(ROUND($E70*2,0)/2&lt;&gt;$E70,"Not a half-day step",IF(COUNTIF(Categories!$A$5:$A$24,$D70)=0,"Category not on the Categories tab",IF(COUNTIF(Projects!$A$5:$A$104,$C70)=0,"Project not on the Projects tab",IF(Time!$C$3=0,"",IF($I70&gt;Time!$C$3,"More than a full week logged",IF($I70&lt;Time!$C$3,"Week short by "&amp;TEXT(Time!$C$3-$I70,"0.0")&amp;" days","")))))))))</f>
        <v/>
      </c>
      <c r="K70" s="8" t="n"/>
    </row>
    <row r="71">
      <c r="A71" s="8" t="n"/>
      <c r="B71" s="8" t="n"/>
      <c r="C71" s="8" t="n"/>
      <c r="D71" s="8" t="n"/>
      <c r="E71" s="6" t="n"/>
      <c r="F71" s="9">
        <f>IF($A71="","",IFERROR($E71/SUMIFS(Time!$E$5:$E$204,Time!$A$5:$A$204,$A71,Time!$B$5:$B$204,$B71),0))</f>
        <v/>
      </c>
      <c r="G71" s="10">
        <f>IF($A71="","",IFERROR($E71*VLOOKUP($C71,Projects!$A$5:$C$104,3,FALSE),0))</f>
        <v/>
      </c>
      <c r="H71" s="11">
        <f>IF($A71="","",IFERROR(VLOOKUP($D71,Categories!$A$5:$B$24,2,FALSE),"?"))</f>
        <v/>
      </c>
      <c r="I71" s="12">
        <f>IF($A71="","",SUMIFS(Time!$E$5:$E$204,Time!$A$5:$A$204,$A71,Time!$B$5:$B$204,$B71))</f>
        <v/>
      </c>
      <c r="J71" s="11">
        <f>IF($A71="","",IF($E71="","Days missing",IF(ROUND($E71*2,0)/2&lt;&gt;$E71,"Not a half-day step",IF(COUNTIF(Categories!$A$5:$A$24,$D71)=0,"Category not on the Categories tab",IF(COUNTIF(Projects!$A$5:$A$104,$C71)=0,"Project not on the Projects tab",IF(Time!$C$3=0,"",IF($I71&gt;Time!$C$3,"More than a full week logged",IF($I71&lt;Time!$C$3,"Week short by "&amp;TEXT(Time!$C$3-$I71,"0.0")&amp;" days","")))))))))</f>
        <v/>
      </c>
      <c r="K71" s="8" t="n"/>
    </row>
    <row r="72">
      <c r="A72" s="8" t="n"/>
      <c r="B72" s="8" t="n"/>
      <c r="C72" s="8" t="n"/>
      <c r="D72" s="8" t="n"/>
      <c r="E72" s="6" t="n"/>
      <c r="F72" s="9">
        <f>IF($A72="","",IFERROR($E72/SUMIFS(Time!$E$5:$E$204,Time!$A$5:$A$204,$A72,Time!$B$5:$B$204,$B72),0))</f>
        <v/>
      </c>
      <c r="G72" s="10">
        <f>IF($A72="","",IFERROR($E72*VLOOKUP($C72,Projects!$A$5:$C$104,3,FALSE),0))</f>
        <v/>
      </c>
      <c r="H72" s="11">
        <f>IF($A72="","",IFERROR(VLOOKUP($D72,Categories!$A$5:$B$24,2,FALSE),"?"))</f>
        <v/>
      </c>
      <c r="I72" s="12">
        <f>IF($A72="","",SUMIFS(Time!$E$5:$E$204,Time!$A$5:$A$204,$A72,Time!$B$5:$B$204,$B72))</f>
        <v/>
      </c>
      <c r="J72" s="11">
        <f>IF($A72="","",IF($E72="","Days missing",IF(ROUND($E72*2,0)/2&lt;&gt;$E72,"Not a half-day step",IF(COUNTIF(Categories!$A$5:$A$24,$D72)=0,"Category not on the Categories tab",IF(COUNTIF(Projects!$A$5:$A$104,$C72)=0,"Project not on the Projects tab",IF(Time!$C$3=0,"",IF($I72&gt;Time!$C$3,"More than a full week logged",IF($I72&lt;Time!$C$3,"Week short by "&amp;TEXT(Time!$C$3-$I72,"0.0")&amp;" days","")))))))))</f>
        <v/>
      </c>
      <c r="K72" s="8" t="n"/>
    </row>
    <row r="73">
      <c r="A73" s="8" t="n"/>
      <c r="B73" s="8" t="n"/>
      <c r="C73" s="8" t="n"/>
      <c r="D73" s="8" t="n"/>
      <c r="E73" s="6" t="n"/>
      <c r="F73" s="9">
        <f>IF($A73="","",IFERROR($E73/SUMIFS(Time!$E$5:$E$204,Time!$A$5:$A$204,$A73,Time!$B$5:$B$204,$B73),0))</f>
        <v/>
      </c>
      <c r="G73" s="10">
        <f>IF($A73="","",IFERROR($E73*VLOOKUP($C73,Projects!$A$5:$C$104,3,FALSE),0))</f>
        <v/>
      </c>
      <c r="H73" s="11">
        <f>IF($A73="","",IFERROR(VLOOKUP($D73,Categories!$A$5:$B$24,2,FALSE),"?"))</f>
        <v/>
      </c>
      <c r="I73" s="12">
        <f>IF($A73="","",SUMIFS(Time!$E$5:$E$204,Time!$A$5:$A$204,$A73,Time!$B$5:$B$204,$B73))</f>
        <v/>
      </c>
      <c r="J73" s="11">
        <f>IF($A73="","",IF($E73="","Days missing",IF(ROUND($E73*2,0)/2&lt;&gt;$E73,"Not a half-day step",IF(COUNTIF(Categories!$A$5:$A$24,$D73)=0,"Category not on the Categories tab",IF(COUNTIF(Projects!$A$5:$A$104,$C73)=0,"Project not on the Projects tab",IF(Time!$C$3=0,"",IF($I73&gt;Time!$C$3,"More than a full week logged",IF($I73&lt;Time!$C$3,"Week short by "&amp;TEXT(Time!$C$3-$I73,"0.0")&amp;" days","")))))))))</f>
        <v/>
      </c>
      <c r="K73" s="8" t="n"/>
    </row>
    <row r="74">
      <c r="A74" s="8" t="n"/>
      <c r="B74" s="8" t="n"/>
      <c r="C74" s="8" t="n"/>
      <c r="D74" s="8" t="n"/>
      <c r="E74" s="6" t="n"/>
      <c r="F74" s="9">
        <f>IF($A74="","",IFERROR($E74/SUMIFS(Time!$E$5:$E$204,Time!$A$5:$A$204,$A74,Time!$B$5:$B$204,$B74),0))</f>
        <v/>
      </c>
      <c r="G74" s="10">
        <f>IF($A74="","",IFERROR($E74*VLOOKUP($C74,Projects!$A$5:$C$104,3,FALSE),0))</f>
        <v/>
      </c>
      <c r="H74" s="11">
        <f>IF($A74="","",IFERROR(VLOOKUP($D74,Categories!$A$5:$B$24,2,FALSE),"?"))</f>
        <v/>
      </c>
      <c r="I74" s="12">
        <f>IF($A74="","",SUMIFS(Time!$E$5:$E$204,Time!$A$5:$A$204,$A74,Time!$B$5:$B$204,$B74))</f>
        <v/>
      </c>
      <c r="J74" s="11">
        <f>IF($A74="","",IF($E74="","Days missing",IF(ROUND($E74*2,0)/2&lt;&gt;$E74,"Not a half-day step",IF(COUNTIF(Categories!$A$5:$A$24,$D74)=0,"Category not on the Categories tab",IF(COUNTIF(Projects!$A$5:$A$104,$C74)=0,"Project not on the Projects tab",IF(Time!$C$3=0,"",IF($I74&gt;Time!$C$3,"More than a full week logged",IF($I74&lt;Time!$C$3,"Week short by "&amp;TEXT(Time!$C$3-$I74,"0.0")&amp;" days","")))))))))</f>
        <v/>
      </c>
      <c r="K74" s="8" t="n"/>
    </row>
    <row r="75">
      <c r="A75" s="8" t="n"/>
      <c r="B75" s="8" t="n"/>
      <c r="C75" s="8" t="n"/>
      <c r="D75" s="8" t="n"/>
      <c r="E75" s="6" t="n"/>
      <c r="F75" s="9">
        <f>IF($A75="","",IFERROR($E75/SUMIFS(Time!$E$5:$E$204,Time!$A$5:$A$204,$A75,Time!$B$5:$B$204,$B75),0))</f>
        <v/>
      </c>
      <c r="G75" s="10">
        <f>IF($A75="","",IFERROR($E75*VLOOKUP($C75,Projects!$A$5:$C$104,3,FALSE),0))</f>
        <v/>
      </c>
      <c r="H75" s="11">
        <f>IF($A75="","",IFERROR(VLOOKUP($D75,Categories!$A$5:$B$24,2,FALSE),"?"))</f>
        <v/>
      </c>
      <c r="I75" s="12">
        <f>IF($A75="","",SUMIFS(Time!$E$5:$E$204,Time!$A$5:$A$204,$A75,Time!$B$5:$B$204,$B75))</f>
        <v/>
      </c>
      <c r="J75" s="11">
        <f>IF($A75="","",IF($E75="","Days missing",IF(ROUND($E75*2,0)/2&lt;&gt;$E75,"Not a half-day step",IF(COUNTIF(Categories!$A$5:$A$24,$D75)=0,"Category not on the Categories tab",IF(COUNTIF(Projects!$A$5:$A$104,$C75)=0,"Project not on the Projects tab",IF(Time!$C$3=0,"",IF($I75&gt;Time!$C$3,"More than a full week logged",IF($I75&lt;Time!$C$3,"Week short by "&amp;TEXT(Time!$C$3-$I75,"0.0")&amp;" days","")))))))))</f>
        <v/>
      </c>
      <c r="K75" s="8" t="n"/>
    </row>
    <row r="76">
      <c r="A76" s="8" t="n"/>
      <c r="B76" s="8" t="n"/>
      <c r="C76" s="8" t="n"/>
      <c r="D76" s="8" t="n"/>
      <c r="E76" s="6" t="n"/>
      <c r="F76" s="9">
        <f>IF($A76="","",IFERROR($E76/SUMIFS(Time!$E$5:$E$204,Time!$A$5:$A$204,$A76,Time!$B$5:$B$204,$B76),0))</f>
        <v/>
      </c>
      <c r="G76" s="10">
        <f>IF($A76="","",IFERROR($E76*VLOOKUP($C76,Projects!$A$5:$C$104,3,FALSE),0))</f>
        <v/>
      </c>
      <c r="H76" s="11">
        <f>IF($A76="","",IFERROR(VLOOKUP($D76,Categories!$A$5:$B$24,2,FALSE),"?"))</f>
        <v/>
      </c>
      <c r="I76" s="12">
        <f>IF($A76="","",SUMIFS(Time!$E$5:$E$204,Time!$A$5:$A$204,$A76,Time!$B$5:$B$204,$B76))</f>
        <v/>
      </c>
      <c r="J76" s="11">
        <f>IF($A76="","",IF($E76="","Days missing",IF(ROUND($E76*2,0)/2&lt;&gt;$E76,"Not a half-day step",IF(COUNTIF(Categories!$A$5:$A$24,$D76)=0,"Category not on the Categories tab",IF(COUNTIF(Projects!$A$5:$A$104,$C76)=0,"Project not on the Projects tab",IF(Time!$C$3=0,"",IF($I76&gt;Time!$C$3,"More than a full week logged",IF($I76&lt;Time!$C$3,"Week short by "&amp;TEXT(Time!$C$3-$I76,"0.0")&amp;" days","")))))))))</f>
        <v/>
      </c>
      <c r="K76" s="8" t="n"/>
    </row>
    <row r="77">
      <c r="A77" s="8" t="n"/>
      <c r="B77" s="8" t="n"/>
      <c r="C77" s="8" t="n"/>
      <c r="D77" s="8" t="n"/>
      <c r="E77" s="6" t="n"/>
      <c r="F77" s="9">
        <f>IF($A77="","",IFERROR($E77/SUMIFS(Time!$E$5:$E$204,Time!$A$5:$A$204,$A77,Time!$B$5:$B$204,$B77),0))</f>
        <v/>
      </c>
      <c r="G77" s="10">
        <f>IF($A77="","",IFERROR($E77*VLOOKUP($C77,Projects!$A$5:$C$104,3,FALSE),0))</f>
        <v/>
      </c>
      <c r="H77" s="11">
        <f>IF($A77="","",IFERROR(VLOOKUP($D77,Categories!$A$5:$B$24,2,FALSE),"?"))</f>
        <v/>
      </c>
      <c r="I77" s="12">
        <f>IF($A77="","",SUMIFS(Time!$E$5:$E$204,Time!$A$5:$A$204,$A77,Time!$B$5:$B$204,$B77))</f>
        <v/>
      </c>
      <c r="J77" s="11">
        <f>IF($A77="","",IF($E77="","Days missing",IF(ROUND($E77*2,0)/2&lt;&gt;$E77,"Not a half-day step",IF(COUNTIF(Categories!$A$5:$A$24,$D77)=0,"Category not on the Categories tab",IF(COUNTIF(Projects!$A$5:$A$104,$C77)=0,"Project not on the Projects tab",IF(Time!$C$3=0,"",IF($I77&gt;Time!$C$3,"More than a full week logged",IF($I77&lt;Time!$C$3,"Week short by "&amp;TEXT(Time!$C$3-$I77,"0.0")&amp;" days","")))))))))</f>
        <v/>
      </c>
      <c r="K77" s="8" t="n"/>
    </row>
    <row r="78">
      <c r="A78" s="8" t="n"/>
      <c r="B78" s="8" t="n"/>
      <c r="C78" s="8" t="n"/>
      <c r="D78" s="8" t="n"/>
      <c r="E78" s="6" t="n"/>
      <c r="F78" s="9">
        <f>IF($A78="","",IFERROR($E78/SUMIFS(Time!$E$5:$E$204,Time!$A$5:$A$204,$A78,Time!$B$5:$B$204,$B78),0))</f>
        <v/>
      </c>
      <c r="G78" s="10">
        <f>IF($A78="","",IFERROR($E78*VLOOKUP($C78,Projects!$A$5:$C$104,3,FALSE),0))</f>
        <v/>
      </c>
      <c r="H78" s="11">
        <f>IF($A78="","",IFERROR(VLOOKUP($D78,Categories!$A$5:$B$24,2,FALSE),"?"))</f>
        <v/>
      </c>
      <c r="I78" s="12">
        <f>IF($A78="","",SUMIFS(Time!$E$5:$E$204,Time!$A$5:$A$204,$A78,Time!$B$5:$B$204,$B78))</f>
        <v/>
      </c>
      <c r="J78" s="11">
        <f>IF($A78="","",IF($E78="","Days missing",IF(ROUND($E78*2,0)/2&lt;&gt;$E78,"Not a half-day step",IF(COUNTIF(Categories!$A$5:$A$24,$D78)=0,"Category not on the Categories tab",IF(COUNTIF(Projects!$A$5:$A$104,$C78)=0,"Project not on the Projects tab",IF(Time!$C$3=0,"",IF($I78&gt;Time!$C$3,"More than a full week logged",IF($I78&lt;Time!$C$3,"Week short by "&amp;TEXT(Time!$C$3-$I78,"0.0")&amp;" days","")))))))))</f>
        <v/>
      </c>
      <c r="K78" s="8" t="n"/>
    </row>
    <row r="79">
      <c r="A79" s="8" t="n"/>
      <c r="B79" s="8" t="n"/>
      <c r="C79" s="8" t="n"/>
      <c r="D79" s="8" t="n"/>
      <c r="E79" s="6" t="n"/>
      <c r="F79" s="9">
        <f>IF($A79="","",IFERROR($E79/SUMIFS(Time!$E$5:$E$204,Time!$A$5:$A$204,$A79,Time!$B$5:$B$204,$B79),0))</f>
        <v/>
      </c>
      <c r="G79" s="10">
        <f>IF($A79="","",IFERROR($E79*VLOOKUP($C79,Projects!$A$5:$C$104,3,FALSE),0))</f>
        <v/>
      </c>
      <c r="H79" s="11">
        <f>IF($A79="","",IFERROR(VLOOKUP($D79,Categories!$A$5:$B$24,2,FALSE),"?"))</f>
        <v/>
      </c>
      <c r="I79" s="12">
        <f>IF($A79="","",SUMIFS(Time!$E$5:$E$204,Time!$A$5:$A$204,$A79,Time!$B$5:$B$204,$B79))</f>
        <v/>
      </c>
      <c r="J79" s="11">
        <f>IF($A79="","",IF($E79="","Days missing",IF(ROUND($E79*2,0)/2&lt;&gt;$E79,"Not a half-day step",IF(COUNTIF(Categories!$A$5:$A$24,$D79)=0,"Category not on the Categories tab",IF(COUNTIF(Projects!$A$5:$A$104,$C79)=0,"Project not on the Projects tab",IF(Time!$C$3=0,"",IF($I79&gt;Time!$C$3,"More than a full week logged",IF($I79&lt;Time!$C$3,"Week short by "&amp;TEXT(Time!$C$3-$I79,"0.0")&amp;" days","")))))))))</f>
        <v/>
      </c>
      <c r="K79" s="8" t="n"/>
    </row>
    <row r="80">
      <c r="A80" s="8" t="n"/>
      <c r="B80" s="8" t="n"/>
      <c r="C80" s="8" t="n"/>
      <c r="D80" s="8" t="n"/>
      <c r="E80" s="6" t="n"/>
      <c r="F80" s="9">
        <f>IF($A80="","",IFERROR($E80/SUMIFS(Time!$E$5:$E$204,Time!$A$5:$A$204,$A80,Time!$B$5:$B$204,$B80),0))</f>
        <v/>
      </c>
      <c r="G80" s="10">
        <f>IF($A80="","",IFERROR($E80*VLOOKUP($C80,Projects!$A$5:$C$104,3,FALSE),0))</f>
        <v/>
      </c>
      <c r="H80" s="11">
        <f>IF($A80="","",IFERROR(VLOOKUP($D80,Categories!$A$5:$B$24,2,FALSE),"?"))</f>
        <v/>
      </c>
      <c r="I80" s="12">
        <f>IF($A80="","",SUMIFS(Time!$E$5:$E$204,Time!$A$5:$A$204,$A80,Time!$B$5:$B$204,$B80))</f>
        <v/>
      </c>
      <c r="J80" s="11">
        <f>IF($A80="","",IF($E80="","Days missing",IF(ROUND($E80*2,0)/2&lt;&gt;$E80,"Not a half-day step",IF(COUNTIF(Categories!$A$5:$A$24,$D80)=0,"Category not on the Categories tab",IF(COUNTIF(Projects!$A$5:$A$104,$C80)=0,"Project not on the Projects tab",IF(Time!$C$3=0,"",IF($I80&gt;Time!$C$3,"More than a full week logged",IF($I80&lt;Time!$C$3,"Week short by "&amp;TEXT(Time!$C$3-$I80,"0.0")&amp;" days","")))))))))</f>
        <v/>
      </c>
      <c r="K80" s="8" t="n"/>
    </row>
    <row r="81">
      <c r="A81" s="8" t="n"/>
      <c r="B81" s="8" t="n"/>
      <c r="C81" s="8" t="n"/>
      <c r="D81" s="8" t="n"/>
      <c r="E81" s="6" t="n"/>
      <c r="F81" s="9">
        <f>IF($A81="","",IFERROR($E81/SUMIFS(Time!$E$5:$E$204,Time!$A$5:$A$204,$A81,Time!$B$5:$B$204,$B81),0))</f>
        <v/>
      </c>
      <c r="G81" s="10">
        <f>IF($A81="","",IFERROR($E81*VLOOKUP($C81,Projects!$A$5:$C$104,3,FALSE),0))</f>
        <v/>
      </c>
      <c r="H81" s="11">
        <f>IF($A81="","",IFERROR(VLOOKUP($D81,Categories!$A$5:$B$24,2,FALSE),"?"))</f>
        <v/>
      </c>
      <c r="I81" s="12">
        <f>IF($A81="","",SUMIFS(Time!$E$5:$E$204,Time!$A$5:$A$204,$A81,Time!$B$5:$B$204,$B81))</f>
        <v/>
      </c>
      <c r="J81" s="11">
        <f>IF($A81="","",IF($E81="","Days missing",IF(ROUND($E81*2,0)/2&lt;&gt;$E81,"Not a half-day step",IF(COUNTIF(Categories!$A$5:$A$24,$D81)=0,"Category not on the Categories tab",IF(COUNTIF(Projects!$A$5:$A$104,$C81)=0,"Project not on the Projects tab",IF(Time!$C$3=0,"",IF($I81&gt;Time!$C$3,"More than a full week logged",IF($I81&lt;Time!$C$3,"Week short by "&amp;TEXT(Time!$C$3-$I81,"0.0")&amp;" days","")))))))))</f>
        <v/>
      </c>
      <c r="K81" s="8" t="n"/>
    </row>
    <row r="82">
      <c r="A82" s="8" t="n"/>
      <c r="B82" s="8" t="n"/>
      <c r="C82" s="8" t="n"/>
      <c r="D82" s="8" t="n"/>
      <c r="E82" s="6" t="n"/>
      <c r="F82" s="9">
        <f>IF($A82="","",IFERROR($E82/SUMIFS(Time!$E$5:$E$204,Time!$A$5:$A$204,$A82,Time!$B$5:$B$204,$B82),0))</f>
        <v/>
      </c>
      <c r="G82" s="10">
        <f>IF($A82="","",IFERROR($E82*VLOOKUP($C82,Projects!$A$5:$C$104,3,FALSE),0))</f>
        <v/>
      </c>
      <c r="H82" s="11">
        <f>IF($A82="","",IFERROR(VLOOKUP($D82,Categories!$A$5:$B$24,2,FALSE),"?"))</f>
        <v/>
      </c>
      <c r="I82" s="12">
        <f>IF($A82="","",SUMIFS(Time!$E$5:$E$204,Time!$A$5:$A$204,$A82,Time!$B$5:$B$204,$B82))</f>
        <v/>
      </c>
      <c r="J82" s="11">
        <f>IF($A82="","",IF($E82="","Days missing",IF(ROUND($E82*2,0)/2&lt;&gt;$E82,"Not a half-day step",IF(COUNTIF(Categories!$A$5:$A$24,$D82)=0,"Category not on the Categories tab",IF(COUNTIF(Projects!$A$5:$A$104,$C82)=0,"Project not on the Projects tab",IF(Time!$C$3=0,"",IF($I82&gt;Time!$C$3,"More than a full week logged",IF($I82&lt;Time!$C$3,"Week short by "&amp;TEXT(Time!$C$3-$I82,"0.0")&amp;" days","")))))))))</f>
        <v/>
      </c>
      <c r="K82" s="8" t="n"/>
    </row>
    <row r="83">
      <c r="A83" s="8" t="n"/>
      <c r="B83" s="8" t="n"/>
      <c r="C83" s="8" t="n"/>
      <c r="D83" s="8" t="n"/>
      <c r="E83" s="6" t="n"/>
      <c r="F83" s="9">
        <f>IF($A83="","",IFERROR($E83/SUMIFS(Time!$E$5:$E$204,Time!$A$5:$A$204,$A83,Time!$B$5:$B$204,$B83),0))</f>
        <v/>
      </c>
      <c r="G83" s="10">
        <f>IF($A83="","",IFERROR($E83*VLOOKUP($C83,Projects!$A$5:$C$104,3,FALSE),0))</f>
        <v/>
      </c>
      <c r="H83" s="11">
        <f>IF($A83="","",IFERROR(VLOOKUP($D83,Categories!$A$5:$B$24,2,FALSE),"?"))</f>
        <v/>
      </c>
      <c r="I83" s="12">
        <f>IF($A83="","",SUMIFS(Time!$E$5:$E$204,Time!$A$5:$A$204,$A83,Time!$B$5:$B$204,$B83))</f>
        <v/>
      </c>
      <c r="J83" s="11">
        <f>IF($A83="","",IF($E83="","Days missing",IF(ROUND($E83*2,0)/2&lt;&gt;$E83,"Not a half-day step",IF(COUNTIF(Categories!$A$5:$A$24,$D83)=0,"Category not on the Categories tab",IF(COUNTIF(Projects!$A$5:$A$104,$C83)=0,"Project not on the Projects tab",IF(Time!$C$3=0,"",IF($I83&gt;Time!$C$3,"More than a full week logged",IF($I83&lt;Time!$C$3,"Week short by "&amp;TEXT(Time!$C$3-$I83,"0.0")&amp;" days","")))))))))</f>
        <v/>
      </c>
      <c r="K83" s="8" t="n"/>
    </row>
    <row r="84">
      <c r="A84" s="8" t="n"/>
      <c r="B84" s="8" t="n"/>
      <c r="C84" s="8" t="n"/>
      <c r="D84" s="8" t="n"/>
      <c r="E84" s="6" t="n"/>
      <c r="F84" s="9">
        <f>IF($A84="","",IFERROR($E84/SUMIFS(Time!$E$5:$E$204,Time!$A$5:$A$204,$A84,Time!$B$5:$B$204,$B84),0))</f>
        <v/>
      </c>
      <c r="G84" s="10">
        <f>IF($A84="","",IFERROR($E84*VLOOKUP($C84,Projects!$A$5:$C$104,3,FALSE),0))</f>
        <v/>
      </c>
      <c r="H84" s="11">
        <f>IF($A84="","",IFERROR(VLOOKUP($D84,Categories!$A$5:$B$24,2,FALSE),"?"))</f>
        <v/>
      </c>
      <c r="I84" s="12">
        <f>IF($A84="","",SUMIFS(Time!$E$5:$E$204,Time!$A$5:$A$204,$A84,Time!$B$5:$B$204,$B84))</f>
        <v/>
      </c>
      <c r="J84" s="11">
        <f>IF($A84="","",IF($E84="","Days missing",IF(ROUND($E84*2,0)/2&lt;&gt;$E84,"Not a half-day step",IF(COUNTIF(Categories!$A$5:$A$24,$D84)=0,"Category not on the Categories tab",IF(COUNTIF(Projects!$A$5:$A$104,$C84)=0,"Project not on the Projects tab",IF(Time!$C$3=0,"",IF($I84&gt;Time!$C$3,"More than a full week logged",IF($I84&lt;Time!$C$3,"Week short by "&amp;TEXT(Time!$C$3-$I84,"0.0")&amp;" days","")))))))))</f>
        <v/>
      </c>
      <c r="K84" s="8" t="n"/>
    </row>
    <row r="85">
      <c r="A85" s="8" t="n"/>
      <c r="B85" s="8" t="n"/>
      <c r="C85" s="8" t="n"/>
      <c r="D85" s="8" t="n"/>
      <c r="E85" s="6" t="n"/>
      <c r="F85" s="9">
        <f>IF($A85="","",IFERROR($E85/SUMIFS(Time!$E$5:$E$204,Time!$A$5:$A$204,$A85,Time!$B$5:$B$204,$B85),0))</f>
        <v/>
      </c>
      <c r="G85" s="10">
        <f>IF($A85="","",IFERROR($E85*VLOOKUP($C85,Projects!$A$5:$C$104,3,FALSE),0))</f>
        <v/>
      </c>
      <c r="H85" s="11">
        <f>IF($A85="","",IFERROR(VLOOKUP($D85,Categories!$A$5:$B$24,2,FALSE),"?"))</f>
        <v/>
      </c>
      <c r="I85" s="12">
        <f>IF($A85="","",SUMIFS(Time!$E$5:$E$204,Time!$A$5:$A$204,$A85,Time!$B$5:$B$204,$B85))</f>
        <v/>
      </c>
      <c r="J85" s="11">
        <f>IF($A85="","",IF($E85="","Days missing",IF(ROUND($E85*2,0)/2&lt;&gt;$E85,"Not a half-day step",IF(COUNTIF(Categories!$A$5:$A$24,$D85)=0,"Category not on the Categories tab",IF(COUNTIF(Projects!$A$5:$A$104,$C85)=0,"Project not on the Projects tab",IF(Time!$C$3=0,"",IF($I85&gt;Time!$C$3,"More than a full week logged",IF($I85&lt;Time!$C$3,"Week short by "&amp;TEXT(Time!$C$3-$I85,"0.0")&amp;" days","")))))))))</f>
        <v/>
      </c>
      <c r="K85" s="8" t="n"/>
    </row>
    <row r="86">
      <c r="A86" s="8" t="n"/>
      <c r="B86" s="8" t="n"/>
      <c r="C86" s="8" t="n"/>
      <c r="D86" s="8" t="n"/>
      <c r="E86" s="6" t="n"/>
      <c r="F86" s="9">
        <f>IF($A86="","",IFERROR($E86/SUMIFS(Time!$E$5:$E$204,Time!$A$5:$A$204,$A86,Time!$B$5:$B$204,$B86),0))</f>
        <v/>
      </c>
      <c r="G86" s="10">
        <f>IF($A86="","",IFERROR($E86*VLOOKUP($C86,Projects!$A$5:$C$104,3,FALSE),0))</f>
        <v/>
      </c>
      <c r="H86" s="11">
        <f>IF($A86="","",IFERROR(VLOOKUP($D86,Categories!$A$5:$B$24,2,FALSE),"?"))</f>
        <v/>
      </c>
      <c r="I86" s="12">
        <f>IF($A86="","",SUMIFS(Time!$E$5:$E$204,Time!$A$5:$A$204,$A86,Time!$B$5:$B$204,$B86))</f>
        <v/>
      </c>
      <c r="J86" s="11">
        <f>IF($A86="","",IF($E86="","Days missing",IF(ROUND($E86*2,0)/2&lt;&gt;$E86,"Not a half-day step",IF(COUNTIF(Categories!$A$5:$A$24,$D86)=0,"Category not on the Categories tab",IF(COUNTIF(Projects!$A$5:$A$104,$C86)=0,"Project not on the Projects tab",IF(Time!$C$3=0,"",IF($I86&gt;Time!$C$3,"More than a full week logged",IF($I86&lt;Time!$C$3,"Week short by "&amp;TEXT(Time!$C$3-$I86,"0.0")&amp;" days","")))))))))</f>
        <v/>
      </c>
      <c r="K86" s="8" t="n"/>
    </row>
    <row r="87">
      <c r="A87" s="8" t="n"/>
      <c r="B87" s="8" t="n"/>
      <c r="C87" s="8" t="n"/>
      <c r="D87" s="8" t="n"/>
      <c r="E87" s="6" t="n"/>
      <c r="F87" s="9">
        <f>IF($A87="","",IFERROR($E87/SUMIFS(Time!$E$5:$E$204,Time!$A$5:$A$204,$A87,Time!$B$5:$B$204,$B87),0))</f>
        <v/>
      </c>
      <c r="G87" s="10">
        <f>IF($A87="","",IFERROR($E87*VLOOKUP($C87,Projects!$A$5:$C$104,3,FALSE),0))</f>
        <v/>
      </c>
      <c r="H87" s="11">
        <f>IF($A87="","",IFERROR(VLOOKUP($D87,Categories!$A$5:$B$24,2,FALSE),"?"))</f>
        <v/>
      </c>
      <c r="I87" s="12">
        <f>IF($A87="","",SUMIFS(Time!$E$5:$E$204,Time!$A$5:$A$204,$A87,Time!$B$5:$B$204,$B87))</f>
        <v/>
      </c>
      <c r="J87" s="11">
        <f>IF($A87="","",IF($E87="","Days missing",IF(ROUND($E87*2,0)/2&lt;&gt;$E87,"Not a half-day step",IF(COUNTIF(Categories!$A$5:$A$24,$D87)=0,"Category not on the Categories tab",IF(COUNTIF(Projects!$A$5:$A$104,$C87)=0,"Project not on the Projects tab",IF(Time!$C$3=0,"",IF($I87&gt;Time!$C$3,"More than a full week logged",IF($I87&lt;Time!$C$3,"Week short by "&amp;TEXT(Time!$C$3-$I87,"0.0")&amp;" days","")))))))))</f>
        <v/>
      </c>
      <c r="K87" s="8" t="n"/>
    </row>
    <row r="88">
      <c r="A88" s="8" t="n"/>
      <c r="B88" s="8" t="n"/>
      <c r="C88" s="8" t="n"/>
      <c r="D88" s="8" t="n"/>
      <c r="E88" s="6" t="n"/>
      <c r="F88" s="9">
        <f>IF($A88="","",IFERROR($E88/SUMIFS(Time!$E$5:$E$204,Time!$A$5:$A$204,$A88,Time!$B$5:$B$204,$B88),0))</f>
        <v/>
      </c>
      <c r="G88" s="10">
        <f>IF($A88="","",IFERROR($E88*VLOOKUP($C88,Projects!$A$5:$C$104,3,FALSE),0))</f>
        <v/>
      </c>
      <c r="H88" s="11">
        <f>IF($A88="","",IFERROR(VLOOKUP($D88,Categories!$A$5:$B$24,2,FALSE),"?"))</f>
        <v/>
      </c>
      <c r="I88" s="12">
        <f>IF($A88="","",SUMIFS(Time!$E$5:$E$204,Time!$A$5:$A$204,$A88,Time!$B$5:$B$204,$B88))</f>
        <v/>
      </c>
      <c r="J88" s="11">
        <f>IF($A88="","",IF($E88="","Days missing",IF(ROUND($E88*2,0)/2&lt;&gt;$E88,"Not a half-day step",IF(COUNTIF(Categories!$A$5:$A$24,$D88)=0,"Category not on the Categories tab",IF(COUNTIF(Projects!$A$5:$A$104,$C88)=0,"Project not on the Projects tab",IF(Time!$C$3=0,"",IF($I88&gt;Time!$C$3,"More than a full week logged",IF($I88&lt;Time!$C$3,"Week short by "&amp;TEXT(Time!$C$3-$I88,"0.0")&amp;" days","")))))))))</f>
        <v/>
      </c>
      <c r="K88" s="8" t="n"/>
    </row>
    <row r="89">
      <c r="A89" s="8" t="n"/>
      <c r="B89" s="8" t="n"/>
      <c r="C89" s="8" t="n"/>
      <c r="D89" s="8" t="n"/>
      <c r="E89" s="6" t="n"/>
      <c r="F89" s="9">
        <f>IF($A89="","",IFERROR($E89/SUMIFS(Time!$E$5:$E$204,Time!$A$5:$A$204,$A89,Time!$B$5:$B$204,$B89),0))</f>
        <v/>
      </c>
      <c r="G89" s="10">
        <f>IF($A89="","",IFERROR($E89*VLOOKUP($C89,Projects!$A$5:$C$104,3,FALSE),0))</f>
        <v/>
      </c>
      <c r="H89" s="11">
        <f>IF($A89="","",IFERROR(VLOOKUP($D89,Categories!$A$5:$B$24,2,FALSE),"?"))</f>
        <v/>
      </c>
      <c r="I89" s="12">
        <f>IF($A89="","",SUMIFS(Time!$E$5:$E$204,Time!$A$5:$A$204,$A89,Time!$B$5:$B$204,$B89))</f>
        <v/>
      </c>
      <c r="J89" s="11">
        <f>IF($A89="","",IF($E89="","Days missing",IF(ROUND($E89*2,0)/2&lt;&gt;$E89,"Not a half-day step",IF(COUNTIF(Categories!$A$5:$A$24,$D89)=0,"Category not on the Categories tab",IF(COUNTIF(Projects!$A$5:$A$104,$C89)=0,"Project not on the Projects tab",IF(Time!$C$3=0,"",IF($I89&gt;Time!$C$3,"More than a full week logged",IF($I89&lt;Time!$C$3,"Week short by "&amp;TEXT(Time!$C$3-$I89,"0.0")&amp;" days","")))))))))</f>
        <v/>
      </c>
      <c r="K89" s="8" t="n"/>
    </row>
    <row r="90">
      <c r="A90" s="8" t="n"/>
      <c r="B90" s="8" t="n"/>
      <c r="C90" s="8" t="n"/>
      <c r="D90" s="8" t="n"/>
      <c r="E90" s="6" t="n"/>
      <c r="F90" s="9">
        <f>IF($A90="","",IFERROR($E90/SUMIFS(Time!$E$5:$E$204,Time!$A$5:$A$204,$A90,Time!$B$5:$B$204,$B90),0))</f>
        <v/>
      </c>
      <c r="G90" s="10">
        <f>IF($A90="","",IFERROR($E90*VLOOKUP($C90,Projects!$A$5:$C$104,3,FALSE),0))</f>
        <v/>
      </c>
      <c r="H90" s="11">
        <f>IF($A90="","",IFERROR(VLOOKUP($D90,Categories!$A$5:$B$24,2,FALSE),"?"))</f>
        <v/>
      </c>
      <c r="I90" s="12">
        <f>IF($A90="","",SUMIFS(Time!$E$5:$E$204,Time!$A$5:$A$204,$A90,Time!$B$5:$B$204,$B90))</f>
        <v/>
      </c>
      <c r="J90" s="11">
        <f>IF($A90="","",IF($E90="","Days missing",IF(ROUND($E90*2,0)/2&lt;&gt;$E90,"Not a half-day step",IF(COUNTIF(Categories!$A$5:$A$24,$D90)=0,"Category not on the Categories tab",IF(COUNTIF(Projects!$A$5:$A$104,$C90)=0,"Project not on the Projects tab",IF(Time!$C$3=0,"",IF($I90&gt;Time!$C$3,"More than a full week logged",IF($I90&lt;Time!$C$3,"Week short by "&amp;TEXT(Time!$C$3-$I90,"0.0")&amp;" days","")))))))))</f>
        <v/>
      </c>
      <c r="K90" s="8" t="n"/>
    </row>
    <row r="91">
      <c r="A91" s="8" t="n"/>
      <c r="B91" s="8" t="n"/>
      <c r="C91" s="8" t="n"/>
      <c r="D91" s="8" t="n"/>
      <c r="E91" s="6" t="n"/>
      <c r="F91" s="9">
        <f>IF($A91="","",IFERROR($E91/SUMIFS(Time!$E$5:$E$204,Time!$A$5:$A$204,$A91,Time!$B$5:$B$204,$B91),0))</f>
        <v/>
      </c>
      <c r="G91" s="10">
        <f>IF($A91="","",IFERROR($E91*VLOOKUP($C91,Projects!$A$5:$C$104,3,FALSE),0))</f>
        <v/>
      </c>
      <c r="H91" s="11">
        <f>IF($A91="","",IFERROR(VLOOKUP($D91,Categories!$A$5:$B$24,2,FALSE),"?"))</f>
        <v/>
      </c>
      <c r="I91" s="12">
        <f>IF($A91="","",SUMIFS(Time!$E$5:$E$204,Time!$A$5:$A$204,$A91,Time!$B$5:$B$204,$B91))</f>
        <v/>
      </c>
      <c r="J91" s="11">
        <f>IF($A91="","",IF($E91="","Days missing",IF(ROUND($E91*2,0)/2&lt;&gt;$E91,"Not a half-day step",IF(COUNTIF(Categories!$A$5:$A$24,$D91)=0,"Category not on the Categories tab",IF(COUNTIF(Projects!$A$5:$A$104,$C91)=0,"Project not on the Projects tab",IF(Time!$C$3=0,"",IF($I91&gt;Time!$C$3,"More than a full week logged",IF($I91&lt;Time!$C$3,"Week short by "&amp;TEXT(Time!$C$3-$I91,"0.0")&amp;" days","")))))))))</f>
        <v/>
      </c>
      <c r="K91" s="8" t="n"/>
    </row>
    <row r="92">
      <c r="A92" s="8" t="n"/>
      <c r="B92" s="8" t="n"/>
      <c r="C92" s="8" t="n"/>
      <c r="D92" s="8" t="n"/>
      <c r="E92" s="6" t="n"/>
      <c r="F92" s="9">
        <f>IF($A92="","",IFERROR($E92/SUMIFS(Time!$E$5:$E$204,Time!$A$5:$A$204,$A92,Time!$B$5:$B$204,$B92),0))</f>
        <v/>
      </c>
      <c r="G92" s="10">
        <f>IF($A92="","",IFERROR($E92*VLOOKUP($C92,Projects!$A$5:$C$104,3,FALSE),0))</f>
        <v/>
      </c>
      <c r="H92" s="11">
        <f>IF($A92="","",IFERROR(VLOOKUP($D92,Categories!$A$5:$B$24,2,FALSE),"?"))</f>
        <v/>
      </c>
      <c r="I92" s="12">
        <f>IF($A92="","",SUMIFS(Time!$E$5:$E$204,Time!$A$5:$A$204,$A92,Time!$B$5:$B$204,$B92))</f>
        <v/>
      </c>
      <c r="J92" s="11">
        <f>IF($A92="","",IF($E92="","Days missing",IF(ROUND($E92*2,0)/2&lt;&gt;$E92,"Not a half-day step",IF(COUNTIF(Categories!$A$5:$A$24,$D92)=0,"Category not on the Categories tab",IF(COUNTIF(Projects!$A$5:$A$104,$C92)=0,"Project not on the Projects tab",IF(Time!$C$3=0,"",IF($I92&gt;Time!$C$3,"More than a full week logged",IF($I92&lt;Time!$C$3,"Week short by "&amp;TEXT(Time!$C$3-$I92,"0.0")&amp;" days","")))))))))</f>
        <v/>
      </c>
      <c r="K92" s="8" t="n"/>
    </row>
    <row r="93">
      <c r="A93" s="8" t="n"/>
      <c r="B93" s="8" t="n"/>
      <c r="C93" s="8" t="n"/>
      <c r="D93" s="8" t="n"/>
      <c r="E93" s="6" t="n"/>
      <c r="F93" s="9">
        <f>IF($A93="","",IFERROR($E93/SUMIFS(Time!$E$5:$E$204,Time!$A$5:$A$204,$A93,Time!$B$5:$B$204,$B93),0))</f>
        <v/>
      </c>
      <c r="G93" s="10">
        <f>IF($A93="","",IFERROR($E93*VLOOKUP($C93,Projects!$A$5:$C$104,3,FALSE),0))</f>
        <v/>
      </c>
      <c r="H93" s="11">
        <f>IF($A93="","",IFERROR(VLOOKUP($D93,Categories!$A$5:$B$24,2,FALSE),"?"))</f>
        <v/>
      </c>
      <c r="I93" s="12">
        <f>IF($A93="","",SUMIFS(Time!$E$5:$E$204,Time!$A$5:$A$204,$A93,Time!$B$5:$B$204,$B93))</f>
        <v/>
      </c>
      <c r="J93" s="11">
        <f>IF($A93="","",IF($E93="","Days missing",IF(ROUND($E93*2,0)/2&lt;&gt;$E93,"Not a half-day step",IF(COUNTIF(Categories!$A$5:$A$24,$D93)=0,"Category not on the Categories tab",IF(COUNTIF(Projects!$A$5:$A$104,$C93)=0,"Project not on the Projects tab",IF(Time!$C$3=0,"",IF($I93&gt;Time!$C$3,"More than a full week logged",IF($I93&lt;Time!$C$3,"Week short by "&amp;TEXT(Time!$C$3-$I93,"0.0")&amp;" days","")))))))))</f>
        <v/>
      </c>
      <c r="K93" s="8" t="n"/>
    </row>
    <row r="94">
      <c r="A94" s="8" t="n"/>
      <c r="B94" s="8" t="n"/>
      <c r="C94" s="8" t="n"/>
      <c r="D94" s="8" t="n"/>
      <c r="E94" s="6" t="n"/>
      <c r="F94" s="9">
        <f>IF($A94="","",IFERROR($E94/SUMIFS(Time!$E$5:$E$204,Time!$A$5:$A$204,$A94,Time!$B$5:$B$204,$B94),0))</f>
        <v/>
      </c>
      <c r="G94" s="10">
        <f>IF($A94="","",IFERROR($E94*VLOOKUP($C94,Projects!$A$5:$C$104,3,FALSE),0))</f>
        <v/>
      </c>
      <c r="H94" s="11">
        <f>IF($A94="","",IFERROR(VLOOKUP($D94,Categories!$A$5:$B$24,2,FALSE),"?"))</f>
        <v/>
      </c>
      <c r="I94" s="12">
        <f>IF($A94="","",SUMIFS(Time!$E$5:$E$204,Time!$A$5:$A$204,$A94,Time!$B$5:$B$204,$B94))</f>
        <v/>
      </c>
      <c r="J94" s="11">
        <f>IF($A94="","",IF($E94="","Days missing",IF(ROUND($E94*2,0)/2&lt;&gt;$E94,"Not a half-day step",IF(COUNTIF(Categories!$A$5:$A$24,$D94)=0,"Category not on the Categories tab",IF(COUNTIF(Projects!$A$5:$A$104,$C94)=0,"Project not on the Projects tab",IF(Time!$C$3=0,"",IF($I94&gt;Time!$C$3,"More than a full week logged",IF($I94&lt;Time!$C$3,"Week short by "&amp;TEXT(Time!$C$3-$I94,"0.0")&amp;" days","")))))))))</f>
        <v/>
      </c>
      <c r="K94" s="8" t="n"/>
    </row>
    <row r="95">
      <c r="A95" s="8" t="n"/>
      <c r="B95" s="8" t="n"/>
      <c r="C95" s="8" t="n"/>
      <c r="D95" s="8" t="n"/>
      <c r="E95" s="6" t="n"/>
      <c r="F95" s="9">
        <f>IF($A95="","",IFERROR($E95/SUMIFS(Time!$E$5:$E$204,Time!$A$5:$A$204,$A95,Time!$B$5:$B$204,$B95),0))</f>
        <v/>
      </c>
      <c r="G95" s="10">
        <f>IF($A95="","",IFERROR($E95*VLOOKUP($C95,Projects!$A$5:$C$104,3,FALSE),0))</f>
        <v/>
      </c>
      <c r="H95" s="11">
        <f>IF($A95="","",IFERROR(VLOOKUP($D95,Categories!$A$5:$B$24,2,FALSE),"?"))</f>
        <v/>
      </c>
      <c r="I95" s="12">
        <f>IF($A95="","",SUMIFS(Time!$E$5:$E$204,Time!$A$5:$A$204,$A95,Time!$B$5:$B$204,$B95))</f>
        <v/>
      </c>
      <c r="J95" s="11">
        <f>IF($A95="","",IF($E95="","Days missing",IF(ROUND($E95*2,0)/2&lt;&gt;$E95,"Not a half-day step",IF(COUNTIF(Categories!$A$5:$A$24,$D95)=0,"Category not on the Categories tab",IF(COUNTIF(Projects!$A$5:$A$104,$C95)=0,"Project not on the Projects tab",IF(Time!$C$3=0,"",IF($I95&gt;Time!$C$3,"More than a full week logged",IF($I95&lt;Time!$C$3,"Week short by "&amp;TEXT(Time!$C$3-$I95,"0.0")&amp;" days","")))))))))</f>
        <v/>
      </c>
      <c r="K95" s="8" t="n"/>
    </row>
    <row r="96">
      <c r="A96" s="8" t="n"/>
      <c r="B96" s="8" t="n"/>
      <c r="C96" s="8" t="n"/>
      <c r="D96" s="8" t="n"/>
      <c r="E96" s="6" t="n"/>
      <c r="F96" s="9">
        <f>IF($A96="","",IFERROR($E96/SUMIFS(Time!$E$5:$E$204,Time!$A$5:$A$204,$A96,Time!$B$5:$B$204,$B96),0))</f>
        <v/>
      </c>
      <c r="G96" s="10">
        <f>IF($A96="","",IFERROR($E96*VLOOKUP($C96,Projects!$A$5:$C$104,3,FALSE),0))</f>
        <v/>
      </c>
      <c r="H96" s="11">
        <f>IF($A96="","",IFERROR(VLOOKUP($D96,Categories!$A$5:$B$24,2,FALSE),"?"))</f>
        <v/>
      </c>
      <c r="I96" s="12">
        <f>IF($A96="","",SUMIFS(Time!$E$5:$E$204,Time!$A$5:$A$204,$A96,Time!$B$5:$B$204,$B96))</f>
        <v/>
      </c>
      <c r="J96" s="11">
        <f>IF($A96="","",IF($E96="","Days missing",IF(ROUND($E96*2,0)/2&lt;&gt;$E96,"Not a half-day step",IF(COUNTIF(Categories!$A$5:$A$24,$D96)=0,"Category not on the Categories tab",IF(COUNTIF(Projects!$A$5:$A$104,$C96)=0,"Project not on the Projects tab",IF(Time!$C$3=0,"",IF($I96&gt;Time!$C$3,"More than a full week logged",IF($I96&lt;Time!$C$3,"Week short by "&amp;TEXT(Time!$C$3-$I96,"0.0")&amp;" days","")))))))))</f>
        <v/>
      </c>
      <c r="K96" s="8" t="n"/>
    </row>
    <row r="97">
      <c r="A97" s="8" t="n"/>
      <c r="B97" s="8" t="n"/>
      <c r="C97" s="8" t="n"/>
      <c r="D97" s="8" t="n"/>
      <c r="E97" s="6" t="n"/>
      <c r="F97" s="9">
        <f>IF($A97="","",IFERROR($E97/SUMIFS(Time!$E$5:$E$204,Time!$A$5:$A$204,$A97,Time!$B$5:$B$204,$B97),0))</f>
        <v/>
      </c>
      <c r="G97" s="10">
        <f>IF($A97="","",IFERROR($E97*VLOOKUP($C97,Projects!$A$5:$C$104,3,FALSE),0))</f>
        <v/>
      </c>
      <c r="H97" s="11">
        <f>IF($A97="","",IFERROR(VLOOKUP($D97,Categories!$A$5:$B$24,2,FALSE),"?"))</f>
        <v/>
      </c>
      <c r="I97" s="12">
        <f>IF($A97="","",SUMIFS(Time!$E$5:$E$204,Time!$A$5:$A$204,$A97,Time!$B$5:$B$204,$B97))</f>
        <v/>
      </c>
      <c r="J97" s="11">
        <f>IF($A97="","",IF($E97="","Days missing",IF(ROUND($E97*2,0)/2&lt;&gt;$E97,"Not a half-day step",IF(COUNTIF(Categories!$A$5:$A$24,$D97)=0,"Category not on the Categories tab",IF(COUNTIF(Projects!$A$5:$A$104,$C97)=0,"Project not on the Projects tab",IF(Time!$C$3=0,"",IF($I97&gt;Time!$C$3,"More than a full week logged",IF($I97&lt;Time!$C$3,"Week short by "&amp;TEXT(Time!$C$3-$I97,"0.0")&amp;" days","")))))))))</f>
        <v/>
      </c>
      <c r="K97" s="8" t="n"/>
    </row>
    <row r="98">
      <c r="A98" s="8" t="n"/>
      <c r="B98" s="8" t="n"/>
      <c r="C98" s="8" t="n"/>
      <c r="D98" s="8" t="n"/>
      <c r="E98" s="6" t="n"/>
      <c r="F98" s="9">
        <f>IF($A98="","",IFERROR($E98/SUMIFS(Time!$E$5:$E$204,Time!$A$5:$A$204,$A98,Time!$B$5:$B$204,$B98),0))</f>
        <v/>
      </c>
      <c r="G98" s="10">
        <f>IF($A98="","",IFERROR($E98*VLOOKUP($C98,Projects!$A$5:$C$104,3,FALSE),0))</f>
        <v/>
      </c>
      <c r="H98" s="11">
        <f>IF($A98="","",IFERROR(VLOOKUP($D98,Categories!$A$5:$B$24,2,FALSE),"?"))</f>
        <v/>
      </c>
      <c r="I98" s="12">
        <f>IF($A98="","",SUMIFS(Time!$E$5:$E$204,Time!$A$5:$A$204,$A98,Time!$B$5:$B$204,$B98))</f>
        <v/>
      </c>
      <c r="J98" s="11">
        <f>IF($A98="","",IF($E98="","Days missing",IF(ROUND($E98*2,0)/2&lt;&gt;$E98,"Not a half-day step",IF(COUNTIF(Categories!$A$5:$A$24,$D98)=0,"Category not on the Categories tab",IF(COUNTIF(Projects!$A$5:$A$104,$C98)=0,"Project not on the Projects tab",IF(Time!$C$3=0,"",IF($I98&gt;Time!$C$3,"More than a full week logged",IF($I98&lt;Time!$C$3,"Week short by "&amp;TEXT(Time!$C$3-$I98,"0.0")&amp;" days","")))))))))</f>
        <v/>
      </c>
      <c r="K98" s="8" t="n"/>
    </row>
    <row r="99">
      <c r="A99" s="8" t="n"/>
      <c r="B99" s="8" t="n"/>
      <c r="C99" s="8" t="n"/>
      <c r="D99" s="8" t="n"/>
      <c r="E99" s="6" t="n"/>
      <c r="F99" s="9">
        <f>IF($A99="","",IFERROR($E99/SUMIFS(Time!$E$5:$E$204,Time!$A$5:$A$204,$A99,Time!$B$5:$B$204,$B99),0))</f>
        <v/>
      </c>
      <c r="G99" s="10">
        <f>IF($A99="","",IFERROR($E99*VLOOKUP($C99,Projects!$A$5:$C$104,3,FALSE),0))</f>
        <v/>
      </c>
      <c r="H99" s="11">
        <f>IF($A99="","",IFERROR(VLOOKUP($D99,Categories!$A$5:$B$24,2,FALSE),"?"))</f>
        <v/>
      </c>
      <c r="I99" s="12">
        <f>IF($A99="","",SUMIFS(Time!$E$5:$E$204,Time!$A$5:$A$204,$A99,Time!$B$5:$B$204,$B99))</f>
        <v/>
      </c>
      <c r="J99" s="11">
        <f>IF($A99="","",IF($E99="","Days missing",IF(ROUND($E99*2,0)/2&lt;&gt;$E99,"Not a half-day step",IF(COUNTIF(Categories!$A$5:$A$24,$D99)=0,"Category not on the Categories tab",IF(COUNTIF(Projects!$A$5:$A$104,$C99)=0,"Project not on the Projects tab",IF(Time!$C$3=0,"",IF($I99&gt;Time!$C$3,"More than a full week logged",IF($I99&lt;Time!$C$3,"Week short by "&amp;TEXT(Time!$C$3-$I99,"0.0")&amp;" days","")))))))))</f>
        <v/>
      </c>
      <c r="K99" s="8" t="n"/>
    </row>
    <row r="100">
      <c r="A100" s="8" t="n"/>
      <c r="B100" s="8" t="n"/>
      <c r="C100" s="8" t="n"/>
      <c r="D100" s="8" t="n"/>
      <c r="E100" s="6" t="n"/>
      <c r="F100" s="9">
        <f>IF($A100="","",IFERROR($E100/SUMIFS(Time!$E$5:$E$204,Time!$A$5:$A$204,$A100,Time!$B$5:$B$204,$B100),0))</f>
        <v/>
      </c>
      <c r="G100" s="10">
        <f>IF($A100="","",IFERROR($E100*VLOOKUP($C100,Projects!$A$5:$C$104,3,FALSE),0))</f>
        <v/>
      </c>
      <c r="H100" s="11">
        <f>IF($A100="","",IFERROR(VLOOKUP($D100,Categories!$A$5:$B$24,2,FALSE),"?"))</f>
        <v/>
      </c>
      <c r="I100" s="12">
        <f>IF($A100="","",SUMIFS(Time!$E$5:$E$204,Time!$A$5:$A$204,$A100,Time!$B$5:$B$204,$B100))</f>
        <v/>
      </c>
      <c r="J100" s="11">
        <f>IF($A100="","",IF($E100="","Days missing",IF(ROUND($E100*2,0)/2&lt;&gt;$E100,"Not a half-day step",IF(COUNTIF(Categories!$A$5:$A$24,$D100)=0,"Category not on the Categories tab",IF(COUNTIF(Projects!$A$5:$A$104,$C100)=0,"Project not on the Projects tab",IF(Time!$C$3=0,"",IF($I100&gt;Time!$C$3,"More than a full week logged",IF($I100&lt;Time!$C$3,"Week short by "&amp;TEXT(Time!$C$3-$I100,"0.0")&amp;" days","")))))))))</f>
        <v/>
      </c>
      <c r="K100" s="8" t="n"/>
    </row>
    <row r="101">
      <c r="A101" s="8" t="n"/>
      <c r="B101" s="8" t="n"/>
      <c r="C101" s="8" t="n"/>
      <c r="D101" s="8" t="n"/>
      <c r="E101" s="6" t="n"/>
      <c r="F101" s="9">
        <f>IF($A101="","",IFERROR($E101/SUMIFS(Time!$E$5:$E$204,Time!$A$5:$A$204,$A101,Time!$B$5:$B$204,$B101),0))</f>
        <v/>
      </c>
      <c r="G101" s="10">
        <f>IF($A101="","",IFERROR($E101*VLOOKUP($C101,Projects!$A$5:$C$104,3,FALSE),0))</f>
        <v/>
      </c>
      <c r="H101" s="11">
        <f>IF($A101="","",IFERROR(VLOOKUP($D101,Categories!$A$5:$B$24,2,FALSE),"?"))</f>
        <v/>
      </c>
      <c r="I101" s="12">
        <f>IF($A101="","",SUMIFS(Time!$E$5:$E$204,Time!$A$5:$A$204,$A101,Time!$B$5:$B$204,$B101))</f>
        <v/>
      </c>
      <c r="J101" s="11">
        <f>IF($A101="","",IF($E101="","Days missing",IF(ROUND($E101*2,0)/2&lt;&gt;$E101,"Not a half-day step",IF(COUNTIF(Categories!$A$5:$A$24,$D101)=0,"Category not on the Categories tab",IF(COUNTIF(Projects!$A$5:$A$104,$C101)=0,"Project not on the Projects tab",IF(Time!$C$3=0,"",IF($I101&gt;Time!$C$3,"More than a full week logged",IF($I101&lt;Time!$C$3,"Week short by "&amp;TEXT(Time!$C$3-$I101,"0.0")&amp;" days","")))))))))</f>
        <v/>
      </c>
      <c r="K101" s="8" t="n"/>
    </row>
    <row r="102">
      <c r="A102" s="8" t="n"/>
      <c r="B102" s="8" t="n"/>
      <c r="C102" s="8" t="n"/>
      <c r="D102" s="8" t="n"/>
      <c r="E102" s="6" t="n"/>
      <c r="F102" s="9">
        <f>IF($A102="","",IFERROR($E102/SUMIFS(Time!$E$5:$E$204,Time!$A$5:$A$204,$A102,Time!$B$5:$B$204,$B102),0))</f>
        <v/>
      </c>
      <c r="G102" s="10">
        <f>IF($A102="","",IFERROR($E102*VLOOKUP($C102,Projects!$A$5:$C$104,3,FALSE),0))</f>
        <v/>
      </c>
      <c r="H102" s="11">
        <f>IF($A102="","",IFERROR(VLOOKUP($D102,Categories!$A$5:$B$24,2,FALSE),"?"))</f>
        <v/>
      </c>
      <c r="I102" s="12">
        <f>IF($A102="","",SUMIFS(Time!$E$5:$E$204,Time!$A$5:$A$204,$A102,Time!$B$5:$B$204,$B102))</f>
        <v/>
      </c>
      <c r="J102" s="11">
        <f>IF($A102="","",IF($E102="","Days missing",IF(ROUND($E102*2,0)/2&lt;&gt;$E102,"Not a half-day step",IF(COUNTIF(Categories!$A$5:$A$24,$D102)=0,"Category not on the Categories tab",IF(COUNTIF(Projects!$A$5:$A$104,$C102)=0,"Project not on the Projects tab",IF(Time!$C$3=0,"",IF($I102&gt;Time!$C$3,"More than a full week logged",IF($I102&lt;Time!$C$3,"Week short by "&amp;TEXT(Time!$C$3-$I102,"0.0")&amp;" days","")))))))))</f>
        <v/>
      </c>
      <c r="K102" s="8" t="n"/>
    </row>
    <row r="103">
      <c r="A103" s="8" t="n"/>
      <c r="B103" s="8" t="n"/>
      <c r="C103" s="8" t="n"/>
      <c r="D103" s="8" t="n"/>
      <c r="E103" s="6" t="n"/>
      <c r="F103" s="9">
        <f>IF($A103="","",IFERROR($E103/SUMIFS(Time!$E$5:$E$204,Time!$A$5:$A$204,$A103,Time!$B$5:$B$204,$B103),0))</f>
        <v/>
      </c>
      <c r="G103" s="10">
        <f>IF($A103="","",IFERROR($E103*VLOOKUP($C103,Projects!$A$5:$C$104,3,FALSE),0))</f>
        <v/>
      </c>
      <c r="H103" s="11">
        <f>IF($A103="","",IFERROR(VLOOKUP($D103,Categories!$A$5:$B$24,2,FALSE),"?"))</f>
        <v/>
      </c>
      <c r="I103" s="12">
        <f>IF($A103="","",SUMIFS(Time!$E$5:$E$204,Time!$A$5:$A$204,$A103,Time!$B$5:$B$204,$B103))</f>
        <v/>
      </c>
      <c r="J103" s="11">
        <f>IF($A103="","",IF($E103="","Days missing",IF(ROUND($E103*2,0)/2&lt;&gt;$E103,"Not a half-day step",IF(COUNTIF(Categories!$A$5:$A$24,$D103)=0,"Category not on the Categories tab",IF(COUNTIF(Projects!$A$5:$A$104,$C103)=0,"Project not on the Projects tab",IF(Time!$C$3=0,"",IF($I103&gt;Time!$C$3,"More than a full week logged",IF($I103&lt;Time!$C$3,"Week short by "&amp;TEXT(Time!$C$3-$I103,"0.0")&amp;" days","")))))))))</f>
        <v/>
      </c>
      <c r="K103" s="8" t="n"/>
    </row>
    <row r="104">
      <c r="A104" s="8" t="n"/>
      <c r="B104" s="8" t="n"/>
      <c r="C104" s="8" t="n"/>
      <c r="D104" s="8" t="n"/>
      <c r="E104" s="6" t="n"/>
      <c r="F104" s="9">
        <f>IF($A104="","",IFERROR($E104/SUMIFS(Time!$E$5:$E$204,Time!$A$5:$A$204,$A104,Time!$B$5:$B$204,$B104),0))</f>
        <v/>
      </c>
      <c r="G104" s="10">
        <f>IF($A104="","",IFERROR($E104*VLOOKUP($C104,Projects!$A$5:$C$104,3,FALSE),0))</f>
        <v/>
      </c>
      <c r="H104" s="11">
        <f>IF($A104="","",IFERROR(VLOOKUP($D104,Categories!$A$5:$B$24,2,FALSE),"?"))</f>
        <v/>
      </c>
      <c r="I104" s="12">
        <f>IF($A104="","",SUMIFS(Time!$E$5:$E$204,Time!$A$5:$A$204,$A104,Time!$B$5:$B$204,$B104))</f>
        <v/>
      </c>
      <c r="J104" s="11">
        <f>IF($A104="","",IF($E104="","Days missing",IF(ROUND($E104*2,0)/2&lt;&gt;$E104,"Not a half-day step",IF(COUNTIF(Categories!$A$5:$A$24,$D104)=0,"Category not on the Categories tab",IF(COUNTIF(Projects!$A$5:$A$104,$C104)=0,"Project not on the Projects tab",IF(Time!$C$3=0,"",IF($I104&gt;Time!$C$3,"More than a full week logged",IF($I104&lt;Time!$C$3,"Week short by "&amp;TEXT(Time!$C$3-$I104,"0.0")&amp;" days","")))))))))</f>
        <v/>
      </c>
      <c r="K104" s="8" t="n"/>
    </row>
    <row r="105">
      <c r="A105" s="8" t="n"/>
      <c r="B105" s="8" t="n"/>
      <c r="C105" s="8" t="n"/>
      <c r="D105" s="8" t="n"/>
      <c r="E105" s="6" t="n"/>
      <c r="F105" s="9">
        <f>IF($A105="","",IFERROR($E105/SUMIFS(Time!$E$5:$E$204,Time!$A$5:$A$204,$A105,Time!$B$5:$B$204,$B105),0))</f>
        <v/>
      </c>
      <c r="G105" s="10">
        <f>IF($A105="","",IFERROR($E105*VLOOKUP($C105,Projects!$A$5:$C$104,3,FALSE),0))</f>
        <v/>
      </c>
      <c r="H105" s="11">
        <f>IF($A105="","",IFERROR(VLOOKUP($D105,Categories!$A$5:$B$24,2,FALSE),"?"))</f>
        <v/>
      </c>
      <c r="I105" s="12">
        <f>IF($A105="","",SUMIFS(Time!$E$5:$E$204,Time!$A$5:$A$204,$A105,Time!$B$5:$B$204,$B105))</f>
        <v/>
      </c>
      <c r="J105" s="11">
        <f>IF($A105="","",IF($E105="","Days missing",IF(ROUND($E105*2,0)/2&lt;&gt;$E105,"Not a half-day step",IF(COUNTIF(Categories!$A$5:$A$24,$D105)=0,"Category not on the Categories tab",IF(COUNTIF(Projects!$A$5:$A$104,$C105)=0,"Project not on the Projects tab",IF(Time!$C$3=0,"",IF($I105&gt;Time!$C$3,"More than a full week logged",IF($I105&lt;Time!$C$3,"Week short by "&amp;TEXT(Time!$C$3-$I105,"0.0")&amp;" days","")))))))))</f>
        <v/>
      </c>
      <c r="K105" s="8" t="n"/>
    </row>
    <row r="106">
      <c r="A106" s="8" t="n"/>
      <c r="B106" s="8" t="n"/>
      <c r="C106" s="8" t="n"/>
      <c r="D106" s="8" t="n"/>
      <c r="E106" s="6" t="n"/>
      <c r="F106" s="9">
        <f>IF($A106="","",IFERROR($E106/SUMIFS(Time!$E$5:$E$204,Time!$A$5:$A$204,$A106,Time!$B$5:$B$204,$B106),0))</f>
        <v/>
      </c>
      <c r="G106" s="10">
        <f>IF($A106="","",IFERROR($E106*VLOOKUP($C106,Projects!$A$5:$C$104,3,FALSE),0))</f>
        <v/>
      </c>
      <c r="H106" s="11">
        <f>IF($A106="","",IFERROR(VLOOKUP($D106,Categories!$A$5:$B$24,2,FALSE),"?"))</f>
        <v/>
      </c>
      <c r="I106" s="12">
        <f>IF($A106="","",SUMIFS(Time!$E$5:$E$204,Time!$A$5:$A$204,$A106,Time!$B$5:$B$204,$B106))</f>
        <v/>
      </c>
      <c r="J106" s="11">
        <f>IF($A106="","",IF($E106="","Days missing",IF(ROUND($E106*2,0)/2&lt;&gt;$E106,"Not a half-day step",IF(COUNTIF(Categories!$A$5:$A$24,$D106)=0,"Category not on the Categories tab",IF(COUNTIF(Projects!$A$5:$A$104,$C106)=0,"Project not on the Projects tab",IF(Time!$C$3=0,"",IF($I106&gt;Time!$C$3,"More than a full week logged",IF($I106&lt;Time!$C$3,"Week short by "&amp;TEXT(Time!$C$3-$I106,"0.0")&amp;" days","")))))))))</f>
        <v/>
      </c>
      <c r="K106" s="8" t="n"/>
    </row>
    <row r="107">
      <c r="A107" s="8" t="n"/>
      <c r="B107" s="8" t="n"/>
      <c r="C107" s="8" t="n"/>
      <c r="D107" s="8" t="n"/>
      <c r="E107" s="6" t="n"/>
      <c r="F107" s="9">
        <f>IF($A107="","",IFERROR($E107/SUMIFS(Time!$E$5:$E$204,Time!$A$5:$A$204,$A107,Time!$B$5:$B$204,$B107),0))</f>
        <v/>
      </c>
      <c r="G107" s="10">
        <f>IF($A107="","",IFERROR($E107*VLOOKUP($C107,Projects!$A$5:$C$104,3,FALSE),0))</f>
        <v/>
      </c>
      <c r="H107" s="11">
        <f>IF($A107="","",IFERROR(VLOOKUP($D107,Categories!$A$5:$B$24,2,FALSE),"?"))</f>
        <v/>
      </c>
      <c r="I107" s="12">
        <f>IF($A107="","",SUMIFS(Time!$E$5:$E$204,Time!$A$5:$A$204,$A107,Time!$B$5:$B$204,$B107))</f>
        <v/>
      </c>
      <c r="J107" s="11">
        <f>IF($A107="","",IF($E107="","Days missing",IF(ROUND($E107*2,0)/2&lt;&gt;$E107,"Not a half-day step",IF(COUNTIF(Categories!$A$5:$A$24,$D107)=0,"Category not on the Categories tab",IF(COUNTIF(Projects!$A$5:$A$104,$C107)=0,"Project not on the Projects tab",IF(Time!$C$3=0,"",IF($I107&gt;Time!$C$3,"More than a full week logged",IF($I107&lt;Time!$C$3,"Week short by "&amp;TEXT(Time!$C$3-$I107,"0.0")&amp;" days","")))))))))</f>
        <v/>
      </c>
      <c r="K107" s="8" t="n"/>
    </row>
    <row r="108">
      <c r="A108" s="8" t="n"/>
      <c r="B108" s="8" t="n"/>
      <c r="C108" s="8" t="n"/>
      <c r="D108" s="8" t="n"/>
      <c r="E108" s="6" t="n"/>
      <c r="F108" s="9">
        <f>IF($A108="","",IFERROR($E108/SUMIFS(Time!$E$5:$E$204,Time!$A$5:$A$204,$A108,Time!$B$5:$B$204,$B108),0))</f>
        <v/>
      </c>
      <c r="G108" s="10">
        <f>IF($A108="","",IFERROR($E108*VLOOKUP($C108,Projects!$A$5:$C$104,3,FALSE),0))</f>
        <v/>
      </c>
      <c r="H108" s="11">
        <f>IF($A108="","",IFERROR(VLOOKUP($D108,Categories!$A$5:$B$24,2,FALSE),"?"))</f>
        <v/>
      </c>
      <c r="I108" s="12">
        <f>IF($A108="","",SUMIFS(Time!$E$5:$E$204,Time!$A$5:$A$204,$A108,Time!$B$5:$B$204,$B108))</f>
        <v/>
      </c>
      <c r="J108" s="11">
        <f>IF($A108="","",IF($E108="","Days missing",IF(ROUND($E108*2,0)/2&lt;&gt;$E108,"Not a half-day step",IF(COUNTIF(Categories!$A$5:$A$24,$D108)=0,"Category not on the Categories tab",IF(COUNTIF(Projects!$A$5:$A$104,$C108)=0,"Project not on the Projects tab",IF(Time!$C$3=0,"",IF($I108&gt;Time!$C$3,"More than a full week logged",IF($I108&lt;Time!$C$3,"Week short by "&amp;TEXT(Time!$C$3-$I108,"0.0")&amp;" days","")))))))))</f>
        <v/>
      </c>
      <c r="K108" s="8" t="n"/>
    </row>
    <row r="109">
      <c r="A109" s="8" t="n"/>
      <c r="B109" s="8" t="n"/>
      <c r="C109" s="8" t="n"/>
      <c r="D109" s="8" t="n"/>
      <c r="E109" s="6" t="n"/>
      <c r="F109" s="9">
        <f>IF($A109="","",IFERROR($E109/SUMIFS(Time!$E$5:$E$204,Time!$A$5:$A$204,$A109,Time!$B$5:$B$204,$B109),0))</f>
        <v/>
      </c>
      <c r="G109" s="10">
        <f>IF($A109="","",IFERROR($E109*VLOOKUP($C109,Projects!$A$5:$C$104,3,FALSE),0))</f>
        <v/>
      </c>
      <c r="H109" s="11">
        <f>IF($A109="","",IFERROR(VLOOKUP($D109,Categories!$A$5:$B$24,2,FALSE),"?"))</f>
        <v/>
      </c>
      <c r="I109" s="12">
        <f>IF($A109="","",SUMIFS(Time!$E$5:$E$204,Time!$A$5:$A$204,$A109,Time!$B$5:$B$204,$B109))</f>
        <v/>
      </c>
      <c r="J109" s="11">
        <f>IF($A109="","",IF($E109="","Days missing",IF(ROUND($E109*2,0)/2&lt;&gt;$E109,"Not a half-day step",IF(COUNTIF(Categories!$A$5:$A$24,$D109)=0,"Category not on the Categories tab",IF(COUNTIF(Projects!$A$5:$A$104,$C109)=0,"Project not on the Projects tab",IF(Time!$C$3=0,"",IF($I109&gt;Time!$C$3,"More than a full week logged",IF($I109&lt;Time!$C$3,"Week short by "&amp;TEXT(Time!$C$3-$I109,"0.0")&amp;" days","")))))))))</f>
        <v/>
      </c>
      <c r="K109" s="8" t="n"/>
    </row>
    <row r="110">
      <c r="A110" s="8" t="n"/>
      <c r="B110" s="8" t="n"/>
      <c r="C110" s="8" t="n"/>
      <c r="D110" s="8" t="n"/>
      <c r="E110" s="6" t="n"/>
      <c r="F110" s="9">
        <f>IF($A110="","",IFERROR($E110/SUMIFS(Time!$E$5:$E$204,Time!$A$5:$A$204,$A110,Time!$B$5:$B$204,$B110),0))</f>
        <v/>
      </c>
      <c r="G110" s="10">
        <f>IF($A110="","",IFERROR($E110*VLOOKUP($C110,Projects!$A$5:$C$104,3,FALSE),0))</f>
        <v/>
      </c>
      <c r="H110" s="11">
        <f>IF($A110="","",IFERROR(VLOOKUP($D110,Categories!$A$5:$B$24,2,FALSE),"?"))</f>
        <v/>
      </c>
      <c r="I110" s="12">
        <f>IF($A110="","",SUMIFS(Time!$E$5:$E$204,Time!$A$5:$A$204,$A110,Time!$B$5:$B$204,$B110))</f>
        <v/>
      </c>
      <c r="J110" s="11">
        <f>IF($A110="","",IF($E110="","Days missing",IF(ROUND($E110*2,0)/2&lt;&gt;$E110,"Not a half-day step",IF(COUNTIF(Categories!$A$5:$A$24,$D110)=0,"Category not on the Categories tab",IF(COUNTIF(Projects!$A$5:$A$104,$C110)=0,"Project not on the Projects tab",IF(Time!$C$3=0,"",IF($I110&gt;Time!$C$3,"More than a full week logged",IF($I110&lt;Time!$C$3,"Week short by "&amp;TEXT(Time!$C$3-$I110,"0.0")&amp;" days","")))))))))</f>
        <v/>
      </c>
      <c r="K110" s="8" t="n"/>
    </row>
    <row r="111">
      <c r="A111" s="8" t="n"/>
      <c r="B111" s="8" t="n"/>
      <c r="C111" s="8" t="n"/>
      <c r="D111" s="8" t="n"/>
      <c r="E111" s="6" t="n"/>
      <c r="F111" s="9">
        <f>IF($A111="","",IFERROR($E111/SUMIFS(Time!$E$5:$E$204,Time!$A$5:$A$204,$A111,Time!$B$5:$B$204,$B111),0))</f>
        <v/>
      </c>
      <c r="G111" s="10">
        <f>IF($A111="","",IFERROR($E111*VLOOKUP($C111,Projects!$A$5:$C$104,3,FALSE),0))</f>
        <v/>
      </c>
      <c r="H111" s="11">
        <f>IF($A111="","",IFERROR(VLOOKUP($D111,Categories!$A$5:$B$24,2,FALSE),"?"))</f>
        <v/>
      </c>
      <c r="I111" s="12">
        <f>IF($A111="","",SUMIFS(Time!$E$5:$E$204,Time!$A$5:$A$204,$A111,Time!$B$5:$B$204,$B111))</f>
        <v/>
      </c>
      <c r="J111" s="11">
        <f>IF($A111="","",IF($E111="","Days missing",IF(ROUND($E111*2,0)/2&lt;&gt;$E111,"Not a half-day step",IF(COUNTIF(Categories!$A$5:$A$24,$D111)=0,"Category not on the Categories tab",IF(COUNTIF(Projects!$A$5:$A$104,$C111)=0,"Project not on the Projects tab",IF(Time!$C$3=0,"",IF($I111&gt;Time!$C$3,"More than a full week logged",IF($I111&lt;Time!$C$3,"Week short by "&amp;TEXT(Time!$C$3-$I111,"0.0")&amp;" days","")))))))))</f>
        <v/>
      </c>
      <c r="K111" s="8" t="n"/>
    </row>
    <row r="112">
      <c r="A112" s="8" t="n"/>
      <c r="B112" s="8" t="n"/>
      <c r="C112" s="8" t="n"/>
      <c r="D112" s="8" t="n"/>
      <c r="E112" s="6" t="n"/>
      <c r="F112" s="9">
        <f>IF($A112="","",IFERROR($E112/SUMIFS(Time!$E$5:$E$204,Time!$A$5:$A$204,$A112,Time!$B$5:$B$204,$B112),0))</f>
        <v/>
      </c>
      <c r="G112" s="10">
        <f>IF($A112="","",IFERROR($E112*VLOOKUP($C112,Projects!$A$5:$C$104,3,FALSE),0))</f>
        <v/>
      </c>
      <c r="H112" s="11">
        <f>IF($A112="","",IFERROR(VLOOKUP($D112,Categories!$A$5:$B$24,2,FALSE),"?"))</f>
        <v/>
      </c>
      <c r="I112" s="12">
        <f>IF($A112="","",SUMIFS(Time!$E$5:$E$204,Time!$A$5:$A$204,$A112,Time!$B$5:$B$204,$B112))</f>
        <v/>
      </c>
      <c r="J112" s="11">
        <f>IF($A112="","",IF($E112="","Days missing",IF(ROUND($E112*2,0)/2&lt;&gt;$E112,"Not a half-day step",IF(COUNTIF(Categories!$A$5:$A$24,$D112)=0,"Category not on the Categories tab",IF(COUNTIF(Projects!$A$5:$A$104,$C112)=0,"Project not on the Projects tab",IF(Time!$C$3=0,"",IF($I112&gt;Time!$C$3,"More than a full week logged",IF($I112&lt;Time!$C$3,"Week short by "&amp;TEXT(Time!$C$3-$I112,"0.0")&amp;" days","")))))))))</f>
        <v/>
      </c>
      <c r="K112" s="8" t="n"/>
    </row>
    <row r="113">
      <c r="A113" s="8" t="n"/>
      <c r="B113" s="8" t="n"/>
      <c r="C113" s="8" t="n"/>
      <c r="D113" s="8" t="n"/>
      <c r="E113" s="6" t="n"/>
      <c r="F113" s="9">
        <f>IF($A113="","",IFERROR($E113/SUMIFS(Time!$E$5:$E$204,Time!$A$5:$A$204,$A113,Time!$B$5:$B$204,$B113),0))</f>
        <v/>
      </c>
      <c r="G113" s="10">
        <f>IF($A113="","",IFERROR($E113*VLOOKUP($C113,Projects!$A$5:$C$104,3,FALSE),0))</f>
        <v/>
      </c>
      <c r="H113" s="11">
        <f>IF($A113="","",IFERROR(VLOOKUP($D113,Categories!$A$5:$B$24,2,FALSE),"?"))</f>
        <v/>
      </c>
      <c r="I113" s="12">
        <f>IF($A113="","",SUMIFS(Time!$E$5:$E$204,Time!$A$5:$A$204,$A113,Time!$B$5:$B$204,$B113))</f>
        <v/>
      </c>
      <c r="J113" s="11">
        <f>IF($A113="","",IF($E113="","Days missing",IF(ROUND($E113*2,0)/2&lt;&gt;$E113,"Not a half-day step",IF(COUNTIF(Categories!$A$5:$A$24,$D113)=0,"Category not on the Categories tab",IF(COUNTIF(Projects!$A$5:$A$104,$C113)=0,"Project not on the Projects tab",IF(Time!$C$3=0,"",IF($I113&gt;Time!$C$3,"More than a full week logged",IF($I113&lt;Time!$C$3,"Week short by "&amp;TEXT(Time!$C$3-$I113,"0.0")&amp;" days","")))))))))</f>
        <v/>
      </c>
      <c r="K113" s="8" t="n"/>
    </row>
    <row r="114">
      <c r="A114" s="8" t="n"/>
      <c r="B114" s="8" t="n"/>
      <c r="C114" s="8" t="n"/>
      <c r="D114" s="8" t="n"/>
      <c r="E114" s="6" t="n"/>
      <c r="F114" s="9">
        <f>IF($A114="","",IFERROR($E114/SUMIFS(Time!$E$5:$E$204,Time!$A$5:$A$204,$A114,Time!$B$5:$B$204,$B114),0))</f>
        <v/>
      </c>
      <c r="G114" s="10">
        <f>IF($A114="","",IFERROR($E114*VLOOKUP($C114,Projects!$A$5:$C$104,3,FALSE),0))</f>
        <v/>
      </c>
      <c r="H114" s="11">
        <f>IF($A114="","",IFERROR(VLOOKUP($D114,Categories!$A$5:$B$24,2,FALSE),"?"))</f>
        <v/>
      </c>
      <c r="I114" s="12">
        <f>IF($A114="","",SUMIFS(Time!$E$5:$E$204,Time!$A$5:$A$204,$A114,Time!$B$5:$B$204,$B114))</f>
        <v/>
      </c>
      <c r="J114" s="11">
        <f>IF($A114="","",IF($E114="","Days missing",IF(ROUND($E114*2,0)/2&lt;&gt;$E114,"Not a half-day step",IF(COUNTIF(Categories!$A$5:$A$24,$D114)=0,"Category not on the Categories tab",IF(COUNTIF(Projects!$A$5:$A$104,$C114)=0,"Project not on the Projects tab",IF(Time!$C$3=0,"",IF($I114&gt;Time!$C$3,"More than a full week logged",IF($I114&lt;Time!$C$3,"Week short by "&amp;TEXT(Time!$C$3-$I114,"0.0")&amp;" days","")))))))))</f>
        <v/>
      </c>
      <c r="K114" s="8" t="n"/>
    </row>
    <row r="115">
      <c r="A115" s="8" t="n"/>
      <c r="B115" s="8" t="n"/>
      <c r="C115" s="8" t="n"/>
      <c r="D115" s="8" t="n"/>
      <c r="E115" s="6" t="n"/>
      <c r="F115" s="9">
        <f>IF($A115="","",IFERROR($E115/SUMIFS(Time!$E$5:$E$204,Time!$A$5:$A$204,$A115,Time!$B$5:$B$204,$B115),0))</f>
        <v/>
      </c>
      <c r="G115" s="10">
        <f>IF($A115="","",IFERROR($E115*VLOOKUP($C115,Projects!$A$5:$C$104,3,FALSE),0))</f>
        <v/>
      </c>
      <c r="H115" s="11">
        <f>IF($A115="","",IFERROR(VLOOKUP($D115,Categories!$A$5:$B$24,2,FALSE),"?"))</f>
        <v/>
      </c>
      <c r="I115" s="12">
        <f>IF($A115="","",SUMIFS(Time!$E$5:$E$204,Time!$A$5:$A$204,$A115,Time!$B$5:$B$204,$B115))</f>
        <v/>
      </c>
      <c r="J115" s="11">
        <f>IF($A115="","",IF($E115="","Days missing",IF(ROUND($E115*2,0)/2&lt;&gt;$E115,"Not a half-day step",IF(COUNTIF(Categories!$A$5:$A$24,$D115)=0,"Category not on the Categories tab",IF(COUNTIF(Projects!$A$5:$A$104,$C115)=0,"Project not on the Projects tab",IF(Time!$C$3=0,"",IF($I115&gt;Time!$C$3,"More than a full week logged",IF($I115&lt;Time!$C$3,"Week short by "&amp;TEXT(Time!$C$3-$I115,"0.0")&amp;" days","")))))))))</f>
        <v/>
      </c>
      <c r="K115" s="8" t="n"/>
    </row>
    <row r="116">
      <c r="A116" s="8" t="n"/>
      <c r="B116" s="8" t="n"/>
      <c r="C116" s="8" t="n"/>
      <c r="D116" s="8" t="n"/>
      <c r="E116" s="6" t="n"/>
      <c r="F116" s="9">
        <f>IF($A116="","",IFERROR($E116/SUMIFS(Time!$E$5:$E$204,Time!$A$5:$A$204,$A116,Time!$B$5:$B$204,$B116),0))</f>
        <v/>
      </c>
      <c r="G116" s="10">
        <f>IF($A116="","",IFERROR($E116*VLOOKUP($C116,Projects!$A$5:$C$104,3,FALSE),0))</f>
        <v/>
      </c>
      <c r="H116" s="11">
        <f>IF($A116="","",IFERROR(VLOOKUP($D116,Categories!$A$5:$B$24,2,FALSE),"?"))</f>
        <v/>
      </c>
      <c r="I116" s="12">
        <f>IF($A116="","",SUMIFS(Time!$E$5:$E$204,Time!$A$5:$A$204,$A116,Time!$B$5:$B$204,$B116))</f>
        <v/>
      </c>
      <c r="J116" s="11">
        <f>IF($A116="","",IF($E116="","Days missing",IF(ROUND($E116*2,0)/2&lt;&gt;$E116,"Not a half-day step",IF(COUNTIF(Categories!$A$5:$A$24,$D116)=0,"Category not on the Categories tab",IF(COUNTIF(Projects!$A$5:$A$104,$C116)=0,"Project not on the Projects tab",IF(Time!$C$3=0,"",IF($I116&gt;Time!$C$3,"More than a full week logged",IF($I116&lt;Time!$C$3,"Week short by "&amp;TEXT(Time!$C$3-$I116,"0.0")&amp;" days","")))))))))</f>
        <v/>
      </c>
      <c r="K116" s="8" t="n"/>
    </row>
    <row r="117">
      <c r="A117" s="8" t="n"/>
      <c r="B117" s="8" t="n"/>
      <c r="C117" s="8" t="n"/>
      <c r="D117" s="8" t="n"/>
      <c r="E117" s="6" t="n"/>
      <c r="F117" s="9">
        <f>IF($A117="","",IFERROR($E117/SUMIFS(Time!$E$5:$E$204,Time!$A$5:$A$204,$A117,Time!$B$5:$B$204,$B117),0))</f>
        <v/>
      </c>
      <c r="G117" s="10">
        <f>IF($A117="","",IFERROR($E117*VLOOKUP($C117,Projects!$A$5:$C$104,3,FALSE),0))</f>
        <v/>
      </c>
      <c r="H117" s="11">
        <f>IF($A117="","",IFERROR(VLOOKUP($D117,Categories!$A$5:$B$24,2,FALSE),"?"))</f>
        <v/>
      </c>
      <c r="I117" s="12">
        <f>IF($A117="","",SUMIFS(Time!$E$5:$E$204,Time!$A$5:$A$204,$A117,Time!$B$5:$B$204,$B117))</f>
        <v/>
      </c>
      <c r="J117" s="11">
        <f>IF($A117="","",IF($E117="","Days missing",IF(ROUND($E117*2,0)/2&lt;&gt;$E117,"Not a half-day step",IF(COUNTIF(Categories!$A$5:$A$24,$D117)=0,"Category not on the Categories tab",IF(COUNTIF(Projects!$A$5:$A$104,$C117)=0,"Project not on the Projects tab",IF(Time!$C$3=0,"",IF($I117&gt;Time!$C$3,"More than a full week logged",IF($I117&lt;Time!$C$3,"Week short by "&amp;TEXT(Time!$C$3-$I117,"0.0")&amp;" days","")))))))))</f>
        <v/>
      </c>
      <c r="K117" s="8" t="n"/>
    </row>
    <row r="118">
      <c r="A118" s="8" t="n"/>
      <c r="B118" s="8" t="n"/>
      <c r="C118" s="8" t="n"/>
      <c r="D118" s="8" t="n"/>
      <c r="E118" s="6" t="n"/>
      <c r="F118" s="9">
        <f>IF($A118="","",IFERROR($E118/SUMIFS(Time!$E$5:$E$204,Time!$A$5:$A$204,$A118,Time!$B$5:$B$204,$B118),0))</f>
        <v/>
      </c>
      <c r="G118" s="10">
        <f>IF($A118="","",IFERROR($E118*VLOOKUP($C118,Projects!$A$5:$C$104,3,FALSE),0))</f>
        <v/>
      </c>
      <c r="H118" s="11">
        <f>IF($A118="","",IFERROR(VLOOKUP($D118,Categories!$A$5:$B$24,2,FALSE),"?"))</f>
        <v/>
      </c>
      <c r="I118" s="12">
        <f>IF($A118="","",SUMIFS(Time!$E$5:$E$204,Time!$A$5:$A$204,$A118,Time!$B$5:$B$204,$B118))</f>
        <v/>
      </c>
      <c r="J118" s="11">
        <f>IF($A118="","",IF($E118="","Days missing",IF(ROUND($E118*2,0)/2&lt;&gt;$E118,"Not a half-day step",IF(COUNTIF(Categories!$A$5:$A$24,$D118)=0,"Category not on the Categories tab",IF(COUNTIF(Projects!$A$5:$A$104,$C118)=0,"Project not on the Projects tab",IF(Time!$C$3=0,"",IF($I118&gt;Time!$C$3,"More than a full week logged",IF($I118&lt;Time!$C$3,"Week short by "&amp;TEXT(Time!$C$3-$I118,"0.0")&amp;" days","")))))))))</f>
        <v/>
      </c>
      <c r="K118" s="8" t="n"/>
    </row>
    <row r="119">
      <c r="A119" s="8" t="n"/>
      <c r="B119" s="8" t="n"/>
      <c r="C119" s="8" t="n"/>
      <c r="D119" s="8" t="n"/>
      <c r="E119" s="6" t="n"/>
      <c r="F119" s="9">
        <f>IF($A119="","",IFERROR($E119/SUMIFS(Time!$E$5:$E$204,Time!$A$5:$A$204,$A119,Time!$B$5:$B$204,$B119),0))</f>
        <v/>
      </c>
      <c r="G119" s="10">
        <f>IF($A119="","",IFERROR($E119*VLOOKUP($C119,Projects!$A$5:$C$104,3,FALSE),0))</f>
        <v/>
      </c>
      <c r="H119" s="11">
        <f>IF($A119="","",IFERROR(VLOOKUP($D119,Categories!$A$5:$B$24,2,FALSE),"?"))</f>
        <v/>
      </c>
      <c r="I119" s="12">
        <f>IF($A119="","",SUMIFS(Time!$E$5:$E$204,Time!$A$5:$A$204,$A119,Time!$B$5:$B$204,$B119))</f>
        <v/>
      </c>
      <c r="J119" s="11">
        <f>IF($A119="","",IF($E119="","Days missing",IF(ROUND($E119*2,0)/2&lt;&gt;$E119,"Not a half-day step",IF(COUNTIF(Categories!$A$5:$A$24,$D119)=0,"Category not on the Categories tab",IF(COUNTIF(Projects!$A$5:$A$104,$C119)=0,"Project not on the Projects tab",IF(Time!$C$3=0,"",IF($I119&gt;Time!$C$3,"More than a full week logged",IF($I119&lt;Time!$C$3,"Week short by "&amp;TEXT(Time!$C$3-$I119,"0.0")&amp;" days","")))))))))</f>
        <v/>
      </c>
      <c r="K119" s="8" t="n"/>
    </row>
    <row r="120">
      <c r="A120" s="8" t="n"/>
      <c r="B120" s="8" t="n"/>
      <c r="C120" s="8" t="n"/>
      <c r="D120" s="8" t="n"/>
      <c r="E120" s="6" t="n"/>
      <c r="F120" s="9">
        <f>IF($A120="","",IFERROR($E120/SUMIFS(Time!$E$5:$E$204,Time!$A$5:$A$204,$A120,Time!$B$5:$B$204,$B120),0))</f>
        <v/>
      </c>
      <c r="G120" s="10">
        <f>IF($A120="","",IFERROR($E120*VLOOKUP($C120,Projects!$A$5:$C$104,3,FALSE),0))</f>
        <v/>
      </c>
      <c r="H120" s="11">
        <f>IF($A120="","",IFERROR(VLOOKUP($D120,Categories!$A$5:$B$24,2,FALSE),"?"))</f>
        <v/>
      </c>
      <c r="I120" s="12">
        <f>IF($A120="","",SUMIFS(Time!$E$5:$E$204,Time!$A$5:$A$204,$A120,Time!$B$5:$B$204,$B120))</f>
        <v/>
      </c>
      <c r="J120" s="11">
        <f>IF($A120="","",IF($E120="","Days missing",IF(ROUND($E120*2,0)/2&lt;&gt;$E120,"Not a half-day step",IF(COUNTIF(Categories!$A$5:$A$24,$D120)=0,"Category not on the Categories tab",IF(COUNTIF(Projects!$A$5:$A$104,$C120)=0,"Project not on the Projects tab",IF(Time!$C$3=0,"",IF($I120&gt;Time!$C$3,"More than a full week logged",IF($I120&lt;Time!$C$3,"Week short by "&amp;TEXT(Time!$C$3-$I120,"0.0")&amp;" days","")))))))))</f>
        <v/>
      </c>
      <c r="K120" s="8" t="n"/>
    </row>
    <row r="121">
      <c r="A121" s="8" t="n"/>
      <c r="B121" s="8" t="n"/>
      <c r="C121" s="8" t="n"/>
      <c r="D121" s="8" t="n"/>
      <c r="E121" s="6" t="n"/>
      <c r="F121" s="9">
        <f>IF($A121="","",IFERROR($E121/SUMIFS(Time!$E$5:$E$204,Time!$A$5:$A$204,$A121,Time!$B$5:$B$204,$B121),0))</f>
        <v/>
      </c>
      <c r="G121" s="10">
        <f>IF($A121="","",IFERROR($E121*VLOOKUP($C121,Projects!$A$5:$C$104,3,FALSE),0))</f>
        <v/>
      </c>
      <c r="H121" s="11">
        <f>IF($A121="","",IFERROR(VLOOKUP($D121,Categories!$A$5:$B$24,2,FALSE),"?"))</f>
        <v/>
      </c>
      <c r="I121" s="12">
        <f>IF($A121="","",SUMIFS(Time!$E$5:$E$204,Time!$A$5:$A$204,$A121,Time!$B$5:$B$204,$B121))</f>
        <v/>
      </c>
      <c r="J121" s="11">
        <f>IF($A121="","",IF($E121="","Days missing",IF(ROUND($E121*2,0)/2&lt;&gt;$E121,"Not a half-day step",IF(COUNTIF(Categories!$A$5:$A$24,$D121)=0,"Category not on the Categories tab",IF(COUNTIF(Projects!$A$5:$A$104,$C121)=0,"Project not on the Projects tab",IF(Time!$C$3=0,"",IF($I121&gt;Time!$C$3,"More than a full week logged",IF($I121&lt;Time!$C$3,"Week short by "&amp;TEXT(Time!$C$3-$I121,"0.0")&amp;" days","")))))))))</f>
        <v/>
      </c>
      <c r="K121" s="8" t="n"/>
    </row>
    <row r="122">
      <c r="A122" s="8" t="n"/>
      <c r="B122" s="8" t="n"/>
      <c r="C122" s="8" t="n"/>
      <c r="D122" s="8" t="n"/>
      <c r="E122" s="6" t="n"/>
      <c r="F122" s="9">
        <f>IF($A122="","",IFERROR($E122/SUMIFS(Time!$E$5:$E$204,Time!$A$5:$A$204,$A122,Time!$B$5:$B$204,$B122),0))</f>
        <v/>
      </c>
      <c r="G122" s="10">
        <f>IF($A122="","",IFERROR($E122*VLOOKUP($C122,Projects!$A$5:$C$104,3,FALSE),0))</f>
        <v/>
      </c>
      <c r="H122" s="11">
        <f>IF($A122="","",IFERROR(VLOOKUP($D122,Categories!$A$5:$B$24,2,FALSE),"?"))</f>
        <v/>
      </c>
      <c r="I122" s="12">
        <f>IF($A122="","",SUMIFS(Time!$E$5:$E$204,Time!$A$5:$A$204,$A122,Time!$B$5:$B$204,$B122))</f>
        <v/>
      </c>
      <c r="J122" s="11">
        <f>IF($A122="","",IF($E122="","Days missing",IF(ROUND($E122*2,0)/2&lt;&gt;$E122,"Not a half-day step",IF(COUNTIF(Categories!$A$5:$A$24,$D122)=0,"Category not on the Categories tab",IF(COUNTIF(Projects!$A$5:$A$104,$C122)=0,"Project not on the Projects tab",IF(Time!$C$3=0,"",IF($I122&gt;Time!$C$3,"More than a full week logged",IF($I122&lt;Time!$C$3,"Week short by "&amp;TEXT(Time!$C$3-$I122,"0.0")&amp;" days","")))))))))</f>
        <v/>
      </c>
      <c r="K122" s="8" t="n"/>
    </row>
    <row r="123">
      <c r="A123" s="8" t="n"/>
      <c r="B123" s="8" t="n"/>
      <c r="C123" s="8" t="n"/>
      <c r="D123" s="8" t="n"/>
      <c r="E123" s="6" t="n"/>
      <c r="F123" s="9">
        <f>IF($A123="","",IFERROR($E123/SUMIFS(Time!$E$5:$E$204,Time!$A$5:$A$204,$A123,Time!$B$5:$B$204,$B123),0))</f>
        <v/>
      </c>
      <c r="G123" s="10">
        <f>IF($A123="","",IFERROR($E123*VLOOKUP($C123,Projects!$A$5:$C$104,3,FALSE),0))</f>
        <v/>
      </c>
      <c r="H123" s="11">
        <f>IF($A123="","",IFERROR(VLOOKUP($D123,Categories!$A$5:$B$24,2,FALSE),"?"))</f>
        <v/>
      </c>
      <c r="I123" s="12">
        <f>IF($A123="","",SUMIFS(Time!$E$5:$E$204,Time!$A$5:$A$204,$A123,Time!$B$5:$B$204,$B123))</f>
        <v/>
      </c>
      <c r="J123" s="11">
        <f>IF($A123="","",IF($E123="","Days missing",IF(ROUND($E123*2,0)/2&lt;&gt;$E123,"Not a half-day step",IF(COUNTIF(Categories!$A$5:$A$24,$D123)=0,"Category not on the Categories tab",IF(COUNTIF(Projects!$A$5:$A$104,$C123)=0,"Project not on the Projects tab",IF(Time!$C$3=0,"",IF($I123&gt;Time!$C$3,"More than a full week logged",IF($I123&lt;Time!$C$3,"Week short by "&amp;TEXT(Time!$C$3-$I123,"0.0")&amp;" days","")))))))))</f>
        <v/>
      </c>
      <c r="K123" s="8" t="n"/>
    </row>
    <row r="124">
      <c r="A124" s="8" t="n"/>
      <c r="B124" s="8" t="n"/>
      <c r="C124" s="8" t="n"/>
      <c r="D124" s="8" t="n"/>
      <c r="E124" s="6" t="n"/>
      <c r="F124" s="9">
        <f>IF($A124="","",IFERROR($E124/SUMIFS(Time!$E$5:$E$204,Time!$A$5:$A$204,$A124,Time!$B$5:$B$204,$B124),0))</f>
        <v/>
      </c>
      <c r="G124" s="10">
        <f>IF($A124="","",IFERROR($E124*VLOOKUP($C124,Projects!$A$5:$C$104,3,FALSE),0))</f>
        <v/>
      </c>
      <c r="H124" s="11">
        <f>IF($A124="","",IFERROR(VLOOKUP($D124,Categories!$A$5:$B$24,2,FALSE),"?"))</f>
        <v/>
      </c>
      <c r="I124" s="12">
        <f>IF($A124="","",SUMIFS(Time!$E$5:$E$204,Time!$A$5:$A$204,$A124,Time!$B$5:$B$204,$B124))</f>
        <v/>
      </c>
      <c r="J124" s="11">
        <f>IF($A124="","",IF($E124="","Days missing",IF(ROUND($E124*2,0)/2&lt;&gt;$E124,"Not a half-day step",IF(COUNTIF(Categories!$A$5:$A$24,$D124)=0,"Category not on the Categories tab",IF(COUNTIF(Projects!$A$5:$A$104,$C124)=0,"Project not on the Projects tab",IF(Time!$C$3=0,"",IF($I124&gt;Time!$C$3,"More than a full week logged",IF($I124&lt;Time!$C$3,"Week short by "&amp;TEXT(Time!$C$3-$I124,"0.0")&amp;" days","")))))))))</f>
        <v/>
      </c>
      <c r="K124" s="8" t="n"/>
    </row>
    <row r="125">
      <c r="A125" s="8" t="n"/>
      <c r="B125" s="8" t="n"/>
      <c r="C125" s="8" t="n"/>
      <c r="D125" s="8" t="n"/>
      <c r="E125" s="6" t="n"/>
      <c r="F125" s="9">
        <f>IF($A125="","",IFERROR($E125/SUMIFS(Time!$E$5:$E$204,Time!$A$5:$A$204,$A125,Time!$B$5:$B$204,$B125),0))</f>
        <v/>
      </c>
      <c r="G125" s="10">
        <f>IF($A125="","",IFERROR($E125*VLOOKUP($C125,Projects!$A$5:$C$104,3,FALSE),0))</f>
        <v/>
      </c>
      <c r="H125" s="11">
        <f>IF($A125="","",IFERROR(VLOOKUP($D125,Categories!$A$5:$B$24,2,FALSE),"?"))</f>
        <v/>
      </c>
      <c r="I125" s="12">
        <f>IF($A125="","",SUMIFS(Time!$E$5:$E$204,Time!$A$5:$A$204,$A125,Time!$B$5:$B$204,$B125))</f>
        <v/>
      </c>
      <c r="J125" s="11">
        <f>IF($A125="","",IF($E125="","Days missing",IF(ROUND($E125*2,0)/2&lt;&gt;$E125,"Not a half-day step",IF(COUNTIF(Categories!$A$5:$A$24,$D125)=0,"Category not on the Categories tab",IF(COUNTIF(Projects!$A$5:$A$104,$C125)=0,"Project not on the Projects tab",IF(Time!$C$3=0,"",IF($I125&gt;Time!$C$3,"More than a full week logged",IF($I125&lt;Time!$C$3,"Week short by "&amp;TEXT(Time!$C$3-$I125,"0.0")&amp;" days","")))))))))</f>
        <v/>
      </c>
      <c r="K125" s="8" t="n"/>
    </row>
    <row r="126">
      <c r="A126" s="8" t="n"/>
      <c r="B126" s="8" t="n"/>
      <c r="C126" s="8" t="n"/>
      <c r="D126" s="8" t="n"/>
      <c r="E126" s="6" t="n"/>
      <c r="F126" s="9">
        <f>IF($A126="","",IFERROR($E126/SUMIFS(Time!$E$5:$E$204,Time!$A$5:$A$204,$A126,Time!$B$5:$B$204,$B126),0))</f>
        <v/>
      </c>
      <c r="G126" s="10">
        <f>IF($A126="","",IFERROR($E126*VLOOKUP($C126,Projects!$A$5:$C$104,3,FALSE),0))</f>
        <v/>
      </c>
      <c r="H126" s="11">
        <f>IF($A126="","",IFERROR(VLOOKUP($D126,Categories!$A$5:$B$24,2,FALSE),"?"))</f>
        <v/>
      </c>
      <c r="I126" s="12">
        <f>IF($A126="","",SUMIFS(Time!$E$5:$E$204,Time!$A$5:$A$204,$A126,Time!$B$5:$B$204,$B126))</f>
        <v/>
      </c>
      <c r="J126" s="11">
        <f>IF($A126="","",IF($E126="","Days missing",IF(ROUND($E126*2,0)/2&lt;&gt;$E126,"Not a half-day step",IF(COUNTIF(Categories!$A$5:$A$24,$D126)=0,"Category not on the Categories tab",IF(COUNTIF(Projects!$A$5:$A$104,$C126)=0,"Project not on the Projects tab",IF(Time!$C$3=0,"",IF($I126&gt;Time!$C$3,"More than a full week logged",IF($I126&lt;Time!$C$3,"Week short by "&amp;TEXT(Time!$C$3-$I126,"0.0")&amp;" days","")))))))))</f>
        <v/>
      </c>
      <c r="K126" s="8" t="n"/>
    </row>
    <row r="127">
      <c r="A127" s="8" t="n"/>
      <c r="B127" s="8" t="n"/>
      <c r="C127" s="8" t="n"/>
      <c r="D127" s="8" t="n"/>
      <c r="E127" s="6" t="n"/>
      <c r="F127" s="9">
        <f>IF($A127="","",IFERROR($E127/SUMIFS(Time!$E$5:$E$204,Time!$A$5:$A$204,$A127,Time!$B$5:$B$204,$B127),0))</f>
        <v/>
      </c>
      <c r="G127" s="10">
        <f>IF($A127="","",IFERROR($E127*VLOOKUP($C127,Projects!$A$5:$C$104,3,FALSE),0))</f>
        <v/>
      </c>
      <c r="H127" s="11">
        <f>IF($A127="","",IFERROR(VLOOKUP($D127,Categories!$A$5:$B$24,2,FALSE),"?"))</f>
        <v/>
      </c>
      <c r="I127" s="12">
        <f>IF($A127="","",SUMIFS(Time!$E$5:$E$204,Time!$A$5:$A$204,$A127,Time!$B$5:$B$204,$B127))</f>
        <v/>
      </c>
      <c r="J127" s="11">
        <f>IF($A127="","",IF($E127="","Days missing",IF(ROUND($E127*2,0)/2&lt;&gt;$E127,"Not a half-day step",IF(COUNTIF(Categories!$A$5:$A$24,$D127)=0,"Category not on the Categories tab",IF(COUNTIF(Projects!$A$5:$A$104,$C127)=0,"Project not on the Projects tab",IF(Time!$C$3=0,"",IF($I127&gt;Time!$C$3,"More than a full week logged",IF($I127&lt;Time!$C$3,"Week short by "&amp;TEXT(Time!$C$3-$I127,"0.0")&amp;" days","")))))))))</f>
        <v/>
      </c>
      <c r="K127" s="8" t="n"/>
    </row>
    <row r="128">
      <c r="A128" s="8" t="n"/>
      <c r="B128" s="8" t="n"/>
      <c r="C128" s="8" t="n"/>
      <c r="D128" s="8" t="n"/>
      <c r="E128" s="6" t="n"/>
      <c r="F128" s="9">
        <f>IF($A128="","",IFERROR($E128/SUMIFS(Time!$E$5:$E$204,Time!$A$5:$A$204,$A128,Time!$B$5:$B$204,$B128),0))</f>
        <v/>
      </c>
      <c r="G128" s="10">
        <f>IF($A128="","",IFERROR($E128*VLOOKUP($C128,Projects!$A$5:$C$104,3,FALSE),0))</f>
        <v/>
      </c>
      <c r="H128" s="11">
        <f>IF($A128="","",IFERROR(VLOOKUP($D128,Categories!$A$5:$B$24,2,FALSE),"?"))</f>
        <v/>
      </c>
      <c r="I128" s="12">
        <f>IF($A128="","",SUMIFS(Time!$E$5:$E$204,Time!$A$5:$A$204,$A128,Time!$B$5:$B$204,$B128))</f>
        <v/>
      </c>
      <c r="J128" s="11">
        <f>IF($A128="","",IF($E128="","Days missing",IF(ROUND($E128*2,0)/2&lt;&gt;$E128,"Not a half-day step",IF(COUNTIF(Categories!$A$5:$A$24,$D128)=0,"Category not on the Categories tab",IF(COUNTIF(Projects!$A$5:$A$104,$C128)=0,"Project not on the Projects tab",IF(Time!$C$3=0,"",IF($I128&gt;Time!$C$3,"More than a full week logged",IF($I128&lt;Time!$C$3,"Week short by "&amp;TEXT(Time!$C$3-$I128,"0.0")&amp;" days","")))))))))</f>
        <v/>
      </c>
      <c r="K128" s="8" t="n"/>
    </row>
    <row r="129">
      <c r="A129" s="8" t="n"/>
      <c r="B129" s="8" t="n"/>
      <c r="C129" s="8" t="n"/>
      <c r="D129" s="8" t="n"/>
      <c r="E129" s="6" t="n"/>
      <c r="F129" s="9">
        <f>IF($A129="","",IFERROR($E129/SUMIFS(Time!$E$5:$E$204,Time!$A$5:$A$204,$A129,Time!$B$5:$B$204,$B129),0))</f>
        <v/>
      </c>
      <c r="G129" s="10">
        <f>IF($A129="","",IFERROR($E129*VLOOKUP($C129,Projects!$A$5:$C$104,3,FALSE),0))</f>
        <v/>
      </c>
      <c r="H129" s="11">
        <f>IF($A129="","",IFERROR(VLOOKUP($D129,Categories!$A$5:$B$24,2,FALSE),"?"))</f>
        <v/>
      </c>
      <c r="I129" s="12">
        <f>IF($A129="","",SUMIFS(Time!$E$5:$E$204,Time!$A$5:$A$204,$A129,Time!$B$5:$B$204,$B129))</f>
        <v/>
      </c>
      <c r="J129" s="11">
        <f>IF($A129="","",IF($E129="","Days missing",IF(ROUND($E129*2,0)/2&lt;&gt;$E129,"Not a half-day step",IF(COUNTIF(Categories!$A$5:$A$24,$D129)=0,"Category not on the Categories tab",IF(COUNTIF(Projects!$A$5:$A$104,$C129)=0,"Project not on the Projects tab",IF(Time!$C$3=0,"",IF($I129&gt;Time!$C$3,"More than a full week logged",IF($I129&lt;Time!$C$3,"Week short by "&amp;TEXT(Time!$C$3-$I129,"0.0")&amp;" days","")))))))))</f>
        <v/>
      </c>
      <c r="K129" s="8" t="n"/>
    </row>
    <row r="130">
      <c r="A130" s="8" t="n"/>
      <c r="B130" s="8" t="n"/>
      <c r="C130" s="8" t="n"/>
      <c r="D130" s="8" t="n"/>
      <c r="E130" s="6" t="n"/>
      <c r="F130" s="9">
        <f>IF($A130="","",IFERROR($E130/SUMIFS(Time!$E$5:$E$204,Time!$A$5:$A$204,$A130,Time!$B$5:$B$204,$B130),0))</f>
        <v/>
      </c>
      <c r="G130" s="10">
        <f>IF($A130="","",IFERROR($E130*VLOOKUP($C130,Projects!$A$5:$C$104,3,FALSE),0))</f>
        <v/>
      </c>
      <c r="H130" s="11">
        <f>IF($A130="","",IFERROR(VLOOKUP($D130,Categories!$A$5:$B$24,2,FALSE),"?"))</f>
        <v/>
      </c>
      <c r="I130" s="12">
        <f>IF($A130="","",SUMIFS(Time!$E$5:$E$204,Time!$A$5:$A$204,$A130,Time!$B$5:$B$204,$B130))</f>
        <v/>
      </c>
      <c r="J130" s="11">
        <f>IF($A130="","",IF($E130="","Days missing",IF(ROUND($E130*2,0)/2&lt;&gt;$E130,"Not a half-day step",IF(COUNTIF(Categories!$A$5:$A$24,$D130)=0,"Category not on the Categories tab",IF(COUNTIF(Projects!$A$5:$A$104,$C130)=0,"Project not on the Projects tab",IF(Time!$C$3=0,"",IF($I130&gt;Time!$C$3,"More than a full week logged",IF($I130&lt;Time!$C$3,"Week short by "&amp;TEXT(Time!$C$3-$I130,"0.0")&amp;" days","")))))))))</f>
        <v/>
      </c>
      <c r="K130" s="8" t="n"/>
    </row>
    <row r="131">
      <c r="A131" s="8" t="n"/>
      <c r="B131" s="8" t="n"/>
      <c r="C131" s="8" t="n"/>
      <c r="D131" s="8" t="n"/>
      <c r="E131" s="6" t="n"/>
      <c r="F131" s="9">
        <f>IF($A131="","",IFERROR($E131/SUMIFS(Time!$E$5:$E$204,Time!$A$5:$A$204,$A131,Time!$B$5:$B$204,$B131),0))</f>
        <v/>
      </c>
      <c r="G131" s="10">
        <f>IF($A131="","",IFERROR($E131*VLOOKUP($C131,Projects!$A$5:$C$104,3,FALSE),0))</f>
        <v/>
      </c>
      <c r="H131" s="11">
        <f>IF($A131="","",IFERROR(VLOOKUP($D131,Categories!$A$5:$B$24,2,FALSE),"?"))</f>
        <v/>
      </c>
      <c r="I131" s="12">
        <f>IF($A131="","",SUMIFS(Time!$E$5:$E$204,Time!$A$5:$A$204,$A131,Time!$B$5:$B$204,$B131))</f>
        <v/>
      </c>
      <c r="J131" s="11">
        <f>IF($A131="","",IF($E131="","Days missing",IF(ROUND($E131*2,0)/2&lt;&gt;$E131,"Not a half-day step",IF(COUNTIF(Categories!$A$5:$A$24,$D131)=0,"Category not on the Categories tab",IF(COUNTIF(Projects!$A$5:$A$104,$C131)=0,"Project not on the Projects tab",IF(Time!$C$3=0,"",IF($I131&gt;Time!$C$3,"More than a full week logged",IF($I131&lt;Time!$C$3,"Week short by "&amp;TEXT(Time!$C$3-$I131,"0.0")&amp;" days","")))))))))</f>
        <v/>
      </c>
      <c r="K131" s="8" t="n"/>
    </row>
    <row r="132">
      <c r="A132" s="8" t="n"/>
      <c r="B132" s="8" t="n"/>
      <c r="C132" s="8" t="n"/>
      <c r="D132" s="8" t="n"/>
      <c r="E132" s="6" t="n"/>
      <c r="F132" s="9">
        <f>IF($A132="","",IFERROR($E132/SUMIFS(Time!$E$5:$E$204,Time!$A$5:$A$204,$A132,Time!$B$5:$B$204,$B132),0))</f>
        <v/>
      </c>
      <c r="G132" s="10">
        <f>IF($A132="","",IFERROR($E132*VLOOKUP($C132,Projects!$A$5:$C$104,3,FALSE),0))</f>
        <v/>
      </c>
      <c r="H132" s="11">
        <f>IF($A132="","",IFERROR(VLOOKUP($D132,Categories!$A$5:$B$24,2,FALSE),"?"))</f>
        <v/>
      </c>
      <c r="I132" s="12">
        <f>IF($A132="","",SUMIFS(Time!$E$5:$E$204,Time!$A$5:$A$204,$A132,Time!$B$5:$B$204,$B132))</f>
        <v/>
      </c>
      <c r="J132" s="11">
        <f>IF($A132="","",IF($E132="","Days missing",IF(ROUND($E132*2,0)/2&lt;&gt;$E132,"Not a half-day step",IF(COUNTIF(Categories!$A$5:$A$24,$D132)=0,"Category not on the Categories tab",IF(COUNTIF(Projects!$A$5:$A$104,$C132)=0,"Project not on the Projects tab",IF(Time!$C$3=0,"",IF($I132&gt;Time!$C$3,"More than a full week logged",IF($I132&lt;Time!$C$3,"Week short by "&amp;TEXT(Time!$C$3-$I132,"0.0")&amp;" days","")))))))))</f>
        <v/>
      </c>
      <c r="K132" s="8" t="n"/>
    </row>
    <row r="133">
      <c r="A133" s="8" t="n"/>
      <c r="B133" s="8" t="n"/>
      <c r="C133" s="8" t="n"/>
      <c r="D133" s="8" t="n"/>
      <c r="E133" s="6" t="n"/>
      <c r="F133" s="9">
        <f>IF($A133="","",IFERROR($E133/SUMIFS(Time!$E$5:$E$204,Time!$A$5:$A$204,$A133,Time!$B$5:$B$204,$B133),0))</f>
        <v/>
      </c>
      <c r="G133" s="10">
        <f>IF($A133="","",IFERROR($E133*VLOOKUP($C133,Projects!$A$5:$C$104,3,FALSE),0))</f>
        <v/>
      </c>
      <c r="H133" s="11">
        <f>IF($A133="","",IFERROR(VLOOKUP($D133,Categories!$A$5:$B$24,2,FALSE),"?"))</f>
        <v/>
      </c>
      <c r="I133" s="12">
        <f>IF($A133="","",SUMIFS(Time!$E$5:$E$204,Time!$A$5:$A$204,$A133,Time!$B$5:$B$204,$B133))</f>
        <v/>
      </c>
      <c r="J133" s="11">
        <f>IF($A133="","",IF($E133="","Days missing",IF(ROUND($E133*2,0)/2&lt;&gt;$E133,"Not a half-day step",IF(COUNTIF(Categories!$A$5:$A$24,$D133)=0,"Category not on the Categories tab",IF(COUNTIF(Projects!$A$5:$A$104,$C133)=0,"Project not on the Projects tab",IF(Time!$C$3=0,"",IF($I133&gt;Time!$C$3,"More than a full week logged",IF($I133&lt;Time!$C$3,"Week short by "&amp;TEXT(Time!$C$3-$I133,"0.0")&amp;" days","")))))))))</f>
        <v/>
      </c>
      <c r="K133" s="8" t="n"/>
    </row>
    <row r="134">
      <c r="A134" s="8" t="n"/>
      <c r="B134" s="8" t="n"/>
      <c r="C134" s="8" t="n"/>
      <c r="D134" s="8" t="n"/>
      <c r="E134" s="6" t="n"/>
      <c r="F134" s="9">
        <f>IF($A134="","",IFERROR($E134/SUMIFS(Time!$E$5:$E$204,Time!$A$5:$A$204,$A134,Time!$B$5:$B$204,$B134),0))</f>
        <v/>
      </c>
      <c r="G134" s="10">
        <f>IF($A134="","",IFERROR($E134*VLOOKUP($C134,Projects!$A$5:$C$104,3,FALSE),0))</f>
        <v/>
      </c>
      <c r="H134" s="11">
        <f>IF($A134="","",IFERROR(VLOOKUP($D134,Categories!$A$5:$B$24,2,FALSE),"?"))</f>
        <v/>
      </c>
      <c r="I134" s="12">
        <f>IF($A134="","",SUMIFS(Time!$E$5:$E$204,Time!$A$5:$A$204,$A134,Time!$B$5:$B$204,$B134))</f>
        <v/>
      </c>
      <c r="J134" s="11">
        <f>IF($A134="","",IF($E134="","Days missing",IF(ROUND($E134*2,0)/2&lt;&gt;$E134,"Not a half-day step",IF(COUNTIF(Categories!$A$5:$A$24,$D134)=0,"Category not on the Categories tab",IF(COUNTIF(Projects!$A$5:$A$104,$C134)=0,"Project not on the Projects tab",IF(Time!$C$3=0,"",IF($I134&gt;Time!$C$3,"More than a full week logged",IF($I134&lt;Time!$C$3,"Week short by "&amp;TEXT(Time!$C$3-$I134,"0.0")&amp;" days","")))))))))</f>
        <v/>
      </c>
      <c r="K134" s="8" t="n"/>
    </row>
    <row r="135">
      <c r="A135" s="8" t="n"/>
      <c r="B135" s="8" t="n"/>
      <c r="C135" s="8" t="n"/>
      <c r="D135" s="8" t="n"/>
      <c r="E135" s="6" t="n"/>
      <c r="F135" s="9">
        <f>IF($A135="","",IFERROR($E135/SUMIFS(Time!$E$5:$E$204,Time!$A$5:$A$204,$A135,Time!$B$5:$B$204,$B135),0))</f>
        <v/>
      </c>
      <c r="G135" s="10">
        <f>IF($A135="","",IFERROR($E135*VLOOKUP($C135,Projects!$A$5:$C$104,3,FALSE),0))</f>
        <v/>
      </c>
      <c r="H135" s="11">
        <f>IF($A135="","",IFERROR(VLOOKUP($D135,Categories!$A$5:$B$24,2,FALSE),"?"))</f>
        <v/>
      </c>
      <c r="I135" s="12">
        <f>IF($A135="","",SUMIFS(Time!$E$5:$E$204,Time!$A$5:$A$204,$A135,Time!$B$5:$B$204,$B135))</f>
        <v/>
      </c>
      <c r="J135" s="11">
        <f>IF($A135="","",IF($E135="","Days missing",IF(ROUND($E135*2,0)/2&lt;&gt;$E135,"Not a half-day step",IF(COUNTIF(Categories!$A$5:$A$24,$D135)=0,"Category not on the Categories tab",IF(COUNTIF(Projects!$A$5:$A$104,$C135)=0,"Project not on the Projects tab",IF(Time!$C$3=0,"",IF($I135&gt;Time!$C$3,"More than a full week logged",IF($I135&lt;Time!$C$3,"Week short by "&amp;TEXT(Time!$C$3-$I135,"0.0")&amp;" days","")))))))))</f>
        <v/>
      </c>
      <c r="K135" s="8" t="n"/>
    </row>
    <row r="136">
      <c r="A136" s="8" t="n"/>
      <c r="B136" s="8" t="n"/>
      <c r="C136" s="8" t="n"/>
      <c r="D136" s="8" t="n"/>
      <c r="E136" s="6" t="n"/>
      <c r="F136" s="9">
        <f>IF($A136="","",IFERROR($E136/SUMIFS(Time!$E$5:$E$204,Time!$A$5:$A$204,$A136,Time!$B$5:$B$204,$B136),0))</f>
        <v/>
      </c>
      <c r="G136" s="10">
        <f>IF($A136="","",IFERROR($E136*VLOOKUP($C136,Projects!$A$5:$C$104,3,FALSE),0))</f>
        <v/>
      </c>
      <c r="H136" s="11">
        <f>IF($A136="","",IFERROR(VLOOKUP($D136,Categories!$A$5:$B$24,2,FALSE),"?"))</f>
        <v/>
      </c>
      <c r="I136" s="12">
        <f>IF($A136="","",SUMIFS(Time!$E$5:$E$204,Time!$A$5:$A$204,$A136,Time!$B$5:$B$204,$B136))</f>
        <v/>
      </c>
      <c r="J136" s="11">
        <f>IF($A136="","",IF($E136="","Days missing",IF(ROUND($E136*2,0)/2&lt;&gt;$E136,"Not a half-day step",IF(COUNTIF(Categories!$A$5:$A$24,$D136)=0,"Category not on the Categories tab",IF(COUNTIF(Projects!$A$5:$A$104,$C136)=0,"Project not on the Projects tab",IF(Time!$C$3=0,"",IF($I136&gt;Time!$C$3,"More than a full week logged",IF($I136&lt;Time!$C$3,"Week short by "&amp;TEXT(Time!$C$3-$I136,"0.0")&amp;" days","")))))))))</f>
        <v/>
      </c>
      <c r="K136" s="8" t="n"/>
    </row>
    <row r="137">
      <c r="A137" s="8" t="n"/>
      <c r="B137" s="8" t="n"/>
      <c r="C137" s="8" t="n"/>
      <c r="D137" s="8" t="n"/>
      <c r="E137" s="6" t="n"/>
      <c r="F137" s="9">
        <f>IF($A137="","",IFERROR($E137/SUMIFS(Time!$E$5:$E$204,Time!$A$5:$A$204,$A137,Time!$B$5:$B$204,$B137),0))</f>
        <v/>
      </c>
      <c r="G137" s="10">
        <f>IF($A137="","",IFERROR($E137*VLOOKUP($C137,Projects!$A$5:$C$104,3,FALSE),0))</f>
        <v/>
      </c>
      <c r="H137" s="11">
        <f>IF($A137="","",IFERROR(VLOOKUP($D137,Categories!$A$5:$B$24,2,FALSE),"?"))</f>
        <v/>
      </c>
      <c r="I137" s="12">
        <f>IF($A137="","",SUMIFS(Time!$E$5:$E$204,Time!$A$5:$A$204,$A137,Time!$B$5:$B$204,$B137))</f>
        <v/>
      </c>
      <c r="J137" s="11">
        <f>IF($A137="","",IF($E137="","Days missing",IF(ROUND($E137*2,0)/2&lt;&gt;$E137,"Not a half-day step",IF(COUNTIF(Categories!$A$5:$A$24,$D137)=0,"Category not on the Categories tab",IF(COUNTIF(Projects!$A$5:$A$104,$C137)=0,"Project not on the Projects tab",IF(Time!$C$3=0,"",IF($I137&gt;Time!$C$3,"More than a full week logged",IF($I137&lt;Time!$C$3,"Week short by "&amp;TEXT(Time!$C$3-$I137,"0.0")&amp;" days","")))))))))</f>
        <v/>
      </c>
      <c r="K137" s="8" t="n"/>
    </row>
    <row r="138">
      <c r="A138" s="8" t="n"/>
      <c r="B138" s="8" t="n"/>
      <c r="C138" s="8" t="n"/>
      <c r="D138" s="8" t="n"/>
      <c r="E138" s="6" t="n"/>
      <c r="F138" s="9">
        <f>IF($A138="","",IFERROR($E138/SUMIFS(Time!$E$5:$E$204,Time!$A$5:$A$204,$A138,Time!$B$5:$B$204,$B138),0))</f>
        <v/>
      </c>
      <c r="G138" s="10">
        <f>IF($A138="","",IFERROR($E138*VLOOKUP($C138,Projects!$A$5:$C$104,3,FALSE),0))</f>
        <v/>
      </c>
      <c r="H138" s="11">
        <f>IF($A138="","",IFERROR(VLOOKUP($D138,Categories!$A$5:$B$24,2,FALSE),"?"))</f>
        <v/>
      </c>
      <c r="I138" s="12">
        <f>IF($A138="","",SUMIFS(Time!$E$5:$E$204,Time!$A$5:$A$204,$A138,Time!$B$5:$B$204,$B138))</f>
        <v/>
      </c>
      <c r="J138" s="11">
        <f>IF($A138="","",IF($E138="","Days missing",IF(ROUND($E138*2,0)/2&lt;&gt;$E138,"Not a half-day step",IF(COUNTIF(Categories!$A$5:$A$24,$D138)=0,"Category not on the Categories tab",IF(COUNTIF(Projects!$A$5:$A$104,$C138)=0,"Project not on the Projects tab",IF(Time!$C$3=0,"",IF($I138&gt;Time!$C$3,"More than a full week logged",IF($I138&lt;Time!$C$3,"Week short by "&amp;TEXT(Time!$C$3-$I138,"0.0")&amp;" days","")))))))))</f>
        <v/>
      </c>
      <c r="K138" s="8" t="n"/>
    </row>
    <row r="139">
      <c r="A139" s="8" t="n"/>
      <c r="B139" s="8" t="n"/>
      <c r="C139" s="8" t="n"/>
      <c r="D139" s="8" t="n"/>
      <c r="E139" s="6" t="n"/>
      <c r="F139" s="9">
        <f>IF($A139="","",IFERROR($E139/SUMIFS(Time!$E$5:$E$204,Time!$A$5:$A$204,$A139,Time!$B$5:$B$204,$B139),0))</f>
        <v/>
      </c>
      <c r="G139" s="10">
        <f>IF($A139="","",IFERROR($E139*VLOOKUP($C139,Projects!$A$5:$C$104,3,FALSE),0))</f>
        <v/>
      </c>
      <c r="H139" s="11">
        <f>IF($A139="","",IFERROR(VLOOKUP($D139,Categories!$A$5:$B$24,2,FALSE),"?"))</f>
        <v/>
      </c>
      <c r="I139" s="12">
        <f>IF($A139="","",SUMIFS(Time!$E$5:$E$204,Time!$A$5:$A$204,$A139,Time!$B$5:$B$204,$B139))</f>
        <v/>
      </c>
      <c r="J139" s="11">
        <f>IF($A139="","",IF($E139="","Days missing",IF(ROUND($E139*2,0)/2&lt;&gt;$E139,"Not a half-day step",IF(COUNTIF(Categories!$A$5:$A$24,$D139)=0,"Category not on the Categories tab",IF(COUNTIF(Projects!$A$5:$A$104,$C139)=0,"Project not on the Projects tab",IF(Time!$C$3=0,"",IF($I139&gt;Time!$C$3,"More than a full week logged",IF($I139&lt;Time!$C$3,"Week short by "&amp;TEXT(Time!$C$3-$I139,"0.0")&amp;" days","")))))))))</f>
        <v/>
      </c>
      <c r="K139" s="8" t="n"/>
    </row>
    <row r="140">
      <c r="A140" s="8" t="n"/>
      <c r="B140" s="8" t="n"/>
      <c r="C140" s="8" t="n"/>
      <c r="D140" s="8" t="n"/>
      <c r="E140" s="6" t="n"/>
      <c r="F140" s="9">
        <f>IF($A140="","",IFERROR($E140/SUMIFS(Time!$E$5:$E$204,Time!$A$5:$A$204,$A140,Time!$B$5:$B$204,$B140),0))</f>
        <v/>
      </c>
      <c r="G140" s="10">
        <f>IF($A140="","",IFERROR($E140*VLOOKUP($C140,Projects!$A$5:$C$104,3,FALSE),0))</f>
        <v/>
      </c>
      <c r="H140" s="11">
        <f>IF($A140="","",IFERROR(VLOOKUP($D140,Categories!$A$5:$B$24,2,FALSE),"?"))</f>
        <v/>
      </c>
      <c r="I140" s="12">
        <f>IF($A140="","",SUMIFS(Time!$E$5:$E$204,Time!$A$5:$A$204,$A140,Time!$B$5:$B$204,$B140))</f>
        <v/>
      </c>
      <c r="J140" s="11">
        <f>IF($A140="","",IF($E140="","Days missing",IF(ROUND($E140*2,0)/2&lt;&gt;$E140,"Not a half-day step",IF(COUNTIF(Categories!$A$5:$A$24,$D140)=0,"Category not on the Categories tab",IF(COUNTIF(Projects!$A$5:$A$104,$C140)=0,"Project not on the Projects tab",IF(Time!$C$3=0,"",IF($I140&gt;Time!$C$3,"More than a full week logged",IF($I140&lt;Time!$C$3,"Week short by "&amp;TEXT(Time!$C$3-$I140,"0.0")&amp;" days","")))))))))</f>
        <v/>
      </c>
      <c r="K140" s="8" t="n"/>
    </row>
    <row r="141">
      <c r="A141" s="8" t="n"/>
      <c r="B141" s="8" t="n"/>
      <c r="C141" s="8" t="n"/>
      <c r="D141" s="8" t="n"/>
      <c r="E141" s="6" t="n"/>
      <c r="F141" s="9">
        <f>IF($A141="","",IFERROR($E141/SUMIFS(Time!$E$5:$E$204,Time!$A$5:$A$204,$A141,Time!$B$5:$B$204,$B141),0))</f>
        <v/>
      </c>
      <c r="G141" s="10">
        <f>IF($A141="","",IFERROR($E141*VLOOKUP($C141,Projects!$A$5:$C$104,3,FALSE),0))</f>
        <v/>
      </c>
      <c r="H141" s="11">
        <f>IF($A141="","",IFERROR(VLOOKUP($D141,Categories!$A$5:$B$24,2,FALSE),"?"))</f>
        <v/>
      </c>
      <c r="I141" s="12">
        <f>IF($A141="","",SUMIFS(Time!$E$5:$E$204,Time!$A$5:$A$204,$A141,Time!$B$5:$B$204,$B141))</f>
        <v/>
      </c>
      <c r="J141" s="11">
        <f>IF($A141="","",IF($E141="","Days missing",IF(ROUND($E141*2,0)/2&lt;&gt;$E141,"Not a half-day step",IF(COUNTIF(Categories!$A$5:$A$24,$D141)=0,"Category not on the Categories tab",IF(COUNTIF(Projects!$A$5:$A$104,$C141)=0,"Project not on the Projects tab",IF(Time!$C$3=0,"",IF($I141&gt;Time!$C$3,"More than a full week logged",IF($I141&lt;Time!$C$3,"Week short by "&amp;TEXT(Time!$C$3-$I141,"0.0")&amp;" days","")))))))))</f>
        <v/>
      </c>
      <c r="K141" s="8" t="n"/>
    </row>
    <row r="142">
      <c r="A142" s="8" t="n"/>
      <c r="B142" s="8" t="n"/>
      <c r="C142" s="8" t="n"/>
      <c r="D142" s="8" t="n"/>
      <c r="E142" s="6" t="n"/>
      <c r="F142" s="9">
        <f>IF($A142="","",IFERROR($E142/SUMIFS(Time!$E$5:$E$204,Time!$A$5:$A$204,$A142,Time!$B$5:$B$204,$B142),0))</f>
        <v/>
      </c>
      <c r="G142" s="10">
        <f>IF($A142="","",IFERROR($E142*VLOOKUP($C142,Projects!$A$5:$C$104,3,FALSE),0))</f>
        <v/>
      </c>
      <c r="H142" s="11">
        <f>IF($A142="","",IFERROR(VLOOKUP($D142,Categories!$A$5:$B$24,2,FALSE),"?"))</f>
        <v/>
      </c>
      <c r="I142" s="12">
        <f>IF($A142="","",SUMIFS(Time!$E$5:$E$204,Time!$A$5:$A$204,$A142,Time!$B$5:$B$204,$B142))</f>
        <v/>
      </c>
      <c r="J142" s="11">
        <f>IF($A142="","",IF($E142="","Days missing",IF(ROUND($E142*2,0)/2&lt;&gt;$E142,"Not a half-day step",IF(COUNTIF(Categories!$A$5:$A$24,$D142)=0,"Category not on the Categories tab",IF(COUNTIF(Projects!$A$5:$A$104,$C142)=0,"Project not on the Projects tab",IF(Time!$C$3=0,"",IF($I142&gt;Time!$C$3,"More than a full week logged",IF($I142&lt;Time!$C$3,"Week short by "&amp;TEXT(Time!$C$3-$I142,"0.0")&amp;" days","")))))))))</f>
        <v/>
      </c>
      <c r="K142" s="8" t="n"/>
    </row>
    <row r="143">
      <c r="A143" s="8" t="n"/>
      <c r="B143" s="8" t="n"/>
      <c r="C143" s="8" t="n"/>
      <c r="D143" s="8" t="n"/>
      <c r="E143" s="6" t="n"/>
      <c r="F143" s="9">
        <f>IF($A143="","",IFERROR($E143/SUMIFS(Time!$E$5:$E$204,Time!$A$5:$A$204,$A143,Time!$B$5:$B$204,$B143),0))</f>
        <v/>
      </c>
      <c r="G143" s="10">
        <f>IF($A143="","",IFERROR($E143*VLOOKUP($C143,Projects!$A$5:$C$104,3,FALSE),0))</f>
        <v/>
      </c>
      <c r="H143" s="11">
        <f>IF($A143="","",IFERROR(VLOOKUP($D143,Categories!$A$5:$B$24,2,FALSE),"?"))</f>
        <v/>
      </c>
      <c r="I143" s="12">
        <f>IF($A143="","",SUMIFS(Time!$E$5:$E$204,Time!$A$5:$A$204,$A143,Time!$B$5:$B$204,$B143))</f>
        <v/>
      </c>
      <c r="J143" s="11">
        <f>IF($A143="","",IF($E143="","Days missing",IF(ROUND($E143*2,0)/2&lt;&gt;$E143,"Not a half-day step",IF(COUNTIF(Categories!$A$5:$A$24,$D143)=0,"Category not on the Categories tab",IF(COUNTIF(Projects!$A$5:$A$104,$C143)=0,"Project not on the Projects tab",IF(Time!$C$3=0,"",IF($I143&gt;Time!$C$3,"More than a full week logged",IF($I143&lt;Time!$C$3,"Week short by "&amp;TEXT(Time!$C$3-$I143,"0.0")&amp;" days","")))))))))</f>
        <v/>
      </c>
      <c r="K143" s="8" t="n"/>
    </row>
    <row r="144">
      <c r="A144" s="8" t="n"/>
      <c r="B144" s="8" t="n"/>
      <c r="C144" s="8" t="n"/>
      <c r="D144" s="8" t="n"/>
      <c r="E144" s="6" t="n"/>
      <c r="F144" s="9">
        <f>IF($A144="","",IFERROR($E144/SUMIFS(Time!$E$5:$E$204,Time!$A$5:$A$204,$A144,Time!$B$5:$B$204,$B144),0))</f>
        <v/>
      </c>
      <c r="G144" s="10">
        <f>IF($A144="","",IFERROR($E144*VLOOKUP($C144,Projects!$A$5:$C$104,3,FALSE),0))</f>
        <v/>
      </c>
      <c r="H144" s="11">
        <f>IF($A144="","",IFERROR(VLOOKUP($D144,Categories!$A$5:$B$24,2,FALSE),"?"))</f>
        <v/>
      </c>
      <c r="I144" s="12">
        <f>IF($A144="","",SUMIFS(Time!$E$5:$E$204,Time!$A$5:$A$204,$A144,Time!$B$5:$B$204,$B144))</f>
        <v/>
      </c>
      <c r="J144" s="11">
        <f>IF($A144="","",IF($E144="","Days missing",IF(ROUND($E144*2,0)/2&lt;&gt;$E144,"Not a half-day step",IF(COUNTIF(Categories!$A$5:$A$24,$D144)=0,"Category not on the Categories tab",IF(COUNTIF(Projects!$A$5:$A$104,$C144)=0,"Project not on the Projects tab",IF(Time!$C$3=0,"",IF($I144&gt;Time!$C$3,"More than a full week logged",IF($I144&lt;Time!$C$3,"Week short by "&amp;TEXT(Time!$C$3-$I144,"0.0")&amp;" days","")))))))))</f>
        <v/>
      </c>
      <c r="K144" s="8" t="n"/>
    </row>
    <row r="145">
      <c r="A145" s="8" t="n"/>
      <c r="B145" s="8" t="n"/>
      <c r="C145" s="8" t="n"/>
      <c r="D145" s="8" t="n"/>
      <c r="E145" s="6" t="n"/>
      <c r="F145" s="9">
        <f>IF($A145="","",IFERROR($E145/SUMIFS(Time!$E$5:$E$204,Time!$A$5:$A$204,$A145,Time!$B$5:$B$204,$B145),0))</f>
        <v/>
      </c>
      <c r="G145" s="10">
        <f>IF($A145="","",IFERROR($E145*VLOOKUP($C145,Projects!$A$5:$C$104,3,FALSE),0))</f>
        <v/>
      </c>
      <c r="H145" s="11">
        <f>IF($A145="","",IFERROR(VLOOKUP($D145,Categories!$A$5:$B$24,2,FALSE),"?"))</f>
        <v/>
      </c>
      <c r="I145" s="12">
        <f>IF($A145="","",SUMIFS(Time!$E$5:$E$204,Time!$A$5:$A$204,$A145,Time!$B$5:$B$204,$B145))</f>
        <v/>
      </c>
      <c r="J145" s="11">
        <f>IF($A145="","",IF($E145="","Days missing",IF(ROUND($E145*2,0)/2&lt;&gt;$E145,"Not a half-day step",IF(COUNTIF(Categories!$A$5:$A$24,$D145)=0,"Category not on the Categories tab",IF(COUNTIF(Projects!$A$5:$A$104,$C145)=0,"Project not on the Projects tab",IF(Time!$C$3=0,"",IF($I145&gt;Time!$C$3,"More than a full week logged",IF($I145&lt;Time!$C$3,"Week short by "&amp;TEXT(Time!$C$3-$I145,"0.0")&amp;" days","")))))))))</f>
        <v/>
      </c>
      <c r="K145" s="8" t="n"/>
    </row>
    <row r="146">
      <c r="A146" s="8" t="n"/>
      <c r="B146" s="8" t="n"/>
      <c r="C146" s="8" t="n"/>
      <c r="D146" s="8" t="n"/>
      <c r="E146" s="6" t="n"/>
      <c r="F146" s="9">
        <f>IF($A146="","",IFERROR($E146/SUMIFS(Time!$E$5:$E$204,Time!$A$5:$A$204,$A146,Time!$B$5:$B$204,$B146),0))</f>
        <v/>
      </c>
      <c r="G146" s="10">
        <f>IF($A146="","",IFERROR($E146*VLOOKUP($C146,Projects!$A$5:$C$104,3,FALSE),0))</f>
        <v/>
      </c>
      <c r="H146" s="11">
        <f>IF($A146="","",IFERROR(VLOOKUP($D146,Categories!$A$5:$B$24,2,FALSE),"?"))</f>
        <v/>
      </c>
      <c r="I146" s="12">
        <f>IF($A146="","",SUMIFS(Time!$E$5:$E$204,Time!$A$5:$A$204,$A146,Time!$B$5:$B$204,$B146))</f>
        <v/>
      </c>
      <c r="J146" s="11">
        <f>IF($A146="","",IF($E146="","Days missing",IF(ROUND($E146*2,0)/2&lt;&gt;$E146,"Not a half-day step",IF(COUNTIF(Categories!$A$5:$A$24,$D146)=0,"Category not on the Categories tab",IF(COUNTIF(Projects!$A$5:$A$104,$C146)=0,"Project not on the Projects tab",IF(Time!$C$3=0,"",IF($I146&gt;Time!$C$3,"More than a full week logged",IF($I146&lt;Time!$C$3,"Week short by "&amp;TEXT(Time!$C$3-$I146,"0.0")&amp;" days","")))))))))</f>
        <v/>
      </c>
      <c r="K146" s="8" t="n"/>
    </row>
    <row r="147">
      <c r="A147" s="8" t="n"/>
      <c r="B147" s="8" t="n"/>
      <c r="C147" s="8" t="n"/>
      <c r="D147" s="8" t="n"/>
      <c r="E147" s="6" t="n"/>
      <c r="F147" s="9">
        <f>IF($A147="","",IFERROR($E147/SUMIFS(Time!$E$5:$E$204,Time!$A$5:$A$204,$A147,Time!$B$5:$B$204,$B147),0))</f>
        <v/>
      </c>
      <c r="G147" s="10">
        <f>IF($A147="","",IFERROR($E147*VLOOKUP($C147,Projects!$A$5:$C$104,3,FALSE),0))</f>
        <v/>
      </c>
      <c r="H147" s="11">
        <f>IF($A147="","",IFERROR(VLOOKUP($D147,Categories!$A$5:$B$24,2,FALSE),"?"))</f>
        <v/>
      </c>
      <c r="I147" s="12">
        <f>IF($A147="","",SUMIFS(Time!$E$5:$E$204,Time!$A$5:$A$204,$A147,Time!$B$5:$B$204,$B147))</f>
        <v/>
      </c>
      <c r="J147" s="11">
        <f>IF($A147="","",IF($E147="","Days missing",IF(ROUND($E147*2,0)/2&lt;&gt;$E147,"Not a half-day step",IF(COUNTIF(Categories!$A$5:$A$24,$D147)=0,"Category not on the Categories tab",IF(COUNTIF(Projects!$A$5:$A$104,$C147)=0,"Project not on the Projects tab",IF(Time!$C$3=0,"",IF($I147&gt;Time!$C$3,"More than a full week logged",IF($I147&lt;Time!$C$3,"Week short by "&amp;TEXT(Time!$C$3-$I147,"0.0")&amp;" days","")))))))))</f>
        <v/>
      </c>
      <c r="K147" s="8" t="n"/>
    </row>
    <row r="148">
      <c r="A148" s="8" t="n"/>
      <c r="B148" s="8" t="n"/>
      <c r="C148" s="8" t="n"/>
      <c r="D148" s="8" t="n"/>
      <c r="E148" s="6" t="n"/>
      <c r="F148" s="9">
        <f>IF($A148="","",IFERROR($E148/SUMIFS(Time!$E$5:$E$204,Time!$A$5:$A$204,$A148,Time!$B$5:$B$204,$B148),0))</f>
        <v/>
      </c>
      <c r="G148" s="10">
        <f>IF($A148="","",IFERROR($E148*VLOOKUP($C148,Projects!$A$5:$C$104,3,FALSE),0))</f>
        <v/>
      </c>
      <c r="H148" s="11">
        <f>IF($A148="","",IFERROR(VLOOKUP($D148,Categories!$A$5:$B$24,2,FALSE),"?"))</f>
        <v/>
      </c>
      <c r="I148" s="12">
        <f>IF($A148="","",SUMIFS(Time!$E$5:$E$204,Time!$A$5:$A$204,$A148,Time!$B$5:$B$204,$B148))</f>
        <v/>
      </c>
      <c r="J148" s="11">
        <f>IF($A148="","",IF($E148="","Days missing",IF(ROUND($E148*2,0)/2&lt;&gt;$E148,"Not a half-day step",IF(COUNTIF(Categories!$A$5:$A$24,$D148)=0,"Category not on the Categories tab",IF(COUNTIF(Projects!$A$5:$A$104,$C148)=0,"Project not on the Projects tab",IF(Time!$C$3=0,"",IF($I148&gt;Time!$C$3,"More than a full week logged",IF($I148&lt;Time!$C$3,"Week short by "&amp;TEXT(Time!$C$3-$I148,"0.0")&amp;" days","")))))))))</f>
        <v/>
      </c>
      <c r="K148" s="8" t="n"/>
    </row>
    <row r="149">
      <c r="A149" s="8" t="n"/>
      <c r="B149" s="8" t="n"/>
      <c r="C149" s="8" t="n"/>
      <c r="D149" s="8" t="n"/>
      <c r="E149" s="6" t="n"/>
      <c r="F149" s="9">
        <f>IF($A149="","",IFERROR($E149/SUMIFS(Time!$E$5:$E$204,Time!$A$5:$A$204,$A149,Time!$B$5:$B$204,$B149),0))</f>
        <v/>
      </c>
      <c r="G149" s="10">
        <f>IF($A149="","",IFERROR($E149*VLOOKUP($C149,Projects!$A$5:$C$104,3,FALSE),0))</f>
        <v/>
      </c>
      <c r="H149" s="11">
        <f>IF($A149="","",IFERROR(VLOOKUP($D149,Categories!$A$5:$B$24,2,FALSE),"?"))</f>
        <v/>
      </c>
      <c r="I149" s="12">
        <f>IF($A149="","",SUMIFS(Time!$E$5:$E$204,Time!$A$5:$A$204,$A149,Time!$B$5:$B$204,$B149))</f>
        <v/>
      </c>
      <c r="J149" s="11">
        <f>IF($A149="","",IF($E149="","Days missing",IF(ROUND($E149*2,0)/2&lt;&gt;$E149,"Not a half-day step",IF(COUNTIF(Categories!$A$5:$A$24,$D149)=0,"Category not on the Categories tab",IF(COUNTIF(Projects!$A$5:$A$104,$C149)=0,"Project not on the Projects tab",IF(Time!$C$3=0,"",IF($I149&gt;Time!$C$3,"More than a full week logged",IF($I149&lt;Time!$C$3,"Week short by "&amp;TEXT(Time!$C$3-$I149,"0.0")&amp;" days","")))))))))</f>
        <v/>
      </c>
      <c r="K149" s="8" t="n"/>
    </row>
    <row r="150">
      <c r="A150" s="8" t="n"/>
      <c r="B150" s="8" t="n"/>
      <c r="C150" s="8" t="n"/>
      <c r="D150" s="8" t="n"/>
      <c r="E150" s="6" t="n"/>
      <c r="F150" s="9">
        <f>IF($A150="","",IFERROR($E150/SUMIFS(Time!$E$5:$E$204,Time!$A$5:$A$204,$A150,Time!$B$5:$B$204,$B150),0))</f>
        <v/>
      </c>
      <c r="G150" s="10">
        <f>IF($A150="","",IFERROR($E150*VLOOKUP($C150,Projects!$A$5:$C$104,3,FALSE),0))</f>
        <v/>
      </c>
      <c r="H150" s="11">
        <f>IF($A150="","",IFERROR(VLOOKUP($D150,Categories!$A$5:$B$24,2,FALSE),"?"))</f>
        <v/>
      </c>
      <c r="I150" s="12">
        <f>IF($A150="","",SUMIFS(Time!$E$5:$E$204,Time!$A$5:$A$204,$A150,Time!$B$5:$B$204,$B150))</f>
        <v/>
      </c>
      <c r="J150" s="11">
        <f>IF($A150="","",IF($E150="","Days missing",IF(ROUND($E150*2,0)/2&lt;&gt;$E150,"Not a half-day step",IF(COUNTIF(Categories!$A$5:$A$24,$D150)=0,"Category not on the Categories tab",IF(COUNTIF(Projects!$A$5:$A$104,$C150)=0,"Project not on the Projects tab",IF(Time!$C$3=0,"",IF($I150&gt;Time!$C$3,"More than a full week logged",IF($I150&lt;Time!$C$3,"Week short by "&amp;TEXT(Time!$C$3-$I150,"0.0")&amp;" days","")))))))))</f>
        <v/>
      </c>
      <c r="K150" s="8" t="n"/>
    </row>
    <row r="151">
      <c r="A151" s="8" t="n"/>
      <c r="B151" s="8" t="n"/>
      <c r="C151" s="8" t="n"/>
      <c r="D151" s="8" t="n"/>
      <c r="E151" s="6" t="n"/>
      <c r="F151" s="9">
        <f>IF($A151="","",IFERROR($E151/SUMIFS(Time!$E$5:$E$204,Time!$A$5:$A$204,$A151,Time!$B$5:$B$204,$B151),0))</f>
        <v/>
      </c>
      <c r="G151" s="10">
        <f>IF($A151="","",IFERROR($E151*VLOOKUP($C151,Projects!$A$5:$C$104,3,FALSE),0))</f>
        <v/>
      </c>
      <c r="H151" s="11">
        <f>IF($A151="","",IFERROR(VLOOKUP($D151,Categories!$A$5:$B$24,2,FALSE),"?"))</f>
        <v/>
      </c>
      <c r="I151" s="12">
        <f>IF($A151="","",SUMIFS(Time!$E$5:$E$204,Time!$A$5:$A$204,$A151,Time!$B$5:$B$204,$B151))</f>
        <v/>
      </c>
      <c r="J151" s="11">
        <f>IF($A151="","",IF($E151="","Days missing",IF(ROUND($E151*2,0)/2&lt;&gt;$E151,"Not a half-day step",IF(COUNTIF(Categories!$A$5:$A$24,$D151)=0,"Category not on the Categories tab",IF(COUNTIF(Projects!$A$5:$A$104,$C151)=0,"Project not on the Projects tab",IF(Time!$C$3=0,"",IF($I151&gt;Time!$C$3,"More than a full week logged",IF($I151&lt;Time!$C$3,"Week short by "&amp;TEXT(Time!$C$3-$I151,"0.0")&amp;" days","")))))))))</f>
        <v/>
      </c>
      <c r="K151" s="8" t="n"/>
    </row>
    <row r="152">
      <c r="A152" s="8" t="n"/>
      <c r="B152" s="8" t="n"/>
      <c r="C152" s="8" t="n"/>
      <c r="D152" s="8" t="n"/>
      <c r="E152" s="6" t="n"/>
      <c r="F152" s="9">
        <f>IF($A152="","",IFERROR($E152/SUMIFS(Time!$E$5:$E$204,Time!$A$5:$A$204,$A152,Time!$B$5:$B$204,$B152),0))</f>
        <v/>
      </c>
      <c r="G152" s="10">
        <f>IF($A152="","",IFERROR($E152*VLOOKUP($C152,Projects!$A$5:$C$104,3,FALSE),0))</f>
        <v/>
      </c>
      <c r="H152" s="11">
        <f>IF($A152="","",IFERROR(VLOOKUP($D152,Categories!$A$5:$B$24,2,FALSE),"?"))</f>
        <v/>
      </c>
      <c r="I152" s="12">
        <f>IF($A152="","",SUMIFS(Time!$E$5:$E$204,Time!$A$5:$A$204,$A152,Time!$B$5:$B$204,$B152))</f>
        <v/>
      </c>
      <c r="J152" s="11">
        <f>IF($A152="","",IF($E152="","Days missing",IF(ROUND($E152*2,0)/2&lt;&gt;$E152,"Not a half-day step",IF(COUNTIF(Categories!$A$5:$A$24,$D152)=0,"Category not on the Categories tab",IF(COUNTIF(Projects!$A$5:$A$104,$C152)=0,"Project not on the Projects tab",IF(Time!$C$3=0,"",IF($I152&gt;Time!$C$3,"More than a full week logged",IF($I152&lt;Time!$C$3,"Week short by "&amp;TEXT(Time!$C$3-$I152,"0.0")&amp;" days","")))))))))</f>
        <v/>
      </c>
      <c r="K152" s="8" t="n"/>
    </row>
    <row r="153">
      <c r="A153" s="8" t="n"/>
      <c r="B153" s="8" t="n"/>
      <c r="C153" s="8" t="n"/>
      <c r="D153" s="8" t="n"/>
      <c r="E153" s="6" t="n"/>
      <c r="F153" s="9">
        <f>IF($A153="","",IFERROR($E153/SUMIFS(Time!$E$5:$E$204,Time!$A$5:$A$204,$A153,Time!$B$5:$B$204,$B153),0))</f>
        <v/>
      </c>
      <c r="G153" s="10">
        <f>IF($A153="","",IFERROR($E153*VLOOKUP($C153,Projects!$A$5:$C$104,3,FALSE),0))</f>
        <v/>
      </c>
      <c r="H153" s="11">
        <f>IF($A153="","",IFERROR(VLOOKUP($D153,Categories!$A$5:$B$24,2,FALSE),"?"))</f>
        <v/>
      </c>
      <c r="I153" s="12">
        <f>IF($A153="","",SUMIFS(Time!$E$5:$E$204,Time!$A$5:$A$204,$A153,Time!$B$5:$B$204,$B153))</f>
        <v/>
      </c>
      <c r="J153" s="11">
        <f>IF($A153="","",IF($E153="","Days missing",IF(ROUND($E153*2,0)/2&lt;&gt;$E153,"Not a half-day step",IF(COUNTIF(Categories!$A$5:$A$24,$D153)=0,"Category not on the Categories tab",IF(COUNTIF(Projects!$A$5:$A$104,$C153)=0,"Project not on the Projects tab",IF(Time!$C$3=0,"",IF($I153&gt;Time!$C$3,"More than a full week logged",IF($I153&lt;Time!$C$3,"Week short by "&amp;TEXT(Time!$C$3-$I153,"0.0")&amp;" days","")))))))))</f>
        <v/>
      </c>
      <c r="K153" s="8" t="n"/>
    </row>
    <row r="154">
      <c r="A154" s="8" t="n"/>
      <c r="B154" s="8" t="n"/>
      <c r="C154" s="8" t="n"/>
      <c r="D154" s="8" t="n"/>
      <c r="E154" s="6" t="n"/>
      <c r="F154" s="9">
        <f>IF($A154="","",IFERROR($E154/SUMIFS(Time!$E$5:$E$204,Time!$A$5:$A$204,$A154,Time!$B$5:$B$204,$B154),0))</f>
        <v/>
      </c>
      <c r="G154" s="10">
        <f>IF($A154="","",IFERROR($E154*VLOOKUP($C154,Projects!$A$5:$C$104,3,FALSE),0))</f>
        <v/>
      </c>
      <c r="H154" s="11">
        <f>IF($A154="","",IFERROR(VLOOKUP($D154,Categories!$A$5:$B$24,2,FALSE),"?"))</f>
        <v/>
      </c>
      <c r="I154" s="12">
        <f>IF($A154="","",SUMIFS(Time!$E$5:$E$204,Time!$A$5:$A$204,$A154,Time!$B$5:$B$204,$B154))</f>
        <v/>
      </c>
      <c r="J154" s="11">
        <f>IF($A154="","",IF($E154="","Days missing",IF(ROUND($E154*2,0)/2&lt;&gt;$E154,"Not a half-day step",IF(COUNTIF(Categories!$A$5:$A$24,$D154)=0,"Category not on the Categories tab",IF(COUNTIF(Projects!$A$5:$A$104,$C154)=0,"Project not on the Projects tab",IF(Time!$C$3=0,"",IF($I154&gt;Time!$C$3,"More than a full week logged",IF($I154&lt;Time!$C$3,"Week short by "&amp;TEXT(Time!$C$3-$I154,"0.0")&amp;" days","")))))))))</f>
        <v/>
      </c>
      <c r="K154" s="8" t="n"/>
    </row>
    <row r="155">
      <c r="A155" s="8" t="n"/>
      <c r="B155" s="8" t="n"/>
      <c r="C155" s="8" t="n"/>
      <c r="D155" s="8" t="n"/>
      <c r="E155" s="6" t="n"/>
      <c r="F155" s="9">
        <f>IF($A155="","",IFERROR($E155/SUMIFS(Time!$E$5:$E$204,Time!$A$5:$A$204,$A155,Time!$B$5:$B$204,$B155),0))</f>
        <v/>
      </c>
      <c r="G155" s="10">
        <f>IF($A155="","",IFERROR($E155*VLOOKUP($C155,Projects!$A$5:$C$104,3,FALSE),0))</f>
        <v/>
      </c>
      <c r="H155" s="11">
        <f>IF($A155="","",IFERROR(VLOOKUP($D155,Categories!$A$5:$B$24,2,FALSE),"?"))</f>
        <v/>
      </c>
      <c r="I155" s="12">
        <f>IF($A155="","",SUMIFS(Time!$E$5:$E$204,Time!$A$5:$A$204,$A155,Time!$B$5:$B$204,$B155))</f>
        <v/>
      </c>
      <c r="J155" s="11">
        <f>IF($A155="","",IF($E155="","Days missing",IF(ROUND($E155*2,0)/2&lt;&gt;$E155,"Not a half-day step",IF(COUNTIF(Categories!$A$5:$A$24,$D155)=0,"Category not on the Categories tab",IF(COUNTIF(Projects!$A$5:$A$104,$C155)=0,"Project not on the Projects tab",IF(Time!$C$3=0,"",IF($I155&gt;Time!$C$3,"More than a full week logged",IF($I155&lt;Time!$C$3,"Week short by "&amp;TEXT(Time!$C$3-$I155,"0.0")&amp;" days","")))))))))</f>
        <v/>
      </c>
      <c r="K155" s="8" t="n"/>
    </row>
    <row r="156">
      <c r="A156" s="8" t="n"/>
      <c r="B156" s="8" t="n"/>
      <c r="C156" s="8" t="n"/>
      <c r="D156" s="8" t="n"/>
      <c r="E156" s="6" t="n"/>
      <c r="F156" s="9">
        <f>IF($A156="","",IFERROR($E156/SUMIFS(Time!$E$5:$E$204,Time!$A$5:$A$204,$A156,Time!$B$5:$B$204,$B156),0))</f>
        <v/>
      </c>
      <c r="G156" s="10">
        <f>IF($A156="","",IFERROR($E156*VLOOKUP($C156,Projects!$A$5:$C$104,3,FALSE),0))</f>
        <v/>
      </c>
      <c r="H156" s="11">
        <f>IF($A156="","",IFERROR(VLOOKUP($D156,Categories!$A$5:$B$24,2,FALSE),"?"))</f>
        <v/>
      </c>
      <c r="I156" s="12">
        <f>IF($A156="","",SUMIFS(Time!$E$5:$E$204,Time!$A$5:$A$204,$A156,Time!$B$5:$B$204,$B156))</f>
        <v/>
      </c>
      <c r="J156" s="11">
        <f>IF($A156="","",IF($E156="","Days missing",IF(ROUND($E156*2,0)/2&lt;&gt;$E156,"Not a half-day step",IF(COUNTIF(Categories!$A$5:$A$24,$D156)=0,"Category not on the Categories tab",IF(COUNTIF(Projects!$A$5:$A$104,$C156)=0,"Project not on the Projects tab",IF(Time!$C$3=0,"",IF($I156&gt;Time!$C$3,"More than a full week logged",IF($I156&lt;Time!$C$3,"Week short by "&amp;TEXT(Time!$C$3-$I156,"0.0")&amp;" days","")))))))))</f>
        <v/>
      </c>
      <c r="K156" s="8" t="n"/>
    </row>
    <row r="157">
      <c r="A157" s="8" t="n"/>
      <c r="B157" s="8" t="n"/>
      <c r="C157" s="8" t="n"/>
      <c r="D157" s="8" t="n"/>
      <c r="E157" s="6" t="n"/>
      <c r="F157" s="9">
        <f>IF($A157="","",IFERROR($E157/SUMIFS(Time!$E$5:$E$204,Time!$A$5:$A$204,$A157,Time!$B$5:$B$204,$B157),0))</f>
        <v/>
      </c>
      <c r="G157" s="10">
        <f>IF($A157="","",IFERROR($E157*VLOOKUP($C157,Projects!$A$5:$C$104,3,FALSE),0))</f>
        <v/>
      </c>
      <c r="H157" s="11">
        <f>IF($A157="","",IFERROR(VLOOKUP($D157,Categories!$A$5:$B$24,2,FALSE),"?"))</f>
        <v/>
      </c>
      <c r="I157" s="12">
        <f>IF($A157="","",SUMIFS(Time!$E$5:$E$204,Time!$A$5:$A$204,$A157,Time!$B$5:$B$204,$B157))</f>
        <v/>
      </c>
      <c r="J157" s="11">
        <f>IF($A157="","",IF($E157="","Days missing",IF(ROUND($E157*2,0)/2&lt;&gt;$E157,"Not a half-day step",IF(COUNTIF(Categories!$A$5:$A$24,$D157)=0,"Category not on the Categories tab",IF(COUNTIF(Projects!$A$5:$A$104,$C157)=0,"Project not on the Projects tab",IF(Time!$C$3=0,"",IF($I157&gt;Time!$C$3,"More than a full week logged",IF($I157&lt;Time!$C$3,"Week short by "&amp;TEXT(Time!$C$3-$I157,"0.0")&amp;" days","")))))))))</f>
        <v/>
      </c>
      <c r="K157" s="8" t="n"/>
    </row>
    <row r="158">
      <c r="A158" s="8" t="n"/>
      <c r="B158" s="8" t="n"/>
      <c r="C158" s="8" t="n"/>
      <c r="D158" s="8" t="n"/>
      <c r="E158" s="6" t="n"/>
      <c r="F158" s="9">
        <f>IF($A158="","",IFERROR($E158/SUMIFS(Time!$E$5:$E$204,Time!$A$5:$A$204,$A158,Time!$B$5:$B$204,$B158),0))</f>
        <v/>
      </c>
      <c r="G158" s="10">
        <f>IF($A158="","",IFERROR($E158*VLOOKUP($C158,Projects!$A$5:$C$104,3,FALSE),0))</f>
        <v/>
      </c>
      <c r="H158" s="11">
        <f>IF($A158="","",IFERROR(VLOOKUP($D158,Categories!$A$5:$B$24,2,FALSE),"?"))</f>
        <v/>
      </c>
      <c r="I158" s="12">
        <f>IF($A158="","",SUMIFS(Time!$E$5:$E$204,Time!$A$5:$A$204,$A158,Time!$B$5:$B$204,$B158))</f>
        <v/>
      </c>
      <c r="J158" s="11">
        <f>IF($A158="","",IF($E158="","Days missing",IF(ROUND($E158*2,0)/2&lt;&gt;$E158,"Not a half-day step",IF(COUNTIF(Categories!$A$5:$A$24,$D158)=0,"Category not on the Categories tab",IF(COUNTIF(Projects!$A$5:$A$104,$C158)=0,"Project not on the Projects tab",IF(Time!$C$3=0,"",IF($I158&gt;Time!$C$3,"More than a full week logged",IF($I158&lt;Time!$C$3,"Week short by "&amp;TEXT(Time!$C$3-$I158,"0.0")&amp;" days","")))))))))</f>
        <v/>
      </c>
      <c r="K158" s="8" t="n"/>
    </row>
    <row r="159">
      <c r="A159" s="8" t="n"/>
      <c r="B159" s="8" t="n"/>
      <c r="C159" s="8" t="n"/>
      <c r="D159" s="8" t="n"/>
      <c r="E159" s="6" t="n"/>
      <c r="F159" s="9">
        <f>IF($A159="","",IFERROR($E159/SUMIFS(Time!$E$5:$E$204,Time!$A$5:$A$204,$A159,Time!$B$5:$B$204,$B159),0))</f>
        <v/>
      </c>
      <c r="G159" s="10">
        <f>IF($A159="","",IFERROR($E159*VLOOKUP($C159,Projects!$A$5:$C$104,3,FALSE),0))</f>
        <v/>
      </c>
      <c r="H159" s="11">
        <f>IF($A159="","",IFERROR(VLOOKUP($D159,Categories!$A$5:$B$24,2,FALSE),"?"))</f>
        <v/>
      </c>
      <c r="I159" s="12">
        <f>IF($A159="","",SUMIFS(Time!$E$5:$E$204,Time!$A$5:$A$204,$A159,Time!$B$5:$B$204,$B159))</f>
        <v/>
      </c>
      <c r="J159" s="11">
        <f>IF($A159="","",IF($E159="","Days missing",IF(ROUND($E159*2,0)/2&lt;&gt;$E159,"Not a half-day step",IF(COUNTIF(Categories!$A$5:$A$24,$D159)=0,"Category not on the Categories tab",IF(COUNTIF(Projects!$A$5:$A$104,$C159)=0,"Project not on the Projects tab",IF(Time!$C$3=0,"",IF($I159&gt;Time!$C$3,"More than a full week logged",IF($I159&lt;Time!$C$3,"Week short by "&amp;TEXT(Time!$C$3-$I159,"0.0")&amp;" days","")))))))))</f>
        <v/>
      </c>
      <c r="K159" s="8" t="n"/>
    </row>
    <row r="160">
      <c r="A160" s="8" t="n"/>
      <c r="B160" s="8" t="n"/>
      <c r="C160" s="8" t="n"/>
      <c r="D160" s="8" t="n"/>
      <c r="E160" s="6" t="n"/>
      <c r="F160" s="9">
        <f>IF($A160="","",IFERROR($E160/SUMIFS(Time!$E$5:$E$204,Time!$A$5:$A$204,$A160,Time!$B$5:$B$204,$B160),0))</f>
        <v/>
      </c>
      <c r="G160" s="10">
        <f>IF($A160="","",IFERROR($E160*VLOOKUP($C160,Projects!$A$5:$C$104,3,FALSE),0))</f>
        <v/>
      </c>
      <c r="H160" s="11">
        <f>IF($A160="","",IFERROR(VLOOKUP($D160,Categories!$A$5:$B$24,2,FALSE),"?"))</f>
        <v/>
      </c>
      <c r="I160" s="12">
        <f>IF($A160="","",SUMIFS(Time!$E$5:$E$204,Time!$A$5:$A$204,$A160,Time!$B$5:$B$204,$B160))</f>
        <v/>
      </c>
      <c r="J160" s="11">
        <f>IF($A160="","",IF($E160="","Days missing",IF(ROUND($E160*2,0)/2&lt;&gt;$E160,"Not a half-day step",IF(COUNTIF(Categories!$A$5:$A$24,$D160)=0,"Category not on the Categories tab",IF(COUNTIF(Projects!$A$5:$A$104,$C160)=0,"Project not on the Projects tab",IF(Time!$C$3=0,"",IF($I160&gt;Time!$C$3,"More than a full week logged",IF($I160&lt;Time!$C$3,"Week short by "&amp;TEXT(Time!$C$3-$I160,"0.0")&amp;" days","")))))))))</f>
        <v/>
      </c>
      <c r="K160" s="8" t="n"/>
    </row>
    <row r="161">
      <c r="A161" s="8" t="n"/>
      <c r="B161" s="8" t="n"/>
      <c r="C161" s="8" t="n"/>
      <c r="D161" s="8" t="n"/>
      <c r="E161" s="6" t="n"/>
      <c r="F161" s="9">
        <f>IF($A161="","",IFERROR($E161/SUMIFS(Time!$E$5:$E$204,Time!$A$5:$A$204,$A161,Time!$B$5:$B$204,$B161),0))</f>
        <v/>
      </c>
      <c r="G161" s="10">
        <f>IF($A161="","",IFERROR($E161*VLOOKUP($C161,Projects!$A$5:$C$104,3,FALSE),0))</f>
        <v/>
      </c>
      <c r="H161" s="11">
        <f>IF($A161="","",IFERROR(VLOOKUP($D161,Categories!$A$5:$B$24,2,FALSE),"?"))</f>
        <v/>
      </c>
      <c r="I161" s="12">
        <f>IF($A161="","",SUMIFS(Time!$E$5:$E$204,Time!$A$5:$A$204,$A161,Time!$B$5:$B$204,$B161))</f>
        <v/>
      </c>
      <c r="J161" s="11">
        <f>IF($A161="","",IF($E161="","Days missing",IF(ROUND($E161*2,0)/2&lt;&gt;$E161,"Not a half-day step",IF(COUNTIF(Categories!$A$5:$A$24,$D161)=0,"Category not on the Categories tab",IF(COUNTIF(Projects!$A$5:$A$104,$C161)=0,"Project not on the Projects tab",IF(Time!$C$3=0,"",IF($I161&gt;Time!$C$3,"More than a full week logged",IF($I161&lt;Time!$C$3,"Week short by "&amp;TEXT(Time!$C$3-$I161,"0.0")&amp;" days","")))))))))</f>
        <v/>
      </c>
      <c r="K161" s="8" t="n"/>
    </row>
    <row r="162">
      <c r="A162" s="8" t="n"/>
      <c r="B162" s="8" t="n"/>
      <c r="C162" s="8" t="n"/>
      <c r="D162" s="8" t="n"/>
      <c r="E162" s="6" t="n"/>
      <c r="F162" s="9">
        <f>IF($A162="","",IFERROR($E162/SUMIFS(Time!$E$5:$E$204,Time!$A$5:$A$204,$A162,Time!$B$5:$B$204,$B162),0))</f>
        <v/>
      </c>
      <c r="G162" s="10">
        <f>IF($A162="","",IFERROR($E162*VLOOKUP($C162,Projects!$A$5:$C$104,3,FALSE),0))</f>
        <v/>
      </c>
      <c r="H162" s="11">
        <f>IF($A162="","",IFERROR(VLOOKUP($D162,Categories!$A$5:$B$24,2,FALSE),"?"))</f>
        <v/>
      </c>
      <c r="I162" s="12">
        <f>IF($A162="","",SUMIFS(Time!$E$5:$E$204,Time!$A$5:$A$204,$A162,Time!$B$5:$B$204,$B162))</f>
        <v/>
      </c>
      <c r="J162" s="11">
        <f>IF($A162="","",IF($E162="","Days missing",IF(ROUND($E162*2,0)/2&lt;&gt;$E162,"Not a half-day step",IF(COUNTIF(Categories!$A$5:$A$24,$D162)=0,"Category not on the Categories tab",IF(COUNTIF(Projects!$A$5:$A$104,$C162)=0,"Project not on the Projects tab",IF(Time!$C$3=0,"",IF($I162&gt;Time!$C$3,"More than a full week logged",IF($I162&lt;Time!$C$3,"Week short by "&amp;TEXT(Time!$C$3-$I162,"0.0")&amp;" days","")))))))))</f>
        <v/>
      </c>
      <c r="K162" s="8" t="n"/>
    </row>
    <row r="163">
      <c r="A163" s="8" t="n"/>
      <c r="B163" s="8" t="n"/>
      <c r="C163" s="8" t="n"/>
      <c r="D163" s="8" t="n"/>
      <c r="E163" s="6" t="n"/>
      <c r="F163" s="9">
        <f>IF($A163="","",IFERROR($E163/SUMIFS(Time!$E$5:$E$204,Time!$A$5:$A$204,$A163,Time!$B$5:$B$204,$B163),0))</f>
        <v/>
      </c>
      <c r="G163" s="10">
        <f>IF($A163="","",IFERROR($E163*VLOOKUP($C163,Projects!$A$5:$C$104,3,FALSE),0))</f>
        <v/>
      </c>
      <c r="H163" s="11">
        <f>IF($A163="","",IFERROR(VLOOKUP($D163,Categories!$A$5:$B$24,2,FALSE),"?"))</f>
        <v/>
      </c>
      <c r="I163" s="12">
        <f>IF($A163="","",SUMIFS(Time!$E$5:$E$204,Time!$A$5:$A$204,$A163,Time!$B$5:$B$204,$B163))</f>
        <v/>
      </c>
      <c r="J163" s="11">
        <f>IF($A163="","",IF($E163="","Days missing",IF(ROUND($E163*2,0)/2&lt;&gt;$E163,"Not a half-day step",IF(COUNTIF(Categories!$A$5:$A$24,$D163)=0,"Category not on the Categories tab",IF(COUNTIF(Projects!$A$5:$A$104,$C163)=0,"Project not on the Projects tab",IF(Time!$C$3=0,"",IF($I163&gt;Time!$C$3,"More than a full week logged",IF($I163&lt;Time!$C$3,"Week short by "&amp;TEXT(Time!$C$3-$I163,"0.0")&amp;" days","")))))))))</f>
        <v/>
      </c>
      <c r="K163" s="8" t="n"/>
    </row>
    <row r="164">
      <c r="A164" s="8" t="n"/>
      <c r="B164" s="8" t="n"/>
      <c r="C164" s="8" t="n"/>
      <c r="D164" s="8" t="n"/>
      <c r="E164" s="6" t="n"/>
      <c r="F164" s="9">
        <f>IF($A164="","",IFERROR($E164/SUMIFS(Time!$E$5:$E$204,Time!$A$5:$A$204,$A164,Time!$B$5:$B$204,$B164),0))</f>
        <v/>
      </c>
      <c r="G164" s="10">
        <f>IF($A164="","",IFERROR($E164*VLOOKUP($C164,Projects!$A$5:$C$104,3,FALSE),0))</f>
        <v/>
      </c>
      <c r="H164" s="11">
        <f>IF($A164="","",IFERROR(VLOOKUP($D164,Categories!$A$5:$B$24,2,FALSE),"?"))</f>
        <v/>
      </c>
      <c r="I164" s="12">
        <f>IF($A164="","",SUMIFS(Time!$E$5:$E$204,Time!$A$5:$A$204,$A164,Time!$B$5:$B$204,$B164))</f>
        <v/>
      </c>
      <c r="J164" s="11">
        <f>IF($A164="","",IF($E164="","Days missing",IF(ROUND($E164*2,0)/2&lt;&gt;$E164,"Not a half-day step",IF(COUNTIF(Categories!$A$5:$A$24,$D164)=0,"Category not on the Categories tab",IF(COUNTIF(Projects!$A$5:$A$104,$C164)=0,"Project not on the Projects tab",IF(Time!$C$3=0,"",IF($I164&gt;Time!$C$3,"More than a full week logged",IF($I164&lt;Time!$C$3,"Week short by "&amp;TEXT(Time!$C$3-$I164,"0.0")&amp;" days","")))))))))</f>
        <v/>
      </c>
      <c r="K164" s="8" t="n"/>
    </row>
    <row r="165">
      <c r="A165" s="8" t="n"/>
      <c r="B165" s="8" t="n"/>
      <c r="C165" s="8" t="n"/>
      <c r="D165" s="8" t="n"/>
      <c r="E165" s="6" t="n"/>
      <c r="F165" s="9">
        <f>IF($A165="","",IFERROR($E165/SUMIFS(Time!$E$5:$E$204,Time!$A$5:$A$204,$A165,Time!$B$5:$B$204,$B165),0))</f>
        <v/>
      </c>
      <c r="G165" s="10">
        <f>IF($A165="","",IFERROR($E165*VLOOKUP($C165,Projects!$A$5:$C$104,3,FALSE),0))</f>
        <v/>
      </c>
      <c r="H165" s="11">
        <f>IF($A165="","",IFERROR(VLOOKUP($D165,Categories!$A$5:$B$24,2,FALSE),"?"))</f>
        <v/>
      </c>
      <c r="I165" s="12">
        <f>IF($A165="","",SUMIFS(Time!$E$5:$E$204,Time!$A$5:$A$204,$A165,Time!$B$5:$B$204,$B165))</f>
        <v/>
      </c>
      <c r="J165" s="11">
        <f>IF($A165="","",IF($E165="","Days missing",IF(ROUND($E165*2,0)/2&lt;&gt;$E165,"Not a half-day step",IF(COUNTIF(Categories!$A$5:$A$24,$D165)=0,"Category not on the Categories tab",IF(COUNTIF(Projects!$A$5:$A$104,$C165)=0,"Project not on the Projects tab",IF(Time!$C$3=0,"",IF($I165&gt;Time!$C$3,"More than a full week logged",IF($I165&lt;Time!$C$3,"Week short by "&amp;TEXT(Time!$C$3-$I165,"0.0")&amp;" days","")))))))))</f>
        <v/>
      </c>
      <c r="K165" s="8" t="n"/>
    </row>
    <row r="166">
      <c r="A166" s="8" t="n"/>
      <c r="B166" s="8" t="n"/>
      <c r="C166" s="8" t="n"/>
      <c r="D166" s="8" t="n"/>
      <c r="E166" s="6" t="n"/>
      <c r="F166" s="9">
        <f>IF($A166="","",IFERROR($E166/SUMIFS(Time!$E$5:$E$204,Time!$A$5:$A$204,$A166,Time!$B$5:$B$204,$B166),0))</f>
        <v/>
      </c>
      <c r="G166" s="10">
        <f>IF($A166="","",IFERROR($E166*VLOOKUP($C166,Projects!$A$5:$C$104,3,FALSE),0))</f>
        <v/>
      </c>
      <c r="H166" s="11">
        <f>IF($A166="","",IFERROR(VLOOKUP($D166,Categories!$A$5:$B$24,2,FALSE),"?"))</f>
        <v/>
      </c>
      <c r="I166" s="12">
        <f>IF($A166="","",SUMIFS(Time!$E$5:$E$204,Time!$A$5:$A$204,$A166,Time!$B$5:$B$204,$B166))</f>
        <v/>
      </c>
      <c r="J166" s="11">
        <f>IF($A166="","",IF($E166="","Days missing",IF(ROUND($E166*2,0)/2&lt;&gt;$E166,"Not a half-day step",IF(COUNTIF(Categories!$A$5:$A$24,$D166)=0,"Category not on the Categories tab",IF(COUNTIF(Projects!$A$5:$A$104,$C166)=0,"Project not on the Projects tab",IF(Time!$C$3=0,"",IF($I166&gt;Time!$C$3,"More than a full week logged",IF($I166&lt;Time!$C$3,"Week short by "&amp;TEXT(Time!$C$3-$I166,"0.0")&amp;" days","")))))))))</f>
        <v/>
      </c>
      <c r="K166" s="8" t="n"/>
    </row>
    <row r="167">
      <c r="A167" s="8" t="n"/>
      <c r="B167" s="8" t="n"/>
      <c r="C167" s="8" t="n"/>
      <c r="D167" s="8" t="n"/>
      <c r="E167" s="6" t="n"/>
      <c r="F167" s="9">
        <f>IF($A167="","",IFERROR($E167/SUMIFS(Time!$E$5:$E$204,Time!$A$5:$A$204,$A167,Time!$B$5:$B$204,$B167),0))</f>
        <v/>
      </c>
      <c r="G167" s="10">
        <f>IF($A167="","",IFERROR($E167*VLOOKUP($C167,Projects!$A$5:$C$104,3,FALSE),0))</f>
        <v/>
      </c>
      <c r="H167" s="11">
        <f>IF($A167="","",IFERROR(VLOOKUP($D167,Categories!$A$5:$B$24,2,FALSE),"?"))</f>
        <v/>
      </c>
      <c r="I167" s="12">
        <f>IF($A167="","",SUMIFS(Time!$E$5:$E$204,Time!$A$5:$A$204,$A167,Time!$B$5:$B$204,$B167))</f>
        <v/>
      </c>
      <c r="J167" s="11">
        <f>IF($A167="","",IF($E167="","Days missing",IF(ROUND($E167*2,0)/2&lt;&gt;$E167,"Not a half-day step",IF(COUNTIF(Categories!$A$5:$A$24,$D167)=0,"Category not on the Categories tab",IF(COUNTIF(Projects!$A$5:$A$104,$C167)=0,"Project not on the Projects tab",IF(Time!$C$3=0,"",IF($I167&gt;Time!$C$3,"More than a full week logged",IF($I167&lt;Time!$C$3,"Week short by "&amp;TEXT(Time!$C$3-$I167,"0.0")&amp;" days","")))))))))</f>
        <v/>
      </c>
      <c r="K167" s="8" t="n"/>
    </row>
    <row r="168">
      <c r="A168" s="8" t="n"/>
      <c r="B168" s="8" t="n"/>
      <c r="C168" s="8" t="n"/>
      <c r="D168" s="8" t="n"/>
      <c r="E168" s="6" t="n"/>
      <c r="F168" s="9">
        <f>IF($A168="","",IFERROR($E168/SUMIFS(Time!$E$5:$E$204,Time!$A$5:$A$204,$A168,Time!$B$5:$B$204,$B168),0))</f>
        <v/>
      </c>
      <c r="G168" s="10">
        <f>IF($A168="","",IFERROR($E168*VLOOKUP($C168,Projects!$A$5:$C$104,3,FALSE),0))</f>
        <v/>
      </c>
      <c r="H168" s="11">
        <f>IF($A168="","",IFERROR(VLOOKUP($D168,Categories!$A$5:$B$24,2,FALSE),"?"))</f>
        <v/>
      </c>
      <c r="I168" s="12">
        <f>IF($A168="","",SUMIFS(Time!$E$5:$E$204,Time!$A$5:$A$204,$A168,Time!$B$5:$B$204,$B168))</f>
        <v/>
      </c>
      <c r="J168" s="11">
        <f>IF($A168="","",IF($E168="","Days missing",IF(ROUND($E168*2,0)/2&lt;&gt;$E168,"Not a half-day step",IF(COUNTIF(Categories!$A$5:$A$24,$D168)=0,"Category not on the Categories tab",IF(COUNTIF(Projects!$A$5:$A$104,$C168)=0,"Project not on the Projects tab",IF(Time!$C$3=0,"",IF($I168&gt;Time!$C$3,"More than a full week logged",IF($I168&lt;Time!$C$3,"Week short by "&amp;TEXT(Time!$C$3-$I168,"0.0")&amp;" days","")))))))))</f>
        <v/>
      </c>
      <c r="K168" s="8" t="n"/>
    </row>
    <row r="169">
      <c r="A169" s="8" t="n"/>
      <c r="B169" s="8" t="n"/>
      <c r="C169" s="8" t="n"/>
      <c r="D169" s="8" t="n"/>
      <c r="E169" s="6" t="n"/>
      <c r="F169" s="9">
        <f>IF($A169="","",IFERROR($E169/SUMIFS(Time!$E$5:$E$204,Time!$A$5:$A$204,$A169,Time!$B$5:$B$204,$B169),0))</f>
        <v/>
      </c>
      <c r="G169" s="10">
        <f>IF($A169="","",IFERROR($E169*VLOOKUP($C169,Projects!$A$5:$C$104,3,FALSE),0))</f>
        <v/>
      </c>
      <c r="H169" s="11">
        <f>IF($A169="","",IFERROR(VLOOKUP($D169,Categories!$A$5:$B$24,2,FALSE),"?"))</f>
        <v/>
      </c>
      <c r="I169" s="12">
        <f>IF($A169="","",SUMIFS(Time!$E$5:$E$204,Time!$A$5:$A$204,$A169,Time!$B$5:$B$204,$B169))</f>
        <v/>
      </c>
      <c r="J169" s="11">
        <f>IF($A169="","",IF($E169="","Days missing",IF(ROUND($E169*2,0)/2&lt;&gt;$E169,"Not a half-day step",IF(COUNTIF(Categories!$A$5:$A$24,$D169)=0,"Category not on the Categories tab",IF(COUNTIF(Projects!$A$5:$A$104,$C169)=0,"Project not on the Projects tab",IF(Time!$C$3=0,"",IF($I169&gt;Time!$C$3,"More than a full week logged",IF($I169&lt;Time!$C$3,"Week short by "&amp;TEXT(Time!$C$3-$I169,"0.0")&amp;" days","")))))))))</f>
        <v/>
      </c>
      <c r="K169" s="8" t="n"/>
    </row>
    <row r="170">
      <c r="A170" s="8" t="n"/>
      <c r="B170" s="8" t="n"/>
      <c r="C170" s="8" t="n"/>
      <c r="D170" s="8" t="n"/>
      <c r="E170" s="6" t="n"/>
      <c r="F170" s="9">
        <f>IF($A170="","",IFERROR($E170/SUMIFS(Time!$E$5:$E$204,Time!$A$5:$A$204,$A170,Time!$B$5:$B$204,$B170),0))</f>
        <v/>
      </c>
      <c r="G170" s="10">
        <f>IF($A170="","",IFERROR($E170*VLOOKUP($C170,Projects!$A$5:$C$104,3,FALSE),0))</f>
        <v/>
      </c>
      <c r="H170" s="11">
        <f>IF($A170="","",IFERROR(VLOOKUP($D170,Categories!$A$5:$B$24,2,FALSE),"?"))</f>
        <v/>
      </c>
      <c r="I170" s="12">
        <f>IF($A170="","",SUMIFS(Time!$E$5:$E$204,Time!$A$5:$A$204,$A170,Time!$B$5:$B$204,$B170))</f>
        <v/>
      </c>
      <c r="J170" s="11">
        <f>IF($A170="","",IF($E170="","Days missing",IF(ROUND($E170*2,0)/2&lt;&gt;$E170,"Not a half-day step",IF(COUNTIF(Categories!$A$5:$A$24,$D170)=0,"Category not on the Categories tab",IF(COUNTIF(Projects!$A$5:$A$104,$C170)=0,"Project not on the Projects tab",IF(Time!$C$3=0,"",IF($I170&gt;Time!$C$3,"More than a full week logged",IF($I170&lt;Time!$C$3,"Week short by "&amp;TEXT(Time!$C$3-$I170,"0.0")&amp;" days","")))))))))</f>
        <v/>
      </c>
      <c r="K170" s="8" t="n"/>
    </row>
    <row r="171">
      <c r="A171" s="8" t="n"/>
      <c r="B171" s="8" t="n"/>
      <c r="C171" s="8" t="n"/>
      <c r="D171" s="8" t="n"/>
      <c r="E171" s="6" t="n"/>
      <c r="F171" s="9">
        <f>IF($A171="","",IFERROR($E171/SUMIFS(Time!$E$5:$E$204,Time!$A$5:$A$204,$A171,Time!$B$5:$B$204,$B171),0))</f>
        <v/>
      </c>
      <c r="G171" s="10">
        <f>IF($A171="","",IFERROR($E171*VLOOKUP($C171,Projects!$A$5:$C$104,3,FALSE),0))</f>
        <v/>
      </c>
      <c r="H171" s="11">
        <f>IF($A171="","",IFERROR(VLOOKUP($D171,Categories!$A$5:$B$24,2,FALSE),"?"))</f>
        <v/>
      </c>
      <c r="I171" s="12">
        <f>IF($A171="","",SUMIFS(Time!$E$5:$E$204,Time!$A$5:$A$204,$A171,Time!$B$5:$B$204,$B171))</f>
        <v/>
      </c>
      <c r="J171" s="11">
        <f>IF($A171="","",IF($E171="","Days missing",IF(ROUND($E171*2,0)/2&lt;&gt;$E171,"Not a half-day step",IF(COUNTIF(Categories!$A$5:$A$24,$D171)=0,"Category not on the Categories tab",IF(COUNTIF(Projects!$A$5:$A$104,$C171)=0,"Project not on the Projects tab",IF(Time!$C$3=0,"",IF($I171&gt;Time!$C$3,"More than a full week logged",IF($I171&lt;Time!$C$3,"Week short by "&amp;TEXT(Time!$C$3-$I171,"0.0")&amp;" days","")))))))))</f>
        <v/>
      </c>
      <c r="K171" s="8" t="n"/>
    </row>
    <row r="172">
      <c r="A172" s="8" t="n"/>
      <c r="B172" s="8" t="n"/>
      <c r="C172" s="8" t="n"/>
      <c r="D172" s="8" t="n"/>
      <c r="E172" s="6" t="n"/>
      <c r="F172" s="9">
        <f>IF($A172="","",IFERROR($E172/SUMIFS(Time!$E$5:$E$204,Time!$A$5:$A$204,$A172,Time!$B$5:$B$204,$B172),0))</f>
        <v/>
      </c>
      <c r="G172" s="10">
        <f>IF($A172="","",IFERROR($E172*VLOOKUP($C172,Projects!$A$5:$C$104,3,FALSE),0))</f>
        <v/>
      </c>
      <c r="H172" s="11">
        <f>IF($A172="","",IFERROR(VLOOKUP($D172,Categories!$A$5:$B$24,2,FALSE),"?"))</f>
        <v/>
      </c>
      <c r="I172" s="12">
        <f>IF($A172="","",SUMIFS(Time!$E$5:$E$204,Time!$A$5:$A$204,$A172,Time!$B$5:$B$204,$B172))</f>
        <v/>
      </c>
      <c r="J172" s="11">
        <f>IF($A172="","",IF($E172="","Days missing",IF(ROUND($E172*2,0)/2&lt;&gt;$E172,"Not a half-day step",IF(COUNTIF(Categories!$A$5:$A$24,$D172)=0,"Category not on the Categories tab",IF(COUNTIF(Projects!$A$5:$A$104,$C172)=0,"Project not on the Projects tab",IF(Time!$C$3=0,"",IF($I172&gt;Time!$C$3,"More than a full week logged",IF($I172&lt;Time!$C$3,"Week short by "&amp;TEXT(Time!$C$3-$I172,"0.0")&amp;" days","")))))))))</f>
        <v/>
      </c>
      <c r="K172" s="8" t="n"/>
    </row>
    <row r="173">
      <c r="A173" s="8" t="n"/>
      <c r="B173" s="8" t="n"/>
      <c r="C173" s="8" t="n"/>
      <c r="D173" s="8" t="n"/>
      <c r="E173" s="6" t="n"/>
      <c r="F173" s="9">
        <f>IF($A173="","",IFERROR($E173/SUMIFS(Time!$E$5:$E$204,Time!$A$5:$A$204,$A173,Time!$B$5:$B$204,$B173),0))</f>
        <v/>
      </c>
      <c r="G173" s="10">
        <f>IF($A173="","",IFERROR($E173*VLOOKUP($C173,Projects!$A$5:$C$104,3,FALSE),0))</f>
        <v/>
      </c>
      <c r="H173" s="11">
        <f>IF($A173="","",IFERROR(VLOOKUP($D173,Categories!$A$5:$B$24,2,FALSE),"?"))</f>
        <v/>
      </c>
      <c r="I173" s="12">
        <f>IF($A173="","",SUMIFS(Time!$E$5:$E$204,Time!$A$5:$A$204,$A173,Time!$B$5:$B$204,$B173))</f>
        <v/>
      </c>
      <c r="J173" s="11">
        <f>IF($A173="","",IF($E173="","Days missing",IF(ROUND($E173*2,0)/2&lt;&gt;$E173,"Not a half-day step",IF(COUNTIF(Categories!$A$5:$A$24,$D173)=0,"Category not on the Categories tab",IF(COUNTIF(Projects!$A$5:$A$104,$C173)=0,"Project not on the Projects tab",IF(Time!$C$3=0,"",IF($I173&gt;Time!$C$3,"More than a full week logged",IF($I173&lt;Time!$C$3,"Week short by "&amp;TEXT(Time!$C$3-$I173,"0.0")&amp;" days","")))))))))</f>
        <v/>
      </c>
      <c r="K173" s="8" t="n"/>
    </row>
    <row r="174">
      <c r="A174" s="8" t="n"/>
      <c r="B174" s="8" t="n"/>
      <c r="C174" s="8" t="n"/>
      <c r="D174" s="8" t="n"/>
      <c r="E174" s="6" t="n"/>
      <c r="F174" s="9">
        <f>IF($A174="","",IFERROR($E174/SUMIFS(Time!$E$5:$E$204,Time!$A$5:$A$204,$A174,Time!$B$5:$B$204,$B174),0))</f>
        <v/>
      </c>
      <c r="G174" s="10">
        <f>IF($A174="","",IFERROR($E174*VLOOKUP($C174,Projects!$A$5:$C$104,3,FALSE),0))</f>
        <v/>
      </c>
      <c r="H174" s="11">
        <f>IF($A174="","",IFERROR(VLOOKUP($D174,Categories!$A$5:$B$24,2,FALSE),"?"))</f>
        <v/>
      </c>
      <c r="I174" s="12">
        <f>IF($A174="","",SUMIFS(Time!$E$5:$E$204,Time!$A$5:$A$204,$A174,Time!$B$5:$B$204,$B174))</f>
        <v/>
      </c>
      <c r="J174" s="11">
        <f>IF($A174="","",IF($E174="","Days missing",IF(ROUND($E174*2,0)/2&lt;&gt;$E174,"Not a half-day step",IF(COUNTIF(Categories!$A$5:$A$24,$D174)=0,"Category not on the Categories tab",IF(COUNTIF(Projects!$A$5:$A$104,$C174)=0,"Project not on the Projects tab",IF(Time!$C$3=0,"",IF($I174&gt;Time!$C$3,"More than a full week logged",IF($I174&lt;Time!$C$3,"Week short by "&amp;TEXT(Time!$C$3-$I174,"0.0")&amp;" days","")))))))))</f>
        <v/>
      </c>
      <c r="K174" s="8" t="n"/>
    </row>
    <row r="175">
      <c r="A175" s="8" t="n"/>
      <c r="B175" s="8" t="n"/>
      <c r="C175" s="8" t="n"/>
      <c r="D175" s="8" t="n"/>
      <c r="E175" s="6" t="n"/>
      <c r="F175" s="9">
        <f>IF($A175="","",IFERROR($E175/SUMIFS(Time!$E$5:$E$204,Time!$A$5:$A$204,$A175,Time!$B$5:$B$204,$B175),0))</f>
        <v/>
      </c>
      <c r="G175" s="10">
        <f>IF($A175="","",IFERROR($E175*VLOOKUP($C175,Projects!$A$5:$C$104,3,FALSE),0))</f>
        <v/>
      </c>
      <c r="H175" s="11">
        <f>IF($A175="","",IFERROR(VLOOKUP($D175,Categories!$A$5:$B$24,2,FALSE),"?"))</f>
        <v/>
      </c>
      <c r="I175" s="12">
        <f>IF($A175="","",SUMIFS(Time!$E$5:$E$204,Time!$A$5:$A$204,$A175,Time!$B$5:$B$204,$B175))</f>
        <v/>
      </c>
      <c r="J175" s="11">
        <f>IF($A175="","",IF($E175="","Days missing",IF(ROUND($E175*2,0)/2&lt;&gt;$E175,"Not a half-day step",IF(COUNTIF(Categories!$A$5:$A$24,$D175)=0,"Category not on the Categories tab",IF(COUNTIF(Projects!$A$5:$A$104,$C175)=0,"Project not on the Projects tab",IF(Time!$C$3=0,"",IF($I175&gt;Time!$C$3,"More than a full week logged",IF($I175&lt;Time!$C$3,"Week short by "&amp;TEXT(Time!$C$3-$I175,"0.0")&amp;" days","")))))))))</f>
        <v/>
      </c>
      <c r="K175" s="8" t="n"/>
    </row>
    <row r="176">
      <c r="A176" s="8" t="n"/>
      <c r="B176" s="8" t="n"/>
      <c r="C176" s="8" t="n"/>
      <c r="D176" s="8" t="n"/>
      <c r="E176" s="6" t="n"/>
      <c r="F176" s="9">
        <f>IF($A176="","",IFERROR($E176/SUMIFS(Time!$E$5:$E$204,Time!$A$5:$A$204,$A176,Time!$B$5:$B$204,$B176),0))</f>
        <v/>
      </c>
      <c r="G176" s="10">
        <f>IF($A176="","",IFERROR($E176*VLOOKUP($C176,Projects!$A$5:$C$104,3,FALSE),0))</f>
        <v/>
      </c>
      <c r="H176" s="11">
        <f>IF($A176="","",IFERROR(VLOOKUP($D176,Categories!$A$5:$B$24,2,FALSE),"?"))</f>
        <v/>
      </c>
      <c r="I176" s="12">
        <f>IF($A176="","",SUMIFS(Time!$E$5:$E$204,Time!$A$5:$A$204,$A176,Time!$B$5:$B$204,$B176))</f>
        <v/>
      </c>
      <c r="J176" s="11">
        <f>IF($A176="","",IF($E176="","Days missing",IF(ROUND($E176*2,0)/2&lt;&gt;$E176,"Not a half-day step",IF(COUNTIF(Categories!$A$5:$A$24,$D176)=0,"Category not on the Categories tab",IF(COUNTIF(Projects!$A$5:$A$104,$C176)=0,"Project not on the Projects tab",IF(Time!$C$3=0,"",IF($I176&gt;Time!$C$3,"More than a full week logged",IF($I176&lt;Time!$C$3,"Week short by "&amp;TEXT(Time!$C$3-$I176,"0.0")&amp;" days","")))))))))</f>
        <v/>
      </c>
      <c r="K176" s="8" t="n"/>
    </row>
    <row r="177">
      <c r="A177" s="8" t="n"/>
      <c r="B177" s="8" t="n"/>
      <c r="C177" s="8" t="n"/>
      <c r="D177" s="8" t="n"/>
      <c r="E177" s="6" t="n"/>
      <c r="F177" s="9">
        <f>IF($A177="","",IFERROR($E177/SUMIFS(Time!$E$5:$E$204,Time!$A$5:$A$204,$A177,Time!$B$5:$B$204,$B177),0))</f>
        <v/>
      </c>
      <c r="G177" s="10">
        <f>IF($A177="","",IFERROR($E177*VLOOKUP($C177,Projects!$A$5:$C$104,3,FALSE),0))</f>
        <v/>
      </c>
      <c r="H177" s="11">
        <f>IF($A177="","",IFERROR(VLOOKUP($D177,Categories!$A$5:$B$24,2,FALSE),"?"))</f>
        <v/>
      </c>
      <c r="I177" s="12">
        <f>IF($A177="","",SUMIFS(Time!$E$5:$E$204,Time!$A$5:$A$204,$A177,Time!$B$5:$B$204,$B177))</f>
        <v/>
      </c>
      <c r="J177" s="11">
        <f>IF($A177="","",IF($E177="","Days missing",IF(ROUND($E177*2,0)/2&lt;&gt;$E177,"Not a half-day step",IF(COUNTIF(Categories!$A$5:$A$24,$D177)=0,"Category not on the Categories tab",IF(COUNTIF(Projects!$A$5:$A$104,$C177)=0,"Project not on the Projects tab",IF(Time!$C$3=0,"",IF($I177&gt;Time!$C$3,"More than a full week logged",IF($I177&lt;Time!$C$3,"Week short by "&amp;TEXT(Time!$C$3-$I177,"0.0")&amp;" days","")))))))))</f>
        <v/>
      </c>
      <c r="K177" s="8" t="n"/>
    </row>
    <row r="178">
      <c r="A178" s="8" t="n"/>
      <c r="B178" s="8" t="n"/>
      <c r="C178" s="8" t="n"/>
      <c r="D178" s="8" t="n"/>
      <c r="E178" s="6" t="n"/>
      <c r="F178" s="9">
        <f>IF($A178="","",IFERROR($E178/SUMIFS(Time!$E$5:$E$204,Time!$A$5:$A$204,$A178,Time!$B$5:$B$204,$B178),0))</f>
        <v/>
      </c>
      <c r="G178" s="10">
        <f>IF($A178="","",IFERROR($E178*VLOOKUP($C178,Projects!$A$5:$C$104,3,FALSE),0))</f>
        <v/>
      </c>
      <c r="H178" s="11">
        <f>IF($A178="","",IFERROR(VLOOKUP($D178,Categories!$A$5:$B$24,2,FALSE),"?"))</f>
        <v/>
      </c>
      <c r="I178" s="12">
        <f>IF($A178="","",SUMIFS(Time!$E$5:$E$204,Time!$A$5:$A$204,$A178,Time!$B$5:$B$204,$B178))</f>
        <v/>
      </c>
      <c r="J178" s="11">
        <f>IF($A178="","",IF($E178="","Days missing",IF(ROUND($E178*2,0)/2&lt;&gt;$E178,"Not a half-day step",IF(COUNTIF(Categories!$A$5:$A$24,$D178)=0,"Category not on the Categories tab",IF(COUNTIF(Projects!$A$5:$A$104,$C178)=0,"Project not on the Projects tab",IF(Time!$C$3=0,"",IF($I178&gt;Time!$C$3,"More than a full week logged",IF($I178&lt;Time!$C$3,"Week short by "&amp;TEXT(Time!$C$3-$I178,"0.0")&amp;" days","")))))))))</f>
        <v/>
      </c>
      <c r="K178" s="8" t="n"/>
    </row>
    <row r="179">
      <c r="A179" s="8" t="n"/>
      <c r="B179" s="8" t="n"/>
      <c r="C179" s="8" t="n"/>
      <c r="D179" s="8" t="n"/>
      <c r="E179" s="6" t="n"/>
      <c r="F179" s="9">
        <f>IF($A179="","",IFERROR($E179/SUMIFS(Time!$E$5:$E$204,Time!$A$5:$A$204,$A179,Time!$B$5:$B$204,$B179),0))</f>
        <v/>
      </c>
      <c r="G179" s="10">
        <f>IF($A179="","",IFERROR($E179*VLOOKUP($C179,Projects!$A$5:$C$104,3,FALSE),0))</f>
        <v/>
      </c>
      <c r="H179" s="11">
        <f>IF($A179="","",IFERROR(VLOOKUP($D179,Categories!$A$5:$B$24,2,FALSE),"?"))</f>
        <v/>
      </c>
      <c r="I179" s="12">
        <f>IF($A179="","",SUMIFS(Time!$E$5:$E$204,Time!$A$5:$A$204,$A179,Time!$B$5:$B$204,$B179))</f>
        <v/>
      </c>
      <c r="J179" s="11">
        <f>IF($A179="","",IF($E179="","Days missing",IF(ROUND($E179*2,0)/2&lt;&gt;$E179,"Not a half-day step",IF(COUNTIF(Categories!$A$5:$A$24,$D179)=0,"Category not on the Categories tab",IF(COUNTIF(Projects!$A$5:$A$104,$C179)=0,"Project not on the Projects tab",IF(Time!$C$3=0,"",IF($I179&gt;Time!$C$3,"More than a full week logged",IF($I179&lt;Time!$C$3,"Week short by "&amp;TEXT(Time!$C$3-$I179,"0.0")&amp;" days","")))))))))</f>
        <v/>
      </c>
      <c r="K179" s="8" t="n"/>
    </row>
    <row r="180">
      <c r="A180" s="8" t="n"/>
      <c r="B180" s="8" t="n"/>
      <c r="C180" s="8" t="n"/>
      <c r="D180" s="8" t="n"/>
      <c r="E180" s="6" t="n"/>
      <c r="F180" s="9">
        <f>IF($A180="","",IFERROR($E180/SUMIFS(Time!$E$5:$E$204,Time!$A$5:$A$204,$A180,Time!$B$5:$B$204,$B180),0))</f>
        <v/>
      </c>
      <c r="G180" s="10">
        <f>IF($A180="","",IFERROR($E180*VLOOKUP($C180,Projects!$A$5:$C$104,3,FALSE),0))</f>
        <v/>
      </c>
      <c r="H180" s="11">
        <f>IF($A180="","",IFERROR(VLOOKUP($D180,Categories!$A$5:$B$24,2,FALSE),"?"))</f>
        <v/>
      </c>
      <c r="I180" s="12">
        <f>IF($A180="","",SUMIFS(Time!$E$5:$E$204,Time!$A$5:$A$204,$A180,Time!$B$5:$B$204,$B180))</f>
        <v/>
      </c>
      <c r="J180" s="11">
        <f>IF($A180="","",IF($E180="","Days missing",IF(ROUND($E180*2,0)/2&lt;&gt;$E180,"Not a half-day step",IF(COUNTIF(Categories!$A$5:$A$24,$D180)=0,"Category not on the Categories tab",IF(COUNTIF(Projects!$A$5:$A$104,$C180)=0,"Project not on the Projects tab",IF(Time!$C$3=0,"",IF($I180&gt;Time!$C$3,"More than a full week logged",IF($I180&lt;Time!$C$3,"Week short by "&amp;TEXT(Time!$C$3-$I180,"0.0")&amp;" days","")))))))))</f>
        <v/>
      </c>
      <c r="K180" s="8" t="n"/>
    </row>
    <row r="181">
      <c r="A181" s="8" t="n"/>
      <c r="B181" s="8" t="n"/>
      <c r="C181" s="8" t="n"/>
      <c r="D181" s="8" t="n"/>
      <c r="E181" s="6" t="n"/>
      <c r="F181" s="9">
        <f>IF($A181="","",IFERROR($E181/SUMIFS(Time!$E$5:$E$204,Time!$A$5:$A$204,$A181,Time!$B$5:$B$204,$B181),0))</f>
        <v/>
      </c>
      <c r="G181" s="10">
        <f>IF($A181="","",IFERROR($E181*VLOOKUP($C181,Projects!$A$5:$C$104,3,FALSE),0))</f>
        <v/>
      </c>
      <c r="H181" s="11">
        <f>IF($A181="","",IFERROR(VLOOKUP($D181,Categories!$A$5:$B$24,2,FALSE),"?"))</f>
        <v/>
      </c>
      <c r="I181" s="12">
        <f>IF($A181="","",SUMIFS(Time!$E$5:$E$204,Time!$A$5:$A$204,$A181,Time!$B$5:$B$204,$B181))</f>
        <v/>
      </c>
      <c r="J181" s="11">
        <f>IF($A181="","",IF($E181="","Days missing",IF(ROUND($E181*2,0)/2&lt;&gt;$E181,"Not a half-day step",IF(COUNTIF(Categories!$A$5:$A$24,$D181)=0,"Category not on the Categories tab",IF(COUNTIF(Projects!$A$5:$A$104,$C181)=0,"Project not on the Projects tab",IF(Time!$C$3=0,"",IF($I181&gt;Time!$C$3,"More than a full week logged",IF($I181&lt;Time!$C$3,"Week short by "&amp;TEXT(Time!$C$3-$I181,"0.0")&amp;" days","")))))))))</f>
        <v/>
      </c>
      <c r="K181" s="8" t="n"/>
    </row>
    <row r="182">
      <c r="A182" s="8" t="n"/>
      <c r="B182" s="8" t="n"/>
      <c r="C182" s="8" t="n"/>
      <c r="D182" s="8" t="n"/>
      <c r="E182" s="6" t="n"/>
      <c r="F182" s="9">
        <f>IF($A182="","",IFERROR($E182/SUMIFS(Time!$E$5:$E$204,Time!$A$5:$A$204,$A182,Time!$B$5:$B$204,$B182),0))</f>
        <v/>
      </c>
      <c r="G182" s="10">
        <f>IF($A182="","",IFERROR($E182*VLOOKUP($C182,Projects!$A$5:$C$104,3,FALSE),0))</f>
        <v/>
      </c>
      <c r="H182" s="11">
        <f>IF($A182="","",IFERROR(VLOOKUP($D182,Categories!$A$5:$B$24,2,FALSE),"?"))</f>
        <v/>
      </c>
      <c r="I182" s="12">
        <f>IF($A182="","",SUMIFS(Time!$E$5:$E$204,Time!$A$5:$A$204,$A182,Time!$B$5:$B$204,$B182))</f>
        <v/>
      </c>
      <c r="J182" s="11">
        <f>IF($A182="","",IF($E182="","Days missing",IF(ROUND($E182*2,0)/2&lt;&gt;$E182,"Not a half-day step",IF(COUNTIF(Categories!$A$5:$A$24,$D182)=0,"Category not on the Categories tab",IF(COUNTIF(Projects!$A$5:$A$104,$C182)=0,"Project not on the Projects tab",IF(Time!$C$3=0,"",IF($I182&gt;Time!$C$3,"More than a full week logged",IF($I182&lt;Time!$C$3,"Week short by "&amp;TEXT(Time!$C$3-$I182,"0.0")&amp;" days","")))))))))</f>
        <v/>
      </c>
      <c r="K182" s="8" t="n"/>
    </row>
    <row r="183">
      <c r="A183" s="8" t="n"/>
      <c r="B183" s="8" t="n"/>
      <c r="C183" s="8" t="n"/>
      <c r="D183" s="8" t="n"/>
      <c r="E183" s="6" t="n"/>
      <c r="F183" s="9">
        <f>IF($A183="","",IFERROR($E183/SUMIFS(Time!$E$5:$E$204,Time!$A$5:$A$204,$A183,Time!$B$5:$B$204,$B183),0))</f>
        <v/>
      </c>
      <c r="G183" s="10">
        <f>IF($A183="","",IFERROR($E183*VLOOKUP($C183,Projects!$A$5:$C$104,3,FALSE),0))</f>
        <v/>
      </c>
      <c r="H183" s="11">
        <f>IF($A183="","",IFERROR(VLOOKUP($D183,Categories!$A$5:$B$24,2,FALSE),"?"))</f>
        <v/>
      </c>
      <c r="I183" s="12">
        <f>IF($A183="","",SUMIFS(Time!$E$5:$E$204,Time!$A$5:$A$204,$A183,Time!$B$5:$B$204,$B183))</f>
        <v/>
      </c>
      <c r="J183" s="11">
        <f>IF($A183="","",IF($E183="","Days missing",IF(ROUND($E183*2,0)/2&lt;&gt;$E183,"Not a half-day step",IF(COUNTIF(Categories!$A$5:$A$24,$D183)=0,"Category not on the Categories tab",IF(COUNTIF(Projects!$A$5:$A$104,$C183)=0,"Project not on the Projects tab",IF(Time!$C$3=0,"",IF($I183&gt;Time!$C$3,"More than a full week logged",IF($I183&lt;Time!$C$3,"Week short by "&amp;TEXT(Time!$C$3-$I183,"0.0")&amp;" days","")))))))))</f>
        <v/>
      </c>
      <c r="K183" s="8" t="n"/>
    </row>
    <row r="184">
      <c r="A184" s="8" t="n"/>
      <c r="B184" s="8" t="n"/>
      <c r="C184" s="8" t="n"/>
      <c r="D184" s="8" t="n"/>
      <c r="E184" s="6" t="n"/>
      <c r="F184" s="9">
        <f>IF($A184="","",IFERROR($E184/SUMIFS(Time!$E$5:$E$204,Time!$A$5:$A$204,$A184,Time!$B$5:$B$204,$B184),0))</f>
        <v/>
      </c>
      <c r="G184" s="10">
        <f>IF($A184="","",IFERROR($E184*VLOOKUP($C184,Projects!$A$5:$C$104,3,FALSE),0))</f>
        <v/>
      </c>
      <c r="H184" s="11">
        <f>IF($A184="","",IFERROR(VLOOKUP($D184,Categories!$A$5:$B$24,2,FALSE),"?"))</f>
        <v/>
      </c>
      <c r="I184" s="12">
        <f>IF($A184="","",SUMIFS(Time!$E$5:$E$204,Time!$A$5:$A$204,$A184,Time!$B$5:$B$204,$B184))</f>
        <v/>
      </c>
      <c r="J184" s="11">
        <f>IF($A184="","",IF($E184="","Days missing",IF(ROUND($E184*2,0)/2&lt;&gt;$E184,"Not a half-day step",IF(COUNTIF(Categories!$A$5:$A$24,$D184)=0,"Category not on the Categories tab",IF(COUNTIF(Projects!$A$5:$A$104,$C184)=0,"Project not on the Projects tab",IF(Time!$C$3=0,"",IF($I184&gt;Time!$C$3,"More than a full week logged",IF($I184&lt;Time!$C$3,"Week short by "&amp;TEXT(Time!$C$3-$I184,"0.0")&amp;" days","")))))))))</f>
        <v/>
      </c>
      <c r="K184" s="8" t="n"/>
    </row>
    <row r="185">
      <c r="A185" s="8" t="n"/>
      <c r="B185" s="8" t="n"/>
      <c r="C185" s="8" t="n"/>
      <c r="D185" s="8" t="n"/>
      <c r="E185" s="6" t="n"/>
      <c r="F185" s="9">
        <f>IF($A185="","",IFERROR($E185/SUMIFS(Time!$E$5:$E$204,Time!$A$5:$A$204,$A185,Time!$B$5:$B$204,$B185),0))</f>
        <v/>
      </c>
      <c r="G185" s="10">
        <f>IF($A185="","",IFERROR($E185*VLOOKUP($C185,Projects!$A$5:$C$104,3,FALSE),0))</f>
        <v/>
      </c>
      <c r="H185" s="11">
        <f>IF($A185="","",IFERROR(VLOOKUP($D185,Categories!$A$5:$B$24,2,FALSE),"?"))</f>
        <v/>
      </c>
      <c r="I185" s="12">
        <f>IF($A185="","",SUMIFS(Time!$E$5:$E$204,Time!$A$5:$A$204,$A185,Time!$B$5:$B$204,$B185))</f>
        <v/>
      </c>
      <c r="J185" s="11">
        <f>IF($A185="","",IF($E185="","Days missing",IF(ROUND($E185*2,0)/2&lt;&gt;$E185,"Not a half-day step",IF(COUNTIF(Categories!$A$5:$A$24,$D185)=0,"Category not on the Categories tab",IF(COUNTIF(Projects!$A$5:$A$104,$C185)=0,"Project not on the Projects tab",IF(Time!$C$3=0,"",IF($I185&gt;Time!$C$3,"More than a full week logged",IF($I185&lt;Time!$C$3,"Week short by "&amp;TEXT(Time!$C$3-$I185,"0.0")&amp;" days","")))))))))</f>
        <v/>
      </c>
      <c r="K185" s="8" t="n"/>
    </row>
    <row r="186">
      <c r="A186" s="8" t="n"/>
      <c r="B186" s="8" t="n"/>
      <c r="C186" s="8" t="n"/>
      <c r="D186" s="8" t="n"/>
      <c r="E186" s="6" t="n"/>
      <c r="F186" s="9">
        <f>IF($A186="","",IFERROR($E186/SUMIFS(Time!$E$5:$E$204,Time!$A$5:$A$204,$A186,Time!$B$5:$B$204,$B186),0))</f>
        <v/>
      </c>
      <c r="G186" s="10">
        <f>IF($A186="","",IFERROR($E186*VLOOKUP($C186,Projects!$A$5:$C$104,3,FALSE),0))</f>
        <v/>
      </c>
      <c r="H186" s="11">
        <f>IF($A186="","",IFERROR(VLOOKUP($D186,Categories!$A$5:$B$24,2,FALSE),"?"))</f>
        <v/>
      </c>
      <c r="I186" s="12">
        <f>IF($A186="","",SUMIFS(Time!$E$5:$E$204,Time!$A$5:$A$204,$A186,Time!$B$5:$B$204,$B186))</f>
        <v/>
      </c>
      <c r="J186" s="11">
        <f>IF($A186="","",IF($E186="","Days missing",IF(ROUND($E186*2,0)/2&lt;&gt;$E186,"Not a half-day step",IF(COUNTIF(Categories!$A$5:$A$24,$D186)=0,"Category not on the Categories tab",IF(COUNTIF(Projects!$A$5:$A$104,$C186)=0,"Project not on the Projects tab",IF(Time!$C$3=0,"",IF($I186&gt;Time!$C$3,"More than a full week logged",IF($I186&lt;Time!$C$3,"Week short by "&amp;TEXT(Time!$C$3-$I186,"0.0")&amp;" days","")))))))))</f>
        <v/>
      </c>
      <c r="K186" s="8" t="n"/>
    </row>
    <row r="187">
      <c r="A187" s="8" t="n"/>
      <c r="B187" s="8" t="n"/>
      <c r="C187" s="8" t="n"/>
      <c r="D187" s="8" t="n"/>
      <c r="E187" s="6" t="n"/>
      <c r="F187" s="9">
        <f>IF($A187="","",IFERROR($E187/SUMIFS(Time!$E$5:$E$204,Time!$A$5:$A$204,$A187,Time!$B$5:$B$204,$B187),0))</f>
        <v/>
      </c>
      <c r="G187" s="10">
        <f>IF($A187="","",IFERROR($E187*VLOOKUP($C187,Projects!$A$5:$C$104,3,FALSE),0))</f>
        <v/>
      </c>
      <c r="H187" s="11">
        <f>IF($A187="","",IFERROR(VLOOKUP($D187,Categories!$A$5:$B$24,2,FALSE),"?"))</f>
        <v/>
      </c>
      <c r="I187" s="12">
        <f>IF($A187="","",SUMIFS(Time!$E$5:$E$204,Time!$A$5:$A$204,$A187,Time!$B$5:$B$204,$B187))</f>
        <v/>
      </c>
      <c r="J187" s="11">
        <f>IF($A187="","",IF($E187="","Days missing",IF(ROUND($E187*2,0)/2&lt;&gt;$E187,"Not a half-day step",IF(COUNTIF(Categories!$A$5:$A$24,$D187)=0,"Category not on the Categories tab",IF(COUNTIF(Projects!$A$5:$A$104,$C187)=0,"Project not on the Projects tab",IF(Time!$C$3=0,"",IF($I187&gt;Time!$C$3,"More than a full week logged",IF($I187&lt;Time!$C$3,"Week short by "&amp;TEXT(Time!$C$3-$I187,"0.0")&amp;" days","")))))))))</f>
        <v/>
      </c>
      <c r="K187" s="8" t="n"/>
    </row>
    <row r="188">
      <c r="A188" s="8" t="n"/>
      <c r="B188" s="8" t="n"/>
      <c r="C188" s="8" t="n"/>
      <c r="D188" s="8" t="n"/>
      <c r="E188" s="6" t="n"/>
      <c r="F188" s="9">
        <f>IF($A188="","",IFERROR($E188/SUMIFS(Time!$E$5:$E$204,Time!$A$5:$A$204,$A188,Time!$B$5:$B$204,$B188),0))</f>
        <v/>
      </c>
      <c r="G188" s="10">
        <f>IF($A188="","",IFERROR($E188*VLOOKUP($C188,Projects!$A$5:$C$104,3,FALSE),0))</f>
        <v/>
      </c>
      <c r="H188" s="11">
        <f>IF($A188="","",IFERROR(VLOOKUP($D188,Categories!$A$5:$B$24,2,FALSE),"?"))</f>
        <v/>
      </c>
      <c r="I188" s="12">
        <f>IF($A188="","",SUMIFS(Time!$E$5:$E$204,Time!$A$5:$A$204,$A188,Time!$B$5:$B$204,$B188))</f>
        <v/>
      </c>
      <c r="J188" s="11">
        <f>IF($A188="","",IF($E188="","Days missing",IF(ROUND($E188*2,0)/2&lt;&gt;$E188,"Not a half-day step",IF(COUNTIF(Categories!$A$5:$A$24,$D188)=0,"Category not on the Categories tab",IF(COUNTIF(Projects!$A$5:$A$104,$C188)=0,"Project not on the Projects tab",IF(Time!$C$3=0,"",IF($I188&gt;Time!$C$3,"More than a full week logged",IF($I188&lt;Time!$C$3,"Week short by "&amp;TEXT(Time!$C$3-$I188,"0.0")&amp;" days","")))))))))</f>
        <v/>
      </c>
      <c r="K188" s="8" t="n"/>
    </row>
    <row r="189">
      <c r="A189" s="8" t="n"/>
      <c r="B189" s="8" t="n"/>
      <c r="C189" s="8" t="n"/>
      <c r="D189" s="8" t="n"/>
      <c r="E189" s="6" t="n"/>
      <c r="F189" s="9">
        <f>IF($A189="","",IFERROR($E189/SUMIFS(Time!$E$5:$E$204,Time!$A$5:$A$204,$A189,Time!$B$5:$B$204,$B189),0))</f>
        <v/>
      </c>
      <c r="G189" s="10">
        <f>IF($A189="","",IFERROR($E189*VLOOKUP($C189,Projects!$A$5:$C$104,3,FALSE),0))</f>
        <v/>
      </c>
      <c r="H189" s="11">
        <f>IF($A189="","",IFERROR(VLOOKUP($D189,Categories!$A$5:$B$24,2,FALSE),"?"))</f>
        <v/>
      </c>
      <c r="I189" s="12">
        <f>IF($A189="","",SUMIFS(Time!$E$5:$E$204,Time!$A$5:$A$204,$A189,Time!$B$5:$B$204,$B189))</f>
        <v/>
      </c>
      <c r="J189" s="11">
        <f>IF($A189="","",IF($E189="","Days missing",IF(ROUND($E189*2,0)/2&lt;&gt;$E189,"Not a half-day step",IF(COUNTIF(Categories!$A$5:$A$24,$D189)=0,"Category not on the Categories tab",IF(COUNTIF(Projects!$A$5:$A$104,$C189)=0,"Project not on the Projects tab",IF(Time!$C$3=0,"",IF($I189&gt;Time!$C$3,"More than a full week logged",IF($I189&lt;Time!$C$3,"Week short by "&amp;TEXT(Time!$C$3-$I189,"0.0")&amp;" days","")))))))))</f>
        <v/>
      </c>
      <c r="K189" s="8" t="n"/>
    </row>
    <row r="190">
      <c r="A190" s="8" t="n"/>
      <c r="B190" s="8" t="n"/>
      <c r="C190" s="8" t="n"/>
      <c r="D190" s="8" t="n"/>
      <c r="E190" s="6" t="n"/>
      <c r="F190" s="9">
        <f>IF($A190="","",IFERROR($E190/SUMIFS(Time!$E$5:$E$204,Time!$A$5:$A$204,$A190,Time!$B$5:$B$204,$B190),0))</f>
        <v/>
      </c>
      <c r="G190" s="10">
        <f>IF($A190="","",IFERROR($E190*VLOOKUP($C190,Projects!$A$5:$C$104,3,FALSE),0))</f>
        <v/>
      </c>
      <c r="H190" s="11">
        <f>IF($A190="","",IFERROR(VLOOKUP($D190,Categories!$A$5:$B$24,2,FALSE),"?"))</f>
        <v/>
      </c>
      <c r="I190" s="12">
        <f>IF($A190="","",SUMIFS(Time!$E$5:$E$204,Time!$A$5:$A$204,$A190,Time!$B$5:$B$204,$B190))</f>
        <v/>
      </c>
      <c r="J190" s="11">
        <f>IF($A190="","",IF($E190="","Days missing",IF(ROUND($E190*2,0)/2&lt;&gt;$E190,"Not a half-day step",IF(COUNTIF(Categories!$A$5:$A$24,$D190)=0,"Category not on the Categories tab",IF(COUNTIF(Projects!$A$5:$A$104,$C190)=0,"Project not on the Projects tab",IF(Time!$C$3=0,"",IF($I190&gt;Time!$C$3,"More than a full week logged",IF($I190&lt;Time!$C$3,"Week short by "&amp;TEXT(Time!$C$3-$I190,"0.0")&amp;" days","")))))))))</f>
        <v/>
      </c>
      <c r="K190" s="8" t="n"/>
    </row>
    <row r="191">
      <c r="A191" s="8" t="n"/>
      <c r="B191" s="8" t="n"/>
      <c r="C191" s="8" t="n"/>
      <c r="D191" s="8" t="n"/>
      <c r="E191" s="6" t="n"/>
      <c r="F191" s="9">
        <f>IF($A191="","",IFERROR($E191/SUMIFS(Time!$E$5:$E$204,Time!$A$5:$A$204,$A191,Time!$B$5:$B$204,$B191),0))</f>
        <v/>
      </c>
      <c r="G191" s="10">
        <f>IF($A191="","",IFERROR($E191*VLOOKUP($C191,Projects!$A$5:$C$104,3,FALSE),0))</f>
        <v/>
      </c>
      <c r="H191" s="11">
        <f>IF($A191="","",IFERROR(VLOOKUP($D191,Categories!$A$5:$B$24,2,FALSE),"?"))</f>
        <v/>
      </c>
      <c r="I191" s="12">
        <f>IF($A191="","",SUMIFS(Time!$E$5:$E$204,Time!$A$5:$A$204,$A191,Time!$B$5:$B$204,$B191))</f>
        <v/>
      </c>
      <c r="J191" s="11">
        <f>IF($A191="","",IF($E191="","Days missing",IF(ROUND($E191*2,0)/2&lt;&gt;$E191,"Not a half-day step",IF(COUNTIF(Categories!$A$5:$A$24,$D191)=0,"Category not on the Categories tab",IF(COUNTIF(Projects!$A$5:$A$104,$C191)=0,"Project not on the Projects tab",IF(Time!$C$3=0,"",IF($I191&gt;Time!$C$3,"More than a full week logged",IF($I191&lt;Time!$C$3,"Week short by "&amp;TEXT(Time!$C$3-$I191,"0.0")&amp;" days","")))))))))</f>
        <v/>
      </c>
      <c r="K191" s="8" t="n"/>
    </row>
    <row r="192">
      <c r="A192" s="8" t="n"/>
      <c r="B192" s="8" t="n"/>
      <c r="C192" s="8" t="n"/>
      <c r="D192" s="8" t="n"/>
      <c r="E192" s="6" t="n"/>
      <c r="F192" s="9">
        <f>IF($A192="","",IFERROR($E192/SUMIFS(Time!$E$5:$E$204,Time!$A$5:$A$204,$A192,Time!$B$5:$B$204,$B192),0))</f>
        <v/>
      </c>
      <c r="G192" s="10">
        <f>IF($A192="","",IFERROR($E192*VLOOKUP($C192,Projects!$A$5:$C$104,3,FALSE),0))</f>
        <v/>
      </c>
      <c r="H192" s="11">
        <f>IF($A192="","",IFERROR(VLOOKUP($D192,Categories!$A$5:$B$24,2,FALSE),"?"))</f>
        <v/>
      </c>
      <c r="I192" s="12">
        <f>IF($A192="","",SUMIFS(Time!$E$5:$E$204,Time!$A$5:$A$204,$A192,Time!$B$5:$B$204,$B192))</f>
        <v/>
      </c>
      <c r="J192" s="11">
        <f>IF($A192="","",IF($E192="","Days missing",IF(ROUND($E192*2,0)/2&lt;&gt;$E192,"Not a half-day step",IF(COUNTIF(Categories!$A$5:$A$24,$D192)=0,"Category not on the Categories tab",IF(COUNTIF(Projects!$A$5:$A$104,$C192)=0,"Project not on the Projects tab",IF(Time!$C$3=0,"",IF($I192&gt;Time!$C$3,"More than a full week logged",IF($I192&lt;Time!$C$3,"Week short by "&amp;TEXT(Time!$C$3-$I192,"0.0")&amp;" days","")))))))))</f>
        <v/>
      </c>
      <c r="K192" s="8" t="n"/>
    </row>
    <row r="193">
      <c r="A193" s="8" t="n"/>
      <c r="B193" s="8" t="n"/>
      <c r="C193" s="8" t="n"/>
      <c r="D193" s="8" t="n"/>
      <c r="E193" s="6" t="n"/>
      <c r="F193" s="9">
        <f>IF($A193="","",IFERROR($E193/SUMIFS(Time!$E$5:$E$204,Time!$A$5:$A$204,$A193,Time!$B$5:$B$204,$B193),0))</f>
        <v/>
      </c>
      <c r="G193" s="10">
        <f>IF($A193="","",IFERROR($E193*VLOOKUP($C193,Projects!$A$5:$C$104,3,FALSE),0))</f>
        <v/>
      </c>
      <c r="H193" s="11">
        <f>IF($A193="","",IFERROR(VLOOKUP($D193,Categories!$A$5:$B$24,2,FALSE),"?"))</f>
        <v/>
      </c>
      <c r="I193" s="12">
        <f>IF($A193="","",SUMIFS(Time!$E$5:$E$204,Time!$A$5:$A$204,$A193,Time!$B$5:$B$204,$B193))</f>
        <v/>
      </c>
      <c r="J193" s="11">
        <f>IF($A193="","",IF($E193="","Days missing",IF(ROUND($E193*2,0)/2&lt;&gt;$E193,"Not a half-day step",IF(COUNTIF(Categories!$A$5:$A$24,$D193)=0,"Category not on the Categories tab",IF(COUNTIF(Projects!$A$5:$A$104,$C193)=0,"Project not on the Projects tab",IF(Time!$C$3=0,"",IF($I193&gt;Time!$C$3,"More than a full week logged",IF($I193&lt;Time!$C$3,"Week short by "&amp;TEXT(Time!$C$3-$I193,"0.0")&amp;" days","")))))))))</f>
        <v/>
      </c>
      <c r="K193" s="8" t="n"/>
    </row>
    <row r="194">
      <c r="A194" s="8" t="n"/>
      <c r="B194" s="8" t="n"/>
      <c r="C194" s="8" t="n"/>
      <c r="D194" s="8" t="n"/>
      <c r="E194" s="6" t="n"/>
      <c r="F194" s="9">
        <f>IF($A194="","",IFERROR($E194/SUMIFS(Time!$E$5:$E$204,Time!$A$5:$A$204,$A194,Time!$B$5:$B$204,$B194),0))</f>
        <v/>
      </c>
      <c r="G194" s="10">
        <f>IF($A194="","",IFERROR($E194*VLOOKUP($C194,Projects!$A$5:$C$104,3,FALSE),0))</f>
        <v/>
      </c>
      <c r="H194" s="11">
        <f>IF($A194="","",IFERROR(VLOOKUP($D194,Categories!$A$5:$B$24,2,FALSE),"?"))</f>
        <v/>
      </c>
      <c r="I194" s="12">
        <f>IF($A194="","",SUMIFS(Time!$E$5:$E$204,Time!$A$5:$A$204,$A194,Time!$B$5:$B$204,$B194))</f>
        <v/>
      </c>
      <c r="J194" s="11">
        <f>IF($A194="","",IF($E194="","Days missing",IF(ROUND($E194*2,0)/2&lt;&gt;$E194,"Not a half-day step",IF(COUNTIF(Categories!$A$5:$A$24,$D194)=0,"Category not on the Categories tab",IF(COUNTIF(Projects!$A$5:$A$104,$C194)=0,"Project not on the Projects tab",IF(Time!$C$3=0,"",IF($I194&gt;Time!$C$3,"More than a full week logged",IF($I194&lt;Time!$C$3,"Week short by "&amp;TEXT(Time!$C$3-$I194,"0.0")&amp;" days","")))))))))</f>
        <v/>
      </c>
      <c r="K194" s="8" t="n"/>
    </row>
    <row r="195">
      <c r="A195" s="8" t="n"/>
      <c r="B195" s="8" t="n"/>
      <c r="C195" s="8" t="n"/>
      <c r="D195" s="8" t="n"/>
      <c r="E195" s="6" t="n"/>
      <c r="F195" s="9">
        <f>IF($A195="","",IFERROR($E195/SUMIFS(Time!$E$5:$E$204,Time!$A$5:$A$204,$A195,Time!$B$5:$B$204,$B195),0))</f>
        <v/>
      </c>
      <c r="G195" s="10">
        <f>IF($A195="","",IFERROR($E195*VLOOKUP($C195,Projects!$A$5:$C$104,3,FALSE),0))</f>
        <v/>
      </c>
      <c r="H195" s="11">
        <f>IF($A195="","",IFERROR(VLOOKUP($D195,Categories!$A$5:$B$24,2,FALSE),"?"))</f>
        <v/>
      </c>
      <c r="I195" s="12">
        <f>IF($A195="","",SUMIFS(Time!$E$5:$E$204,Time!$A$5:$A$204,$A195,Time!$B$5:$B$204,$B195))</f>
        <v/>
      </c>
      <c r="J195" s="11">
        <f>IF($A195="","",IF($E195="","Days missing",IF(ROUND($E195*2,0)/2&lt;&gt;$E195,"Not a half-day step",IF(COUNTIF(Categories!$A$5:$A$24,$D195)=0,"Category not on the Categories tab",IF(COUNTIF(Projects!$A$5:$A$104,$C195)=0,"Project not on the Projects tab",IF(Time!$C$3=0,"",IF($I195&gt;Time!$C$3,"More than a full week logged",IF($I195&lt;Time!$C$3,"Week short by "&amp;TEXT(Time!$C$3-$I195,"0.0")&amp;" days","")))))))))</f>
        <v/>
      </c>
      <c r="K195" s="8" t="n"/>
    </row>
    <row r="196">
      <c r="A196" s="8" t="n"/>
      <c r="B196" s="8" t="n"/>
      <c r="C196" s="8" t="n"/>
      <c r="D196" s="8" t="n"/>
      <c r="E196" s="6" t="n"/>
      <c r="F196" s="9">
        <f>IF($A196="","",IFERROR($E196/SUMIFS(Time!$E$5:$E$204,Time!$A$5:$A$204,$A196,Time!$B$5:$B$204,$B196),0))</f>
        <v/>
      </c>
      <c r="G196" s="10">
        <f>IF($A196="","",IFERROR($E196*VLOOKUP($C196,Projects!$A$5:$C$104,3,FALSE),0))</f>
        <v/>
      </c>
      <c r="H196" s="11">
        <f>IF($A196="","",IFERROR(VLOOKUP($D196,Categories!$A$5:$B$24,2,FALSE),"?"))</f>
        <v/>
      </c>
      <c r="I196" s="12">
        <f>IF($A196="","",SUMIFS(Time!$E$5:$E$204,Time!$A$5:$A$204,$A196,Time!$B$5:$B$204,$B196))</f>
        <v/>
      </c>
      <c r="J196" s="11">
        <f>IF($A196="","",IF($E196="","Days missing",IF(ROUND($E196*2,0)/2&lt;&gt;$E196,"Not a half-day step",IF(COUNTIF(Categories!$A$5:$A$24,$D196)=0,"Category not on the Categories tab",IF(COUNTIF(Projects!$A$5:$A$104,$C196)=0,"Project not on the Projects tab",IF(Time!$C$3=0,"",IF($I196&gt;Time!$C$3,"More than a full week logged",IF($I196&lt;Time!$C$3,"Week short by "&amp;TEXT(Time!$C$3-$I196,"0.0")&amp;" days","")))))))))</f>
        <v/>
      </c>
      <c r="K196" s="8" t="n"/>
    </row>
    <row r="197">
      <c r="A197" s="8" t="n"/>
      <c r="B197" s="8" t="n"/>
      <c r="C197" s="8" t="n"/>
      <c r="D197" s="8" t="n"/>
      <c r="E197" s="6" t="n"/>
      <c r="F197" s="9">
        <f>IF($A197="","",IFERROR($E197/SUMIFS(Time!$E$5:$E$204,Time!$A$5:$A$204,$A197,Time!$B$5:$B$204,$B197),0))</f>
        <v/>
      </c>
      <c r="G197" s="10">
        <f>IF($A197="","",IFERROR($E197*VLOOKUP($C197,Projects!$A$5:$C$104,3,FALSE),0))</f>
        <v/>
      </c>
      <c r="H197" s="11">
        <f>IF($A197="","",IFERROR(VLOOKUP($D197,Categories!$A$5:$B$24,2,FALSE),"?"))</f>
        <v/>
      </c>
      <c r="I197" s="12">
        <f>IF($A197="","",SUMIFS(Time!$E$5:$E$204,Time!$A$5:$A$204,$A197,Time!$B$5:$B$204,$B197))</f>
        <v/>
      </c>
      <c r="J197" s="11">
        <f>IF($A197="","",IF($E197="","Days missing",IF(ROUND($E197*2,0)/2&lt;&gt;$E197,"Not a half-day step",IF(COUNTIF(Categories!$A$5:$A$24,$D197)=0,"Category not on the Categories tab",IF(COUNTIF(Projects!$A$5:$A$104,$C197)=0,"Project not on the Projects tab",IF(Time!$C$3=0,"",IF($I197&gt;Time!$C$3,"More than a full week logged",IF($I197&lt;Time!$C$3,"Week short by "&amp;TEXT(Time!$C$3-$I197,"0.0")&amp;" days","")))))))))</f>
        <v/>
      </c>
      <c r="K197" s="8" t="n"/>
    </row>
    <row r="198">
      <c r="A198" s="8" t="n"/>
      <c r="B198" s="8" t="n"/>
      <c r="C198" s="8" t="n"/>
      <c r="D198" s="8" t="n"/>
      <c r="E198" s="6" t="n"/>
      <c r="F198" s="9">
        <f>IF($A198="","",IFERROR($E198/SUMIFS(Time!$E$5:$E$204,Time!$A$5:$A$204,$A198,Time!$B$5:$B$204,$B198),0))</f>
        <v/>
      </c>
      <c r="G198" s="10">
        <f>IF($A198="","",IFERROR($E198*VLOOKUP($C198,Projects!$A$5:$C$104,3,FALSE),0))</f>
        <v/>
      </c>
      <c r="H198" s="11">
        <f>IF($A198="","",IFERROR(VLOOKUP($D198,Categories!$A$5:$B$24,2,FALSE),"?"))</f>
        <v/>
      </c>
      <c r="I198" s="12">
        <f>IF($A198="","",SUMIFS(Time!$E$5:$E$204,Time!$A$5:$A$204,$A198,Time!$B$5:$B$204,$B198))</f>
        <v/>
      </c>
      <c r="J198" s="11">
        <f>IF($A198="","",IF($E198="","Days missing",IF(ROUND($E198*2,0)/2&lt;&gt;$E198,"Not a half-day step",IF(COUNTIF(Categories!$A$5:$A$24,$D198)=0,"Category not on the Categories tab",IF(COUNTIF(Projects!$A$5:$A$104,$C198)=0,"Project not on the Projects tab",IF(Time!$C$3=0,"",IF($I198&gt;Time!$C$3,"More than a full week logged",IF($I198&lt;Time!$C$3,"Week short by "&amp;TEXT(Time!$C$3-$I198,"0.0")&amp;" days","")))))))))</f>
        <v/>
      </c>
      <c r="K198" s="8" t="n"/>
    </row>
    <row r="199">
      <c r="A199" s="8" t="n"/>
      <c r="B199" s="8" t="n"/>
      <c r="C199" s="8" t="n"/>
      <c r="D199" s="8" t="n"/>
      <c r="E199" s="6" t="n"/>
      <c r="F199" s="9">
        <f>IF($A199="","",IFERROR($E199/SUMIFS(Time!$E$5:$E$204,Time!$A$5:$A$204,$A199,Time!$B$5:$B$204,$B199),0))</f>
        <v/>
      </c>
      <c r="G199" s="10">
        <f>IF($A199="","",IFERROR($E199*VLOOKUP($C199,Projects!$A$5:$C$104,3,FALSE),0))</f>
        <v/>
      </c>
      <c r="H199" s="11">
        <f>IF($A199="","",IFERROR(VLOOKUP($D199,Categories!$A$5:$B$24,2,FALSE),"?"))</f>
        <v/>
      </c>
      <c r="I199" s="12">
        <f>IF($A199="","",SUMIFS(Time!$E$5:$E$204,Time!$A$5:$A$204,$A199,Time!$B$5:$B$204,$B199))</f>
        <v/>
      </c>
      <c r="J199" s="11">
        <f>IF($A199="","",IF($E199="","Days missing",IF(ROUND($E199*2,0)/2&lt;&gt;$E199,"Not a half-day step",IF(COUNTIF(Categories!$A$5:$A$24,$D199)=0,"Category not on the Categories tab",IF(COUNTIF(Projects!$A$5:$A$104,$C199)=0,"Project not on the Projects tab",IF(Time!$C$3=0,"",IF($I199&gt;Time!$C$3,"More than a full week logged",IF($I199&lt;Time!$C$3,"Week short by "&amp;TEXT(Time!$C$3-$I199,"0.0")&amp;" days","")))))))))</f>
        <v/>
      </c>
      <c r="K199" s="8" t="n"/>
    </row>
    <row r="200">
      <c r="A200" s="8" t="n"/>
      <c r="B200" s="8" t="n"/>
      <c r="C200" s="8" t="n"/>
      <c r="D200" s="8" t="n"/>
      <c r="E200" s="6" t="n"/>
      <c r="F200" s="9">
        <f>IF($A200="","",IFERROR($E200/SUMIFS(Time!$E$5:$E$204,Time!$A$5:$A$204,$A200,Time!$B$5:$B$204,$B200),0))</f>
        <v/>
      </c>
      <c r="G200" s="10">
        <f>IF($A200="","",IFERROR($E200*VLOOKUP($C200,Projects!$A$5:$C$104,3,FALSE),0))</f>
        <v/>
      </c>
      <c r="H200" s="11">
        <f>IF($A200="","",IFERROR(VLOOKUP($D200,Categories!$A$5:$B$24,2,FALSE),"?"))</f>
        <v/>
      </c>
      <c r="I200" s="12">
        <f>IF($A200="","",SUMIFS(Time!$E$5:$E$204,Time!$A$5:$A$204,$A200,Time!$B$5:$B$204,$B200))</f>
        <v/>
      </c>
      <c r="J200" s="11">
        <f>IF($A200="","",IF($E200="","Days missing",IF(ROUND($E200*2,0)/2&lt;&gt;$E200,"Not a half-day step",IF(COUNTIF(Categories!$A$5:$A$24,$D200)=0,"Category not on the Categories tab",IF(COUNTIF(Projects!$A$5:$A$104,$C200)=0,"Project not on the Projects tab",IF(Time!$C$3=0,"",IF($I200&gt;Time!$C$3,"More than a full week logged",IF($I200&lt;Time!$C$3,"Week short by "&amp;TEXT(Time!$C$3-$I200,"0.0")&amp;" days","")))))))))</f>
        <v/>
      </c>
      <c r="K200" s="8" t="n"/>
    </row>
    <row r="201">
      <c r="A201" s="8" t="n"/>
      <c r="B201" s="8" t="n"/>
      <c r="C201" s="8" t="n"/>
      <c r="D201" s="8" t="n"/>
      <c r="E201" s="6" t="n"/>
      <c r="F201" s="9">
        <f>IF($A201="","",IFERROR($E201/SUMIFS(Time!$E$5:$E$204,Time!$A$5:$A$204,$A201,Time!$B$5:$B$204,$B201),0))</f>
        <v/>
      </c>
      <c r="G201" s="10">
        <f>IF($A201="","",IFERROR($E201*VLOOKUP($C201,Projects!$A$5:$C$104,3,FALSE),0))</f>
        <v/>
      </c>
      <c r="H201" s="11">
        <f>IF($A201="","",IFERROR(VLOOKUP($D201,Categories!$A$5:$B$24,2,FALSE),"?"))</f>
        <v/>
      </c>
      <c r="I201" s="12">
        <f>IF($A201="","",SUMIFS(Time!$E$5:$E$204,Time!$A$5:$A$204,$A201,Time!$B$5:$B$204,$B201))</f>
        <v/>
      </c>
      <c r="J201" s="11">
        <f>IF($A201="","",IF($E201="","Days missing",IF(ROUND($E201*2,0)/2&lt;&gt;$E201,"Not a half-day step",IF(COUNTIF(Categories!$A$5:$A$24,$D201)=0,"Category not on the Categories tab",IF(COUNTIF(Projects!$A$5:$A$104,$C201)=0,"Project not on the Projects tab",IF(Time!$C$3=0,"",IF($I201&gt;Time!$C$3,"More than a full week logged",IF($I201&lt;Time!$C$3,"Week short by "&amp;TEXT(Time!$C$3-$I201,"0.0")&amp;" days","")))))))))</f>
        <v/>
      </c>
      <c r="K201" s="8" t="n"/>
    </row>
    <row r="202">
      <c r="A202" s="8" t="n"/>
      <c r="B202" s="8" t="n"/>
      <c r="C202" s="8" t="n"/>
      <c r="D202" s="8" t="n"/>
      <c r="E202" s="6" t="n"/>
      <c r="F202" s="9">
        <f>IF($A202="","",IFERROR($E202/SUMIFS(Time!$E$5:$E$204,Time!$A$5:$A$204,$A202,Time!$B$5:$B$204,$B202),0))</f>
        <v/>
      </c>
      <c r="G202" s="10">
        <f>IF($A202="","",IFERROR($E202*VLOOKUP($C202,Projects!$A$5:$C$104,3,FALSE),0))</f>
        <v/>
      </c>
      <c r="H202" s="11">
        <f>IF($A202="","",IFERROR(VLOOKUP($D202,Categories!$A$5:$B$24,2,FALSE),"?"))</f>
        <v/>
      </c>
      <c r="I202" s="12">
        <f>IF($A202="","",SUMIFS(Time!$E$5:$E$204,Time!$A$5:$A$204,$A202,Time!$B$5:$B$204,$B202))</f>
        <v/>
      </c>
      <c r="J202" s="11">
        <f>IF($A202="","",IF($E202="","Days missing",IF(ROUND($E202*2,0)/2&lt;&gt;$E202,"Not a half-day step",IF(COUNTIF(Categories!$A$5:$A$24,$D202)=0,"Category not on the Categories tab",IF(COUNTIF(Projects!$A$5:$A$104,$C202)=0,"Project not on the Projects tab",IF(Time!$C$3=0,"",IF($I202&gt;Time!$C$3,"More than a full week logged",IF($I202&lt;Time!$C$3,"Week short by "&amp;TEXT(Time!$C$3-$I202,"0.0")&amp;" days","")))))))))</f>
        <v/>
      </c>
      <c r="K202" s="8" t="n"/>
    </row>
    <row r="203">
      <c r="A203" s="8" t="n"/>
      <c r="B203" s="8" t="n"/>
      <c r="C203" s="8" t="n"/>
      <c r="D203" s="8" t="n"/>
      <c r="E203" s="6" t="n"/>
      <c r="F203" s="9">
        <f>IF($A203="","",IFERROR($E203/SUMIFS(Time!$E$5:$E$204,Time!$A$5:$A$204,$A203,Time!$B$5:$B$204,$B203),0))</f>
        <v/>
      </c>
      <c r="G203" s="10">
        <f>IF($A203="","",IFERROR($E203*VLOOKUP($C203,Projects!$A$5:$C$104,3,FALSE),0))</f>
        <v/>
      </c>
      <c r="H203" s="11">
        <f>IF($A203="","",IFERROR(VLOOKUP($D203,Categories!$A$5:$B$24,2,FALSE),"?"))</f>
        <v/>
      </c>
      <c r="I203" s="12">
        <f>IF($A203="","",SUMIFS(Time!$E$5:$E$204,Time!$A$5:$A$204,$A203,Time!$B$5:$B$204,$B203))</f>
        <v/>
      </c>
      <c r="J203" s="11">
        <f>IF($A203="","",IF($E203="","Days missing",IF(ROUND($E203*2,0)/2&lt;&gt;$E203,"Not a half-day step",IF(COUNTIF(Categories!$A$5:$A$24,$D203)=0,"Category not on the Categories tab",IF(COUNTIF(Projects!$A$5:$A$104,$C203)=0,"Project not on the Projects tab",IF(Time!$C$3=0,"",IF($I203&gt;Time!$C$3,"More than a full week logged",IF($I203&lt;Time!$C$3,"Week short by "&amp;TEXT(Time!$C$3-$I203,"0.0")&amp;" days","")))))))))</f>
        <v/>
      </c>
      <c r="K203" s="8" t="n"/>
    </row>
    <row r="204">
      <c r="A204" s="8" t="n"/>
      <c r="B204" s="8" t="n"/>
      <c r="C204" s="8" t="n"/>
      <c r="D204" s="8" t="n"/>
      <c r="E204" s="6" t="n"/>
      <c r="F204" s="9">
        <f>IF($A204="","",IFERROR($E204/SUMIFS(Time!$E$5:$E$204,Time!$A$5:$A$204,$A204,Time!$B$5:$B$204,$B204),0))</f>
        <v/>
      </c>
      <c r="G204" s="10">
        <f>IF($A204="","",IFERROR($E204*VLOOKUP($C204,Projects!$A$5:$C$104,3,FALSE),0))</f>
        <v/>
      </c>
      <c r="H204" s="11">
        <f>IF($A204="","",IFERROR(VLOOKUP($D204,Categories!$A$5:$B$24,2,FALSE),"?"))</f>
        <v/>
      </c>
      <c r="I204" s="12">
        <f>IF($A204="","",SUMIFS(Time!$E$5:$E$204,Time!$A$5:$A$204,$A204,Time!$B$5:$B$204,$B204))</f>
        <v/>
      </c>
      <c r="J204" s="11">
        <f>IF($A204="","",IF($E204="","Days missing",IF(ROUND($E204*2,0)/2&lt;&gt;$E204,"Not a half-day step",IF(COUNTIF(Categories!$A$5:$A$24,$D204)=0,"Category not on the Categories tab",IF(COUNTIF(Projects!$A$5:$A$104,$C204)=0,"Project not on the Projects tab",IF(Time!$C$3=0,"",IF($I204&gt;Time!$C$3,"More than a full week logged",IF($I204&lt;Time!$C$3,"Week short by "&amp;TEXT(Time!$C$3-$I204,"0.0")&amp;" days","")))))))))</f>
        <v/>
      </c>
      <c r="K204" s="8" t="n"/>
    </row>
  </sheetData>
  <conditionalFormatting sqref="J5:J204">
    <cfRule type="cellIs" priority="1" operator="notEqual" dxfId="0">
      <formula>""</formula>
    </cfRule>
  </conditionalFormatting>
  <dataValidations count="2">
    <dataValidation sqref="D5:D204" showDropDown="0" showInputMessage="0" showErrorMessage="0" allowBlank="1" promptTitle="Category" prompt="Four categories, and only four. Every extra one is a category somebody stops using accurately." type="list">
      <formula1>"Delivery,Pre-sales,Admin,Internal"</formula1>
    </dataValidation>
    <dataValidation sqref="E5:E204" showDropDown="0" showInputMessage="0" showErrorMessage="0" allowBlank="1" promptTitle="Days" prompt="Half days: 0.5, 1, 1.5, 2 … Not hours, and not minutes." type="decimal" operator="between">
      <formula1>0</formula1>
      <formula2>7</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104"/>
  <sheetViews>
    <sheetView workbookViewId="0">
      <pane ySplit="4" topLeftCell="A5" activePane="bottomLeft" state="frozen"/>
      <selection pane="bottomLeft" activeCell="A1" sqref="A1"/>
    </sheetView>
  </sheetViews>
  <sheetFormatPr baseColWidth="8" defaultRowHeight="15"/>
  <cols>
    <col width="16" customWidth="1" min="1" max="1"/>
    <col width="16" customWidth="1" min="2" max="2"/>
    <col width="11" customWidth="1" min="3" max="3"/>
    <col width="12" customWidth="1" min="4" max="4"/>
    <col width="11" customWidth="1" min="5" max="5"/>
    <col width="11" customWidth="1" min="6" max="6"/>
    <col width="13" customWidth="1" min="7" max="7"/>
    <col width="11" customWidth="1" min="8" max="8"/>
    <col width="12" customWidth="1" min="9" max="9"/>
    <col width="11" customWidth="1" min="10" max="10"/>
    <col width="12" customWidth="1" min="11" max="11"/>
    <col width="13" customWidth="1" min="12" max="12"/>
    <col width="12" customWidth="1" min="13" max="13"/>
    <col width="10" customWidth="1" min="14" max="14"/>
    <col width="38" customWidth="1" min="15" max="15"/>
  </cols>
  <sheetData>
    <row r="1">
      <c r="A1" s="1" t="inlineStr">
        <is>
          <t>Projects</t>
        </is>
      </c>
    </row>
    <row r="2">
      <c r="A2" s="2" t="inlineStr">
        <is>
          <t>The day rate lives here and nowhere else. Type A-E and O; F onwards is calculated from the Time tab.</t>
        </is>
      </c>
    </row>
    <row r="4">
      <c r="A4" s="7" t="inlineStr">
        <is>
          <t>Project</t>
        </is>
      </c>
      <c r="B4" s="7" t="inlineStr">
        <is>
          <t>Client</t>
        </is>
      </c>
      <c r="C4" s="7" t="inlineStr">
        <is>
          <t>Day rate</t>
        </is>
      </c>
      <c r="D4" s="7" t="inlineStr">
        <is>
          <t>Budget</t>
        </is>
      </c>
      <c r="E4" s="7" t="inlineStr">
        <is>
          <t>Status</t>
        </is>
      </c>
      <c r="F4" s="7" t="inlineStr">
        <is>
          <t>Days logged</t>
        </is>
      </c>
      <c r="G4" s="7" t="inlineStr">
        <is>
          <t>Cost consumed</t>
        </is>
      </c>
      <c r="H4" s="7" t="inlineStr">
        <is>
          <t>Budget used</t>
        </is>
      </c>
      <c r="I4" s="7" t="inlineStr">
        <is>
          <t>Budget left</t>
        </is>
      </c>
      <c r="J4" s="7" t="inlineStr">
        <is>
          <t>Delivery days</t>
        </is>
      </c>
      <c r="K4" s="7" t="inlineStr">
        <is>
          <t>Pre-sales days</t>
        </is>
      </c>
      <c r="L4" s="7" t="inlineStr">
        <is>
          <t>Non-delivery share</t>
        </is>
      </c>
      <c r="M4" s="7" t="inlineStr">
        <is>
          <t>Budget in days</t>
        </is>
      </c>
      <c r="N4" s="7" t="inlineStr">
        <is>
          <t>Days left</t>
        </is>
      </c>
      <c r="O4" s="7" t="inlineStr">
        <is>
          <t>Notes</t>
        </is>
      </c>
    </row>
    <row r="5">
      <c r="A5" s="8" t="inlineStr">
        <is>
          <t>Meridian</t>
        </is>
      </c>
      <c r="B5" s="8" t="inlineStr">
        <is>
          <t>Meridian Co</t>
        </is>
      </c>
      <c r="C5" s="13" t="n">
        <v>850</v>
      </c>
      <c r="D5" s="13" t="n">
        <v>68000</v>
      </c>
      <c r="E5" s="8" t="inlineStr">
        <is>
          <t>Active</t>
        </is>
      </c>
      <c r="F5" s="12">
        <f>IF($A5="","",SUMIFS(Time!$E$5:$E$204,Time!$C$5:$C$204,$A5))</f>
        <v/>
      </c>
      <c r="G5" s="14">
        <f>IF($A5="","",SUMIFS(Time!$E$5:$E$204,Time!$C$5:$C$204,$A5)*$C5)</f>
        <v/>
      </c>
      <c r="H5" s="9">
        <f>IF($A5="","",IFERROR($G5/$D5,0))</f>
        <v/>
      </c>
      <c r="I5" s="10">
        <f>IF($A5="","",$D5-$G5)</f>
        <v/>
      </c>
      <c r="J5" s="12">
        <f>IF($A5="","",SUMIFS(Time!$E$5:$E$204,Time!$C$5:$C$204,$A5,Time!$D$5:$D$204,"Delivery"))</f>
        <v/>
      </c>
      <c r="K5" s="12">
        <f>IF($A5="","",SUMIFS(Time!$E$5:$E$204,Time!$C$5:$C$204,$A5,Time!$D$5:$D$204,"Pre-sales"))</f>
        <v/>
      </c>
      <c r="L5" s="15">
        <f>IF($A5="","",IFERROR(($F5-$J5)/$F5,0))</f>
        <v/>
      </c>
      <c r="M5" s="12">
        <f>IF($A5="","",IFERROR($D5/$C5,0))</f>
        <v/>
      </c>
      <c r="N5" s="12">
        <f>IF($A5="","",IF($M5=0,"",$M5-$F5))</f>
        <v/>
      </c>
      <c r="O5" s="8" t="inlineStr">
        <is>
          <t>Fixed price — watch the day burn</t>
        </is>
      </c>
    </row>
    <row r="6">
      <c r="A6" s="8" t="inlineStr">
        <is>
          <t>Halcyon</t>
        </is>
      </c>
      <c r="B6" s="8" t="inlineStr">
        <is>
          <t>Halcyon Ltd</t>
        </is>
      </c>
      <c r="C6" s="13" t="n">
        <v>950</v>
      </c>
      <c r="D6" s="13" t="n">
        <v>95000</v>
      </c>
      <c r="E6" s="8" t="inlineStr">
        <is>
          <t>Active</t>
        </is>
      </c>
      <c r="F6" s="12">
        <f>IF($A6="","",SUMIFS(Time!$E$5:$E$204,Time!$C$5:$C$204,$A6))</f>
        <v/>
      </c>
      <c r="G6" s="14">
        <f>IF($A6="","",SUMIFS(Time!$E$5:$E$204,Time!$C$5:$C$204,$A6)*$C6)</f>
        <v/>
      </c>
      <c r="H6" s="9">
        <f>IF($A6="","",IFERROR($G6/$D6,0))</f>
        <v/>
      </c>
      <c r="I6" s="10">
        <f>IF($A6="","",$D6-$G6)</f>
        <v/>
      </c>
      <c r="J6" s="12">
        <f>IF($A6="","",SUMIFS(Time!$E$5:$E$204,Time!$C$5:$C$204,$A6,Time!$D$5:$D$204,"Delivery"))</f>
        <v/>
      </c>
      <c r="K6" s="12">
        <f>IF($A6="","",SUMIFS(Time!$E$5:$E$204,Time!$C$5:$C$204,$A6,Time!$D$5:$D$204,"Pre-sales"))</f>
        <v/>
      </c>
      <c r="L6" s="15">
        <f>IF($A6="","",IFERROR(($F6-$J6)/$F6,0))</f>
        <v/>
      </c>
      <c r="M6" s="12">
        <f>IF($A6="","",IFERROR($D6/$C6,0))</f>
        <v/>
      </c>
      <c r="N6" s="12">
        <f>IF($A6="","",IF($M6=0,"",$M6-$F6))</f>
        <v/>
      </c>
      <c r="O6" s="8" t="inlineStr">
        <is>
          <t>Time and materials</t>
        </is>
      </c>
    </row>
    <row r="7">
      <c r="A7" s="8" t="inlineStr">
        <is>
          <t>Kestrel</t>
        </is>
      </c>
      <c r="B7" s="8" t="inlineStr">
        <is>
          <t>Kestrel SA</t>
        </is>
      </c>
      <c r="C7" s="13" t="n">
        <v>850</v>
      </c>
      <c r="D7" s="13" t="n">
        <v>0</v>
      </c>
      <c r="E7" s="8" t="inlineStr">
        <is>
          <t>Proposal</t>
        </is>
      </c>
      <c r="F7" s="12">
        <f>IF($A7="","",SUMIFS(Time!$E$5:$E$204,Time!$C$5:$C$204,$A7))</f>
        <v/>
      </c>
      <c r="G7" s="14">
        <f>IF($A7="","",SUMIFS(Time!$E$5:$E$204,Time!$C$5:$C$204,$A7)*$C7)</f>
        <v/>
      </c>
      <c r="H7" s="9">
        <f>IF($A7="","",IFERROR($G7/$D7,0))</f>
        <v/>
      </c>
      <c r="I7" s="10">
        <f>IF($A7="","",$D7-$G7)</f>
        <v/>
      </c>
      <c r="J7" s="12">
        <f>IF($A7="","",SUMIFS(Time!$E$5:$E$204,Time!$C$5:$C$204,$A7,Time!$D$5:$D$204,"Delivery"))</f>
        <v/>
      </c>
      <c r="K7" s="12">
        <f>IF($A7="","",SUMIFS(Time!$E$5:$E$204,Time!$C$5:$C$204,$A7,Time!$D$5:$D$204,"Pre-sales"))</f>
        <v/>
      </c>
      <c r="L7" s="15">
        <f>IF($A7="","",IFERROR(($F7-$J7)/$F7,0))</f>
        <v/>
      </c>
      <c r="M7" s="12">
        <f>IF($A7="","",IFERROR($D7/$C7,0))</f>
        <v/>
      </c>
      <c r="N7" s="12">
        <f>IF($A7="","",IF($M7=0,"",$M7-$F7))</f>
        <v/>
      </c>
      <c r="O7" s="8" t="inlineStr">
        <is>
          <t>Unwon: pre-sales effort is real cost</t>
        </is>
      </c>
    </row>
    <row r="8">
      <c r="A8" s="8" t="inlineStr">
        <is>
          <t>Internal</t>
        </is>
      </c>
      <c r="B8" s="8" t="inlineStr">
        <is>
          <t>—</t>
        </is>
      </c>
      <c r="C8" s="13" t="n">
        <v>850</v>
      </c>
      <c r="D8" s="13" t="n">
        <v>0</v>
      </c>
      <c r="E8" s="8" t="inlineStr">
        <is>
          <t>Internal</t>
        </is>
      </c>
      <c r="F8" s="12">
        <f>IF($A8="","",SUMIFS(Time!$E$5:$E$204,Time!$C$5:$C$204,$A8))</f>
        <v/>
      </c>
      <c r="G8" s="14">
        <f>IF($A8="","",SUMIFS(Time!$E$5:$E$204,Time!$C$5:$C$204,$A8)*$C8)</f>
        <v/>
      </c>
      <c r="H8" s="9">
        <f>IF($A8="","",IFERROR($G8/$D8,0))</f>
        <v/>
      </c>
      <c r="I8" s="10">
        <f>IF($A8="","",$D8-$G8)</f>
        <v/>
      </c>
      <c r="J8" s="12">
        <f>IF($A8="","",SUMIFS(Time!$E$5:$E$204,Time!$C$5:$C$204,$A8,Time!$D$5:$D$204,"Delivery"))</f>
        <v/>
      </c>
      <c r="K8" s="12">
        <f>IF($A8="","",SUMIFS(Time!$E$5:$E$204,Time!$C$5:$C$204,$A8,Time!$D$5:$D$204,"Pre-sales"))</f>
        <v/>
      </c>
      <c r="L8" s="15">
        <f>IF($A8="","",IFERROR(($F8-$J8)/$F8,0))</f>
        <v/>
      </c>
      <c r="M8" s="12">
        <f>IF($A8="","",IFERROR($D8/$C8,0))</f>
        <v/>
      </c>
      <c r="N8" s="12">
        <f>IF($A8="","",IF($M8=0,"",$M8-$F8))</f>
        <v/>
      </c>
      <c r="O8" s="8" t="inlineStr">
        <is>
          <t>Admin and internal work goes here</t>
        </is>
      </c>
    </row>
    <row r="9">
      <c r="A9" s="8" t="n"/>
      <c r="B9" s="8" t="n"/>
      <c r="C9" s="13" t="n"/>
      <c r="D9" s="13" t="n"/>
      <c r="E9" s="8" t="n"/>
      <c r="F9" s="12">
        <f>IF($A9="","",SUMIFS(Time!$E$5:$E$204,Time!$C$5:$C$204,$A9))</f>
        <v/>
      </c>
      <c r="G9" s="14">
        <f>IF($A9="","",SUMIFS(Time!$E$5:$E$204,Time!$C$5:$C$204,$A9)*$C9)</f>
        <v/>
      </c>
      <c r="H9" s="9">
        <f>IF($A9="","",IFERROR($G9/$D9,0))</f>
        <v/>
      </c>
      <c r="I9" s="10">
        <f>IF($A9="","",$D9-$G9)</f>
        <v/>
      </c>
      <c r="J9" s="12">
        <f>IF($A9="","",SUMIFS(Time!$E$5:$E$204,Time!$C$5:$C$204,$A9,Time!$D$5:$D$204,"Delivery"))</f>
        <v/>
      </c>
      <c r="K9" s="12">
        <f>IF($A9="","",SUMIFS(Time!$E$5:$E$204,Time!$C$5:$C$204,$A9,Time!$D$5:$D$204,"Pre-sales"))</f>
        <v/>
      </c>
      <c r="L9" s="15">
        <f>IF($A9="","",IFERROR(($F9-$J9)/$F9,0))</f>
        <v/>
      </c>
      <c r="M9" s="12">
        <f>IF($A9="","",IFERROR($D9/$C9,0))</f>
        <v/>
      </c>
      <c r="N9" s="12">
        <f>IF($A9="","",IF($M9=0,"",$M9-$F9))</f>
        <v/>
      </c>
      <c r="O9" s="8" t="n"/>
    </row>
    <row r="10">
      <c r="A10" s="8" t="n"/>
      <c r="B10" s="8" t="n"/>
      <c r="C10" s="13" t="n"/>
      <c r="D10" s="13" t="n"/>
      <c r="E10" s="8" t="n"/>
      <c r="F10" s="12">
        <f>IF($A10="","",SUMIFS(Time!$E$5:$E$204,Time!$C$5:$C$204,$A10))</f>
        <v/>
      </c>
      <c r="G10" s="14">
        <f>IF($A10="","",SUMIFS(Time!$E$5:$E$204,Time!$C$5:$C$204,$A10)*$C10)</f>
        <v/>
      </c>
      <c r="H10" s="9">
        <f>IF($A10="","",IFERROR($G10/$D10,0))</f>
        <v/>
      </c>
      <c r="I10" s="10">
        <f>IF($A10="","",$D10-$G10)</f>
        <v/>
      </c>
      <c r="J10" s="12">
        <f>IF($A10="","",SUMIFS(Time!$E$5:$E$204,Time!$C$5:$C$204,$A10,Time!$D$5:$D$204,"Delivery"))</f>
        <v/>
      </c>
      <c r="K10" s="12">
        <f>IF($A10="","",SUMIFS(Time!$E$5:$E$204,Time!$C$5:$C$204,$A10,Time!$D$5:$D$204,"Pre-sales"))</f>
        <v/>
      </c>
      <c r="L10" s="15">
        <f>IF($A10="","",IFERROR(($F10-$J10)/$F10,0))</f>
        <v/>
      </c>
      <c r="M10" s="12">
        <f>IF($A10="","",IFERROR($D10/$C10,0))</f>
        <v/>
      </c>
      <c r="N10" s="12">
        <f>IF($A10="","",IF($M10=0,"",$M10-$F10))</f>
        <v/>
      </c>
      <c r="O10" s="8" t="n"/>
    </row>
    <row r="11">
      <c r="A11" s="8" t="n"/>
      <c r="B11" s="8" t="n"/>
      <c r="C11" s="13" t="n"/>
      <c r="D11" s="13" t="n"/>
      <c r="E11" s="8" t="n"/>
      <c r="F11" s="12">
        <f>IF($A11="","",SUMIFS(Time!$E$5:$E$204,Time!$C$5:$C$204,$A11))</f>
        <v/>
      </c>
      <c r="G11" s="14">
        <f>IF($A11="","",SUMIFS(Time!$E$5:$E$204,Time!$C$5:$C$204,$A11)*$C11)</f>
        <v/>
      </c>
      <c r="H11" s="9">
        <f>IF($A11="","",IFERROR($G11/$D11,0))</f>
        <v/>
      </c>
      <c r="I11" s="10">
        <f>IF($A11="","",$D11-$G11)</f>
        <v/>
      </c>
      <c r="J11" s="12">
        <f>IF($A11="","",SUMIFS(Time!$E$5:$E$204,Time!$C$5:$C$204,$A11,Time!$D$5:$D$204,"Delivery"))</f>
        <v/>
      </c>
      <c r="K11" s="12">
        <f>IF($A11="","",SUMIFS(Time!$E$5:$E$204,Time!$C$5:$C$204,$A11,Time!$D$5:$D$204,"Pre-sales"))</f>
        <v/>
      </c>
      <c r="L11" s="15">
        <f>IF($A11="","",IFERROR(($F11-$J11)/$F11,0))</f>
        <v/>
      </c>
      <c r="M11" s="12">
        <f>IF($A11="","",IFERROR($D11/$C11,0))</f>
        <v/>
      </c>
      <c r="N11" s="12">
        <f>IF($A11="","",IF($M11=0,"",$M11-$F11))</f>
        <v/>
      </c>
      <c r="O11" s="8" t="n"/>
    </row>
    <row r="12">
      <c r="A12" s="8" t="n"/>
      <c r="B12" s="8" t="n"/>
      <c r="C12" s="13" t="n"/>
      <c r="D12" s="13" t="n"/>
      <c r="E12" s="8" t="n"/>
      <c r="F12" s="12">
        <f>IF($A12="","",SUMIFS(Time!$E$5:$E$204,Time!$C$5:$C$204,$A12))</f>
        <v/>
      </c>
      <c r="G12" s="14">
        <f>IF($A12="","",SUMIFS(Time!$E$5:$E$204,Time!$C$5:$C$204,$A12)*$C12)</f>
        <v/>
      </c>
      <c r="H12" s="9">
        <f>IF($A12="","",IFERROR($G12/$D12,0))</f>
        <v/>
      </c>
      <c r="I12" s="10">
        <f>IF($A12="","",$D12-$G12)</f>
        <v/>
      </c>
      <c r="J12" s="12">
        <f>IF($A12="","",SUMIFS(Time!$E$5:$E$204,Time!$C$5:$C$204,$A12,Time!$D$5:$D$204,"Delivery"))</f>
        <v/>
      </c>
      <c r="K12" s="12">
        <f>IF($A12="","",SUMIFS(Time!$E$5:$E$204,Time!$C$5:$C$204,$A12,Time!$D$5:$D$204,"Pre-sales"))</f>
        <v/>
      </c>
      <c r="L12" s="15">
        <f>IF($A12="","",IFERROR(($F12-$J12)/$F12,0))</f>
        <v/>
      </c>
      <c r="M12" s="12">
        <f>IF($A12="","",IFERROR($D12/$C12,0))</f>
        <v/>
      </c>
      <c r="N12" s="12">
        <f>IF($A12="","",IF($M12=0,"",$M12-$F12))</f>
        <v/>
      </c>
      <c r="O12" s="8" t="n"/>
    </row>
    <row r="13">
      <c r="A13" s="8" t="n"/>
      <c r="B13" s="8" t="n"/>
      <c r="C13" s="13" t="n"/>
      <c r="D13" s="13" t="n"/>
      <c r="E13" s="8" t="n"/>
      <c r="F13" s="12">
        <f>IF($A13="","",SUMIFS(Time!$E$5:$E$204,Time!$C$5:$C$204,$A13))</f>
        <v/>
      </c>
      <c r="G13" s="14">
        <f>IF($A13="","",SUMIFS(Time!$E$5:$E$204,Time!$C$5:$C$204,$A13)*$C13)</f>
        <v/>
      </c>
      <c r="H13" s="9">
        <f>IF($A13="","",IFERROR($G13/$D13,0))</f>
        <v/>
      </c>
      <c r="I13" s="10">
        <f>IF($A13="","",$D13-$G13)</f>
        <v/>
      </c>
      <c r="J13" s="12">
        <f>IF($A13="","",SUMIFS(Time!$E$5:$E$204,Time!$C$5:$C$204,$A13,Time!$D$5:$D$204,"Delivery"))</f>
        <v/>
      </c>
      <c r="K13" s="12">
        <f>IF($A13="","",SUMIFS(Time!$E$5:$E$204,Time!$C$5:$C$204,$A13,Time!$D$5:$D$204,"Pre-sales"))</f>
        <v/>
      </c>
      <c r="L13" s="15">
        <f>IF($A13="","",IFERROR(($F13-$J13)/$F13,0))</f>
        <v/>
      </c>
      <c r="M13" s="12">
        <f>IF($A13="","",IFERROR($D13/$C13,0))</f>
        <v/>
      </c>
      <c r="N13" s="12">
        <f>IF($A13="","",IF($M13=0,"",$M13-$F13))</f>
        <v/>
      </c>
      <c r="O13" s="8" t="n"/>
    </row>
    <row r="14">
      <c r="A14" s="8" t="n"/>
      <c r="B14" s="8" t="n"/>
      <c r="C14" s="13" t="n"/>
      <c r="D14" s="13" t="n"/>
      <c r="E14" s="8" t="n"/>
      <c r="F14" s="12">
        <f>IF($A14="","",SUMIFS(Time!$E$5:$E$204,Time!$C$5:$C$204,$A14))</f>
        <v/>
      </c>
      <c r="G14" s="14">
        <f>IF($A14="","",SUMIFS(Time!$E$5:$E$204,Time!$C$5:$C$204,$A14)*$C14)</f>
        <v/>
      </c>
      <c r="H14" s="9">
        <f>IF($A14="","",IFERROR($G14/$D14,0))</f>
        <v/>
      </c>
      <c r="I14" s="10">
        <f>IF($A14="","",$D14-$G14)</f>
        <v/>
      </c>
      <c r="J14" s="12">
        <f>IF($A14="","",SUMIFS(Time!$E$5:$E$204,Time!$C$5:$C$204,$A14,Time!$D$5:$D$204,"Delivery"))</f>
        <v/>
      </c>
      <c r="K14" s="12">
        <f>IF($A14="","",SUMIFS(Time!$E$5:$E$204,Time!$C$5:$C$204,$A14,Time!$D$5:$D$204,"Pre-sales"))</f>
        <v/>
      </c>
      <c r="L14" s="15">
        <f>IF($A14="","",IFERROR(($F14-$J14)/$F14,0))</f>
        <v/>
      </c>
      <c r="M14" s="12">
        <f>IF($A14="","",IFERROR($D14/$C14,0))</f>
        <v/>
      </c>
      <c r="N14" s="12">
        <f>IF($A14="","",IF($M14=0,"",$M14-$F14))</f>
        <v/>
      </c>
      <c r="O14" s="8" t="n"/>
    </row>
    <row r="15">
      <c r="A15" s="8" t="n"/>
      <c r="B15" s="8" t="n"/>
      <c r="C15" s="13" t="n"/>
      <c r="D15" s="13" t="n"/>
      <c r="E15" s="8" t="n"/>
      <c r="F15" s="12">
        <f>IF($A15="","",SUMIFS(Time!$E$5:$E$204,Time!$C$5:$C$204,$A15))</f>
        <v/>
      </c>
      <c r="G15" s="14">
        <f>IF($A15="","",SUMIFS(Time!$E$5:$E$204,Time!$C$5:$C$204,$A15)*$C15)</f>
        <v/>
      </c>
      <c r="H15" s="9">
        <f>IF($A15="","",IFERROR($G15/$D15,0))</f>
        <v/>
      </c>
      <c r="I15" s="10">
        <f>IF($A15="","",$D15-$G15)</f>
        <v/>
      </c>
      <c r="J15" s="12">
        <f>IF($A15="","",SUMIFS(Time!$E$5:$E$204,Time!$C$5:$C$204,$A15,Time!$D$5:$D$204,"Delivery"))</f>
        <v/>
      </c>
      <c r="K15" s="12">
        <f>IF($A15="","",SUMIFS(Time!$E$5:$E$204,Time!$C$5:$C$204,$A15,Time!$D$5:$D$204,"Pre-sales"))</f>
        <v/>
      </c>
      <c r="L15" s="15">
        <f>IF($A15="","",IFERROR(($F15-$J15)/$F15,0))</f>
        <v/>
      </c>
      <c r="M15" s="12">
        <f>IF($A15="","",IFERROR($D15/$C15,0))</f>
        <v/>
      </c>
      <c r="N15" s="12">
        <f>IF($A15="","",IF($M15=0,"",$M15-$F15))</f>
        <v/>
      </c>
      <c r="O15" s="8" t="n"/>
    </row>
    <row r="16">
      <c r="A16" s="8" t="n"/>
      <c r="B16" s="8" t="n"/>
      <c r="C16" s="13" t="n"/>
      <c r="D16" s="13" t="n"/>
      <c r="E16" s="8" t="n"/>
      <c r="F16" s="12">
        <f>IF($A16="","",SUMIFS(Time!$E$5:$E$204,Time!$C$5:$C$204,$A16))</f>
        <v/>
      </c>
      <c r="G16" s="14">
        <f>IF($A16="","",SUMIFS(Time!$E$5:$E$204,Time!$C$5:$C$204,$A16)*$C16)</f>
        <v/>
      </c>
      <c r="H16" s="9">
        <f>IF($A16="","",IFERROR($G16/$D16,0))</f>
        <v/>
      </c>
      <c r="I16" s="10">
        <f>IF($A16="","",$D16-$G16)</f>
        <v/>
      </c>
      <c r="J16" s="12">
        <f>IF($A16="","",SUMIFS(Time!$E$5:$E$204,Time!$C$5:$C$204,$A16,Time!$D$5:$D$204,"Delivery"))</f>
        <v/>
      </c>
      <c r="K16" s="12">
        <f>IF($A16="","",SUMIFS(Time!$E$5:$E$204,Time!$C$5:$C$204,$A16,Time!$D$5:$D$204,"Pre-sales"))</f>
        <v/>
      </c>
      <c r="L16" s="15">
        <f>IF($A16="","",IFERROR(($F16-$J16)/$F16,0))</f>
        <v/>
      </c>
      <c r="M16" s="12">
        <f>IF($A16="","",IFERROR($D16/$C16,0))</f>
        <v/>
      </c>
      <c r="N16" s="12">
        <f>IF($A16="","",IF($M16=0,"",$M16-$F16))</f>
        <v/>
      </c>
      <c r="O16" s="8" t="n"/>
    </row>
    <row r="17">
      <c r="A17" s="8" t="n"/>
      <c r="B17" s="8" t="n"/>
      <c r="C17" s="13" t="n"/>
      <c r="D17" s="13" t="n"/>
      <c r="E17" s="8" t="n"/>
      <c r="F17" s="12">
        <f>IF($A17="","",SUMIFS(Time!$E$5:$E$204,Time!$C$5:$C$204,$A17))</f>
        <v/>
      </c>
      <c r="G17" s="14">
        <f>IF($A17="","",SUMIFS(Time!$E$5:$E$204,Time!$C$5:$C$204,$A17)*$C17)</f>
        <v/>
      </c>
      <c r="H17" s="9">
        <f>IF($A17="","",IFERROR($G17/$D17,0))</f>
        <v/>
      </c>
      <c r="I17" s="10">
        <f>IF($A17="","",$D17-$G17)</f>
        <v/>
      </c>
      <c r="J17" s="12">
        <f>IF($A17="","",SUMIFS(Time!$E$5:$E$204,Time!$C$5:$C$204,$A17,Time!$D$5:$D$204,"Delivery"))</f>
        <v/>
      </c>
      <c r="K17" s="12">
        <f>IF($A17="","",SUMIFS(Time!$E$5:$E$204,Time!$C$5:$C$204,$A17,Time!$D$5:$D$204,"Pre-sales"))</f>
        <v/>
      </c>
      <c r="L17" s="15">
        <f>IF($A17="","",IFERROR(($F17-$J17)/$F17,0))</f>
        <v/>
      </c>
      <c r="M17" s="12">
        <f>IF($A17="","",IFERROR($D17/$C17,0))</f>
        <v/>
      </c>
      <c r="N17" s="12">
        <f>IF($A17="","",IF($M17=0,"",$M17-$F17))</f>
        <v/>
      </c>
      <c r="O17" s="8" t="n"/>
    </row>
    <row r="18">
      <c r="A18" s="8" t="n"/>
      <c r="B18" s="8" t="n"/>
      <c r="C18" s="13" t="n"/>
      <c r="D18" s="13" t="n"/>
      <c r="E18" s="8" t="n"/>
      <c r="F18" s="12">
        <f>IF($A18="","",SUMIFS(Time!$E$5:$E$204,Time!$C$5:$C$204,$A18))</f>
        <v/>
      </c>
      <c r="G18" s="14">
        <f>IF($A18="","",SUMIFS(Time!$E$5:$E$204,Time!$C$5:$C$204,$A18)*$C18)</f>
        <v/>
      </c>
      <c r="H18" s="9">
        <f>IF($A18="","",IFERROR($G18/$D18,0))</f>
        <v/>
      </c>
      <c r="I18" s="10">
        <f>IF($A18="","",$D18-$G18)</f>
        <v/>
      </c>
      <c r="J18" s="12">
        <f>IF($A18="","",SUMIFS(Time!$E$5:$E$204,Time!$C$5:$C$204,$A18,Time!$D$5:$D$204,"Delivery"))</f>
        <v/>
      </c>
      <c r="K18" s="12">
        <f>IF($A18="","",SUMIFS(Time!$E$5:$E$204,Time!$C$5:$C$204,$A18,Time!$D$5:$D$204,"Pre-sales"))</f>
        <v/>
      </c>
      <c r="L18" s="15">
        <f>IF($A18="","",IFERROR(($F18-$J18)/$F18,0))</f>
        <v/>
      </c>
      <c r="M18" s="12">
        <f>IF($A18="","",IFERROR($D18/$C18,0))</f>
        <v/>
      </c>
      <c r="N18" s="12">
        <f>IF($A18="","",IF($M18=0,"",$M18-$F18))</f>
        <v/>
      </c>
      <c r="O18" s="8" t="n"/>
    </row>
    <row r="19">
      <c r="A19" s="8" t="n"/>
      <c r="B19" s="8" t="n"/>
      <c r="C19" s="13" t="n"/>
      <c r="D19" s="13" t="n"/>
      <c r="E19" s="8" t="n"/>
      <c r="F19" s="12">
        <f>IF($A19="","",SUMIFS(Time!$E$5:$E$204,Time!$C$5:$C$204,$A19))</f>
        <v/>
      </c>
      <c r="G19" s="14">
        <f>IF($A19="","",SUMIFS(Time!$E$5:$E$204,Time!$C$5:$C$204,$A19)*$C19)</f>
        <v/>
      </c>
      <c r="H19" s="9">
        <f>IF($A19="","",IFERROR($G19/$D19,0))</f>
        <v/>
      </c>
      <c r="I19" s="10">
        <f>IF($A19="","",$D19-$G19)</f>
        <v/>
      </c>
      <c r="J19" s="12">
        <f>IF($A19="","",SUMIFS(Time!$E$5:$E$204,Time!$C$5:$C$204,$A19,Time!$D$5:$D$204,"Delivery"))</f>
        <v/>
      </c>
      <c r="K19" s="12">
        <f>IF($A19="","",SUMIFS(Time!$E$5:$E$204,Time!$C$5:$C$204,$A19,Time!$D$5:$D$204,"Pre-sales"))</f>
        <v/>
      </c>
      <c r="L19" s="15">
        <f>IF($A19="","",IFERROR(($F19-$J19)/$F19,0))</f>
        <v/>
      </c>
      <c r="M19" s="12">
        <f>IF($A19="","",IFERROR($D19/$C19,0))</f>
        <v/>
      </c>
      <c r="N19" s="12">
        <f>IF($A19="","",IF($M19=0,"",$M19-$F19))</f>
        <v/>
      </c>
      <c r="O19" s="8" t="n"/>
    </row>
    <row r="20">
      <c r="A20" s="8" t="n"/>
      <c r="B20" s="8" t="n"/>
      <c r="C20" s="13" t="n"/>
      <c r="D20" s="13" t="n"/>
      <c r="E20" s="8" t="n"/>
      <c r="F20" s="12">
        <f>IF($A20="","",SUMIFS(Time!$E$5:$E$204,Time!$C$5:$C$204,$A20))</f>
        <v/>
      </c>
      <c r="G20" s="14">
        <f>IF($A20="","",SUMIFS(Time!$E$5:$E$204,Time!$C$5:$C$204,$A20)*$C20)</f>
        <v/>
      </c>
      <c r="H20" s="9">
        <f>IF($A20="","",IFERROR($G20/$D20,0))</f>
        <v/>
      </c>
      <c r="I20" s="10">
        <f>IF($A20="","",$D20-$G20)</f>
        <v/>
      </c>
      <c r="J20" s="12">
        <f>IF($A20="","",SUMIFS(Time!$E$5:$E$204,Time!$C$5:$C$204,$A20,Time!$D$5:$D$204,"Delivery"))</f>
        <v/>
      </c>
      <c r="K20" s="12">
        <f>IF($A20="","",SUMIFS(Time!$E$5:$E$204,Time!$C$5:$C$204,$A20,Time!$D$5:$D$204,"Pre-sales"))</f>
        <v/>
      </c>
      <c r="L20" s="15">
        <f>IF($A20="","",IFERROR(($F20-$J20)/$F20,0))</f>
        <v/>
      </c>
      <c r="M20" s="12">
        <f>IF($A20="","",IFERROR($D20/$C20,0))</f>
        <v/>
      </c>
      <c r="N20" s="12">
        <f>IF($A20="","",IF($M20=0,"",$M20-$F20))</f>
        <v/>
      </c>
      <c r="O20" s="8" t="n"/>
    </row>
    <row r="21">
      <c r="A21" s="8" t="n"/>
      <c r="B21" s="8" t="n"/>
      <c r="C21" s="13" t="n"/>
      <c r="D21" s="13" t="n"/>
      <c r="E21" s="8" t="n"/>
      <c r="F21" s="12">
        <f>IF($A21="","",SUMIFS(Time!$E$5:$E$204,Time!$C$5:$C$204,$A21))</f>
        <v/>
      </c>
      <c r="G21" s="14">
        <f>IF($A21="","",SUMIFS(Time!$E$5:$E$204,Time!$C$5:$C$204,$A21)*$C21)</f>
        <v/>
      </c>
      <c r="H21" s="9">
        <f>IF($A21="","",IFERROR($G21/$D21,0))</f>
        <v/>
      </c>
      <c r="I21" s="10">
        <f>IF($A21="","",$D21-$G21)</f>
        <v/>
      </c>
      <c r="J21" s="12">
        <f>IF($A21="","",SUMIFS(Time!$E$5:$E$204,Time!$C$5:$C$204,$A21,Time!$D$5:$D$204,"Delivery"))</f>
        <v/>
      </c>
      <c r="K21" s="12">
        <f>IF($A21="","",SUMIFS(Time!$E$5:$E$204,Time!$C$5:$C$204,$A21,Time!$D$5:$D$204,"Pre-sales"))</f>
        <v/>
      </c>
      <c r="L21" s="15">
        <f>IF($A21="","",IFERROR(($F21-$J21)/$F21,0))</f>
        <v/>
      </c>
      <c r="M21" s="12">
        <f>IF($A21="","",IFERROR($D21/$C21,0))</f>
        <v/>
      </c>
      <c r="N21" s="12">
        <f>IF($A21="","",IF($M21=0,"",$M21-$F21))</f>
        <v/>
      </c>
      <c r="O21" s="8" t="n"/>
    </row>
    <row r="22">
      <c r="A22" s="8" t="n"/>
      <c r="B22" s="8" t="n"/>
      <c r="C22" s="13" t="n"/>
      <c r="D22" s="13" t="n"/>
      <c r="E22" s="8" t="n"/>
      <c r="F22" s="12">
        <f>IF($A22="","",SUMIFS(Time!$E$5:$E$204,Time!$C$5:$C$204,$A22))</f>
        <v/>
      </c>
      <c r="G22" s="14">
        <f>IF($A22="","",SUMIFS(Time!$E$5:$E$204,Time!$C$5:$C$204,$A22)*$C22)</f>
        <v/>
      </c>
      <c r="H22" s="9">
        <f>IF($A22="","",IFERROR($G22/$D22,0))</f>
        <v/>
      </c>
      <c r="I22" s="10">
        <f>IF($A22="","",$D22-$G22)</f>
        <v/>
      </c>
      <c r="J22" s="12">
        <f>IF($A22="","",SUMIFS(Time!$E$5:$E$204,Time!$C$5:$C$204,$A22,Time!$D$5:$D$204,"Delivery"))</f>
        <v/>
      </c>
      <c r="K22" s="12">
        <f>IF($A22="","",SUMIFS(Time!$E$5:$E$204,Time!$C$5:$C$204,$A22,Time!$D$5:$D$204,"Pre-sales"))</f>
        <v/>
      </c>
      <c r="L22" s="15">
        <f>IF($A22="","",IFERROR(($F22-$J22)/$F22,0))</f>
        <v/>
      </c>
      <c r="M22" s="12">
        <f>IF($A22="","",IFERROR($D22/$C22,0))</f>
        <v/>
      </c>
      <c r="N22" s="12">
        <f>IF($A22="","",IF($M22=0,"",$M22-$F22))</f>
        <v/>
      </c>
      <c r="O22" s="8" t="n"/>
    </row>
    <row r="23">
      <c r="A23" s="8" t="n"/>
      <c r="B23" s="8" t="n"/>
      <c r="C23" s="13" t="n"/>
      <c r="D23" s="13" t="n"/>
      <c r="E23" s="8" t="n"/>
      <c r="F23" s="12">
        <f>IF($A23="","",SUMIFS(Time!$E$5:$E$204,Time!$C$5:$C$204,$A23))</f>
        <v/>
      </c>
      <c r="G23" s="14">
        <f>IF($A23="","",SUMIFS(Time!$E$5:$E$204,Time!$C$5:$C$204,$A23)*$C23)</f>
        <v/>
      </c>
      <c r="H23" s="9">
        <f>IF($A23="","",IFERROR($G23/$D23,0))</f>
        <v/>
      </c>
      <c r="I23" s="10">
        <f>IF($A23="","",$D23-$G23)</f>
        <v/>
      </c>
      <c r="J23" s="12">
        <f>IF($A23="","",SUMIFS(Time!$E$5:$E$204,Time!$C$5:$C$204,$A23,Time!$D$5:$D$204,"Delivery"))</f>
        <v/>
      </c>
      <c r="K23" s="12">
        <f>IF($A23="","",SUMIFS(Time!$E$5:$E$204,Time!$C$5:$C$204,$A23,Time!$D$5:$D$204,"Pre-sales"))</f>
        <v/>
      </c>
      <c r="L23" s="15">
        <f>IF($A23="","",IFERROR(($F23-$J23)/$F23,0))</f>
        <v/>
      </c>
      <c r="M23" s="12">
        <f>IF($A23="","",IFERROR($D23/$C23,0))</f>
        <v/>
      </c>
      <c r="N23" s="12">
        <f>IF($A23="","",IF($M23=0,"",$M23-$F23))</f>
        <v/>
      </c>
      <c r="O23" s="8" t="n"/>
    </row>
    <row r="24">
      <c r="A24" s="8" t="n"/>
      <c r="B24" s="8" t="n"/>
      <c r="C24" s="13" t="n"/>
      <c r="D24" s="13" t="n"/>
      <c r="E24" s="8" t="n"/>
      <c r="F24" s="12">
        <f>IF($A24="","",SUMIFS(Time!$E$5:$E$204,Time!$C$5:$C$204,$A24))</f>
        <v/>
      </c>
      <c r="G24" s="14">
        <f>IF($A24="","",SUMIFS(Time!$E$5:$E$204,Time!$C$5:$C$204,$A24)*$C24)</f>
        <v/>
      </c>
      <c r="H24" s="9">
        <f>IF($A24="","",IFERROR($G24/$D24,0))</f>
        <v/>
      </c>
      <c r="I24" s="10">
        <f>IF($A24="","",$D24-$G24)</f>
        <v/>
      </c>
      <c r="J24" s="12">
        <f>IF($A24="","",SUMIFS(Time!$E$5:$E$204,Time!$C$5:$C$204,$A24,Time!$D$5:$D$204,"Delivery"))</f>
        <v/>
      </c>
      <c r="K24" s="12">
        <f>IF($A24="","",SUMIFS(Time!$E$5:$E$204,Time!$C$5:$C$204,$A24,Time!$D$5:$D$204,"Pre-sales"))</f>
        <v/>
      </c>
      <c r="L24" s="15">
        <f>IF($A24="","",IFERROR(($F24-$J24)/$F24,0))</f>
        <v/>
      </c>
      <c r="M24" s="12">
        <f>IF($A24="","",IFERROR($D24/$C24,0))</f>
        <v/>
      </c>
      <c r="N24" s="12">
        <f>IF($A24="","",IF($M24=0,"",$M24-$F24))</f>
        <v/>
      </c>
      <c r="O24" s="8" t="n"/>
    </row>
    <row r="25">
      <c r="A25" s="8" t="n"/>
      <c r="B25" s="8" t="n"/>
      <c r="C25" s="13" t="n"/>
      <c r="D25" s="13" t="n"/>
      <c r="E25" s="8" t="n"/>
      <c r="F25" s="12">
        <f>IF($A25="","",SUMIFS(Time!$E$5:$E$204,Time!$C$5:$C$204,$A25))</f>
        <v/>
      </c>
      <c r="G25" s="14">
        <f>IF($A25="","",SUMIFS(Time!$E$5:$E$204,Time!$C$5:$C$204,$A25)*$C25)</f>
        <v/>
      </c>
      <c r="H25" s="9">
        <f>IF($A25="","",IFERROR($G25/$D25,0))</f>
        <v/>
      </c>
      <c r="I25" s="10">
        <f>IF($A25="","",$D25-$G25)</f>
        <v/>
      </c>
      <c r="J25" s="12">
        <f>IF($A25="","",SUMIFS(Time!$E$5:$E$204,Time!$C$5:$C$204,$A25,Time!$D$5:$D$204,"Delivery"))</f>
        <v/>
      </c>
      <c r="K25" s="12">
        <f>IF($A25="","",SUMIFS(Time!$E$5:$E$204,Time!$C$5:$C$204,$A25,Time!$D$5:$D$204,"Pre-sales"))</f>
        <v/>
      </c>
      <c r="L25" s="15">
        <f>IF($A25="","",IFERROR(($F25-$J25)/$F25,0))</f>
        <v/>
      </c>
      <c r="M25" s="12">
        <f>IF($A25="","",IFERROR($D25/$C25,0))</f>
        <v/>
      </c>
      <c r="N25" s="12">
        <f>IF($A25="","",IF($M25=0,"",$M25-$F25))</f>
        <v/>
      </c>
      <c r="O25" s="8" t="n"/>
    </row>
    <row r="26">
      <c r="A26" s="8" t="n"/>
      <c r="B26" s="8" t="n"/>
      <c r="C26" s="13" t="n"/>
      <c r="D26" s="13" t="n"/>
      <c r="E26" s="8" t="n"/>
      <c r="F26" s="12">
        <f>IF($A26="","",SUMIFS(Time!$E$5:$E$204,Time!$C$5:$C$204,$A26))</f>
        <v/>
      </c>
      <c r="G26" s="14">
        <f>IF($A26="","",SUMIFS(Time!$E$5:$E$204,Time!$C$5:$C$204,$A26)*$C26)</f>
        <v/>
      </c>
      <c r="H26" s="9">
        <f>IF($A26="","",IFERROR($G26/$D26,0))</f>
        <v/>
      </c>
      <c r="I26" s="10">
        <f>IF($A26="","",$D26-$G26)</f>
        <v/>
      </c>
      <c r="J26" s="12">
        <f>IF($A26="","",SUMIFS(Time!$E$5:$E$204,Time!$C$5:$C$204,$A26,Time!$D$5:$D$204,"Delivery"))</f>
        <v/>
      </c>
      <c r="K26" s="12">
        <f>IF($A26="","",SUMIFS(Time!$E$5:$E$204,Time!$C$5:$C$204,$A26,Time!$D$5:$D$204,"Pre-sales"))</f>
        <v/>
      </c>
      <c r="L26" s="15">
        <f>IF($A26="","",IFERROR(($F26-$J26)/$F26,0))</f>
        <v/>
      </c>
      <c r="M26" s="12">
        <f>IF($A26="","",IFERROR($D26/$C26,0))</f>
        <v/>
      </c>
      <c r="N26" s="12">
        <f>IF($A26="","",IF($M26=0,"",$M26-$F26))</f>
        <v/>
      </c>
      <c r="O26" s="8" t="n"/>
    </row>
    <row r="27">
      <c r="A27" s="8" t="n"/>
      <c r="B27" s="8" t="n"/>
      <c r="C27" s="13" t="n"/>
      <c r="D27" s="13" t="n"/>
      <c r="E27" s="8" t="n"/>
      <c r="F27" s="12">
        <f>IF($A27="","",SUMIFS(Time!$E$5:$E$204,Time!$C$5:$C$204,$A27))</f>
        <v/>
      </c>
      <c r="G27" s="14">
        <f>IF($A27="","",SUMIFS(Time!$E$5:$E$204,Time!$C$5:$C$204,$A27)*$C27)</f>
        <v/>
      </c>
      <c r="H27" s="9">
        <f>IF($A27="","",IFERROR($G27/$D27,0))</f>
        <v/>
      </c>
      <c r="I27" s="10">
        <f>IF($A27="","",$D27-$G27)</f>
        <v/>
      </c>
      <c r="J27" s="12">
        <f>IF($A27="","",SUMIFS(Time!$E$5:$E$204,Time!$C$5:$C$204,$A27,Time!$D$5:$D$204,"Delivery"))</f>
        <v/>
      </c>
      <c r="K27" s="12">
        <f>IF($A27="","",SUMIFS(Time!$E$5:$E$204,Time!$C$5:$C$204,$A27,Time!$D$5:$D$204,"Pre-sales"))</f>
        <v/>
      </c>
      <c r="L27" s="15">
        <f>IF($A27="","",IFERROR(($F27-$J27)/$F27,0))</f>
        <v/>
      </c>
      <c r="M27" s="12">
        <f>IF($A27="","",IFERROR($D27/$C27,0))</f>
        <v/>
      </c>
      <c r="N27" s="12">
        <f>IF($A27="","",IF($M27=0,"",$M27-$F27))</f>
        <v/>
      </c>
      <c r="O27" s="8" t="n"/>
    </row>
    <row r="28">
      <c r="A28" s="8" t="n"/>
      <c r="B28" s="8" t="n"/>
      <c r="C28" s="13" t="n"/>
      <c r="D28" s="13" t="n"/>
      <c r="E28" s="8" t="n"/>
      <c r="F28" s="12">
        <f>IF($A28="","",SUMIFS(Time!$E$5:$E$204,Time!$C$5:$C$204,$A28))</f>
        <v/>
      </c>
      <c r="G28" s="14">
        <f>IF($A28="","",SUMIFS(Time!$E$5:$E$204,Time!$C$5:$C$204,$A28)*$C28)</f>
        <v/>
      </c>
      <c r="H28" s="9">
        <f>IF($A28="","",IFERROR($G28/$D28,0))</f>
        <v/>
      </c>
      <c r="I28" s="10">
        <f>IF($A28="","",$D28-$G28)</f>
        <v/>
      </c>
      <c r="J28" s="12">
        <f>IF($A28="","",SUMIFS(Time!$E$5:$E$204,Time!$C$5:$C$204,$A28,Time!$D$5:$D$204,"Delivery"))</f>
        <v/>
      </c>
      <c r="K28" s="12">
        <f>IF($A28="","",SUMIFS(Time!$E$5:$E$204,Time!$C$5:$C$204,$A28,Time!$D$5:$D$204,"Pre-sales"))</f>
        <v/>
      </c>
      <c r="L28" s="15">
        <f>IF($A28="","",IFERROR(($F28-$J28)/$F28,0))</f>
        <v/>
      </c>
      <c r="M28" s="12">
        <f>IF($A28="","",IFERROR($D28/$C28,0))</f>
        <v/>
      </c>
      <c r="N28" s="12">
        <f>IF($A28="","",IF($M28=0,"",$M28-$F28))</f>
        <v/>
      </c>
      <c r="O28" s="8" t="n"/>
    </row>
    <row r="29">
      <c r="A29" s="8" t="n"/>
      <c r="B29" s="8" t="n"/>
      <c r="C29" s="13" t="n"/>
      <c r="D29" s="13" t="n"/>
      <c r="E29" s="8" t="n"/>
      <c r="F29" s="12">
        <f>IF($A29="","",SUMIFS(Time!$E$5:$E$204,Time!$C$5:$C$204,$A29))</f>
        <v/>
      </c>
      <c r="G29" s="14">
        <f>IF($A29="","",SUMIFS(Time!$E$5:$E$204,Time!$C$5:$C$204,$A29)*$C29)</f>
        <v/>
      </c>
      <c r="H29" s="9">
        <f>IF($A29="","",IFERROR($G29/$D29,0))</f>
        <v/>
      </c>
      <c r="I29" s="10">
        <f>IF($A29="","",$D29-$G29)</f>
        <v/>
      </c>
      <c r="J29" s="12">
        <f>IF($A29="","",SUMIFS(Time!$E$5:$E$204,Time!$C$5:$C$204,$A29,Time!$D$5:$D$204,"Delivery"))</f>
        <v/>
      </c>
      <c r="K29" s="12">
        <f>IF($A29="","",SUMIFS(Time!$E$5:$E$204,Time!$C$5:$C$204,$A29,Time!$D$5:$D$204,"Pre-sales"))</f>
        <v/>
      </c>
      <c r="L29" s="15">
        <f>IF($A29="","",IFERROR(($F29-$J29)/$F29,0))</f>
        <v/>
      </c>
      <c r="M29" s="12">
        <f>IF($A29="","",IFERROR($D29/$C29,0))</f>
        <v/>
      </c>
      <c r="N29" s="12">
        <f>IF($A29="","",IF($M29=0,"",$M29-$F29))</f>
        <v/>
      </c>
      <c r="O29" s="8" t="n"/>
    </row>
    <row r="30">
      <c r="A30" s="8" t="n"/>
      <c r="B30" s="8" t="n"/>
      <c r="C30" s="13" t="n"/>
      <c r="D30" s="13" t="n"/>
      <c r="E30" s="8" t="n"/>
      <c r="F30" s="12">
        <f>IF($A30="","",SUMIFS(Time!$E$5:$E$204,Time!$C$5:$C$204,$A30))</f>
        <v/>
      </c>
      <c r="G30" s="14">
        <f>IF($A30="","",SUMIFS(Time!$E$5:$E$204,Time!$C$5:$C$204,$A30)*$C30)</f>
        <v/>
      </c>
      <c r="H30" s="9">
        <f>IF($A30="","",IFERROR($G30/$D30,0))</f>
        <v/>
      </c>
      <c r="I30" s="10">
        <f>IF($A30="","",$D30-$G30)</f>
        <v/>
      </c>
      <c r="J30" s="12">
        <f>IF($A30="","",SUMIFS(Time!$E$5:$E$204,Time!$C$5:$C$204,$A30,Time!$D$5:$D$204,"Delivery"))</f>
        <v/>
      </c>
      <c r="K30" s="12">
        <f>IF($A30="","",SUMIFS(Time!$E$5:$E$204,Time!$C$5:$C$204,$A30,Time!$D$5:$D$204,"Pre-sales"))</f>
        <v/>
      </c>
      <c r="L30" s="15">
        <f>IF($A30="","",IFERROR(($F30-$J30)/$F30,0))</f>
        <v/>
      </c>
      <c r="M30" s="12">
        <f>IF($A30="","",IFERROR($D30/$C30,0))</f>
        <v/>
      </c>
      <c r="N30" s="12">
        <f>IF($A30="","",IF($M30=0,"",$M30-$F30))</f>
        <v/>
      </c>
      <c r="O30" s="8" t="n"/>
    </row>
    <row r="31">
      <c r="A31" s="8" t="n"/>
      <c r="B31" s="8" t="n"/>
      <c r="C31" s="13" t="n"/>
      <c r="D31" s="13" t="n"/>
      <c r="E31" s="8" t="n"/>
      <c r="F31" s="12">
        <f>IF($A31="","",SUMIFS(Time!$E$5:$E$204,Time!$C$5:$C$204,$A31))</f>
        <v/>
      </c>
      <c r="G31" s="14">
        <f>IF($A31="","",SUMIFS(Time!$E$5:$E$204,Time!$C$5:$C$204,$A31)*$C31)</f>
        <v/>
      </c>
      <c r="H31" s="9">
        <f>IF($A31="","",IFERROR($G31/$D31,0))</f>
        <v/>
      </c>
      <c r="I31" s="10">
        <f>IF($A31="","",$D31-$G31)</f>
        <v/>
      </c>
      <c r="J31" s="12">
        <f>IF($A31="","",SUMIFS(Time!$E$5:$E$204,Time!$C$5:$C$204,$A31,Time!$D$5:$D$204,"Delivery"))</f>
        <v/>
      </c>
      <c r="K31" s="12">
        <f>IF($A31="","",SUMIFS(Time!$E$5:$E$204,Time!$C$5:$C$204,$A31,Time!$D$5:$D$204,"Pre-sales"))</f>
        <v/>
      </c>
      <c r="L31" s="15">
        <f>IF($A31="","",IFERROR(($F31-$J31)/$F31,0))</f>
        <v/>
      </c>
      <c r="M31" s="12">
        <f>IF($A31="","",IFERROR($D31/$C31,0))</f>
        <v/>
      </c>
      <c r="N31" s="12">
        <f>IF($A31="","",IF($M31=0,"",$M31-$F31))</f>
        <v/>
      </c>
      <c r="O31" s="8" t="n"/>
    </row>
    <row r="32">
      <c r="A32" s="8" t="n"/>
      <c r="B32" s="8" t="n"/>
      <c r="C32" s="13" t="n"/>
      <c r="D32" s="13" t="n"/>
      <c r="E32" s="8" t="n"/>
      <c r="F32" s="12">
        <f>IF($A32="","",SUMIFS(Time!$E$5:$E$204,Time!$C$5:$C$204,$A32))</f>
        <v/>
      </c>
      <c r="G32" s="14">
        <f>IF($A32="","",SUMIFS(Time!$E$5:$E$204,Time!$C$5:$C$204,$A32)*$C32)</f>
        <v/>
      </c>
      <c r="H32" s="9">
        <f>IF($A32="","",IFERROR($G32/$D32,0))</f>
        <v/>
      </c>
      <c r="I32" s="10">
        <f>IF($A32="","",$D32-$G32)</f>
        <v/>
      </c>
      <c r="J32" s="12">
        <f>IF($A32="","",SUMIFS(Time!$E$5:$E$204,Time!$C$5:$C$204,$A32,Time!$D$5:$D$204,"Delivery"))</f>
        <v/>
      </c>
      <c r="K32" s="12">
        <f>IF($A32="","",SUMIFS(Time!$E$5:$E$204,Time!$C$5:$C$204,$A32,Time!$D$5:$D$204,"Pre-sales"))</f>
        <v/>
      </c>
      <c r="L32" s="15">
        <f>IF($A32="","",IFERROR(($F32-$J32)/$F32,0))</f>
        <v/>
      </c>
      <c r="M32" s="12">
        <f>IF($A32="","",IFERROR($D32/$C32,0))</f>
        <v/>
      </c>
      <c r="N32" s="12">
        <f>IF($A32="","",IF($M32=0,"",$M32-$F32))</f>
        <v/>
      </c>
      <c r="O32" s="8" t="n"/>
    </row>
    <row r="33">
      <c r="A33" s="8" t="n"/>
      <c r="B33" s="8" t="n"/>
      <c r="C33" s="13" t="n"/>
      <c r="D33" s="13" t="n"/>
      <c r="E33" s="8" t="n"/>
      <c r="F33" s="12">
        <f>IF($A33="","",SUMIFS(Time!$E$5:$E$204,Time!$C$5:$C$204,$A33))</f>
        <v/>
      </c>
      <c r="G33" s="14">
        <f>IF($A33="","",SUMIFS(Time!$E$5:$E$204,Time!$C$5:$C$204,$A33)*$C33)</f>
        <v/>
      </c>
      <c r="H33" s="9">
        <f>IF($A33="","",IFERROR($G33/$D33,0))</f>
        <v/>
      </c>
      <c r="I33" s="10">
        <f>IF($A33="","",$D33-$G33)</f>
        <v/>
      </c>
      <c r="J33" s="12">
        <f>IF($A33="","",SUMIFS(Time!$E$5:$E$204,Time!$C$5:$C$204,$A33,Time!$D$5:$D$204,"Delivery"))</f>
        <v/>
      </c>
      <c r="K33" s="12">
        <f>IF($A33="","",SUMIFS(Time!$E$5:$E$204,Time!$C$5:$C$204,$A33,Time!$D$5:$D$204,"Pre-sales"))</f>
        <v/>
      </c>
      <c r="L33" s="15">
        <f>IF($A33="","",IFERROR(($F33-$J33)/$F33,0))</f>
        <v/>
      </c>
      <c r="M33" s="12">
        <f>IF($A33="","",IFERROR($D33/$C33,0))</f>
        <v/>
      </c>
      <c r="N33" s="12">
        <f>IF($A33="","",IF($M33=0,"",$M33-$F33))</f>
        <v/>
      </c>
      <c r="O33" s="8" t="n"/>
    </row>
    <row r="34">
      <c r="A34" s="8" t="n"/>
      <c r="B34" s="8" t="n"/>
      <c r="C34" s="13" t="n"/>
      <c r="D34" s="13" t="n"/>
      <c r="E34" s="8" t="n"/>
      <c r="F34" s="12">
        <f>IF($A34="","",SUMIFS(Time!$E$5:$E$204,Time!$C$5:$C$204,$A34))</f>
        <v/>
      </c>
      <c r="G34" s="14">
        <f>IF($A34="","",SUMIFS(Time!$E$5:$E$204,Time!$C$5:$C$204,$A34)*$C34)</f>
        <v/>
      </c>
      <c r="H34" s="9">
        <f>IF($A34="","",IFERROR($G34/$D34,0))</f>
        <v/>
      </c>
      <c r="I34" s="10">
        <f>IF($A34="","",$D34-$G34)</f>
        <v/>
      </c>
      <c r="J34" s="12">
        <f>IF($A34="","",SUMIFS(Time!$E$5:$E$204,Time!$C$5:$C$204,$A34,Time!$D$5:$D$204,"Delivery"))</f>
        <v/>
      </c>
      <c r="K34" s="12">
        <f>IF($A34="","",SUMIFS(Time!$E$5:$E$204,Time!$C$5:$C$204,$A34,Time!$D$5:$D$204,"Pre-sales"))</f>
        <v/>
      </c>
      <c r="L34" s="15">
        <f>IF($A34="","",IFERROR(($F34-$J34)/$F34,0))</f>
        <v/>
      </c>
      <c r="M34" s="12">
        <f>IF($A34="","",IFERROR($D34/$C34,0))</f>
        <v/>
      </c>
      <c r="N34" s="12">
        <f>IF($A34="","",IF($M34=0,"",$M34-$F34))</f>
        <v/>
      </c>
      <c r="O34" s="8" t="n"/>
    </row>
    <row r="35">
      <c r="A35" s="8" t="n"/>
      <c r="B35" s="8" t="n"/>
      <c r="C35" s="13" t="n"/>
      <c r="D35" s="13" t="n"/>
      <c r="E35" s="8" t="n"/>
      <c r="F35" s="12">
        <f>IF($A35="","",SUMIFS(Time!$E$5:$E$204,Time!$C$5:$C$204,$A35))</f>
        <v/>
      </c>
      <c r="G35" s="14">
        <f>IF($A35="","",SUMIFS(Time!$E$5:$E$204,Time!$C$5:$C$204,$A35)*$C35)</f>
        <v/>
      </c>
      <c r="H35" s="9">
        <f>IF($A35="","",IFERROR($G35/$D35,0))</f>
        <v/>
      </c>
      <c r="I35" s="10">
        <f>IF($A35="","",$D35-$G35)</f>
        <v/>
      </c>
      <c r="J35" s="12">
        <f>IF($A35="","",SUMIFS(Time!$E$5:$E$204,Time!$C$5:$C$204,$A35,Time!$D$5:$D$204,"Delivery"))</f>
        <v/>
      </c>
      <c r="K35" s="12">
        <f>IF($A35="","",SUMIFS(Time!$E$5:$E$204,Time!$C$5:$C$204,$A35,Time!$D$5:$D$204,"Pre-sales"))</f>
        <v/>
      </c>
      <c r="L35" s="15">
        <f>IF($A35="","",IFERROR(($F35-$J35)/$F35,0))</f>
        <v/>
      </c>
      <c r="M35" s="12">
        <f>IF($A35="","",IFERROR($D35/$C35,0))</f>
        <v/>
      </c>
      <c r="N35" s="12">
        <f>IF($A35="","",IF($M35=0,"",$M35-$F35))</f>
        <v/>
      </c>
      <c r="O35" s="8" t="n"/>
    </row>
    <row r="36">
      <c r="A36" s="8" t="n"/>
      <c r="B36" s="8" t="n"/>
      <c r="C36" s="13" t="n"/>
      <c r="D36" s="13" t="n"/>
      <c r="E36" s="8" t="n"/>
      <c r="F36" s="12">
        <f>IF($A36="","",SUMIFS(Time!$E$5:$E$204,Time!$C$5:$C$204,$A36))</f>
        <v/>
      </c>
      <c r="G36" s="14">
        <f>IF($A36="","",SUMIFS(Time!$E$5:$E$204,Time!$C$5:$C$204,$A36)*$C36)</f>
        <v/>
      </c>
      <c r="H36" s="9">
        <f>IF($A36="","",IFERROR($G36/$D36,0))</f>
        <v/>
      </c>
      <c r="I36" s="10">
        <f>IF($A36="","",$D36-$G36)</f>
        <v/>
      </c>
      <c r="J36" s="12">
        <f>IF($A36="","",SUMIFS(Time!$E$5:$E$204,Time!$C$5:$C$204,$A36,Time!$D$5:$D$204,"Delivery"))</f>
        <v/>
      </c>
      <c r="K36" s="12">
        <f>IF($A36="","",SUMIFS(Time!$E$5:$E$204,Time!$C$5:$C$204,$A36,Time!$D$5:$D$204,"Pre-sales"))</f>
        <v/>
      </c>
      <c r="L36" s="15">
        <f>IF($A36="","",IFERROR(($F36-$J36)/$F36,0))</f>
        <v/>
      </c>
      <c r="M36" s="12">
        <f>IF($A36="","",IFERROR($D36/$C36,0))</f>
        <v/>
      </c>
      <c r="N36" s="12">
        <f>IF($A36="","",IF($M36=0,"",$M36-$F36))</f>
        <v/>
      </c>
      <c r="O36" s="8" t="n"/>
    </row>
    <row r="37">
      <c r="A37" s="8" t="n"/>
      <c r="B37" s="8" t="n"/>
      <c r="C37" s="13" t="n"/>
      <c r="D37" s="13" t="n"/>
      <c r="E37" s="8" t="n"/>
      <c r="F37" s="12">
        <f>IF($A37="","",SUMIFS(Time!$E$5:$E$204,Time!$C$5:$C$204,$A37))</f>
        <v/>
      </c>
      <c r="G37" s="14">
        <f>IF($A37="","",SUMIFS(Time!$E$5:$E$204,Time!$C$5:$C$204,$A37)*$C37)</f>
        <v/>
      </c>
      <c r="H37" s="9">
        <f>IF($A37="","",IFERROR($G37/$D37,0))</f>
        <v/>
      </c>
      <c r="I37" s="10">
        <f>IF($A37="","",$D37-$G37)</f>
        <v/>
      </c>
      <c r="J37" s="12">
        <f>IF($A37="","",SUMIFS(Time!$E$5:$E$204,Time!$C$5:$C$204,$A37,Time!$D$5:$D$204,"Delivery"))</f>
        <v/>
      </c>
      <c r="K37" s="12">
        <f>IF($A37="","",SUMIFS(Time!$E$5:$E$204,Time!$C$5:$C$204,$A37,Time!$D$5:$D$204,"Pre-sales"))</f>
        <v/>
      </c>
      <c r="L37" s="15">
        <f>IF($A37="","",IFERROR(($F37-$J37)/$F37,0))</f>
        <v/>
      </c>
      <c r="M37" s="12">
        <f>IF($A37="","",IFERROR($D37/$C37,0))</f>
        <v/>
      </c>
      <c r="N37" s="12">
        <f>IF($A37="","",IF($M37=0,"",$M37-$F37))</f>
        <v/>
      </c>
      <c r="O37" s="8" t="n"/>
    </row>
    <row r="38">
      <c r="A38" s="8" t="n"/>
      <c r="B38" s="8" t="n"/>
      <c r="C38" s="13" t="n"/>
      <c r="D38" s="13" t="n"/>
      <c r="E38" s="8" t="n"/>
      <c r="F38" s="12">
        <f>IF($A38="","",SUMIFS(Time!$E$5:$E$204,Time!$C$5:$C$204,$A38))</f>
        <v/>
      </c>
      <c r="G38" s="14">
        <f>IF($A38="","",SUMIFS(Time!$E$5:$E$204,Time!$C$5:$C$204,$A38)*$C38)</f>
        <v/>
      </c>
      <c r="H38" s="9">
        <f>IF($A38="","",IFERROR($G38/$D38,0))</f>
        <v/>
      </c>
      <c r="I38" s="10">
        <f>IF($A38="","",$D38-$G38)</f>
        <v/>
      </c>
      <c r="J38" s="12">
        <f>IF($A38="","",SUMIFS(Time!$E$5:$E$204,Time!$C$5:$C$204,$A38,Time!$D$5:$D$204,"Delivery"))</f>
        <v/>
      </c>
      <c r="K38" s="12">
        <f>IF($A38="","",SUMIFS(Time!$E$5:$E$204,Time!$C$5:$C$204,$A38,Time!$D$5:$D$204,"Pre-sales"))</f>
        <v/>
      </c>
      <c r="L38" s="15">
        <f>IF($A38="","",IFERROR(($F38-$J38)/$F38,0))</f>
        <v/>
      </c>
      <c r="M38" s="12">
        <f>IF($A38="","",IFERROR($D38/$C38,0))</f>
        <v/>
      </c>
      <c r="N38" s="12">
        <f>IF($A38="","",IF($M38=0,"",$M38-$F38))</f>
        <v/>
      </c>
      <c r="O38" s="8" t="n"/>
    </row>
    <row r="39">
      <c r="A39" s="8" t="n"/>
      <c r="B39" s="8" t="n"/>
      <c r="C39" s="13" t="n"/>
      <c r="D39" s="13" t="n"/>
      <c r="E39" s="8" t="n"/>
      <c r="F39" s="12">
        <f>IF($A39="","",SUMIFS(Time!$E$5:$E$204,Time!$C$5:$C$204,$A39))</f>
        <v/>
      </c>
      <c r="G39" s="14">
        <f>IF($A39="","",SUMIFS(Time!$E$5:$E$204,Time!$C$5:$C$204,$A39)*$C39)</f>
        <v/>
      </c>
      <c r="H39" s="9">
        <f>IF($A39="","",IFERROR($G39/$D39,0))</f>
        <v/>
      </c>
      <c r="I39" s="10">
        <f>IF($A39="","",$D39-$G39)</f>
        <v/>
      </c>
      <c r="J39" s="12">
        <f>IF($A39="","",SUMIFS(Time!$E$5:$E$204,Time!$C$5:$C$204,$A39,Time!$D$5:$D$204,"Delivery"))</f>
        <v/>
      </c>
      <c r="K39" s="12">
        <f>IF($A39="","",SUMIFS(Time!$E$5:$E$204,Time!$C$5:$C$204,$A39,Time!$D$5:$D$204,"Pre-sales"))</f>
        <v/>
      </c>
      <c r="L39" s="15">
        <f>IF($A39="","",IFERROR(($F39-$J39)/$F39,0))</f>
        <v/>
      </c>
      <c r="M39" s="12">
        <f>IF($A39="","",IFERROR($D39/$C39,0))</f>
        <v/>
      </c>
      <c r="N39" s="12">
        <f>IF($A39="","",IF($M39=0,"",$M39-$F39))</f>
        <v/>
      </c>
      <c r="O39" s="8" t="n"/>
    </row>
    <row r="40">
      <c r="A40" s="8" t="n"/>
      <c r="B40" s="8" t="n"/>
      <c r="C40" s="13" t="n"/>
      <c r="D40" s="13" t="n"/>
      <c r="E40" s="8" t="n"/>
      <c r="F40" s="12">
        <f>IF($A40="","",SUMIFS(Time!$E$5:$E$204,Time!$C$5:$C$204,$A40))</f>
        <v/>
      </c>
      <c r="G40" s="14">
        <f>IF($A40="","",SUMIFS(Time!$E$5:$E$204,Time!$C$5:$C$204,$A40)*$C40)</f>
        <v/>
      </c>
      <c r="H40" s="9">
        <f>IF($A40="","",IFERROR($G40/$D40,0))</f>
        <v/>
      </c>
      <c r="I40" s="10">
        <f>IF($A40="","",$D40-$G40)</f>
        <v/>
      </c>
      <c r="J40" s="12">
        <f>IF($A40="","",SUMIFS(Time!$E$5:$E$204,Time!$C$5:$C$204,$A40,Time!$D$5:$D$204,"Delivery"))</f>
        <v/>
      </c>
      <c r="K40" s="12">
        <f>IF($A40="","",SUMIFS(Time!$E$5:$E$204,Time!$C$5:$C$204,$A40,Time!$D$5:$D$204,"Pre-sales"))</f>
        <v/>
      </c>
      <c r="L40" s="15">
        <f>IF($A40="","",IFERROR(($F40-$J40)/$F40,0))</f>
        <v/>
      </c>
      <c r="M40" s="12">
        <f>IF($A40="","",IFERROR($D40/$C40,0))</f>
        <v/>
      </c>
      <c r="N40" s="12">
        <f>IF($A40="","",IF($M40=0,"",$M40-$F40))</f>
        <v/>
      </c>
      <c r="O40" s="8" t="n"/>
    </row>
    <row r="41">
      <c r="A41" s="8" t="n"/>
      <c r="B41" s="8" t="n"/>
      <c r="C41" s="13" t="n"/>
      <c r="D41" s="13" t="n"/>
      <c r="E41" s="8" t="n"/>
      <c r="F41" s="12">
        <f>IF($A41="","",SUMIFS(Time!$E$5:$E$204,Time!$C$5:$C$204,$A41))</f>
        <v/>
      </c>
      <c r="G41" s="14">
        <f>IF($A41="","",SUMIFS(Time!$E$5:$E$204,Time!$C$5:$C$204,$A41)*$C41)</f>
        <v/>
      </c>
      <c r="H41" s="9">
        <f>IF($A41="","",IFERROR($G41/$D41,0))</f>
        <v/>
      </c>
      <c r="I41" s="10">
        <f>IF($A41="","",$D41-$G41)</f>
        <v/>
      </c>
      <c r="J41" s="12">
        <f>IF($A41="","",SUMIFS(Time!$E$5:$E$204,Time!$C$5:$C$204,$A41,Time!$D$5:$D$204,"Delivery"))</f>
        <v/>
      </c>
      <c r="K41" s="12">
        <f>IF($A41="","",SUMIFS(Time!$E$5:$E$204,Time!$C$5:$C$204,$A41,Time!$D$5:$D$204,"Pre-sales"))</f>
        <v/>
      </c>
      <c r="L41" s="15">
        <f>IF($A41="","",IFERROR(($F41-$J41)/$F41,0))</f>
        <v/>
      </c>
      <c r="M41" s="12">
        <f>IF($A41="","",IFERROR($D41/$C41,0))</f>
        <v/>
      </c>
      <c r="N41" s="12">
        <f>IF($A41="","",IF($M41=0,"",$M41-$F41))</f>
        <v/>
      </c>
      <c r="O41" s="8" t="n"/>
    </row>
    <row r="42">
      <c r="A42" s="8" t="n"/>
      <c r="B42" s="8" t="n"/>
      <c r="C42" s="13" t="n"/>
      <c r="D42" s="13" t="n"/>
      <c r="E42" s="8" t="n"/>
      <c r="F42" s="12">
        <f>IF($A42="","",SUMIFS(Time!$E$5:$E$204,Time!$C$5:$C$204,$A42))</f>
        <v/>
      </c>
      <c r="G42" s="14">
        <f>IF($A42="","",SUMIFS(Time!$E$5:$E$204,Time!$C$5:$C$204,$A42)*$C42)</f>
        <v/>
      </c>
      <c r="H42" s="9">
        <f>IF($A42="","",IFERROR($G42/$D42,0))</f>
        <v/>
      </c>
      <c r="I42" s="10">
        <f>IF($A42="","",$D42-$G42)</f>
        <v/>
      </c>
      <c r="J42" s="12">
        <f>IF($A42="","",SUMIFS(Time!$E$5:$E$204,Time!$C$5:$C$204,$A42,Time!$D$5:$D$204,"Delivery"))</f>
        <v/>
      </c>
      <c r="K42" s="12">
        <f>IF($A42="","",SUMIFS(Time!$E$5:$E$204,Time!$C$5:$C$204,$A42,Time!$D$5:$D$204,"Pre-sales"))</f>
        <v/>
      </c>
      <c r="L42" s="15">
        <f>IF($A42="","",IFERROR(($F42-$J42)/$F42,0))</f>
        <v/>
      </c>
      <c r="M42" s="12">
        <f>IF($A42="","",IFERROR($D42/$C42,0))</f>
        <v/>
      </c>
      <c r="N42" s="12">
        <f>IF($A42="","",IF($M42=0,"",$M42-$F42))</f>
        <v/>
      </c>
      <c r="O42" s="8" t="n"/>
    </row>
    <row r="43">
      <c r="A43" s="8" t="n"/>
      <c r="B43" s="8" t="n"/>
      <c r="C43" s="13" t="n"/>
      <c r="D43" s="13" t="n"/>
      <c r="E43" s="8" t="n"/>
      <c r="F43" s="12">
        <f>IF($A43="","",SUMIFS(Time!$E$5:$E$204,Time!$C$5:$C$204,$A43))</f>
        <v/>
      </c>
      <c r="G43" s="14">
        <f>IF($A43="","",SUMIFS(Time!$E$5:$E$204,Time!$C$5:$C$204,$A43)*$C43)</f>
        <v/>
      </c>
      <c r="H43" s="9">
        <f>IF($A43="","",IFERROR($G43/$D43,0))</f>
        <v/>
      </c>
      <c r="I43" s="10">
        <f>IF($A43="","",$D43-$G43)</f>
        <v/>
      </c>
      <c r="J43" s="12">
        <f>IF($A43="","",SUMIFS(Time!$E$5:$E$204,Time!$C$5:$C$204,$A43,Time!$D$5:$D$204,"Delivery"))</f>
        <v/>
      </c>
      <c r="K43" s="12">
        <f>IF($A43="","",SUMIFS(Time!$E$5:$E$204,Time!$C$5:$C$204,$A43,Time!$D$5:$D$204,"Pre-sales"))</f>
        <v/>
      </c>
      <c r="L43" s="15">
        <f>IF($A43="","",IFERROR(($F43-$J43)/$F43,0))</f>
        <v/>
      </c>
      <c r="M43" s="12">
        <f>IF($A43="","",IFERROR($D43/$C43,0))</f>
        <v/>
      </c>
      <c r="N43" s="12">
        <f>IF($A43="","",IF($M43=0,"",$M43-$F43))</f>
        <v/>
      </c>
      <c r="O43" s="8" t="n"/>
    </row>
    <row r="44">
      <c r="A44" s="8" t="n"/>
      <c r="B44" s="8" t="n"/>
      <c r="C44" s="13" t="n"/>
      <c r="D44" s="13" t="n"/>
      <c r="E44" s="8" t="n"/>
      <c r="F44" s="12">
        <f>IF($A44="","",SUMIFS(Time!$E$5:$E$204,Time!$C$5:$C$204,$A44))</f>
        <v/>
      </c>
      <c r="G44" s="14">
        <f>IF($A44="","",SUMIFS(Time!$E$5:$E$204,Time!$C$5:$C$204,$A44)*$C44)</f>
        <v/>
      </c>
      <c r="H44" s="9">
        <f>IF($A44="","",IFERROR($G44/$D44,0))</f>
        <v/>
      </c>
      <c r="I44" s="10">
        <f>IF($A44="","",$D44-$G44)</f>
        <v/>
      </c>
      <c r="J44" s="12">
        <f>IF($A44="","",SUMIFS(Time!$E$5:$E$204,Time!$C$5:$C$204,$A44,Time!$D$5:$D$204,"Delivery"))</f>
        <v/>
      </c>
      <c r="K44" s="12">
        <f>IF($A44="","",SUMIFS(Time!$E$5:$E$204,Time!$C$5:$C$204,$A44,Time!$D$5:$D$204,"Pre-sales"))</f>
        <v/>
      </c>
      <c r="L44" s="15">
        <f>IF($A44="","",IFERROR(($F44-$J44)/$F44,0))</f>
        <v/>
      </c>
      <c r="M44" s="12">
        <f>IF($A44="","",IFERROR($D44/$C44,0))</f>
        <v/>
      </c>
      <c r="N44" s="12">
        <f>IF($A44="","",IF($M44=0,"",$M44-$F44))</f>
        <v/>
      </c>
      <c r="O44" s="8" t="n"/>
    </row>
    <row r="45">
      <c r="A45" s="8" t="n"/>
      <c r="B45" s="8" t="n"/>
      <c r="C45" s="13" t="n"/>
      <c r="D45" s="13" t="n"/>
      <c r="E45" s="8" t="n"/>
      <c r="F45" s="12">
        <f>IF($A45="","",SUMIFS(Time!$E$5:$E$204,Time!$C$5:$C$204,$A45))</f>
        <v/>
      </c>
      <c r="G45" s="14">
        <f>IF($A45="","",SUMIFS(Time!$E$5:$E$204,Time!$C$5:$C$204,$A45)*$C45)</f>
        <v/>
      </c>
      <c r="H45" s="9">
        <f>IF($A45="","",IFERROR($G45/$D45,0))</f>
        <v/>
      </c>
      <c r="I45" s="10">
        <f>IF($A45="","",$D45-$G45)</f>
        <v/>
      </c>
      <c r="J45" s="12">
        <f>IF($A45="","",SUMIFS(Time!$E$5:$E$204,Time!$C$5:$C$204,$A45,Time!$D$5:$D$204,"Delivery"))</f>
        <v/>
      </c>
      <c r="K45" s="12">
        <f>IF($A45="","",SUMIFS(Time!$E$5:$E$204,Time!$C$5:$C$204,$A45,Time!$D$5:$D$204,"Pre-sales"))</f>
        <v/>
      </c>
      <c r="L45" s="15">
        <f>IF($A45="","",IFERROR(($F45-$J45)/$F45,0))</f>
        <v/>
      </c>
      <c r="M45" s="12">
        <f>IF($A45="","",IFERROR($D45/$C45,0))</f>
        <v/>
      </c>
      <c r="N45" s="12">
        <f>IF($A45="","",IF($M45=0,"",$M45-$F45))</f>
        <v/>
      </c>
      <c r="O45" s="8" t="n"/>
    </row>
    <row r="46">
      <c r="A46" s="8" t="n"/>
      <c r="B46" s="8" t="n"/>
      <c r="C46" s="13" t="n"/>
      <c r="D46" s="13" t="n"/>
      <c r="E46" s="8" t="n"/>
      <c r="F46" s="12">
        <f>IF($A46="","",SUMIFS(Time!$E$5:$E$204,Time!$C$5:$C$204,$A46))</f>
        <v/>
      </c>
      <c r="G46" s="14">
        <f>IF($A46="","",SUMIFS(Time!$E$5:$E$204,Time!$C$5:$C$204,$A46)*$C46)</f>
        <v/>
      </c>
      <c r="H46" s="9">
        <f>IF($A46="","",IFERROR($G46/$D46,0))</f>
        <v/>
      </c>
      <c r="I46" s="10">
        <f>IF($A46="","",$D46-$G46)</f>
        <v/>
      </c>
      <c r="J46" s="12">
        <f>IF($A46="","",SUMIFS(Time!$E$5:$E$204,Time!$C$5:$C$204,$A46,Time!$D$5:$D$204,"Delivery"))</f>
        <v/>
      </c>
      <c r="K46" s="12">
        <f>IF($A46="","",SUMIFS(Time!$E$5:$E$204,Time!$C$5:$C$204,$A46,Time!$D$5:$D$204,"Pre-sales"))</f>
        <v/>
      </c>
      <c r="L46" s="15">
        <f>IF($A46="","",IFERROR(($F46-$J46)/$F46,0))</f>
        <v/>
      </c>
      <c r="M46" s="12">
        <f>IF($A46="","",IFERROR($D46/$C46,0))</f>
        <v/>
      </c>
      <c r="N46" s="12">
        <f>IF($A46="","",IF($M46=0,"",$M46-$F46))</f>
        <v/>
      </c>
      <c r="O46" s="8" t="n"/>
    </row>
    <row r="47">
      <c r="A47" s="8" t="n"/>
      <c r="B47" s="8" t="n"/>
      <c r="C47" s="13" t="n"/>
      <c r="D47" s="13" t="n"/>
      <c r="E47" s="8" t="n"/>
      <c r="F47" s="12">
        <f>IF($A47="","",SUMIFS(Time!$E$5:$E$204,Time!$C$5:$C$204,$A47))</f>
        <v/>
      </c>
      <c r="G47" s="14">
        <f>IF($A47="","",SUMIFS(Time!$E$5:$E$204,Time!$C$5:$C$204,$A47)*$C47)</f>
        <v/>
      </c>
      <c r="H47" s="9">
        <f>IF($A47="","",IFERROR($G47/$D47,0))</f>
        <v/>
      </c>
      <c r="I47" s="10">
        <f>IF($A47="","",$D47-$G47)</f>
        <v/>
      </c>
      <c r="J47" s="12">
        <f>IF($A47="","",SUMIFS(Time!$E$5:$E$204,Time!$C$5:$C$204,$A47,Time!$D$5:$D$204,"Delivery"))</f>
        <v/>
      </c>
      <c r="K47" s="12">
        <f>IF($A47="","",SUMIFS(Time!$E$5:$E$204,Time!$C$5:$C$204,$A47,Time!$D$5:$D$204,"Pre-sales"))</f>
        <v/>
      </c>
      <c r="L47" s="15">
        <f>IF($A47="","",IFERROR(($F47-$J47)/$F47,0))</f>
        <v/>
      </c>
      <c r="M47" s="12">
        <f>IF($A47="","",IFERROR($D47/$C47,0))</f>
        <v/>
      </c>
      <c r="N47" s="12">
        <f>IF($A47="","",IF($M47=0,"",$M47-$F47))</f>
        <v/>
      </c>
      <c r="O47" s="8" t="n"/>
    </row>
    <row r="48">
      <c r="A48" s="8" t="n"/>
      <c r="B48" s="8" t="n"/>
      <c r="C48" s="13" t="n"/>
      <c r="D48" s="13" t="n"/>
      <c r="E48" s="8" t="n"/>
      <c r="F48" s="12">
        <f>IF($A48="","",SUMIFS(Time!$E$5:$E$204,Time!$C$5:$C$204,$A48))</f>
        <v/>
      </c>
      <c r="G48" s="14">
        <f>IF($A48="","",SUMIFS(Time!$E$5:$E$204,Time!$C$5:$C$204,$A48)*$C48)</f>
        <v/>
      </c>
      <c r="H48" s="9">
        <f>IF($A48="","",IFERROR($G48/$D48,0))</f>
        <v/>
      </c>
      <c r="I48" s="10">
        <f>IF($A48="","",$D48-$G48)</f>
        <v/>
      </c>
      <c r="J48" s="12">
        <f>IF($A48="","",SUMIFS(Time!$E$5:$E$204,Time!$C$5:$C$204,$A48,Time!$D$5:$D$204,"Delivery"))</f>
        <v/>
      </c>
      <c r="K48" s="12">
        <f>IF($A48="","",SUMIFS(Time!$E$5:$E$204,Time!$C$5:$C$204,$A48,Time!$D$5:$D$204,"Pre-sales"))</f>
        <v/>
      </c>
      <c r="L48" s="15">
        <f>IF($A48="","",IFERROR(($F48-$J48)/$F48,0))</f>
        <v/>
      </c>
      <c r="M48" s="12">
        <f>IF($A48="","",IFERROR($D48/$C48,0))</f>
        <v/>
      </c>
      <c r="N48" s="12">
        <f>IF($A48="","",IF($M48=0,"",$M48-$F48))</f>
        <v/>
      </c>
      <c r="O48" s="8" t="n"/>
    </row>
    <row r="49">
      <c r="A49" s="8" t="n"/>
      <c r="B49" s="8" t="n"/>
      <c r="C49" s="13" t="n"/>
      <c r="D49" s="13" t="n"/>
      <c r="E49" s="8" t="n"/>
      <c r="F49" s="12">
        <f>IF($A49="","",SUMIFS(Time!$E$5:$E$204,Time!$C$5:$C$204,$A49))</f>
        <v/>
      </c>
      <c r="G49" s="14">
        <f>IF($A49="","",SUMIFS(Time!$E$5:$E$204,Time!$C$5:$C$204,$A49)*$C49)</f>
        <v/>
      </c>
      <c r="H49" s="9">
        <f>IF($A49="","",IFERROR($G49/$D49,0))</f>
        <v/>
      </c>
      <c r="I49" s="10">
        <f>IF($A49="","",$D49-$G49)</f>
        <v/>
      </c>
      <c r="J49" s="12">
        <f>IF($A49="","",SUMIFS(Time!$E$5:$E$204,Time!$C$5:$C$204,$A49,Time!$D$5:$D$204,"Delivery"))</f>
        <v/>
      </c>
      <c r="K49" s="12">
        <f>IF($A49="","",SUMIFS(Time!$E$5:$E$204,Time!$C$5:$C$204,$A49,Time!$D$5:$D$204,"Pre-sales"))</f>
        <v/>
      </c>
      <c r="L49" s="15">
        <f>IF($A49="","",IFERROR(($F49-$J49)/$F49,0))</f>
        <v/>
      </c>
      <c r="M49" s="12">
        <f>IF($A49="","",IFERROR($D49/$C49,0))</f>
        <v/>
      </c>
      <c r="N49" s="12">
        <f>IF($A49="","",IF($M49=0,"",$M49-$F49))</f>
        <v/>
      </c>
      <c r="O49" s="8" t="n"/>
    </row>
    <row r="50">
      <c r="A50" s="8" t="n"/>
      <c r="B50" s="8" t="n"/>
      <c r="C50" s="13" t="n"/>
      <c r="D50" s="13" t="n"/>
      <c r="E50" s="8" t="n"/>
      <c r="F50" s="12">
        <f>IF($A50="","",SUMIFS(Time!$E$5:$E$204,Time!$C$5:$C$204,$A50))</f>
        <v/>
      </c>
      <c r="G50" s="14">
        <f>IF($A50="","",SUMIFS(Time!$E$5:$E$204,Time!$C$5:$C$204,$A50)*$C50)</f>
        <v/>
      </c>
      <c r="H50" s="9">
        <f>IF($A50="","",IFERROR($G50/$D50,0))</f>
        <v/>
      </c>
      <c r="I50" s="10">
        <f>IF($A50="","",$D50-$G50)</f>
        <v/>
      </c>
      <c r="J50" s="12">
        <f>IF($A50="","",SUMIFS(Time!$E$5:$E$204,Time!$C$5:$C$204,$A50,Time!$D$5:$D$204,"Delivery"))</f>
        <v/>
      </c>
      <c r="K50" s="12">
        <f>IF($A50="","",SUMIFS(Time!$E$5:$E$204,Time!$C$5:$C$204,$A50,Time!$D$5:$D$204,"Pre-sales"))</f>
        <v/>
      </c>
      <c r="L50" s="15">
        <f>IF($A50="","",IFERROR(($F50-$J50)/$F50,0))</f>
        <v/>
      </c>
      <c r="M50" s="12">
        <f>IF($A50="","",IFERROR($D50/$C50,0))</f>
        <v/>
      </c>
      <c r="N50" s="12">
        <f>IF($A50="","",IF($M50=0,"",$M50-$F50))</f>
        <v/>
      </c>
      <c r="O50" s="8" t="n"/>
    </row>
    <row r="51">
      <c r="A51" s="8" t="n"/>
      <c r="B51" s="8" t="n"/>
      <c r="C51" s="13" t="n"/>
      <c r="D51" s="13" t="n"/>
      <c r="E51" s="8" t="n"/>
      <c r="F51" s="12">
        <f>IF($A51="","",SUMIFS(Time!$E$5:$E$204,Time!$C$5:$C$204,$A51))</f>
        <v/>
      </c>
      <c r="G51" s="14">
        <f>IF($A51="","",SUMIFS(Time!$E$5:$E$204,Time!$C$5:$C$204,$A51)*$C51)</f>
        <v/>
      </c>
      <c r="H51" s="9">
        <f>IF($A51="","",IFERROR($G51/$D51,0))</f>
        <v/>
      </c>
      <c r="I51" s="10">
        <f>IF($A51="","",$D51-$G51)</f>
        <v/>
      </c>
      <c r="J51" s="12">
        <f>IF($A51="","",SUMIFS(Time!$E$5:$E$204,Time!$C$5:$C$204,$A51,Time!$D$5:$D$204,"Delivery"))</f>
        <v/>
      </c>
      <c r="K51" s="12">
        <f>IF($A51="","",SUMIFS(Time!$E$5:$E$204,Time!$C$5:$C$204,$A51,Time!$D$5:$D$204,"Pre-sales"))</f>
        <v/>
      </c>
      <c r="L51" s="15">
        <f>IF($A51="","",IFERROR(($F51-$J51)/$F51,0))</f>
        <v/>
      </c>
      <c r="M51" s="12">
        <f>IF($A51="","",IFERROR($D51/$C51,0))</f>
        <v/>
      </c>
      <c r="N51" s="12">
        <f>IF($A51="","",IF($M51=0,"",$M51-$F51))</f>
        <v/>
      </c>
      <c r="O51" s="8" t="n"/>
    </row>
    <row r="52">
      <c r="A52" s="8" t="n"/>
      <c r="B52" s="8" t="n"/>
      <c r="C52" s="13" t="n"/>
      <c r="D52" s="13" t="n"/>
      <c r="E52" s="8" t="n"/>
      <c r="F52" s="12">
        <f>IF($A52="","",SUMIFS(Time!$E$5:$E$204,Time!$C$5:$C$204,$A52))</f>
        <v/>
      </c>
      <c r="G52" s="14">
        <f>IF($A52="","",SUMIFS(Time!$E$5:$E$204,Time!$C$5:$C$204,$A52)*$C52)</f>
        <v/>
      </c>
      <c r="H52" s="9">
        <f>IF($A52="","",IFERROR($G52/$D52,0))</f>
        <v/>
      </c>
      <c r="I52" s="10">
        <f>IF($A52="","",$D52-$G52)</f>
        <v/>
      </c>
      <c r="J52" s="12">
        <f>IF($A52="","",SUMIFS(Time!$E$5:$E$204,Time!$C$5:$C$204,$A52,Time!$D$5:$D$204,"Delivery"))</f>
        <v/>
      </c>
      <c r="K52" s="12">
        <f>IF($A52="","",SUMIFS(Time!$E$5:$E$204,Time!$C$5:$C$204,$A52,Time!$D$5:$D$204,"Pre-sales"))</f>
        <v/>
      </c>
      <c r="L52" s="15">
        <f>IF($A52="","",IFERROR(($F52-$J52)/$F52,0))</f>
        <v/>
      </c>
      <c r="M52" s="12">
        <f>IF($A52="","",IFERROR($D52/$C52,0))</f>
        <v/>
      </c>
      <c r="N52" s="12">
        <f>IF($A52="","",IF($M52=0,"",$M52-$F52))</f>
        <v/>
      </c>
      <c r="O52" s="8" t="n"/>
    </row>
    <row r="53">
      <c r="A53" s="8" t="n"/>
      <c r="B53" s="8" t="n"/>
      <c r="C53" s="13" t="n"/>
      <c r="D53" s="13" t="n"/>
      <c r="E53" s="8" t="n"/>
      <c r="F53" s="12">
        <f>IF($A53="","",SUMIFS(Time!$E$5:$E$204,Time!$C$5:$C$204,$A53))</f>
        <v/>
      </c>
      <c r="G53" s="14">
        <f>IF($A53="","",SUMIFS(Time!$E$5:$E$204,Time!$C$5:$C$204,$A53)*$C53)</f>
        <v/>
      </c>
      <c r="H53" s="9">
        <f>IF($A53="","",IFERROR($G53/$D53,0))</f>
        <v/>
      </c>
      <c r="I53" s="10">
        <f>IF($A53="","",$D53-$G53)</f>
        <v/>
      </c>
      <c r="J53" s="12">
        <f>IF($A53="","",SUMIFS(Time!$E$5:$E$204,Time!$C$5:$C$204,$A53,Time!$D$5:$D$204,"Delivery"))</f>
        <v/>
      </c>
      <c r="K53" s="12">
        <f>IF($A53="","",SUMIFS(Time!$E$5:$E$204,Time!$C$5:$C$204,$A53,Time!$D$5:$D$204,"Pre-sales"))</f>
        <v/>
      </c>
      <c r="L53" s="15">
        <f>IF($A53="","",IFERROR(($F53-$J53)/$F53,0))</f>
        <v/>
      </c>
      <c r="M53" s="12">
        <f>IF($A53="","",IFERROR($D53/$C53,0))</f>
        <v/>
      </c>
      <c r="N53" s="12">
        <f>IF($A53="","",IF($M53=0,"",$M53-$F53))</f>
        <v/>
      </c>
      <c r="O53" s="8" t="n"/>
    </row>
    <row r="54">
      <c r="A54" s="8" t="n"/>
      <c r="B54" s="8" t="n"/>
      <c r="C54" s="13" t="n"/>
      <c r="D54" s="13" t="n"/>
      <c r="E54" s="8" t="n"/>
      <c r="F54" s="12">
        <f>IF($A54="","",SUMIFS(Time!$E$5:$E$204,Time!$C$5:$C$204,$A54))</f>
        <v/>
      </c>
      <c r="G54" s="14">
        <f>IF($A54="","",SUMIFS(Time!$E$5:$E$204,Time!$C$5:$C$204,$A54)*$C54)</f>
        <v/>
      </c>
      <c r="H54" s="9">
        <f>IF($A54="","",IFERROR($G54/$D54,0))</f>
        <v/>
      </c>
      <c r="I54" s="10">
        <f>IF($A54="","",$D54-$G54)</f>
        <v/>
      </c>
      <c r="J54" s="12">
        <f>IF($A54="","",SUMIFS(Time!$E$5:$E$204,Time!$C$5:$C$204,$A54,Time!$D$5:$D$204,"Delivery"))</f>
        <v/>
      </c>
      <c r="K54" s="12">
        <f>IF($A54="","",SUMIFS(Time!$E$5:$E$204,Time!$C$5:$C$204,$A54,Time!$D$5:$D$204,"Pre-sales"))</f>
        <v/>
      </c>
      <c r="L54" s="15">
        <f>IF($A54="","",IFERROR(($F54-$J54)/$F54,0))</f>
        <v/>
      </c>
      <c r="M54" s="12">
        <f>IF($A54="","",IFERROR($D54/$C54,0))</f>
        <v/>
      </c>
      <c r="N54" s="12">
        <f>IF($A54="","",IF($M54=0,"",$M54-$F54))</f>
        <v/>
      </c>
      <c r="O54" s="8" t="n"/>
    </row>
    <row r="55">
      <c r="A55" s="8" t="n"/>
      <c r="B55" s="8" t="n"/>
      <c r="C55" s="13" t="n"/>
      <c r="D55" s="13" t="n"/>
      <c r="E55" s="8" t="n"/>
      <c r="F55" s="12">
        <f>IF($A55="","",SUMIFS(Time!$E$5:$E$204,Time!$C$5:$C$204,$A55))</f>
        <v/>
      </c>
      <c r="G55" s="14">
        <f>IF($A55="","",SUMIFS(Time!$E$5:$E$204,Time!$C$5:$C$204,$A55)*$C55)</f>
        <v/>
      </c>
      <c r="H55" s="9">
        <f>IF($A55="","",IFERROR($G55/$D55,0))</f>
        <v/>
      </c>
      <c r="I55" s="10">
        <f>IF($A55="","",$D55-$G55)</f>
        <v/>
      </c>
      <c r="J55" s="12">
        <f>IF($A55="","",SUMIFS(Time!$E$5:$E$204,Time!$C$5:$C$204,$A55,Time!$D$5:$D$204,"Delivery"))</f>
        <v/>
      </c>
      <c r="K55" s="12">
        <f>IF($A55="","",SUMIFS(Time!$E$5:$E$204,Time!$C$5:$C$204,$A55,Time!$D$5:$D$204,"Pre-sales"))</f>
        <v/>
      </c>
      <c r="L55" s="15">
        <f>IF($A55="","",IFERROR(($F55-$J55)/$F55,0))</f>
        <v/>
      </c>
      <c r="M55" s="12">
        <f>IF($A55="","",IFERROR($D55/$C55,0))</f>
        <v/>
      </c>
      <c r="N55" s="12">
        <f>IF($A55="","",IF($M55=0,"",$M55-$F55))</f>
        <v/>
      </c>
      <c r="O55" s="8" t="n"/>
    </row>
    <row r="56">
      <c r="A56" s="8" t="n"/>
      <c r="B56" s="8" t="n"/>
      <c r="C56" s="13" t="n"/>
      <c r="D56" s="13" t="n"/>
      <c r="E56" s="8" t="n"/>
      <c r="F56" s="12">
        <f>IF($A56="","",SUMIFS(Time!$E$5:$E$204,Time!$C$5:$C$204,$A56))</f>
        <v/>
      </c>
      <c r="G56" s="14">
        <f>IF($A56="","",SUMIFS(Time!$E$5:$E$204,Time!$C$5:$C$204,$A56)*$C56)</f>
        <v/>
      </c>
      <c r="H56" s="9">
        <f>IF($A56="","",IFERROR($G56/$D56,0))</f>
        <v/>
      </c>
      <c r="I56" s="10">
        <f>IF($A56="","",$D56-$G56)</f>
        <v/>
      </c>
      <c r="J56" s="12">
        <f>IF($A56="","",SUMIFS(Time!$E$5:$E$204,Time!$C$5:$C$204,$A56,Time!$D$5:$D$204,"Delivery"))</f>
        <v/>
      </c>
      <c r="K56" s="12">
        <f>IF($A56="","",SUMIFS(Time!$E$5:$E$204,Time!$C$5:$C$204,$A56,Time!$D$5:$D$204,"Pre-sales"))</f>
        <v/>
      </c>
      <c r="L56" s="15">
        <f>IF($A56="","",IFERROR(($F56-$J56)/$F56,0))</f>
        <v/>
      </c>
      <c r="M56" s="12">
        <f>IF($A56="","",IFERROR($D56/$C56,0))</f>
        <v/>
      </c>
      <c r="N56" s="12">
        <f>IF($A56="","",IF($M56=0,"",$M56-$F56))</f>
        <v/>
      </c>
      <c r="O56" s="8" t="n"/>
    </row>
    <row r="57">
      <c r="A57" s="8" t="n"/>
      <c r="B57" s="8" t="n"/>
      <c r="C57" s="13" t="n"/>
      <c r="D57" s="13" t="n"/>
      <c r="E57" s="8" t="n"/>
      <c r="F57" s="12">
        <f>IF($A57="","",SUMIFS(Time!$E$5:$E$204,Time!$C$5:$C$204,$A57))</f>
        <v/>
      </c>
      <c r="G57" s="14">
        <f>IF($A57="","",SUMIFS(Time!$E$5:$E$204,Time!$C$5:$C$204,$A57)*$C57)</f>
        <v/>
      </c>
      <c r="H57" s="9">
        <f>IF($A57="","",IFERROR($G57/$D57,0))</f>
        <v/>
      </c>
      <c r="I57" s="10">
        <f>IF($A57="","",$D57-$G57)</f>
        <v/>
      </c>
      <c r="J57" s="12">
        <f>IF($A57="","",SUMIFS(Time!$E$5:$E$204,Time!$C$5:$C$204,$A57,Time!$D$5:$D$204,"Delivery"))</f>
        <v/>
      </c>
      <c r="K57" s="12">
        <f>IF($A57="","",SUMIFS(Time!$E$5:$E$204,Time!$C$5:$C$204,$A57,Time!$D$5:$D$204,"Pre-sales"))</f>
        <v/>
      </c>
      <c r="L57" s="15">
        <f>IF($A57="","",IFERROR(($F57-$J57)/$F57,0))</f>
        <v/>
      </c>
      <c r="M57" s="12">
        <f>IF($A57="","",IFERROR($D57/$C57,0))</f>
        <v/>
      </c>
      <c r="N57" s="12">
        <f>IF($A57="","",IF($M57=0,"",$M57-$F57))</f>
        <v/>
      </c>
      <c r="O57" s="8" t="n"/>
    </row>
    <row r="58">
      <c r="A58" s="8" t="n"/>
      <c r="B58" s="8" t="n"/>
      <c r="C58" s="13" t="n"/>
      <c r="D58" s="13" t="n"/>
      <c r="E58" s="8" t="n"/>
      <c r="F58" s="12">
        <f>IF($A58="","",SUMIFS(Time!$E$5:$E$204,Time!$C$5:$C$204,$A58))</f>
        <v/>
      </c>
      <c r="G58" s="14">
        <f>IF($A58="","",SUMIFS(Time!$E$5:$E$204,Time!$C$5:$C$204,$A58)*$C58)</f>
        <v/>
      </c>
      <c r="H58" s="9">
        <f>IF($A58="","",IFERROR($G58/$D58,0))</f>
        <v/>
      </c>
      <c r="I58" s="10">
        <f>IF($A58="","",$D58-$G58)</f>
        <v/>
      </c>
      <c r="J58" s="12">
        <f>IF($A58="","",SUMIFS(Time!$E$5:$E$204,Time!$C$5:$C$204,$A58,Time!$D$5:$D$204,"Delivery"))</f>
        <v/>
      </c>
      <c r="K58" s="12">
        <f>IF($A58="","",SUMIFS(Time!$E$5:$E$204,Time!$C$5:$C$204,$A58,Time!$D$5:$D$204,"Pre-sales"))</f>
        <v/>
      </c>
      <c r="L58" s="15">
        <f>IF($A58="","",IFERROR(($F58-$J58)/$F58,0))</f>
        <v/>
      </c>
      <c r="M58" s="12">
        <f>IF($A58="","",IFERROR($D58/$C58,0))</f>
        <v/>
      </c>
      <c r="N58" s="12">
        <f>IF($A58="","",IF($M58=0,"",$M58-$F58))</f>
        <v/>
      </c>
      <c r="O58" s="8" t="n"/>
    </row>
    <row r="59">
      <c r="A59" s="8" t="n"/>
      <c r="B59" s="8" t="n"/>
      <c r="C59" s="13" t="n"/>
      <c r="D59" s="13" t="n"/>
      <c r="E59" s="8" t="n"/>
      <c r="F59" s="12">
        <f>IF($A59="","",SUMIFS(Time!$E$5:$E$204,Time!$C$5:$C$204,$A59))</f>
        <v/>
      </c>
      <c r="G59" s="14">
        <f>IF($A59="","",SUMIFS(Time!$E$5:$E$204,Time!$C$5:$C$204,$A59)*$C59)</f>
        <v/>
      </c>
      <c r="H59" s="9">
        <f>IF($A59="","",IFERROR($G59/$D59,0))</f>
        <v/>
      </c>
      <c r="I59" s="10">
        <f>IF($A59="","",$D59-$G59)</f>
        <v/>
      </c>
      <c r="J59" s="12">
        <f>IF($A59="","",SUMIFS(Time!$E$5:$E$204,Time!$C$5:$C$204,$A59,Time!$D$5:$D$204,"Delivery"))</f>
        <v/>
      </c>
      <c r="K59" s="12">
        <f>IF($A59="","",SUMIFS(Time!$E$5:$E$204,Time!$C$5:$C$204,$A59,Time!$D$5:$D$204,"Pre-sales"))</f>
        <v/>
      </c>
      <c r="L59" s="15">
        <f>IF($A59="","",IFERROR(($F59-$J59)/$F59,0))</f>
        <v/>
      </c>
      <c r="M59" s="12">
        <f>IF($A59="","",IFERROR($D59/$C59,0))</f>
        <v/>
      </c>
      <c r="N59" s="12">
        <f>IF($A59="","",IF($M59=0,"",$M59-$F59))</f>
        <v/>
      </c>
      <c r="O59" s="8" t="n"/>
    </row>
    <row r="60">
      <c r="A60" s="8" t="n"/>
      <c r="B60" s="8" t="n"/>
      <c r="C60" s="13" t="n"/>
      <c r="D60" s="13" t="n"/>
      <c r="E60" s="8" t="n"/>
      <c r="F60" s="12">
        <f>IF($A60="","",SUMIFS(Time!$E$5:$E$204,Time!$C$5:$C$204,$A60))</f>
        <v/>
      </c>
      <c r="G60" s="14">
        <f>IF($A60="","",SUMIFS(Time!$E$5:$E$204,Time!$C$5:$C$204,$A60)*$C60)</f>
        <v/>
      </c>
      <c r="H60" s="9">
        <f>IF($A60="","",IFERROR($G60/$D60,0))</f>
        <v/>
      </c>
      <c r="I60" s="10">
        <f>IF($A60="","",$D60-$G60)</f>
        <v/>
      </c>
      <c r="J60" s="12">
        <f>IF($A60="","",SUMIFS(Time!$E$5:$E$204,Time!$C$5:$C$204,$A60,Time!$D$5:$D$204,"Delivery"))</f>
        <v/>
      </c>
      <c r="K60" s="12">
        <f>IF($A60="","",SUMIFS(Time!$E$5:$E$204,Time!$C$5:$C$204,$A60,Time!$D$5:$D$204,"Pre-sales"))</f>
        <v/>
      </c>
      <c r="L60" s="15">
        <f>IF($A60="","",IFERROR(($F60-$J60)/$F60,0))</f>
        <v/>
      </c>
      <c r="M60" s="12">
        <f>IF($A60="","",IFERROR($D60/$C60,0))</f>
        <v/>
      </c>
      <c r="N60" s="12">
        <f>IF($A60="","",IF($M60=0,"",$M60-$F60))</f>
        <v/>
      </c>
      <c r="O60" s="8" t="n"/>
    </row>
    <row r="61">
      <c r="A61" s="8" t="n"/>
      <c r="B61" s="8" t="n"/>
      <c r="C61" s="13" t="n"/>
      <c r="D61" s="13" t="n"/>
      <c r="E61" s="8" t="n"/>
      <c r="F61" s="12">
        <f>IF($A61="","",SUMIFS(Time!$E$5:$E$204,Time!$C$5:$C$204,$A61))</f>
        <v/>
      </c>
      <c r="G61" s="14">
        <f>IF($A61="","",SUMIFS(Time!$E$5:$E$204,Time!$C$5:$C$204,$A61)*$C61)</f>
        <v/>
      </c>
      <c r="H61" s="9">
        <f>IF($A61="","",IFERROR($G61/$D61,0))</f>
        <v/>
      </c>
      <c r="I61" s="10">
        <f>IF($A61="","",$D61-$G61)</f>
        <v/>
      </c>
      <c r="J61" s="12">
        <f>IF($A61="","",SUMIFS(Time!$E$5:$E$204,Time!$C$5:$C$204,$A61,Time!$D$5:$D$204,"Delivery"))</f>
        <v/>
      </c>
      <c r="K61" s="12">
        <f>IF($A61="","",SUMIFS(Time!$E$5:$E$204,Time!$C$5:$C$204,$A61,Time!$D$5:$D$204,"Pre-sales"))</f>
        <v/>
      </c>
      <c r="L61" s="15">
        <f>IF($A61="","",IFERROR(($F61-$J61)/$F61,0))</f>
        <v/>
      </c>
      <c r="M61" s="12">
        <f>IF($A61="","",IFERROR($D61/$C61,0))</f>
        <v/>
      </c>
      <c r="N61" s="12">
        <f>IF($A61="","",IF($M61=0,"",$M61-$F61))</f>
        <v/>
      </c>
      <c r="O61" s="8" t="n"/>
    </row>
    <row r="62">
      <c r="A62" s="8" t="n"/>
      <c r="B62" s="8" t="n"/>
      <c r="C62" s="13" t="n"/>
      <c r="D62" s="13" t="n"/>
      <c r="E62" s="8" t="n"/>
      <c r="F62" s="12">
        <f>IF($A62="","",SUMIFS(Time!$E$5:$E$204,Time!$C$5:$C$204,$A62))</f>
        <v/>
      </c>
      <c r="G62" s="14">
        <f>IF($A62="","",SUMIFS(Time!$E$5:$E$204,Time!$C$5:$C$204,$A62)*$C62)</f>
        <v/>
      </c>
      <c r="H62" s="9">
        <f>IF($A62="","",IFERROR($G62/$D62,0))</f>
        <v/>
      </c>
      <c r="I62" s="10">
        <f>IF($A62="","",$D62-$G62)</f>
        <v/>
      </c>
      <c r="J62" s="12">
        <f>IF($A62="","",SUMIFS(Time!$E$5:$E$204,Time!$C$5:$C$204,$A62,Time!$D$5:$D$204,"Delivery"))</f>
        <v/>
      </c>
      <c r="K62" s="12">
        <f>IF($A62="","",SUMIFS(Time!$E$5:$E$204,Time!$C$5:$C$204,$A62,Time!$D$5:$D$204,"Pre-sales"))</f>
        <v/>
      </c>
      <c r="L62" s="15">
        <f>IF($A62="","",IFERROR(($F62-$J62)/$F62,0))</f>
        <v/>
      </c>
      <c r="M62" s="12">
        <f>IF($A62="","",IFERROR($D62/$C62,0))</f>
        <v/>
      </c>
      <c r="N62" s="12">
        <f>IF($A62="","",IF($M62=0,"",$M62-$F62))</f>
        <v/>
      </c>
      <c r="O62" s="8" t="n"/>
    </row>
    <row r="63">
      <c r="A63" s="8" t="n"/>
      <c r="B63" s="8" t="n"/>
      <c r="C63" s="13" t="n"/>
      <c r="D63" s="13" t="n"/>
      <c r="E63" s="8" t="n"/>
      <c r="F63" s="12">
        <f>IF($A63="","",SUMIFS(Time!$E$5:$E$204,Time!$C$5:$C$204,$A63))</f>
        <v/>
      </c>
      <c r="G63" s="14">
        <f>IF($A63="","",SUMIFS(Time!$E$5:$E$204,Time!$C$5:$C$204,$A63)*$C63)</f>
        <v/>
      </c>
      <c r="H63" s="9">
        <f>IF($A63="","",IFERROR($G63/$D63,0))</f>
        <v/>
      </c>
      <c r="I63" s="10">
        <f>IF($A63="","",$D63-$G63)</f>
        <v/>
      </c>
      <c r="J63" s="12">
        <f>IF($A63="","",SUMIFS(Time!$E$5:$E$204,Time!$C$5:$C$204,$A63,Time!$D$5:$D$204,"Delivery"))</f>
        <v/>
      </c>
      <c r="K63" s="12">
        <f>IF($A63="","",SUMIFS(Time!$E$5:$E$204,Time!$C$5:$C$204,$A63,Time!$D$5:$D$204,"Pre-sales"))</f>
        <v/>
      </c>
      <c r="L63" s="15">
        <f>IF($A63="","",IFERROR(($F63-$J63)/$F63,0))</f>
        <v/>
      </c>
      <c r="M63" s="12">
        <f>IF($A63="","",IFERROR($D63/$C63,0))</f>
        <v/>
      </c>
      <c r="N63" s="12">
        <f>IF($A63="","",IF($M63=0,"",$M63-$F63))</f>
        <v/>
      </c>
      <c r="O63" s="8" t="n"/>
    </row>
    <row r="64">
      <c r="A64" s="8" t="n"/>
      <c r="B64" s="8" t="n"/>
      <c r="C64" s="13" t="n"/>
      <c r="D64" s="13" t="n"/>
      <c r="E64" s="8" t="n"/>
      <c r="F64" s="12">
        <f>IF($A64="","",SUMIFS(Time!$E$5:$E$204,Time!$C$5:$C$204,$A64))</f>
        <v/>
      </c>
      <c r="G64" s="14">
        <f>IF($A64="","",SUMIFS(Time!$E$5:$E$204,Time!$C$5:$C$204,$A64)*$C64)</f>
        <v/>
      </c>
      <c r="H64" s="9">
        <f>IF($A64="","",IFERROR($G64/$D64,0))</f>
        <v/>
      </c>
      <c r="I64" s="10">
        <f>IF($A64="","",$D64-$G64)</f>
        <v/>
      </c>
      <c r="J64" s="12">
        <f>IF($A64="","",SUMIFS(Time!$E$5:$E$204,Time!$C$5:$C$204,$A64,Time!$D$5:$D$204,"Delivery"))</f>
        <v/>
      </c>
      <c r="K64" s="12">
        <f>IF($A64="","",SUMIFS(Time!$E$5:$E$204,Time!$C$5:$C$204,$A64,Time!$D$5:$D$204,"Pre-sales"))</f>
        <v/>
      </c>
      <c r="L64" s="15">
        <f>IF($A64="","",IFERROR(($F64-$J64)/$F64,0))</f>
        <v/>
      </c>
      <c r="M64" s="12">
        <f>IF($A64="","",IFERROR($D64/$C64,0))</f>
        <v/>
      </c>
      <c r="N64" s="12">
        <f>IF($A64="","",IF($M64=0,"",$M64-$F64))</f>
        <v/>
      </c>
      <c r="O64" s="8" t="n"/>
    </row>
    <row r="65">
      <c r="A65" s="8" t="n"/>
      <c r="B65" s="8" t="n"/>
      <c r="C65" s="13" t="n"/>
      <c r="D65" s="13" t="n"/>
      <c r="E65" s="8" t="n"/>
      <c r="F65" s="12">
        <f>IF($A65="","",SUMIFS(Time!$E$5:$E$204,Time!$C$5:$C$204,$A65))</f>
        <v/>
      </c>
      <c r="G65" s="14">
        <f>IF($A65="","",SUMIFS(Time!$E$5:$E$204,Time!$C$5:$C$204,$A65)*$C65)</f>
        <v/>
      </c>
      <c r="H65" s="9">
        <f>IF($A65="","",IFERROR($G65/$D65,0))</f>
        <v/>
      </c>
      <c r="I65" s="10">
        <f>IF($A65="","",$D65-$G65)</f>
        <v/>
      </c>
      <c r="J65" s="12">
        <f>IF($A65="","",SUMIFS(Time!$E$5:$E$204,Time!$C$5:$C$204,$A65,Time!$D$5:$D$204,"Delivery"))</f>
        <v/>
      </c>
      <c r="K65" s="12">
        <f>IF($A65="","",SUMIFS(Time!$E$5:$E$204,Time!$C$5:$C$204,$A65,Time!$D$5:$D$204,"Pre-sales"))</f>
        <v/>
      </c>
      <c r="L65" s="15">
        <f>IF($A65="","",IFERROR(($F65-$J65)/$F65,0))</f>
        <v/>
      </c>
      <c r="M65" s="12">
        <f>IF($A65="","",IFERROR($D65/$C65,0))</f>
        <v/>
      </c>
      <c r="N65" s="12">
        <f>IF($A65="","",IF($M65=0,"",$M65-$F65))</f>
        <v/>
      </c>
      <c r="O65" s="8" t="n"/>
    </row>
    <row r="66">
      <c r="A66" s="8" t="n"/>
      <c r="B66" s="8" t="n"/>
      <c r="C66" s="13" t="n"/>
      <c r="D66" s="13" t="n"/>
      <c r="E66" s="8" t="n"/>
      <c r="F66" s="12">
        <f>IF($A66="","",SUMIFS(Time!$E$5:$E$204,Time!$C$5:$C$204,$A66))</f>
        <v/>
      </c>
      <c r="G66" s="14">
        <f>IF($A66="","",SUMIFS(Time!$E$5:$E$204,Time!$C$5:$C$204,$A66)*$C66)</f>
        <v/>
      </c>
      <c r="H66" s="9">
        <f>IF($A66="","",IFERROR($G66/$D66,0))</f>
        <v/>
      </c>
      <c r="I66" s="10">
        <f>IF($A66="","",$D66-$G66)</f>
        <v/>
      </c>
      <c r="J66" s="12">
        <f>IF($A66="","",SUMIFS(Time!$E$5:$E$204,Time!$C$5:$C$204,$A66,Time!$D$5:$D$204,"Delivery"))</f>
        <v/>
      </c>
      <c r="K66" s="12">
        <f>IF($A66="","",SUMIFS(Time!$E$5:$E$204,Time!$C$5:$C$204,$A66,Time!$D$5:$D$204,"Pre-sales"))</f>
        <v/>
      </c>
      <c r="L66" s="15">
        <f>IF($A66="","",IFERROR(($F66-$J66)/$F66,0))</f>
        <v/>
      </c>
      <c r="M66" s="12">
        <f>IF($A66="","",IFERROR($D66/$C66,0))</f>
        <v/>
      </c>
      <c r="N66" s="12">
        <f>IF($A66="","",IF($M66=0,"",$M66-$F66))</f>
        <v/>
      </c>
      <c r="O66" s="8" t="n"/>
    </row>
    <row r="67">
      <c r="A67" s="8" t="n"/>
      <c r="B67" s="8" t="n"/>
      <c r="C67" s="13" t="n"/>
      <c r="D67" s="13" t="n"/>
      <c r="E67" s="8" t="n"/>
      <c r="F67" s="12">
        <f>IF($A67="","",SUMIFS(Time!$E$5:$E$204,Time!$C$5:$C$204,$A67))</f>
        <v/>
      </c>
      <c r="G67" s="14">
        <f>IF($A67="","",SUMIFS(Time!$E$5:$E$204,Time!$C$5:$C$204,$A67)*$C67)</f>
        <v/>
      </c>
      <c r="H67" s="9">
        <f>IF($A67="","",IFERROR($G67/$D67,0))</f>
        <v/>
      </c>
      <c r="I67" s="10">
        <f>IF($A67="","",$D67-$G67)</f>
        <v/>
      </c>
      <c r="J67" s="12">
        <f>IF($A67="","",SUMIFS(Time!$E$5:$E$204,Time!$C$5:$C$204,$A67,Time!$D$5:$D$204,"Delivery"))</f>
        <v/>
      </c>
      <c r="K67" s="12">
        <f>IF($A67="","",SUMIFS(Time!$E$5:$E$204,Time!$C$5:$C$204,$A67,Time!$D$5:$D$204,"Pre-sales"))</f>
        <v/>
      </c>
      <c r="L67" s="15">
        <f>IF($A67="","",IFERROR(($F67-$J67)/$F67,0))</f>
        <v/>
      </c>
      <c r="M67" s="12">
        <f>IF($A67="","",IFERROR($D67/$C67,0))</f>
        <v/>
      </c>
      <c r="N67" s="12">
        <f>IF($A67="","",IF($M67=0,"",$M67-$F67))</f>
        <v/>
      </c>
      <c r="O67" s="8" t="n"/>
    </row>
    <row r="68">
      <c r="A68" s="8" t="n"/>
      <c r="B68" s="8" t="n"/>
      <c r="C68" s="13" t="n"/>
      <c r="D68" s="13" t="n"/>
      <c r="E68" s="8" t="n"/>
      <c r="F68" s="12">
        <f>IF($A68="","",SUMIFS(Time!$E$5:$E$204,Time!$C$5:$C$204,$A68))</f>
        <v/>
      </c>
      <c r="G68" s="14">
        <f>IF($A68="","",SUMIFS(Time!$E$5:$E$204,Time!$C$5:$C$204,$A68)*$C68)</f>
        <v/>
      </c>
      <c r="H68" s="9">
        <f>IF($A68="","",IFERROR($G68/$D68,0))</f>
        <v/>
      </c>
      <c r="I68" s="10">
        <f>IF($A68="","",$D68-$G68)</f>
        <v/>
      </c>
      <c r="J68" s="12">
        <f>IF($A68="","",SUMIFS(Time!$E$5:$E$204,Time!$C$5:$C$204,$A68,Time!$D$5:$D$204,"Delivery"))</f>
        <v/>
      </c>
      <c r="K68" s="12">
        <f>IF($A68="","",SUMIFS(Time!$E$5:$E$204,Time!$C$5:$C$204,$A68,Time!$D$5:$D$204,"Pre-sales"))</f>
        <v/>
      </c>
      <c r="L68" s="15">
        <f>IF($A68="","",IFERROR(($F68-$J68)/$F68,0))</f>
        <v/>
      </c>
      <c r="M68" s="12">
        <f>IF($A68="","",IFERROR($D68/$C68,0))</f>
        <v/>
      </c>
      <c r="N68" s="12">
        <f>IF($A68="","",IF($M68=0,"",$M68-$F68))</f>
        <v/>
      </c>
      <c r="O68" s="8" t="n"/>
    </row>
    <row r="69">
      <c r="A69" s="8" t="n"/>
      <c r="B69" s="8" t="n"/>
      <c r="C69" s="13" t="n"/>
      <c r="D69" s="13" t="n"/>
      <c r="E69" s="8" t="n"/>
      <c r="F69" s="12">
        <f>IF($A69="","",SUMIFS(Time!$E$5:$E$204,Time!$C$5:$C$204,$A69))</f>
        <v/>
      </c>
      <c r="G69" s="14">
        <f>IF($A69="","",SUMIFS(Time!$E$5:$E$204,Time!$C$5:$C$204,$A69)*$C69)</f>
        <v/>
      </c>
      <c r="H69" s="9">
        <f>IF($A69="","",IFERROR($G69/$D69,0))</f>
        <v/>
      </c>
      <c r="I69" s="10">
        <f>IF($A69="","",$D69-$G69)</f>
        <v/>
      </c>
      <c r="J69" s="12">
        <f>IF($A69="","",SUMIFS(Time!$E$5:$E$204,Time!$C$5:$C$204,$A69,Time!$D$5:$D$204,"Delivery"))</f>
        <v/>
      </c>
      <c r="K69" s="12">
        <f>IF($A69="","",SUMIFS(Time!$E$5:$E$204,Time!$C$5:$C$204,$A69,Time!$D$5:$D$204,"Pre-sales"))</f>
        <v/>
      </c>
      <c r="L69" s="15">
        <f>IF($A69="","",IFERROR(($F69-$J69)/$F69,0))</f>
        <v/>
      </c>
      <c r="M69" s="12">
        <f>IF($A69="","",IFERROR($D69/$C69,0))</f>
        <v/>
      </c>
      <c r="N69" s="12">
        <f>IF($A69="","",IF($M69=0,"",$M69-$F69))</f>
        <v/>
      </c>
      <c r="O69" s="8" t="n"/>
    </row>
    <row r="70">
      <c r="A70" s="8" t="n"/>
      <c r="B70" s="8" t="n"/>
      <c r="C70" s="13" t="n"/>
      <c r="D70" s="13" t="n"/>
      <c r="E70" s="8" t="n"/>
      <c r="F70" s="12">
        <f>IF($A70="","",SUMIFS(Time!$E$5:$E$204,Time!$C$5:$C$204,$A70))</f>
        <v/>
      </c>
      <c r="G70" s="14">
        <f>IF($A70="","",SUMIFS(Time!$E$5:$E$204,Time!$C$5:$C$204,$A70)*$C70)</f>
        <v/>
      </c>
      <c r="H70" s="9">
        <f>IF($A70="","",IFERROR($G70/$D70,0))</f>
        <v/>
      </c>
      <c r="I70" s="10">
        <f>IF($A70="","",$D70-$G70)</f>
        <v/>
      </c>
      <c r="J70" s="12">
        <f>IF($A70="","",SUMIFS(Time!$E$5:$E$204,Time!$C$5:$C$204,$A70,Time!$D$5:$D$204,"Delivery"))</f>
        <v/>
      </c>
      <c r="K70" s="12">
        <f>IF($A70="","",SUMIFS(Time!$E$5:$E$204,Time!$C$5:$C$204,$A70,Time!$D$5:$D$204,"Pre-sales"))</f>
        <v/>
      </c>
      <c r="L70" s="15">
        <f>IF($A70="","",IFERROR(($F70-$J70)/$F70,0))</f>
        <v/>
      </c>
      <c r="M70" s="12">
        <f>IF($A70="","",IFERROR($D70/$C70,0))</f>
        <v/>
      </c>
      <c r="N70" s="12">
        <f>IF($A70="","",IF($M70=0,"",$M70-$F70))</f>
        <v/>
      </c>
      <c r="O70" s="8" t="n"/>
    </row>
    <row r="71">
      <c r="A71" s="8" t="n"/>
      <c r="B71" s="8" t="n"/>
      <c r="C71" s="13" t="n"/>
      <c r="D71" s="13" t="n"/>
      <c r="E71" s="8" t="n"/>
      <c r="F71" s="12">
        <f>IF($A71="","",SUMIFS(Time!$E$5:$E$204,Time!$C$5:$C$204,$A71))</f>
        <v/>
      </c>
      <c r="G71" s="14">
        <f>IF($A71="","",SUMIFS(Time!$E$5:$E$204,Time!$C$5:$C$204,$A71)*$C71)</f>
        <v/>
      </c>
      <c r="H71" s="9">
        <f>IF($A71="","",IFERROR($G71/$D71,0))</f>
        <v/>
      </c>
      <c r="I71" s="10">
        <f>IF($A71="","",$D71-$G71)</f>
        <v/>
      </c>
      <c r="J71" s="12">
        <f>IF($A71="","",SUMIFS(Time!$E$5:$E$204,Time!$C$5:$C$204,$A71,Time!$D$5:$D$204,"Delivery"))</f>
        <v/>
      </c>
      <c r="K71" s="12">
        <f>IF($A71="","",SUMIFS(Time!$E$5:$E$204,Time!$C$5:$C$204,$A71,Time!$D$5:$D$204,"Pre-sales"))</f>
        <v/>
      </c>
      <c r="L71" s="15">
        <f>IF($A71="","",IFERROR(($F71-$J71)/$F71,0))</f>
        <v/>
      </c>
      <c r="M71" s="12">
        <f>IF($A71="","",IFERROR($D71/$C71,0))</f>
        <v/>
      </c>
      <c r="N71" s="12">
        <f>IF($A71="","",IF($M71=0,"",$M71-$F71))</f>
        <v/>
      </c>
      <c r="O71" s="8" t="n"/>
    </row>
    <row r="72">
      <c r="A72" s="8" t="n"/>
      <c r="B72" s="8" t="n"/>
      <c r="C72" s="13" t="n"/>
      <c r="D72" s="13" t="n"/>
      <c r="E72" s="8" t="n"/>
      <c r="F72" s="12">
        <f>IF($A72="","",SUMIFS(Time!$E$5:$E$204,Time!$C$5:$C$204,$A72))</f>
        <v/>
      </c>
      <c r="G72" s="14">
        <f>IF($A72="","",SUMIFS(Time!$E$5:$E$204,Time!$C$5:$C$204,$A72)*$C72)</f>
        <v/>
      </c>
      <c r="H72" s="9">
        <f>IF($A72="","",IFERROR($G72/$D72,0))</f>
        <v/>
      </c>
      <c r="I72" s="10">
        <f>IF($A72="","",$D72-$G72)</f>
        <v/>
      </c>
      <c r="J72" s="12">
        <f>IF($A72="","",SUMIFS(Time!$E$5:$E$204,Time!$C$5:$C$204,$A72,Time!$D$5:$D$204,"Delivery"))</f>
        <v/>
      </c>
      <c r="K72" s="12">
        <f>IF($A72="","",SUMIFS(Time!$E$5:$E$204,Time!$C$5:$C$204,$A72,Time!$D$5:$D$204,"Pre-sales"))</f>
        <v/>
      </c>
      <c r="L72" s="15">
        <f>IF($A72="","",IFERROR(($F72-$J72)/$F72,0))</f>
        <v/>
      </c>
      <c r="M72" s="12">
        <f>IF($A72="","",IFERROR($D72/$C72,0))</f>
        <v/>
      </c>
      <c r="N72" s="12">
        <f>IF($A72="","",IF($M72=0,"",$M72-$F72))</f>
        <v/>
      </c>
      <c r="O72" s="8" t="n"/>
    </row>
    <row r="73">
      <c r="A73" s="8" t="n"/>
      <c r="B73" s="8" t="n"/>
      <c r="C73" s="13" t="n"/>
      <c r="D73" s="13" t="n"/>
      <c r="E73" s="8" t="n"/>
      <c r="F73" s="12">
        <f>IF($A73="","",SUMIFS(Time!$E$5:$E$204,Time!$C$5:$C$204,$A73))</f>
        <v/>
      </c>
      <c r="G73" s="14">
        <f>IF($A73="","",SUMIFS(Time!$E$5:$E$204,Time!$C$5:$C$204,$A73)*$C73)</f>
        <v/>
      </c>
      <c r="H73" s="9">
        <f>IF($A73="","",IFERROR($G73/$D73,0))</f>
        <v/>
      </c>
      <c r="I73" s="10">
        <f>IF($A73="","",$D73-$G73)</f>
        <v/>
      </c>
      <c r="J73" s="12">
        <f>IF($A73="","",SUMIFS(Time!$E$5:$E$204,Time!$C$5:$C$204,$A73,Time!$D$5:$D$204,"Delivery"))</f>
        <v/>
      </c>
      <c r="K73" s="12">
        <f>IF($A73="","",SUMIFS(Time!$E$5:$E$204,Time!$C$5:$C$204,$A73,Time!$D$5:$D$204,"Pre-sales"))</f>
        <v/>
      </c>
      <c r="L73" s="15">
        <f>IF($A73="","",IFERROR(($F73-$J73)/$F73,0))</f>
        <v/>
      </c>
      <c r="M73" s="12">
        <f>IF($A73="","",IFERROR($D73/$C73,0))</f>
        <v/>
      </c>
      <c r="N73" s="12">
        <f>IF($A73="","",IF($M73=0,"",$M73-$F73))</f>
        <v/>
      </c>
      <c r="O73" s="8" t="n"/>
    </row>
    <row r="74">
      <c r="A74" s="8" t="n"/>
      <c r="B74" s="8" t="n"/>
      <c r="C74" s="13" t="n"/>
      <c r="D74" s="13" t="n"/>
      <c r="E74" s="8" t="n"/>
      <c r="F74" s="12">
        <f>IF($A74="","",SUMIFS(Time!$E$5:$E$204,Time!$C$5:$C$204,$A74))</f>
        <v/>
      </c>
      <c r="G74" s="14">
        <f>IF($A74="","",SUMIFS(Time!$E$5:$E$204,Time!$C$5:$C$204,$A74)*$C74)</f>
        <v/>
      </c>
      <c r="H74" s="9">
        <f>IF($A74="","",IFERROR($G74/$D74,0))</f>
        <v/>
      </c>
      <c r="I74" s="10">
        <f>IF($A74="","",$D74-$G74)</f>
        <v/>
      </c>
      <c r="J74" s="12">
        <f>IF($A74="","",SUMIFS(Time!$E$5:$E$204,Time!$C$5:$C$204,$A74,Time!$D$5:$D$204,"Delivery"))</f>
        <v/>
      </c>
      <c r="K74" s="12">
        <f>IF($A74="","",SUMIFS(Time!$E$5:$E$204,Time!$C$5:$C$204,$A74,Time!$D$5:$D$204,"Pre-sales"))</f>
        <v/>
      </c>
      <c r="L74" s="15">
        <f>IF($A74="","",IFERROR(($F74-$J74)/$F74,0))</f>
        <v/>
      </c>
      <c r="M74" s="12">
        <f>IF($A74="","",IFERROR($D74/$C74,0))</f>
        <v/>
      </c>
      <c r="N74" s="12">
        <f>IF($A74="","",IF($M74=0,"",$M74-$F74))</f>
        <v/>
      </c>
      <c r="O74" s="8" t="n"/>
    </row>
    <row r="75">
      <c r="A75" s="8" t="n"/>
      <c r="B75" s="8" t="n"/>
      <c r="C75" s="13" t="n"/>
      <c r="D75" s="13" t="n"/>
      <c r="E75" s="8" t="n"/>
      <c r="F75" s="12">
        <f>IF($A75="","",SUMIFS(Time!$E$5:$E$204,Time!$C$5:$C$204,$A75))</f>
        <v/>
      </c>
      <c r="G75" s="14">
        <f>IF($A75="","",SUMIFS(Time!$E$5:$E$204,Time!$C$5:$C$204,$A75)*$C75)</f>
        <v/>
      </c>
      <c r="H75" s="9">
        <f>IF($A75="","",IFERROR($G75/$D75,0))</f>
        <v/>
      </c>
      <c r="I75" s="10">
        <f>IF($A75="","",$D75-$G75)</f>
        <v/>
      </c>
      <c r="J75" s="12">
        <f>IF($A75="","",SUMIFS(Time!$E$5:$E$204,Time!$C$5:$C$204,$A75,Time!$D$5:$D$204,"Delivery"))</f>
        <v/>
      </c>
      <c r="K75" s="12">
        <f>IF($A75="","",SUMIFS(Time!$E$5:$E$204,Time!$C$5:$C$204,$A75,Time!$D$5:$D$204,"Pre-sales"))</f>
        <v/>
      </c>
      <c r="L75" s="15">
        <f>IF($A75="","",IFERROR(($F75-$J75)/$F75,0))</f>
        <v/>
      </c>
      <c r="M75" s="12">
        <f>IF($A75="","",IFERROR($D75/$C75,0))</f>
        <v/>
      </c>
      <c r="N75" s="12">
        <f>IF($A75="","",IF($M75=0,"",$M75-$F75))</f>
        <v/>
      </c>
      <c r="O75" s="8" t="n"/>
    </row>
    <row r="76">
      <c r="A76" s="8" t="n"/>
      <c r="B76" s="8" t="n"/>
      <c r="C76" s="13" t="n"/>
      <c r="D76" s="13" t="n"/>
      <c r="E76" s="8" t="n"/>
      <c r="F76" s="12">
        <f>IF($A76="","",SUMIFS(Time!$E$5:$E$204,Time!$C$5:$C$204,$A76))</f>
        <v/>
      </c>
      <c r="G76" s="14">
        <f>IF($A76="","",SUMIFS(Time!$E$5:$E$204,Time!$C$5:$C$204,$A76)*$C76)</f>
        <v/>
      </c>
      <c r="H76" s="9">
        <f>IF($A76="","",IFERROR($G76/$D76,0))</f>
        <v/>
      </c>
      <c r="I76" s="10">
        <f>IF($A76="","",$D76-$G76)</f>
        <v/>
      </c>
      <c r="J76" s="12">
        <f>IF($A76="","",SUMIFS(Time!$E$5:$E$204,Time!$C$5:$C$204,$A76,Time!$D$5:$D$204,"Delivery"))</f>
        <v/>
      </c>
      <c r="K76" s="12">
        <f>IF($A76="","",SUMIFS(Time!$E$5:$E$204,Time!$C$5:$C$204,$A76,Time!$D$5:$D$204,"Pre-sales"))</f>
        <v/>
      </c>
      <c r="L76" s="15">
        <f>IF($A76="","",IFERROR(($F76-$J76)/$F76,0))</f>
        <v/>
      </c>
      <c r="M76" s="12">
        <f>IF($A76="","",IFERROR($D76/$C76,0))</f>
        <v/>
      </c>
      <c r="N76" s="12">
        <f>IF($A76="","",IF($M76=0,"",$M76-$F76))</f>
        <v/>
      </c>
      <c r="O76" s="8" t="n"/>
    </row>
    <row r="77">
      <c r="A77" s="8" t="n"/>
      <c r="B77" s="8" t="n"/>
      <c r="C77" s="13" t="n"/>
      <c r="D77" s="13" t="n"/>
      <c r="E77" s="8" t="n"/>
      <c r="F77" s="12">
        <f>IF($A77="","",SUMIFS(Time!$E$5:$E$204,Time!$C$5:$C$204,$A77))</f>
        <v/>
      </c>
      <c r="G77" s="14">
        <f>IF($A77="","",SUMIFS(Time!$E$5:$E$204,Time!$C$5:$C$204,$A77)*$C77)</f>
        <v/>
      </c>
      <c r="H77" s="9">
        <f>IF($A77="","",IFERROR($G77/$D77,0))</f>
        <v/>
      </c>
      <c r="I77" s="10">
        <f>IF($A77="","",$D77-$G77)</f>
        <v/>
      </c>
      <c r="J77" s="12">
        <f>IF($A77="","",SUMIFS(Time!$E$5:$E$204,Time!$C$5:$C$204,$A77,Time!$D$5:$D$204,"Delivery"))</f>
        <v/>
      </c>
      <c r="K77" s="12">
        <f>IF($A77="","",SUMIFS(Time!$E$5:$E$204,Time!$C$5:$C$204,$A77,Time!$D$5:$D$204,"Pre-sales"))</f>
        <v/>
      </c>
      <c r="L77" s="15">
        <f>IF($A77="","",IFERROR(($F77-$J77)/$F77,0))</f>
        <v/>
      </c>
      <c r="M77" s="12">
        <f>IF($A77="","",IFERROR($D77/$C77,0))</f>
        <v/>
      </c>
      <c r="N77" s="12">
        <f>IF($A77="","",IF($M77=0,"",$M77-$F77))</f>
        <v/>
      </c>
      <c r="O77" s="8" t="n"/>
    </row>
    <row r="78">
      <c r="A78" s="8" t="n"/>
      <c r="B78" s="8" t="n"/>
      <c r="C78" s="13" t="n"/>
      <c r="D78" s="13" t="n"/>
      <c r="E78" s="8" t="n"/>
      <c r="F78" s="12">
        <f>IF($A78="","",SUMIFS(Time!$E$5:$E$204,Time!$C$5:$C$204,$A78))</f>
        <v/>
      </c>
      <c r="G78" s="14">
        <f>IF($A78="","",SUMIFS(Time!$E$5:$E$204,Time!$C$5:$C$204,$A78)*$C78)</f>
        <v/>
      </c>
      <c r="H78" s="9">
        <f>IF($A78="","",IFERROR($G78/$D78,0))</f>
        <v/>
      </c>
      <c r="I78" s="10">
        <f>IF($A78="","",$D78-$G78)</f>
        <v/>
      </c>
      <c r="J78" s="12">
        <f>IF($A78="","",SUMIFS(Time!$E$5:$E$204,Time!$C$5:$C$204,$A78,Time!$D$5:$D$204,"Delivery"))</f>
        <v/>
      </c>
      <c r="K78" s="12">
        <f>IF($A78="","",SUMIFS(Time!$E$5:$E$204,Time!$C$5:$C$204,$A78,Time!$D$5:$D$204,"Pre-sales"))</f>
        <v/>
      </c>
      <c r="L78" s="15">
        <f>IF($A78="","",IFERROR(($F78-$J78)/$F78,0))</f>
        <v/>
      </c>
      <c r="M78" s="12">
        <f>IF($A78="","",IFERROR($D78/$C78,0))</f>
        <v/>
      </c>
      <c r="N78" s="12">
        <f>IF($A78="","",IF($M78=0,"",$M78-$F78))</f>
        <v/>
      </c>
      <c r="O78" s="8" t="n"/>
    </row>
    <row r="79">
      <c r="A79" s="8" t="n"/>
      <c r="B79" s="8" t="n"/>
      <c r="C79" s="13" t="n"/>
      <c r="D79" s="13" t="n"/>
      <c r="E79" s="8" t="n"/>
      <c r="F79" s="12">
        <f>IF($A79="","",SUMIFS(Time!$E$5:$E$204,Time!$C$5:$C$204,$A79))</f>
        <v/>
      </c>
      <c r="G79" s="14">
        <f>IF($A79="","",SUMIFS(Time!$E$5:$E$204,Time!$C$5:$C$204,$A79)*$C79)</f>
        <v/>
      </c>
      <c r="H79" s="9">
        <f>IF($A79="","",IFERROR($G79/$D79,0))</f>
        <v/>
      </c>
      <c r="I79" s="10">
        <f>IF($A79="","",$D79-$G79)</f>
        <v/>
      </c>
      <c r="J79" s="12">
        <f>IF($A79="","",SUMIFS(Time!$E$5:$E$204,Time!$C$5:$C$204,$A79,Time!$D$5:$D$204,"Delivery"))</f>
        <v/>
      </c>
      <c r="K79" s="12">
        <f>IF($A79="","",SUMIFS(Time!$E$5:$E$204,Time!$C$5:$C$204,$A79,Time!$D$5:$D$204,"Pre-sales"))</f>
        <v/>
      </c>
      <c r="L79" s="15">
        <f>IF($A79="","",IFERROR(($F79-$J79)/$F79,0))</f>
        <v/>
      </c>
      <c r="M79" s="12">
        <f>IF($A79="","",IFERROR($D79/$C79,0))</f>
        <v/>
      </c>
      <c r="N79" s="12">
        <f>IF($A79="","",IF($M79=0,"",$M79-$F79))</f>
        <v/>
      </c>
      <c r="O79" s="8" t="n"/>
    </row>
    <row r="80">
      <c r="A80" s="8" t="n"/>
      <c r="B80" s="8" t="n"/>
      <c r="C80" s="13" t="n"/>
      <c r="D80" s="13" t="n"/>
      <c r="E80" s="8" t="n"/>
      <c r="F80" s="12">
        <f>IF($A80="","",SUMIFS(Time!$E$5:$E$204,Time!$C$5:$C$204,$A80))</f>
        <v/>
      </c>
      <c r="G80" s="14">
        <f>IF($A80="","",SUMIFS(Time!$E$5:$E$204,Time!$C$5:$C$204,$A80)*$C80)</f>
        <v/>
      </c>
      <c r="H80" s="9">
        <f>IF($A80="","",IFERROR($G80/$D80,0))</f>
        <v/>
      </c>
      <c r="I80" s="10">
        <f>IF($A80="","",$D80-$G80)</f>
        <v/>
      </c>
      <c r="J80" s="12">
        <f>IF($A80="","",SUMIFS(Time!$E$5:$E$204,Time!$C$5:$C$204,$A80,Time!$D$5:$D$204,"Delivery"))</f>
        <v/>
      </c>
      <c r="K80" s="12">
        <f>IF($A80="","",SUMIFS(Time!$E$5:$E$204,Time!$C$5:$C$204,$A80,Time!$D$5:$D$204,"Pre-sales"))</f>
        <v/>
      </c>
      <c r="L80" s="15">
        <f>IF($A80="","",IFERROR(($F80-$J80)/$F80,0))</f>
        <v/>
      </c>
      <c r="M80" s="12">
        <f>IF($A80="","",IFERROR($D80/$C80,0))</f>
        <v/>
      </c>
      <c r="N80" s="12">
        <f>IF($A80="","",IF($M80=0,"",$M80-$F80))</f>
        <v/>
      </c>
      <c r="O80" s="8" t="n"/>
    </row>
    <row r="81">
      <c r="A81" s="8" t="n"/>
      <c r="B81" s="8" t="n"/>
      <c r="C81" s="13" t="n"/>
      <c r="D81" s="13" t="n"/>
      <c r="E81" s="8" t="n"/>
      <c r="F81" s="12">
        <f>IF($A81="","",SUMIFS(Time!$E$5:$E$204,Time!$C$5:$C$204,$A81))</f>
        <v/>
      </c>
      <c r="G81" s="14">
        <f>IF($A81="","",SUMIFS(Time!$E$5:$E$204,Time!$C$5:$C$204,$A81)*$C81)</f>
        <v/>
      </c>
      <c r="H81" s="9">
        <f>IF($A81="","",IFERROR($G81/$D81,0))</f>
        <v/>
      </c>
      <c r="I81" s="10">
        <f>IF($A81="","",$D81-$G81)</f>
        <v/>
      </c>
      <c r="J81" s="12">
        <f>IF($A81="","",SUMIFS(Time!$E$5:$E$204,Time!$C$5:$C$204,$A81,Time!$D$5:$D$204,"Delivery"))</f>
        <v/>
      </c>
      <c r="K81" s="12">
        <f>IF($A81="","",SUMIFS(Time!$E$5:$E$204,Time!$C$5:$C$204,$A81,Time!$D$5:$D$204,"Pre-sales"))</f>
        <v/>
      </c>
      <c r="L81" s="15">
        <f>IF($A81="","",IFERROR(($F81-$J81)/$F81,0))</f>
        <v/>
      </c>
      <c r="M81" s="12">
        <f>IF($A81="","",IFERROR($D81/$C81,0))</f>
        <v/>
      </c>
      <c r="N81" s="12">
        <f>IF($A81="","",IF($M81=0,"",$M81-$F81))</f>
        <v/>
      </c>
      <c r="O81" s="8" t="n"/>
    </row>
    <row r="82">
      <c r="A82" s="8" t="n"/>
      <c r="B82" s="8" t="n"/>
      <c r="C82" s="13" t="n"/>
      <c r="D82" s="13" t="n"/>
      <c r="E82" s="8" t="n"/>
      <c r="F82" s="12">
        <f>IF($A82="","",SUMIFS(Time!$E$5:$E$204,Time!$C$5:$C$204,$A82))</f>
        <v/>
      </c>
      <c r="G82" s="14">
        <f>IF($A82="","",SUMIFS(Time!$E$5:$E$204,Time!$C$5:$C$204,$A82)*$C82)</f>
        <v/>
      </c>
      <c r="H82" s="9">
        <f>IF($A82="","",IFERROR($G82/$D82,0))</f>
        <v/>
      </c>
      <c r="I82" s="10">
        <f>IF($A82="","",$D82-$G82)</f>
        <v/>
      </c>
      <c r="J82" s="12">
        <f>IF($A82="","",SUMIFS(Time!$E$5:$E$204,Time!$C$5:$C$204,$A82,Time!$D$5:$D$204,"Delivery"))</f>
        <v/>
      </c>
      <c r="K82" s="12">
        <f>IF($A82="","",SUMIFS(Time!$E$5:$E$204,Time!$C$5:$C$204,$A82,Time!$D$5:$D$204,"Pre-sales"))</f>
        <v/>
      </c>
      <c r="L82" s="15">
        <f>IF($A82="","",IFERROR(($F82-$J82)/$F82,0))</f>
        <v/>
      </c>
      <c r="M82" s="12">
        <f>IF($A82="","",IFERROR($D82/$C82,0))</f>
        <v/>
      </c>
      <c r="N82" s="12">
        <f>IF($A82="","",IF($M82=0,"",$M82-$F82))</f>
        <v/>
      </c>
      <c r="O82" s="8" t="n"/>
    </row>
    <row r="83">
      <c r="A83" s="8" t="n"/>
      <c r="B83" s="8" t="n"/>
      <c r="C83" s="13" t="n"/>
      <c r="D83" s="13" t="n"/>
      <c r="E83" s="8" t="n"/>
      <c r="F83" s="12">
        <f>IF($A83="","",SUMIFS(Time!$E$5:$E$204,Time!$C$5:$C$204,$A83))</f>
        <v/>
      </c>
      <c r="G83" s="14">
        <f>IF($A83="","",SUMIFS(Time!$E$5:$E$204,Time!$C$5:$C$204,$A83)*$C83)</f>
        <v/>
      </c>
      <c r="H83" s="9">
        <f>IF($A83="","",IFERROR($G83/$D83,0))</f>
        <v/>
      </c>
      <c r="I83" s="10">
        <f>IF($A83="","",$D83-$G83)</f>
        <v/>
      </c>
      <c r="J83" s="12">
        <f>IF($A83="","",SUMIFS(Time!$E$5:$E$204,Time!$C$5:$C$204,$A83,Time!$D$5:$D$204,"Delivery"))</f>
        <v/>
      </c>
      <c r="K83" s="12">
        <f>IF($A83="","",SUMIFS(Time!$E$5:$E$204,Time!$C$5:$C$204,$A83,Time!$D$5:$D$204,"Pre-sales"))</f>
        <v/>
      </c>
      <c r="L83" s="15">
        <f>IF($A83="","",IFERROR(($F83-$J83)/$F83,0))</f>
        <v/>
      </c>
      <c r="M83" s="12">
        <f>IF($A83="","",IFERROR($D83/$C83,0))</f>
        <v/>
      </c>
      <c r="N83" s="12">
        <f>IF($A83="","",IF($M83=0,"",$M83-$F83))</f>
        <v/>
      </c>
      <c r="O83" s="8" t="n"/>
    </row>
    <row r="84">
      <c r="A84" s="8" t="n"/>
      <c r="B84" s="8" t="n"/>
      <c r="C84" s="13" t="n"/>
      <c r="D84" s="13" t="n"/>
      <c r="E84" s="8" t="n"/>
      <c r="F84" s="12">
        <f>IF($A84="","",SUMIFS(Time!$E$5:$E$204,Time!$C$5:$C$204,$A84))</f>
        <v/>
      </c>
      <c r="G84" s="14">
        <f>IF($A84="","",SUMIFS(Time!$E$5:$E$204,Time!$C$5:$C$204,$A84)*$C84)</f>
        <v/>
      </c>
      <c r="H84" s="9">
        <f>IF($A84="","",IFERROR($G84/$D84,0))</f>
        <v/>
      </c>
      <c r="I84" s="10">
        <f>IF($A84="","",$D84-$G84)</f>
        <v/>
      </c>
      <c r="J84" s="12">
        <f>IF($A84="","",SUMIFS(Time!$E$5:$E$204,Time!$C$5:$C$204,$A84,Time!$D$5:$D$204,"Delivery"))</f>
        <v/>
      </c>
      <c r="K84" s="12">
        <f>IF($A84="","",SUMIFS(Time!$E$5:$E$204,Time!$C$5:$C$204,$A84,Time!$D$5:$D$204,"Pre-sales"))</f>
        <v/>
      </c>
      <c r="L84" s="15">
        <f>IF($A84="","",IFERROR(($F84-$J84)/$F84,0))</f>
        <v/>
      </c>
      <c r="M84" s="12">
        <f>IF($A84="","",IFERROR($D84/$C84,0))</f>
        <v/>
      </c>
      <c r="N84" s="12">
        <f>IF($A84="","",IF($M84=0,"",$M84-$F84))</f>
        <v/>
      </c>
      <c r="O84" s="8" t="n"/>
    </row>
    <row r="85">
      <c r="A85" s="8" t="n"/>
      <c r="B85" s="8" t="n"/>
      <c r="C85" s="13" t="n"/>
      <c r="D85" s="13" t="n"/>
      <c r="E85" s="8" t="n"/>
      <c r="F85" s="12">
        <f>IF($A85="","",SUMIFS(Time!$E$5:$E$204,Time!$C$5:$C$204,$A85))</f>
        <v/>
      </c>
      <c r="G85" s="14">
        <f>IF($A85="","",SUMIFS(Time!$E$5:$E$204,Time!$C$5:$C$204,$A85)*$C85)</f>
        <v/>
      </c>
      <c r="H85" s="9">
        <f>IF($A85="","",IFERROR($G85/$D85,0))</f>
        <v/>
      </c>
      <c r="I85" s="10">
        <f>IF($A85="","",$D85-$G85)</f>
        <v/>
      </c>
      <c r="J85" s="12">
        <f>IF($A85="","",SUMIFS(Time!$E$5:$E$204,Time!$C$5:$C$204,$A85,Time!$D$5:$D$204,"Delivery"))</f>
        <v/>
      </c>
      <c r="K85" s="12">
        <f>IF($A85="","",SUMIFS(Time!$E$5:$E$204,Time!$C$5:$C$204,$A85,Time!$D$5:$D$204,"Pre-sales"))</f>
        <v/>
      </c>
      <c r="L85" s="15">
        <f>IF($A85="","",IFERROR(($F85-$J85)/$F85,0))</f>
        <v/>
      </c>
      <c r="M85" s="12">
        <f>IF($A85="","",IFERROR($D85/$C85,0))</f>
        <v/>
      </c>
      <c r="N85" s="12">
        <f>IF($A85="","",IF($M85=0,"",$M85-$F85))</f>
        <v/>
      </c>
      <c r="O85" s="8" t="n"/>
    </row>
    <row r="86">
      <c r="A86" s="8" t="n"/>
      <c r="B86" s="8" t="n"/>
      <c r="C86" s="13" t="n"/>
      <c r="D86" s="13" t="n"/>
      <c r="E86" s="8" t="n"/>
      <c r="F86" s="12">
        <f>IF($A86="","",SUMIFS(Time!$E$5:$E$204,Time!$C$5:$C$204,$A86))</f>
        <v/>
      </c>
      <c r="G86" s="14">
        <f>IF($A86="","",SUMIFS(Time!$E$5:$E$204,Time!$C$5:$C$204,$A86)*$C86)</f>
        <v/>
      </c>
      <c r="H86" s="9">
        <f>IF($A86="","",IFERROR($G86/$D86,0))</f>
        <v/>
      </c>
      <c r="I86" s="10">
        <f>IF($A86="","",$D86-$G86)</f>
        <v/>
      </c>
      <c r="J86" s="12">
        <f>IF($A86="","",SUMIFS(Time!$E$5:$E$204,Time!$C$5:$C$204,$A86,Time!$D$5:$D$204,"Delivery"))</f>
        <v/>
      </c>
      <c r="K86" s="12">
        <f>IF($A86="","",SUMIFS(Time!$E$5:$E$204,Time!$C$5:$C$204,$A86,Time!$D$5:$D$204,"Pre-sales"))</f>
        <v/>
      </c>
      <c r="L86" s="15">
        <f>IF($A86="","",IFERROR(($F86-$J86)/$F86,0))</f>
        <v/>
      </c>
      <c r="M86" s="12">
        <f>IF($A86="","",IFERROR($D86/$C86,0))</f>
        <v/>
      </c>
      <c r="N86" s="12">
        <f>IF($A86="","",IF($M86=0,"",$M86-$F86))</f>
        <v/>
      </c>
      <c r="O86" s="8" t="n"/>
    </row>
    <row r="87">
      <c r="A87" s="8" t="n"/>
      <c r="B87" s="8" t="n"/>
      <c r="C87" s="13" t="n"/>
      <c r="D87" s="13" t="n"/>
      <c r="E87" s="8" t="n"/>
      <c r="F87" s="12">
        <f>IF($A87="","",SUMIFS(Time!$E$5:$E$204,Time!$C$5:$C$204,$A87))</f>
        <v/>
      </c>
      <c r="G87" s="14">
        <f>IF($A87="","",SUMIFS(Time!$E$5:$E$204,Time!$C$5:$C$204,$A87)*$C87)</f>
        <v/>
      </c>
      <c r="H87" s="9">
        <f>IF($A87="","",IFERROR($G87/$D87,0))</f>
        <v/>
      </c>
      <c r="I87" s="10">
        <f>IF($A87="","",$D87-$G87)</f>
        <v/>
      </c>
      <c r="J87" s="12">
        <f>IF($A87="","",SUMIFS(Time!$E$5:$E$204,Time!$C$5:$C$204,$A87,Time!$D$5:$D$204,"Delivery"))</f>
        <v/>
      </c>
      <c r="K87" s="12">
        <f>IF($A87="","",SUMIFS(Time!$E$5:$E$204,Time!$C$5:$C$204,$A87,Time!$D$5:$D$204,"Pre-sales"))</f>
        <v/>
      </c>
      <c r="L87" s="15">
        <f>IF($A87="","",IFERROR(($F87-$J87)/$F87,0))</f>
        <v/>
      </c>
      <c r="M87" s="12">
        <f>IF($A87="","",IFERROR($D87/$C87,0))</f>
        <v/>
      </c>
      <c r="N87" s="12">
        <f>IF($A87="","",IF($M87=0,"",$M87-$F87))</f>
        <v/>
      </c>
      <c r="O87" s="8" t="n"/>
    </row>
    <row r="88">
      <c r="A88" s="8" t="n"/>
      <c r="B88" s="8" t="n"/>
      <c r="C88" s="13" t="n"/>
      <c r="D88" s="13" t="n"/>
      <c r="E88" s="8" t="n"/>
      <c r="F88" s="12">
        <f>IF($A88="","",SUMIFS(Time!$E$5:$E$204,Time!$C$5:$C$204,$A88))</f>
        <v/>
      </c>
      <c r="G88" s="14">
        <f>IF($A88="","",SUMIFS(Time!$E$5:$E$204,Time!$C$5:$C$204,$A88)*$C88)</f>
        <v/>
      </c>
      <c r="H88" s="9">
        <f>IF($A88="","",IFERROR($G88/$D88,0))</f>
        <v/>
      </c>
      <c r="I88" s="10">
        <f>IF($A88="","",$D88-$G88)</f>
        <v/>
      </c>
      <c r="J88" s="12">
        <f>IF($A88="","",SUMIFS(Time!$E$5:$E$204,Time!$C$5:$C$204,$A88,Time!$D$5:$D$204,"Delivery"))</f>
        <v/>
      </c>
      <c r="K88" s="12">
        <f>IF($A88="","",SUMIFS(Time!$E$5:$E$204,Time!$C$5:$C$204,$A88,Time!$D$5:$D$204,"Pre-sales"))</f>
        <v/>
      </c>
      <c r="L88" s="15">
        <f>IF($A88="","",IFERROR(($F88-$J88)/$F88,0))</f>
        <v/>
      </c>
      <c r="M88" s="12">
        <f>IF($A88="","",IFERROR($D88/$C88,0))</f>
        <v/>
      </c>
      <c r="N88" s="12">
        <f>IF($A88="","",IF($M88=0,"",$M88-$F88))</f>
        <v/>
      </c>
      <c r="O88" s="8" t="n"/>
    </row>
    <row r="89">
      <c r="A89" s="8" t="n"/>
      <c r="B89" s="8" t="n"/>
      <c r="C89" s="13" t="n"/>
      <c r="D89" s="13" t="n"/>
      <c r="E89" s="8" t="n"/>
      <c r="F89" s="12">
        <f>IF($A89="","",SUMIFS(Time!$E$5:$E$204,Time!$C$5:$C$204,$A89))</f>
        <v/>
      </c>
      <c r="G89" s="14">
        <f>IF($A89="","",SUMIFS(Time!$E$5:$E$204,Time!$C$5:$C$204,$A89)*$C89)</f>
        <v/>
      </c>
      <c r="H89" s="9">
        <f>IF($A89="","",IFERROR($G89/$D89,0))</f>
        <v/>
      </c>
      <c r="I89" s="10">
        <f>IF($A89="","",$D89-$G89)</f>
        <v/>
      </c>
      <c r="J89" s="12">
        <f>IF($A89="","",SUMIFS(Time!$E$5:$E$204,Time!$C$5:$C$204,$A89,Time!$D$5:$D$204,"Delivery"))</f>
        <v/>
      </c>
      <c r="K89" s="12">
        <f>IF($A89="","",SUMIFS(Time!$E$5:$E$204,Time!$C$5:$C$204,$A89,Time!$D$5:$D$204,"Pre-sales"))</f>
        <v/>
      </c>
      <c r="L89" s="15">
        <f>IF($A89="","",IFERROR(($F89-$J89)/$F89,0))</f>
        <v/>
      </c>
      <c r="M89" s="12">
        <f>IF($A89="","",IFERROR($D89/$C89,0))</f>
        <v/>
      </c>
      <c r="N89" s="12">
        <f>IF($A89="","",IF($M89=0,"",$M89-$F89))</f>
        <v/>
      </c>
      <c r="O89" s="8" t="n"/>
    </row>
    <row r="90">
      <c r="A90" s="8" t="n"/>
      <c r="B90" s="8" t="n"/>
      <c r="C90" s="13" t="n"/>
      <c r="D90" s="13" t="n"/>
      <c r="E90" s="8" t="n"/>
      <c r="F90" s="12">
        <f>IF($A90="","",SUMIFS(Time!$E$5:$E$204,Time!$C$5:$C$204,$A90))</f>
        <v/>
      </c>
      <c r="G90" s="14">
        <f>IF($A90="","",SUMIFS(Time!$E$5:$E$204,Time!$C$5:$C$204,$A90)*$C90)</f>
        <v/>
      </c>
      <c r="H90" s="9">
        <f>IF($A90="","",IFERROR($G90/$D90,0))</f>
        <v/>
      </c>
      <c r="I90" s="10">
        <f>IF($A90="","",$D90-$G90)</f>
        <v/>
      </c>
      <c r="J90" s="12">
        <f>IF($A90="","",SUMIFS(Time!$E$5:$E$204,Time!$C$5:$C$204,$A90,Time!$D$5:$D$204,"Delivery"))</f>
        <v/>
      </c>
      <c r="K90" s="12">
        <f>IF($A90="","",SUMIFS(Time!$E$5:$E$204,Time!$C$5:$C$204,$A90,Time!$D$5:$D$204,"Pre-sales"))</f>
        <v/>
      </c>
      <c r="L90" s="15">
        <f>IF($A90="","",IFERROR(($F90-$J90)/$F90,0))</f>
        <v/>
      </c>
      <c r="M90" s="12">
        <f>IF($A90="","",IFERROR($D90/$C90,0))</f>
        <v/>
      </c>
      <c r="N90" s="12">
        <f>IF($A90="","",IF($M90=0,"",$M90-$F90))</f>
        <v/>
      </c>
      <c r="O90" s="8" t="n"/>
    </row>
    <row r="91">
      <c r="A91" s="8" t="n"/>
      <c r="B91" s="8" t="n"/>
      <c r="C91" s="13" t="n"/>
      <c r="D91" s="13" t="n"/>
      <c r="E91" s="8" t="n"/>
      <c r="F91" s="12">
        <f>IF($A91="","",SUMIFS(Time!$E$5:$E$204,Time!$C$5:$C$204,$A91))</f>
        <v/>
      </c>
      <c r="G91" s="14">
        <f>IF($A91="","",SUMIFS(Time!$E$5:$E$204,Time!$C$5:$C$204,$A91)*$C91)</f>
        <v/>
      </c>
      <c r="H91" s="9">
        <f>IF($A91="","",IFERROR($G91/$D91,0))</f>
        <v/>
      </c>
      <c r="I91" s="10">
        <f>IF($A91="","",$D91-$G91)</f>
        <v/>
      </c>
      <c r="J91" s="12">
        <f>IF($A91="","",SUMIFS(Time!$E$5:$E$204,Time!$C$5:$C$204,$A91,Time!$D$5:$D$204,"Delivery"))</f>
        <v/>
      </c>
      <c r="K91" s="12">
        <f>IF($A91="","",SUMIFS(Time!$E$5:$E$204,Time!$C$5:$C$204,$A91,Time!$D$5:$D$204,"Pre-sales"))</f>
        <v/>
      </c>
      <c r="L91" s="15">
        <f>IF($A91="","",IFERROR(($F91-$J91)/$F91,0))</f>
        <v/>
      </c>
      <c r="M91" s="12">
        <f>IF($A91="","",IFERROR($D91/$C91,0))</f>
        <v/>
      </c>
      <c r="N91" s="12">
        <f>IF($A91="","",IF($M91=0,"",$M91-$F91))</f>
        <v/>
      </c>
      <c r="O91" s="8" t="n"/>
    </row>
    <row r="92">
      <c r="A92" s="8" t="n"/>
      <c r="B92" s="8" t="n"/>
      <c r="C92" s="13" t="n"/>
      <c r="D92" s="13" t="n"/>
      <c r="E92" s="8" t="n"/>
      <c r="F92" s="12">
        <f>IF($A92="","",SUMIFS(Time!$E$5:$E$204,Time!$C$5:$C$204,$A92))</f>
        <v/>
      </c>
      <c r="G92" s="14">
        <f>IF($A92="","",SUMIFS(Time!$E$5:$E$204,Time!$C$5:$C$204,$A92)*$C92)</f>
        <v/>
      </c>
      <c r="H92" s="9">
        <f>IF($A92="","",IFERROR($G92/$D92,0))</f>
        <v/>
      </c>
      <c r="I92" s="10">
        <f>IF($A92="","",$D92-$G92)</f>
        <v/>
      </c>
      <c r="J92" s="12">
        <f>IF($A92="","",SUMIFS(Time!$E$5:$E$204,Time!$C$5:$C$204,$A92,Time!$D$5:$D$204,"Delivery"))</f>
        <v/>
      </c>
      <c r="K92" s="12">
        <f>IF($A92="","",SUMIFS(Time!$E$5:$E$204,Time!$C$5:$C$204,$A92,Time!$D$5:$D$204,"Pre-sales"))</f>
        <v/>
      </c>
      <c r="L92" s="15">
        <f>IF($A92="","",IFERROR(($F92-$J92)/$F92,0))</f>
        <v/>
      </c>
      <c r="M92" s="12">
        <f>IF($A92="","",IFERROR($D92/$C92,0))</f>
        <v/>
      </c>
      <c r="N92" s="12">
        <f>IF($A92="","",IF($M92=0,"",$M92-$F92))</f>
        <v/>
      </c>
      <c r="O92" s="8" t="n"/>
    </row>
    <row r="93">
      <c r="A93" s="8" t="n"/>
      <c r="B93" s="8" t="n"/>
      <c r="C93" s="13" t="n"/>
      <c r="D93" s="13" t="n"/>
      <c r="E93" s="8" t="n"/>
      <c r="F93" s="12">
        <f>IF($A93="","",SUMIFS(Time!$E$5:$E$204,Time!$C$5:$C$204,$A93))</f>
        <v/>
      </c>
      <c r="G93" s="14">
        <f>IF($A93="","",SUMIFS(Time!$E$5:$E$204,Time!$C$5:$C$204,$A93)*$C93)</f>
        <v/>
      </c>
      <c r="H93" s="9">
        <f>IF($A93="","",IFERROR($G93/$D93,0))</f>
        <v/>
      </c>
      <c r="I93" s="10">
        <f>IF($A93="","",$D93-$G93)</f>
        <v/>
      </c>
      <c r="J93" s="12">
        <f>IF($A93="","",SUMIFS(Time!$E$5:$E$204,Time!$C$5:$C$204,$A93,Time!$D$5:$D$204,"Delivery"))</f>
        <v/>
      </c>
      <c r="K93" s="12">
        <f>IF($A93="","",SUMIFS(Time!$E$5:$E$204,Time!$C$5:$C$204,$A93,Time!$D$5:$D$204,"Pre-sales"))</f>
        <v/>
      </c>
      <c r="L93" s="15">
        <f>IF($A93="","",IFERROR(($F93-$J93)/$F93,0))</f>
        <v/>
      </c>
      <c r="M93" s="12">
        <f>IF($A93="","",IFERROR($D93/$C93,0))</f>
        <v/>
      </c>
      <c r="N93" s="12">
        <f>IF($A93="","",IF($M93=0,"",$M93-$F93))</f>
        <v/>
      </c>
      <c r="O93" s="8" t="n"/>
    </row>
    <row r="94">
      <c r="A94" s="8" t="n"/>
      <c r="B94" s="8" t="n"/>
      <c r="C94" s="13" t="n"/>
      <c r="D94" s="13" t="n"/>
      <c r="E94" s="8" t="n"/>
      <c r="F94" s="12">
        <f>IF($A94="","",SUMIFS(Time!$E$5:$E$204,Time!$C$5:$C$204,$A94))</f>
        <v/>
      </c>
      <c r="G94" s="14">
        <f>IF($A94="","",SUMIFS(Time!$E$5:$E$204,Time!$C$5:$C$204,$A94)*$C94)</f>
        <v/>
      </c>
      <c r="H94" s="9">
        <f>IF($A94="","",IFERROR($G94/$D94,0))</f>
        <v/>
      </c>
      <c r="I94" s="10">
        <f>IF($A94="","",$D94-$G94)</f>
        <v/>
      </c>
      <c r="J94" s="12">
        <f>IF($A94="","",SUMIFS(Time!$E$5:$E$204,Time!$C$5:$C$204,$A94,Time!$D$5:$D$204,"Delivery"))</f>
        <v/>
      </c>
      <c r="K94" s="12">
        <f>IF($A94="","",SUMIFS(Time!$E$5:$E$204,Time!$C$5:$C$204,$A94,Time!$D$5:$D$204,"Pre-sales"))</f>
        <v/>
      </c>
      <c r="L94" s="15">
        <f>IF($A94="","",IFERROR(($F94-$J94)/$F94,0))</f>
        <v/>
      </c>
      <c r="M94" s="12">
        <f>IF($A94="","",IFERROR($D94/$C94,0))</f>
        <v/>
      </c>
      <c r="N94" s="12">
        <f>IF($A94="","",IF($M94=0,"",$M94-$F94))</f>
        <v/>
      </c>
      <c r="O94" s="8" t="n"/>
    </row>
    <row r="95">
      <c r="A95" s="8" t="n"/>
      <c r="B95" s="8" t="n"/>
      <c r="C95" s="13" t="n"/>
      <c r="D95" s="13" t="n"/>
      <c r="E95" s="8" t="n"/>
      <c r="F95" s="12">
        <f>IF($A95="","",SUMIFS(Time!$E$5:$E$204,Time!$C$5:$C$204,$A95))</f>
        <v/>
      </c>
      <c r="G95" s="14">
        <f>IF($A95="","",SUMIFS(Time!$E$5:$E$204,Time!$C$5:$C$204,$A95)*$C95)</f>
        <v/>
      </c>
      <c r="H95" s="9">
        <f>IF($A95="","",IFERROR($G95/$D95,0))</f>
        <v/>
      </c>
      <c r="I95" s="10">
        <f>IF($A95="","",$D95-$G95)</f>
        <v/>
      </c>
      <c r="J95" s="12">
        <f>IF($A95="","",SUMIFS(Time!$E$5:$E$204,Time!$C$5:$C$204,$A95,Time!$D$5:$D$204,"Delivery"))</f>
        <v/>
      </c>
      <c r="K95" s="12">
        <f>IF($A95="","",SUMIFS(Time!$E$5:$E$204,Time!$C$5:$C$204,$A95,Time!$D$5:$D$204,"Pre-sales"))</f>
        <v/>
      </c>
      <c r="L95" s="15">
        <f>IF($A95="","",IFERROR(($F95-$J95)/$F95,0))</f>
        <v/>
      </c>
      <c r="M95" s="12">
        <f>IF($A95="","",IFERROR($D95/$C95,0))</f>
        <v/>
      </c>
      <c r="N95" s="12">
        <f>IF($A95="","",IF($M95=0,"",$M95-$F95))</f>
        <v/>
      </c>
      <c r="O95" s="8" t="n"/>
    </row>
    <row r="96">
      <c r="A96" s="8" t="n"/>
      <c r="B96" s="8" t="n"/>
      <c r="C96" s="13" t="n"/>
      <c r="D96" s="13" t="n"/>
      <c r="E96" s="8" t="n"/>
      <c r="F96" s="12">
        <f>IF($A96="","",SUMIFS(Time!$E$5:$E$204,Time!$C$5:$C$204,$A96))</f>
        <v/>
      </c>
      <c r="G96" s="14">
        <f>IF($A96="","",SUMIFS(Time!$E$5:$E$204,Time!$C$5:$C$204,$A96)*$C96)</f>
        <v/>
      </c>
      <c r="H96" s="9">
        <f>IF($A96="","",IFERROR($G96/$D96,0))</f>
        <v/>
      </c>
      <c r="I96" s="10">
        <f>IF($A96="","",$D96-$G96)</f>
        <v/>
      </c>
      <c r="J96" s="12">
        <f>IF($A96="","",SUMIFS(Time!$E$5:$E$204,Time!$C$5:$C$204,$A96,Time!$D$5:$D$204,"Delivery"))</f>
        <v/>
      </c>
      <c r="K96" s="12">
        <f>IF($A96="","",SUMIFS(Time!$E$5:$E$204,Time!$C$5:$C$204,$A96,Time!$D$5:$D$204,"Pre-sales"))</f>
        <v/>
      </c>
      <c r="L96" s="15">
        <f>IF($A96="","",IFERROR(($F96-$J96)/$F96,0))</f>
        <v/>
      </c>
      <c r="M96" s="12">
        <f>IF($A96="","",IFERROR($D96/$C96,0))</f>
        <v/>
      </c>
      <c r="N96" s="12">
        <f>IF($A96="","",IF($M96=0,"",$M96-$F96))</f>
        <v/>
      </c>
      <c r="O96" s="8" t="n"/>
    </row>
    <row r="97">
      <c r="A97" s="8" t="n"/>
      <c r="B97" s="8" t="n"/>
      <c r="C97" s="13" t="n"/>
      <c r="D97" s="13" t="n"/>
      <c r="E97" s="8" t="n"/>
      <c r="F97" s="12">
        <f>IF($A97="","",SUMIFS(Time!$E$5:$E$204,Time!$C$5:$C$204,$A97))</f>
        <v/>
      </c>
      <c r="G97" s="14">
        <f>IF($A97="","",SUMIFS(Time!$E$5:$E$204,Time!$C$5:$C$204,$A97)*$C97)</f>
        <v/>
      </c>
      <c r="H97" s="9">
        <f>IF($A97="","",IFERROR($G97/$D97,0))</f>
        <v/>
      </c>
      <c r="I97" s="10">
        <f>IF($A97="","",$D97-$G97)</f>
        <v/>
      </c>
      <c r="J97" s="12">
        <f>IF($A97="","",SUMIFS(Time!$E$5:$E$204,Time!$C$5:$C$204,$A97,Time!$D$5:$D$204,"Delivery"))</f>
        <v/>
      </c>
      <c r="K97" s="12">
        <f>IF($A97="","",SUMIFS(Time!$E$5:$E$204,Time!$C$5:$C$204,$A97,Time!$D$5:$D$204,"Pre-sales"))</f>
        <v/>
      </c>
      <c r="L97" s="15">
        <f>IF($A97="","",IFERROR(($F97-$J97)/$F97,0))</f>
        <v/>
      </c>
      <c r="M97" s="12">
        <f>IF($A97="","",IFERROR($D97/$C97,0))</f>
        <v/>
      </c>
      <c r="N97" s="12">
        <f>IF($A97="","",IF($M97=0,"",$M97-$F97))</f>
        <v/>
      </c>
      <c r="O97" s="8" t="n"/>
    </row>
    <row r="98">
      <c r="A98" s="8" t="n"/>
      <c r="B98" s="8" t="n"/>
      <c r="C98" s="13" t="n"/>
      <c r="D98" s="13" t="n"/>
      <c r="E98" s="8" t="n"/>
      <c r="F98" s="12">
        <f>IF($A98="","",SUMIFS(Time!$E$5:$E$204,Time!$C$5:$C$204,$A98))</f>
        <v/>
      </c>
      <c r="G98" s="14">
        <f>IF($A98="","",SUMIFS(Time!$E$5:$E$204,Time!$C$5:$C$204,$A98)*$C98)</f>
        <v/>
      </c>
      <c r="H98" s="9">
        <f>IF($A98="","",IFERROR($G98/$D98,0))</f>
        <v/>
      </c>
      <c r="I98" s="10">
        <f>IF($A98="","",$D98-$G98)</f>
        <v/>
      </c>
      <c r="J98" s="12">
        <f>IF($A98="","",SUMIFS(Time!$E$5:$E$204,Time!$C$5:$C$204,$A98,Time!$D$5:$D$204,"Delivery"))</f>
        <v/>
      </c>
      <c r="K98" s="12">
        <f>IF($A98="","",SUMIFS(Time!$E$5:$E$204,Time!$C$5:$C$204,$A98,Time!$D$5:$D$204,"Pre-sales"))</f>
        <v/>
      </c>
      <c r="L98" s="15">
        <f>IF($A98="","",IFERROR(($F98-$J98)/$F98,0))</f>
        <v/>
      </c>
      <c r="M98" s="12">
        <f>IF($A98="","",IFERROR($D98/$C98,0))</f>
        <v/>
      </c>
      <c r="N98" s="12">
        <f>IF($A98="","",IF($M98=0,"",$M98-$F98))</f>
        <v/>
      </c>
      <c r="O98" s="8" t="n"/>
    </row>
    <row r="99">
      <c r="A99" s="8" t="n"/>
      <c r="B99" s="8" t="n"/>
      <c r="C99" s="13" t="n"/>
      <c r="D99" s="13" t="n"/>
      <c r="E99" s="8" t="n"/>
      <c r="F99" s="12">
        <f>IF($A99="","",SUMIFS(Time!$E$5:$E$204,Time!$C$5:$C$204,$A99))</f>
        <v/>
      </c>
      <c r="G99" s="14">
        <f>IF($A99="","",SUMIFS(Time!$E$5:$E$204,Time!$C$5:$C$204,$A99)*$C99)</f>
        <v/>
      </c>
      <c r="H99" s="9">
        <f>IF($A99="","",IFERROR($G99/$D99,0))</f>
        <v/>
      </c>
      <c r="I99" s="10">
        <f>IF($A99="","",$D99-$G99)</f>
        <v/>
      </c>
      <c r="J99" s="12">
        <f>IF($A99="","",SUMIFS(Time!$E$5:$E$204,Time!$C$5:$C$204,$A99,Time!$D$5:$D$204,"Delivery"))</f>
        <v/>
      </c>
      <c r="K99" s="12">
        <f>IF($A99="","",SUMIFS(Time!$E$5:$E$204,Time!$C$5:$C$204,$A99,Time!$D$5:$D$204,"Pre-sales"))</f>
        <v/>
      </c>
      <c r="L99" s="15">
        <f>IF($A99="","",IFERROR(($F99-$J99)/$F99,0))</f>
        <v/>
      </c>
      <c r="M99" s="12">
        <f>IF($A99="","",IFERROR($D99/$C99,0))</f>
        <v/>
      </c>
      <c r="N99" s="12">
        <f>IF($A99="","",IF($M99=0,"",$M99-$F99))</f>
        <v/>
      </c>
      <c r="O99" s="8" t="n"/>
    </row>
    <row r="100">
      <c r="A100" s="8" t="n"/>
      <c r="B100" s="8" t="n"/>
      <c r="C100" s="13" t="n"/>
      <c r="D100" s="13" t="n"/>
      <c r="E100" s="8" t="n"/>
      <c r="F100" s="12">
        <f>IF($A100="","",SUMIFS(Time!$E$5:$E$204,Time!$C$5:$C$204,$A100))</f>
        <v/>
      </c>
      <c r="G100" s="14">
        <f>IF($A100="","",SUMIFS(Time!$E$5:$E$204,Time!$C$5:$C$204,$A100)*$C100)</f>
        <v/>
      </c>
      <c r="H100" s="9">
        <f>IF($A100="","",IFERROR($G100/$D100,0))</f>
        <v/>
      </c>
      <c r="I100" s="10">
        <f>IF($A100="","",$D100-$G100)</f>
        <v/>
      </c>
      <c r="J100" s="12">
        <f>IF($A100="","",SUMIFS(Time!$E$5:$E$204,Time!$C$5:$C$204,$A100,Time!$D$5:$D$204,"Delivery"))</f>
        <v/>
      </c>
      <c r="K100" s="12">
        <f>IF($A100="","",SUMIFS(Time!$E$5:$E$204,Time!$C$5:$C$204,$A100,Time!$D$5:$D$204,"Pre-sales"))</f>
        <v/>
      </c>
      <c r="L100" s="15">
        <f>IF($A100="","",IFERROR(($F100-$J100)/$F100,0))</f>
        <v/>
      </c>
      <c r="M100" s="12">
        <f>IF($A100="","",IFERROR($D100/$C100,0))</f>
        <v/>
      </c>
      <c r="N100" s="12">
        <f>IF($A100="","",IF($M100=0,"",$M100-$F100))</f>
        <v/>
      </c>
      <c r="O100" s="8" t="n"/>
    </row>
    <row r="101">
      <c r="A101" s="8" t="n"/>
      <c r="B101" s="8" t="n"/>
      <c r="C101" s="13" t="n"/>
      <c r="D101" s="13" t="n"/>
      <c r="E101" s="8" t="n"/>
      <c r="F101" s="12">
        <f>IF($A101="","",SUMIFS(Time!$E$5:$E$204,Time!$C$5:$C$204,$A101))</f>
        <v/>
      </c>
      <c r="G101" s="14">
        <f>IF($A101="","",SUMIFS(Time!$E$5:$E$204,Time!$C$5:$C$204,$A101)*$C101)</f>
        <v/>
      </c>
      <c r="H101" s="9">
        <f>IF($A101="","",IFERROR($G101/$D101,0))</f>
        <v/>
      </c>
      <c r="I101" s="10">
        <f>IF($A101="","",$D101-$G101)</f>
        <v/>
      </c>
      <c r="J101" s="12">
        <f>IF($A101="","",SUMIFS(Time!$E$5:$E$204,Time!$C$5:$C$204,$A101,Time!$D$5:$D$204,"Delivery"))</f>
        <v/>
      </c>
      <c r="K101" s="12">
        <f>IF($A101="","",SUMIFS(Time!$E$5:$E$204,Time!$C$5:$C$204,$A101,Time!$D$5:$D$204,"Pre-sales"))</f>
        <v/>
      </c>
      <c r="L101" s="15">
        <f>IF($A101="","",IFERROR(($F101-$J101)/$F101,0))</f>
        <v/>
      </c>
      <c r="M101" s="12">
        <f>IF($A101="","",IFERROR($D101/$C101,0))</f>
        <v/>
      </c>
      <c r="N101" s="12">
        <f>IF($A101="","",IF($M101=0,"",$M101-$F101))</f>
        <v/>
      </c>
      <c r="O101" s="8" t="n"/>
    </row>
    <row r="102">
      <c r="A102" s="8" t="n"/>
      <c r="B102" s="8" t="n"/>
      <c r="C102" s="13" t="n"/>
      <c r="D102" s="13" t="n"/>
      <c r="E102" s="8" t="n"/>
      <c r="F102" s="12">
        <f>IF($A102="","",SUMIFS(Time!$E$5:$E$204,Time!$C$5:$C$204,$A102))</f>
        <v/>
      </c>
      <c r="G102" s="14">
        <f>IF($A102="","",SUMIFS(Time!$E$5:$E$204,Time!$C$5:$C$204,$A102)*$C102)</f>
        <v/>
      </c>
      <c r="H102" s="9">
        <f>IF($A102="","",IFERROR($G102/$D102,0))</f>
        <v/>
      </c>
      <c r="I102" s="10">
        <f>IF($A102="","",$D102-$G102)</f>
        <v/>
      </c>
      <c r="J102" s="12">
        <f>IF($A102="","",SUMIFS(Time!$E$5:$E$204,Time!$C$5:$C$204,$A102,Time!$D$5:$D$204,"Delivery"))</f>
        <v/>
      </c>
      <c r="K102" s="12">
        <f>IF($A102="","",SUMIFS(Time!$E$5:$E$204,Time!$C$5:$C$204,$A102,Time!$D$5:$D$204,"Pre-sales"))</f>
        <v/>
      </c>
      <c r="L102" s="15">
        <f>IF($A102="","",IFERROR(($F102-$J102)/$F102,0))</f>
        <v/>
      </c>
      <c r="M102" s="12">
        <f>IF($A102="","",IFERROR($D102/$C102,0))</f>
        <v/>
      </c>
      <c r="N102" s="12">
        <f>IF($A102="","",IF($M102=0,"",$M102-$F102))</f>
        <v/>
      </c>
      <c r="O102" s="8" t="n"/>
    </row>
    <row r="103">
      <c r="A103" s="8" t="n"/>
      <c r="B103" s="8" t="n"/>
      <c r="C103" s="13" t="n"/>
      <c r="D103" s="13" t="n"/>
      <c r="E103" s="8" t="n"/>
      <c r="F103" s="12">
        <f>IF($A103="","",SUMIFS(Time!$E$5:$E$204,Time!$C$5:$C$204,$A103))</f>
        <v/>
      </c>
      <c r="G103" s="14">
        <f>IF($A103="","",SUMIFS(Time!$E$5:$E$204,Time!$C$5:$C$204,$A103)*$C103)</f>
        <v/>
      </c>
      <c r="H103" s="9">
        <f>IF($A103="","",IFERROR($G103/$D103,0))</f>
        <v/>
      </c>
      <c r="I103" s="10">
        <f>IF($A103="","",$D103-$G103)</f>
        <v/>
      </c>
      <c r="J103" s="12">
        <f>IF($A103="","",SUMIFS(Time!$E$5:$E$204,Time!$C$5:$C$204,$A103,Time!$D$5:$D$204,"Delivery"))</f>
        <v/>
      </c>
      <c r="K103" s="12">
        <f>IF($A103="","",SUMIFS(Time!$E$5:$E$204,Time!$C$5:$C$204,$A103,Time!$D$5:$D$204,"Pre-sales"))</f>
        <v/>
      </c>
      <c r="L103" s="15">
        <f>IF($A103="","",IFERROR(($F103-$J103)/$F103,0))</f>
        <v/>
      </c>
      <c r="M103" s="12">
        <f>IF($A103="","",IFERROR($D103/$C103,0))</f>
        <v/>
      </c>
      <c r="N103" s="12">
        <f>IF($A103="","",IF($M103=0,"",$M103-$F103))</f>
        <v/>
      </c>
      <c r="O103" s="8" t="n"/>
    </row>
    <row r="104">
      <c r="A104" s="8" t="n"/>
      <c r="B104" s="8" t="n"/>
      <c r="C104" s="13" t="n"/>
      <c r="D104" s="13" t="n"/>
      <c r="E104" s="8" t="n"/>
      <c r="F104" s="12">
        <f>IF($A104="","",SUMIFS(Time!$E$5:$E$204,Time!$C$5:$C$204,$A104))</f>
        <v/>
      </c>
      <c r="G104" s="14">
        <f>IF($A104="","",SUMIFS(Time!$E$5:$E$204,Time!$C$5:$C$204,$A104)*$C104)</f>
        <v/>
      </c>
      <c r="H104" s="9">
        <f>IF($A104="","",IFERROR($G104/$D104,0))</f>
        <v/>
      </c>
      <c r="I104" s="10">
        <f>IF($A104="","",$D104-$G104)</f>
        <v/>
      </c>
      <c r="J104" s="12">
        <f>IF($A104="","",SUMIFS(Time!$E$5:$E$204,Time!$C$5:$C$204,$A104,Time!$D$5:$D$204,"Delivery"))</f>
        <v/>
      </c>
      <c r="K104" s="12">
        <f>IF($A104="","",SUMIFS(Time!$E$5:$E$204,Time!$C$5:$C$204,$A104,Time!$D$5:$D$204,"Pre-sales"))</f>
        <v/>
      </c>
      <c r="L104" s="15">
        <f>IF($A104="","",IFERROR(($F104-$J104)/$F104,0))</f>
        <v/>
      </c>
      <c r="M104" s="12">
        <f>IF($A104="","",IFERROR($D104/$C104,0))</f>
        <v/>
      </c>
      <c r="N104" s="12">
        <f>IF($A104="","",IF($M104=0,"",$M104-$F104))</f>
        <v/>
      </c>
      <c r="O104" s="8" t="n"/>
    </row>
  </sheetData>
  <conditionalFormatting sqref="H5:H104">
    <cfRule type="colorScale" priority="1">
      <colorScale>
        <cfvo type="num" val="0"/>
        <cfvo type="num" val="0.8"/>
        <cfvo type="num" val="1"/>
        <color rgb="00C6EFCE"/>
        <color rgb="00FFEB9C"/>
        <color rgb="00FFC7CE"/>
      </colorScale>
    </cfRule>
  </conditionalFormatting>
  <dataValidations count="1">
    <dataValidation sqref="E5:E104" showDropDown="0" showInputMessage="0" showErrorMessage="0" allowBlank="1" type="list">
      <formula1>"Active,Proposal,On hold,Closed,Internal"</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7"/>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58" customWidth="1" min="3" max="3"/>
    <col width="12" customWidth="1" min="4" max="4"/>
    <col width="12" customWidth="1" min="5" max="5"/>
    <col width="12" customWidth="1" min="6" max="6"/>
    <col width="13" customWidth="1" min="7" max="7"/>
    <col width="10" customWidth="1" min="8" max="8"/>
    <col width="18" customWidth="1" min="9" max="9"/>
  </cols>
  <sheetData>
    <row r="1">
      <c r="A1" s="1" t="inlineStr">
        <is>
          <t>Categories</t>
        </is>
      </c>
    </row>
    <row r="2">
      <c r="A2" s="2" t="inlineStr">
        <is>
          <t>Four categories, and only four. Type A-D; E onwards is measured from the Time tab.</t>
        </is>
      </c>
    </row>
    <row r="4">
      <c r="A4" s="7" t="inlineStr">
        <is>
          <t>Category</t>
        </is>
      </c>
      <c r="B4" s="7" t="inlineStr">
        <is>
          <t>Billable</t>
        </is>
      </c>
      <c r="C4" s="7" t="inlineStr">
        <is>
          <t>What it covers</t>
        </is>
      </c>
      <c r="D4" s="7" t="inlineStr">
        <is>
          <t>Target share</t>
        </is>
      </c>
      <c r="E4" s="7" t="inlineStr">
        <is>
          <t>Days logged</t>
        </is>
      </c>
      <c r="F4" s="7" t="inlineStr">
        <is>
          <t>Actual share</t>
        </is>
      </c>
      <c r="G4" s="7" t="inlineStr">
        <is>
          <t>Gap vs target</t>
        </is>
      </c>
      <c r="H4" s="7" t="inlineStr">
        <is>
          <t>Entries</t>
        </is>
      </c>
      <c r="I4" s="7" t="inlineStr">
        <is>
          <t>Average days per entry</t>
        </is>
      </c>
    </row>
    <row r="5">
      <c r="A5" s="8" t="inlineStr">
        <is>
          <t>Delivery</t>
        </is>
      </c>
      <c r="B5" s="8" t="inlineStr">
        <is>
          <t>Yes</t>
        </is>
      </c>
      <c r="C5" s="8" t="inlineStr">
        <is>
          <t>Work a client is paying for, on a signed engagement.</t>
        </is>
      </c>
      <c r="D5" s="16" t="n">
        <v>0.7</v>
      </c>
      <c r="E5" s="12">
        <f>IF($A5="","",SUMIFS(Time!$E$5:$E$204,Time!$D$5:$D$204,$A5))</f>
        <v/>
      </c>
      <c r="F5" s="9">
        <f>IF($A5="","",IFERROR(SUMIFS(Time!$E$5:$E$204,Time!$D$5:$D$204,$A5)/SUM(Time!$E$5:$E$204),0))</f>
        <v/>
      </c>
      <c r="G5" s="15">
        <f>IF($A5="","",IF($D5="","",$F5-$D5))</f>
        <v/>
      </c>
      <c r="H5" s="17">
        <f>IF($A5="","",COUNTIFS(Time!$D$5:$D$204,$A5))</f>
        <v/>
      </c>
      <c r="I5" s="12">
        <f>IF($A5="","",IFERROR(AVERAGEIFS(Time!$E$5:$E$204,Time!$D$5:$D$204,$A5),""))</f>
        <v/>
      </c>
    </row>
    <row r="6">
      <c r="A6" s="8" t="inlineStr">
        <is>
          <t>Pre-sales</t>
        </is>
      </c>
      <c r="B6" s="8" t="inlineStr">
        <is>
          <t>No</t>
        </is>
      </c>
      <c r="C6" s="8" t="inlineStr">
        <is>
          <t>Proposals, estimates, scoping and pitches — won or lost.</t>
        </is>
      </c>
      <c r="D6" s="16" t="n">
        <v>0.1</v>
      </c>
      <c r="E6" s="12">
        <f>IF($A6="","",SUMIFS(Time!$E$5:$E$204,Time!$D$5:$D$204,$A6))</f>
        <v/>
      </c>
      <c r="F6" s="9">
        <f>IF($A6="","",IFERROR(SUMIFS(Time!$E$5:$E$204,Time!$D$5:$D$204,$A6)/SUM(Time!$E$5:$E$204),0))</f>
        <v/>
      </c>
      <c r="G6" s="15">
        <f>IF($A6="","",IF($D6="","",$F6-$D6))</f>
        <v/>
      </c>
      <c r="H6" s="17">
        <f>IF($A6="","",COUNTIFS(Time!$D$5:$D$204,$A6))</f>
        <v/>
      </c>
      <c r="I6" s="12">
        <f>IF($A6="","",IFERROR(AVERAGEIFS(Time!$E$5:$E$204,Time!$D$5:$D$204,$A6),""))</f>
        <v/>
      </c>
    </row>
    <row r="7">
      <c r="A7" s="8" t="inlineStr">
        <is>
          <t>Admin</t>
        </is>
      </c>
      <c r="B7" s="8" t="inlineStr">
        <is>
          <t>No</t>
        </is>
      </c>
      <c r="C7" s="8" t="inlineStr">
        <is>
          <t>Timesheets, expenses, 1:1s, internal meetings, recruitment.</t>
        </is>
      </c>
      <c r="D7" s="16" t="n">
        <v>0.12</v>
      </c>
      <c r="E7" s="12">
        <f>IF($A7="","",SUMIFS(Time!$E$5:$E$204,Time!$D$5:$D$204,$A7))</f>
        <v/>
      </c>
      <c r="F7" s="9">
        <f>IF($A7="","",IFERROR(SUMIFS(Time!$E$5:$E$204,Time!$D$5:$D$204,$A7)/SUM(Time!$E$5:$E$204),0))</f>
        <v/>
      </c>
      <c r="G7" s="15">
        <f>IF($A7="","",IF($D7="","",$F7-$D7))</f>
        <v/>
      </c>
      <c r="H7" s="17">
        <f>IF($A7="","",COUNTIFS(Time!$D$5:$D$204,$A7))</f>
        <v/>
      </c>
      <c r="I7" s="12">
        <f>IF($A7="","",IFERROR(AVERAGEIFS(Time!$E$5:$E$204,Time!$D$5:$D$204,$A7),""))</f>
        <v/>
      </c>
    </row>
    <row r="8">
      <c r="A8" s="8" t="inlineStr">
        <is>
          <t>Internal</t>
        </is>
      </c>
      <c r="B8" s="8" t="inlineStr">
        <is>
          <t>No</t>
        </is>
      </c>
      <c r="C8" s="8" t="inlineStr">
        <is>
          <t>Internal tooling, marketing, training and improvement work.</t>
        </is>
      </c>
      <c r="D8" s="16" t="n">
        <v>0.08</v>
      </c>
      <c r="E8" s="12">
        <f>IF($A8="","",SUMIFS(Time!$E$5:$E$204,Time!$D$5:$D$204,$A8))</f>
        <v/>
      </c>
      <c r="F8" s="9">
        <f>IF($A8="","",IFERROR(SUMIFS(Time!$E$5:$E$204,Time!$D$5:$D$204,$A8)/SUM(Time!$E$5:$E$204),0))</f>
        <v/>
      </c>
      <c r="G8" s="15">
        <f>IF($A8="","",IF($D8="","",$F8-$D8))</f>
        <v/>
      </c>
      <c r="H8" s="17">
        <f>IF($A8="","",COUNTIFS(Time!$D$5:$D$204,$A8))</f>
        <v/>
      </c>
      <c r="I8" s="12">
        <f>IF($A8="","",IFERROR(AVERAGEIFS(Time!$E$5:$E$204,Time!$D$5:$D$204,$A8),""))</f>
        <v/>
      </c>
    </row>
    <row r="9">
      <c r="A9" s="8" t="n"/>
      <c r="B9" s="8" t="n"/>
      <c r="C9" s="8" t="n"/>
      <c r="D9" s="16" t="n"/>
      <c r="E9" s="12">
        <f>IF($A9="","",SUMIFS(Time!$E$5:$E$204,Time!$D$5:$D$204,$A9))</f>
        <v/>
      </c>
      <c r="F9" s="9">
        <f>IF($A9="","",IFERROR(SUMIFS(Time!$E$5:$E$204,Time!$D$5:$D$204,$A9)/SUM(Time!$E$5:$E$204),0))</f>
        <v/>
      </c>
      <c r="G9" s="15">
        <f>IF($A9="","",IF($D9="","",$F9-$D9))</f>
        <v/>
      </c>
      <c r="H9" s="17">
        <f>IF($A9="","",COUNTIFS(Time!$D$5:$D$204,$A9))</f>
        <v/>
      </c>
      <c r="I9" s="12">
        <f>IF($A9="","",IFERROR(AVERAGEIFS(Time!$E$5:$E$204,Time!$D$5:$D$204,$A9),""))</f>
        <v/>
      </c>
    </row>
    <row r="10">
      <c r="A10" s="8" t="n"/>
      <c r="B10" s="8" t="n"/>
      <c r="C10" s="8" t="n"/>
      <c r="D10" s="16" t="n"/>
      <c r="E10" s="12">
        <f>IF($A10="","",SUMIFS(Time!$E$5:$E$204,Time!$D$5:$D$204,$A10))</f>
        <v/>
      </c>
      <c r="F10" s="9">
        <f>IF($A10="","",IFERROR(SUMIFS(Time!$E$5:$E$204,Time!$D$5:$D$204,$A10)/SUM(Time!$E$5:$E$204),0))</f>
        <v/>
      </c>
      <c r="G10" s="15">
        <f>IF($A10="","",IF($D10="","",$F10-$D10))</f>
        <v/>
      </c>
      <c r="H10" s="17">
        <f>IF($A10="","",COUNTIFS(Time!$D$5:$D$204,$A10))</f>
        <v/>
      </c>
      <c r="I10" s="12">
        <f>IF($A10="","",IFERROR(AVERAGEIFS(Time!$E$5:$E$204,Time!$D$5:$D$204,$A10),""))</f>
        <v/>
      </c>
    </row>
    <row r="11">
      <c r="A11" s="8" t="n"/>
      <c r="B11" s="8" t="n"/>
      <c r="C11" s="8" t="n"/>
      <c r="D11" s="16" t="n"/>
      <c r="E11" s="12">
        <f>IF($A11="","",SUMIFS(Time!$E$5:$E$204,Time!$D$5:$D$204,$A11))</f>
        <v/>
      </c>
      <c r="F11" s="9">
        <f>IF($A11="","",IFERROR(SUMIFS(Time!$E$5:$E$204,Time!$D$5:$D$204,$A11)/SUM(Time!$E$5:$E$204),0))</f>
        <v/>
      </c>
      <c r="G11" s="15">
        <f>IF($A11="","",IF($D11="","",$F11-$D11))</f>
        <v/>
      </c>
      <c r="H11" s="17">
        <f>IF($A11="","",COUNTIFS(Time!$D$5:$D$204,$A11))</f>
        <v/>
      </c>
      <c r="I11" s="12">
        <f>IF($A11="","",IFERROR(AVERAGEIFS(Time!$E$5:$E$204,Time!$D$5:$D$204,$A11),""))</f>
        <v/>
      </c>
    </row>
    <row r="12">
      <c r="A12" s="8" t="n"/>
      <c r="B12" s="8" t="n"/>
      <c r="C12" s="8" t="n"/>
      <c r="D12" s="16" t="n"/>
      <c r="E12" s="12">
        <f>IF($A12="","",SUMIFS(Time!$E$5:$E$204,Time!$D$5:$D$204,$A12))</f>
        <v/>
      </c>
      <c r="F12" s="9">
        <f>IF($A12="","",IFERROR(SUMIFS(Time!$E$5:$E$204,Time!$D$5:$D$204,$A12)/SUM(Time!$E$5:$E$204),0))</f>
        <v/>
      </c>
      <c r="G12" s="15">
        <f>IF($A12="","",IF($D12="","",$F12-$D12))</f>
        <v/>
      </c>
      <c r="H12" s="17">
        <f>IF($A12="","",COUNTIFS(Time!$D$5:$D$204,$A12))</f>
        <v/>
      </c>
      <c r="I12" s="12">
        <f>IF($A12="","",IFERROR(AVERAGEIFS(Time!$E$5:$E$204,Time!$D$5:$D$204,$A12),""))</f>
        <v/>
      </c>
    </row>
    <row r="13">
      <c r="A13" s="8" t="n"/>
      <c r="B13" s="8" t="n"/>
      <c r="C13" s="8" t="n"/>
      <c r="D13" s="16" t="n"/>
      <c r="E13" s="12">
        <f>IF($A13="","",SUMIFS(Time!$E$5:$E$204,Time!$D$5:$D$204,$A13))</f>
        <v/>
      </c>
      <c r="F13" s="9">
        <f>IF($A13="","",IFERROR(SUMIFS(Time!$E$5:$E$204,Time!$D$5:$D$204,$A13)/SUM(Time!$E$5:$E$204),0))</f>
        <v/>
      </c>
      <c r="G13" s="15">
        <f>IF($A13="","",IF($D13="","",$F13-$D13))</f>
        <v/>
      </c>
      <c r="H13" s="17">
        <f>IF($A13="","",COUNTIFS(Time!$D$5:$D$204,$A13))</f>
        <v/>
      </c>
      <c r="I13" s="12">
        <f>IF($A13="","",IFERROR(AVERAGEIFS(Time!$E$5:$E$204,Time!$D$5:$D$204,$A13),""))</f>
        <v/>
      </c>
    </row>
    <row r="14">
      <c r="A14" s="8" t="n"/>
      <c r="B14" s="8" t="n"/>
      <c r="C14" s="8" t="n"/>
      <c r="D14" s="16" t="n"/>
      <c r="E14" s="12">
        <f>IF($A14="","",SUMIFS(Time!$E$5:$E$204,Time!$D$5:$D$204,$A14))</f>
        <v/>
      </c>
      <c r="F14" s="9">
        <f>IF($A14="","",IFERROR(SUMIFS(Time!$E$5:$E$204,Time!$D$5:$D$204,$A14)/SUM(Time!$E$5:$E$204),0))</f>
        <v/>
      </c>
      <c r="G14" s="15">
        <f>IF($A14="","",IF($D14="","",$F14-$D14))</f>
        <v/>
      </c>
      <c r="H14" s="17">
        <f>IF($A14="","",COUNTIFS(Time!$D$5:$D$204,$A14))</f>
        <v/>
      </c>
      <c r="I14" s="12">
        <f>IF($A14="","",IFERROR(AVERAGEIFS(Time!$E$5:$E$204,Time!$D$5:$D$204,$A14),""))</f>
        <v/>
      </c>
    </row>
    <row r="15">
      <c r="A15" s="8" t="n"/>
      <c r="B15" s="8" t="n"/>
      <c r="C15" s="8" t="n"/>
      <c r="D15" s="16" t="n"/>
      <c r="E15" s="12">
        <f>IF($A15="","",SUMIFS(Time!$E$5:$E$204,Time!$D$5:$D$204,$A15))</f>
        <v/>
      </c>
      <c r="F15" s="9">
        <f>IF($A15="","",IFERROR(SUMIFS(Time!$E$5:$E$204,Time!$D$5:$D$204,$A15)/SUM(Time!$E$5:$E$204),0))</f>
        <v/>
      </c>
      <c r="G15" s="15">
        <f>IF($A15="","",IF($D15="","",$F15-$D15))</f>
        <v/>
      </c>
      <c r="H15" s="17">
        <f>IF($A15="","",COUNTIFS(Time!$D$5:$D$204,$A15))</f>
        <v/>
      </c>
      <c r="I15" s="12">
        <f>IF($A15="","",IFERROR(AVERAGEIFS(Time!$E$5:$E$204,Time!$D$5:$D$204,$A15),""))</f>
        <v/>
      </c>
    </row>
    <row r="16">
      <c r="A16" s="8" t="n"/>
      <c r="B16" s="8" t="n"/>
      <c r="C16" s="8" t="n"/>
      <c r="D16" s="16" t="n"/>
      <c r="E16" s="12">
        <f>IF($A16="","",SUMIFS(Time!$E$5:$E$204,Time!$D$5:$D$204,$A16))</f>
        <v/>
      </c>
      <c r="F16" s="9">
        <f>IF($A16="","",IFERROR(SUMIFS(Time!$E$5:$E$204,Time!$D$5:$D$204,$A16)/SUM(Time!$E$5:$E$204),0))</f>
        <v/>
      </c>
      <c r="G16" s="15">
        <f>IF($A16="","",IF($D16="","",$F16-$D16))</f>
        <v/>
      </c>
      <c r="H16" s="17">
        <f>IF($A16="","",COUNTIFS(Time!$D$5:$D$204,$A16))</f>
        <v/>
      </c>
      <c r="I16" s="12">
        <f>IF($A16="","",IFERROR(AVERAGEIFS(Time!$E$5:$E$204,Time!$D$5:$D$204,$A16),""))</f>
        <v/>
      </c>
    </row>
    <row r="17">
      <c r="A17" s="8" t="n"/>
      <c r="B17" s="8" t="n"/>
      <c r="C17" s="8" t="n"/>
      <c r="D17" s="16" t="n"/>
      <c r="E17" s="12">
        <f>IF($A17="","",SUMIFS(Time!$E$5:$E$204,Time!$D$5:$D$204,$A17))</f>
        <v/>
      </c>
      <c r="F17" s="9">
        <f>IF($A17="","",IFERROR(SUMIFS(Time!$E$5:$E$204,Time!$D$5:$D$204,$A17)/SUM(Time!$E$5:$E$204),0))</f>
        <v/>
      </c>
      <c r="G17" s="15">
        <f>IF($A17="","",IF($D17="","",$F17-$D17))</f>
        <v/>
      </c>
      <c r="H17" s="17">
        <f>IF($A17="","",COUNTIFS(Time!$D$5:$D$204,$A17))</f>
        <v/>
      </c>
      <c r="I17" s="12">
        <f>IF($A17="","",IFERROR(AVERAGEIFS(Time!$E$5:$E$204,Time!$D$5:$D$204,$A17),""))</f>
        <v/>
      </c>
    </row>
    <row r="18">
      <c r="A18" s="8" t="n"/>
      <c r="B18" s="8" t="n"/>
      <c r="C18" s="8" t="n"/>
      <c r="D18" s="16" t="n"/>
      <c r="E18" s="12">
        <f>IF($A18="","",SUMIFS(Time!$E$5:$E$204,Time!$D$5:$D$204,$A18))</f>
        <v/>
      </c>
      <c r="F18" s="9">
        <f>IF($A18="","",IFERROR(SUMIFS(Time!$E$5:$E$204,Time!$D$5:$D$204,$A18)/SUM(Time!$E$5:$E$204),0))</f>
        <v/>
      </c>
      <c r="G18" s="15">
        <f>IF($A18="","",IF($D18="","",$F18-$D18))</f>
        <v/>
      </c>
      <c r="H18" s="17">
        <f>IF($A18="","",COUNTIFS(Time!$D$5:$D$204,$A18))</f>
        <v/>
      </c>
      <c r="I18" s="12">
        <f>IF($A18="","",IFERROR(AVERAGEIFS(Time!$E$5:$E$204,Time!$D$5:$D$204,$A18),""))</f>
        <v/>
      </c>
    </row>
    <row r="19">
      <c r="A19" s="8" t="n"/>
      <c r="B19" s="8" t="n"/>
      <c r="C19" s="8" t="n"/>
      <c r="D19" s="16" t="n"/>
      <c r="E19" s="12">
        <f>IF($A19="","",SUMIFS(Time!$E$5:$E$204,Time!$D$5:$D$204,$A19))</f>
        <v/>
      </c>
      <c r="F19" s="9">
        <f>IF($A19="","",IFERROR(SUMIFS(Time!$E$5:$E$204,Time!$D$5:$D$204,$A19)/SUM(Time!$E$5:$E$204),0))</f>
        <v/>
      </c>
      <c r="G19" s="15">
        <f>IF($A19="","",IF($D19="","",$F19-$D19))</f>
        <v/>
      </c>
      <c r="H19" s="17">
        <f>IF($A19="","",COUNTIFS(Time!$D$5:$D$204,$A19))</f>
        <v/>
      </c>
      <c r="I19" s="12">
        <f>IF($A19="","",IFERROR(AVERAGEIFS(Time!$E$5:$E$204,Time!$D$5:$D$204,$A19),""))</f>
        <v/>
      </c>
    </row>
    <row r="20">
      <c r="A20" s="8" t="n"/>
      <c r="B20" s="8" t="n"/>
      <c r="C20" s="8" t="n"/>
      <c r="D20" s="16" t="n"/>
      <c r="E20" s="12">
        <f>IF($A20="","",SUMIFS(Time!$E$5:$E$204,Time!$D$5:$D$204,$A20))</f>
        <v/>
      </c>
      <c r="F20" s="9">
        <f>IF($A20="","",IFERROR(SUMIFS(Time!$E$5:$E$204,Time!$D$5:$D$204,$A20)/SUM(Time!$E$5:$E$204),0))</f>
        <v/>
      </c>
      <c r="G20" s="15">
        <f>IF($A20="","",IF($D20="","",$F20-$D20))</f>
        <v/>
      </c>
      <c r="H20" s="17">
        <f>IF($A20="","",COUNTIFS(Time!$D$5:$D$204,$A20))</f>
        <v/>
      </c>
      <c r="I20" s="12">
        <f>IF($A20="","",IFERROR(AVERAGEIFS(Time!$E$5:$E$204,Time!$D$5:$D$204,$A20),""))</f>
        <v/>
      </c>
    </row>
    <row r="21">
      <c r="A21" s="8" t="n"/>
      <c r="B21" s="8" t="n"/>
      <c r="C21" s="8" t="n"/>
      <c r="D21" s="16" t="n"/>
      <c r="E21" s="12">
        <f>IF($A21="","",SUMIFS(Time!$E$5:$E$204,Time!$D$5:$D$204,$A21))</f>
        <v/>
      </c>
      <c r="F21" s="9">
        <f>IF($A21="","",IFERROR(SUMIFS(Time!$E$5:$E$204,Time!$D$5:$D$204,$A21)/SUM(Time!$E$5:$E$204),0))</f>
        <v/>
      </c>
      <c r="G21" s="15">
        <f>IF($A21="","",IF($D21="","",$F21-$D21))</f>
        <v/>
      </c>
      <c r="H21" s="17">
        <f>IF($A21="","",COUNTIFS(Time!$D$5:$D$204,$A21))</f>
        <v/>
      </c>
      <c r="I21" s="12">
        <f>IF($A21="","",IFERROR(AVERAGEIFS(Time!$E$5:$E$204,Time!$D$5:$D$204,$A21),""))</f>
        <v/>
      </c>
    </row>
    <row r="22">
      <c r="A22" s="8" t="n"/>
      <c r="B22" s="8" t="n"/>
      <c r="C22" s="8" t="n"/>
      <c r="D22" s="16" t="n"/>
      <c r="E22" s="12">
        <f>IF($A22="","",SUMIFS(Time!$E$5:$E$204,Time!$D$5:$D$204,$A22))</f>
        <v/>
      </c>
      <c r="F22" s="9">
        <f>IF($A22="","",IFERROR(SUMIFS(Time!$E$5:$E$204,Time!$D$5:$D$204,$A22)/SUM(Time!$E$5:$E$204),0))</f>
        <v/>
      </c>
      <c r="G22" s="15">
        <f>IF($A22="","",IF($D22="","",$F22-$D22))</f>
        <v/>
      </c>
      <c r="H22" s="17">
        <f>IF($A22="","",COUNTIFS(Time!$D$5:$D$204,$A22))</f>
        <v/>
      </c>
      <c r="I22" s="12">
        <f>IF($A22="","",IFERROR(AVERAGEIFS(Time!$E$5:$E$204,Time!$D$5:$D$204,$A22),""))</f>
        <v/>
      </c>
    </row>
    <row r="23">
      <c r="A23" s="8" t="n"/>
      <c r="B23" s="8" t="n"/>
      <c r="C23" s="8" t="n"/>
      <c r="D23" s="16" t="n"/>
      <c r="E23" s="12">
        <f>IF($A23="","",SUMIFS(Time!$E$5:$E$204,Time!$D$5:$D$204,$A23))</f>
        <v/>
      </c>
      <c r="F23" s="9">
        <f>IF($A23="","",IFERROR(SUMIFS(Time!$E$5:$E$204,Time!$D$5:$D$204,$A23)/SUM(Time!$E$5:$E$204),0))</f>
        <v/>
      </c>
      <c r="G23" s="15">
        <f>IF($A23="","",IF($D23="","",$F23-$D23))</f>
        <v/>
      </c>
      <c r="H23" s="17">
        <f>IF($A23="","",COUNTIFS(Time!$D$5:$D$204,$A23))</f>
        <v/>
      </c>
      <c r="I23" s="12">
        <f>IF($A23="","",IFERROR(AVERAGEIFS(Time!$E$5:$E$204,Time!$D$5:$D$204,$A23),""))</f>
        <v/>
      </c>
    </row>
    <row r="24">
      <c r="A24" s="8" t="n"/>
      <c r="B24" s="8" t="n"/>
      <c r="C24" s="8" t="n"/>
      <c r="D24" s="16" t="n"/>
      <c r="E24" s="12">
        <f>IF($A24="","",SUMIFS(Time!$E$5:$E$204,Time!$D$5:$D$204,$A24))</f>
        <v/>
      </c>
      <c r="F24" s="9">
        <f>IF($A24="","",IFERROR(SUMIFS(Time!$E$5:$E$204,Time!$D$5:$D$204,$A24)/SUM(Time!$E$5:$E$204),0))</f>
        <v/>
      </c>
      <c r="G24" s="15">
        <f>IF($A24="","",IF($D24="","",$F24-$D24))</f>
        <v/>
      </c>
      <c r="H24" s="17">
        <f>IF($A24="","",COUNTIFS(Time!$D$5:$D$204,$A24))</f>
        <v/>
      </c>
      <c r="I24" s="12">
        <f>IF($A24="","",IFERROR(AVERAGEIFS(Time!$E$5:$E$204,Time!$D$5:$D$204,$A24),""))</f>
        <v/>
      </c>
    </row>
    <row r="27">
      <c r="A27" s="2" t="inlineStr">
        <is>
          <t>Billable = Yes is what the dashboard counts as delivery. Pre-sales is deliberately not billable: it is real cost, and pricing it is the whole point of measuring it.</t>
        </is>
      </c>
    </row>
  </sheetData>
  <dataValidations count="1">
    <dataValidation sqref="B5:B24"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16"/>
  <sheetViews>
    <sheetView workbookViewId="0">
      <selection activeCell="A1" sqref="A1"/>
    </sheetView>
  </sheetViews>
  <sheetFormatPr baseColWidth="8" defaultRowHeight="15"/>
  <cols>
    <col width="14" customWidth="1" min="1" max="1"/>
    <col width="12" customWidth="1" min="2" max="2"/>
    <col width="13" customWidth="1" min="3" max="3"/>
    <col width="13" customWidth="1" min="4" max="4"/>
    <col width="12" customWidth="1" min="5" max="5"/>
    <col width="12" customWidth="1" min="6" max="6"/>
    <col width="14" customWidth="1" min="7" max="7"/>
    <col width="8" customWidth="1" min="8" max="8"/>
  </cols>
  <sheetData>
    <row r="1">
      <c r="A1" s="1" t="inlineStr">
        <is>
          <t>Dashboard</t>
        </is>
      </c>
    </row>
    <row r="2">
      <c r="A2" s="2" t="inlineStr">
        <is>
          <t>Type the week in C3 and the names and week codes in the yellow cells of the two lower blocks. Everything else is calculated.</t>
        </is>
      </c>
    </row>
    <row r="3">
      <c r="A3" s="3" t="inlineStr">
        <is>
          <t>Week to report</t>
        </is>
      </c>
      <c r="C3" s="8" t="inlineStr">
        <is>
          <t>2026-W28</t>
        </is>
      </c>
      <c r="E3" s="2" t="inlineStr">
        <is>
          <t>Use the same week code as the Time tab, e.g. 2026-W28.</t>
        </is>
      </c>
    </row>
    <row r="5">
      <c r="A5" s="7" t="inlineStr">
        <is>
          <t>Measure</t>
        </is>
      </c>
      <c r="B5" s="7" t="inlineStr">
        <is>
          <t>Selected week</t>
        </is>
      </c>
      <c r="C5" s="7" t="inlineStr">
        <is>
          <t>All weeks</t>
        </is>
      </c>
    </row>
    <row r="6">
      <c r="A6" s="18" t="inlineStr">
        <is>
          <t>Days logged</t>
        </is>
      </c>
      <c r="B6" s="12">
        <f>SUMIFS(Time!$E$5:$E$204,Time!$B$5:$B$204,Dashboard!$C$3)</f>
        <v/>
      </c>
      <c r="C6" s="12">
        <f>SUM(Time!$E$5:$E$204)</f>
        <v/>
      </c>
    </row>
    <row r="7">
      <c r="A7" s="18" t="inlineStr">
        <is>
          <t>Timesheet rows</t>
        </is>
      </c>
      <c r="B7" s="17">
        <f>COUNTIFS(Time!$B$5:$B$204,Dashboard!$C$3)</f>
        <v/>
      </c>
      <c r="C7" s="17">
        <f>COUNTA(Time!$A$5:$A$204)</f>
        <v/>
      </c>
      <c r="E7" s="2" t="inlineStr">
        <is>
          <t>The billable ratio is the headline. Most service businesses price as though it were 80% and measure something closer to 62%.</t>
        </is>
      </c>
    </row>
    <row r="8">
      <c r="A8" s="18" t="inlineStr">
        <is>
          <t>Delivery days</t>
        </is>
      </c>
      <c r="B8" s="12">
        <f>SUMIFS(Time!$E$5:$E$204,Time!$D$5:$D$204,"Delivery",Time!$B$5:$B$204,Dashboard!$C$3)</f>
        <v/>
      </c>
      <c r="C8" s="12">
        <f>SUMIFS(Time!$E$5:$E$204,Time!$D$5:$D$204,"Delivery")</f>
        <v/>
      </c>
    </row>
    <row r="9">
      <c r="A9" s="18" t="inlineStr">
        <is>
          <t>Pre-sales days</t>
        </is>
      </c>
      <c r="B9" s="12">
        <f>SUMIFS(Time!$E$5:$E$204,Time!$D$5:$D$204,"Pre-sales",Time!$B$5:$B$204,Dashboard!$C$3)</f>
        <v/>
      </c>
      <c r="C9" s="12">
        <f>SUMIFS(Time!$E$5:$E$204,Time!$D$5:$D$204,"Pre-sales")</f>
        <v/>
      </c>
    </row>
    <row r="10">
      <c r="A10" s="18" t="inlineStr">
        <is>
          <t>Admin days</t>
        </is>
      </c>
      <c r="B10" s="12">
        <f>SUMIFS(Time!$E$5:$E$204,Time!$D$5:$D$204,"Admin",Time!$B$5:$B$204,Dashboard!$C$3)</f>
        <v/>
      </c>
      <c r="C10" s="12">
        <f>SUMIFS(Time!$E$5:$E$204,Time!$D$5:$D$204,"Admin")</f>
        <v/>
      </c>
    </row>
    <row r="11">
      <c r="A11" s="18" t="inlineStr">
        <is>
          <t>Internal days</t>
        </is>
      </c>
      <c r="B11" s="12">
        <f>SUMIFS(Time!$E$5:$E$204,Time!$D$5:$D$204,"Internal",Time!$B$5:$B$204,Dashboard!$C$3)</f>
        <v/>
      </c>
      <c r="C11" s="12">
        <f>SUMIFS(Time!$E$5:$E$204,Time!$D$5:$D$204,"Internal")</f>
        <v/>
      </c>
    </row>
    <row r="12">
      <c r="A12" s="18" t="inlineStr">
        <is>
          <t>Billable ratio</t>
        </is>
      </c>
      <c r="B12" s="9">
        <f>IFERROR(SUMIFS(Time!$E$5:$E$204,Time!$D$5:$D$204,"Delivery",Time!$B$5:$B$204,Dashboard!$C$3)/SUMIFS(Time!$E$5:$E$204,Time!$B$5:$B$204,Dashboard!$C$3),0)</f>
        <v/>
      </c>
      <c r="C12" s="9">
        <f>IFERROR(SUMIFS(Time!$E$5:$E$204,Time!$D$5:$D$204,"Delivery")/SUM(Time!$E$5:$E$204),0)</f>
        <v/>
      </c>
    </row>
    <row r="13">
      <c r="A13" s="18" t="inlineStr">
        <is>
          <t>Pre-sales share</t>
        </is>
      </c>
      <c r="B13" s="15">
        <f>IFERROR(SUMIFS(Time!$E$5:$E$204,Time!$D$5:$D$204,"Pre-sales",Time!$B$5:$B$204,Dashboard!$C$3)/SUMIFS(Time!$E$5:$E$204,Time!$B$5:$B$204,Dashboard!$C$3),0)</f>
        <v/>
      </c>
      <c r="C13" s="15">
        <f>IFERROR(SUMIFS(Time!$E$5:$E$204,Time!$D$5:$D$204,"Pre-sales")/SUM(Time!$E$5:$E$204),0)</f>
        <v/>
      </c>
    </row>
    <row r="14">
      <c r="A14" s="18" t="inlineStr">
        <is>
          <t>Admin share</t>
        </is>
      </c>
      <c r="B14" s="15">
        <f>IFERROR(SUMIFS(Time!$E$5:$E$204,Time!$D$5:$D$204,"Admin",Time!$B$5:$B$204,Dashboard!$C$3)/SUMIFS(Time!$E$5:$E$204,Time!$B$5:$B$204,Dashboard!$C$3),0)</f>
        <v/>
      </c>
      <c r="C14" s="15">
        <f>IFERROR(SUMIFS(Time!$E$5:$E$204,Time!$D$5:$D$204,"Admin")/SUM(Time!$E$5:$E$204),0)</f>
        <v/>
      </c>
    </row>
    <row r="15">
      <c r="A15" s="18" t="inlineStr">
        <is>
          <t>Internal share</t>
        </is>
      </c>
      <c r="B15" s="15">
        <f>IFERROR(SUMIFS(Time!$E$5:$E$204,Time!$D$5:$D$204,"Internal",Time!$B$5:$B$204,Dashboard!$C$3)/SUMIFS(Time!$E$5:$E$204,Time!$B$5:$B$204,Dashboard!$C$3),0)</f>
        <v/>
      </c>
      <c r="C15" s="15">
        <f>IFERROR(SUMIFS(Time!$E$5:$E$204,Time!$D$5:$D$204,"Internal")/SUM(Time!$E$5:$E$204),0)</f>
        <v/>
      </c>
    </row>
    <row r="16">
      <c r="A16" s="18" t="inlineStr">
        <is>
          <t>Cost of effort logged</t>
        </is>
      </c>
      <c r="B16" s="10">
        <f>SUMIFS(Time!$G$5:$G$204,Time!$B$5:$B$204,Dashboard!$C$3)</f>
        <v/>
      </c>
      <c r="C16" s="10">
        <f>SUM(Time!$G$5:$G$204)</f>
        <v/>
      </c>
    </row>
    <row r="17">
      <c r="A17" s="18" t="inlineStr">
        <is>
          <t>Cost per delivery day</t>
        </is>
      </c>
      <c r="B17" s="10">
        <f>IFERROR(SUMIFS(Time!$G$5:$G$204,Time!$B$5:$B$204,Dashboard!$C$3)/SUMIFS(Time!$E$5:$E$204,Time!$D$5:$D$204,"Delivery",Time!$B$5:$B$204,Dashboard!$C$3),0)</f>
        <v/>
      </c>
      <c r="C17" s="10">
        <f>IFERROR(SUM(Time!$G$5:$G$204)/SUMIFS(Time!$E$5:$E$204,Time!$D$5:$D$204,"Delivery"),0)</f>
        <v/>
      </c>
    </row>
    <row r="20">
      <c r="A20" s="3" t="inlineStr">
        <is>
          <t>Where the effort went, by category</t>
        </is>
      </c>
    </row>
    <row r="21">
      <c r="A21" s="7" t="inlineStr">
        <is>
          <t>Category</t>
        </is>
      </c>
      <c r="B21" s="7" t="inlineStr">
        <is>
          <t>Days this week</t>
        </is>
      </c>
      <c r="C21" s="7" t="inlineStr">
        <is>
          <t>Share this week</t>
        </is>
      </c>
      <c r="D21" s="7" t="inlineStr">
        <is>
          <t>Days all weeks</t>
        </is>
      </c>
      <c r="E21" s="7" t="inlineStr">
        <is>
          <t>Share all weeks</t>
        </is>
      </c>
      <c r="F21" s="7" t="inlineStr">
        <is>
          <t>Target</t>
        </is>
      </c>
      <c r="G21" s="7" t="inlineStr">
        <is>
          <t>Gap</t>
        </is>
      </c>
    </row>
    <row r="22">
      <c r="A22" s="11">
        <f>IF(Categories!$A5="","",Categories!$A5)</f>
        <v/>
      </c>
      <c r="B22" s="12">
        <f>IF($A22="","",SUMIFS(Time!$E$5:$E$204,Time!$D$5:$D$204,$A22,Time!$B$5:$B$204,Dashboard!$C$3))</f>
        <v/>
      </c>
      <c r="C22" s="15">
        <f>IF($A22="","",IFERROR(SUMIFS(Time!$E$5:$E$204,Time!$D$5:$D$204,$A22,Time!$B$5:$B$204,Dashboard!$C$3)/SUMIFS(Time!$E$5:$E$204,Time!$B$5:$B$204,Dashboard!$C$3),0))</f>
        <v/>
      </c>
      <c r="D22" s="12">
        <f>IF($A22="","",SUMIFS(Time!$E$5:$E$204,Time!$D$5:$D$204,$A22))</f>
        <v/>
      </c>
      <c r="E22" s="15">
        <f>IF($A22="","",IFERROR(SUMIFS(Time!$E$5:$E$204,Time!$D$5:$D$204,$A22)/SUM(Time!$E$5:$E$204),0))</f>
        <v/>
      </c>
      <c r="F22" s="15">
        <f>IF($A22="","",IF(Categories!$D5="","",Categories!$D5))</f>
        <v/>
      </c>
      <c r="G22" s="15">
        <f>IF($A22="","",IF($F22="","",$E22-$F22))</f>
        <v/>
      </c>
    </row>
    <row r="23">
      <c r="A23" s="11">
        <f>IF(Categories!$A6="","",Categories!$A6)</f>
        <v/>
      </c>
      <c r="B23" s="12">
        <f>IF($A23="","",SUMIFS(Time!$E$5:$E$204,Time!$D$5:$D$204,$A23,Time!$B$5:$B$204,Dashboard!$C$3))</f>
        <v/>
      </c>
      <c r="C23" s="15">
        <f>IF($A23="","",IFERROR(SUMIFS(Time!$E$5:$E$204,Time!$D$5:$D$204,$A23,Time!$B$5:$B$204,Dashboard!$C$3)/SUMIFS(Time!$E$5:$E$204,Time!$B$5:$B$204,Dashboard!$C$3),0))</f>
        <v/>
      </c>
      <c r="D23" s="12">
        <f>IF($A23="","",SUMIFS(Time!$E$5:$E$204,Time!$D$5:$D$204,$A23))</f>
        <v/>
      </c>
      <c r="E23" s="15">
        <f>IF($A23="","",IFERROR(SUMIFS(Time!$E$5:$E$204,Time!$D$5:$D$204,$A23)/SUM(Time!$E$5:$E$204),0))</f>
        <v/>
      </c>
      <c r="F23" s="15">
        <f>IF($A23="","",IF(Categories!$D6="","",Categories!$D6))</f>
        <v/>
      </c>
      <c r="G23" s="15">
        <f>IF($A23="","",IF($F23="","",$E23-$F23))</f>
        <v/>
      </c>
    </row>
    <row r="24">
      <c r="A24" s="11">
        <f>IF(Categories!$A7="","",Categories!$A7)</f>
        <v/>
      </c>
      <c r="B24" s="12">
        <f>IF($A24="","",SUMIFS(Time!$E$5:$E$204,Time!$D$5:$D$204,$A24,Time!$B$5:$B$204,Dashboard!$C$3))</f>
        <v/>
      </c>
      <c r="C24" s="15">
        <f>IF($A24="","",IFERROR(SUMIFS(Time!$E$5:$E$204,Time!$D$5:$D$204,$A24,Time!$B$5:$B$204,Dashboard!$C$3)/SUMIFS(Time!$E$5:$E$204,Time!$B$5:$B$204,Dashboard!$C$3),0))</f>
        <v/>
      </c>
      <c r="D24" s="12">
        <f>IF($A24="","",SUMIFS(Time!$E$5:$E$204,Time!$D$5:$D$204,$A24))</f>
        <v/>
      </c>
      <c r="E24" s="15">
        <f>IF($A24="","",IFERROR(SUMIFS(Time!$E$5:$E$204,Time!$D$5:$D$204,$A24)/SUM(Time!$E$5:$E$204),0))</f>
        <v/>
      </c>
      <c r="F24" s="15">
        <f>IF($A24="","",IF(Categories!$D7="","",Categories!$D7))</f>
        <v/>
      </c>
      <c r="G24" s="15">
        <f>IF($A24="","",IF($F24="","",$E24-$F24))</f>
        <v/>
      </c>
    </row>
    <row r="25">
      <c r="A25" s="11">
        <f>IF(Categories!$A8="","",Categories!$A8)</f>
        <v/>
      </c>
      <c r="B25" s="12">
        <f>IF($A25="","",SUMIFS(Time!$E$5:$E$204,Time!$D$5:$D$204,$A25,Time!$B$5:$B$204,Dashboard!$C$3))</f>
        <v/>
      </c>
      <c r="C25" s="15">
        <f>IF($A25="","",IFERROR(SUMIFS(Time!$E$5:$E$204,Time!$D$5:$D$204,$A25,Time!$B$5:$B$204,Dashboard!$C$3)/SUMIFS(Time!$E$5:$E$204,Time!$B$5:$B$204,Dashboard!$C$3),0))</f>
        <v/>
      </c>
      <c r="D25" s="12">
        <f>IF($A25="","",SUMIFS(Time!$E$5:$E$204,Time!$D$5:$D$204,$A25))</f>
        <v/>
      </c>
      <c r="E25" s="15">
        <f>IF($A25="","",IFERROR(SUMIFS(Time!$E$5:$E$204,Time!$D$5:$D$204,$A25)/SUM(Time!$E$5:$E$204),0))</f>
        <v/>
      </c>
      <c r="F25" s="15">
        <f>IF($A25="","",IF(Categories!$D8="","",Categories!$D8))</f>
        <v/>
      </c>
      <c r="G25" s="15">
        <f>IF($A25="","",IF($F25="","",$E25-$F25))</f>
        <v/>
      </c>
    </row>
    <row r="26">
      <c r="A26" s="11">
        <f>IF(Categories!$A9="","",Categories!$A9)</f>
        <v/>
      </c>
      <c r="B26" s="12">
        <f>IF($A26="","",SUMIFS(Time!$E$5:$E$204,Time!$D$5:$D$204,$A26,Time!$B$5:$B$204,Dashboard!$C$3))</f>
        <v/>
      </c>
      <c r="C26" s="15">
        <f>IF($A26="","",IFERROR(SUMIFS(Time!$E$5:$E$204,Time!$D$5:$D$204,$A26,Time!$B$5:$B$204,Dashboard!$C$3)/SUMIFS(Time!$E$5:$E$204,Time!$B$5:$B$204,Dashboard!$C$3),0))</f>
        <v/>
      </c>
      <c r="D26" s="12">
        <f>IF($A26="","",SUMIFS(Time!$E$5:$E$204,Time!$D$5:$D$204,$A26))</f>
        <v/>
      </c>
      <c r="E26" s="15">
        <f>IF($A26="","",IFERROR(SUMIFS(Time!$E$5:$E$204,Time!$D$5:$D$204,$A26)/SUM(Time!$E$5:$E$204),0))</f>
        <v/>
      </c>
      <c r="F26" s="15">
        <f>IF($A26="","",IF(Categories!$D9="","",Categories!$D9))</f>
        <v/>
      </c>
      <c r="G26" s="15">
        <f>IF($A26="","",IF($F26="","",$E26-$F26))</f>
        <v/>
      </c>
    </row>
    <row r="27">
      <c r="A27" s="11">
        <f>IF(Categories!$A10="","",Categories!$A10)</f>
        <v/>
      </c>
      <c r="B27" s="12">
        <f>IF($A27="","",SUMIFS(Time!$E$5:$E$204,Time!$D$5:$D$204,$A27,Time!$B$5:$B$204,Dashboard!$C$3))</f>
        <v/>
      </c>
      <c r="C27" s="15">
        <f>IF($A27="","",IFERROR(SUMIFS(Time!$E$5:$E$204,Time!$D$5:$D$204,$A27,Time!$B$5:$B$204,Dashboard!$C$3)/SUMIFS(Time!$E$5:$E$204,Time!$B$5:$B$204,Dashboard!$C$3),0))</f>
        <v/>
      </c>
      <c r="D27" s="12">
        <f>IF($A27="","",SUMIFS(Time!$E$5:$E$204,Time!$D$5:$D$204,$A27))</f>
        <v/>
      </c>
      <c r="E27" s="15">
        <f>IF($A27="","",IFERROR(SUMIFS(Time!$E$5:$E$204,Time!$D$5:$D$204,$A27)/SUM(Time!$E$5:$E$204),0))</f>
        <v/>
      </c>
      <c r="F27" s="15">
        <f>IF($A27="","",IF(Categories!$D10="","",Categories!$D10))</f>
        <v/>
      </c>
      <c r="G27" s="15">
        <f>IF($A27="","",IF($F27="","",$E27-$F27))</f>
        <v/>
      </c>
    </row>
    <row r="28">
      <c r="A28" s="11">
        <f>IF(Categories!$A11="","",Categories!$A11)</f>
        <v/>
      </c>
      <c r="B28" s="12">
        <f>IF($A28="","",SUMIFS(Time!$E$5:$E$204,Time!$D$5:$D$204,$A28,Time!$B$5:$B$204,Dashboard!$C$3))</f>
        <v/>
      </c>
      <c r="C28" s="15">
        <f>IF($A28="","",IFERROR(SUMIFS(Time!$E$5:$E$204,Time!$D$5:$D$204,$A28,Time!$B$5:$B$204,Dashboard!$C$3)/SUMIFS(Time!$E$5:$E$204,Time!$B$5:$B$204,Dashboard!$C$3),0))</f>
        <v/>
      </c>
      <c r="D28" s="12">
        <f>IF($A28="","",SUMIFS(Time!$E$5:$E$204,Time!$D$5:$D$204,$A28))</f>
        <v/>
      </c>
      <c r="E28" s="15">
        <f>IF($A28="","",IFERROR(SUMIFS(Time!$E$5:$E$204,Time!$D$5:$D$204,$A28)/SUM(Time!$E$5:$E$204),0))</f>
        <v/>
      </c>
      <c r="F28" s="15">
        <f>IF($A28="","",IF(Categories!$D11="","",Categories!$D11))</f>
        <v/>
      </c>
      <c r="G28" s="15">
        <f>IF($A28="","",IF($F28="","",$E28-$F28))</f>
        <v/>
      </c>
    </row>
    <row r="29">
      <c r="A29" s="11">
        <f>IF(Categories!$A12="","",Categories!$A12)</f>
        <v/>
      </c>
      <c r="B29" s="12">
        <f>IF($A29="","",SUMIFS(Time!$E$5:$E$204,Time!$D$5:$D$204,$A29,Time!$B$5:$B$204,Dashboard!$C$3))</f>
        <v/>
      </c>
      <c r="C29" s="15">
        <f>IF($A29="","",IFERROR(SUMIFS(Time!$E$5:$E$204,Time!$D$5:$D$204,$A29,Time!$B$5:$B$204,Dashboard!$C$3)/SUMIFS(Time!$E$5:$E$204,Time!$B$5:$B$204,Dashboard!$C$3),0))</f>
        <v/>
      </c>
      <c r="D29" s="12">
        <f>IF($A29="","",SUMIFS(Time!$E$5:$E$204,Time!$D$5:$D$204,$A29))</f>
        <v/>
      </c>
      <c r="E29" s="15">
        <f>IF($A29="","",IFERROR(SUMIFS(Time!$E$5:$E$204,Time!$D$5:$D$204,$A29)/SUM(Time!$E$5:$E$204),0))</f>
        <v/>
      </c>
      <c r="F29" s="15">
        <f>IF($A29="","",IF(Categories!$D12="","",Categories!$D12))</f>
        <v/>
      </c>
      <c r="G29" s="15">
        <f>IF($A29="","",IF($F29="","",$E29-$F29))</f>
        <v/>
      </c>
    </row>
    <row r="30">
      <c r="A30" s="11">
        <f>IF(Categories!$A13="","",Categories!$A13)</f>
        <v/>
      </c>
      <c r="B30" s="12">
        <f>IF($A30="","",SUMIFS(Time!$E$5:$E$204,Time!$D$5:$D$204,$A30,Time!$B$5:$B$204,Dashboard!$C$3))</f>
        <v/>
      </c>
      <c r="C30" s="15">
        <f>IF($A30="","",IFERROR(SUMIFS(Time!$E$5:$E$204,Time!$D$5:$D$204,$A30,Time!$B$5:$B$204,Dashboard!$C$3)/SUMIFS(Time!$E$5:$E$204,Time!$B$5:$B$204,Dashboard!$C$3),0))</f>
        <v/>
      </c>
      <c r="D30" s="12">
        <f>IF($A30="","",SUMIFS(Time!$E$5:$E$204,Time!$D$5:$D$204,$A30))</f>
        <v/>
      </c>
      <c r="E30" s="15">
        <f>IF($A30="","",IFERROR(SUMIFS(Time!$E$5:$E$204,Time!$D$5:$D$204,$A30)/SUM(Time!$E$5:$E$204),0))</f>
        <v/>
      </c>
      <c r="F30" s="15">
        <f>IF($A30="","",IF(Categories!$D13="","",Categories!$D13))</f>
        <v/>
      </c>
      <c r="G30" s="15">
        <f>IF($A30="","",IF($F30="","",$E30-$F30))</f>
        <v/>
      </c>
    </row>
    <row r="31">
      <c r="A31" s="11">
        <f>IF(Categories!$A14="","",Categories!$A14)</f>
        <v/>
      </c>
      <c r="B31" s="12">
        <f>IF($A31="","",SUMIFS(Time!$E$5:$E$204,Time!$D$5:$D$204,$A31,Time!$B$5:$B$204,Dashboard!$C$3))</f>
        <v/>
      </c>
      <c r="C31" s="15">
        <f>IF($A31="","",IFERROR(SUMIFS(Time!$E$5:$E$204,Time!$D$5:$D$204,$A31,Time!$B$5:$B$204,Dashboard!$C$3)/SUMIFS(Time!$E$5:$E$204,Time!$B$5:$B$204,Dashboard!$C$3),0))</f>
        <v/>
      </c>
      <c r="D31" s="12">
        <f>IF($A31="","",SUMIFS(Time!$E$5:$E$204,Time!$D$5:$D$204,$A31))</f>
        <v/>
      </c>
      <c r="E31" s="15">
        <f>IF($A31="","",IFERROR(SUMIFS(Time!$E$5:$E$204,Time!$D$5:$D$204,$A31)/SUM(Time!$E$5:$E$204),0))</f>
        <v/>
      </c>
      <c r="F31" s="15">
        <f>IF($A31="","",IF(Categories!$D14="","",Categories!$D14))</f>
        <v/>
      </c>
      <c r="G31" s="15">
        <f>IF($A31="","",IF($F31="","",$E31-$F31))</f>
        <v/>
      </c>
    </row>
    <row r="32">
      <c r="A32" s="11">
        <f>IF(Categories!$A15="","",Categories!$A15)</f>
        <v/>
      </c>
      <c r="B32" s="12">
        <f>IF($A32="","",SUMIFS(Time!$E$5:$E$204,Time!$D$5:$D$204,$A32,Time!$B$5:$B$204,Dashboard!$C$3))</f>
        <v/>
      </c>
      <c r="C32" s="15">
        <f>IF($A32="","",IFERROR(SUMIFS(Time!$E$5:$E$204,Time!$D$5:$D$204,$A32,Time!$B$5:$B$204,Dashboard!$C$3)/SUMIFS(Time!$E$5:$E$204,Time!$B$5:$B$204,Dashboard!$C$3),0))</f>
        <v/>
      </c>
      <c r="D32" s="12">
        <f>IF($A32="","",SUMIFS(Time!$E$5:$E$204,Time!$D$5:$D$204,$A32))</f>
        <v/>
      </c>
      <c r="E32" s="15">
        <f>IF($A32="","",IFERROR(SUMIFS(Time!$E$5:$E$204,Time!$D$5:$D$204,$A32)/SUM(Time!$E$5:$E$204),0))</f>
        <v/>
      </c>
      <c r="F32" s="15">
        <f>IF($A32="","",IF(Categories!$D15="","",Categories!$D15))</f>
        <v/>
      </c>
      <c r="G32" s="15">
        <f>IF($A32="","",IF($F32="","",$E32-$F32))</f>
        <v/>
      </c>
    </row>
    <row r="33">
      <c r="A33" s="11">
        <f>IF(Categories!$A16="","",Categories!$A16)</f>
        <v/>
      </c>
      <c r="B33" s="12">
        <f>IF($A33="","",SUMIFS(Time!$E$5:$E$204,Time!$D$5:$D$204,$A33,Time!$B$5:$B$204,Dashboard!$C$3))</f>
        <v/>
      </c>
      <c r="C33" s="15">
        <f>IF($A33="","",IFERROR(SUMIFS(Time!$E$5:$E$204,Time!$D$5:$D$204,$A33,Time!$B$5:$B$204,Dashboard!$C$3)/SUMIFS(Time!$E$5:$E$204,Time!$B$5:$B$204,Dashboard!$C$3),0))</f>
        <v/>
      </c>
      <c r="D33" s="12">
        <f>IF($A33="","",SUMIFS(Time!$E$5:$E$204,Time!$D$5:$D$204,$A33))</f>
        <v/>
      </c>
      <c r="E33" s="15">
        <f>IF($A33="","",IFERROR(SUMIFS(Time!$E$5:$E$204,Time!$D$5:$D$204,$A33)/SUM(Time!$E$5:$E$204),0))</f>
        <v/>
      </c>
      <c r="F33" s="15">
        <f>IF($A33="","",IF(Categories!$D16="","",Categories!$D16))</f>
        <v/>
      </c>
      <c r="G33" s="15">
        <f>IF($A33="","",IF($F33="","",$E33-$F33))</f>
        <v/>
      </c>
    </row>
    <row r="34">
      <c r="A34" s="11">
        <f>IF(Categories!$A17="","",Categories!$A17)</f>
        <v/>
      </c>
      <c r="B34" s="12">
        <f>IF($A34="","",SUMIFS(Time!$E$5:$E$204,Time!$D$5:$D$204,$A34,Time!$B$5:$B$204,Dashboard!$C$3))</f>
        <v/>
      </c>
      <c r="C34" s="15">
        <f>IF($A34="","",IFERROR(SUMIFS(Time!$E$5:$E$204,Time!$D$5:$D$204,$A34,Time!$B$5:$B$204,Dashboard!$C$3)/SUMIFS(Time!$E$5:$E$204,Time!$B$5:$B$204,Dashboard!$C$3),0))</f>
        <v/>
      </c>
      <c r="D34" s="12">
        <f>IF($A34="","",SUMIFS(Time!$E$5:$E$204,Time!$D$5:$D$204,$A34))</f>
        <v/>
      </c>
      <c r="E34" s="15">
        <f>IF($A34="","",IFERROR(SUMIFS(Time!$E$5:$E$204,Time!$D$5:$D$204,$A34)/SUM(Time!$E$5:$E$204),0))</f>
        <v/>
      </c>
      <c r="F34" s="15">
        <f>IF($A34="","",IF(Categories!$D17="","",Categories!$D17))</f>
        <v/>
      </c>
      <c r="G34" s="15">
        <f>IF($A34="","",IF($F34="","",$E34-$F34))</f>
        <v/>
      </c>
    </row>
    <row r="35">
      <c r="A35" s="11">
        <f>IF(Categories!$A18="","",Categories!$A18)</f>
        <v/>
      </c>
      <c r="B35" s="12">
        <f>IF($A35="","",SUMIFS(Time!$E$5:$E$204,Time!$D$5:$D$204,$A35,Time!$B$5:$B$204,Dashboard!$C$3))</f>
        <v/>
      </c>
      <c r="C35" s="15">
        <f>IF($A35="","",IFERROR(SUMIFS(Time!$E$5:$E$204,Time!$D$5:$D$204,$A35,Time!$B$5:$B$204,Dashboard!$C$3)/SUMIFS(Time!$E$5:$E$204,Time!$B$5:$B$204,Dashboard!$C$3),0))</f>
        <v/>
      </c>
      <c r="D35" s="12">
        <f>IF($A35="","",SUMIFS(Time!$E$5:$E$204,Time!$D$5:$D$204,$A35))</f>
        <v/>
      </c>
      <c r="E35" s="15">
        <f>IF($A35="","",IFERROR(SUMIFS(Time!$E$5:$E$204,Time!$D$5:$D$204,$A35)/SUM(Time!$E$5:$E$204),0))</f>
        <v/>
      </c>
      <c r="F35" s="15">
        <f>IF($A35="","",IF(Categories!$D18="","",Categories!$D18))</f>
        <v/>
      </c>
      <c r="G35" s="15">
        <f>IF($A35="","",IF($F35="","",$E35-$F35))</f>
        <v/>
      </c>
    </row>
    <row r="36">
      <c r="A36" s="11">
        <f>IF(Categories!$A19="","",Categories!$A19)</f>
        <v/>
      </c>
      <c r="B36" s="12">
        <f>IF($A36="","",SUMIFS(Time!$E$5:$E$204,Time!$D$5:$D$204,$A36,Time!$B$5:$B$204,Dashboard!$C$3))</f>
        <v/>
      </c>
      <c r="C36" s="15">
        <f>IF($A36="","",IFERROR(SUMIFS(Time!$E$5:$E$204,Time!$D$5:$D$204,$A36,Time!$B$5:$B$204,Dashboard!$C$3)/SUMIFS(Time!$E$5:$E$204,Time!$B$5:$B$204,Dashboard!$C$3),0))</f>
        <v/>
      </c>
      <c r="D36" s="12">
        <f>IF($A36="","",SUMIFS(Time!$E$5:$E$204,Time!$D$5:$D$204,$A36))</f>
        <v/>
      </c>
      <c r="E36" s="15">
        <f>IF($A36="","",IFERROR(SUMIFS(Time!$E$5:$E$204,Time!$D$5:$D$204,$A36)/SUM(Time!$E$5:$E$204),0))</f>
        <v/>
      </c>
      <c r="F36" s="15">
        <f>IF($A36="","",IF(Categories!$D19="","",Categories!$D19))</f>
        <v/>
      </c>
      <c r="G36" s="15">
        <f>IF($A36="","",IF($F36="","",$E36-$F36))</f>
        <v/>
      </c>
    </row>
    <row r="37">
      <c r="A37" s="11">
        <f>IF(Categories!$A20="","",Categories!$A20)</f>
        <v/>
      </c>
      <c r="B37" s="12">
        <f>IF($A37="","",SUMIFS(Time!$E$5:$E$204,Time!$D$5:$D$204,$A37,Time!$B$5:$B$204,Dashboard!$C$3))</f>
        <v/>
      </c>
      <c r="C37" s="15">
        <f>IF($A37="","",IFERROR(SUMIFS(Time!$E$5:$E$204,Time!$D$5:$D$204,$A37,Time!$B$5:$B$204,Dashboard!$C$3)/SUMIFS(Time!$E$5:$E$204,Time!$B$5:$B$204,Dashboard!$C$3),0))</f>
        <v/>
      </c>
      <c r="D37" s="12">
        <f>IF($A37="","",SUMIFS(Time!$E$5:$E$204,Time!$D$5:$D$204,$A37))</f>
        <v/>
      </c>
      <c r="E37" s="15">
        <f>IF($A37="","",IFERROR(SUMIFS(Time!$E$5:$E$204,Time!$D$5:$D$204,$A37)/SUM(Time!$E$5:$E$204),0))</f>
        <v/>
      </c>
      <c r="F37" s="15">
        <f>IF($A37="","",IF(Categories!$D20="","",Categories!$D20))</f>
        <v/>
      </c>
      <c r="G37" s="15">
        <f>IF($A37="","",IF($F37="","",$E37-$F37))</f>
        <v/>
      </c>
    </row>
    <row r="38">
      <c r="A38" s="11">
        <f>IF(Categories!$A21="","",Categories!$A21)</f>
        <v/>
      </c>
      <c r="B38" s="12">
        <f>IF($A38="","",SUMIFS(Time!$E$5:$E$204,Time!$D$5:$D$204,$A38,Time!$B$5:$B$204,Dashboard!$C$3))</f>
        <v/>
      </c>
      <c r="C38" s="15">
        <f>IF($A38="","",IFERROR(SUMIFS(Time!$E$5:$E$204,Time!$D$5:$D$204,$A38,Time!$B$5:$B$204,Dashboard!$C$3)/SUMIFS(Time!$E$5:$E$204,Time!$B$5:$B$204,Dashboard!$C$3),0))</f>
        <v/>
      </c>
      <c r="D38" s="12">
        <f>IF($A38="","",SUMIFS(Time!$E$5:$E$204,Time!$D$5:$D$204,$A38))</f>
        <v/>
      </c>
      <c r="E38" s="15">
        <f>IF($A38="","",IFERROR(SUMIFS(Time!$E$5:$E$204,Time!$D$5:$D$204,$A38)/SUM(Time!$E$5:$E$204),0))</f>
        <v/>
      </c>
      <c r="F38" s="15">
        <f>IF($A38="","",IF(Categories!$D21="","",Categories!$D21))</f>
        <v/>
      </c>
      <c r="G38" s="15">
        <f>IF($A38="","",IF($F38="","",$E38-$F38))</f>
        <v/>
      </c>
    </row>
    <row r="39">
      <c r="A39" s="11">
        <f>IF(Categories!$A22="","",Categories!$A22)</f>
        <v/>
      </c>
      <c r="B39" s="12">
        <f>IF($A39="","",SUMIFS(Time!$E$5:$E$204,Time!$D$5:$D$204,$A39,Time!$B$5:$B$204,Dashboard!$C$3))</f>
        <v/>
      </c>
      <c r="C39" s="15">
        <f>IF($A39="","",IFERROR(SUMIFS(Time!$E$5:$E$204,Time!$D$5:$D$204,$A39,Time!$B$5:$B$204,Dashboard!$C$3)/SUMIFS(Time!$E$5:$E$204,Time!$B$5:$B$204,Dashboard!$C$3),0))</f>
        <v/>
      </c>
      <c r="D39" s="12">
        <f>IF($A39="","",SUMIFS(Time!$E$5:$E$204,Time!$D$5:$D$204,$A39))</f>
        <v/>
      </c>
      <c r="E39" s="15">
        <f>IF($A39="","",IFERROR(SUMIFS(Time!$E$5:$E$204,Time!$D$5:$D$204,$A39)/SUM(Time!$E$5:$E$204),0))</f>
        <v/>
      </c>
      <c r="F39" s="15">
        <f>IF($A39="","",IF(Categories!$D22="","",Categories!$D22))</f>
        <v/>
      </c>
      <c r="G39" s="15">
        <f>IF($A39="","",IF($F39="","",$E39-$F39))</f>
        <v/>
      </c>
    </row>
    <row r="40">
      <c r="A40" s="11">
        <f>IF(Categories!$A23="","",Categories!$A23)</f>
        <v/>
      </c>
      <c r="B40" s="12">
        <f>IF($A40="","",SUMIFS(Time!$E$5:$E$204,Time!$D$5:$D$204,$A40,Time!$B$5:$B$204,Dashboard!$C$3))</f>
        <v/>
      </c>
      <c r="C40" s="15">
        <f>IF($A40="","",IFERROR(SUMIFS(Time!$E$5:$E$204,Time!$D$5:$D$204,$A40,Time!$B$5:$B$204,Dashboard!$C$3)/SUMIFS(Time!$E$5:$E$204,Time!$B$5:$B$204,Dashboard!$C$3),0))</f>
        <v/>
      </c>
      <c r="D40" s="12">
        <f>IF($A40="","",SUMIFS(Time!$E$5:$E$204,Time!$D$5:$D$204,$A40))</f>
        <v/>
      </c>
      <c r="E40" s="15">
        <f>IF($A40="","",IFERROR(SUMIFS(Time!$E$5:$E$204,Time!$D$5:$D$204,$A40)/SUM(Time!$E$5:$E$204),0))</f>
        <v/>
      </c>
      <c r="F40" s="15">
        <f>IF($A40="","",IF(Categories!$D23="","",Categories!$D23))</f>
        <v/>
      </c>
      <c r="G40" s="15">
        <f>IF($A40="","",IF($F40="","",$E40-$F40))</f>
        <v/>
      </c>
    </row>
    <row r="41">
      <c r="A41" s="11">
        <f>IF(Categories!$A24="","",Categories!$A24)</f>
        <v/>
      </c>
      <c r="B41" s="12">
        <f>IF($A41="","",SUMIFS(Time!$E$5:$E$204,Time!$D$5:$D$204,$A41,Time!$B$5:$B$204,Dashboard!$C$3))</f>
        <v/>
      </c>
      <c r="C41" s="15">
        <f>IF($A41="","",IFERROR(SUMIFS(Time!$E$5:$E$204,Time!$D$5:$D$204,$A41,Time!$B$5:$B$204,Dashboard!$C$3)/SUMIFS(Time!$E$5:$E$204,Time!$B$5:$B$204,Dashboard!$C$3),0))</f>
        <v/>
      </c>
      <c r="D41" s="12">
        <f>IF($A41="","",SUMIFS(Time!$E$5:$E$204,Time!$D$5:$D$204,$A41))</f>
        <v/>
      </c>
      <c r="E41" s="15">
        <f>IF($A41="","",IFERROR(SUMIFS(Time!$E$5:$E$204,Time!$D$5:$D$204,$A41)/SUM(Time!$E$5:$E$204),0))</f>
        <v/>
      </c>
      <c r="F41" s="15">
        <f>IF($A41="","",IF(Categories!$D24="","",Categories!$D24))</f>
        <v/>
      </c>
      <c r="G41" s="15">
        <f>IF($A41="","",IF($F41="","",$E41-$F41))</f>
        <v/>
      </c>
    </row>
    <row r="43">
      <c r="A43" s="3" t="inlineStr">
        <is>
          <t>Where the effort went, by project</t>
        </is>
      </c>
    </row>
    <row r="44">
      <c r="A44" s="7" t="inlineStr">
        <is>
          <t>Project</t>
        </is>
      </c>
      <c r="B44" s="7" t="inlineStr">
        <is>
          <t>Days this week</t>
        </is>
      </c>
      <c r="C44" s="7" t="inlineStr">
        <is>
          <t>Days all weeks</t>
        </is>
      </c>
      <c r="D44" s="7" t="inlineStr">
        <is>
          <t>Cost all weeks</t>
        </is>
      </c>
      <c r="E44" s="7" t="inlineStr">
        <is>
          <t>Budget</t>
        </is>
      </c>
      <c r="F44" s="7" t="inlineStr">
        <is>
          <t>Budget used</t>
        </is>
      </c>
      <c r="G44" s="7" t="inlineStr">
        <is>
          <t>Delivery days</t>
        </is>
      </c>
      <c r="H44" s="7" t="inlineStr">
        <is>
          <t>Pre-sales days</t>
        </is>
      </c>
    </row>
    <row r="45">
      <c r="A45" s="11">
        <f>IF(Projects!$A5="","",Projects!$A5)</f>
        <v/>
      </c>
      <c r="B45" s="12">
        <f>IF($A45="","",SUMIFS(Time!$E$5:$E$204,Time!$C$5:$C$204,$A45,Time!$B$5:$B$204,Dashboard!$C$3))</f>
        <v/>
      </c>
      <c r="C45" s="12">
        <f>IF($A45="","",SUMIFS(Time!$E$5:$E$204,Time!$C$5:$C$204,$A45))</f>
        <v/>
      </c>
      <c r="D45" s="10">
        <f>IF($A45="","",SUMIFS(Time!$G$5:$G$204,Time!$C$5:$C$204,$A45))</f>
        <v/>
      </c>
      <c r="E45" s="10">
        <f>IF($A45="","",Projects!$D5)</f>
        <v/>
      </c>
      <c r="F45" s="15">
        <f>IF($A45="","",IFERROR(Projects!$G5/Projects!$D5,0))</f>
        <v/>
      </c>
      <c r="G45" s="12">
        <f>IF($A45="","",SUMIFS(Time!$E$5:$E$204,Time!$C$5:$C$204,$A45,Time!$D$5:$D$204,"Delivery"))</f>
        <v/>
      </c>
      <c r="H45" s="12">
        <f>IF($A45="","",SUMIFS(Time!$E$5:$E$204,Time!$C$5:$C$204,$A45,Time!$D$5:$D$204,"Pre-sales"))</f>
        <v/>
      </c>
    </row>
    <row r="46">
      <c r="A46" s="11">
        <f>IF(Projects!$A6="","",Projects!$A6)</f>
        <v/>
      </c>
      <c r="B46" s="12">
        <f>IF($A46="","",SUMIFS(Time!$E$5:$E$204,Time!$C$5:$C$204,$A46,Time!$B$5:$B$204,Dashboard!$C$3))</f>
        <v/>
      </c>
      <c r="C46" s="12">
        <f>IF($A46="","",SUMIFS(Time!$E$5:$E$204,Time!$C$5:$C$204,$A46))</f>
        <v/>
      </c>
      <c r="D46" s="10">
        <f>IF($A46="","",SUMIFS(Time!$G$5:$G$204,Time!$C$5:$C$204,$A46))</f>
        <v/>
      </c>
      <c r="E46" s="10">
        <f>IF($A46="","",Projects!$D6)</f>
        <v/>
      </c>
      <c r="F46" s="15">
        <f>IF($A46="","",IFERROR(Projects!$G6/Projects!$D6,0))</f>
        <v/>
      </c>
      <c r="G46" s="12">
        <f>IF($A46="","",SUMIFS(Time!$E$5:$E$204,Time!$C$5:$C$204,$A46,Time!$D$5:$D$204,"Delivery"))</f>
        <v/>
      </c>
      <c r="H46" s="12">
        <f>IF($A46="","",SUMIFS(Time!$E$5:$E$204,Time!$C$5:$C$204,$A46,Time!$D$5:$D$204,"Pre-sales"))</f>
        <v/>
      </c>
    </row>
    <row r="47">
      <c r="A47" s="11">
        <f>IF(Projects!$A7="","",Projects!$A7)</f>
        <v/>
      </c>
      <c r="B47" s="12">
        <f>IF($A47="","",SUMIFS(Time!$E$5:$E$204,Time!$C$5:$C$204,$A47,Time!$B$5:$B$204,Dashboard!$C$3))</f>
        <v/>
      </c>
      <c r="C47" s="12">
        <f>IF($A47="","",SUMIFS(Time!$E$5:$E$204,Time!$C$5:$C$204,$A47))</f>
        <v/>
      </c>
      <c r="D47" s="10">
        <f>IF($A47="","",SUMIFS(Time!$G$5:$G$204,Time!$C$5:$C$204,$A47))</f>
        <v/>
      </c>
      <c r="E47" s="10">
        <f>IF($A47="","",Projects!$D7)</f>
        <v/>
      </c>
      <c r="F47" s="15">
        <f>IF($A47="","",IFERROR(Projects!$G7/Projects!$D7,0))</f>
        <v/>
      </c>
      <c r="G47" s="12">
        <f>IF($A47="","",SUMIFS(Time!$E$5:$E$204,Time!$C$5:$C$204,$A47,Time!$D$5:$D$204,"Delivery"))</f>
        <v/>
      </c>
      <c r="H47" s="12">
        <f>IF($A47="","",SUMIFS(Time!$E$5:$E$204,Time!$C$5:$C$204,$A47,Time!$D$5:$D$204,"Pre-sales"))</f>
        <v/>
      </c>
    </row>
    <row r="48">
      <c r="A48" s="11">
        <f>IF(Projects!$A8="","",Projects!$A8)</f>
        <v/>
      </c>
      <c r="B48" s="12">
        <f>IF($A48="","",SUMIFS(Time!$E$5:$E$204,Time!$C$5:$C$204,$A48,Time!$B$5:$B$204,Dashboard!$C$3))</f>
        <v/>
      </c>
      <c r="C48" s="12">
        <f>IF($A48="","",SUMIFS(Time!$E$5:$E$204,Time!$C$5:$C$204,$A48))</f>
        <v/>
      </c>
      <c r="D48" s="10">
        <f>IF($A48="","",SUMIFS(Time!$G$5:$G$204,Time!$C$5:$C$204,$A48))</f>
        <v/>
      </c>
      <c r="E48" s="10">
        <f>IF($A48="","",Projects!$D8)</f>
        <v/>
      </c>
      <c r="F48" s="15">
        <f>IF($A48="","",IFERROR(Projects!$G8/Projects!$D8,0))</f>
        <v/>
      </c>
      <c r="G48" s="12">
        <f>IF($A48="","",SUMIFS(Time!$E$5:$E$204,Time!$C$5:$C$204,$A48,Time!$D$5:$D$204,"Delivery"))</f>
        <v/>
      </c>
      <c r="H48" s="12">
        <f>IF($A48="","",SUMIFS(Time!$E$5:$E$204,Time!$C$5:$C$204,$A48,Time!$D$5:$D$204,"Pre-sales"))</f>
        <v/>
      </c>
    </row>
    <row r="49">
      <c r="A49" s="11">
        <f>IF(Projects!$A9="","",Projects!$A9)</f>
        <v/>
      </c>
      <c r="B49" s="12">
        <f>IF($A49="","",SUMIFS(Time!$E$5:$E$204,Time!$C$5:$C$204,$A49,Time!$B$5:$B$204,Dashboard!$C$3))</f>
        <v/>
      </c>
      <c r="C49" s="12">
        <f>IF($A49="","",SUMIFS(Time!$E$5:$E$204,Time!$C$5:$C$204,$A49))</f>
        <v/>
      </c>
      <c r="D49" s="10">
        <f>IF($A49="","",SUMIFS(Time!$G$5:$G$204,Time!$C$5:$C$204,$A49))</f>
        <v/>
      </c>
      <c r="E49" s="10">
        <f>IF($A49="","",Projects!$D9)</f>
        <v/>
      </c>
      <c r="F49" s="15">
        <f>IF($A49="","",IFERROR(Projects!$G9/Projects!$D9,0))</f>
        <v/>
      </c>
      <c r="G49" s="12">
        <f>IF($A49="","",SUMIFS(Time!$E$5:$E$204,Time!$C$5:$C$204,$A49,Time!$D$5:$D$204,"Delivery"))</f>
        <v/>
      </c>
      <c r="H49" s="12">
        <f>IF($A49="","",SUMIFS(Time!$E$5:$E$204,Time!$C$5:$C$204,$A49,Time!$D$5:$D$204,"Pre-sales"))</f>
        <v/>
      </c>
    </row>
    <row r="50">
      <c r="A50" s="11">
        <f>IF(Projects!$A10="","",Projects!$A10)</f>
        <v/>
      </c>
      <c r="B50" s="12">
        <f>IF($A50="","",SUMIFS(Time!$E$5:$E$204,Time!$C$5:$C$204,$A50,Time!$B$5:$B$204,Dashboard!$C$3))</f>
        <v/>
      </c>
      <c r="C50" s="12">
        <f>IF($A50="","",SUMIFS(Time!$E$5:$E$204,Time!$C$5:$C$204,$A50))</f>
        <v/>
      </c>
      <c r="D50" s="10">
        <f>IF($A50="","",SUMIFS(Time!$G$5:$G$204,Time!$C$5:$C$204,$A50))</f>
        <v/>
      </c>
      <c r="E50" s="10">
        <f>IF($A50="","",Projects!$D10)</f>
        <v/>
      </c>
      <c r="F50" s="15">
        <f>IF($A50="","",IFERROR(Projects!$G10/Projects!$D10,0))</f>
        <v/>
      </c>
      <c r="G50" s="12">
        <f>IF($A50="","",SUMIFS(Time!$E$5:$E$204,Time!$C$5:$C$204,$A50,Time!$D$5:$D$204,"Delivery"))</f>
        <v/>
      </c>
      <c r="H50" s="12">
        <f>IF($A50="","",SUMIFS(Time!$E$5:$E$204,Time!$C$5:$C$204,$A50,Time!$D$5:$D$204,"Pre-sales"))</f>
        <v/>
      </c>
    </row>
    <row r="51">
      <c r="A51" s="11">
        <f>IF(Projects!$A11="","",Projects!$A11)</f>
        <v/>
      </c>
      <c r="B51" s="12">
        <f>IF($A51="","",SUMIFS(Time!$E$5:$E$204,Time!$C$5:$C$204,$A51,Time!$B$5:$B$204,Dashboard!$C$3))</f>
        <v/>
      </c>
      <c r="C51" s="12">
        <f>IF($A51="","",SUMIFS(Time!$E$5:$E$204,Time!$C$5:$C$204,$A51))</f>
        <v/>
      </c>
      <c r="D51" s="10">
        <f>IF($A51="","",SUMIFS(Time!$G$5:$G$204,Time!$C$5:$C$204,$A51))</f>
        <v/>
      </c>
      <c r="E51" s="10">
        <f>IF($A51="","",Projects!$D11)</f>
        <v/>
      </c>
      <c r="F51" s="15">
        <f>IF($A51="","",IFERROR(Projects!$G11/Projects!$D11,0))</f>
        <v/>
      </c>
      <c r="G51" s="12">
        <f>IF($A51="","",SUMIFS(Time!$E$5:$E$204,Time!$C$5:$C$204,$A51,Time!$D$5:$D$204,"Delivery"))</f>
        <v/>
      </c>
      <c r="H51" s="12">
        <f>IF($A51="","",SUMIFS(Time!$E$5:$E$204,Time!$C$5:$C$204,$A51,Time!$D$5:$D$204,"Pre-sales"))</f>
        <v/>
      </c>
    </row>
    <row r="52">
      <c r="A52" s="11">
        <f>IF(Projects!$A12="","",Projects!$A12)</f>
        <v/>
      </c>
      <c r="B52" s="12">
        <f>IF($A52="","",SUMIFS(Time!$E$5:$E$204,Time!$C$5:$C$204,$A52,Time!$B$5:$B$204,Dashboard!$C$3))</f>
        <v/>
      </c>
      <c r="C52" s="12">
        <f>IF($A52="","",SUMIFS(Time!$E$5:$E$204,Time!$C$5:$C$204,$A52))</f>
        <v/>
      </c>
      <c r="D52" s="10">
        <f>IF($A52="","",SUMIFS(Time!$G$5:$G$204,Time!$C$5:$C$204,$A52))</f>
        <v/>
      </c>
      <c r="E52" s="10">
        <f>IF($A52="","",Projects!$D12)</f>
        <v/>
      </c>
      <c r="F52" s="15">
        <f>IF($A52="","",IFERROR(Projects!$G12/Projects!$D12,0))</f>
        <v/>
      </c>
      <c r="G52" s="12">
        <f>IF($A52="","",SUMIFS(Time!$E$5:$E$204,Time!$C$5:$C$204,$A52,Time!$D$5:$D$204,"Delivery"))</f>
        <v/>
      </c>
      <c r="H52" s="12">
        <f>IF($A52="","",SUMIFS(Time!$E$5:$E$204,Time!$C$5:$C$204,$A52,Time!$D$5:$D$204,"Pre-sales"))</f>
        <v/>
      </c>
    </row>
    <row r="53">
      <c r="A53" s="11">
        <f>IF(Projects!$A13="","",Projects!$A13)</f>
        <v/>
      </c>
      <c r="B53" s="12">
        <f>IF($A53="","",SUMIFS(Time!$E$5:$E$204,Time!$C$5:$C$204,$A53,Time!$B$5:$B$204,Dashboard!$C$3))</f>
        <v/>
      </c>
      <c r="C53" s="12">
        <f>IF($A53="","",SUMIFS(Time!$E$5:$E$204,Time!$C$5:$C$204,$A53))</f>
        <v/>
      </c>
      <c r="D53" s="10">
        <f>IF($A53="","",SUMIFS(Time!$G$5:$G$204,Time!$C$5:$C$204,$A53))</f>
        <v/>
      </c>
      <c r="E53" s="10">
        <f>IF($A53="","",Projects!$D13)</f>
        <v/>
      </c>
      <c r="F53" s="15">
        <f>IF($A53="","",IFERROR(Projects!$G13/Projects!$D13,0))</f>
        <v/>
      </c>
      <c r="G53" s="12">
        <f>IF($A53="","",SUMIFS(Time!$E$5:$E$204,Time!$C$5:$C$204,$A53,Time!$D$5:$D$204,"Delivery"))</f>
        <v/>
      </c>
      <c r="H53" s="12">
        <f>IF($A53="","",SUMIFS(Time!$E$5:$E$204,Time!$C$5:$C$204,$A53,Time!$D$5:$D$204,"Pre-sales"))</f>
        <v/>
      </c>
    </row>
    <row r="54">
      <c r="A54" s="11">
        <f>IF(Projects!$A14="","",Projects!$A14)</f>
        <v/>
      </c>
      <c r="B54" s="12">
        <f>IF($A54="","",SUMIFS(Time!$E$5:$E$204,Time!$C$5:$C$204,$A54,Time!$B$5:$B$204,Dashboard!$C$3))</f>
        <v/>
      </c>
      <c r="C54" s="12">
        <f>IF($A54="","",SUMIFS(Time!$E$5:$E$204,Time!$C$5:$C$204,$A54))</f>
        <v/>
      </c>
      <c r="D54" s="10">
        <f>IF($A54="","",SUMIFS(Time!$G$5:$G$204,Time!$C$5:$C$204,$A54))</f>
        <v/>
      </c>
      <c r="E54" s="10">
        <f>IF($A54="","",Projects!$D14)</f>
        <v/>
      </c>
      <c r="F54" s="15">
        <f>IF($A54="","",IFERROR(Projects!$G14/Projects!$D14,0))</f>
        <v/>
      </c>
      <c r="G54" s="12">
        <f>IF($A54="","",SUMIFS(Time!$E$5:$E$204,Time!$C$5:$C$204,$A54,Time!$D$5:$D$204,"Delivery"))</f>
        <v/>
      </c>
      <c r="H54" s="12">
        <f>IF($A54="","",SUMIFS(Time!$E$5:$E$204,Time!$C$5:$C$204,$A54,Time!$D$5:$D$204,"Pre-sales"))</f>
        <v/>
      </c>
    </row>
    <row r="55">
      <c r="A55" s="11">
        <f>IF(Projects!$A15="","",Projects!$A15)</f>
        <v/>
      </c>
      <c r="B55" s="12">
        <f>IF($A55="","",SUMIFS(Time!$E$5:$E$204,Time!$C$5:$C$204,$A55,Time!$B$5:$B$204,Dashboard!$C$3))</f>
        <v/>
      </c>
      <c r="C55" s="12">
        <f>IF($A55="","",SUMIFS(Time!$E$5:$E$204,Time!$C$5:$C$204,$A55))</f>
        <v/>
      </c>
      <c r="D55" s="10">
        <f>IF($A55="","",SUMIFS(Time!$G$5:$G$204,Time!$C$5:$C$204,$A55))</f>
        <v/>
      </c>
      <c r="E55" s="10">
        <f>IF($A55="","",Projects!$D15)</f>
        <v/>
      </c>
      <c r="F55" s="15">
        <f>IF($A55="","",IFERROR(Projects!$G15/Projects!$D15,0))</f>
        <v/>
      </c>
      <c r="G55" s="12">
        <f>IF($A55="","",SUMIFS(Time!$E$5:$E$204,Time!$C$5:$C$204,$A55,Time!$D$5:$D$204,"Delivery"))</f>
        <v/>
      </c>
      <c r="H55" s="12">
        <f>IF($A55="","",SUMIFS(Time!$E$5:$E$204,Time!$C$5:$C$204,$A55,Time!$D$5:$D$204,"Pre-sales"))</f>
        <v/>
      </c>
    </row>
    <row r="56">
      <c r="A56" s="11">
        <f>IF(Projects!$A16="","",Projects!$A16)</f>
        <v/>
      </c>
      <c r="B56" s="12">
        <f>IF($A56="","",SUMIFS(Time!$E$5:$E$204,Time!$C$5:$C$204,$A56,Time!$B$5:$B$204,Dashboard!$C$3))</f>
        <v/>
      </c>
      <c r="C56" s="12">
        <f>IF($A56="","",SUMIFS(Time!$E$5:$E$204,Time!$C$5:$C$204,$A56))</f>
        <v/>
      </c>
      <c r="D56" s="10">
        <f>IF($A56="","",SUMIFS(Time!$G$5:$G$204,Time!$C$5:$C$204,$A56))</f>
        <v/>
      </c>
      <c r="E56" s="10">
        <f>IF($A56="","",Projects!$D16)</f>
        <v/>
      </c>
      <c r="F56" s="15">
        <f>IF($A56="","",IFERROR(Projects!$G16/Projects!$D16,0))</f>
        <v/>
      </c>
      <c r="G56" s="12">
        <f>IF($A56="","",SUMIFS(Time!$E$5:$E$204,Time!$C$5:$C$204,$A56,Time!$D$5:$D$204,"Delivery"))</f>
        <v/>
      </c>
      <c r="H56" s="12">
        <f>IF($A56="","",SUMIFS(Time!$E$5:$E$204,Time!$C$5:$C$204,$A56,Time!$D$5:$D$204,"Pre-sales"))</f>
        <v/>
      </c>
    </row>
    <row r="57">
      <c r="A57" s="11">
        <f>IF(Projects!$A17="","",Projects!$A17)</f>
        <v/>
      </c>
      <c r="B57" s="12">
        <f>IF($A57="","",SUMIFS(Time!$E$5:$E$204,Time!$C$5:$C$204,$A57,Time!$B$5:$B$204,Dashboard!$C$3))</f>
        <v/>
      </c>
      <c r="C57" s="12">
        <f>IF($A57="","",SUMIFS(Time!$E$5:$E$204,Time!$C$5:$C$204,$A57))</f>
        <v/>
      </c>
      <c r="D57" s="10">
        <f>IF($A57="","",SUMIFS(Time!$G$5:$G$204,Time!$C$5:$C$204,$A57))</f>
        <v/>
      </c>
      <c r="E57" s="10">
        <f>IF($A57="","",Projects!$D17)</f>
        <v/>
      </c>
      <c r="F57" s="15">
        <f>IF($A57="","",IFERROR(Projects!$G17/Projects!$D17,0))</f>
        <v/>
      </c>
      <c r="G57" s="12">
        <f>IF($A57="","",SUMIFS(Time!$E$5:$E$204,Time!$C$5:$C$204,$A57,Time!$D$5:$D$204,"Delivery"))</f>
        <v/>
      </c>
      <c r="H57" s="12">
        <f>IF($A57="","",SUMIFS(Time!$E$5:$E$204,Time!$C$5:$C$204,$A57,Time!$D$5:$D$204,"Pre-sales"))</f>
        <v/>
      </c>
    </row>
    <row r="58">
      <c r="A58" s="11">
        <f>IF(Projects!$A18="","",Projects!$A18)</f>
        <v/>
      </c>
      <c r="B58" s="12">
        <f>IF($A58="","",SUMIFS(Time!$E$5:$E$204,Time!$C$5:$C$204,$A58,Time!$B$5:$B$204,Dashboard!$C$3))</f>
        <v/>
      </c>
      <c r="C58" s="12">
        <f>IF($A58="","",SUMIFS(Time!$E$5:$E$204,Time!$C$5:$C$204,$A58))</f>
        <v/>
      </c>
      <c r="D58" s="10">
        <f>IF($A58="","",SUMIFS(Time!$G$5:$G$204,Time!$C$5:$C$204,$A58))</f>
        <v/>
      </c>
      <c r="E58" s="10">
        <f>IF($A58="","",Projects!$D18)</f>
        <v/>
      </c>
      <c r="F58" s="15">
        <f>IF($A58="","",IFERROR(Projects!$G18/Projects!$D18,0))</f>
        <v/>
      </c>
      <c r="G58" s="12">
        <f>IF($A58="","",SUMIFS(Time!$E$5:$E$204,Time!$C$5:$C$204,$A58,Time!$D$5:$D$204,"Delivery"))</f>
        <v/>
      </c>
      <c r="H58" s="12">
        <f>IF($A58="","",SUMIFS(Time!$E$5:$E$204,Time!$C$5:$C$204,$A58,Time!$D$5:$D$204,"Pre-sales"))</f>
        <v/>
      </c>
    </row>
    <row r="59">
      <c r="A59" s="11">
        <f>IF(Projects!$A19="","",Projects!$A19)</f>
        <v/>
      </c>
      <c r="B59" s="12">
        <f>IF($A59="","",SUMIFS(Time!$E$5:$E$204,Time!$C$5:$C$204,$A59,Time!$B$5:$B$204,Dashboard!$C$3))</f>
        <v/>
      </c>
      <c r="C59" s="12">
        <f>IF($A59="","",SUMIFS(Time!$E$5:$E$204,Time!$C$5:$C$204,$A59))</f>
        <v/>
      </c>
      <c r="D59" s="10">
        <f>IF($A59="","",SUMIFS(Time!$G$5:$G$204,Time!$C$5:$C$204,$A59))</f>
        <v/>
      </c>
      <c r="E59" s="10">
        <f>IF($A59="","",Projects!$D19)</f>
        <v/>
      </c>
      <c r="F59" s="15">
        <f>IF($A59="","",IFERROR(Projects!$G19/Projects!$D19,0))</f>
        <v/>
      </c>
      <c r="G59" s="12">
        <f>IF($A59="","",SUMIFS(Time!$E$5:$E$204,Time!$C$5:$C$204,$A59,Time!$D$5:$D$204,"Delivery"))</f>
        <v/>
      </c>
      <c r="H59" s="12">
        <f>IF($A59="","",SUMIFS(Time!$E$5:$E$204,Time!$C$5:$C$204,$A59,Time!$D$5:$D$204,"Pre-sales"))</f>
        <v/>
      </c>
    </row>
    <row r="60">
      <c r="A60" s="11">
        <f>IF(Projects!$A20="","",Projects!$A20)</f>
        <v/>
      </c>
      <c r="B60" s="12">
        <f>IF($A60="","",SUMIFS(Time!$E$5:$E$204,Time!$C$5:$C$204,$A60,Time!$B$5:$B$204,Dashboard!$C$3))</f>
        <v/>
      </c>
      <c r="C60" s="12">
        <f>IF($A60="","",SUMIFS(Time!$E$5:$E$204,Time!$C$5:$C$204,$A60))</f>
        <v/>
      </c>
      <c r="D60" s="10">
        <f>IF($A60="","",SUMIFS(Time!$G$5:$G$204,Time!$C$5:$C$204,$A60))</f>
        <v/>
      </c>
      <c r="E60" s="10">
        <f>IF($A60="","",Projects!$D20)</f>
        <v/>
      </c>
      <c r="F60" s="15">
        <f>IF($A60="","",IFERROR(Projects!$G20/Projects!$D20,0))</f>
        <v/>
      </c>
      <c r="G60" s="12">
        <f>IF($A60="","",SUMIFS(Time!$E$5:$E$204,Time!$C$5:$C$204,$A60,Time!$D$5:$D$204,"Delivery"))</f>
        <v/>
      </c>
      <c r="H60" s="12">
        <f>IF($A60="","",SUMIFS(Time!$E$5:$E$204,Time!$C$5:$C$204,$A60,Time!$D$5:$D$204,"Pre-sales"))</f>
        <v/>
      </c>
    </row>
    <row r="61">
      <c r="A61" s="11">
        <f>IF(Projects!$A21="","",Projects!$A21)</f>
        <v/>
      </c>
      <c r="B61" s="12">
        <f>IF($A61="","",SUMIFS(Time!$E$5:$E$204,Time!$C$5:$C$204,$A61,Time!$B$5:$B$204,Dashboard!$C$3))</f>
        <v/>
      </c>
      <c r="C61" s="12">
        <f>IF($A61="","",SUMIFS(Time!$E$5:$E$204,Time!$C$5:$C$204,$A61))</f>
        <v/>
      </c>
      <c r="D61" s="10">
        <f>IF($A61="","",SUMIFS(Time!$G$5:$G$204,Time!$C$5:$C$204,$A61))</f>
        <v/>
      </c>
      <c r="E61" s="10">
        <f>IF($A61="","",Projects!$D21)</f>
        <v/>
      </c>
      <c r="F61" s="15">
        <f>IF($A61="","",IFERROR(Projects!$G21/Projects!$D21,0))</f>
        <v/>
      </c>
      <c r="G61" s="12">
        <f>IF($A61="","",SUMIFS(Time!$E$5:$E$204,Time!$C$5:$C$204,$A61,Time!$D$5:$D$204,"Delivery"))</f>
        <v/>
      </c>
      <c r="H61" s="12">
        <f>IF($A61="","",SUMIFS(Time!$E$5:$E$204,Time!$C$5:$C$204,$A61,Time!$D$5:$D$204,"Pre-sales"))</f>
        <v/>
      </c>
    </row>
    <row r="62">
      <c r="A62" s="11">
        <f>IF(Projects!$A22="","",Projects!$A22)</f>
        <v/>
      </c>
      <c r="B62" s="12">
        <f>IF($A62="","",SUMIFS(Time!$E$5:$E$204,Time!$C$5:$C$204,$A62,Time!$B$5:$B$204,Dashboard!$C$3))</f>
        <v/>
      </c>
      <c r="C62" s="12">
        <f>IF($A62="","",SUMIFS(Time!$E$5:$E$204,Time!$C$5:$C$204,$A62))</f>
        <v/>
      </c>
      <c r="D62" s="10">
        <f>IF($A62="","",SUMIFS(Time!$G$5:$G$204,Time!$C$5:$C$204,$A62))</f>
        <v/>
      </c>
      <c r="E62" s="10">
        <f>IF($A62="","",Projects!$D22)</f>
        <v/>
      </c>
      <c r="F62" s="15">
        <f>IF($A62="","",IFERROR(Projects!$G22/Projects!$D22,0))</f>
        <v/>
      </c>
      <c r="G62" s="12">
        <f>IF($A62="","",SUMIFS(Time!$E$5:$E$204,Time!$C$5:$C$204,$A62,Time!$D$5:$D$204,"Delivery"))</f>
        <v/>
      </c>
      <c r="H62" s="12">
        <f>IF($A62="","",SUMIFS(Time!$E$5:$E$204,Time!$C$5:$C$204,$A62,Time!$D$5:$D$204,"Pre-sales"))</f>
        <v/>
      </c>
    </row>
    <row r="63">
      <c r="A63" s="11">
        <f>IF(Projects!$A23="","",Projects!$A23)</f>
        <v/>
      </c>
      <c r="B63" s="12">
        <f>IF($A63="","",SUMIFS(Time!$E$5:$E$204,Time!$C$5:$C$204,$A63,Time!$B$5:$B$204,Dashboard!$C$3))</f>
        <v/>
      </c>
      <c r="C63" s="12">
        <f>IF($A63="","",SUMIFS(Time!$E$5:$E$204,Time!$C$5:$C$204,$A63))</f>
        <v/>
      </c>
      <c r="D63" s="10">
        <f>IF($A63="","",SUMIFS(Time!$G$5:$G$204,Time!$C$5:$C$204,$A63))</f>
        <v/>
      </c>
      <c r="E63" s="10">
        <f>IF($A63="","",Projects!$D23)</f>
        <v/>
      </c>
      <c r="F63" s="15">
        <f>IF($A63="","",IFERROR(Projects!$G23/Projects!$D23,0))</f>
        <v/>
      </c>
      <c r="G63" s="12">
        <f>IF($A63="","",SUMIFS(Time!$E$5:$E$204,Time!$C$5:$C$204,$A63,Time!$D$5:$D$204,"Delivery"))</f>
        <v/>
      </c>
      <c r="H63" s="12">
        <f>IF($A63="","",SUMIFS(Time!$E$5:$E$204,Time!$C$5:$C$204,$A63,Time!$D$5:$D$204,"Pre-sales"))</f>
        <v/>
      </c>
    </row>
    <row r="64">
      <c r="A64" s="11">
        <f>IF(Projects!$A24="","",Projects!$A24)</f>
        <v/>
      </c>
      <c r="B64" s="12">
        <f>IF($A64="","",SUMIFS(Time!$E$5:$E$204,Time!$C$5:$C$204,$A64,Time!$B$5:$B$204,Dashboard!$C$3))</f>
        <v/>
      </c>
      <c r="C64" s="12">
        <f>IF($A64="","",SUMIFS(Time!$E$5:$E$204,Time!$C$5:$C$204,$A64))</f>
        <v/>
      </c>
      <c r="D64" s="10">
        <f>IF($A64="","",SUMIFS(Time!$G$5:$G$204,Time!$C$5:$C$204,$A64))</f>
        <v/>
      </c>
      <c r="E64" s="10">
        <f>IF($A64="","",Projects!$D24)</f>
        <v/>
      </c>
      <c r="F64" s="15">
        <f>IF($A64="","",IFERROR(Projects!$G24/Projects!$D24,0))</f>
        <v/>
      </c>
      <c r="G64" s="12">
        <f>IF($A64="","",SUMIFS(Time!$E$5:$E$204,Time!$C$5:$C$204,$A64,Time!$D$5:$D$204,"Delivery"))</f>
        <v/>
      </c>
      <c r="H64" s="12">
        <f>IF($A64="","",SUMIFS(Time!$E$5:$E$204,Time!$C$5:$C$204,$A64,Time!$D$5:$D$204,"Pre-sales"))</f>
        <v/>
      </c>
    </row>
    <row r="65">
      <c r="A65" s="11">
        <f>IF(Projects!$A25="","",Projects!$A25)</f>
        <v/>
      </c>
      <c r="B65" s="12">
        <f>IF($A65="","",SUMIFS(Time!$E$5:$E$204,Time!$C$5:$C$204,$A65,Time!$B$5:$B$204,Dashboard!$C$3))</f>
        <v/>
      </c>
      <c r="C65" s="12">
        <f>IF($A65="","",SUMIFS(Time!$E$5:$E$204,Time!$C$5:$C$204,$A65))</f>
        <v/>
      </c>
      <c r="D65" s="10">
        <f>IF($A65="","",SUMIFS(Time!$G$5:$G$204,Time!$C$5:$C$204,$A65))</f>
        <v/>
      </c>
      <c r="E65" s="10">
        <f>IF($A65="","",Projects!$D25)</f>
        <v/>
      </c>
      <c r="F65" s="15">
        <f>IF($A65="","",IFERROR(Projects!$G25/Projects!$D25,0))</f>
        <v/>
      </c>
      <c r="G65" s="12">
        <f>IF($A65="","",SUMIFS(Time!$E$5:$E$204,Time!$C$5:$C$204,$A65,Time!$D$5:$D$204,"Delivery"))</f>
        <v/>
      </c>
      <c r="H65" s="12">
        <f>IF($A65="","",SUMIFS(Time!$E$5:$E$204,Time!$C$5:$C$204,$A65,Time!$D$5:$D$204,"Pre-sales"))</f>
        <v/>
      </c>
    </row>
    <row r="66">
      <c r="A66" s="11">
        <f>IF(Projects!$A26="","",Projects!$A26)</f>
        <v/>
      </c>
      <c r="B66" s="12">
        <f>IF($A66="","",SUMIFS(Time!$E$5:$E$204,Time!$C$5:$C$204,$A66,Time!$B$5:$B$204,Dashboard!$C$3))</f>
        <v/>
      </c>
      <c r="C66" s="12">
        <f>IF($A66="","",SUMIFS(Time!$E$5:$E$204,Time!$C$5:$C$204,$A66))</f>
        <v/>
      </c>
      <c r="D66" s="10">
        <f>IF($A66="","",SUMIFS(Time!$G$5:$G$204,Time!$C$5:$C$204,$A66))</f>
        <v/>
      </c>
      <c r="E66" s="10">
        <f>IF($A66="","",Projects!$D26)</f>
        <v/>
      </c>
      <c r="F66" s="15">
        <f>IF($A66="","",IFERROR(Projects!$G26/Projects!$D26,0))</f>
        <v/>
      </c>
      <c r="G66" s="12">
        <f>IF($A66="","",SUMIFS(Time!$E$5:$E$204,Time!$C$5:$C$204,$A66,Time!$D$5:$D$204,"Delivery"))</f>
        <v/>
      </c>
      <c r="H66" s="12">
        <f>IF($A66="","",SUMIFS(Time!$E$5:$E$204,Time!$C$5:$C$204,$A66,Time!$D$5:$D$204,"Pre-sales"))</f>
        <v/>
      </c>
    </row>
    <row r="67">
      <c r="A67" s="11">
        <f>IF(Projects!$A27="","",Projects!$A27)</f>
        <v/>
      </c>
      <c r="B67" s="12">
        <f>IF($A67="","",SUMIFS(Time!$E$5:$E$204,Time!$C$5:$C$204,$A67,Time!$B$5:$B$204,Dashboard!$C$3))</f>
        <v/>
      </c>
      <c r="C67" s="12">
        <f>IF($A67="","",SUMIFS(Time!$E$5:$E$204,Time!$C$5:$C$204,$A67))</f>
        <v/>
      </c>
      <c r="D67" s="10">
        <f>IF($A67="","",SUMIFS(Time!$G$5:$G$204,Time!$C$5:$C$204,$A67))</f>
        <v/>
      </c>
      <c r="E67" s="10">
        <f>IF($A67="","",Projects!$D27)</f>
        <v/>
      </c>
      <c r="F67" s="15">
        <f>IF($A67="","",IFERROR(Projects!$G27/Projects!$D27,0))</f>
        <v/>
      </c>
      <c r="G67" s="12">
        <f>IF($A67="","",SUMIFS(Time!$E$5:$E$204,Time!$C$5:$C$204,$A67,Time!$D$5:$D$204,"Delivery"))</f>
        <v/>
      </c>
      <c r="H67" s="12">
        <f>IF($A67="","",SUMIFS(Time!$E$5:$E$204,Time!$C$5:$C$204,$A67,Time!$D$5:$D$204,"Pre-sales"))</f>
        <v/>
      </c>
    </row>
    <row r="68">
      <c r="A68" s="11">
        <f>IF(Projects!$A28="","",Projects!$A28)</f>
        <v/>
      </c>
      <c r="B68" s="12">
        <f>IF($A68="","",SUMIFS(Time!$E$5:$E$204,Time!$C$5:$C$204,$A68,Time!$B$5:$B$204,Dashboard!$C$3))</f>
        <v/>
      </c>
      <c r="C68" s="12">
        <f>IF($A68="","",SUMIFS(Time!$E$5:$E$204,Time!$C$5:$C$204,$A68))</f>
        <v/>
      </c>
      <c r="D68" s="10">
        <f>IF($A68="","",SUMIFS(Time!$G$5:$G$204,Time!$C$5:$C$204,$A68))</f>
        <v/>
      </c>
      <c r="E68" s="10">
        <f>IF($A68="","",Projects!$D28)</f>
        <v/>
      </c>
      <c r="F68" s="15">
        <f>IF($A68="","",IFERROR(Projects!$G28/Projects!$D28,0))</f>
        <v/>
      </c>
      <c r="G68" s="12">
        <f>IF($A68="","",SUMIFS(Time!$E$5:$E$204,Time!$C$5:$C$204,$A68,Time!$D$5:$D$204,"Delivery"))</f>
        <v/>
      </c>
      <c r="H68" s="12">
        <f>IF($A68="","",SUMIFS(Time!$E$5:$E$204,Time!$C$5:$C$204,$A68,Time!$D$5:$D$204,"Pre-sales"))</f>
        <v/>
      </c>
    </row>
    <row r="69">
      <c r="A69" s="11">
        <f>IF(Projects!$A29="","",Projects!$A29)</f>
        <v/>
      </c>
      <c r="B69" s="12">
        <f>IF($A69="","",SUMIFS(Time!$E$5:$E$204,Time!$C$5:$C$204,$A69,Time!$B$5:$B$204,Dashboard!$C$3))</f>
        <v/>
      </c>
      <c r="C69" s="12">
        <f>IF($A69="","",SUMIFS(Time!$E$5:$E$204,Time!$C$5:$C$204,$A69))</f>
        <v/>
      </c>
      <c r="D69" s="10">
        <f>IF($A69="","",SUMIFS(Time!$G$5:$G$204,Time!$C$5:$C$204,$A69))</f>
        <v/>
      </c>
      <c r="E69" s="10">
        <f>IF($A69="","",Projects!$D29)</f>
        <v/>
      </c>
      <c r="F69" s="15">
        <f>IF($A69="","",IFERROR(Projects!$G29/Projects!$D29,0))</f>
        <v/>
      </c>
      <c r="G69" s="12">
        <f>IF($A69="","",SUMIFS(Time!$E$5:$E$204,Time!$C$5:$C$204,$A69,Time!$D$5:$D$204,"Delivery"))</f>
        <v/>
      </c>
      <c r="H69" s="12">
        <f>IF($A69="","",SUMIFS(Time!$E$5:$E$204,Time!$C$5:$C$204,$A69,Time!$D$5:$D$204,"Pre-sales"))</f>
        <v/>
      </c>
    </row>
    <row r="70">
      <c r="A70" s="11">
        <f>IF(Projects!$A30="","",Projects!$A30)</f>
        <v/>
      </c>
      <c r="B70" s="12">
        <f>IF($A70="","",SUMIFS(Time!$E$5:$E$204,Time!$C$5:$C$204,$A70,Time!$B$5:$B$204,Dashboard!$C$3))</f>
        <v/>
      </c>
      <c r="C70" s="12">
        <f>IF($A70="","",SUMIFS(Time!$E$5:$E$204,Time!$C$5:$C$204,$A70))</f>
        <v/>
      </c>
      <c r="D70" s="10">
        <f>IF($A70="","",SUMIFS(Time!$G$5:$G$204,Time!$C$5:$C$204,$A70))</f>
        <v/>
      </c>
      <c r="E70" s="10">
        <f>IF($A70="","",Projects!$D30)</f>
        <v/>
      </c>
      <c r="F70" s="15">
        <f>IF($A70="","",IFERROR(Projects!$G30/Projects!$D30,0))</f>
        <v/>
      </c>
      <c r="G70" s="12">
        <f>IF($A70="","",SUMIFS(Time!$E$5:$E$204,Time!$C$5:$C$204,$A70,Time!$D$5:$D$204,"Delivery"))</f>
        <v/>
      </c>
      <c r="H70" s="12">
        <f>IF($A70="","",SUMIFS(Time!$E$5:$E$204,Time!$C$5:$C$204,$A70,Time!$D$5:$D$204,"Pre-sales"))</f>
        <v/>
      </c>
    </row>
    <row r="71">
      <c r="A71" s="11">
        <f>IF(Projects!$A31="","",Projects!$A31)</f>
        <v/>
      </c>
      <c r="B71" s="12">
        <f>IF($A71="","",SUMIFS(Time!$E$5:$E$204,Time!$C$5:$C$204,$A71,Time!$B$5:$B$204,Dashboard!$C$3))</f>
        <v/>
      </c>
      <c r="C71" s="12">
        <f>IF($A71="","",SUMIFS(Time!$E$5:$E$204,Time!$C$5:$C$204,$A71))</f>
        <v/>
      </c>
      <c r="D71" s="10">
        <f>IF($A71="","",SUMIFS(Time!$G$5:$G$204,Time!$C$5:$C$204,$A71))</f>
        <v/>
      </c>
      <c r="E71" s="10">
        <f>IF($A71="","",Projects!$D31)</f>
        <v/>
      </c>
      <c r="F71" s="15">
        <f>IF($A71="","",IFERROR(Projects!$G31/Projects!$D31,0))</f>
        <v/>
      </c>
      <c r="G71" s="12">
        <f>IF($A71="","",SUMIFS(Time!$E$5:$E$204,Time!$C$5:$C$204,$A71,Time!$D$5:$D$204,"Delivery"))</f>
        <v/>
      </c>
      <c r="H71" s="12">
        <f>IF($A71="","",SUMIFS(Time!$E$5:$E$204,Time!$C$5:$C$204,$A71,Time!$D$5:$D$204,"Pre-sales"))</f>
        <v/>
      </c>
    </row>
    <row r="72">
      <c r="A72" s="11">
        <f>IF(Projects!$A32="","",Projects!$A32)</f>
        <v/>
      </c>
      <c r="B72" s="12">
        <f>IF($A72="","",SUMIFS(Time!$E$5:$E$204,Time!$C$5:$C$204,$A72,Time!$B$5:$B$204,Dashboard!$C$3))</f>
        <v/>
      </c>
      <c r="C72" s="12">
        <f>IF($A72="","",SUMIFS(Time!$E$5:$E$204,Time!$C$5:$C$204,$A72))</f>
        <v/>
      </c>
      <c r="D72" s="10">
        <f>IF($A72="","",SUMIFS(Time!$G$5:$G$204,Time!$C$5:$C$204,$A72))</f>
        <v/>
      </c>
      <c r="E72" s="10">
        <f>IF($A72="","",Projects!$D32)</f>
        <v/>
      </c>
      <c r="F72" s="15">
        <f>IF($A72="","",IFERROR(Projects!$G32/Projects!$D32,0))</f>
        <v/>
      </c>
      <c r="G72" s="12">
        <f>IF($A72="","",SUMIFS(Time!$E$5:$E$204,Time!$C$5:$C$204,$A72,Time!$D$5:$D$204,"Delivery"))</f>
        <v/>
      </c>
      <c r="H72" s="12">
        <f>IF($A72="","",SUMIFS(Time!$E$5:$E$204,Time!$C$5:$C$204,$A72,Time!$D$5:$D$204,"Pre-sales"))</f>
        <v/>
      </c>
    </row>
    <row r="73">
      <c r="A73" s="11">
        <f>IF(Projects!$A33="","",Projects!$A33)</f>
        <v/>
      </c>
      <c r="B73" s="12">
        <f>IF($A73="","",SUMIFS(Time!$E$5:$E$204,Time!$C$5:$C$204,$A73,Time!$B$5:$B$204,Dashboard!$C$3))</f>
        <v/>
      </c>
      <c r="C73" s="12">
        <f>IF($A73="","",SUMIFS(Time!$E$5:$E$204,Time!$C$5:$C$204,$A73))</f>
        <v/>
      </c>
      <c r="D73" s="10">
        <f>IF($A73="","",SUMIFS(Time!$G$5:$G$204,Time!$C$5:$C$204,$A73))</f>
        <v/>
      </c>
      <c r="E73" s="10">
        <f>IF($A73="","",Projects!$D33)</f>
        <v/>
      </c>
      <c r="F73" s="15">
        <f>IF($A73="","",IFERROR(Projects!$G33/Projects!$D33,0))</f>
        <v/>
      </c>
      <c r="G73" s="12">
        <f>IF($A73="","",SUMIFS(Time!$E$5:$E$204,Time!$C$5:$C$204,$A73,Time!$D$5:$D$204,"Delivery"))</f>
        <v/>
      </c>
      <c r="H73" s="12">
        <f>IF($A73="","",SUMIFS(Time!$E$5:$E$204,Time!$C$5:$C$204,$A73,Time!$D$5:$D$204,"Pre-sales"))</f>
        <v/>
      </c>
    </row>
    <row r="74">
      <c r="A74" s="11">
        <f>IF(Projects!$A34="","",Projects!$A34)</f>
        <v/>
      </c>
      <c r="B74" s="12">
        <f>IF($A74="","",SUMIFS(Time!$E$5:$E$204,Time!$C$5:$C$204,$A74,Time!$B$5:$B$204,Dashboard!$C$3))</f>
        <v/>
      </c>
      <c r="C74" s="12">
        <f>IF($A74="","",SUMIFS(Time!$E$5:$E$204,Time!$C$5:$C$204,$A74))</f>
        <v/>
      </c>
      <c r="D74" s="10">
        <f>IF($A74="","",SUMIFS(Time!$G$5:$G$204,Time!$C$5:$C$204,$A74))</f>
        <v/>
      </c>
      <c r="E74" s="10">
        <f>IF($A74="","",Projects!$D34)</f>
        <v/>
      </c>
      <c r="F74" s="15">
        <f>IF($A74="","",IFERROR(Projects!$G34/Projects!$D34,0))</f>
        <v/>
      </c>
      <c r="G74" s="12">
        <f>IF($A74="","",SUMIFS(Time!$E$5:$E$204,Time!$C$5:$C$204,$A74,Time!$D$5:$D$204,"Delivery"))</f>
        <v/>
      </c>
      <c r="H74" s="12">
        <f>IF($A74="","",SUMIFS(Time!$E$5:$E$204,Time!$C$5:$C$204,$A74,Time!$D$5:$D$204,"Pre-sales"))</f>
        <v/>
      </c>
    </row>
    <row r="76">
      <c r="A76" s="3" t="inlineStr">
        <is>
          <t>By person — for planning the next week, not for appraising anybody</t>
        </is>
      </c>
    </row>
    <row r="77">
      <c r="A77" s="7" t="inlineStr">
        <is>
          <t>Person</t>
        </is>
      </c>
      <c r="B77" s="7" t="inlineStr">
        <is>
          <t>Days this week</t>
        </is>
      </c>
      <c r="C77" s="7" t="inlineStr">
        <is>
          <t>Delivery share</t>
        </is>
      </c>
      <c r="D77" s="7" t="inlineStr">
        <is>
          <t>Pre-sales share</t>
        </is>
      </c>
      <c r="E77" s="7" t="inlineStr">
        <is>
          <t>Admin share</t>
        </is>
      </c>
      <c r="F77" s="7" t="inlineStr">
        <is>
          <t>Average admin days per entry</t>
        </is>
      </c>
      <c r="G77" s="7" t="inlineStr">
        <is>
          <t>Days all weeks</t>
        </is>
      </c>
      <c r="H77" s="7" t="inlineStr">
        <is>
          <t>Billable share all weeks</t>
        </is>
      </c>
    </row>
    <row r="78">
      <c r="A78" s="8" t="inlineStr">
        <is>
          <t>A. Duval</t>
        </is>
      </c>
      <c r="B78" s="12">
        <f>IF($A78="","",SUMIFS(Time!$E$5:$E$204,Time!$A$5:$A$204,$A78,Time!$B$5:$B$204,Dashboard!$C$3))</f>
        <v/>
      </c>
      <c r="C78" s="15">
        <f>IF($A78="","",IFERROR(SUMIFS(Time!$E$5:$E$204,Time!$A$5:$A$204,$A78,Time!$D$5:$D$204,"Delivery",Time!$B$5:$B$204,Dashboard!$C$3)/SUMIFS(Time!$E$5:$E$204,Time!$A$5:$A$204,$A78,Time!$B$5:$B$204,Dashboard!$C$3),0))</f>
        <v/>
      </c>
      <c r="D78" s="15">
        <f>IF($A78="","",IFERROR(SUMIFS(Time!$E$5:$E$204,Time!$A$5:$A$204,$A78,Time!$D$5:$D$204,"Pre-sales",Time!$B$5:$B$204,Dashboard!$C$3)/SUMIFS(Time!$E$5:$E$204,Time!$A$5:$A$204,$A78,Time!$B$5:$B$204,Dashboard!$C$3),0))</f>
        <v/>
      </c>
      <c r="E78" s="15">
        <f>IF($A78="","",IFERROR(SUMIFS(Time!$E$5:$E$204,Time!$A$5:$A$204,$A78,Time!$D$5:$D$204,"Admin",Time!$B$5:$B$204,Dashboard!$C$3)/SUMIFS(Time!$E$5:$E$204,Time!$A$5:$A$204,$A78,Time!$B$5:$B$204,Dashboard!$C$3),0))</f>
        <v/>
      </c>
      <c r="F78" s="12">
        <f>IF($A78="","",IFERROR(AVERAGEIFS(Time!$E$5:$E$204,Time!$D$5:$D$204,"Admin",Time!$A$5:$A$204,$A78),""))</f>
        <v/>
      </c>
      <c r="G78" s="12">
        <f>IF($A78="","",SUMIFS(Time!$E$5:$E$204,Time!$A$5:$A$204,$A78))</f>
        <v/>
      </c>
      <c r="H78" s="15">
        <f>IF($A78="","",IFERROR(SUMIFS(Time!$E$5:$E$204,Time!$A$5:$A$204,$A78,Time!$D$5:$D$204,"Delivery")/SUMIFS(Time!$E$5:$E$204,Time!$A$5:$A$204,$A78),0))</f>
        <v/>
      </c>
    </row>
    <row r="79">
      <c r="A79" s="8" t="inlineStr">
        <is>
          <t>K. Owens</t>
        </is>
      </c>
      <c r="B79" s="12">
        <f>IF($A79="","",SUMIFS(Time!$E$5:$E$204,Time!$A$5:$A$204,$A79,Time!$B$5:$B$204,Dashboard!$C$3))</f>
        <v/>
      </c>
      <c r="C79" s="15">
        <f>IF($A79="","",IFERROR(SUMIFS(Time!$E$5:$E$204,Time!$A$5:$A$204,$A79,Time!$D$5:$D$204,"Delivery",Time!$B$5:$B$204,Dashboard!$C$3)/SUMIFS(Time!$E$5:$E$204,Time!$A$5:$A$204,$A79,Time!$B$5:$B$204,Dashboard!$C$3),0))</f>
        <v/>
      </c>
      <c r="D79" s="15">
        <f>IF($A79="","",IFERROR(SUMIFS(Time!$E$5:$E$204,Time!$A$5:$A$204,$A79,Time!$D$5:$D$204,"Pre-sales",Time!$B$5:$B$204,Dashboard!$C$3)/SUMIFS(Time!$E$5:$E$204,Time!$A$5:$A$204,$A79,Time!$B$5:$B$204,Dashboard!$C$3),0))</f>
        <v/>
      </c>
      <c r="E79" s="15">
        <f>IF($A79="","",IFERROR(SUMIFS(Time!$E$5:$E$204,Time!$A$5:$A$204,$A79,Time!$D$5:$D$204,"Admin",Time!$B$5:$B$204,Dashboard!$C$3)/SUMIFS(Time!$E$5:$E$204,Time!$A$5:$A$204,$A79,Time!$B$5:$B$204,Dashboard!$C$3),0))</f>
        <v/>
      </c>
      <c r="F79" s="12">
        <f>IF($A79="","",IFERROR(AVERAGEIFS(Time!$E$5:$E$204,Time!$D$5:$D$204,"Admin",Time!$A$5:$A$204,$A79),""))</f>
        <v/>
      </c>
      <c r="G79" s="12">
        <f>IF($A79="","",SUMIFS(Time!$E$5:$E$204,Time!$A$5:$A$204,$A79))</f>
        <v/>
      </c>
      <c r="H79" s="15">
        <f>IF($A79="","",IFERROR(SUMIFS(Time!$E$5:$E$204,Time!$A$5:$A$204,$A79,Time!$D$5:$D$204,"Delivery")/SUMIFS(Time!$E$5:$E$204,Time!$A$5:$A$204,$A79),0))</f>
        <v/>
      </c>
    </row>
    <row r="80">
      <c r="A80" s="8" t="inlineStr">
        <is>
          <t>M. Ferrer</t>
        </is>
      </c>
      <c r="B80" s="12">
        <f>IF($A80="","",SUMIFS(Time!$E$5:$E$204,Time!$A$5:$A$204,$A80,Time!$B$5:$B$204,Dashboard!$C$3))</f>
        <v/>
      </c>
      <c r="C80" s="15">
        <f>IF($A80="","",IFERROR(SUMIFS(Time!$E$5:$E$204,Time!$A$5:$A$204,$A80,Time!$D$5:$D$204,"Delivery",Time!$B$5:$B$204,Dashboard!$C$3)/SUMIFS(Time!$E$5:$E$204,Time!$A$5:$A$204,$A80,Time!$B$5:$B$204,Dashboard!$C$3),0))</f>
        <v/>
      </c>
      <c r="D80" s="15">
        <f>IF($A80="","",IFERROR(SUMIFS(Time!$E$5:$E$204,Time!$A$5:$A$204,$A80,Time!$D$5:$D$204,"Pre-sales",Time!$B$5:$B$204,Dashboard!$C$3)/SUMIFS(Time!$E$5:$E$204,Time!$A$5:$A$204,$A80,Time!$B$5:$B$204,Dashboard!$C$3),0))</f>
        <v/>
      </c>
      <c r="E80" s="15">
        <f>IF($A80="","",IFERROR(SUMIFS(Time!$E$5:$E$204,Time!$A$5:$A$204,$A80,Time!$D$5:$D$204,"Admin",Time!$B$5:$B$204,Dashboard!$C$3)/SUMIFS(Time!$E$5:$E$204,Time!$A$5:$A$204,$A80,Time!$B$5:$B$204,Dashboard!$C$3),0))</f>
        <v/>
      </c>
      <c r="F80" s="12">
        <f>IF($A80="","",IFERROR(AVERAGEIFS(Time!$E$5:$E$204,Time!$D$5:$D$204,"Admin",Time!$A$5:$A$204,$A80),""))</f>
        <v/>
      </c>
      <c r="G80" s="12">
        <f>IF($A80="","",SUMIFS(Time!$E$5:$E$204,Time!$A$5:$A$204,$A80))</f>
        <v/>
      </c>
      <c r="H80" s="15">
        <f>IF($A80="","",IFERROR(SUMIFS(Time!$E$5:$E$204,Time!$A$5:$A$204,$A80,Time!$D$5:$D$204,"Delivery")/SUMIFS(Time!$E$5:$E$204,Time!$A$5:$A$204,$A80),0))</f>
        <v/>
      </c>
    </row>
    <row r="81">
      <c r="A81" s="8" t="inlineStr">
        <is>
          <t>S. Novak</t>
        </is>
      </c>
      <c r="B81" s="12">
        <f>IF($A81="","",SUMIFS(Time!$E$5:$E$204,Time!$A$5:$A$204,$A81,Time!$B$5:$B$204,Dashboard!$C$3))</f>
        <v/>
      </c>
      <c r="C81" s="15">
        <f>IF($A81="","",IFERROR(SUMIFS(Time!$E$5:$E$204,Time!$A$5:$A$204,$A81,Time!$D$5:$D$204,"Delivery",Time!$B$5:$B$204,Dashboard!$C$3)/SUMIFS(Time!$E$5:$E$204,Time!$A$5:$A$204,$A81,Time!$B$5:$B$204,Dashboard!$C$3),0))</f>
        <v/>
      </c>
      <c r="D81" s="15">
        <f>IF($A81="","",IFERROR(SUMIFS(Time!$E$5:$E$204,Time!$A$5:$A$204,$A81,Time!$D$5:$D$204,"Pre-sales",Time!$B$5:$B$204,Dashboard!$C$3)/SUMIFS(Time!$E$5:$E$204,Time!$A$5:$A$204,$A81,Time!$B$5:$B$204,Dashboard!$C$3),0))</f>
        <v/>
      </c>
      <c r="E81" s="15">
        <f>IF($A81="","",IFERROR(SUMIFS(Time!$E$5:$E$204,Time!$A$5:$A$204,$A81,Time!$D$5:$D$204,"Admin",Time!$B$5:$B$204,Dashboard!$C$3)/SUMIFS(Time!$E$5:$E$204,Time!$A$5:$A$204,$A81,Time!$B$5:$B$204,Dashboard!$C$3),0))</f>
        <v/>
      </c>
      <c r="F81" s="12">
        <f>IF($A81="","",IFERROR(AVERAGEIFS(Time!$E$5:$E$204,Time!$D$5:$D$204,"Admin",Time!$A$5:$A$204,$A81),""))</f>
        <v/>
      </c>
      <c r="G81" s="12">
        <f>IF($A81="","",SUMIFS(Time!$E$5:$E$204,Time!$A$5:$A$204,$A81))</f>
        <v/>
      </c>
      <c r="H81" s="15">
        <f>IF($A81="","",IFERROR(SUMIFS(Time!$E$5:$E$204,Time!$A$5:$A$204,$A81,Time!$D$5:$D$204,"Delivery")/SUMIFS(Time!$E$5:$E$204,Time!$A$5:$A$204,$A81),0))</f>
        <v/>
      </c>
    </row>
    <row r="82">
      <c r="A82" s="8" t="n"/>
      <c r="B82" s="12">
        <f>IF($A82="","",SUMIFS(Time!$E$5:$E$204,Time!$A$5:$A$204,$A82,Time!$B$5:$B$204,Dashboard!$C$3))</f>
        <v/>
      </c>
      <c r="C82" s="15">
        <f>IF($A82="","",IFERROR(SUMIFS(Time!$E$5:$E$204,Time!$A$5:$A$204,$A82,Time!$D$5:$D$204,"Delivery",Time!$B$5:$B$204,Dashboard!$C$3)/SUMIFS(Time!$E$5:$E$204,Time!$A$5:$A$204,$A82,Time!$B$5:$B$204,Dashboard!$C$3),0))</f>
        <v/>
      </c>
      <c r="D82" s="15">
        <f>IF($A82="","",IFERROR(SUMIFS(Time!$E$5:$E$204,Time!$A$5:$A$204,$A82,Time!$D$5:$D$204,"Pre-sales",Time!$B$5:$B$204,Dashboard!$C$3)/SUMIFS(Time!$E$5:$E$204,Time!$A$5:$A$204,$A82,Time!$B$5:$B$204,Dashboard!$C$3),0))</f>
        <v/>
      </c>
      <c r="E82" s="15">
        <f>IF($A82="","",IFERROR(SUMIFS(Time!$E$5:$E$204,Time!$A$5:$A$204,$A82,Time!$D$5:$D$204,"Admin",Time!$B$5:$B$204,Dashboard!$C$3)/SUMIFS(Time!$E$5:$E$204,Time!$A$5:$A$204,$A82,Time!$B$5:$B$204,Dashboard!$C$3),0))</f>
        <v/>
      </c>
      <c r="F82" s="12">
        <f>IF($A82="","",IFERROR(AVERAGEIFS(Time!$E$5:$E$204,Time!$D$5:$D$204,"Admin",Time!$A$5:$A$204,$A82),""))</f>
        <v/>
      </c>
      <c r="G82" s="12">
        <f>IF($A82="","",SUMIFS(Time!$E$5:$E$204,Time!$A$5:$A$204,$A82))</f>
        <v/>
      </c>
      <c r="H82" s="15">
        <f>IF($A82="","",IFERROR(SUMIFS(Time!$E$5:$E$204,Time!$A$5:$A$204,$A82,Time!$D$5:$D$204,"Delivery")/SUMIFS(Time!$E$5:$E$204,Time!$A$5:$A$204,$A82),0))</f>
        <v/>
      </c>
    </row>
    <row r="83">
      <c r="A83" s="8" t="n"/>
      <c r="B83" s="12">
        <f>IF($A83="","",SUMIFS(Time!$E$5:$E$204,Time!$A$5:$A$204,$A83,Time!$B$5:$B$204,Dashboard!$C$3))</f>
        <v/>
      </c>
      <c r="C83" s="15">
        <f>IF($A83="","",IFERROR(SUMIFS(Time!$E$5:$E$204,Time!$A$5:$A$204,$A83,Time!$D$5:$D$204,"Delivery",Time!$B$5:$B$204,Dashboard!$C$3)/SUMIFS(Time!$E$5:$E$204,Time!$A$5:$A$204,$A83,Time!$B$5:$B$204,Dashboard!$C$3),0))</f>
        <v/>
      </c>
      <c r="D83" s="15">
        <f>IF($A83="","",IFERROR(SUMIFS(Time!$E$5:$E$204,Time!$A$5:$A$204,$A83,Time!$D$5:$D$204,"Pre-sales",Time!$B$5:$B$204,Dashboard!$C$3)/SUMIFS(Time!$E$5:$E$204,Time!$A$5:$A$204,$A83,Time!$B$5:$B$204,Dashboard!$C$3),0))</f>
        <v/>
      </c>
      <c r="E83" s="15">
        <f>IF($A83="","",IFERROR(SUMIFS(Time!$E$5:$E$204,Time!$A$5:$A$204,$A83,Time!$D$5:$D$204,"Admin",Time!$B$5:$B$204,Dashboard!$C$3)/SUMIFS(Time!$E$5:$E$204,Time!$A$5:$A$204,$A83,Time!$B$5:$B$204,Dashboard!$C$3),0))</f>
        <v/>
      </c>
      <c r="F83" s="12">
        <f>IF($A83="","",IFERROR(AVERAGEIFS(Time!$E$5:$E$204,Time!$D$5:$D$204,"Admin",Time!$A$5:$A$204,$A83),""))</f>
        <v/>
      </c>
      <c r="G83" s="12">
        <f>IF($A83="","",SUMIFS(Time!$E$5:$E$204,Time!$A$5:$A$204,$A83))</f>
        <v/>
      </c>
      <c r="H83" s="15">
        <f>IF($A83="","",IFERROR(SUMIFS(Time!$E$5:$E$204,Time!$A$5:$A$204,$A83,Time!$D$5:$D$204,"Delivery")/SUMIFS(Time!$E$5:$E$204,Time!$A$5:$A$204,$A83),0))</f>
        <v/>
      </c>
    </row>
    <row r="84">
      <c r="A84" s="8" t="n"/>
      <c r="B84" s="12">
        <f>IF($A84="","",SUMIFS(Time!$E$5:$E$204,Time!$A$5:$A$204,$A84,Time!$B$5:$B$204,Dashboard!$C$3))</f>
        <v/>
      </c>
      <c r="C84" s="15">
        <f>IF($A84="","",IFERROR(SUMIFS(Time!$E$5:$E$204,Time!$A$5:$A$204,$A84,Time!$D$5:$D$204,"Delivery",Time!$B$5:$B$204,Dashboard!$C$3)/SUMIFS(Time!$E$5:$E$204,Time!$A$5:$A$204,$A84,Time!$B$5:$B$204,Dashboard!$C$3),0))</f>
        <v/>
      </c>
      <c r="D84" s="15">
        <f>IF($A84="","",IFERROR(SUMIFS(Time!$E$5:$E$204,Time!$A$5:$A$204,$A84,Time!$D$5:$D$204,"Pre-sales",Time!$B$5:$B$204,Dashboard!$C$3)/SUMIFS(Time!$E$5:$E$204,Time!$A$5:$A$204,$A84,Time!$B$5:$B$204,Dashboard!$C$3),0))</f>
        <v/>
      </c>
      <c r="E84" s="15">
        <f>IF($A84="","",IFERROR(SUMIFS(Time!$E$5:$E$204,Time!$A$5:$A$204,$A84,Time!$D$5:$D$204,"Admin",Time!$B$5:$B$204,Dashboard!$C$3)/SUMIFS(Time!$E$5:$E$204,Time!$A$5:$A$204,$A84,Time!$B$5:$B$204,Dashboard!$C$3),0))</f>
        <v/>
      </c>
      <c r="F84" s="12">
        <f>IF($A84="","",IFERROR(AVERAGEIFS(Time!$E$5:$E$204,Time!$D$5:$D$204,"Admin",Time!$A$5:$A$204,$A84),""))</f>
        <v/>
      </c>
      <c r="G84" s="12">
        <f>IF($A84="","",SUMIFS(Time!$E$5:$E$204,Time!$A$5:$A$204,$A84))</f>
        <v/>
      </c>
      <c r="H84" s="15">
        <f>IF($A84="","",IFERROR(SUMIFS(Time!$E$5:$E$204,Time!$A$5:$A$204,$A84,Time!$D$5:$D$204,"Delivery")/SUMIFS(Time!$E$5:$E$204,Time!$A$5:$A$204,$A84),0))</f>
        <v/>
      </c>
    </row>
    <row r="85">
      <c r="A85" s="8" t="n"/>
      <c r="B85" s="12">
        <f>IF($A85="","",SUMIFS(Time!$E$5:$E$204,Time!$A$5:$A$204,$A85,Time!$B$5:$B$204,Dashboard!$C$3))</f>
        <v/>
      </c>
      <c r="C85" s="15">
        <f>IF($A85="","",IFERROR(SUMIFS(Time!$E$5:$E$204,Time!$A$5:$A$204,$A85,Time!$D$5:$D$204,"Delivery",Time!$B$5:$B$204,Dashboard!$C$3)/SUMIFS(Time!$E$5:$E$204,Time!$A$5:$A$204,$A85,Time!$B$5:$B$204,Dashboard!$C$3),0))</f>
        <v/>
      </c>
      <c r="D85" s="15">
        <f>IF($A85="","",IFERROR(SUMIFS(Time!$E$5:$E$204,Time!$A$5:$A$204,$A85,Time!$D$5:$D$204,"Pre-sales",Time!$B$5:$B$204,Dashboard!$C$3)/SUMIFS(Time!$E$5:$E$204,Time!$A$5:$A$204,$A85,Time!$B$5:$B$204,Dashboard!$C$3),0))</f>
        <v/>
      </c>
      <c r="E85" s="15">
        <f>IF($A85="","",IFERROR(SUMIFS(Time!$E$5:$E$204,Time!$A$5:$A$204,$A85,Time!$D$5:$D$204,"Admin",Time!$B$5:$B$204,Dashboard!$C$3)/SUMIFS(Time!$E$5:$E$204,Time!$A$5:$A$204,$A85,Time!$B$5:$B$204,Dashboard!$C$3),0))</f>
        <v/>
      </c>
      <c r="F85" s="12">
        <f>IF($A85="","",IFERROR(AVERAGEIFS(Time!$E$5:$E$204,Time!$D$5:$D$204,"Admin",Time!$A$5:$A$204,$A85),""))</f>
        <v/>
      </c>
      <c r="G85" s="12">
        <f>IF($A85="","",SUMIFS(Time!$E$5:$E$204,Time!$A$5:$A$204,$A85))</f>
        <v/>
      </c>
      <c r="H85" s="15">
        <f>IF($A85="","",IFERROR(SUMIFS(Time!$E$5:$E$204,Time!$A$5:$A$204,$A85,Time!$D$5:$D$204,"Delivery")/SUMIFS(Time!$E$5:$E$204,Time!$A$5:$A$204,$A85),0))</f>
        <v/>
      </c>
    </row>
    <row r="86">
      <c r="A86" s="8" t="n"/>
      <c r="B86" s="12">
        <f>IF($A86="","",SUMIFS(Time!$E$5:$E$204,Time!$A$5:$A$204,$A86,Time!$B$5:$B$204,Dashboard!$C$3))</f>
        <v/>
      </c>
      <c r="C86" s="15">
        <f>IF($A86="","",IFERROR(SUMIFS(Time!$E$5:$E$204,Time!$A$5:$A$204,$A86,Time!$D$5:$D$204,"Delivery",Time!$B$5:$B$204,Dashboard!$C$3)/SUMIFS(Time!$E$5:$E$204,Time!$A$5:$A$204,$A86,Time!$B$5:$B$204,Dashboard!$C$3),0))</f>
        <v/>
      </c>
      <c r="D86" s="15">
        <f>IF($A86="","",IFERROR(SUMIFS(Time!$E$5:$E$204,Time!$A$5:$A$204,$A86,Time!$D$5:$D$204,"Pre-sales",Time!$B$5:$B$204,Dashboard!$C$3)/SUMIFS(Time!$E$5:$E$204,Time!$A$5:$A$204,$A86,Time!$B$5:$B$204,Dashboard!$C$3),0))</f>
        <v/>
      </c>
      <c r="E86" s="15">
        <f>IF($A86="","",IFERROR(SUMIFS(Time!$E$5:$E$204,Time!$A$5:$A$204,$A86,Time!$D$5:$D$204,"Admin",Time!$B$5:$B$204,Dashboard!$C$3)/SUMIFS(Time!$E$5:$E$204,Time!$A$5:$A$204,$A86,Time!$B$5:$B$204,Dashboard!$C$3),0))</f>
        <v/>
      </c>
      <c r="F86" s="12">
        <f>IF($A86="","",IFERROR(AVERAGEIFS(Time!$E$5:$E$204,Time!$D$5:$D$204,"Admin",Time!$A$5:$A$204,$A86),""))</f>
        <v/>
      </c>
      <c r="G86" s="12">
        <f>IF($A86="","",SUMIFS(Time!$E$5:$E$204,Time!$A$5:$A$204,$A86))</f>
        <v/>
      </c>
      <c r="H86" s="15">
        <f>IF($A86="","",IFERROR(SUMIFS(Time!$E$5:$E$204,Time!$A$5:$A$204,$A86,Time!$D$5:$D$204,"Delivery")/SUMIFS(Time!$E$5:$E$204,Time!$A$5:$A$204,$A86),0))</f>
        <v/>
      </c>
    </row>
    <row r="87">
      <c r="A87" s="8" t="n"/>
      <c r="B87" s="12">
        <f>IF($A87="","",SUMIFS(Time!$E$5:$E$204,Time!$A$5:$A$204,$A87,Time!$B$5:$B$204,Dashboard!$C$3))</f>
        <v/>
      </c>
      <c r="C87" s="15">
        <f>IF($A87="","",IFERROR(SUMIFS(Time!$E$5:$E$204,Time!$A$5:$A$204,$A87,Time!$D$5:$D$204,"Delivery",Time!$B$5:$B$204,Dashboard!$C$3)/SUMIFS(Time!$E$5:$E$204,Time!$A$5:$A$204,$A87,Time!$B$5:$B$204,Dashboard!$C$3),0))</f>
        <v/>
      </c>
      <c r="D87" s="15">
        <f>IF($A87="","",IFERROR(SUMIFS(Time!$E$5:$E$204,Time!$A$5:$A$204,$A87,Time!$D$5:$D$204,"Pre-sales",Time!$B$5:$B$204,Dashboard!$C$3)/SUMIFS(Time!$E$5:$E$204,Time!$A$5:$A$204,$A87,Time!$B$5:$B$204,Dashboard!$C$3),0))</f>
        <v/>
      </c>
      <c r="E87" s="15">
        <f>IF($A87="","",IFERROR(SUMIFS(Time!$E$5:$E$204,Time!$A$5:$A$204,$A87,Time!$D$5:$D$204,"Admin",Time!$B$5:$B$204,Dashboard!$C$3)/SUMIFS(Time!$E$5:$E$204,Time!$A$5:$A$204,$A87,Time!$B$5:$B$204,Dashboard!$C$3),0))</f>
        <v/>
      </c>
      <c r="F87" s="12">
        <f>IF($A87="","",IFERROR(AVERAGEIFS(Time!$E$5:$E$204,Time!$D$5:$D$204,"Admin",Time!$A$5:$A$204,$A87),""))</f>
        <v/>
      </c>
      <c r="G87" s="12">
        <f>IF($A87="","",SUMIFS(Time!$E$5:$E$204,Time!$A$5:$A$204,$A87))</f>
        <v/>
      </c>
      <c r="H87" s="15">
        <f>IF($A87="","",IFERROR(SUMIFS(Time!$E$5:$E$204,Time!$A$5:$A$204,$A87,Time!$D$5:$D$204,"Delivery")/SUMIFS(Time!$E$5:$E$204,Time!$A$5:$A$204,$A87),0))</f>
        <v/>
      </c>
    </row>
    <row r="88">
      <c r="A88" s="8" t="n"/>
      <c r="B88" s="12">
        <f>IF($A88="","",SUMIFS(Time!$E$5:$E$204,Time!$A$5:$A$204,$A88,Time!$B$5:$B$204,Dashboard!$C$3))</f>
        <v/>
      </c>
      <c r="C88" s="15">
        <f>IF($A88="","",IFERROR(SUMIFS(Time!$E$5:$E$204,Time!$A$5:$A$204,$A88,Time!$D$5:$D$204,"Delivery",Time!$B$5:$B$204,Dashboard!$C$3)/SUMIFS(Time!$E$5:$E$204,Time!$A$5:$A$204,$A88,Time!$B$5:$B$204,Dashboard!$C$3),0))</f>
        <v/>
      </c>
      <c r="D88" s="15">
        <f>IF($A88="","",IFERROR(SUMIFS(Time!$E$5:$E$204,Time!$A$5:$A$204,$A88,Time!$D$5:$D$204,"Pre-sales",Time!$B$5:$B$204,Dashboard!$C$3)/SUMIFS(Time!$E$5:$E$204,Time!$A$5:$A$204,$A88,Time!$B$5:$B$204,Dashboard!$C$3),0))</f>
        <v/>
      </c>
      <c r="E88" s="15">
        <f>IF($A88="","",IFERROR(SUMIFS(Time!$E$5:$E$204,Time!$A$5:$A$204,$A88,Time!$D$5:$D$204,"Admin",Time!$B$5:$B$204,Dashboard!$C$3)/SUMIFS(Time!$E$5:$E$204,Time!$A$5:$A$204,$A88,Time!$B$5:$B$204,Dashboard!$C$3),0))</f>
        <v/>
      </c>
      <c r="F88" s="12">
        <f>IF($A88="","",IFERROR(AVERAGEIFS(Time!$E$5:$E$204,Time!$D$5:$D$204,"Admin",Time!$A$5:$A$204,$A88),""))</f>
        <v/>
      </c>
      <c r="G88" s="12">
        <f>IF($A88="","",SUMIFS(Time!$E$5:$E$204,Time!$A$5:$A$204,$A88))</f>
        <v/>
      </c>
      <c r="H88" s="15">
        <f>IF($A88="","",IFERROR(SUMIFS(Time!$E$5:$E$204,Time!$A$5:$A$204,$A88,Time!$D$5:$D$204,"Delivery")/SUMIFS(Time!$E$5:$E$204,Time!$A$5:$A$204,$A88),0))</f>
        <v/>
      </c>
    </row>
    <row r="89">
      <c r="A89" s="8" t="n"/>
      <c r="B89" s="12">
        <f>IF($A89="","",SUMIFS(Time!$E$5:$E$204,Time!$A$5:$A$204,$A89,Time!$B$5:$B$204,Dashboard!$C$3))</f>
        <v/>
      </c>
      <c r="C89" s="15">
        <f>IF($A89="","",IFERROR(SUMIFS(Time!$E$5:$E$204,Time!$A$5:$A$204,$A89,Time!$D$5:$D$204,"Delivery",Time!$B$5:$B$204,Dashboard!$C$3)/SUMIFS(Time!$E$5:$E$204,Time!$A$5:$A$204,$A89,Time!$B$5:$B$204,Dashboard!$C$3),0))</f>
        <v/>
      </c>
      <c r="D89" s="15">
        <f>IF($A89="","",IFERROR(SUMIFS(Time!$E$5:$E$204,Time!$A$5:$A$204,$A89,Time!$D$5:$D$204,"Pre-sales",Time!$B$5:$B$204,Dashboard!$C$3)/SUMIFS(Time!$E$5:$E$204,Time!$A$5:$A$204,$A89,Time!$B$5:$B$204,Dashboard!$C$3),0))</f>
        <v/>
      </c>
      <c r="E89" s="15">
        <f>IF($A89="","",IFERROR(SUMIFS(Time!$E$5:$E$204,Time!$A$5:$A$204,$A89,Time!$D$5:$D$204,"Admin",Time!$B$5:$B$204,Dashboard!$C$3)/SUMIFS(Time!$E$5:$E$204,Time!$A$5:$A$204,$A89,Time!$B$5:$B$204,Dashboard!$C$3),0))</f>
        <v/>
      </c>
      <c r="F89" s="12">
        <f>IF($A89="","",IFERROR(AVERAGEIFS(Time!$E$5:$E$204,Time!$D$5:$D$204,"Admin",Time!$A$5:$A$204,$A89),""))</f>
        <v/>
      </c>
      <c r="G89" s="12">
        <f>IF($A89="","",SUMIFS(Time!$E$5:$E$204,Time!$A$5:$A$204,$A89))</f>
        <v/>
      </c>
      <c r="H89" s="15">
        <f>IF($A89="","",IFERROR(SUMIFS(Time!$E$5:$E$204,Time!$A$5:$A$204,$A89,Time!$D$5:$D$204,"Delivery")/SUMIFS(Time!$E$5:$E$204,Time!$A$5:$A$204,$A89),0))</f>
        <v/>
      </c>
    </row>
    <row r="90">
      <c r="A90" s="8" t="n"/>
      <c r="B90" s="12">
        <f>IF($A90="","",SUMIFS(Time!$E$5:$E$204,Time!$A$5:$A$204,$A90,Time!$B$5:$B$204,Dashboard!$C$3))</f>
        <v/>
      </c>
      <c r="C90" s="15">
        <f>IF($A90="","",IFERROR(SUMIFS(Time!$E$5:$E$204,Time!$A$5:$A$204,$A90,Time!$D$5:$D$204,"Delivery",Time!$B$5:$B$204,Dashboard!$C$3)/SUMIFS(Time!$E$5:$E$204,Time!$A$5:$A$204,$A90,Time!$B$5:$B$204,Dashboard!$C$3),0))</f>
        <v/>
      </c>
      <c r="D90" s="15">
        <f>IF($A90="","",IFERROR(SUMIFS(Time!$E$5:$E$204,Time!$A$5:$A$204,$A90,Time!$D$5:$D$204,"Pre-sales",Time!$B$5:$B$204,Dashboard!$C$3)/SUMIFS(Time!$E$5:$E$204,Time!$A$5:$A$204,$A90,Time!$B$5:$B$204,Dashboard!$C$3),0))</f>
        <v/>
      </c>
      <c r="E90" s="15">
        <f>IF($A90="","",IFERROR(SUMIFS(Time!$E$5:$E$204,Time!$A$5:$A$204,$A90,Time!$D$5:$D$204,"Admin",Time!$B$5:$B$204,Dashboard!$C$3)/SUMIFS(Time!$E$5:$E$204,Time!$A$5:$A$204,$A90,Time!$B$5:$B$204,Dashboard!$C$3),0))</f>
        <v/>
      </c>
      <c r="F90" s="12">
        <f>IF($A90="","",IFERROR(AVERAGEIFS(Time!$E$5:$E$204,Time!$D$5:$D$204,"Admin",Time!$A$5:$A$204,$A90),""))</f>
        <v/>
      </c>
      <c r="G90" s="12">
        <f>IF($A90="","",SUMIFS(Time!$E$5:$E$204,Time!$A$5:$A$204,$A90))</f>
        <v/>
      </c>
      <c r="H90" s="15">
        <f>IF($A90="","",IFERROR(SUMIFS(Time!$E$5:$E$204,Time!$A$5:$A$204,$A90,Time!$D$5:$D$204,"Delivery")/SUMIFS(Time!$E$5:$E$204,Time!$A$5:$A$204,$A90),0))</f>
        <v/>
      </c>
    </row>
    <row r="91">
      <c r="A91" s="8" t="n"/>
      <c r="B91" s="12">
        <f>IF($A91="","",SUMIFS(Time!$E$5:$E$204,Time!$A$5:$A$204,$A91,Time!$B$5:$B$204,Dashboard!$C$3))</f>
        <v/>
      </c>
      <c r="C91" s="15">
        <f>IF($A91="","",IFERROR(SUMIFS(Time!$E$5:$E$204,Time!$A$5:$A$204,$A91,Time!$D$5:$D$204,"Delivery",Time!$B$5:$B$204,Dashboard!$C$3)/SUMIFS(Time!$E$5:$E$204,Time!$A$5:$A$204,$A91,Time!$B$5:$B$204,Dashboard!$C$3),0))</f>
        <v/>
      </c>
      <c r="D91" s="15">
        <f>IF($A91="","",IFERROR(SUMIFS(Time!$E$5:$E$204,Time!$A$5:$A$204,$A91,Time!$D$5:$D$204,"Pre-sales",Time!$B$5:$B$204,Dashboard!$C$3)/SUMIFS(Time!$E$5:$E$204,Time!$A$5:$A$204,$A91,Time!$B$5:$B$204,Dashboard!$C$3),0))</f>
        <v/>
      </c>
      <c r="E91" s="15">
        <f>IF($A91="","",IFERROR(SUMIFS(Time!$E$5:$E$204,Time!$A$5:$A$204,$A91,Time!$D$5:$D$204,"Admin",Time!$B$5:$B$204,Dashboard!$C$3)/SUMIFS(Time!$E$5:$E$204,Time!$A$5:$A$204,$A91,Time!$B$5:$B$204,Dashboard!$C$3),0))</f>
        <v/>
      </c>
      <c r="F91" s="12">
        <f>IF($A91="","",IFERROR(AVERAGEIFS(Time!$E$5:$E$204,Time!$D$5:$D$204,"Admin",Time!$A$5:$A$204,$A91),""))</f>
        <v/>
      </c>
      <c r="G91" s="12">
        <f>IF($A91="","",SUMIFS(Time!$E$5:$E$204,Time!$A$5:$A$204,$A91))</f>
        <v/>
      </c>
      <c r="H91" s="15">
        <f>IF($A91="","",IFERROR(SUMIFS(Time!$E$5:$E$204,Time!$A$5:$A$204,$A91,Time!$D$5:$D$204,"Delivery")/SUMIFS(Time!$E$5:$E$204,Time!$A$5:$A$204,$A91),0))</f>
        <v/>
      </c>
    </row>
    <row r="92">
      <c r="A92" s="8" t="n"/>
      <c r="B92" s="12">
        <f>IF($A92="","",SUMIFS(Time!$E$5:$E$204,Time!$A$5:$A$204,$A92,Time!$B$5:$B$204,Dashboard!$C$3))</f>
        <v/>
      </c>
      <c r="C92" s="15">
        <f>IF($A92="","",IFERROR(SUMIFS(Time!$E$5:$E$204,Time!$A$5:$A$204,$A92,Time!$D$5:$D$204,"Delivery",Time!$B$5:$B$204,Dashboard!$C$3)/SUMIFS(Time!$E$5:$E$204,Time!$A$5:$A$204,$A92,Time!$B$5:$B$204,Dashboard!$C$3),0))</f>
        <v/>
      </c>
      <c r="D92" s="15">
        <f>IF($A92="","",IFERROR(SUMIFS(Time!$E$5:$E$204,Time!$A$5:$A$204,$A92,Time!$D$5:$D$204,"Pre-sales",Time!$B$5:$B$204,Dashboard!$C$3)/SUMIFS(Time!$E$5:$E$204,Time!$A$5:$A$204,$A92,Time!$B$5:$B$204,Dashboard!$C$3),0))</f>
        <v/>
      </c>
      <c r="E92" s="15">
        <f>IF($A92="","",IFERROR(SUMIFS(Time!$E$5:$E$204,Time!$A$5:$A$204,$A92,Time!$D$5:$D$204,"Admin",Time!$B$5:$B$204,Dashboard!$C$3)/SUMIFS(Time!$E$5:$E$204,Time!$A$5:$A$204,$A92,Time!$B$5:$B$204,Dashboard!$C$3),0))</f>
        <v/>
      </c>
      <c r="F92" s="12">
        <f>IF($A92="","",IFERROR(AVERAGEIFS(Time!$E$5:$E$204,Time!$D$5:$D$204,"Admin",Time!$A$5:$A$204,$A92),""))</f>
        <v/>
      </c>
      <c r="G92" s="12">
        <f>IF($A92="","",SUMIFS(Time!$E$5:$E$204,Time!$A$5:$A$204,$A92))</f>
        <v/>
      </c>
      <c r="H92" s="15">
        <f>IF($A92="","",IFERROR(SUMIFS(Time!$E$5:$E$204,Time!$A$5:$A$204,$A92,Time!$D$5:$D$204,"Delivery")/SUMIFS(Time!$E$5:$E$204,Time!$A$5:$A$204,$A92),0))</f>
        <v/>
      </c>
    </row>
    <row r="93">
      <c r="A93" s="8" t="n"/>
      <c r="B93" s="12">
        <f>IF($A93="","",SUMIFS(Time!$E$5:$E$204,Time!$A$5:$A$204,$A93,Time!$B$5:$B$204,Dashboard!$C$3))</f>
        <v/>
      </c>
      <c r="C93" s="15">
        <f>IF($A93="","",IFERROR(SUMIFS(Time!$E$5:$E$204,Time!$A$5:$A$204,$A93,Time!$D$5:$D$204,"Delivery",Time!$B$5:$B$204,Dashboard!$C$3)/SUMIFS(Time!$E$5:$E$204,Time!$A$5:$A$204,$A93,Time!$B$5:$B$204,Dashboard!$C$3),0))</f>
        <v/>
      </c>
      <c r="D93" s="15">
        <f>IF($A93="","",IFERROR(SUMIFS(Time!$E$5:$E$204,Time!$A$5:$A$204,$A93,Time!$D$5:$D$204,"Pre-sales",Time!$B$5:$B$204,Dashboard!$C$3)/SUMIFS(Time!$E$5:$E$204,Time!$A$5:$A$204,$A93,Time!$B$5:$B$204,Dashboard!$C$3),0))</f>
        <v/>
      </c>
      <c r="E93" s="15">
        <f>IF($A93="","",IFERROR(SUMIFS(Time!$E$5:$E$204,Time!$A$5:$A$204,$A93,Time!$D$5:$D$204,"Admin",Time!$B$5:$B$204,Dashboard!$C$3)/SUMIFS(Time!$E$5:$E$204,Time!$A$5:$A$204,$A93,Time!$B$5:$B$204,Dashboard!$C$3),0))</f>
        <v/>
      </c>
      <c r="F93" s="12">
        <f>IF($A93="","",IFERROR(AVERAGEIFS(Time!$E$5:$E$204,Time!$D$5:$D$204,"Admin",Time!$A$5:$A$204,$A93),""))</f>
        <v/>
      </c>
      <c r="G93" s="12">
        <f>IF($A93="","",SUMIFS(Time!$E$5:$E$204,Time!$A$5:$A$204,$A93))</f>
        <v/>
      </c>
      <c r="H93" s="15">
        <f>IF($A93="","",IFERROR(SUMIFS(Time!$E$5:$E$204,Time!$A$5:$A$204,$A93,Time!$D$5:$D$204,"Delivery")/SUMIFS(Time!$E$5:$E$204,Time!$A$5:$A$204,$A93),0))</f>
        <v/>
      </c>
    </row>
    <row r="94">
      <c r="A94" s="8" t="n"/>
      <c r="B94" s="12">
        <f>IF($A94="","",SUMIFS(Time!$E$5:$E$204,Time!$A$5:$A$204,$A94,Time!$B$5:$B$204,Dashboard!$C$3))</f>
        <v/>
      </c>
      <c r="C94" s="15">
        <f>IF($A94="","",IFERROR(SUMIFS(Time!$E$5:$E$204,Time!$A$5:$A$204,$A94,Time!$D$5:$D$204,"Delivery",Time!$B$5:$B$204,Dashboard!$C$3)/SUMIFS(Time!$E$5:$E$204,Time!$A$5:$A$204,$A94,Time!$B$5:$B$204,Dashboard!$C$3),0))</f>
        <v/>
      </c>
      <c r="D94" s="15">
        <f>IF($A94="","",IFERROR(SUMIFS(Time!$E$5:$E$204,Time!$A$5:$A$204,$A94,Time!$D$5:$D$204,"Pre-sales",Time!$B$5:$B$204,Dashboard!$C$3)/SUMIFS(Time!$E$5:$E$204,Time!$A$5:$A$204,$A94,Time!$B$5:$B$204,Dashboard!$C$3),0))</f>
        <v/>
      </c>
      <c r="E94" s="15">
        <f>IF($A94="","",IFERROR(SUMIFS(Time!$E$5:$E$204,Time!$A$5:$A$204,$A94,Time!$D$5:$D$204,"Admin",Time!$B$5:$B$204,Dashboard!$C$3)/SUMIFS(Time!$E$5:$E$204,Time!$A$5:$A$204,$A94,Time!$B$5:$B$204,Dashboard!$C$3),0))</f>
        <v/>
      </c>
      <c r="F94" s="12">
        <f>IF($A94="","",IFERROR(AVERAGEIFS(Time!$E$5:$E$204,Time!$D$5:$D$204,"Admin",Time!$A$5:$A$204,$A94),""))</f>
        <v/>
      </c>
      <c r="G94" s="12">
        <f>IF($A94="","",SUMIFS(Time!$E$5:$E$204,Time!$A$5:$A$204,$A94))</f>
        <v/>
      </c>
      <c r="H94" s="15">
        <f>IF($A94="","",IFERROR(SUMIFS(Time!$E$5:$E$204,Time!$A$5:$A$204,$A94,Time!$D$5:$D$204,"Delivery")/SUMIFS(Time!$E$5:$E$204,Time!$A$5:$A$204,$A94),0))</f>
        <v/>
      </c>
    </row>
    <row r="95">
      <c r="A95" s="8" t="n"/>
      <c r="B95" s="12">
        <f>IF($A95="","",SUMIFS(Time!$E$5:$E$204,Time!$A$5:$A$204,$A95,Time!$B$5:$B$204,Dashboard!$C$3))</f>
        <v/>
      </c>
      <c r="C95" s="15">
        <f>IF($A95="","",IFERROR(SUMIFS(Time!$E$5:$E$204,Time!$A$5:$A$204,$A95,Time!$D$5:$D$204,"Delivery",Time!$B$5:$B$204,Dashboard!$C$3)/SUMIFS(Time!$E$5:$E$204,Time!$A$5:$A$204,$A95,Time!$B$5:$B$204,Dashboard!$C$3),0))</f>
        <v/>
      </c>
      <c r="D95" s="15">
        <f>IF($A95="","",IFERROR(SUMIFS(Time!$E$5:$E$204,Time!$A$5:$A$204,$A95,Time!$D$5:$D$204,"Pre-sales",Time!$B$5:$B$204,Dashboard!$C$3)/SUMIFS(Time!$E$5:$E$204,Time!$A$5:$A$204,$A95,Time!$B$5:$B$204,Dashboard!$C$3),0))</f>
        <v/>
      </c>
      <c r="E95" s="15">
        <f>IF($A95="","",IFERROR(SUMIFS(Time!$E$5:$E$204,Time!$A$5:$A$204,$A95,Time!$D$5:$D$204,"Admin",Time!$B$5:$B$204,Dashboard!$C$3)/SUMIFS(Time!$E$5:$E$204,Time!$A$5:$A$204,$A95,Time!$B$5:$B$204,Dashboard!$C$3),0))</f>
        <v/>
      </c>
      <c r="F95" s="12">
        <f>IF($A95="","",IFERROR(AVERAGEIFS(Time!$E$5:$E$204,Time!$D$5:$D$204,"Admin",Time!$A$5:$A$204,$A95),""))</f>
        <v/>
      </c>
      <c r="G95" s="12">
        <f>IF($A95="","",SUMIFS(Time!$E$5:$E$204,Time!$A$5:$A$204,$A95))</f>
        <v/>
      </c>
      <c r="H95" s="15">
        <f>IF($A95="","",IFERROR(SUMIFS(Time!$E$5:$E$204,Time!$A$5:$A$204,$A95,Time!$D$5:$D$204,"Delivery")/SUMIFS(Time!$E$5:$E$204,Time!$A$5:$A$204,$A95),0))</f>
        <v/>
      </c>
    </row>
    <row r="96">
      <c r="A96" s="8" t="n"/>
      <c r="B96" s="12">
        <f>IF($A96="","",SUMIFS(Time!$E$5:$E$204,Time!$A$5:$A$204,$A96,Time!$B$5:$B$204,Dashboard!$C$3))</f>
        <v/>
      </c>
      <c r="C96" s="15">
        <f>IF($A96="","",IFERROR(SUMIFS(Time!$E$5:$E$204,Time!$A$5:$A$204,$A96,Time!$D$5:$D$204,"Delivery",Time!$B$5:$B$204,Dashboard!$C$3)/SUMIFS(Time!$E$5:$E$204,Time!$A$5:$A$204,$A96,Time!$B$5:$B$204,Dashboard!$C$3),0))</f>
        <v/>
      </c>
      <c r="D96" s="15">
        <f>IF($A96="","",IFERROR(SUMIFS(Time!$E$5:$E$204,Time!$A$5:$A$204,$A96,Time!$D$5:$D$204,"Pre-sales",Time!$B$5:$B$204,Dashboard!$C$3)/SUMIFS(Time!$E$5:$E$204,Time!$A$5:$A$204,$A96,Time!$B$5:$B$204,Dashboard!$C$3),0))</f>
        <v/>
      </c>
      <c r="E96" s="15">
        <f>IF($A96="","",IFERROR(SUMIFS(Time!$E$5:$E$204,Time!$A$5:$A$204,$A96,Time!$D$5:$D$204,"Admin",Time!$B$5:$B$204,Dashboard!$C$3)/SUMIFS(Time!$E$5:$E$204,Time!$A$5:$A$204,$A96,Time!$B$5:$B$204,Dashboard!$C$3),0))</f>
        <v/>
      </c>
      <c r="F96" s="12">
        <f>IF($A96="","",IFERROR(AVERAGEIFS(Time!$E$5:$E$204,Time!$D$5:$D$204,"Admin",Time!$A$5:$A$204,$A96),""))</f>
        <v/>
      </c>
      <c r="G96" s="12">
        <f>IF($A96="","",SUMIFS(Time!$E$5:$E$204,Time!$A$5:$A$204,$A96))</f>
        <v/>
      </c>
      <c r="H96" s="15">
        <f>IF($A96="","",IFERROR(SUMIFS(Time!$E$5:$E$204,Time!$A$5:$A$204,$A96,Time!$D$5:$D$204,"Delivery")/SUMIFS(Time!$E$5:$E$204,Time!$A$5:$A$204,$A96),0))</f>
        <v/>
      </c>
    </row>
    <row r="97">
      <c r="A97" s="8" t="n"/>
      <c r="B97" s="12">
        <f>IF($A97="","",SUMIFS(Time!$E$5:$E$204,Time!$A$5:$A$204,$A97,Time!$B$5:$B$204,Dashboard!$C$3))</f>
        <v/>
      </c>
      <c r="C97" s="15">
        <f>IF($A97="","",IFERROR(SUMIFS(Time!$E$5:$E$204,Time!$A$5:$A$204,$A97,Time!$D$5:$D$204,"Delivery",Time!$B$5:$B$204,Dashboard!$C$3)/SUMIFS(Time!$E$5:$E$204,Time!$A$5:$A$204,$A97,Time!$B$5:$B$204,Dashboard!$C$3),0))</f>
        <v/>
      </c>
      <c r="D97" s="15">
        <f>IF($A97="","",IFERROR(SUMIFS(Time!$E$5:$E$204,Time!$A$5:$A$204,$A97,Time!$D$5:$D$204,"Pre-sales",Time!$B$5:$B$204,Dashboard!$C$3)/SUMIFS(Time!$E$5:$E$204,Time!$A$5:$A$204,$A97,Time!$B$5:$B$204,Dashboard!$C$3),0))</f>
        <v/>
      </c>
      <c r="E97" s="15">
        <f>IF($A97="","",IFERROR(SUMIFS(Time!$E$5:$E$204,Time!$A$5:$A$204,$A97,Time!$D$5:$D$204,"Admin",Time!$B$5:$B$204,Dashboard!$C$3)/SUMIFS(Time!$E$5:$E$204,Time!$A$5:$A$204,$A97,Time!$B$5:$B$204,Dashboard!$C$3),0))</f>
        <v/>
      </c>
      <c r="F97" s="12">
        <f>IF($A97="","",IFERROR(AVERAGEIFS(Time!$E$5:$E$204,Time!$D$5:$D$204,"Admin",Time!$A$5:$A$204,$A97),""))</f>
        <v/>
      </c>
      <c r="G97" s="12">
        <f>IF($A97="","",SUMIFS(Time!$E$5:$E$204,Time!$A$5:$A$204,$A97))</f>
        <v/>
      </c>
      <c r="H97" s="15">
        <f>IF($A97="","",IFERROR(SUMIFS(Time!$E$5:$E$204,Time!$A$5:$A$204,$A97,Time!$D$5:$D$204,"Delivery")/SUMIFS(Time!$E$5:$E$204,Time!$A$5:$A$204,$A97),0))</f>
        <v/>
      </c>
    </row>
    <row r="99">
      <c r="A99" s="3" t="inlineStr">
        <is>
          <t>Week by week — six weeks is enough to see the real ratio</t>
        </is>
      </c>
    </row>
    <row r="100">
      <c r="A100" s="7" t="inlineStr">
        <is>
          <t>Week</t>
        </is>
      </c>
      <c r="B100" s="7" t="inlineStr">
        <is>
          <t>Days logged</t>
        </is>
      </c>
      <c r="C100" s="7" t="inlineStr">
        <is>
          <t>Billable ratio</t>
        </is>
      </c>
      <c r="D100" s="7" t="inlineStr">
        <is>
          <t>Pre-sales share</t>
        </is>
      </c>
      <c r="E100" s="7" t="inlineStr">
        <is>
          <t>Admin share</t>
        </is>
      </c>
      <c r="F100" s="7" t="inlineStr">
        <is>
          <t>Internal share</t>
        </is>
      </c>
      <c r="G100" s="7" t="inlineStr">
        <is>
          <t>Cost of effort</t>
        </is>
      </c>
      <c r="H100" s="7" t="inlineStr">
        <is>
          <t>Rows</t>
        </is>
      </c>
    </row>
    <row r="101">
      <c r="A101" s="8" t="inlineStr">
        <is>
          <t>2026-W28</t>
        </is>
      </c>
      <c r="B101" s="12">
        <f>IF($A101="","",SUMIFS(Time!$E$5:$E$204,Time!$B$5:$B$204,$A101))</f>
        <v/>
      </c>
      <c r="C101" s="9">
        <f>IF($A101="","",IFERROR(SUMIFS(Time!$E$5:$E$204,Time!$D$5:$D$204,"Delivery",Time!$B$5:$B$204,$A101)/SUMIFS(Time!$E$5:$E$204,Time!$B$5:$B$204,$A101),0))</f>
        <v/>
      </c>
      <c r="D101" s="15">
        <f>IF($A101="","",IFERROR(SUMIFS(Time!$E$5:$E$204,Time!$D$5:$D$204,"Pre-sales",Time!$B$5:$B$204,$A101)/SUMIFS(Time!$E$5:$E$204,Time!$B$5:$B$204,$A101),0))</f>
        <v/>
      </c>
      <c r="E101" s="15">
        <f>IF($A101="","",IFERROR(SUMIFS(Time!$E$5:$E$204,Time!$D$5:$D$204,"Admin",Time!$B$5:$B$204,$A101)/SUMIFS(Time!$E$5:$E$204,Time!$B$5:$B$204,$A101),0))</f>
        <v/>
      </c>
      <c r="F101" s="15">
        <f>IF($A101="","",IFERROR(SUMIFS(Time!$E$5:$E$204,Time!$D$5:$D$204,"Internal",Time!$B$5:$B$204,$A101)/SUMIFS(Time!$E$5:$E$204,Time!$B$5:$B$204,$A101),0))</f>
        <v/>
      </c>
      <c r="G101" s="10">
        <f>IF($A101="","",SUMIFS(Time!$G$5:$G$204,Time!$B$5:$B$204,$A101))</f>
        <v/>
      </c>
      <c r="H101" s="17">
        <f>IF($A101="","",COUNTIFS(Time!$B$5:$B$204,$A101))</f>
        <v/>
      </c>
    </row>
    <row r="102">
      <c r="A102" s="8" t="n"/>
      <c r="B102" s="12">
        <f>IF($A102="","",SUMIFS(Time!$E$5:$E$204,Time!$B$5:$B$204,$A102))</f>
        <v/>
      </c>
      <c r="C102" s="9">
        <f>IF($A102="","",IFERROR(SUMIFS(Time!$E$5:$E$204,Time!$D$5:$D$204,"Delivery",Time!$B$5:$B$204,$A102)/SUMIFS(Time!$E$5:$E$204,Time!$B$5:$B$204,$A102),0))</f>
        <v/>
      </c>
      <c r="D102" s="15">
        <f>IF($A102="","",IFERROR(SUMIFS(Time!$E$5:$E$204,Time!$D$5:$D$204,"Pre-sales",Time!$B$5:$B$204,$A102)/SUMIFS(Time!$E$5:$E$204,Time!$B$5:$B$204,$A102),0))</f>
        <v/>
      </c>
      <c r="E102" s="15">
        <f>IF($A102="","",IFERROR(SUMIFS(Time!$E$5:$E$204,Time!$D$5:$D$204,"Admin",Time!$B$5:$B$204,$A102)/SUMIFS(Time!$E$5:$E$204,Time!$B$5:$B$204,$A102),0))</f>
        <v/>
      </c>
      <c r="F102" s="15">
        <f>IF($A102="","",IFERROR(SUMIFS(Time!$E$5:$E$204,Time!$D$5:$D$204,"Internal",Time!$B$5:$B$204,$A102)/SUMIFS(Time!$E$5:$E$204,Time!$B$5:$B$204,$A102),0))</f>
        <v/>
      </c>
      <c r="G102" s="10">
        <f>IF($A102="","",SUMIFS(Time!$G$5:$G$204,Time!$B$5:$B$204,$A102))</f>
        <v/>
      </c>
      <c r="H102" s="17">
        <f>IF($A102="","",COUNTIFS(Time!$B$5:$B$204,$A102))</f>
        <v/>
      </c>
    </row>
    <row r="103">
      <c r="A103" s="8" t="n"/>
      <c r="B103" s="12">
        <f>IF($A103="","",SUMIFS(Time!$E$5:$E$204,Time!$B$5:$B$204,$A103))</f>
        <v/>
      </c>
      <c r="C103" s="9">
        <f>IF($A103="","",IFERROR(SUMIFS(Time!$E$5:$E$204,Time!$D$5:$D$204,"Delivery",Time!$B$5:$B$204,$A103)/SUMIFS(Time!$E$5:$E$204,Time!$B$5:$B$204,$A103),0))</f>
        <v/>
      </c>
      <c r="D103" s="15">
        <f>IF($A103="","",IFERROR(SUMIFS(Time!$E$5:$E$204,Time!$D$5:$D$204,"Pre-sales",Time!$B$5:$B$204,$A103)/SUMIFS(Time!$E$5:$E$204,Time!$B$5:$B$204,$A103),0))</f>
        <v/>
      </c>
      <c r="E103" s="15">
        <f>IF($A103="","",IFERROR(SUMIFS(Time!$E$5:$E$204,Time!$D$5:$D$204,"Admin",Time!$B$5:$B$204,$A103)/SUMIFS(Time!$E$5:$E$204,Time!$B$5:$B$204,$A103),0))</f>
        <v/>
      </c>
      <c r="F103" s="15">
        <f>IF($A103="","",IFERROR(SUMIFS(Time!$E$5:$E$204,Time!$D$5:$D$204,"Internal",Time!$B$5:$B$204,$A103)/SUMIFS(Time!$E$5:$E$204,Time!$B$5:$B$204,$A103),0))</f>
        <v/>
      </c>
      <c r="G103" s="10">
        <f>IF($A103="","",SUMIFS(Time!$G$5:$G$204,Time!$B$5:$B$204,$A103))</f>
        <v/>
      </c>
      <c r="H103" s="17">
        <f>IF($A103="","",COUNTIFS(Time!$B$5:$B$204,$A103))</f>
        <v/>
      </c>
    </row>
    <row r="104">
      <c r="A104" s="8" t="n"/>
      <c r="B104" s="12">
        <f>IF($A104="","",SUMIFS(Time!$E$5:$E$204,Time!$B$5:$B$204,$A104))</f>
        <v/>
      </c>
      <c r="C104" s="9">
        <f>IF($A104="","",IFERROR(SUMIFS(Time!$E$5:$E$204,Time!$D$5:$D$204,"Delivery",Time!$B$5:$B$204,$A104)/SUMIFS(Time!$E$5:$E$204,Time!$B$5:$B$204,$A104),0))</f>
        <v/>
      </c>
      <c r="D104" s="15">
        <f>IF($A104="","",IFERROR(SUMIFS(Time!$E$5:$E$204,Time!$D$5:$D$204,"Pre-sales",Time!$B$5:$B$204,$A104)/SUMIFS(Time!$E$5:$E$204,Time!$B$5:$B$204,$A104),0))</f>
        <v/>
      </c>
      <c r="E104" s="15">
        <f>IF($A104="","",IFERROR(SUMIFS(Time!$E$5:$E$204,Time!$D$5:$D$204,"Admin",Time!$B$5:$B$204,$A104)/SUMIFS(Time!$E$5:$E$204,Time!$B$5:$B$204,$A104),0))</f>
        <v/>
      </c>
      <c r="F104" s="15">
        <f>IF($A104="","",IFERROR(SUMIFS(Time!$E$5:$E$204,Time!$D$5:$D$204,"Internal",Time!$B$5:$B$204,$A104)/SUMIFS(Time!$E$5:$E$204,Time!$B$5:$B$204,$A104),0))</f>
        <v/>
      </c>
      <c r="G104" s="10">
        <f>IF($A104="","",SUMIFS(Time!$G$5:$G$204,Time!$B$5:$B$204,$A104))</f>
        <v/>
      </c>
      <c r="H104" s="17">
        <f>IF($A104="","",COUNTIFS(Time!$B$5:$B$204,$A104))</f>
        <v/>
      </c>
    </row>
    <row r="105">
      <c r="A105" s="8" t="n"/>
      <c r="B105" s="12">
        <f>IF($A105="","",SUMIFS(Time!$E$5:$E$204,Time!$B$5:$B$204,$A105))</f>
        <v/>
      </c>
      <c r="C105" s="9">
        <f>IF($A105="","",IFERROR(SUMIFS(Time!$E$5:$E$204,Time!$D$5:$D$204,"Delivery",Time!$B$5:$B$204,$A105)/SUMIFS(Time!$E$5:$E$204,Time!$B$5:$B$204,$A105),0))</f>
        <v/>
      </c>
      <c r="D105" s="15">
        <f>IF($A105="","",IFERROR(SUMIFS(Time!$E$5:$E$204,Time!$D$5:$D$204,"Pre-sales",Time!$B$5:$B$204,$A105)/SUMIFS(Time!$E$5:$E$204,Time!$B$5:$B$204,$A105),0))</f>
        <v/>
      </c>
      <c r="E105" s="15">
        <f>IF($A105="","",IFERROR(SUMIFS(Time!$E$5:$E$204,Time!$D$5:$D$204,"Admin",Time!$B$5:$B$204,$A105)/SUMIFS(Time!$E$5:$E$204,Time!$B$5:$B$204,$A105),0))</f>
        <v/>
      </c>
      <c r="F105" s="15">
        <f>IF($A105="","",IFERROR(SUMIFS(Time!$E$5:$E$204,Time!$D$5:$D$204,"Internal",Time!$B$5:$B$204,$A105)/SUMIFS(Time!$E$5:$E$204,Time!$B$5:$B$204,$A105),0))</f>
        <v/>
      </c>
      <c r="G105" s="10">
        <f>IF($A105="","",SUMIFS(Time!$G$5:$G$204,Time!$B$5:$B$204,$A105))</f>
        <v/>
      </c>
      <c r="H105" s="17">
        <f>IF($A105="","",COUNTIFS(Time!$B$5:$B$204,$A105))</f>
        <v/>
      </c>
    </row>
    <row r="106">
      <c r="A106" s="8" t="n"/>
      <c r="B106" s="12">
        <f>IF($A106="","",SUMIFS(Time!$E$5:$E$204,Time!$B$5:$B$204,$A106))</f>
        <v/>
      </c>
      <c r="C106" s="9">
        <f>IF($A106="","",IFERROR(SUMIFS(Time!$E$5:$E$204,Time!$D$5:$D$204,"Delivery",Time!$B$5:$B$204,$A106)/SUMIFS(Time!$E$5:$E$204,Time!$B$5:$B$204,$A106),0))</f>
        <v/>
      </c>
      <c r="D106" s="15">
        <f>IF($A106="","",IFERROR(SUMIFS(Time!$E$5:$E$204,Time!$D$5:$D$204,"Pre-sales",Time!$B$5:$B$204,$A106)/SUMIFS(Time!$E$5:$E$204,Time!$B$5:$B$204,$A106),0))</f>
        <v/>
      </c>
      <c r="E106" s="15">
        <f>IF($A106="","",IFERROR(SUMIFS(Time!$E$5:$E$204,Time!$D$5:$D$204,"Admin",Time!$B$5:$B$204,$A106)/SUMIFS(Time!$E$5:$E$204,Time!$B$5:$B$204,$A106),0))</f>
        <v/>
      </c>
      <c r="F106" s="15">
        <f>IF($A106="","",IFERROR(SUMIFS(Time!$E$5:$E$204,Time!$D$5:$D$204,"Internal",Time!$B$5:$B$204,$A106)/SUMIFS(Time!$E$5:$E$204,Time!$B$5:$B$204,$A106),0))</f>
        <v/>
      </c>
      <c r="G106" s="10">
        <f>IF($A106="","",SUMIFS(Time!$G$5:$G$204,Time!$B$5:$B$204,$A106))</f>
        <v/>
      </c>
      <c r="H106" s="17">
        <f>IF($A106="","",COUNTIFS(Time!$B$5:$B$204,$A106))</f>
        <v/>
      </c>
    </row>
    <row r="107">
      <c r="A107" s="8" t="n"/>
      <c r="B107" s="12">
        <f>IF($A107="","",SUMIFS(Time!$E$5:$E$204,Time!$B$5:$B$204,$A107))</f>
        <v/>
      </c>
      <c r="C107" s="9">
        <f>IF($A107="","",IFERROR(SUMIFS(Time!$E$5:$E$204,Time!$D$5:$D$204,"Delivery",Time!$B$5:$B$204,$A107)/SUMIFS(Time!$E$5:$E$204,Time!$B$5:$B$204,$A107),0))</f>
        <v/>
      </c>
      <c r="D107" s="15">
        <f>IF($A107="","",IFERROR(SUMIFS(Time!$E$5:$E$204,Time!$D$5:$D$204,"Pre-sales",Time!$B$5:$B$204,$A107)/SUMIFS(Time!$E$5:$E$204,Time!$B$5:$B$204,$A107),0))</f>
        <v/>
      </c>
      <c r="E107" s="15">
        <f>IF($A107="","",IFERROR(SUMIFS(Time!$E$5:$E$204,Time!$D$5:$D$204,"Admin",Time!$B$5:$B$204,$A107)/SUMIFS(Time!$E$5:$E$204,Time!$B$5:$B$204,$A107),0))</f>
        <v/>
      </c>
      <c r="F107" s="15">
        <f>IF($A107="","",IFERROR(SUMIFS(Time!$E$5:$E$204,Time!$D$5:$D$204,"Internal",Time!$B$5:$B$204,$A107)/SUMIFS(Time!$E$5:$E$204,Time!$B$5:$B$204,$A107),0))</f>
        <v/>
      </c>
      <c r="G107" s="10">
        <f>IF($A107="","",SUMIFS(Time!$G$5:$G$204,Time!$B$5:$B$204,$A107))</f>
        <v/>
      </c>
      <c r="H107" s="17">
        <f>IF($A107="","",COUNTIFS(Time!$B$5:$B$204,$A107))</f>
        <v/>
      </c>
    </row>
    <row r="108">
      <c r="A108" s="8" t="n"/>
      <c r="B108" s="12">
        <f>IF($A108="","",SUMIFS(Time!$E$5:$E$204,Time!$B$5:$B$204,$A108))</f>
        <v/>
      </c>
      <c r="C108" s="9">
        <f>IF($A108="","",IFERROR(SUMIFS(Time!$E$5:$E$204,Time!$D$5:$D$204,"Delivery",Time!$B$5:$B$204,$A108)/SUMIFS(Time!$E$5:$E$204,Time!$B$5:$B$204,$A108),0))</f>
        <v/>
      </c>
      <c r="D108" s="15">
        <f>IF($A108="","",IFERROR(SUMIFS(Time!$E$5:$E$204,Time!$D$5:$D$204,"Pre-sales",Time!$B$5:$B$204,$A108)/SUMIFS(Time!$E$5:$E$204,Time!$B$5:$B$204,$A108),0))</f>
        <v/>
      </c>
      <c r="E108" s="15">
        <f>IF($A108="","",IFERROR(SUMIFS(Time!$E$5:$E$204,Time!$D$5:$D$204,"Admin",Time!$B$5:$B$204,$A108)/SUMIFS(Time!$E$5:$E$204,Time!$B$5:$B$204,$A108),0))</f>
        <v/>
      </c>
      <c r="F108" s="15">
        <f>IF($A108="","",IFERROR(SUMIFS(Time!$E$5:$E$204,Time!$D$5:$D$204,"Internal",Time!$B$5:$B$204,$A108)/SUMIFS(Time!$E$5:$E$204,Time!$B$5:$B$204,$A108),0))</f>
        <v/>
      </c>
      <c r="G108" s="10">
        <f>IF($A108="","",SUMIFS(Time!$G$5:$G$204,Time!$B$5:$B$204,$A108))</f>
        <v/>
      </c>
      <c r="H108" s="17">
        <f>IF($A108="","",COUNTIFS(Time!$B$5:$B$204,$A108))</f>
        <v/>
      </c>
    </row>
    <row r="109">
      <c r="A109" s="8" t="n"/>
      <c r="B109" s="12">
        <f>IF($A109="","",SUMIFS(Time!$E$5:$E$204,Time!$B$5:$B$204,$A109))</f>
        <v/>
      </c>
      <c r="C109" s="9">
        <f>IF($A109="","",IFERROR(SUMIFS(Time!$E$5:$E$204,Time!$D$5:$D$204,"Delivery",Time!$B$5:$B$204,$A109)/SUMIFS(Time!$E$5:$E$204,Time!$B$5:$B$204,$A109),0))</f>
        <v/>
      </c>
      <c r="D109" s="15">
        <f>IF($A109="","",IFERROR(SUMIFS(Time!$E$5:$E$204,Time!$D$5:$D$204,"Pre-sales",Time!$B$5:$B$204,$A109)/SUMIFS(Time!$E$5:$E$204,Time!$B$5:$B$204,$A109),0))</f>
        <v/>
      </c>
      <c r="E109" s="15">
        <f>IF($A109="","",IFERROR(SUMIFS(Time!$E$5:$E$204,Time!$D$5:$D$204,"Admin",Time!$B$5:$B$204,$A109)/SUMIFS(Time!$E$5:$E$204,Time!$B$5:$B$204,$A109),0))</f>
        <v/>
      </c>
      <c r="F109" s="15">
        <f>IF($A109="","",IFERROR(SUMIFS(Time!$E$5:$E$204,Time!$D$5:$D$204,"Internal",Time!$B$5:$B$204,$A109)/SUMIFS(Time!$E$5:$E$204,Time!$B$5:$B$204,$A109),0))</f>
        <v/>
      </c>
      <c r="G109" s="10">
        <f>IF($A109="","",SUMIFS(Time!$G$5:$G$204,Time!$B$5:$B$204,$A109))</f>
        <v/>
      </c>
      <c r="H109" s="17">
        <f>IF($A109="","",COUNTIFS(Time!$B$5:$B$204,$A109))</f>
        <v/>
      </c>
    </row>
    <row r="110">
      <c r="A110" s="8" t="n"/>
      <c r="B110" s="12">
        <f>IF($A110="","",SUMIFS(Time!$E$5:$E$204,Time!$B$5:$B$204,$A110))</f>
        <v/>
      </c>
      <c r="C110" s="9">
        <f>IF($A110="","",IFERROR(SUMIFS(Time!$E$5:$E$204,Time!$D$5:$D$204,"Delivery",Time!$B$5:$B$204,$A110)/SUMIFS(Time!$E$5:$E$204,Time!$B$5:$B$204,$A110),0))</f>
        <v/>
      </c>
      <c r="D110" s="15">
        <f>IF($A110="","",IFERROR(SUMIFS(Time!$E$5:$E$204,Time!$D$5:$D$204,"Pre-sales",Time!$B$5:$B$204,$A110)/SUMIFS(Time!$E$5:$E$204,Time!$B$5:$B$204,$A110),0))</f>
        <v/>
      </c>
      <c r="E110" s="15">
        <f>IF($A110="","",IFERROR(SUMIFS(Time!$E$5:$E$204,Time!$D$5:$D$204,"Admin",Time!$B$5:$B$204,$A110)/SUMIFS(Time!$E$5:$E$204,Time!$B$5:$B$204,$A110),0))</f>
        <v/>
      </c>
      <c r="F110" s="15">
        <f>IF($A110="","",IFERROR(SUMIFS(Time!$E$5:$E$204,Time!$D$5:$D$204,"Internal",Time!$B$5:$B$204,$A110)/SUMIFS(Time!$E$5:$E$204,Time!$B$5:$B$204,$A110),0))</f>
        <v/>
      </c>
      <c r="G110" s="10">
        <f>IF($A110="","",SUMIFS(Time!$G$5:$G$204,Time!$B$5:$B$204,$A110))</f>
        <v/>
      </c>
      <c r="H110" s="17">
        <f>IF($A110="","",COUNTIFS(Time!$B$5:$B$204,$A110))</f>
        <v/>
      </c>
    </row>
    <row r="111">
      <c r="A111" s="8" t="n"/>
      <c r="B111" s="12">
        <f>IF($A111="","",SUMIFS(Time!$E$5:$E$204,Time!$B$5:$B$204,$A111))</f>
        <v/>
      </c>
      <c r="C111" s="9">
        <f>IF($A111="","",IFERROR(SUMIFS(Time!$E$5:$E$204,Time!$D$5:$D$204,"Delivery",Time!$B$5:$B$204,$A111)/SUMIFS(Time!$E$5:$E$204,Time!$B$5:$B$204,$A111),0))</f>
        <v/>
      </c>
      <c r="D111" s="15">
        <f>IF($A111="","",IFERROR(SUMIFS(Time!$E$5:$E$204,Time!$D$5:$D$204,"Pre-sales",Time!$B$5:$B$204,$A111)/SUMIFS(Time!$E$5:$E$204,Time!$B$5:$B$204,$A111),0))</f>
        <v/>
      </c>
      <c r="E111" s="15">
        <f>IF($A111="","",IFERROR(SUMIFS(Time!$E$5:$E$204,Time!$D$5:$D$204,"Admin",Time!$B$5:$B$204,$A111)/SUMIFS(Time!$E$5:$E$204,Time!$B$5:$B$204,$A111),0))</f>
        <v/>
      </c>
      <c r="F111" s="15">
        <f>IF($A111="","",IFERROR(SUMIFS(Time!$E$5:$E$204,Time!$D$5:$D$204,"Internal",Time!$B$5:$B$204,$A111)/SUMIFS(Time!$E$5:$E$204,Time!$B$5:$B$204,$A111),0))</f>
        <v/>
      </c>
      <c r="G111" s="10">
        <f>IF($A111="","",SUMIFS(Time!$G$5:$G$204,Time!$B$5:$B$204,$A111))</f>
        <v/>
      </c>
      <c r="H111" s="17">
        <f>IF($A111="","",COUNTIFS(Time!$B$5:$B$204,$A111))</f>
        <v/>
      </c>
    </row>
    <row r="112">
      <c r="A112" s="8" t="n"/>
      <c r="B112" s="12">
        <f>IF($A112="","",SUMIFS(Time!$E$5:$E$204,Time!$B$5:$B$204,$A112))</f>
        <v/>
      </c>
      <c r="C112" s="9">
        <f>IF($A112="","",IFERROR(SUMIFS(Time!$E$5:$E$204,Time!$D$5:$D$204,"Delivery",Time!$B$5:$B$204,$A112)/SUMIFS(Time!$E$5:$E$204,Time!$B$5:$B$204,$A112),0))</f>
        <v/>
      </c>
      <c r="D112" s="15">
        <f>IF($A112="","",IFERROR(SUMIFS(Time!$E$5:$E$204,Time!$D$5:$D$204,"Pre-sales",Time!$B$5:$B$204,$A112)/SUMIFS(Time!$E$5:$E$204,Time!$B$5:$B$204,$A112),0))</f>
        <v/>
      </c>
      <c r="E112" s="15">
        <f>IF($A112="","",IFERROR(SUMIFS(Time!$E$5:$E$204,Time!$D$5:$D$204,"Admin",Time!$B$5:$B$204,$A112)/SUMIFS(Time!$E$5:$E$204,Time!$B$5:$B$204,$A112),0))</f>
        <v/>
      </c>
      <c r="F112" s="15">
        <f>IF($A112="","",IFERROR(SUMIFS(Time!$E$5:$E$204,Time!$D$5:$D$204,"Internal",Time!$B$5:$B$204,$A112)/SUMIFS(Time!$E$5:$E$204,Time!$B$5:$B$204,$A112),0))</f>
        <v/>
      </c>
      <c r="G112" s="10">
        <f>IF($A112="","",SUMIFS(Time!$G$5:$G$204,Time!$B$5:$B$204,$A112))</f>
        <v/>
      </c>
      <c r="H112" s="17">
        <f>IF($A112="","",COUNTIFS(Time!$B$5:$B$204,$A112))</f>
        <v/>
      </c>
    </row>
    <row r="113">
      <c r="A113" s="8" t="n"/>
      <c r="B113" s="12">
        <f>IF($A113="","",SUMIFS(Time!$E$5:$E$204,Time!$B$5:$B$204,$A113))</f>
        <v/>
      </c>
      <c r="C113" s="9">
        <f>IF($A113="","",IFERROR(SUMIFS(Time!$E$5:$E$204,Time!$D$5:$D$204,"Delivery",Time!$B$5:$B$204,$A113)/SUMIFS(Time!$E$5:$E$204,Time!$B$5:$B$204,$A113),0))</f>
        <v/>
      </c>
      <c r="D113" s="15">
        <f>IF($A113="","",IFERROR(SUMIFS(Time!$E$5:$E$204,Time!$D$5:$D$204,"Pre-sales",Time!$B$5:$B$204,$A113)/SUMIFS(Time!$E$5:$E$204,Time!$B$5:$B$204,$A113),0))</f>
        <v/>
      </c>
      <c r="E113" s="15">
        <f>IF($A113="","",IFERROR(SUMIFS(Time!$E$5:$E$204,Time!$D$5:$D$204,"Admin",Time!$B$5:$B$204,$A113)/SUMIFS(Time!$E$5:$E$204,Time!$B$5:$B$204,$A113),0))</f>
        <v/>
      </c>
      <c r="F113" s="15">
        <f>IF($A113="","",IFERROR(SUMIFS(Time!$E$5:$E$204,Time!$D$5:$D$204,"Internal",Time!$B$5:$B$204,$A113)/SUMIFS(Time!$E$5:$E$204,Time!$B$5:$B$204,$A113),0))</f>
        <v/>
      </c>
      <c r="G113" s="10">
        <f>IF($A113="","",SUMIFS(Time!$G$5:$G$204,Time!$B$5:$B$204,$A113))</f>
        <v/>
      </c>
      <c r="H113" s="17">
        <f>IF($A113="","",COUNTIFS(Time!$B$5:$B$204,$A113))</f>
        <v/>
      </c>
    </row>
    <row r="114">
      <c r="A114" s="8" t="n"/>
      <c r="B114" s="12">
        <f>IF($A114="","",SUMIFS(Time!$E$5:$E$204,Time!$B$5:$B$204,$A114))</f>
        <v/>
      </c>
      <c r="C114" s="9">
        <f>IF($A114="","",IFERROR(SUMIFS(Time!$E$5:$E$204,Time!$D$5:$D$204,"Delivery",Time!$B$5:$B$204,$A114)/SUMIFS(Time!$E$5:$E$204,Time!$B$5:$B$204,$A114),0))</f>
        <v/>
      </c>
      <c r="D114" s="15">
        <f>IF($A114="","",IFERROR(SUMIFS(Time!$E$5:$E$204,Time!$D$5:$D$204,"Pre-sales",Time!$B$5:$B$204,$A114)/SUMIFS(Time!$E$5:$E$204,Time!$B$5:$B$204,$A114),0))</f>
        <v/>
      </c>
      <c r="E114" s="15">
        <f>IF($A114="","",IFERROR(SUMIFS(Time!$E$5:$E$204,Time!$D$5:$D$204,"Admin",Time!$B$5:$B$204,$A114)/SUMIFS(Time!$E$5:$E$204,Time!$B$5:$B$204,$A114),0))</f>
        <v/>
      </c>
      <c r="F114" s="15">
        <f>IF($A114="","",IFERROR(SUMIFS(Time!$E$5:$E$204,Time!$D$5:$D$204,"Internal",Time!$B$5:$B$204,$A114)/SUMIFS(Time!$E$5:$E$204,Time!$B$5:$B$204,$A114),0))</f>
        <v/>
      </c>
      <c r="G114" s="10">
        <f>IF($A114="","",SUMIFS(Time!$G$5:$G$204,Time!$B$5:$B$204,$A114))</f>
        <v/>
      </c>
      <c r="H114" s="17">
        <f>IF($A114="","",COUNTIFS(Time!$B$5:$B$204,$A114))</f>
        <v/>
      </c>
    </row>
    <row r="115">
      <c r="A115" s="8" t="n"/>
      <c r="B115" s="12">
        <f>IF($A115="","",SUMIFS(Time!$E$5:$E$204,Time!$B$5:$B$204,$A115))</f>
        <v/>
      </c>
      <c r="C115" s="9">
        <f>IF($A115="","",IFERROR(SUMIFS(Time!$E$5:$E$204,Time!$D$5:$D$204,"Delivery",Time!$B$5:$B$204,$A115)/SUMIFS(Time!$E$5:$E$204,Time!$B$5:$B$204,$A115),0))</f>
        <v/>
      </c>
      <c r="D115" s="15">
        <f>IF($A115="","",IFERROR(SUMIFS(Time!$E$5:$E$204,Time!$D$5:$D$204,"Pre-sales",Time!$B$5:$B$204,$A115)/SUMIFS(Time!$E$5:$E$204,Time!$B$5:$B$204,$A115),0))</f>
        <v/>
      </c>
      <c r="E115" s="15">
        <f>IF($A115="","",IFERROR(SUMIFS(Time!$E$5:$E$204,Time!$D$5:$D$204,"Admin",Time!$B$5:$B$204,$A115)/SUMIFS(Time!$E$5:$E$204,Time!$B$5:$B$204,$A115),0))</f>
        <v/>
      </c>
      <c r="F115" s="15">
        <f>IF($A115="","",IFERROR(SUMIFS(Time!$E$5:$E$204,Time!$D$5:$D$204,"Internal",Time!$B$5:$B$204,$A115)/SUMIFS(Time!$E$5:$E$204,Time!$B$5:$B$204,$A115),0))</f>
        <v/>
      </c>
      <c r="G115" s="10">
        <f>IF($A115="","",SUMIFS(Time!$G$5:$G$204,Time!$B$5:$B$204,$A115))</f>
        <v/>
      </c>
      <c r="H115" s="17">
        <f>IF($A115="","",COUNTIFS(Time!$B$5:$B$204,$A115))</f>
        <v/>
      </c>
    </row>
    <row r="116">
      <c r="A116" s="8" t="n"/>
      <c r="B116" s="12">
        <f>IF($A116="","",SUMIFS(Time!$E$5:$E$204,Time!$B$5:$B$204,$A116))</f>
        <v/>
      </c>
      <c r="C116" s="9">
        <f>IF($A116="","",IFERROR(SUMIFS(Time!$E$5:$E$204,Time!$D$5:$D$204,"Delivery",Time!$B$5:$B$204,$A116)/SUMIFS(Time!$E$5:$E$204,Time!$B$5:$B$204,$A116),0))</f>
        <v/>
      </c>
      <c r="D116" s="15">
        <f>IF($A116="","",IFERROR(SUMIFS(Time!$E$5:$E$204,Time!$D$5:$D$204,"Pre-sales",Time!$B$5:$B$204,$A116)/SUMIFS(Time!$E$5:$E$204,Time!$B$5:$B$204,$A116),0))</f>
        <v/>
      </c>
      <c r="E116" s="15">
        <f>IF($A116="","",IFERROR(SUMIFS(Time!$E$5:$E$204,Time!$D$5:$D$204,"Admin",Time!$B$5:$B$204,$A116)/SUMIFS(Time!$E$5:$E$204,Time!$B$5:$B$204,$A116),0))</f>
        <v/>
      </c>
      <c r="F116" s="15">
        <f>IF($A116="","",IFERROR(SUMIFS(Time!$E$5:$E$204,Time!$D$5:$D$204,"Internal",Time!$B$5:$B$204,$A116)/SUMIFS(Time!$E$5:$E$204,Time!$B$5:$B$204,$A116),0))</f>
        <v/>
      </c>
      <c r="G116" s="10">
        <f>IF($A116="","",SUMIFS(Time!$G$5:$G$204,Time!$B$5:$B$204,$A116))</f>
        <v/>
      </c>
      <c r="H116" s="17">
        <f>IF($A116="","",COUNTIFS(Time!$B$5:$B$204,$A116))</f>
        <v/>
      </c>
    </row>
  </sheetData>
  <conditionalFormatting sqref="C101:C116">
    <cfRule type="colorScale" priority="1">
      <colorScale>
        <cfvo type="num" val="0.4"/>
        <cfvo type="num" val="0.62"/>
        <cfvo type="num" val="0.8"/>
        <color rgb="00FFC7CE"/>
        <color rgb="00FFEB9C"/>
        <color rgb="00C6EFCE"/>
      </colorScale>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2026-09-12T19:09:50Z</dcterms:created>
  <dcterms:modified xsi:type="dcterms:W3CDTF">2026-09-12T19:09:50Z</dcterms:modified>
</cp:coreProperties>
</file>