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P&amp;L" sheetId="2" state="visible" r:id="rId2"/>
    <sheet name="Ledger" sheetId="3" state="visible" r:id="rId3"/>
    <sheet name="Mapping" sheetId="4" state="visible" r:id="rId4"/>
    <sheet name="Common size" sheetId="5" state="visible" r:id="rId5"/>
  </sheets>
  <definedNames/>
  <calcPr calcId="124519" fullCalcOnLoad="1"/>
</workbook>
</file>

<file path=xl/styles.xml><?xml version="1.0" encoding="utf-8"?>
<styleSheet xmlns="http://schemas.openxmlformats.org/spreadsheetml/2006/main">
  <numFmts count="3">
    <numFmt numFmtId="164" formatCode="$#,##0.00;($#,##0.00);-"/>
    <numFmt numFmtId="165" formatCode="0.0%"/>
    <numFmt numFmtId="166" formatCode="yyyy-mm-dd"/>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4">
    <fill>
      <patternFill/>
    </fill>
    <fill>
      <patternFill patternType="gray125"/>
    </fill>
    <fill>
      <patternFill patternType="solid">
        <fgColor rgb="00FFF2CC"/>
      </patternFill>
    </fill>
    <fill>
      <patternFill patternType="solid">
        <fgColor rgb="0021734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0" fontId="4" fillId="2" borderId="1" pivotButton="0" quotePrefix="0" xfId="0"/>
    <xf numFmtId="0" fontId="5" fillId="3" borderId="1" applyAlignment="1" pivotButton="0" quotePrefix="0" xfId="0">
      <alignment horizontal="center" vertical="center" wrapText="1"/>
    </xf>
    <xf numFmtId="0" fontId="6" fillId="0" borderId="0" pivotButton="0" quotePrefix="0" xfId="0"/>
    <xf numFmtId="164" fontId="6" fillId="0" borderId="1" pivotButton="0" quotePrefix="0" xfId="0"/>
    <xf numFmtId="165" fontId="6" fillId="0" borderId="1" pivotButton="0" quotePrefix="0" xfId="0"/>
    <xf numFmtId="164" fontId="3" fillId="0" borderId="1" pivotButton="0" quotePrefix="0" xfId="0"/>
    <xf numFmtId="165" fontId="3" fillId="0" borderId="1" pivotButton="0" quotePrefix="0" xfId="0"/>
    <xf numFmtId="0" fontId="3" fillId="0" borderId="1" pivotButton="0" quotePrefix="0" xfId="0"/>
    <xf numFmtId="166" fontId="4" fillId="2" borderId="1" pivotButton="0" quotePrefix="0" xfId="0"/>
    <xf numFmtId="164" fontId="4" fillId="2" borderId="1" pivotButton="0" quotePrefix="0" xfId="0"/>
    <xf numFmtId="0" fontId="6" fillId="0" borderId="1" pivotButton="0" quotePrefix="0" xfId="0"/>
    <xf numFmtId="3" fontId="3" fillId="0" borderId="1" pivotButton="0" quotePrefix="0" xfId="0"/>
    <xf numFmtId="165" fontId="4"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Profit &amp; Loss Statement</t>
        </is>
      </c>
    </row>
    <row r="2">
      <c r="A2" s="2" t="inlineStr">
        <is>
          <t>Free template from spreadsheet.partners — free for commercial use, no attribution needed.</t>
        </is>
      </c>
    </row>
    <row r="4">
      <c r="A4" s="3" t="inlineStr">
        <is>
          <t>The order to fill it in</t>
        </is>
      </c>
    </row>
    <row r="5">
      <c r="A5" s="4" t="inlineStr">
        <is>
          <t>1. Mapping: one row per account code in your chart of accounts, each pointing at a P&amp;L line and a group. 2. Ledger: paste or type your transactions — date, description, account code, amount. 3. P&amp;L: type the two period codes you want to compare in B4 and C4. 4. Common size: type up to eight period codes in row 6. Nothing else is typed anywhere in the workbook.</t>
        </is>
      </c>
    </row>
    <row r="7">
      <c r="A7" s="3" t="inlineStr">
        <is>
          <t>Cost of sales versus operating expenses — the only classification that matters</t>
        </is>
      </c>
    </row>
    <row r="8">
      <c r="A8" s="4" t="inlineStr">
        <is>
          <t>Cost of sales is for costs that scale with what you sell: materials, contractor delivery time, payment processing, client hosting. Operating expenses are the costs that do not: rent, the salaries of people who are not delivering to customers, software, insurance. Putting a fixed salary in cost of sales makes gross margin meaningless, because the margin will move with headcount rather than with how profitably you deliver. This is the single most common reason a gross margin trend misleads, and it is decided in one place: the Group column on Mapping.</t>
        </is>
      </c>
    </row>
    <row r="10">
      <c r="A10" s="3" t="inlineStr">
        <is>
          <t>A cost that is genuinely both</t>
        </is>
      </c>
    </row>
    <row r="11">
      <c r="A11" s="4" t="inlineStr">
        <is>
          <t>Split it in Mapping and write down why. Account 5050 in the seeded file is the example: studio hire that is mostly client delivery but partly internal work, mapped 65% to cost of sales and 35% to other operating expenses, with the reasoning in the column beside it. An arbitrary ratio applied consistently and recorded is far better than putting the whole amount on one side and forgetting why. The Ledger splits every such row automatically into 'To this line' and 'To the split line', and the statement picks up both.</t>
        </is>
      </c>
    </row>
    <row r="13">
      <c r="A13" s="3" t="inlineStr">
        <is>
          <t>Period codes and the grain</t>
        </is>
      </c>
    </row>
    <row r="14">
      <c r="A14" s="4" t="inlineStr">
        <is>
          <t>B3 on the P&amp;L sets the grain for the whole workbook: Month, Quarter or Year. The Ledger builds a period key from each transaction date to match — 2026-03, 2026-Q1 or 2026. Change the grain and every figure on the P&amp;L and on Common size re-reads at the new grain. Look at both: monthly for management, quarterly for trend. Monthly figures in a service business are noisy enough that a single month rarely means anything on its own.</t>
        </is>
      </c>
    </row>
    <row r="16">
      <c r="A16" s="3" t="inlineStr">
        <is>
          <t>What the seeded example shows</t>
        </is>
      </c>
    </row>
    <row r="17">
      <c r="A17" s="4" t="inlineStr">
        <is>
          <t>Rows 5 to 38 of the Ledger are one summary row per account per quarter, so the file shows something the moment it opens. Q1 revenue 512,400, cost of sales 198,300, gross profit 314,100 at a 61.3% margin; Q2 revenue 587,900, cost of sales 238,600, gross profit 349,300 at 59.4%. Revenue grew 14.7% and gross profit only 11.2%. The Common size tab says why in one line: contractor and freelance delivery went from 18.0% of revenue to 24.0%, while salaries — correctly classified as an operating expense — did not move at all. The business was absorbing demand with contractors at roughly twice the internal cost. Delete the seeded rows and put your own transactions in their place; in real use you post every transaction, and the same formulas still work.</t>
        </is>
      </c>
    </row>
    <row r="19">
      <c r="A19" s="3" t="inlineStr">
        <is>
          <t>Why the statement is never retyped</t>
        </is>
      </c>
    </row>
    <row r="20">
      <c r="A20" s="4" t="inlineStr">
        <is>
          <t>Every line is =SUMIFS(Ledger amount, Ledger P&amp;L line, this line, Ledger period, this period). That means the statement cannot disagree with the ledger it came from, a reclassification is one edit on Mapping rather than a rebuild, and there is no version of the numbers that exists only in someone's copy of the file.</t>
        </is>
      </c>
    </row>
    <row r="22">
      <c r="A22" s="3" t="inlineStr">
        <is>
          <t>The unclassified check</t>
        </is>
      </c>
    </row>
    <row r="23">
      <c r="A23" s="4" t="inlineStr">
        <is>
          <t>At the bottom of the P&amp;L, 'Ledger total for the period' is every amount posted in that period and 'Classified into the statement above' is everything the statement picked up. The difference must be zero. When it is not, an account code in the Ledger has no row in Mapping, and the Ledger's own Check column names it. An unmapped cost is not a small problem: it is money that has left the business and appears nowhere on the statement.</t>
        </is>
      </c>
    </row>
    <row r="25">
      <c r="A25" s="3" t="inlineStr">
        <is>
          <t>Reading the Δ column</t>
        </is>
      </c>
    </row>
    <row r="26">
      <c r="A26" s="4" t="inlineStr">
        <is>
          <t>Δ is =IF(Period A=0,"",Period B/Period A-1), guarded so a line that did not exist in the earlier period shows blank instead of an error. Compare it against the Δ on revenue: any cost line growing faster than revenue is eating margin, and any cost line growing slower is giving it back. On the margin rows the Δ is a change in percentage points, because the change in a percentage is what you actually want to know.</t>
        </is>
      </c>
    </row>
    <row r="28">
      <c r="A28" s="3" t="inlineStr">
        <is>
          <t>Sign convention</t>
        </is>
      </c>
    </row>
    <row r="29">
      <c r="A29" s="4" t="inlineStr">
        <is>
          <t>Amounts in the Ledger are positive magnitudes — a cost of 92,200 is entered as 92,200, not as -92,200. The statement decides what gets subtracted: gross profit is total revenue less total cost of sales, operating profit is gross profit less total operating expenses. This removes the entire class of sign errors that comes from some rows being negative and others not, and it is why every common-size percentage reads as a positive share of revenue.</t>
        </is>
      </c>
    </row>
    <row r="31">
      <c r="A31" s="3" t="inlineStr">
        <is>
          <t>Adding a line</t>
        </is>
      </c>
    </row>
    <row r="32">
      <c r="A32" s="4" t="inlineStr">
        <is>
          <t>Insert a row inside the relevant block on the P&amp;L, type the line name in column A, and copy the formulas across from the row above. Then point an account at it in Mapping. The Mapping Check column will tell you immediately if the name does not match a line on the statement — a P&amp;L line that exists only in Mapping collects nothing, silently.</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9"/>
  <sheetViews>
    <sheetView workbookViewId="0">
      <pane ySplit="6" topLeftCell="A7" activePane="bottomLeft" state="frozen"/>
      <selection pane="bottomLeft" activeCell="A1" sqref="A1"/>
    </sheetView>
  </sheetViews>
  <sheetFormatPr baseColWidth="8" defaultRowHeight="15"/>
  <cols>
    <col width="46" customWidth="1" min="1" max="1"/>
    <col width="17" customWidth="1" min="2" max="2"/>
    <col width="17" customWidth="1" min="3" max="3"/>
    <col width="12" customWidth="1" min="4" max="4"/>
    <col width="15" customWidth="1" min="5" max="5"/>
  </cols>
  <sheetData>
    <row r="1">
      <c r="A1" s="1" t="inlineStr">
        <is>
          <t>P&amp;L — the statement, by period, with margins at each level</t>
        </is>
      </c>
    </row>
    <row r="2">
      <c r="A2" s="2" t="inlineStr">
        <is>
          <t>Nothing in the grey columns is typed. Every line is a SUMIFS over the Ledger, classified by the Mapping tab. Change a classification once and the whole statement moves with it.</t>
        </is>
      </c>
    </row>
    <row r="3">
      <c r="A3" s="3" t="inlineStr">
        <is>
          <t>Period grain</t>
        </is>
      </c>
      <c r="B3" s="6" t="inlineStr">
        <is>
          <t>Quarter</t>
        </is>
      </c>
      <c r="C3" s="2" t="inlineStr">
        <is>
          <t>Month, Quarter or Year — this is what the Ledger builds its period key from.</t>
        </is>
      </c>
    </row>
    <row r="4">
      <c r="A4" s="3" t="inlineStr">
        <is>
          <t>Period code (type here)</t>
        </is>
      </c>
      <c r="B4" s="6" t="inlineStr">
        <is>
          <t>2026-Q1</t>
        </is>
      </c>
      <c r="C4" s="6" t="inlineStr">
        <is>
          <t>2026-Q2</t>
        </is>
      </c>
      <c r="D4" s="2" t="inlineStr">
        <is>
          <t>Codes look like 2026-Q1, 2026-03 or 2026, matching the grain in B3.</t>
        </is>
      </c>
    </row>
    <row r="6">
      <c r="A6" s="7" t="inlineStr">
        <is>
          <t>Line</t>
        </is>
      </c>
      <c r="B6" s="7" t="inlineStr">
        <is>
          <t>Period A</t>
        </is>
      </c>
      <c r="C6" s="7" t="inlineStr">
        <is>
          <t>Period B</t>
        </is>
      </c>
      <c r="D6" s="7" t="inlineStr">
        <is>
          <t>Δ</t>
        </is>
      </c>
      <c r="E6" s="7" t="inlineStr">
        <is>
          <t>% of revenue</t>
        </is>
      </c>
    </row>
    <row r="7">
      <c r="A7" s="3" t="inlineStr">
        <is>
          <t>REVENUE</t>
        </is>
      </c>
    </row>
    <row r="8">
      <c r="A8" s="8" t="inlineStr">
        <is>
          <t>Retainer revenue</t>
        </is>
      </c>
      <c r="B8" s="9">
        <f>SUMIFS(Ledger!$K$5:$K$404,Ledger!$I$5:$I$404,$A8,Ledger!$E$5:$E$404,B$4)+SUMIFS(Ledger!$M$5:$M$404,Ledger!$L$5:$L$404,$A8,Ledger!$E$5:$E$404,B$4)</f>
        <v/>
      </c>
      <c r="C8" s="9">
        <f>SUMIFS(Ledger!$K$5:$K$404,Ledger!$I$5:$I$404,$A8,Ledger!$E$5:$E$404,C$4)+SUMIFS(Ledger!$M$5:$M$404,Ledger!$L$5:$L$404,$A8,Ledger!$E$5:$E$404,C$4)</f>
        <v/>
      </c>
      <c r="D8" s="10">
        <f>IF($B8=0,"",$C8/$B8-1)</f>
        <v/>
      </c>
      <c r="E8" s="10">
        <f>IF($C$11=0,"",$C8/$C$11)</f>
        <v/>
      </c>
    </row>
    <row r="9">
      <c r="A9" s="8" t="inlineStr">
        <is>
          <t>Project revenue</t>
        </is>
      </c>
      <c r="B9" s="9">
        <f>SUMIFS(Ledger!$K$5:$K$404,Ledger!$I$5:$I$404,$A9,Ledger!$E$5:$E$404,B$4)+SUMIFS(Ledger!$M$5:$M$404,Ledger!$L$5:$L$404,$A9,Ledger!$E$5:$E$404,B$4)</f>
        <v/>
      </c>
      <c r="C9" s="9">
        <f>SUMIFS(Ledger!$K$5:$K$404,Ledger!$I$5:$I$404,$A9,Ledger!$E$5:$E$404,C$4)+SUMIFS(Ledger!$M$5:$M$404,Ledger!$L$5:$L$404,$A9,Ledger!$E$5:$E$404,C$4)</f>
        <v/>
      </c>
      <c r="D9" s="10">
        <f>IF($B9=0,"",$C9/$B9-1)</f>
        <v/>
      </c>
      <c r="E9" s="10">
        <f>IF($C$11=0,"",$C9/$C$11)</f>
        <v/>
      </c>
    </row>
    <row r="10">
      <c r="A10" s="8" t="inlineStr">
        <is>
          <t>Other revenue</t>
        </is>
      </c>
      <c r="B10" s="9">
        <f>SUMIFS(Ledger!$K$5:$K$404,Ledger!$I$5:$I$404,$A10,Ledger!$E$5:$E$404,B$4)+SUMIFS(Ledger!$M$5:$M$404,Ledger!$L$5:$L$404,$A10,Ledger!$E$5:$E$404,B$4)</f>
        <v/>
      </c>
      <c r="C10" s="9">
        <f>SUMIFS(Ledger!$K$5:$K$404,Ledger!$I$5:$I$404,$A10,Ledger!$E$5:$E$404,C$4)+SUMIFS(Ledger!$M$5:$M$404,Ledger!$L$5:$L$404,$A10,Ledger!$E$5:$E$404,C$4)</f>
        <v/>
      </c>
      <c r="D10" s="10">
        <f>IF($B10=0,"",$C10/$B10-1)</f>
        <v/>
      </c>
      <c r="E10" s="10">
        <f>IF($C$11=0,"",$C10/$C$11)</f>
        <v/>
      </c>
    </row>
    <row r="11">
      <c r="A11" s="3" t="inlineStr">
        <is>
          <t>Total revenue</t>
        </is>
      </c>
      <c r="B11" s="11">
        <f>SUM(B8:B10)</f>
        <v/>
      </c>
      <c r="C11" s="11">
        <f>SUM(C8:C10)</f>
        <v/>
      </c>
      <c r="D11" s="10">
        <f>IF($B11=0,"",$C11/$B11-1)</f>
        <v/>
      </c>
      <c r="E11" s="10">
        <f>IF($C$11=0,"",$C11/$C$11)</f>
        <v/>
      </c>
    </row>
    <row r="13">
      <c r="A13" s="3" t="inlineStr">
        <is>
          <t>COST OF SALES</t>
        </is>
      </c>
    </row>
    <row r="14">
      <c r="A14" s="8" t="inlineStr">
        <is>
          <t>Contractor and freelance delivery</t>
        </is>
      </c>
      <c r="B14" s="9">
        <f>SUMIFS(Ledger!$K$5:$K$404,Ledger!$I$5:$I$404,$A14,Ledger!$E$5:$E$404,B$4)+SUMIFS(Ledger!$M$5:$M$404,Ledger!$L$5:$L$404,$A14,Ledger!$E$5:$E$404,B$4)</f>
        <v/>
      </c>
      <c r="C14" s="9">
        <f>SUMIFS(Ledger!$K$5:$K$404,Ledger!$I$5:$I$404,$A14,Ledger!$E$5:$E$404,C$4)+SUMIFS(Ledger!$M$5:$M$404,Ledger!$L$5:$L$404,$A14,Ledger!$E$5:$E$404,C$4)</f>
        <v/>
      </c>
      <c r="D14" s="10">
        <f>IF($B14=0,"",$C14/$B14-1)</f>
        <v/>
      </c>
      <c r="E14" s="10">
        <f>IF($C$11=0,"",$C14/$C$11)</f>
        <v/>
      </c>
    </row>
    <row r="15">
      <c r="A15" s="8" t="inlineStr">
        <is>
          <t>Materials and production</t>
        </is>
      </c>
      <c r="B15" s="9">
        <f>SUMIFS(Ledger!$K$5:$K$404,Ledger!$I$5:$I$404,$A15,Ledger!$E$5:$E$404,B$4)+SUMIFS(Ledger!$M$5:$M$404,Ledger!$L$5:$L$404,$A15,Ledger!$E$5:$E$404,B$4)</f>
        <v/>
      </c>
      <c r="C15" s="9">
        <f>SUMIFS(Ledger!$K$5:$K$404,Ledger!$I$5:$I$404,$A15,Ledger!$E$5:$E$404,C$4)+SUMIFS(Ledger!$M$5:$M$404,Ledger!$L$5:$L$404,$A15,Ledger!$E$5:$E$404,C$4)</f>
        <v/>
      </c>
      <c r="D15" s="10">
        <f>IF($B15=0,"",$C15/$B15-1)</f>
        <v/>
      </c>
      <c r="E15" s="10">
        <f>IF($C$11=0,"",$C15/$C$11)</f>
        <v/>
      </c>
    </row>
    <row r="16">
      <c r="A16" s="8" t="inlineStr">
        <is>
          <t>Payment processing</t>
        </is>
      </c>
      <c r="B16" s="9">
        <f>SUMIFS(Ledger!$K$5:$K$404,Ledger!$I$5:$I$404,$A16,Ledger!$E$5:$E$404,B$4)+SUMIFS(Ledger!$M$5:$M$404,Ledger!$L$5:$L$404,$A16,Ledger!$E$5:$E$404,B$4)</f>
        <v/>
      </c>
      <c r="C16" s="9">
        <f>SUMIFS(Ledger!$K$5:$K$404,Ledger!$I$5:$I$404,$A16,Ledger!$E$5:$E$404,C$4)+SUMIFS(Ledger!$M$5:$M$404,Ledger!$L$5:$L$404,$A16,Ledger!$E$5:$E$404,C$4)</f>
        <v/>
      </c>
      <c r="D16" s="10">
        <f>IF($B16=0,"",$C16/$B16-1)</f>
        <v/>
      </c>
      <c r="E16" s="10">
        <f>IF($C$11=0,"",$C16/$C$11)</f>
        <v/>
      </c>
    </row>
    <row r="17">
      <c r="A17" s="8" t="inlineStr">
        <is>
          <t>Hosting and infrastructure</t>
        </is>
      </c>
      <c r="B17" s="9">
        <f>SUMIFS(Ledger!$K$5:$K$404,Ledger!$I$5:$I$404,$A17,Ledger!$E$5:$E$404,B$4)+SUMIFS(Ledger!$M$5:$M$404,Ledger!$L$5:$L$404,$A17,Ledger!$E$5:$E$404,B$4)</f>
        <v/>
      </c>
      <c r="C17" s="9">
        <f>SUMIFS(Ledger!$K$5:$K$404,Ledger!$I$5:$I$404,$A17,Ledger!$E$5:$E$404,C$4)+SUMIFS(Ledger!$M$5:$M$404,Ledger!$L$5:$L$404,$A17,Ledger!$E$5:$E$404,C$4)</f>
        <v/>
      </c>
      <c r="D17" s="10">
        <f>IF($B17=0,"",$C17/$B17-1)</f>
        <v/>
      </c>
      <c r="E17" s="10">
        <f>IF($C$11=0,"",$C17/$C$11)</f>
        <v/>
      </c>
    </row>
    <row r="18">
      <c r="A18" s="3" t="inlineStr">
        <is>
          <t>Total cost of sales</t>
        </is>
      </c>
      <c r="B18" s="11">
        <f>SUM(B14:B17)</f>
        <v/>
      </c>
      <c r="C18" s="11">
        <f>SUM(C14:C17)</f>
        <v/>
      </c>
      <c r="D18" s="10">
        <f>IF($B18=0,"",$C18/$B18-1)</f>
        <v/>
      </c>
      <c r="E18" s="10">
        <f>IF($C$11=0,"",$C18/$C$11)</f>
        <v/>
      </c>
    </row>
    <row r="19">
      <c r="A19" s="3" t="inlineStr">
        <is>
          <t>Gross profit</t>
        </is>
      </c>
      <c r="B19" s="11">
        <f>B11-B18</f>
        <v/>
      </c>
      <c r="C19" s="11">
        <f>C11-C18</f>
        <v/>
      </c>
      <c r="D19" s="10">
        <f>IF($B19=0,"",$C19/$B19-1)</f>
        <v/>
      </c>
      <c r="E19" s="10">
        <f>IF($C$11=0,"",$C19/$C$11)</f>
        <v/>
      </c>
    </row>
    <row r="20">
      <c r="A20" s="3" t="inlineStr">
        <is>
          <t>Gross margin</t>
        </is>
      </c>
      <c r="B20" s="12">
        <f>IFERROR(B19/B11,0)</f>
        <v/>
      </c>
      <c r="C20" s="12">
        <f>IFERROR(C19/C11,0)</f>
        <v/>
      </c>
      <c r="D20" s="10">
        <f>IF($B20="","",$C20-$B20)</f>
        <v/>
      </c>
    </row>
    <row r="22">
      <c r="A22" s="3" t="inlineStr">
        <is>
          <t>OPERATING EXPENSES</t>
        </is>
      </c>
    </row>
    <row r="23">
      <c r="A23" s="8" t="inlineStr">
        <is>
          <t>Salaries and employment</t>
        </is>
      </c>
      <c r="B23" s="9">
        <f>SUMIFS(Ledger!$K$5:$K$404,Ledger!$I$5:$I$404,$A23,Ledger!$E$5:$E$404,B$4)+SUMIFS(Ledger!$M$5:$M$404,Ledger!$L$5:$L$404,$A23,Ledger!$E$5:$E$404,B$4)</f>
        <v/>
      </c>
      <c r="C23" s="9">
        <f>SUMIFS(Ledger!$K$5:$K$404,Ledger!$I$5:$I$404,$A23,Ledger!$E$5:$E$404,C$4)+SUMIFS(Ledger!$M$5:$M$404,Ledger!$L$5:$L$404,$A23,Ledger!$E$5:$E$404,C$4)</f>
        <v/>
      </c>
      <c r="D23" s="10">
        <f>IF($B23=0,"",$C23/$B23-1)</f>
        <v/>
      </c>
      <c r="E23" s="10">
        <f>IF($C$11=0,"",$C23/$C$11)</f>
        <v/>
      </c>
    </row>
    <row r="24">
      <c r="A24" s="8" t="inlineStr">
        <is>
          <t>Marketing and advertising</t>
        </is>
      </c>
      <c r="B24" s="9">
        <f>SUMIFS(Ledger!$K$5:$K$404,Ledger!$I$5:$I$404,$A24,Ledger!$E$5:$E$404,B$4)+SUMIFS(Ledger!$M$5:$M$404,Ledger!$L$5:$L$404,$A24,Ledger!$E$5:$E$404,B$4)</f>
        <v/>
      </c>
      <c r="C24" s="9">
        <f>SUMIFS(Ledger!$K$5:$K$404,Ledger!$I$5:$I$404,$A24,Ledger!$E$5:$E$404,C$4)+SUMIFS(Ledger!$M$5:$M$404,Ledger!$L$5:$L$404,$A24,Ledger!$E$5:$E$404,C$4)</f>
        <v/>
      </c>
      <c r="D24" s="10">
        <f>IF($B24=0,"",$C24/$B24-1)</f>
        <v/>
      </c>
      <c r="E24" s="10">
        <f>IF($C$11=0,"",$C24/$C$11)</f>
        <v/>
      </c>
    </row>
    <row r="25">
      <c r="A25" s="8" t="inlineStr">
        <is>
          <t>Premises and utilities</t>
        </is>
      </c>
      <c r="B25" s="9">
        <f>SUMIFS(Ledger!$K$5:$K$404,Ledger!$I$5:$I$404,$A25,Ledger!$E$5:$E$404,B$4)+SUMIFS(Ledger!$M$5:$M$404,Ledger!$L$5:$L$404,$A25,Ledger!$E$5:$E$404,B$4)</f>
        <v/>
      </c>
      <c r="C25" s="9">
        <f>SUMIFS(Ledger!$K$5:$K$404,Ledger!$I$5:$I$404,$A25,Ledger!$E$5:$E$404,C$4)+SUMIFS(Ledger!$M$5:$M$404,Ledger!$L$5:$L$404,$A25,Ledger!$E$5:$E$404,C$4)</f>
        <v/>
      </c>
      <c r="D25" s="10">
        <f>IF($B25=0,"",$C25/$B25-1)</f>
        <v/>
      </c>
      <c r="E25" s="10">
        <f>IF($C$11=0,"",$C25/$C$11)</f>
        <v/>
      </c>
    </row>
    <row r="26">
      <c r="A26" s="8" t="inlineStr">
        <is>
          <t>Software and subscriptions</t>
        </is>
      </c>
      <c r="B26" s="9">
        <f>SUMIFS(Ledger!$K$5:$K$404,Ledger!$I$5:$I$404,$A26,Ledger!$E$5:$E$404,B$4)+SUMIFS(Ledger!$M$5:$M$404,Ledger!$L$5:$L$404,$A26,Ledger!$E$5:$E$404,B$4)</f>
        <v/>
      </c>
      <c r="C26" s="9">
        <f>SUMIFS(Ledger!$K$5:$K$404,Ledger!$I$5:$I$404,$A26,Ledger!$E$5:$E$404,C$4)+SUMIFS(Ledger!$M$5:$M$404,Ledger!$L$5:$L$404,$A26,Ledger!$E$5:$E$404,C$4)</f>
        <v/>
      </c>
      <c r="D26" s="10">
        <f>IF($B26=0,"",$C26/$B26-1)</f>
        <v/>
      </c>
      <c r="E26" s="10">
        <f>IF($C$11=0,"",$C26/$C$11)</f>
        <v/>
      </c>
    </row>
    <row r="27">
      <c r="A27" s="8" t="inlineStr">
        <is>
          <t>Professional fees</t>
        </is>
      </c>
      <c r="B27" s="9">
        <f>SUMIFS(Ledger!$K$5:$K$404,Ledger!$I$5:$I$404,$A27,Ledger!$E$5:$E$404,B$4)+SUMIFS(Ledger!$M$5:$M$404,Ledger!$L$5:$L$404,$A27,Ledger!$E$5:$E$404,B$4)</f>
        <v/>
      </c>
      <c r="C27" s="9">
        <f>SUMIFS(Ledger!$K$5:$K$404,Ledger!$I$5:$I$404,$A27,Ledger!$E$5:$E$404,C$4)+SUMIFS(Ledger!$M$5:$M$404,Ledger!$L$5:$L$404,$A27,Ledger!$E$5:$E$404,C$4)</f>
        <v/>
      </c>
      <c r="D27" s="10">
        <f>IF($B27=0,"",$C27/$B27-1)</f>
        <v/>
      </c>
      <c r="E27" s="10">
        <f>IF($C$11=0,"",$C27/$C$11)</f>
        <v/>
      </c>
    </row>
    <row r="28">
      <c r="A28" s="8" t="inlineStr">
        <is>
          <t>Travel and entertainment</t>
        </is>
      </c>
      <c r="B28" s="9">
        <f>SUMIFS(Ledger!$K$5:$K$404,Ledger!$I$5:$I$404,$A28,Ledger!$E$5:$E$404,B$4)+SUMIFS(Ledger!$M$5:$M$404,Ledger!$L$5:$L$404,$A28,Ledger!$E$5:$E$404,B$4)</f>
        <v/>
      </c>
      <c r="C28" s="9">
        <f>SUMIFS(Ledger!$K$5:$K$404,Ledger!$I$5:$I$404,$A28,Ledger!$E$5:$E$404,C$4)+SUMIFS(Ledger!$M$5:$M$404,Ledger!$L$5:$L$404,$A28,Ledger!$E$5:$E$404,C$4)</f>
        <v/>
      </c>
      <c r="D28" s="10">
        <f>IF($B28=0,"",$C28/$B28-1)</f>
        <v/>
      </c>
      <c r="E28" s="10">
        <f>IF($C$11=0,"",$C28/$C$11)</f>
        <v/>
      </c>
    </row>
    <row r="29">
      <c r="A29" s="8" t="inlineStr">
        <is>
          <t>Depreciation and amortisation</t>
        </is>
      </c>
      <c r="B29" s="9">
        <f>SUMIFS(Ledger!$K$5:$K$404,Ledger!$I$5:$I$404,$A29,Ledger!$E$5:$E$404,B$4)+SUMIFS(Ledger!$M$5:$M$404,Ledger!$L$5:$L$404,$A29,Ledger!$E$5:$E$404,B$4)</f>
        <v/>
      </c>
      <c r="C29" s="9">
        <f>SUMIFS(Ledger!$K$5:$K$404,Ledger!$I$5:$I$404,$A29,Ledger!$E$5:$E$404,C$4)+SUMIFS(Ledger!$M$5:$M$404,Ledger!$L$5:$L$404,$A29,Ledger!$E$5:$E$404,C$4)</f>
        <v/>
      </c>
      <c r="D29" s="10">
        <f>IF($B29=0,"",$C29/$B29-1)</f>
        <v/>
      </c>
      <c r="E29" s="10">
        <f>IF($C$11=0,"",$C29/$C$11)</f>
        <v/>
      </c>
    </row>
    <row r="30">
      <c r="A30" s="8" t="inlineStr">
        <is>
          <t>Other operating expenses</t>
        </is>
      </c>
      <c r="B30" s="9">
        <f>SUMIFS(Ledger!$K$5:$K$404,Ledger!$I$5:$I$404,$A30,Ledger!$E$5:$E$404,B$4)+SUMIFS(Ledger!$M$5:$M$404,Ledger!$L$5:$L$404,$A30,Ledger!$E$5:$E$404,B$4)</f>
        <v/>
      </c>
      <c r="C30" s="9">
        <f>SUMIFS(Ledger!$K$5:$K$404,Ledger!$I$5:$I$404,$A30,Ledger!$E$5:$E$404,C$4)+SUMIFS(Ledger!$M$5:$M$404,Ledger!$L$5:$L$404,$A30,Ledger!$E$5:$E$404,C$4)</f>
        <v/>
      </c>
      <c r="D30" s="10">
        <f>IF($B30=0,"",$C30/$B30-1)</f>
        <v/>
      </c>
      <c r="E30" s="10">
        <f>IF($C$11=0,"",$C30/$C$11)</f>
        <v/>
      </c>
    </row>
    <row r="31">
      <c r="A31" s="3" t="inlineStr">
        <is>
          <t>Total operating expenses</t>
        </is>
      </c>
      <c r="B31" s="11">
        <f>SUM(B23:B30)</f>
        <v/>
      </c>
      <c r="C31" s="11">
        <f>SUM(C23:C30)</f>
        <v/>
      </c>
      <c r="D31" s="10">
        <f>IF($B31=0,"",$C31/$B31-1)</f>
        <v/>
      </c>
      <c r="E31" s="10">
        <f>IF($C$11=0,"",$C31/$C$11)</f>
        <v/>
      </c>
    </row>
    <row r="32">
      <c r="A32" s="3" t="inlineStr">
        <is>
          <t>Operating profit (EBIT)</t>
        </is>
      </c>
      <c r="B32" s="11">
        <f>B19-B31</f>
        <v/>
      </c>
      <c r="C32" s="11">
        <f>C19-C31</f>
        <v/>
      </c>
      <c r="D32" s="10">
        <f>IF($B32=0,"",$C32/$B32-1)</f>
        <v/>
      </c>
      <c r="E32" s="10">
        <f>IF($C$11=0,"",$C32/$C$11)</f>
        <v/>
      </c>
    </row>
    <row r="33">
      <c r="A33" s="3" t="inlineStr">
        <is>
          <t>Operating margin</t>
        </is>
      </c>
      <c r="B33" s="12">
        <f>IFERROR(B32/B11,0)</f>
        <v/>
      </c>
      <c r="C33" s="12">
        <f>IFERROR(C32/C11,0)</f>
        <v/>
      </c>
      <c r="D33" s="10">
        <f>IF($B33="","",$C33-$B33)</f>
        <v/>
      </c>
    </row>
    <row r="35">
      <c r="A35" s="3" t="inlineStr">
        <is>
          <t>OTHER INCOME AND EXPENSE</t>
        </is>
      </c>
    </row>
    <row r="36">
      <c r="A36" s="8" t="inlineStr">
        <is>
          <t>Other income</t>
        </is>
      </c>
      <c r="B36" s="9">
        <f>SUMIFS(Ledger!$K$5:$K$404,Ledger!$I$5:$I$404,$A36,Ledger!$E$5:$E$404,B$4)+SUMIFS(Ledger!$M$5:$M$404,Ledger!$L$5:$L$404,$A36,Ledger!$E$5:$E$404,B$4)</f>
        <v/>
      </c>
      <c r="C36" s="9">
        <f>SUMIFS(Ledger!$K$5:$K$404,Ledger!$I$5:$I$404,$A36,Ledger!$E$5:$E$404,C$4)+SUMIFS(Ledger!$M$5:$M$404,Ledger!$L$5:$L$404,$A36,Ledger!$E$5:$E$404,C$4)</f>
        <v/>
      </c>
      <c r="D36" s="10">
        <f>IF($B36=0,"",$C36/$B36-1)</f>
        <v/>
      </c>
      <c r="E36" s="10">
        <f>IF($C$11=0,"",$C36/$C$11)</f>
        <v/>
      </c>
    </row>
    <row r="37">
      <c r="A37" s="8" t="inlineStr">
        <is>
          <t>Interest expense</t>
        </is>
      </c>
      <c r="B37" s="9">
        <f>SUMIFS(Ledger!$K$5:$K$404,Ledger!$I$5:$I$404,$A37,Ledger!$E$5:$E$404,B$4)+SUMIFS(Ledger!$M$5:$M$404,Ledger!$L$5:$L$404,$A37,Ledger!$E$5:$E$404,B$4)</f>
        <v/>
      </c>
      <c r="C37" s="9">
        <f>SUMIFS(Ledger!$K$5:$K$404,Ledger!$I$5:$I$404,$A37,Ledger!$E$5:$E$404,C$4)+SUMIFS(Ledger!$M$5:$M$404,Ledger!$L$5:$L$404,$A37,Ledger!$E$5:$E$404,C$4)</f>
        <v/>
      </c>
      <c r="D37" s="10">
        <f>IF($B37=0,"",$C37/$B37-1)</f>
        <v/>
      </c>
      <c r="E37" s="10">
        <f>IF($C$11=0,"",$C37/$C$11)</f>
        <v/>
      </c>
    </row>
    <row r="38">
      <c r="A38" s="3" t="inlineStr">
        <is>
          <t>Profit before tax</t>
        </is>
      </c>
      <c r="B38" s="11">
        <f>B32+B36-B37</f>
        <v/>
      </c>
      <c r="C38" s="11">
        <f>C32+C36-C37</f>
        <v/>
      </c>
      <c r="D38" s="10">
        <f>IF($B38=0,"",$C38/$B38-1)</f>
        <v/>
      </c>
      <c r="E38" s="10">
        <f>IF($C$11=0,"",$C38/$C$11)</f>
        <v/>
      </c>
    </row>
    <row r="39">
      <c r="A39" s="8" t="inlineStr">
        <is>
          <t>Tax</t>
        </is>
      </c>
      <c r="B39" s="9">
        <f>SUMIFS(Ledger!$K$5:$K$404,Ledger!$I$5:$I$404,$A39,Ledger!$E$5:$E$404,B$4)+SUMIFS(Ledger!$M$5:$M$404,Ledger!$L$5:$L$404,$A39,Ledger!$E$5:$E$404,B$4)</f>
        <v/>
      </c>
      <c r="C39" s="9">
        <f>SUMIFS(Ledger!$K$5:$K$404,Ledger!$I$5:$I$404,$A39,Ledger!$E$5:$E$404,C$4)+SUMIFS(Ledger!$M$5:$M$404,Ledger!$L$5:$L$404,$A39,Ledger!$E$5:$E$404,C$4)</f>
        <v/>
      </c>
      <c r="D39" s="10">
        <f>IF($B39=0,"",$C39/$B39-1)</f>
        <v/>
      </c>
      <c r="E39" s="10">
        <f>IF($C$11=0,"",$C39/$C$11)</f>
        <v/>
      </c>
    </row>
    <row r="40">
      <c r="A40" s="3" t="inlineStr">
        <is>
          <t>Net profit</t>
        </is>
      </c>
      <c r="B40" s="11">
        <f>B38-B39</f>
        <v/>
      </c>
      <c r="C40" s="11">
        <f>C38-C39</f>
        <v/>
      </c>
      <c r="D40" s="10">
        <f>IF($B40=0,"",$C40/$B40-1)</f>
        <v/>
      </c>
      <c r="E40" s="10">
        <f>IF($C$11=0,"",$C40/$C$11)</f>
        <v/>
      </c>
    </row>
    <row r="41">
      <c r="A41" s="3" t="inlineStr">
        <is>
          <t>Net margin</t>
        </is>
      </c>
      <c r="B41" s="12">
        <f>IFERROR(B40/B11,0)</f>
        <v/>
      </c>
      <c r="C41" s="12">
        <f>IFERROR(C40/C11,0)</f>
        <v/>
      </c>
      <c r="D41" s="10">
        <f>IF($B41="","",$C41-$B41)</f>
        <v/>
      </c>
    </row>
    <row r="43">
      <c r="A43" s="3" t="inlineStr">
        <is>
          <t>CHECKS</t>
        </is>
      </c>
    </row>
    <row r="44">
      <c r="A44" s="8" t="inlineStr">
        <is>
          <t>Ledger total for the period</t>
        </is>
      </c>
      <c r="B44" s="9">
        <f>SUMIFS(Ledger!$D$5:$D$404,Ledger!$E$5:$E$404,B$4)</f>
        <v/>
      </c>
      <c r="C44" s="9">
        <f>SUMIFS(Ledger!$D$5:$D$404,Ledger!$E$5:$E$404,C$4)</f>
        <v/>
      </c>
    </row>
    <row r="45">
      <c r="A45" s="8" t="inlineStr">
        <is>
          <t>Classified into the statement above</t>
        </is>
      </c>
      <c r="B45" s="9">
        <f>B11+B18+B31+B36+B37+B39</f>
        <v/>
      </c>
      <c r="C45" s="9">
        <f>C11+C18+C31+C36+C37+C39</f>
        <v/>
      </c>
    </row>
    <row r="46">
      <c r="A46" s="3" t="inlineStr">
        <is>
          <t>Unclassified — must be zero</t>
        </is>
      </c>
      <c r="B46" s="11">
        <f>B44-B45</f>
        <v/>
      </c>
      <c r="C46" s="11">
        <f>C44-C45</f>
        <v/>
      </c>
    </row>
    <row r="47">
      <c r="A47" s="3" t="inlineStr">
        <is>
          <t>Status</t>
        </is>
      </c>
      <c r="B47" s="13">
        <f>IF(ABS(B46)&gt;0.5,"⚠ some ledger rows are not mapped to a line","OK")</f>
        <v/>
      </c>
      <c r="C47" s="13">
        <f>IF(ABS(C46)&gt;0.5,"⚠ some ledger rows are not mapped to a line","OK")</f>
        <v/>
      </c>
    </row>
    <row r="49">
      <c r="A49" s="2" t="inlineStr">
        <is>
          <t>If the status is not OK, open the Ledger and look down its Check column: an account code with no row in Mapping lands nowhere, and the statement quietly understates whichever block it belonged in.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04"/>
  <sheetViews>
    <sheetView workbookViewId="0">
      <pane ySplit="4" topLeftCell="A5" activePane="bottomLeft" state="frozen"/>
      <selection pane="bottomLeft" activeCell="A1" sqref="A1"/>
    </sheetView>
  </sheetViews>
  <sheetFormatPr baseColWidth="8" defaultRowHeight="15"/>
  <cols>
    <col width="12" customWidth="1" min="1" max="1"/>
    <col width="38" customWidth="1" min="2" max="2"/>
    <col width="13" customWidth="1" min="3" max="3"/>
    <col width="14" customWidth="1" min="4" max="4"/>
    <col width="12" customWidth="1" min="5" max="5"/>
    <col width="10" customWidth="1" min="6" max="6"/>
    <col width="10" customWidth="1" min="7" max="7"/>
    <col width="30" customWidth="1" min="8" max="8"/>
    <col width="30" customWidth="1" min="9" max="9"/>
    <col width="20" customWidth="1" min="10" max="10"/>
    <col width="14" customWidth="1" min="11" max="11"/>
    <col width="30" customWidth="1" min="12" max="12"/>
    <col width="16" customWidth="1" min="13" max="13"/>
    <col width="34" customWidth="1" min="14" max="14"/>
  </cols>
  <sheetData>
    <row r="1">
      <c r="A1" s="1" t="inlineStr">
        <is>
          <t>Ledger — transaction detail by account code</t>
        </is>
      </c>
    </row>
    <row r="2">
      <c r="A2" s="2" t="inlineStr">
        <is>
          <t>Type the four yellow columns. Everything else is derived, including the account name, the P&amp;L line and any split. Amounts are positive magnitudes: the statement decides what is added and what is subtracted.</t>
        </is>
      </c>
    </row>
    <row r="4">
      <c r="A4" s="7" t="inlineStr">
        <is>
          <t>Date</t>
        </is>
      </c>
      <c r="B4" s="7" t="inlineStr">
        <is>
          <t>Description</t>
        </is>
      </c>
      <c r="C4" s="7" t="inlineStr">
        <is>
          <t>Account code</t>
        </is>
      </c>
      <c r="D4" s="7" t="inlineStr">
        <is>
          <t>Amount</t>
        </is>
      </c>
      <c r="E4" s="7" t="inlineStr">
        <is>
          <t>Period</t>
        </is>
      </c>
      <c r="F4" s="7" t="inlineStr">
        <is>
          <t>Month</t>
        </is>
      </c>
      <c r="G4" s="7" t="inlineStr">
        <is>
          <t>Quarter</t>
        </is>
      </c>
      <c r="H4" s="7" t="inlineStr">
        <is>
          <t>Account name</t>
        </is>
      </c>
      <c r="I4" s="7" t="inlineStr">
        <is>
          <t>P&amp;L line</t>
        </is>
      </c>
      <c r="J4" s="7" t="inlineStr">
        <is>
          <t>Group</t>
        </is>
      </c>
      <c r="K4" s="7" t="inlineStr">
        <is>
          <t>To this line</t>
        </is>
      </c>
      <c r="L4" s="7" t="inlineStr">
        <is>
          <t>Split to line</t>
        </is>
      </c>
      <c r="M4" s="7" t="inlineStr">
        <is>
          <t>To the split line</t>
        </is>
      </c>
      <c r="N4" s="7" t="inlineStr">
        <is>
          <t>Check</t>
        </is>
      </c>
    </row>
    <row r="5">
      <c r="A5" s="14" t="n">
        <v>46112</v>
      </c>
      <c r="B5" s="6" t="inlineStr">
        <is>
          <t>Retainer fees — Q1 2026</t>
        </is>
      </c>
      <c r="C5" s="6" t="inlineStr">
        <is>
          <t>4000</t>
        </is>
      </c>
      <c r="D5" s="15" t="n">
        <v>320000</v>
      </c>
      <c r="E5" s="16">
        <f>IF($A5="","",IF('P&amp;L'!$B$3="Month",$F5,IF('P&amp;L'!$B$3="Year",TEXT($A5,"yyyy"),$G5)))</f>
        <v/>
      </c>
      <c r="F5" s="16">
        <f>IF($A5="","",TEXT($A5,"yyyy-mm"))</f>
        <v/>
      </c>
      <c r="G5" s="16">
        <f>IF($A5="","",TEXT($A5,"yyyy")&amp;"-Q"&amp;ROUNDUP(MONTH($A5)/3,0))</f>
        <v/>
      </c>
      <c r="H5" s="16">
        <f>IF($A5="","",IFERROR(VLOOKUP($C5,Mapping!$A$5:$G$104,2,FALSE),"⚠ not in Mapping"))</f>
        <v/>
      </c>
      <c r="I5" s="16">
        <f>IF($A5="","",IFERROR(VLOOKUP($C5,Mapping!$A$5:$G$104,3,FALSE),"⚠ unmapped"))</f>
        <v/>
      </c>
      <c r="J5" s="16">
        <f>IF($A5="","",IFERROR(VLOOKUP($C5,Mapping!$A$5:$G$104,4,FALSE),"⚠ unmapped"))</f>
        <v/>
      </c>
      <c r="K5" s="9">
        <f>IF($A5="","",$D5*(1-IFERROR(VLOOKUP($C5,Mapping!$A$5:$G$104,6,FALSE),0)))</f>
        <v/>
      </c>
      <c r="L5" s="16">
        <f>IF($A5="","",IFERROR(VLOOKUP($C5,Mapping!$A$5:$G$104,5,FALSE),""))</f>
        <v/>
      </c>
      <c r="M5" s="9">
        <f>IF($A5="","",$D5*IFERROR(VLOOKUP($C5,Mapping!$A$5:$G$104,6,FALSE),0))</f>
        <v/>
      </c>
      <c r="N5" s="16">
        <f>IF($A5="","",IF(COUNTIFS(Mapping!$A$5:$A$104,$C5)=0,"⚠ account code is not in Mapping",IF(NOT(ISNUMBER($D5)),"⚠ amount is missing or is text",IF($D5&lt;0,"Negative — a credit note or a reversal?",""))))</f>
        <v/>
      </c>
    </row>
    <row r="6">
      <c r="A6" s="14" t="n">
        <v>46203</v>
      </c>
      <c r="B6" s="6" t="inlineStr">
        <is>
          <t>Retainer fees — Q2 2026</t>
        </is>
      </c>
      <c r="C6" s="6" t="inlineStr">
        <is>
          <t>4000</t>
        </is>
      </c>
      <c r="D6" s="15" t="n">
        <v>352000</v>
      </c>
      <c r="E6" s="16">
        <f>IF($A6="","",IF('P&amp;L'!$B$3="Month",$F6,IF('P&amp;L'!$B$3="Year",TEXT($A6,"yyyy"),$G6)))</f>
        <v/>
      </c>
      <c r="F6" s="16">
        <f>IF($A6="","",TEXT($A6,"yyyy-mm"))</f>
        <v/>
      </c>
      <c r="G6" s="16">
        <f>IF($A6="","",TEXT($A6,"yyyy")&amp;"-Q"&amp;ROUNDUP(MONTH($A6)/3,0))</f>
        <v/>
      </c>
      <c r="H6" s="16">
        <f>IF($A6="","",IFERROR(VLOOKUP($C6,Mapping!$A$5:$G$104,2,FALSE),"⚠ not in Mapping"))</f>
        <v/>
      </c>
      <c r="I6" s="16">
        <f>IF($A6="","",IFERROR(VLOOKUP($C6,Mapping!$A$5:$G$104,3,FALSE),"⚠ unmapped"))</f>
        <v/>
      </c>
      <c r="J6" s="16">
        <f>IF($A6="","",IFERROR(VLOOKUP($C6,Mapping!$A$5:$G$104,4,FALSE),"⚠ unmapped"))</f>
        <v/>
      </c>
      <c r="K6" s="9">
        <f>IF($A6="","",$D6*(1-IFERROR(VLOOKUP($C6,Mapping!$A$5:$G$104,6,FALSE),0)))</f>
        <v/>
      </c>
      <c r="L6" s="16">
        <f>IF($A6="","",IFERROR(VLOOKUP($C6,Mapping!$A$5:$G$104,5,FALSE),""))</f>
        <v/>
      </c>
      <c r="M6" s="9">
        <f>IF($A6="","",$D6*IFERROR(VLOOKUP($C6,Mapping!$A$5:$G$104,6,FALSE),0))</f>
        <v/>
      </c>
      <c r="N6" s="16">
        <f>IF($A6="","",IF(COUNTIFS(Mapping!$A$5:$A$104,$C6)=0,"⚠ account code is not in Mapping",IF(NOT(ISNUMBER($D6)),"⚠ amount is missing or is text",IF($D6&lt;0,"Negative — a credit note or a reversal?",""))))</f>
        <v/>
      </c>
    </row>
    <row r="7">
      <c r="A7" s="14" t="n">
        <v>46112</v>
      </c>
      <c r="B7" s="6" t="inlineStr">
        <is>
          <t>Project fees — Q1 2026</t>
        </is>
      </c>
      <c r="C7" s="6" t="inlineStr">
        <is>
          <t>4010</t>
        </is>
      </c>
      <c r="D7" s="15" t="n">
        <v>178400</v>
      </c>
      <c r="E7" s="16">
        <f>IF($A7="","",IF('P&amp;L'!$B$3="Month",$F7,IF('P&amp;L'!$B$3="Year",TEXT($A7,"yyyy"),$G7)))</f>
        <v/>
      </c>
      <c r="F7" s="16">
        <f>IF($A7="","",TEXT($A7,"yyyy-mm"))</f>
        <v/>
      </c>
      <c r="G7" s="16">
        <f>IF($A7="","",TEXT($A7,"yyyy")&amp;"-Q"&amp;ROUNDUP(MONTH($A7)/3,0))</f>
        <v/>
      </c>
      <c r="H7" s="16">
        <f>IF($A7="","",IFERROR(VLOOKUP($C7,Mapping!$A$5:$G$104,2,FALSE),"⚠ not in Mapping"))</f>
        <v/>
      </c>
      <c r="I7" s="16">
        <f>IF($A7="","",IFERROR(VLOOKUP($C7,Mapping!$A$5:$G$104,3,FALSE),"⚠ unmapped"))</f>
        <v/>
      </c>
      <c r="J7" s="16">
        <f>IF($A7="","",IFERROR(VLOOKUP($C7,Mapping!$A$5:$G$104,4,FALSE),"⚠ unmapped"))</f>
        <v/>
      </c>
      <c r="K7" s="9">
        <f>IF($A7="","",$D7*(1-IFERROR(VLOOKUP($C7,Mapping!$A$5:$G$104,6,FALSE),0)))</f>
        <v/>
      </c>
      <c r="L7" s="16">
        <f>IF($A7="","",IFERROR(VLOOKUP($C7,Mapping!$A$5:$G$104,5,FALSE),""))</f>
        <v/>
      </c>
      <c r="M7" s="9">
        <f>IF($A7="","",$D7*IFERROR(VLOOKUP($C7,Mapping!$A$5:$G$104,6,FALSE),0))</f>
        <v/>
      </c>
      <c r="N7" s="16">
        <f>IF($A7="","",IF(COUNTIFS(Mapping!$A$5:$A$104,$C7)=0,"⚠ account code is not in Mapping",IF(NOT(ISNUMBER($D7)),"⚠ amount is missing or is text",IF($D7&lt;0,"Negative — a credit note or a reversal?",""))))</f>
        <v/>
      </c>
    </row>
    <row r="8">
      <c r="A8" s="14" t="n">
        <v>46203</v>
      </c>
      <c r="B8" s="6" t="inlineStr">
        <is>
          <t>Project fees — Q2 2026</t>
        </is>
      </c>
      <c r="C8" s="6" t="inlineStr">
        <is>
          <t>4010</t>
        </is>
      </c>
      <c r="D8" s="15" t="n">
        <v>219900</v>
      </c>
      <c r="E8" s="16">
        <f>IF($A8="","",IF('P&amp;L'!$B$3="Month",$F8,IF('P&amp;L'!$B$3="Year",TEXT($A8,"yyyy"),$G8)))</f>
        <v/>
      </c>
      <c r="F8" s="16">
        <f>IF($A8="","",TEXT($A8,"yyyy-mm"))</f>
        <v/>
      </c>
      <c r="G8" s="16">
        <f>IF($A8="","",TEXT($A8,"yyyy")&amp;"-Q"&amp;ROUNDUP(MONTH($A8)/3,0))</f>
        <v/>
      </c>
      <c r="H8" s="16">
        <f>IF($A8="","",IFERROR(VLOOKUP($C8,Mapping!$A$5:$G$104,2,FALSE),"⚠ not in Mapping"))</f>
        <v/>
      </c>
      <c r="I8" s="16">
        <f>IF($A8="","",IFERROR(VLOOKUP($C8,Mapping!$A$5:$G$104,3,FALSE),"⚠ unmapped"))</f>
        <v/>
      </c>
      <c r="J8" s="16">
        <f>IF($A8="","",IFERROR(VLOOKUP($C8,Mapping!$A$5:$G$104,4,FALSE),"⚠ unmapped"))</f>
        <v/>
      </c>
      <c r="K8" s="9">
        <f>IF($A8="","",$D8*(1-IFERROR(VLOOKUP($C8,Mapping!$A$5:$G$104,6,FALSE),0)))</f>
        <v/>
      </c>
      <c r="L8" s="16">
        <f>IF($A8="","",IFERROR(VLOOKUP($C8,Mapping!$A$5:$G$104,5,FALSE),""))</f>
        <v/>
      </c>
      <c r="M8" s="9">
        <f>IF($A8="","",$D8*IFERROR(VLOOKUP($C8,Mapping!$A$5:$G$104,6,FALSE),0))</f>
        <v/>
      </c>
      <c r="N8" s="16">
        <f>IF($A8="","",IF(COUNTIFS(Mapping!$A$5:$A$104,$C8)=0,"⚠ account code is not in Mapping",IF(NOT(ISNUMBER($D8)),"⚠ amount is missing or is text",IF($D8&lt;0,"Negative — a credit note or a reversal?",""))))</f>
        <v/>
      </c>
    </row>
    <row r="9">
      <c r="A9" s="14" t="n">
        <v>46112</v>
      </c>
      <c r="B9" s="6" t="inlineStr">
        <is>
          <t>Referral and licensing income — Q1 2026</t>
        </is>
      </c>
      <c r="C9" s="6" t="inlineStr">
        <is>
          <t>4020</t>
        </is>
      </c>
      <c r="D9" s="15" t="n">
        <v>14000</v>
      </c>
      <c r="E9" s="16">
        <f>IF($A9="","",IF('P&amp;L'!$B$3="Month",$F9,IF('P&amp;L'!$B$3="Year",TEXT($A9,"yyyy"),$G9)))</f>
        <v/>
      </c>
      <c r="F9" s="16">
        <f>IF($A9="","",TEXT($A9,"yyyy-mm"))</f>
        <v/>
      </c>
      <c r="G9" s="16">
        <f>IF($A9="","",TEXT($A9,"yyyy")&amp;"-Q"&amp;ROUNDUP(MONTH($A9)/3,0))</f>
        <v/>
      </c>
      <c r="H9" s="16">
        <f>IF($A9="","",IFERROR(VLOOKUP($C9,Mapping!$A$5:$G$104,2,FALSE),"⚠ not in Mapping"))</f>
        <v/>
      </c>
      <c r="I9" s="16">
        <f>IF($A9="","",IFERROR(VLOOKUP($C9,Mapping!$A$5:$G$104,3,FALSE),"⚠ unmapped"))</f>
        <v/>
      </c>
      <c r="J9" s="16">
        <f>IF($A9="","",IFERROR(VLOOKUP($C9,Mapping!$A$5:$G$104,4,FALSE),"⚠ unmapped"))</f>
        <v/>
      </c>
      <c r="K9" s="9">
        <f>IF($A9="","",$D9*(1-IFERROR(VLOOKUP($C9,Mapping!$A$5:$G$104,6,FALSE),0)))</f>
        <v/>
      </c>
      <c r="L9" s="16">
        <f>IF($A9="","",IFERROR(VLOOKUP($C9,Mapping!$A$5:$G$104,5,FALSE),""))</f>
        <v/>
      </c>
      <c r="M9" s="9">
        <f>IF($A9="","",$D9*IFERROR(VLOOKUP($C9,Mapping!$A$5:$G$104,6,FALSE),0))</f>
        <v/>
      </c>
      <c r="N9" s="16">
        <f>IF($A9="","",IF(COUNTIFS(Mapping!$A$5:$A$104,$C9)=0,"⚠ account code is not in Mapping",IF(NOT(ISNUMBER($D9)),"⚠ amount is missing or is text",IF($D9&lt;0,"Negative — a credit note or a reversal?",""))))</f>
        <v/>
      </c>
    </row>
    <row r="10">
      <c r="A10" s="14" t="n">
        <v>46203</v>
      </c>
      <c r="B10" s="6" t="inlineStr">
        <is>
          <t>Referral and licensing income — Q2 2026</t>
        </is>
      </c>
      <c r="C10" s="6" t="inlineStr">
        <is>
          <t>4020</t>
        </is>
      </c>
      <c r="D10" s="15" t="n">
        <v>16000</v>
      </c>
      <c r="E10" s="16">
        <f>IF($A10="","",IF('P&amp;L'!$B$3="Month",$F10,IF('P&amp;L'!$B$3="Year",TEXT($A10,"yyyy"),$G10)))</f>
        <v/>
      </c>
      <c r="F10" s="16">
        <f>IF($A10="","",TEXT($A10,"yyyy-mm"))</f>
        <v/>
      </c>
      <c r="G10" s="16">
        <f>IF($A10="","",TEXT($A10,"yyyy")&amp;"-Q"&amp;ROUNDUP(MONTH($A10)/3,0))</f>
        <v/>
      </c>
      <c r="H10" s="16">
        <f>IF($A10="","",IFERROR(VLOOKUP($C10,Mapping!$A$5:$G$104,2,FALSE),"⚠ not in Mapping"))</f>
        <v/>
      </c>
      <c r="I10" s="16">
        <f>IF($A10="","",IFERROR(VLOOKUP($C10,Mapping!$A$5:$G$104,3,FALSE),"⚠ unmapped"))</f>
        <v/>
      </c>
      <c r="J10" s="16">
        <f>IF($A10="","",IFERROR(VLOOKUP($C10,Mapping!$A$5:$G$104,4,FALSE),"⚠ unmapped"))</f>
        <v/>
      </c>
      <c r="K10" s="9">
        <f>IF($A10="","",$D10*(1-IFERROR(VLOOKUP($C10,Mapping!$A$5:$G$104,6,FALSE),0)))</f>
        <v/>
      </c>
      <c r="L10" s="16">
        <f>IF($A10="","",IFERROR(VLOOKUP($C10,Mapping!$A$5:$G$104,5,FALSE),""))</f>
        <v/>
      </c>
      <c r="M10" s="9">
        <f>IF($A10="","",$D10*IFERROR(VLOOKUP($C10,Mapping!$A$5:$G$104,6,FALSE),0))</f>
        <v/>
      </c>
      <c r="N10" s="16">
        <f>IF($A10="","",IF(COUNTIFS(Mapping!$A$5:$A$104,$C10)=0,"⚠ account code is not in Mapping",IF(NOT(ISNUMBER($D10)),"⚠ amount is missing or is text",IF($D10&lt;0,"Negative — a credit note or a reversal?",""))))</f>
        <v/>
      </c>
    </row>
    <row r="11">
      <c r="A11" s="14" t="n">
        <v>46112</v>
      </c>
      <c r="B11" s="6" t="inlineStr">
        <is>
          <t>Contractor and freelance delivery — Q1 2026</t>
        </is>
      </c>
      <c r="C11" s="6" t="inlineStr">
        <is>
          <t>5000</t>
        </is>
      </c>
      <c r="D11" s="15" t="n">
        <v>92200</v>
      </c>
      <c r="E11" s="16">
        <f>IF($A11="","",IF('P&amp;L'!$B$3="Month",$F11,IF('P&amp;L'!$B$3="Year",TEXT($A11,"yyyy"),$G11)))</f>
        <v/>
      </c>
      <c r="F11" s="16">
        <f>IF($A11="","",TEXT($A11,"yyyy-mm"))</f>
        <v/>
      </c>
      <c r="G11" s="16">
        <f>IF($A11="","",TEXT($A11,"yyyy")&amp;"-Q"&amp;ROUNDUP(MONTH($A11)/3,0))</f>
        <v/>
      </c>
      <c r="H11" s="16">
        <f>IF($A11="","",IFERROR(VLOOKUP($C11,Mapping!$A$5:$G$104,2,FALSE),"⚠ not in Mapping"))</f>
        <v/>
      </c>
      <c r="I11" s="16">
        <f>IF($A11="","",IFERROR(VLOOKUP($C11,Mapping!$A$5:$G$104,3,FALSE),"⚠ unmapped"))</f>
        <v/>
      </c>
      <c r="J11" s="16">
        <f>IF($A11="","",IFERROR(VLOOKUP($C11,Mapping!$A$5:$G$104,4,FALSE),"⚠ unmapped"))</f>
        <v/>
      </c>
      <c r="K11" s="9">
        <f>IF($A11="","",$D11*(1-IFERROR(VLOOKUP($C11,Mapping!$A$5:$G$104,6,FALSE),0)))</f>
        <v/>
      </c>
      <c r="L11" s="16">
        <f>IF($A11="","",IFERROR(VLOOKUP($C11,Mapping!$A$5:$G$104,5,FALSE),""))</f>
        <v/>
      </c>
      <c r="M11" s="9">
        <f>IF($A11="","",$D11*IFERROR(VLOOKUP($C11,Mapping!$A$5:$G$104,6,FALSE),0))</f>
        <v/>
      </c>
      <c r="N11" s="16">
        <f>IF($A11="","",IF(COUNTIFS(Mapping!$A$5:$A$104,$C11)=0,"⚠ account code is not in Mapping",IF(NOT(ISNUMBER($D11)),"⚠ amount is missing or is text",IF($D11&lt;0,"Negative — a credit note or a reversal?",""))))</f>
        <v/>
      </c>
    </row>
    <row r="12">
      <c r="A12" s="14" t="n">
        <v>46203</v>
      </c>
      <c r="B12" s="6" t="inlineStr">
        <is>
          <t>Contractor and freelance delivery — Q2 2026</t>
        </is>
      </c>
      <c r="C12" s="6" t="inlineStr">
        <is>
          <t>5000</t>
        </is>
      </c>
      <c r="D12" s="15" t="n">
        <v>141100</v>
      </c>
      <c r="E12" s="16">
        <f>IF($A12="","",IF('P&amp;L'!$B$3="Month",$F12,IF('P&amp;L'!$B$3="Year",TEXT($A12,"yyyy"),$G12)))</f>
        <v/>
      </c>
      <c r="F12" s="16">
        <f>IF($A12="","",TEXT($A12,"yyyy-mm"))</f>
        <v/>
      </c>
      <c r="G12" s="16">
        <f>IF($A12="","",TEXT($A12,"yyyy")&amp;"-Q"&amp;ROUNDUP(MONTH($A12)/3,0))</f>
        <v/>
      </c>
      <c r="H12" s="16">
        <f>IF($A12="","",IFERROR(VLOOKUP($C12,Mapping!$A$5:$G$104,2,FALSE),"⚠ not in Mapping"))</f>
        <v/>
      </c>
      <c r="I12" s="16">
        <f>IF($A12="","",IFERROR(VLOOKUP($C12,Mapping!$A$5:$G$104,3,FALSE),"⚠ unmapped"))</f>
        <v/>
      </c>
      <c r="J12" s="16">
        <f>IF($A12="","",IFERROR(VLOOKUP($C12,Mapping!$A$5:$G$104,4,FALSE),"⚠ unmapped"))</f>
        <v/>
      </c>
      <c r="K12" s="9">
        <f>IF($A12="","",$D12*(1-IFERROR(VLOOKUP($C12,Mapping!$A$5:$G$104,6,FALSE),0)))</f>
        <v/>
      </c>
      <c r="L12" s="16">
        <f>IF($A12="","",IFERROR(VLOOKUP($C12,Mapping!$A$5:$G$104,5,FALSE),""))</f>
        <v/>
      </c>
      <c r="M12" s="9">
        <f>IF($A12="","",$D12*IFERROR(VLOOKUP($C12,Mapping!$A$5:$G$104,6,FALSE),0))</f>
        <v/>
      </c>
      <c r="N12" s="16">
        <f>IF($A12="","",IF(COUNTIFS(Mapping!$A$5:$A$104,$C12)=0,"⚠ account code is not in Mapping",IF(NOT(ISNUMBER($D12)),"⚠ amount is missing or is text",IF($D12&lt;0,"Negative — a credit note or a reversal?",""))))</f>
        <v/>
      </c>
    </row>
    <row r="13">
      <c r="A13" s="14" t="n">
        <v>46112</v>
      </c>
      <c r="B13" s="6" t="inlineStr">
        <is>
          <t>Print, media and production — Q1 2026</t>
        </is>
      </c>
      <c r="C13" s="6" t="inlineStr">
        <is>
          <t>5010</t>
        </is>
      </c>
      <c r="D13" s="15" t="n">
        <v>58600</v>
      </c>
      <c r="E13" s="16">
        <f>IF($A13="","",IF('P&amp;L'!$B$3="Month",$F13,IF('P&amp;L'!$B$3="Year",TEXT($A13,"yyyy"),$G13)))</f>
        <v/>
      </c>
      <c r="F13" s="16">
        <f>IF($A13="","",TEXT($A13,"yyyy-mm"))</f>
        <v/>
      </c>
      <c r="G13" s="16">
        <f>IF($A13="","",TEXT($A13,"yyyy")&amp;"-Q"&amp;ROUNDUP(MONTH($A13)/3,0))</f>
        <v/>
      </c>
      <c r="H13" s="16">
        <f>IF($A13="","",IFERROR(VLOOKUP($C13,Mapping!$A$5:$G$104,2,FALSE),"⚠ not in Mapping"))</f>
        <v/>
      </c>
      <c r="I13" s="16">
        <f>IF($A13="","",IFERROR(VLOOKUP($C13,Mapping!$A$5:$G$104,3,FALSE),"⚠ unmapped"))</f>
        <v/>
      </c>
      <c r="J13" s="16">
        <f>IF($A13="","",IFERROR(VLOOKUP($C13,Mapping!$A$5:$G$104,4,FALSE),"⚠ unmapped"))</f>
        <v/>
      </c>
      <c r="K13" s="9">
        <f>IF($A13="","",$D13*(1-IFERROR(VLOOKUP($C13,Mapping!$A$5:$G$104,6,FALSE),0)))</f>
        <v/>
      </c>
      <c r="L13" s="16">
        <f>IF($A13="","",IFERROR(VLOOKUP($C13,Mapping!$A$5:$G$104,5,FALSE),""))</f>
        <v/>
      </c>
      <c r="M13" s="9">
        <f>IF($A13="","",$D13*IFERROR(VLOOKUP($C13,Mapping!$A$5:$G$104,6,FALSE),0))</f>
        <v/>
      </c>
      <c r="N13" s="16">
        <f>IF($A13="","",IF(COUNTIFS(Mapping!$A$5:$A$104,$C13)=0,"⚠ account code is not in Mapping",IF(NOT(ISNUMBER($D13)),"⚠ amount is missing or is text",IF($D13&lt;0,"Negative — a credit note or a reversal?",""))))</f>
        <v/>
      </c>
    </row>
    <row r="14">
      <c r="A14" s="14" t="n">
        <v>46203</v>
      </c>
      <c r="B14" s="6" t="inlineStr">
        <is>
          <t>Print, media and production — Q2 2026</t>
        </is>
      </c>
      <c r="C14" s="6" t="inlineStr">
        <is>
          <t>5010</t>
        </is>
      </c>
      <c r="D14" s="15" t="n">
        <v>52300</v>
      </c>
      <c r="E14" s="16">
        <f>IF($A14="","",IF('P&amp;L'!$B$3="Month",$F14,IF('P&amp;L'!$B$3="Year",TEXT($A14,"yyyy"),$G14)))</f>
        <v/>
      </c>
      <c r="F14" s="16">
        <f>IF($A14="","",TEXT($A14,"yyyy-mm"))</f>
        <v/>
      </c>
      <c r="G14" s="16">
        <f>IF($A14="","",TEXT($A14,"yyyy")&amp;"-Q"&amp;ROUNDUP(MONTH($A14)/3,0))</f>
        <v/>
      </c>
      <c r="H14" s="16">
        <f>IF($A14="","",IFERROR(VLOOKUP($C14,Mapping!$A$5:$G$104,2,FALSE),"⚠ not in Mapping"))</f>
        <v/>
      </c>
      <c r="I14" s="16">
        <f>IF($A14="","",IFERROR(VLOOKUP($C14,Mapping!$A$5:$G$104,3,FALSE),"⚠ unmapped"))</f>
        <v/>
      </c>
      <c r="J14" s="16">
        <f>IF($A14="","",IFERROR(VLOOKUP($C14,Mapping!$A$5:$G$104,4,FALSE),"⚠ unmapped"))</f>
        <v/>
      </c>
      <c r="K14" s="9">
        <f>IF($A14="","",$D14*(1-IFERROR(VLOOKUP($C14,Mapping!$A$5:$G$104,6,FALSE),0)))</f>
        <v/>
      </c>
      <c r="L14" s="16">
        <f>IF($A14="","",IFERROR(VLOOKUP($C14,Mapping!$A$5:$G$104,5,FALSE),""))</f>
        <v/>
      </c>
      <c r="M14" s="9">
        <f>IF($A14="","",$D14*IFERROR(VLOOKUP($C14,Mapping!$A$5:$G$104,6,FALSE),0))</f>
        <v/>
      </c>
      <c r="N14" s="16">
        <f>IF($A14="","",IF(COUNTIFS(Mapping!$A$5:$A$104,$C14)=0,"⚠ account code is not in Mapping",IF(NOT(ISNUMBER($D14)),"⚠ amount is missing or is text",IF($D14&lt;0,"Negative — a credit note or a reversal?",""))))</f>
        <v/>
      </c>
    </row>
    <row r="15">
      <c r="A15" s="14" t="n">
        <v>46112</v>
      </c>
      <c r="B15" s="6" t="inlineStr">
        <is>
          <t>Payment processing and merchant fees — Q1 2026</t>
        </is>
      </c>
      <c r="C15" s="6" t="inlineStr">
        <is>
          <t>5020</t>
        </is>
      </c>
      <c r="D15" s="15" t="n">
        <v>20500</v>
      </c>
      <c r="E15" s="16">
        <f>IF($A15="","",IF('P&amp;L'!$B$3="Month",$F15,IF('P&amp;L'!$B$3="Year",TEXT($A15,"yyyy"),$G15)))</f>
        <v/>
      </c>
      <c r="F15" s="16">
        <f>IF($A15="","",TEXT($A15,"yyyy-mm"))</f>
        <v/>
      </c>
      <c r="G15" s="16">
        <f>IF($A15="","",TEXT($A15,"yyyy")&amp;"-Q"&amp;ROUNDUP(MONTH($A15)/3,0))</f>
        <v/>
      </c>
      <c r="H15" s="16">
        <f>IF($A15="","",IFERROR(VLOOKUP($C15,Mapping!$A$5:$G$104,2,FALSE),"⚠ not in Mapping"))</f>
        <v/>
      </c>
      <c r="I15" s="16">
        <f>IF($A15="","",IFERROR(VLOOKUP($C15,Mapping!$A$5:$G$104,3,FALSE),"⚠ unmapped"))</f>
        <v/>
      </c>
      <c r="J15" s="16">
        <f>IF($A15="","",IFERROR(VLOOKUP($C15,Mapping!$A$5:$G$104,4,FALSE),"⚠ unmapped"))</f>
        <v/>
      </c>
      <c r="K15" s="9">
        <f>IF($A15="","",$D15*(1-IFERROR(VLOOKUP($C15,Mapping!$A$5:$G$104,6,FALSE),0)))</f>
        <v/>
      </c>
      <c r="L15" s="16">
        <f>IF($A15="","",IFERROR(VLOOKUP($C15,Mapping!$A$5:$G$104,5,FALSE),""))</f>
        <v/>
      </c>
      <c r="M15" s="9">
        <f>IF($A15="","",$D15*IFERROR(VLOOKUP($C15,Mapping!$A$5:$G$104,6,FALSE),0))</f>
        <v/>
      </c>
      <c r="N15" s="16">
        <f>IF($A15="","",IF(COUNTIFS(Mapping!$A$5:$A$104,$C15)=0,"⚠ account code is not in Mapping",IF(NOT(ISNUMBER($D15)),"⚠ amount is missing or is text",IF($D15&lt;0,"Negative — a credit note or a reversal?",""))))</f>
        <v/>
      </c>
    </row>
    <row r="16">
      <c r="A16" s="14" t="n">
        <v>46203</v>
      </c>
      <c r="B16" s="6" t="inlineStr">
        <is>
          <t>Payment processing and merchant fees — Q2 2026</t>
        </is>
      </c>
      <c r="C16" s="6" t="inlineStr">
        <is>
          <t>5020</t>
        </is>
      </c>
      <c r="D16" s="15" t="n">
        <v>23500</v>
      </c>
      <c r="E16" s="16">
        <f>IF($A16="","",IF('P&amp;L'!$B$3="Month",$F16,IF('P&amp;L'!$B$3="Year",TEXT($A16,"yyyy"),$G16)))</f>
        <v/>
      </c>
      <c r="F16" s="16">
        <f>IF($A16="","",TEXT($A16,"yyyy-mm"))</f>
        <v/>
      </c>
      <c r="G16" s="16">
        <f>IF($A16="","",TEXT($A16,"yyyy")&amp;"-Q"&amp;ROUNDUP(MONTH($A16)/3,0))</f>
        <v/>
      </c>
      <c r="H16" s="16">
        <f>IF($A16="","",IFERROR(VLOOKUP($C16,Mapping!$A$5:$G$104,2,FALSE),"⚠ not in Mapping"))</f>
        <v/>
      </c>
      <c r="I16" s="16">
        <f>IF($A16="","",IFERROR(VLOOKUP($C16,Mapping!$A$5:$G$104,3,FALSE),"⚠ unmapped"))</f>
        <v/>
      </c>
      <c r="J16" s="16">
        <f>IF($A16="","",IFERROR(VLOOKUP($C16,Mapping!$A$5:$G$104,4,FALSE),"⚠ unmapped"))</f>
        <v/>
      </c>
      <c r="K16" s="9">
        <f>IF($A16="","",$D16*(1-IFERROR(VLOOKUP($C16,Mapping!$A$5:$G$104,6,FALSE),0)))</f>
        <v/>
      </c>
      <c r="L16" s="16">
        <f>IF($A16="","",IFERROR(VLOOKUP($C16,Mapping!$A$5:$G$104,5,FALSE),""))</f>
        <v/>
      </c>
      <c r="M16" s="9">
        <f>IF($A16="","",$D16*IFERROR(VLOOKUP($C16,Mapping!$A$5:$G$104,6,FALSE),0))</f>
        <v/>
      </c>
      <c r="N16" s="16">
        <f>IF($A16="","",IF(COUNTIFS(Mapping!$A$5:$A$104,$C16)=0,"⚠ account code is not in Mapping",IF(NOT(ISNUMBER($D16)),"⚠ amount is missing or is text",IF($D16&lt;0,"Negative — a credit note or a reversal?",""))))</f>
        <v/>
      </c>
    </row>
    <row r="17">
      <c r="A17" s="14" t="n">
        <v>46112</v>
      </c>
      <c r="B17" s="6" t="inlineStr">
        <is>
          <t>Client hosting and delivery infrastructure — Q1 2026</t>
        </is>
      </c>
      <c r="C17" s="6" t="inlineStr">
        <is>
          <t>5030</t>
        </is>
      </c>
      <c r="D17" s="15" t="n">
        <v>27000</v>
      </c>
      <c r="E17" s="16">
        <f>IF($A17="","",IF('P&amp;L'!$B$3="Month",$F17,IF('P&amp;L'!$B$3="Year",TEXT($A17,"yyyy"),$G17)))</f>
        <v/>
      </c>
      <c r="F17" s="16">
        <f>IF($A17="","",TEXT($A17,"yyyy-mm"))</f>
        <v/>
      </c>
      <c r="G17" s="16">
        <f>IF($A17="","",TEXT($A17,"yyyy")&amp;"-Q"&amp;ROUNDUP(MONTH($A17)/3,0))</f>
        <v/>
      </c>
      <c r="H17" s="16">
        <f>IF($A17="","",IFERROR(VLOOKUP($C17,Mapping!$A$5:$G$104,2,FALSE),"⚠ not in Mapping"))</f>
        <v/>
      </c>
      <c r="I17" s="16">
        <f>IF($A17="","",IFERROR(VLOOKUP($C17,Mapping!$A$5:$G$104,3,FALSE),"⚠ unmapped"))</f>
        <v/>
      </c>
      <c r="J17" s="16">
        <f>IF($A17="","",IFERROR(VLOOKUP($C17,Mapping!$A$5:$G$104,4,FALSE),"⚠ unmapped"))</f>
        <v/>
      </c>
      <c r="K17" s="9">
        <f>IF($A17="","",$D17*(1-IFERROR(VLOOKUP($C17,Mapping!$A$5:$G$104,6,FALSE),0)))</f>
        <v/>
      </c>
      <c r="L17" s="16">
        <f>IF($A17="","",IFERROR(VLOOKUP($C17,Mapping!$A$5:$G$104,5,FALSE),""))</f>
        <v/>
      </c>
      <c r="M17" s="9">
        <f>IF($A17="","",$D17*IFERROR(VLOOKUP($C17,Mapping!$A$5:$G$104,6,FALSE),0))</f>
        <v/>
      </c>
      <c r="N17" s="16">
        <f>IF($A17="","",IF(COUNTIFS(Mapping!$A$5:$A$104,$C17)=0,"⚠ account code is not in Mapping",IF(NOT(ISNUMBER($D17)),"⚠ amount is missing or is text",IF($D17&lt;0,"Negative — a credit note or a reversal?",""))))</f>
        <v/>
      </c>
    </row>
    <row r="18">
      <c r="A18" s="14" t="n">
        <v>46203</v>
      </c>
      <c r="B18" s="6" t="inlineStr">
        <is>
          <t>Client hosting and delivery infrastructure — Q2 2026</t>
        </is>
      </c>
      <c r="C18" s="6" t="inlineStr">
        <is>
          <t>5030</t>
        </is>
      </c>
      <c r="D18" s="15" t="n">
        <v>21700</v>
      </c>
      <c r="E18" s="16">
        <f>IF($A18="","",IF('P&amp;L'!$B$3="Month",$F18,IF('P&amp;L'!$B$3="Year",TEXT($A18,"yyyy"),$G18)))</f>
        <v/>
      </c>
      <c r="F18" s="16">
        <f>IF($A18="","",TEXT($A18,"yyyy-mm"))</f>
        <v/>
      </c>
      <c r="G18" s="16">
        <f>IF($A18="","",TEXT($A18,"yyyy")&amp;"-Q"&amp;ROUNDUP(MONTH($A18)/3,0))</f>
        <v/>
      </c>
      <c r="H18" s="16">
        <f>IF($A18="","",IFERROR(VLOOKUP($C18,Mapping!$A$5:$G$104,2,FALSE),"⚠ not in Mapping"))</f>
        <v/>
      </c>
      <c r="I18" s="16">
        <f>IF($A18="","",IFERROR(VLOOKUP($C18,Mapping!$A$5:$G$104,3,FALSE),"⚠ unmapped"))</f>
        <v/>
      </c>
      <c r="J18" s="16">
        <f>IF($A18="","",IFERROR(VLOOKUP($C18,Mapping!$A$5:$G$104,4,FALSE),"⚠ unmapped"))</f>
        <v/>
      </c>
      <c r="K18" s="9">
        <f>IF($A18="","",$D18*(1-IFERROR(VLOOKUP($C18,Mapping!$A$5:$G$104,6,FALSE),0)))</f>
        <v/>
      </c>
      <c r="L18" s="16">
        <f>IF($A18="","",IFERROR(VLOOKUP($C18,Mapping!$A$5:$G$104,5,FALSE),""))</f>
        <v/>
      </c>
      <c r="M18" s="9">
        <f>IF($A18="","",$D18*IFERROR(VLOOKUP($C18,Mapping!$A$5:$G$104,6,FALSE),0))</f>
        <v/>
      </c>
      <c r="N18" s="16">
        <f>IF($A18="","",IF(COUNTIFS(Mapping!$A$5:$A$104,$C18)=0,"⚠ account code is not in Mapping",IF(NOT(ISNUMBER($D18)),"⚠ amount is missing or is text",IF($D18&lt;0,"Negative — a credit note or a reversal?",""))))</f>
        <v/>
      </c>
    </row>
    <row r="19">
      <c r="A19" s="14" t="n">
        <v>46112</v>
      </c>
      <c r="B19" s="6" t="inlineStr">
        <is>
          <t>Salaries, employer costs and benefits — Q1 2026</t>
        </is>
      </c>
      <c r="C19" s="6" t="inlineStr">
        <is>
          <t>6000</t>
        </is>
      </c>
      <c r="D19" s="15" t="n">
        <v>168000</v>
      </c>
      <c r="E19" s="16">
        <f>IF($A19="","",IF('P&amp;L'!$B$3="Month",$F19,IF('P&amp;L'!$B$3="Year",TEXT($A19,"yyyy"),$G19)))</f>
        <v/>
      </c>
      <c r="F19" s="16">
        <f>IF($A19="","",TEXT($A19,"yyyy-mm"))</f>
        <v/>
      </c>
      <c r="G19" s="16">
        <f>IF($A19="","",TEXT($A19,"yyyy")&amp;"-Q"&amp;ROUNDUP(MONTH($A19)/3,0))</f>
        <v/>
      </c>
      <c r="H19" s="16">
        <f>IF($A19="","",IFERROR(VLOOKUP($C19,Mapping!$A$5:$G$104,2,FALSE),"⚠ not in Mapping"))</f>
        <v/>
      </c>
      <c r="I19" s="16">
        <f>IF($A19="","",IFERROR(VLOOKUP($C19,Mapping!$A$5:$G$104,3,FALSE),"⚠ unmapped"))</f>
        <v/>
      </c>
      <c r="J19" s="16">
        <f>IF($A19="","",IFERROR(VLOOKUP($C19,Mapping!$A$5:$G$104,4,FALSE),"⚠ unmapped"))</f>
        <v/>
      </c>
      <c r="K19" s="9">
        <f>IF($A19="","",$D19*(1-IFERROR(VLOOKUP($C19,Mapping!$A$5:$G$104,6,FALSE),0)))</f>
        <v/>
      </c>
      <c r="L19" s="16">
        <f>IF($A19="","",IFERROR(VLOOKUP($C19,Mapping!$A$5:$G$104,5,FALSE),""))</f>
        <v/>
      </c>
      <c r="M19" s="9">
        <f>IF($A19="","",$D19*IFERROR(VLOOKUP($C19,Mapping!$A$5:$G$104,6,FALSE),0))</f>
        <v/>
      </c>
      <c r="N19" s="16">
        <f>IF($A19="","",IF(COUNTIFS(Mapping!$A$5:$A$104,$C19)=0,"⚠ account code is not in Mapping",IF(NOT(ISNUMBER($D19)),"⚠ amount is missing or is text",IF($D19&lt;0,"Negative — a credit note or a reversal?",""))))</f>
        <v/>
      </c>
    </row>
    <row r="20">
      <c r="A20" s="14" t="n">
        <v>46203</v>
      </c>
      <c r="B20" s="6" t="inlineStr">
        <is>
          <t>Salaries, employer costs and benefits — Q2 2026</t>
        </is>
      </c>
      <c r="C20" s="6" t="inlineStr">
        <is>
          <t>6000</t>
        </is>
      </c>
      <c r="D20" s="15" t="n">
        <v>168000</v>
      </c>
      <c r="E20" s="16">
        <f>IF($A20="","",IF('P&amp;L'!$B$3="Month",$F20,IF('P&amp;L'!$B$3="Year",TEXT($A20,"yyyy"),$G20)))</f>
        <v/>
      </c>
      <c r="F20" s="16">
        <f>IF($A20="","",TEXT($A20,"yyyy-mm"))</f>
        <v/>
      </c>
      <c r="G20" s="16">
        <f>IF($A20="","",TEXT($A20,"yyyy")&amp;"-Q"&amp;ROUNDUP(MONTH($A20)/3,0))</f>
        <v/>
      </c>
      <c r="H20" s="16">
        <f>IF($A20="","",IFERROR(VLOOKUP($C20,Mapping!$A$5:$G$104,2,FALSE),"⚠ not in Mapping"))</f>
        <v/>
      </c>
      <c r="I20" s="16">
        <f>IF($A20="","",IFERROR(VLOOKUP($C20,Mapping!$A$5:$G$104,3,FALSE),"⚠ unmapped"))</f>
        <v/>
      </c>
      <c r="J20" s="16">
        <f>IF($A20="","",IFERROR(VLOOKUP($C20,Mapping!$A$5:$G$104,4,FALSE),"⚠ unmapped"))</f>
        <v/>
      </c>
      <c r="K20" s="9">
        <f>IF($A20="","",$D20*(1-IFERROR(VLOOKUP($C20,Mapping!$A$5:$G$104,6,FALSE),0)))</f>
        <v/>
      </c>
      <c r="L20" s="16">
        <f>IF($A20="","",IFERROR(VLOOKUP($C20,Mapping!$A$5:$G$104,5,FALSE),""))</f>
        <v/>
      </c>
      <c r="M20" s="9">
        <f>IF($A20="","",$D20*IFERROR(VLOOKUP($C20,Mapping!$A$5:$G$104,6,FALSE),0))</f>
        <v/>
      </c>
      <c r="N20" s="16">
        <f>IF($A20="","",IF(COUNTIFS(Mapping!$A$5:$A$104,$C20)=0,"⚠ account code is not in Mapping",IF(NOT(ISNUMBER($D20)),"⚠ amount is missing or is text",IF($D20&lt;0,"Negative — a credit note or a reversal?",""))))</f>
        <v/>
      </c>
    </row>
    <row r="21">
      <c r="A21" s="14" t="n">
        <v>46112</v>
      </c>
      <c r="B21" s="6" t="inlineStr">
        <is>
          <t>Marketing and advertising — Q1 2026</t>
        </is>
      </c>
      <c r="C21" s="6" t="inlineStr">
        <is>
          <t>6010</t>
        </is>
      </c>
      <c r="D21" s="15" t="n">
        <v>18400</v>
      </c>
      <c r="E21" s="16">
        <f>IF($A21="","",IF('P&amp;L'!$B$3="Month",$F21,IF('P&amp;L'!$B$3="Year",TEXT($A21,"yyyy"),$G21)))</f>
        <v/>
      </c>
      <c r="F21" s="16">
        <f>IF($A21="","",TEXT($A21,"yyyy-mm"))</f>
        <v/>
      </c>
      <c r="G21" s="16">
        <f>IF($A21="","",TEXT($A21,"yyyy")&amp;"-Q"&amp;ROUNDUP(MONTH($A21)/3,0))</f>
        <v/>
      </c>
      <c r="H21" s="16">
        <f>IF($A21="","",IFERROR(VLOOKUP($C21,Mapping!$A$5:$G$104,2,FALSE),"⚠ not in Mapping"))</f>
        <v/>
      </c>
      <c r="I21" s="16">
        <f>IF($A21="","",IFERROR(VLOOKUP($C21,Mapping!$A$5:$G$104,3,FALSE),"⚠ unmapped"))</f>
        <v/>
      </c>
      <c r="J21" s="16">
        <f>IF($A21="","",IFERROR(VLOOKUP($C21,Mapping!$A$5:$G$104,4,FALSE),"⚠ unmapped"))</f>
        <v/>
      </c>
      <c r="K21" s="9">
        <f>IF($A21="","",$D21*(1-IFERROR(VLOOKUP($C21,Mapping!$A$5:$G$104,6,FALSE),0)))</f>
        <v/>
      </c>
      <c r="L21" s="16">
        <f>IF($A21="","",IFERROR(VLOOKUP($C21,Mapping!$A$5:$G$104,5,FALSE),""))</f>
        <v/>
      </c>
      <c r="M21" s="9">
        <f>IF($A21="","",$D21*IFERROR(VLOOKUP($C21,Mapping!$A$5:$G$104,6,FALSE),0))</f>
        <v/>
      </c>
      <c r="N21" s="16">
        <f>IF($A21="","",IF(COUNTIFS(Mapping!$A$5:$A$104,$C21)=0,"⚠ account code is not in Mapping",IF(NOT(ISNUMBER($D21)),"⚠ amount is missing or is text",IF($D21&lt;0,"Negative — a credit note or a reversal?",""))))</f>
        <v/>
      </c>
    </row>
    <row r="22">
      <c r="A22" s="14" t="n">
        <v>46203</v>
      </c>
      <c r="B22" s="6" t="inlineStr">
        <is>
          <t>Marketing and advertising — Q2 2026</t>
        </is>
      </c>
      <c r="C22" s="6" t="inlineStr">
        <is>
          <t>6010</t>
        </is>
      </c>
      <c r="D22" s="15" t="n">
        <v>22600</v>
      </c>
      <c r="E22" s="16">
        <f>IF($A22="","",IF('P&amp;L'!$B$3="Month",$F22,IF('P&amp;L'!$B$3="Year",TEXT($A22,"yyyy"),$G22)))</f>
        <v/>
      </c>
      <c r="F22" s="16">
        <f>IF($A22="","",TEXT($A22,"yyyy-mm"))</f>
        <v/>
      </c>
      <c r="G22" s="16">
        <f>IF($A22="","",TEXT($A22,"yyyy")&amp;"-Q"&amp;ROUNDUP(MONTH($A22)/3,0))</f>
        <v/>
      </c>
      <c r="H22" s="16">
        <f>IF($A22="","",IFERROR(VLOOKUP($C22,Mapping!$A$5:$G$104,2,FALSE),"⚠ not in Mapping"))</f>
        <v/>
      </c>
      <c r="I22" s="16">
        <f>IF($A22="","",IFERROR(VLOOKUP($C22,Mapping!$A$5:$G$104,3,FALSE),"⚠ unmapped"))</f>
        <v/>
      </c>
      <c r="J22" s="16">
        <f>IF($A22="","",IFERROR(VLOOKUP($C22,Mapping!$A$5:$G$104,4,FALSE),"⚠ unmapped"))</f>
        <v/>
      </c>
      <c r="K22" s="9">
        <f>IF($A22="","",$D22*(1-IFERROR(VLOOKUP($C22,Mapping!$A$5:$G$104,6,FALSE),0)))</f>
        <v/>
      </c>
      <c r="L22" s="16">
        <f>IF($A22="","",IFERROR(VLOOKUP($C22,Mapping!$A$5:$G$104,5,FALSE),""))</f>
        <v/>
      </c>
      <c r="M22" s="9">
        <f>IF($A22="","",$D22*IFERROR(VLOOKUP($C22,Mapping!$A$5:$G$104,6,FALSE),0))</f>
        <v/>
      </c>
      <c r="N22" s="16">
        <f>IF($A22="","",IF(COUNTIFS(Mapping!$A$5:$A$104,$C22)=0,"⚠ account code is not in Mapping",IF(NOT(ISNUMBER($D22)),"⚠ amount is missing or is text",IF($D22&lt;0,"Negative — a credit note or a reversal?",""))))</f>
        <v/>
      </c>
    </row>
    <row r="23">
      <c r="A23" s="14" t="n">
        <v>46112</v>
      </c>
      <c r="B23" s="6" t="inlineStr">
        <is>
          <t>Rent, service charge and utilities — Q1 2026</t>
        </is>
      </c>
      <c r="C23" s="6" t="inlineStr">
        <is>
          <t>6020</t>
        </is>
      </c>
      <c r="D23" s="15" t="n">
        <v>21000</v>
      </c>
      <c r="E23" s="16">
        <f>IF($A23="","",IF('P&amp;L'!$B$3="Month",$F23,IF('P&amp;L'!$B$3="Year",TEXT($A23,"yyyy"),$G23)))</f>
        <v/>
      </c>
      <c r="F23" s="16">
        <f>IF($A23="","",TEXT($A23,"yyyy-mm"))</f>
        <v/>
      </c>
      <c r="G23" s="16">
        <f>IF($A23="","",TEXT($A23,"yyyy")&amp;"-Q"&amp;ROUNDUP(MONTH($A23)/3,0))</f>
        <v/>
      </c>
      <c r="H23" s="16">
        <f>IF($A23="","",IFERROR(VLOOKUP($C23,Mapping!$A$5:$G$104,2,FALSE),"⚠ not in Mapping"))</f>
        <v/>
      </c>
      <c r="I23" s="16">
        <f>IF($A23="","",IFERROR(VLOOKUP($C23,Mapping!$A$5:$G$104,3,FALSE),"⚠ unmapped"))</f>
        <v/>
      </c>
      <c r="J23" s="16">
        <f>IF($A23="","",IFERROR(VLOOKUP($C23,Mapping!$A$5:$G$104,4,FALSE),"⚠ unmapped"))</f>
        <v/>
      </c>
      <c r="K23" s="9">
        <f>IF($A23="","",$D23*(1-IFERROR(VLOOKUP($C23,Mapping!$A$5:$G$104,6,FALSE),0)))</f>
        <v/>
      </c>
      <c r="L23" s="16">
        <f>IF($A23="","",IFERROR(VLOOKUP($C23,Mapping!$A$5:$G$104,5,FALSE),""))</f>
        <v/>
      </c>
      <c r="M23" s="9">
        <f>IF($A23="","",$D23*IFERROR(VLOOKUP($C23,Mapping!$A$5:$G$104,6,FALSE),0))</f>
        <v/>
      </c>
      <c r="N23" s="16">
        <f>IF($A23="","",IF(COUNTIFS(Mapping!$A$5:$A$104,$C23)=0,"⚠ account code is not in Mapping",IF(NOT(ISNUMBER($D23)),"⚠ amount is missing or is text",IF($D23&lt;0,"Negative — a credit note or a reversal?",""))))</f>
        <v/>
      </c>
    </row>
    <row r="24">
      <c r="A24" s="14" t="n">
        <v>46203</v>
      </c>
      <c r="B24" s="6" t="inlineStr">
        <is>
          <t>Rent, service charge and utilities — Q2 2026</t>
        </is>
      </c>
      <c r="C24" s="6" t="inlineStr">
        <is>
          <t>6020</t>
        </is>
      </c>
      <c r="D24" s="15" t="n">
        <v>21000</v>
      </c>
      <c r="E24" s="16">
        <f>IF($A24="","",IF('P&amp;L'!$B$3="Month",$F24,IF('P&amp;L'!$B$3="Year",TEXT($A24,"yyyy"),$G24)))</f>
        <v/>
      </c>
      <c r="F24" s="16">
        <f>IF($A24="","",TEXT($A24,"yyyy-mm"))</f>
        <v/>
      </c>
      <c r="G24" s="16">
        <f>IF($A24="","",TEXT($A24,"yyyy")&amp;"-Q"&amp;ROUNDUP(MONTH($A24)/3,0))</f>
        <v/>
      </c>
      <c r="H24" s="16">
        <f>IF($A24="","",IFERROR(VLOOKUP($C24,Mapping!$A$5:$G$104,2,FALSE),"⚠ not in Mapping"))</f>
        <v/>
      </c>
      <c r="I24" s="16">
        <f>IF($A24="","",IFERROR(VLOOKUP($C24,Mapping!$A$5:$G$104,3,FALSE),"⚠ unmapped"))</f>
        <v/>
      </c>
      <c r="J24" s="16">
        <f>IF($A24="","",IFERROR(VLOOKUP($C24,Mapping!$A$5:$G$104,4,FALSE),"⚠ unmapped"))</f>
        <v/>
      </c>
      <c r="K24" s="9">
        <f>IF($A24="","",$D24*(1-IFERROR(VLOOKUP($C24,Mapping!$A$5:$G$104,6,FALSE),0)))</f>
        <v/>
      </c>
      <c r="L24" s="16">
        <f>IF($A24="","",IFERROR(VLOOKUP($C24,Mapping!$A$5:$G$104,5,FALSE),""))</f>
        <v/>
      </c>
      <c r="M24" s="9">
        <f>IF($A24="","",$D24*IFERROR(VLOOKUP($C24,Mapping!$A$5:$G$104,6,FALSE),0))</f>
        <v/>
      </c>
      <c r="N24" s="16">
        <f>IF($A24="","",IF(COUNTIFS(Mapping!$A$5:$A$104,$C24)=0,"⚠ account code is not in Mapping",IF(NOT(ISNUMBER($D24)),"⚠ amount is missing or is text",IF($D24&lt;0,"Negative — a credit note or a reversal?",""))))</f>
        <v/>
      </c>
    </row>
    <row r="25">
      <c r="A25" s="14" t="n">
        <v>46112</v>
      </c>
      <c r="B25" s="6" t="inlineStr">
        <is>
          <t>Software and subscriptions — Q1 2026</t>
        </is>
      </c>
      <c r="C25" s="6" t="inlineStr">
        <is>
          <t>6030</t>
        </is>
      </c>
      <c r="D25" s="15" t="n">
        <v>14300</v>
      </c>
      <c r="E25" s="16">
        <f>IF($A25="","",IF('P&amp;L'!$B$3="Month",$F25,IF('P&amp;L'!$B$3="Year",TEXT($A25,"yyyy"),$G25)))</f>
        <v/>
      </c>
      <c r="F25" s="16">
        <f>IF($A25="","",TEXT($A25,"yyyy-mm"))</f>
        <v/>
      </c>
      <c r="G25" s="16">
        <f>IF($A25="","",TEXT($A25,"yyyy")&amp;"-Q"&amp;ROUNDUP(MONTH($A25)/3,0))</f>
        <v/>
      </c>
      <c r="H25" s="16">
        <f>IF($A25="","",IFERROR(VLOOKUP($C25,Mapping!$A$5:$G$104,2,FALSE),"⚠ not in Mapping"))</f>
        <v/>
      </c>
      <c r="I25" s="16">
        <f>IF($A25="","",IFERROR(VLOOKUP($C25,Mapping!$A$5:$G$104,3,FALSE),"⚠ unmapped"))</f>
        <v/>
      </c>
      <c r="J25" s="16">
        <f>IF($A25="","",IFERROR(VLOOKUP($C25,Mapping!$A$5:$G$104,4,FALSE),"⚠ unmapped"))</f>
        <v/>
      </c>
      <c r="K25" s="9">
        <f>IF($A25="","",$D25*(1-IFERROR(VLOOKUP($C25,Mapping!$A$5:$G$104,6,FALSE),0)))</f>
        <v/>
      </c>
      <c r="L25" s="16">
        <f>IF($A25="","",IFERROR(VLOOKUP($C25,Mapping!$A$5:$G$104,5,FALSE),""))</f>
        <v/>
      </c>
      <c r="M25" s="9">
        <f>IF($A25="","",$D25*IFERROR(VLOOKUP($C25,Mapping!$A$5:$G$104,6,FALSE),0))</f>
        <v/>
      </c>
      <c r="N25" s="16">
        <f>IF($A25="","",IF(COUNTIFS(Mapping!$A$5:$A$104,$C25)=0,"⚠ account code is not in Mapping",IF(NOT(ISNUMBER($D25)),"⚠ amount is missing or is text",IF($D25&lt;0,"Negative — a credit note or a reversal?",""))))</f>
        <v/>
      </c>
    </row>
    <row r="26">
      <c r="A26" s="14" t="n">
        <v>46203</v>
      </c>
      <c r="B26" s="6" t="inlineStr">
        <is>
          <t>Software and subscriptions — Q2 2026</t>
        </is>
      </c>
      <c r="C26" s="6" t="inlineStr">
        <is>
          <t>6030</t>
        </is>
      </c>
      <c r="D26" s="15" t="n">
        <v>15900</v>
      </c>
      <c r="E26" s="16">
        <f>IF($A26="","",IF('P&amp;L'!$B$3="Month",$F26,IF('P&amp;L'!$B$3="Year",TEXT($A26,"yyyy"),$G26)))</f>
        <v/>
      </c>
      <c r="F26" s="16">
        <f>IF($A26="","",TEXT($A26,"yyyy-mm"))</f>
        <v/>
      </c>
      <c r="G26" s="16">
        <f>IF($A26="","",TEXT($A26,"yyyy")&amp;"-Q"&amp;ROUNDUP(MONTH($A26)/3,0))</f>
        <v/>
      </c>
      <c r="H26" s="16">
        <f>IF($A26="","",IFERROR(VLOOKUP($C26,Mapping!$A$5:$G$104,2,FALSE),"⚠ not in Mapping"))</f>
        <v/>
      </c>
      <c r="I26" s="16">
        <f>IF($A26="","",IFERROR(VLOOKUP($C26,Mapping!$A$5:$G$104,3,FALSE),"⚠ unmapped"))</f>
        <v/>
      </c>
      <c r="J26" s="16">
        <f>IF($A26="","",IFERROR(VLOOKUP($C26,Mapping!$A$5:$G$104,4,FALSE),"⚠ unmapped"))</f>
        <v/>
      </c>
      <c r="K26" s="9">
        <f>IF($A26="","",$D26*(1-IFERROR(VLOOKUP($C26,Mapping!$A$5:$G$104,6,FALSE),0)))</f>
        <v/>
      </c>
      <c r="L26" s="16">
        <f>IF($A26="","",IFERROR(VLOOKUP($C26,Mapping!$A$5:$G$104,5,FALSE),""))</f>
        <v/>
      </c>
      <c r="M26" s="9">
        <f>IF($A26="","",$D26*IFERROR(VLOOKUP($C26,Mapping!$A$5:$G$104,6,FALSE),0))</f>
        <v/>
      </c>
      <c r="N26" s="16">
        <f>IF($A26="","",IF(COUNTIFS(Mapping!$A$5:$A$104,$C26)=0,"⚠ account code is not in Mapping",IF(NOT(ISNUMBER($D26)),"⚠ amount is missing or is text",IF($D26&lt;0,"Negative — a credit note or a reversal?",""))))</f>
        <v/>
      </c>
    </row>
    <row r="27">
      <c r="A27" s="14" t="n">
        <v>46112</v>
      </c>
      <c r="B27" s="6" t="inlineStr">
        <is>
          <t>Accounting, legal and professional fees — Q1 2026</t>
        </is>
      </c>
      <c r="C27" s="6" t="inlineStr">
        <is>
          <t>6040</t>
        </is>
      </c>
      <c r="D27" s="15" t="n">
        <v>7500</v>
      </c>
      <c r="E27" s="16">
        <f>IF($A27="","",IF('P&amp;L'!$B$3="Month",$F27,IF('P&amp;L'!$B$3="Year",TEXT($A27,"yyyy"),$G27)))</f>
        <v/>
      </c>
      <c r="F27" s="16">
        <f>IF($A27="","",TEXT($A27,"yyyy-mm"))</f>
        <v/>
      </c>
      <c r="G27" s="16">
        <f>IF($A27="","",TEXT($A27,"yyyy")&amp;"-Q"&amp;ROUNDUP(MONTH($A27)/3,0))</f>
        <v/>
      </c>
      <c r="H27" s="16">
        <f>IF($A27="","",IFERROR(VLOOKUP($C27,Mapping!$A$5:$G$104,2,FALSE),"⚠ not in Mapping"))</f>
        <v/>
      </c>
      <c r="I27" s="16">
        <f>IF($A27="","",IFERROR(VLOOKUP($C27,Mapping!$A$5:$G$104,3,FALSE),"⚠ unmapped"))</f>
        <v/>
      </c>
      <c r="J27" s="16">
        <f>IF($A27="","",IFERROR(VLOOKUP($C27,Mapping!$A$5:$G$104,4,FALSE),"⚠ unmapped"))</f>
        <v/>
      </c>
      <c r="K27" s="9">
        <f>IF($A27="","",$D27*(1-IFERROR(VLOOKUP($C27,Mapping!$A$5:$G$104,6,FALSE),0)))</f>
        <v/>
      </c>
      <c r="L27" s="16">
        <f>IF($A27="","",IFERROR(VLOOKUP($C27,Mapping!$A$5:$G$104,5,FALSE),""))</f>
        <v/>
      </c>
      <c r="M27" s="9">
        <f>IF($A27="","",$D27*IFERROR(VLOOKUP($C27,Mapping!$A$5:$G$104,6,FALSE),0))</f>
        <v/>
      </c>
      <c r="N27" s="16">
        <f>IF($A27="","",IF(COUNTIFS(Mapping!$A$5:$A$104,$C27)=0,"⚠ account code is not in Mapping",IF(NOT(ISNUMBER($D27)),"⚠ amount is missing or is text",IF($D27&lt;0,"Negative — a credit note or a reversal?",""))))</f>
        <v/>
      </c>
    </row>
    <row r="28">
      <c r="A28" s="14" t="n">
        <v>46203</v>
      </c>
      <c r="B28" s="6" t="inlineStr">
        <is>
          <t>Accounting, legal and professional fees — Q2 2026</t>
        </is>
      </c>
      <c r="C28" s="6" t="inlineStr">
        <is>
          <t>6040</t>
        </is>
      </c>
      <c r="D28" s="15" t="n">
        <v>9200</v>
      </c>
      <c r="E28" s="16">
        <f>IF($A28="","",IF('P&amp;L'!$B$3="Month",$F28,IF('P&amp;L'!$B$3="Year",TEXT($A28,"yyyy"),$G28)))</f>
        <v/>
      </c>
      <c r="F28" s="16">
        <f>IF($A28="","",TEXT($A28,"yyyy-mm"))</f>
        <v/>
      </c>
      <c r="G28" s="16">
        <f>IF($A28="","",TEXT($A28,"yyyy")&amp;"-Q"&amp;ROUNDUP(MONTH($A28)/3,0))</f>
        <v/>
      </c>
      <c r="H28" s="16">
        <f>IF($A28="","",IFERROR(VLOOKUP($C28,Mapping!$A$5:$G$104,2,FALSE),"⚠ not in Mapping"))</f>
        <v/>
      </c>
      <c r="I28" s="16">
        <f>IF($A28="","",IFERROR(VLOOKUP($C28,Mapping!$A$5:$G$104,3,FALSE),"⚠ unmapped"))</f>
        <v/>
      </c>
      <c r="J28" s="16">
        <f>IF($A28="","",IFERROR(VLOOKUP($C28,Mapping!$A$5:$G$104,4,FALSE),"⚠ unmapped"))</f>
        <v/>
      </c>
      <c r="K28" s="9">
        <f>IF($A28="","",$D28*(1-IFERROR(VLOOKUP($C28,Mapping!$A$5:$G$104,6,FALSE),0)))</f>
        <v/>
      </c>
      <c r="L28" s="16">
        <f>IF($A28="","",IFERROR(VLOOKUP($C28,Mapping!$A$5:$G$104,5,FALSE),""))</f>
        <v/>
      </c>
      <c r="M28" s="9">
        <f>IF($A28="","",$D28*IFERROR(VLOOKUP($C28,Mapping!$A$5:$G$104,6,FALSE),0))</f>
        <v/>
      </c>
      <c r="N28" s="16">
        <f>IF($A28="","",IF(COUNTIFS(Mapping!$A$5:$A$104,$C28)=0,"⚠ account code is not in Mapping",IF(NOT(ISNUMBER($D28)),"⚠ amount is missing or is text",IF($D28&lt;0,"Negative — a credit note or a reversal?",""))))</f>
        <v/>
      </c>
    </row>
    <row r="29">
      <c r="A29" s="14" t="n">
        <v>46112</v>
      </c>
      <c r="B29" s="6" t="inlineStr">
        <is>
          <t>Travel, subsistence and entertainment — Q1 2026</t>
        </is>
      </c>
      <c r="C29" s="6" t="inlineStr">
        <is>
          <t>6050</t>
        </is>
      </c>
      <c r="D29" s="15" t="n">
        <v>4900</v>
      </c>
      <c r="E29" s="16">
        <f>IF($A29="","",IF('P&amp;L'!$B$3="Month",$F29,IF('P&amp;L'!$B$3="Year",TEXT($A29,"yyyy"),$G29)))</f>
        <v/>
      </c>
      <c r="F29" s="16">
        <f>IF($A29="","",TEXT($A29,"yyyy-mm"))</f>
        <v/>
      </c>
      <c r="G29" s="16">
        <f>IF($A29="","",TEXT($A29,"yyyy")&amp;"-Q"&amp;ROUNDUP(MONTH($A29)/3,0))</f>
        <v/>
      </c>
      <c r="H29" s="16">
        <f>IF($A29="","",IFERROR(VLOOKUP($C29,Mapping!$A$5:$G$104,2,FALSE),"⚠ not in Mapping"))</f>
        <v/>
      </c>
      <c r="I29" s="16">
        <f>IF($A29="","",IFERROR(VLOOKUP($C29,Mapping!$A$5:$G$104,3,FALSE),"⚠ unmapped"))</f>
        <v/>
      </c>
      <c r="J29" s="16">
        <f>IF($A29="","",IFERROR(VLOOKUP($C29,Mapping!$A$5:$G$104,4,FALSE),"⚠ unmapped"))</f>
        <v/>
      </c>
      <c r="K29" s="9">
        <f>IF($A29="","",$D29*(1-IFERROR(VLOOKUP($C29,Mapping!$A$5:$G$104,6,FALSE),0)))</f>
        <v/>
      </c>
      <c r="L29" s="16">
        <f>IF($A29="","",IFERROR(VLOOKUP($C29,Mapping!$A$5:$G$104,5,FALSE),""))</f>
        <v/>
      </c>
      <c r="M29" s="9">
        <f>IF($A29="","",$D29*IFERROR(VLOOKUP($C29,Mapping!$A$5:$G$104,6,FALSE),0))</f>
        <v/>
      </c>
      <c r="N29" s="16">
        <f>IF($A29="","",IF(COUNTIFS(Mapping!$A$5:$A$104,$C29)=0,"⚠ account code is not in Mapping",IF(NOT(ISNUMBER($D29)),"⚠ amount is missing or is text",IF($D29&lt;0,"Negative — a credit note or a reversal?",""))))</f>
        <v/>
      </c>
    </row>
    <row r="30">
      <c r="A30" s="14" t="n">
        <v>46203</v>
      </c>
      <c r="B30" s="6" t="inlineStr">
        <is>
          <t>Travel, subsistence and entertainment — Q2 2026</t>
        </is>
      </c>
      <c r="C30" s="6" t="inlineStr">
        <is>
          <t>6050</t>
        </is>
      </c>
      <c r="D30" s="15" t="n">
        <v>6600</v>
      </c>
      <c r="E30" s="16">
        <f>IF($A30="","",IF('P&amp;L'!$B$3="Month",$F30,IF('P&amp;L'!$B$3="Year",TEXT($A30,"yyyy"),$G30)))</f>
        <v/>
      </c>
      <c r="F30" s="16">
        <f>IF($A30="","",TEXT($A30,"yyyy-mm"))</f>
        <v/>
      </c>
      <c r="G30" s="16">
        <f>IF($A30="","",TEXT($A30,"yyyy")&amp;"-Q"&amp;ROUNDUP(MONTH($A30)/3,0))</f>
        <v/>
      </c>
      <c r="H30" s="16">
        <f>IF($A30="","",IFERROR(VLOOKUP($C30,Mapping!$A$5:$G$104,2,FALSE),"⚠ not in Mapping"))</f>
        <v/>
      </c>
      <c r="I30" s="16">
        <f>IF($A30="","",IFERROR(VLOOKUP($C30,Mapping!$A$5:$G$104,3,FALSE),"⚠ unmapped"))</f>
        <v/>
      </c>
      <c r="J30" s="16">
        <f>IF($A30="","",IFERROR(VLOOKUP($C30,Mapping!$A$5:$G$104,4,FALSE),"⚠ unmapped"))</f>
        <v/>
      </c>
      <c r="K30" s="9">
        <f>IF($A30="","",$D30*(1-IFERROR(VLOOKUP($C30,Mapping!$A$5:$G$104,6,FALSE),0)))</f>
        <v/>
      </c>
      <c r="L30" s="16">
        <f>IF($A30="","",IFERROR(VLOOKUP($C30,Mapping!$A$5:$G$104,5,FALSE),""))</f>
        <v/>
      </c>
      <c r="M30" s="9">
        <f>IF($A30="","",$D30*IFERROR(VLOOKUP($C30,Mapping!$A$5:$G$104,6,FALSE),0))</f>
        <v/>
      </c>
      <c r="N30" s="16">
        <f>IF($A30="","",IF(COUNTIFS(Mapping!$A$5:$A$104,$C30)=0,"⚠ account code is not in Mapping",IF(NOT(ISNUMBER($D30)),"⚠ amount is missing or is text",IF($D30&lt;0,"Negative — a credit note or a reversal?",""))))</f>
        <v/>
      </c>
    </row>
    <row r="31">
      <c r="A31" s="14" t="n">
        <v>46112</v>
      </c>
      <c r="B31" s="6" t="inlineStr">
        <is>
          <t>Depreciation and amortisation — Q1 2026</t>
        </is>
      </c>
      <c r="C31" s="6" t="inlineStr">
        <is>
          <t>6060</t>
        </is>
      </c>
      <c r="D31" s="15" t="n">
        <v>5400</v>
      </c>
      <c r="E31" s="16">
        <f>IF($A31="","",IF('P&amp;L'!$B$3="Month",$F31,IF('P&amp;L'!$B$3="Year",TEXT($A31,"yyyy"),$G31)))</f>
        <v/>
      </c>
      <c r="F31" s="16">
        <f>IF($A31="","",TEXT($A31,"yyyy-mm"))</f>
        <v/>
      </c>
      <c r="G31" s="16">
        <f>IF($A31="","",TEXT($A31,"yyyy")&amp;"-Q"&amp;ROUNDUP(MONTH($A31)/3,0))</f>
        <v/>
      </c>
      <c r="H31" s="16">
        <f>IF($A31="","",IFERROR(VLOOKUP($C31,Mapping!$A$5:$G$104,2,FALSE),"⚠ not in Mapping"))</f>
        <v/>
      </c>
      <c r="I31" s="16">
        <f>IF($A31="","",IFERROR(VLOOKUP($C31,Mapping!$A$5:$G$104,3,FALSE),"⚠ unmapped"))</f>
        <v/>
      </c>
      <c r="J31" s="16">
        <f>IF($A31="","",IFERROR(VLOOKUP($C31,Mapping!$A$5:$G$104,4,FALSE),"⚠ unmapped"))</f>
        <v/>
      </c>
      <c r="K31" s="9">
        <f>IF($A31="","",$D31*(1-IFERROR(VLOOKUP($C31,Mapping!$A$5:$G$104,6,FALSE),0)))</f>
        <v/>
      </c>
      <c r="L31" s="16">
        <f>IF($A31="","",IFERROR(VLOOKUP($C31,Mapping!$A$5:$G$104,5,FALSE),""))</f>
        <v/>
      </c>
      <c r="M31" s="9">
        <f>IF($A31="","",$D31*IFERROR(VLOOKUP($C31,Mapping!$A$5:$G$104,6,FALSE),0))</f>
        <v/>
      </c>
      <c r="N31" s="16">
        <f>IF($A31="","",IF(COUNTIFS(Mapping!$A$5:$A$104,$C31)=0,"⚠ account code is not in Mapping",IF(NOT(ISNUMBER($D31)),"⚠ amount is missing or is text",IF($D31&lt;0,"Negative — a credit note or a reversal?",""))))</f>
        <v/>
      </c>
    </row>
    <row r="32">
      <c r="A32" s="14" t="n">
        <v>46203</v>
      </c>
      <c r="B32" s="6" t="inlineStr">
        <is>
          <t>Depreciation and amortisation — Q2 2026</t>
        </is>
      </c>
      <c r="C32" s="6" t="inlineStr">
        <is>
          <t>6060</t>
        </is>
      </c>
      <c r="D32" s="15" t="n">
        <v>5400</v>
      </c>
      <c r="E32" s="16">
        <f>IF($A32="","",IF('P&amp;L'!$B$3="Month",$F32,IF('P&amp;L'!$B$3="Year",TEXT($A32,"yyyy"),$G32)))</f>
        <v/>
      </c>
      <c r="F32" s="16">
        <f>IF($A32="","",TEXT($A32,"yyyy-mm"))</f>
        <v/>
      </c>
      <c r="G32" s="16">
        <f>IF($A32="","",TEXT($A32,"yyyy")&amp;"-Q"&amp;ROUNDUP(MONTH($A32)/3,0))</f>
        <v/>
      </c>
      <c r="H32" s="16">
        <f>IF($A32="","",IFERROR(VLOOKUP($C32,Mapping!$A$5:$G$104,2,FALSE),"⚠ not in Mapping"))</f>
        <v/>
      </c>
      <c r="I32" s="16">
        <f>IF($A32="","",IFERROR(VLOOKUP($C32,Mapping!$A$5:$G$104,3,FALSE),"⚠ unmapped"))</f>
        <v/>
      </c>
      <c r="J32" s="16">
        <f>IF($A32="","",IFERROR(VLOOKUP($C32,Mapping!$A$5:$G$104,4,FALSE),"⚠ unmapped"))</f>
        <v/>
      </c>
      <c r="K32" s="9">
        <f>IF($A32="","",$D32*(1-IFERROR(VLOOKUP($C32,Mapping!$A$5:$G$104,6,FALSE),0)))</f>
        <v/>
      </c>
      <c r="L32" s="16">
        <f>IF($A32="","",IFERROR(VLOOKUP($C32,Mapping!$A$5:$G$104,5,FALSE),""))</f>
        <v/>
      </c>
      <c r="M32" s="9">
        <f>IF($A32="","",$D32*IFERROR(VLOOKUP($C32,Mapping!$A$5:$G$104,6,FALSE),0))</f>
        <v/>
      </c>
      <c r="N32" s="16">
        <f>IF($A32="","",IF(COUNTIFS(Mapping!$A$5:$A$104,$C32)=0,"⚠ account code is not in Mapping",IF(NOT(ISNUMBER($D32)),"⚠ amount is missing or is text",IF($D32&lt;0,"Negative — a credit note or a reversal?",""))))</f>
        <v/>
      </c>
    </row>
    <row r="33">
      <c r="A33" s="14" t="n">
        <v>46112</v>
      </c>
      <c r="B33" s="6" t="inlineStr">
        <is>
          <t>Insurance, bank charges and sundries — Q1 2026</t>
        </is>
      </c>
      <c r="C33" s="6" t="inlineStr">
        <is>
          <t>6070</t>
        </is>
      </c>
      <c r="D33" s="15" t="n">
        <v>2200</v>
      </c>
      <c r="E33" s="16">
        <f>IF($A33="","",IF('P&amp;L'!$B$3="Month",$F33,IF('P&amp;L'!$B$3="Year",TEXT($A33,"yyyy"),$G33)))</f>
        <v/>
      </c>
      <c r="F33" s="16">
        <f>IF($A33="","",TEXT($A33,"yyyy-mm"))</f>
        <v/>
      </c>
      <c r="G33" s="16">
        <f>IF($A33="","",TEXT($A33,"yyyy")&amp;"-Q"&amp;ROUNDUP(MONTH($A33)/3,0))</f>
        <v/>
      </c>
      <c r="H33" s="16">
        <f>IF($A33="","",IFERROR(VLOOKUP($C33,Mapping!$A$5:$G$104,2,FALSE),"⚠ not in Mapping"))</f>
        <v/>
      </c>
      <c r="I33" s="16">
        <f>IF($A33="","",IFERROR(VLOOKUP($C33,Mapping!$A$5:$G$104,3,FALSE),"⚠ unmapped"))</f>
        <v/>
      </c>
      <c r="J33" s="16">
        <f>IF($A33="","",IFERROR(VLOOKUP($C33,Mapping!$A$5:$G$104,4,FALSE),"⚠ unmapped"))</f>
        <v/>
      </c>
      <c r="K33" s="9">
        <f>IF($A33="","",$D33*(1-IFERROR(VLOOKUP($C33,Mapping!$A$5:$G$104,6,FALSE),0)))</f>
        <v/>
      </c>
      <c r="L33" s="16">
        <f>IF($A33="","",IFERROR(VLOOKUP($C33,Mapping!$A$5:$G$104,5,FALSE),""))</f>
        <v/>
      </c>
      <c r="M33" s="9">
        <f>IF($A33="","",$D33*IFERROR(VLOOKUP($C33,Mapping!$A$5:$G$104,6,FALSE),0))</f>
        <v/>
      </c>
      <c r="N33" s="16">
        <f>IF($A33="","",IF(COUNTIFS(Mapping!$A$5:$A$104,$C33)=0,"⚠ account code is not in Mapping",IF(NOT(ISNUMBER($D33)),"⚠ amount is missing or is text",IF($D33&lt;0,"Negative — a credit note or a reversal?",""))))</f>
        <v/>
      </c>
    </row>
    <row r="34">
      <c r="A34" s="14" t="n">
        <v>46203</v>
      </c>
      <c r="B34" s="6" t="inlineStr">
        <is>
          <t>Insurance, bank charges and sundries — Q2 2026</t>
        </is>
      </c>
      <c r="C34" s="6" t="inlineStr">
        <is>
          <t>6070</t>
        </is>
      </c>
      <c r="D34" s="15" t="n">
        <v>3400</v>
      </c>
      <c r="E34" s="16">
        <f>IF($A34="","",IF('P&amp;L'!$B$3="Month",$F34,IF('P&amp;L'!$B$3="Year",TEXT($A34,"yyyy"),$G34)))</f>
        <v/>
      </c>
      <c r="F34" s="16">
        <f>IF($A34="","",TEXT($A34,"yyyy-mm"))</f>
        <v/>
      </c>
      <c r="G34" s="16">
        <f>IF($A34="","",TEXT($A34,"yyyy")&amp;"-Q"&amp;ROUNDUP(MONTH($A34)/3,0))</f>
        <v/>
      </c>
      <c r="H34" s="16">
        <f>IF($A34="","",IFERROR(VLOOKUP($C34,Mapping!$A$5:$G$104,2,FALSE),"⚠ not in Mapping"))</f>
        <v/>
      </c>
      <c r="I34" s="16">
        <f>IF($A34="","",IFERROR(VLOOKUP($C34,Mapping!$A$5:$G$104,3,FALSE),"⚠ unmapped"))</f>
        <v/>
      </c>
      <c r="J34" s="16">
        <f>IF($A34="","",IFERROR(VLOOKUP($C34,Mapping!$A$5:$G$104,4,FALSE),"⚠ unmapped"))</f>
        <v/>
      </c>
      <c r="K34" s="9">
        <f>IF($A34="","",$D34*(1-IFERROR(VLOOKUP($C34,Mapping!$A$5:$G$104,6,FALSE),0)))</f>
        <v/>
      </c>
      <c r="L34" s="16">
        <f>IF($A34="","",IFERROR(VLOOKUP($C34,Mapping!$A$5:$G$104,5,FALSE),""))</f>
        <v/>
      </c>
      <c r="M34" s="9">
        <f>IF($A34="","",$D34*IFERROR(VLOOKUP($C34,Mapping!$A$5:$G$104,6,FALSE),0))</f>
        <v/>
      </c>
      <c r="N34" s="16">
        <f>IF($A34="","",IF(COUNTIFS(Mapping!$A$5:$A$104,$C34)=0,"⚠ account code is not in Mapping",IF(NOT(ISNUMBER($D34)),"⚠ amount is missing or is text",IF($D34&lt;0,"Negative — a credit note or a reversal?",""))))</f>
        <v/>
      </c>
    </row>
    <row r="35">
      <c r="A35" s="14" t="n">
        <v>46112</v>
      </c>
      <c r="B35" s="6" t="inlineStr">
        <is>
          <t>Loan and overdraft interest — Q1 2026</t>
        </is>
      </c>
      <c r="C35" s="6" t="inlineStr">
        <is>
          <t>7100</t>
        </is>
      </c>
      <c r="D35" s="15" t="n">
        <v>3200</v>
      </c>
      <c r="E35" s="16">
        <f>IF($A35="","",IF('P&amp;L'!$B$3="Month",$F35,IF('P&amp;L'!$B$3="Year",TEXT($A35,"yyyy"),$G35)))</f>
        <v/>
      </c>
      <c r="F35" s="16">
        <f>IF($A35="","",TEXT($A35,"yyyy-mm"))</f>
        <v/>
      </c>
      <c r="G35" s="16">
        <f>IF($A35="","",TEXT($A35,"yyyy")&amp;"-Q"&amp;ROUNDUP(MONTH($A35)/3,0))</f>
        <v/>
      </c>
      <c r="H35" s="16">
        <f>IF($A35="","",IFERROR(VLOOKUP($C35,Mapping!$A$5:$G$104,2,FALSE),"⚠ not in Mapping"))</f>
        <v/>
      </c>
      <c r="I35" s="16">
        <f>IF($A35="","",IFERROR(VLOOKUP($C35,Mapping!$A$5:$G$104,3,FALSE),"⚠ unmapped"))</f>
        <v/>
      </c>
      <c r="J35" s="16">
        <f>IF($A35="","",IFERROR(VLOOKUP($C35,Mapping!$A$5:$G$104,4,FALSE),"⚠ unmapped"))</f>
        <v/>
      </c>
      <c r="K35" s="9">
        <f>IF($A35="","",$D35*(1-IFERROR(VLOOKUP($C35,Mapping!$A$5:$G$104,6,FALSE),0)))</f>
        <v/>
      </c>
      <c r="L35" s="16">
        <f>IF($A35="","",IFERROR(VLOOKUP($C35,Mapping!$A$5:$G$104,5,FALSE),""))</f>
        <v/>
      </c>
      <c r="M35" s="9">
        <f>IF($A35="","",$D35*IFERROR(VLOOKUP($C35,Mapping!$A$5:$G$104,6,FALSE),0))</f>
        <v/>
      </c>
      <c r="N35" s="16">
        <f>IF($A35="","",IF(COUNTIFS(Mapping!$A$5:$A$104,$C35)=0,"⚠ account code is not in Mapping",IF(NOT(ISNUMBER($D35)),"⚠ amount is missing or is text",IF($D35&lt;0,"Negative — a credit note or a reversal?",""))))</f>
        <v/>
      </c>
    </row>
    <row r="36">
      <c r="A36" s="14" t="n">
        <v>46203</v>
      </c>
      <c r="B36" s="6" t="inlineStr">
        <is>
          <t>Loan and overdraft interest — Q2 2026</t>
        </is>
      </c>
      <c r="C36" s="6" t="inlineStr">
        <is>
          <t>7100</t>
        </is>
      </c>
      <c r="D36" s="15" t="n">
        <v>3100</v>
      </c>
      <c r="E36" s="16">
        <f>IF($A36="","",IF('P&amp;L'!$B$3="Month",$F36,IF('P&amp;L'!$B$3="Year",TEXT($A36,"yyyy"),$G36)))</f>
        <v/>
      </c>
      <c r="F36" s="16">
        <f>IF($A36="","",TEXT($A36,"yyyy-mm"))</f>
        <v/>
      </c>
      <c r="G36" s="16">
        <f>IF($A36="","",TEXT($A36,"yyyy")&amp;"-Q"&amp;ROUNDUP(MONTH($A36)/3,0))</f>
        <v/>
      </c>
      <c r="H36" s="16">
        <f>IF($A36="","",IFERROR(VLOOKUP($C36,Mapping!$A$5:$G$104,2,FALSE),"⚠ not in Mapping"))</f>
        <v/>
      </c>
      <c r="I36" s="16">
        <f>IF($A36="","",IFERROR(VLOOKUP($C36,Mapping!$A$5:$G$104,3,FALSE),"⚠ unmapped"))</f>
        <v/>
      </c>
      <c r="J36" s="16">
        <f>IF($A36="","",IFERROR(VLOOKUP($C36,Mapping!$A$5:$G$104,4,FALSE),"⚠ unmapped"))</f>
        <v/>
      </c>
      <c r="K36" s="9">
        <f>IF($A36="","",$D36*(1-IFERROR(VLOOKUP($C36,Mapping!$A$5:$G$104,6,FALSE),0)))</f>
        <v/>
      </c>
      <c r="L36" s="16">
        <f>IF($A36="","",IFERROR(VLOOKUP($C36,Mapping!$A$5:$G$104,5,FALSE),""))</f>
        <v/>
      </c>
      <c r="M36" s="9">
        <f>IF($A36="","",$D36*IFERROR(VLOOKUP($C36,Mapping!$A$5:$G$104,6,FALSE),0))</f>
        <v/>
      </c>
      <c r="N36" s="16">
        <f>IF($A36="","",IF(COUNTIFS(Mapping!$A$5:$A$104,$C36)=0,"⚠ account code is not in Mapping",IF(NOT(ISNUMBER($D36)),"⚠ amount is missing or is text",IF($D36&lt;0,"Negative — a credit note or a reversal?",""))))</f>
        <v/>
      </c>
    </row>
    <row r="37">
      <c r="A37" s="14" t="n">
        <v>46112</v>
      </c>
      <c r="B37" s="6" t="inlineStr">
        <is>
          <t>Corporation tax charge — Q1 2026</t>
        </is>
      </c>
      <c r="C37" s="6" t="inlineStr">
        <is>
          <t>7900</t>
        </is>
      </c>
      <c r="D37" s="15" t="n">
        <v>13800</v>
      </c>
      <c r="E37" s="16">
        <f>IF($A37="","",IF('P&amp;L'!$B$3="Month",$F37,IF('P&amp;L'!$B$3="Year",TEXT($A37,"yyyy"),$G37)))</f>
        <v/>
      </c>
      <c r="F37" s="16">
        <f>IF($A37="","",TEXT($A37,"yyyy-mm"))</f>
        <v/>
      </c>
      <c r="G37" s="16">
        <f>IF($A37="","",TEXT($A37,"yyyy")&amp;"-Q"&amp;ROUNDUP(MONTH($A37)/3,0))</f>
        <v/>
      </c>
      <c r="H37" s="16">
        <f>IF($A37="","",IFERROR(VLOOKUP($C37,Mapping!$A$5:$G$104,2,FALSE),"⚠ not in Mapping"))</f>
        <v/>
      </c>
      <c r="I37" s="16">
        <f>IF($A37="","",IFERROR(VLOOKUP($C37,Mapping!$A$5:$G$104,3,FALSE),"⚠ unmapped"))</f>
        <v/>
      </c>
      <c r="J37" s="16">
        <f>IF($A37="","",IFERROR(VLOOKUP($C37,Mapping!$A$5:$G$104,4,FALSE),"⚠ unmapped"))</f>
        <v/>
      </c>
      <c r="K37" s="9">
        <f>IF($A37="","",$D37*(1-IFERROR(VLOOKUP($C37,Mapping!$A$5:$G$104,6,FALSE),0)))</f>
        <v/>
      </c>
      <c r="L37" s="16">
        <f>IF($A37="","",IFERROR(VLOOKUP($C37,Mapping!$A$5:$G$104,5,FALSE),""))</f>
        <v/>
      </c>
      <c r="M37" s="9">
        <f>IF($A37="","",$D37*IFERROR(VLOOKUP($C37,Mapping!$A$5:$G$104,6,FALSE),0))</f>
        <v/>
      </c>
      <c r="N37" s="16">
        <f>IF($A37="","",IF(COUNTIFS(Mapping!$A$5:$A$104,$C37)=0,"⚠ account code is not in Mapping",IF(NOT(ISNUMBER($D37)),"⚠ amount is missing or is text",IF($D37&lt;0,"Negative — a credit note or a reversal?",""))))</f>
        <v/>
      </c>
    </row>
    <row r="38">
      <c r="A38" s="14" t="n">
        <v>46203</v>
      </c>
      <c r="B38" s="6" t="inlineStr">
        <is>
          <t>Corporation tax charge — Q2 2026</t>
        </is>
      </c>
      <c r="C38" s="6" t="inlineStr">
        <is>
          <t>7900</t>
        </is>
      </c>
      <c r="D38" s="15" t="n">
        <v>18800</v>
      </c>
      <c r="E38" s="16">
        <f>IF($A38="","",IF('P&amp;L'!$B$3="Month",$F38,IF('P&amp;L'!$B$3="Year",TEXT($A38,"yyyy"),$G38)))</f>
        <v/>
      </c>
      <c r="F38" s="16">
        <f>IF($A38="","",TEXT($A38,"yyyy-mm"))</f>
        <v/>
      </c>
      <c r="G38" s="16">
        <f>IF($A38="","",TEXT($A38,"yyyy")&amp;"-Q"&amp;ROUNDUP(MONTH($A38)/3,0))</f>
        <v/>
      </c>
      <c r="H38" s="16">
        <f>IF($A38="","",IFERROR(VLOOKUP($C38,Mapping!$A$5:$G$104,2,FALSE),"⚠ not in Mapping"))</f>
        <v/>
      </c>
      <c r="I38" s="16">
        <f>IF($A38="","",IFERROR(VLOOKUP($C38,Mapping!$A$5:$G$104,3,FALSE),"⚠ unmapped"))</f>
        <v/>
      </c>
      <c r="J38" s="16">
        <f>IF($A38="","",IFERROR(VLOOKUP($C38,Mapping!$A$5:$G$104,4,FALSE),"⚠ unmapped"))</f>
        <v/>
      </c>
      <c r="K38" s="9">
        <f>IF($A38="","",$D38*(1-IFERROR(VLOOKUP($C38,Mapping!$A$5:$G$104,6,FALSE),0)))</f>
        <v/>
      </c>
      <c r="L38" s="16">
        <f>IF($A38="","",IFERROR(VLOOKUP($C38,Mapping!$A$5:$G$104,5,FALSE),""))</f>
        <v/>
      </c>
      <c r="M38" s="9">
        <f>IF($A38="","",$D38*IFERROR(VLOOKUP($C38,Mapping!$A$5:$G$104,6,FALSE),0))</f>
        <v/>
      </c>
      <c r="N38" s="16">
        <f>IF($A38="","",IF(COUNTIFS(Mapping!$A$5:$A$104,$C38)=0,"⚠ account code is not in Mapping",IF(NOT(ISNUMBER($D38)),"⚠ amount is missing or is text",IF($D38&lt;0,"Negative — a credit note or a reversal?",""))))</f>
        <v/>
      </c>
    </row>
    <row r="39">
      <c r="A39" s="14" t="n"/>
      <c r="B39" s="6" t="n"/>
      <c r="C39" s="6" t="n"/>
      <c r="D39" s="15" t="n"/>
      <c r="E39" s="16">
        <f>IF($A39="","",IF('P&amp;L'!$B$3="Month",$F39,IF('P&amp;L'!$B$3="Year",TEXT($A39,"yyyy"),$G39)))</f>
        <v/>
      </c>
      <c r="F39" s="16">
        <f>IF($A39="","",TEXT($A39,"yyyy-mm"))</f>
        <v/>
      </c>
      <c r="G39" s="16">
        <f>IF($A39="","",TEXT($A39,"yyyy")&amp;"-Q"&amp;ROUNDUP(MONTH($A39)/3,0))</f>
        <v/>
      </c>
      <c r="H39" s="16">
        <f>IF($A39="","",IFERROR(VLOOKUP($C39,Mapping!$A$5:$G$104,2,FALSE),"⚠ not in Mapping"))</f>
        <v/>
      </c>
      <c r="I39" s="16">
        <f>IF($A39="","",IFERROR(VLOOKUP($C39,Mapping!$A$5:$G$104,3,FALSE),"⚠ unmapped"))</f>
        <v/>
      </c>
      <c r="J39" s="16">
        <f>IF($A39="","",IFERROR(VLOOKUP($C39,Mapping!$A$5:$G$104,4,FALSE),"⚠ unmapped"))</f>
        <v/>
      </c>
      <c r="K39" s="9">
        <f>IF($A39="","",$D39*(1-IFERROR(VLOOKUP($C39,Mapping!$A$5:$G$104,6,FALSE),0)))</f>
        <v/>
      </c>
      <c r="L39" s="16">
        <f>IF($A39="","",IFERROR(VLOOKUP($C39,Mapping!$A$5:$G$104,5,FALSE),""))</f>
        <v/>
      </c>
      <c r="M39" s="9">
        <f>IF($A39="","",$D39*IFERROR(VLOOKUP($C39,Mapping!$A$5:$G$104,6,FALSE),0))</f>
        <v/>
      </c>
      <c r="N39" s="16">
        <f>IF($A39="","",IF(COUNTIFS(Mapping!$A$5:$A$104,$C39)=0,"⚠ account code is not in Mapping",IF(NOT(ISNUMBER($D39)),"⚠ amount is missing or is text",IF($D39&lt;0,"Negative — a credit note or a reversal?",""))))</f>
        <v/>
      </c>
    </row>
    <row r="40">
      <c r="A40" s="14" t="n"/>
      <c r="B40" s="6" t="n"/>
      <c r="C40" s="6" t="n"/>
      <c r="D40" s="15" t="n"/>
      <c r="E40" s="16">
        <f>IF($A40="","",IF('P&amp;L'!$B$3="Month",$F40,IF('P&amp;L'!$B$3="Year",TEXT($A40,"yyyy"),$G40)))</f>
        <v/>
      </c>
      <c r="F40" s="16">
        <f>IF($A40="","",TEXT($A40,"yyyy-mm"))</f>
        <v/>
      </c>
      <c r="G40" s="16">
        <f>IF($A40="","",TEXT($A40,"yyyy")&amp;"-Q"&amp;ROUNDUP(MONTH($A40)/3,0))</f>
        <v/>
      </c>
      <c r="H40" s="16">
        <f>IF($A40="","",IFERROR(VLOOKUP($C40,Mapping!$A$5:$G$104,2,FALSE),"⚠ not in Mapping"))</f>
        <v/>
      </c>
      <c r="I40" s="16">
        <f>IF($A40="","",IFERROR(VLOOKUP($C40,Mapping!$A$5:$G$104,3,FALSE),"⚠ unmapped"))</f>
        <v/>
      </c>
      <c r="J40" s="16">
        <f>IF($A40="","",IFERROR(VLOOKUP($C40,Mapping!$A$5:$G$104,4,FALSE),"⚠ unmapped"))</f>
        <v/>
      </c>
      <c r="K40" s="9">
        <f>IF($A40="","",$D40*(1-IFERROR(VLOOKUP($C40,Mapping!$A$5:$G$104,6,FALSE),0)))</f>
        <v/>
      </c>
      <c r="L40" s="16">
        <f>IF($A40="","",IFERROR(VLOOKUP($C40,Mapping!$A$5:$G$104,5,FALSE),""))</f>
        <v/>
      </c>
      <c r="M40" s="9">
        <f>IF($A40="","",$D40*IFERROR(VLOOKUP($C40,Mapping!$A$5:$G$104,6,FALSE),0))</f>
        <v/>
      </c>
      <c r="N40" s="16">
        <f>IF($A40="","",IF(COUNTIFS(Mapping!$A$5:$A$104,$C40)=0,"⚠ account code is not in Mapping",IF(NOT(ISNUMBER($D40)),"⚠ amount is missing or is text",IF($D40&lt;0,"Negative — a credit note or a reversal?",""))))</f>
        <v/>
      </c>
    </row>
    <row r="41">
      <c r="A41" s="14" t="n"/>
      <c r="B41" s="6" t="n"/>
      <c r="C41" s="6" t="n"/>
      <c r="D41" s="15" t="n"/>
      <c r="E41" s="16">
        <f>IF($A41="","",IF('P&amp;L'!$B$3="Month",$F41,IF('P&amp;L'!$B$3="Year",TEXT($A41,"yyyy"),$G41)))</f>
        <v/>
      </c>
      <c r="F41" s="16">
        <f>IF($A41="","",TEXT($A41,"yyyy-mm"))</f>
        <v/>
      </c>
      <c r="G41" s="16">
        <f>IF($A41="","",TEXT($A41,"yyyy")&amp;"-Q"&amp;ROUNDUP(MONTH($A41)/3,0))</f>
        <v/>
      </c>
      <c r="H41" s="16">
        <f>IF($A41="","",IFERROR(VLOOKUP($C41,Mapping!$A$5:$G$104,2,FALSE),"⚠ not in Mapping"))</f>
        <v/>
      </c>
      <c r="I41" s="16">
        <f>IF($A41="","",IFERROR(VLOOKUP($C41,Mapping!$A$5:$G$104,3,FALSE),"⚠ unmapped"))</f>
        <v/>
      </c>
      <c r="J41" s="16">
        <f>IF($A41="","",IFERROR(VLOOKUP($C41,Mapping!$A$5:$G$104,4,FALSE),"⚠ unmapped"))</f>
        <v/>
      </c>
      <c r="K41" s="9">
        <f>IF($A41="","",$D41*(1-IFERROR(VLOOKUP($C41,Mapping!$A$5:$G$104,6,FALSE),0)))</f>
        <v/>
      </c>
      <c r="L41" s="16">
        <f>IF($A41="","",IFERROR(VLOOKUP($C41,Mapping!$A$5:$G$104,5,FALSE),""))</f>
        <v/>
      </c>
      <c r="M41" s="9">
        <f>IF($A41="","",$D41*IFERROR(VLOOKUP($C41,Mapping!$A$5:$G$104,6,FALSE),0))</f>
        <v/>
      </c>
      <c r="N41" s="16">
        <f>IF($A41="","",IF(COUNTIFS(Mapping!$A$5:$A$104,$C41)=0,"⚠ account code is not in Mapping",IF(NOT(ISNUMBER($D41)),"⚠ amount is missing or is text",IF($D41&lt;0,"Negative — a credit note or a reversal?",""))))</f>
        <v/>
      </c>
    </row>
    <row r="42">
      <c r="A42" s="14" t="n"/>
      <c r="B42" s="6" t="n"/>
      <c r="C42" s="6" t="n"/>
      <c r="D42" s="15" t="n"/>
      <c r="E42" s="16">
        <f>IF($A42="","",IF('P&amp;L'!$B$3="Month",$F42,IF('P&amp;L'!$B$3="Year",TEXT($A42,"yyyy"),$G42)))</f>
        <v/>
      </c>
      <c r="F42" s="16">
        <f>IF($A42="","",TEXT($A42,"yyyy-mm"))</f>
        <v/>
      </c>
      <c r="G42" s="16">
        <f>IF($A42="","",TEXT($A42,"yyyy")&amp;"-Q"&amp;ROUNDUP(MONTH($A42)/3,0))</f>
        <v/>
      </c>
      <c r="H42" s="16">
        <f>IF($A42="","",IFERROR(VLOOKUP($C42,Mapping!$A$5:$G$104,2,FALSE),"⚠ not in Mapping"))</f>
        <v/>
      </c>
      <c r="I42" s="16">
        <f>IF($A42="","",IFERROR(VLOOKUP($C42,Mapping!$A$5:$G$104,3,FALSE),"⚠ unmapped"))</f>
        <v/>
      </c>
      <c r="J42" s="16">
        <f>IF($A42="","",IFERROR(VLOOKUP($C42,Mapping!$A$5:$G$104,4,FALSE),"⚠ unmapped"))</f>
        <v/>
      </c>
      <c r="K42" s="9">
        <f>IF($A42="","",$D42*(1-IFERROR(VLOOKUP($C42,Mapping!$A$5:$G$104,6,FALSE),0)))</f>
        <v/>
      </c>
      <c r="L42" s="16">
        <f>IF($A42="","",IFERROR(VLOOKUP($C42,Mapping!$A$5:$G$104,5,FALSE),""))</f>
        <v/>
      </c>
      <c r="M42" s="9">
        <f>IF($A42="","",$D42*IFERROR(VLOOKUP($C42,Mapping!$A$5:$G$104,6,FALSE),0))</f>
        <v/>
      </c>
      <c r="N42" s="16">
        <f>IF($A42="","",IF(COUNTIFS(Mapping!$A$5:$A$104,$C42)=0,"⚠ account code is not in Mapping",IF(NOT(ISNUMBER($D42)),"⚠ amount is missing or is text",IF($D42&lt;0,"Negative — a credit note or a reversal?",""))))</f>
        <v/>
      </c>
    </row>
    <row r="43">
      <c r="A43" s="14" t="n"/>
      <c r="B43" s="6" t="n"/>
      <c r="C43" s="6" t="n"/>
      <c r="D43" s="15" t="n"/>
      <c r="E43" s="16">
        <f>IF($A43="","",IF('P&amp;L'!$B$3="Month",$F43,IF('P&amp;L'!$B$3="Year",TEXT($A43,"yyyy"),$G43)))</f>
        <v/>
      </c>
      <c r="F43" s="16">
        <f>IF($A43="","",TEXT($A43,"yyyy-mm"))</f>
        <v/>
      </c>
      <c r="G43" s="16">
        <f>IF($A43="","",TEXT($A43,"yyyy")&amp;"-Q"&amp;ROUNDUP(MONTH($A43)/3,0))</f>
        <v/>
      </c>
      <c r="H43" s="16">
        <f>IF($A43="","",IFERROR(VLOOKUP($C43,Mapping!$A$5:$G$104,2,FALSE),"⚠ not in Mapping"))</f>
        <v/>
      </c>
      <c r="I43" s="16">
        <f>IF($A43="","",IFERROR(VLOOKUP($C43,Mapping!$A$5:$G$104,3,FALSE),"⚠ unmapped"))</f>
        <v/>
      </c>
      <c r="J43" s="16">
        <f>IF($A43="","",IFERROR(VLOOKUP($C43,Mapping!$A$5:$G$104,4,FALSE),"⚠ unmapped"))</f>
        <v/>
      </c>
      <c r="K43" s="9">
        <f>IF($A43="","",$D43*(1-IFERROR(VLOOKUP($C43,Mapping!$A$5:$G$104,6,FALSE),0)))</f>
        <v/>
      </c>
      <c r="L43" s="16">
        <f>IF($A43="","",IFERROR(VLOOKUP($C43,Mapping!$A$5:$G$104,5,FALSE),""))</f>
        <v/>
      </c>
      <c r="M43" s="9">
        <f>IF($A43="","",$D43*IFERROR(VLOOKUP($C43,Mapping!$A$5:$G$104,6,FALSE),0))</f>
        <v/>
      </c>
      <c r="N43" s="16">
        <f>IF($A43="","",IF(COUNTIFS(Mapping!$A$5:$A$104,$C43)=0,"⚠ account code is not in Mapping",IF(NOT(ISNUMBER($D43)),"⚠ amount is missing or is text",IF($D43&lt;0,"Negative — a credit note or a reversal?",""))))</f>
        <v/>
      </c>
    </row>
    <row r="44">
      <c r="A44" s="14" t="n"/>
      <c r="B44" s="6" t="n"/>
      <c r="C44" s="6" t="n"/>
      <c r="D44" s="15" t="n"/>
      <c r="E44" s="16">
        <f>IF($A44="","",IF('P&amp;L'!$B$3="Month",$F44,IF('P&amp;L'!$B$3="Year",TEXT($A44,"yyyy"),$G44)))</f>
        <v/>
      </c>
      <c r="F44" s="16">
        <f>IF($A44="","",TEXT($A44,"yyyy-mm"))</f>
        <v/>
      </c>
      <c r="G44" s="16">
        <f>IF($A44="","",TEXT($A44,"yyyy")&amp;"-Q"&amp;ROUNDUP(MONTH($A44)/3,0))</f>
        <v/>
      </c>
      <c r="H44" s="16">
        <f>IF($A44="","",IFERROR(VLOOKUP($C44,Mapping!$A$5:$G$104,2,FALSE),"⚠ not in Mapping"))</f>
        <v/>
      </c>
      <c r="I44" s="16">
        <f>IF($A44="","",IFERROR(VLOOKUP($C44,Mapping!$A$5:$G$104,3,FALSE),"⚠ unmapped"))</f>
        <v/>
      </c>
      <c r="J44" s="16">
        <f>IF($A44="","",IFERROR(VLOOKUP($C44,Mapping!$A$5:$G$104,4,FALSE),"⚠ unmapped"))</f>
        <v/>
      </c>
      <c r="K44" s="9">
        <f>IF($A44="","",$D44*(1-IFERROR(VLOOKUP($C44,Mapping!$A$5:$G$104,6,FALSE),0)))</f>
        <v/>
      </c>
      <c r="L44" s="16">
        <f>IF($A44="","",IFERROR(VLOOKUP($C44,Mapping!$A$5:$G$104,5,FALSE),""))</f>
        <v/>
      </c>
      <c r="M44" s="9">
        <f>IF($A44="","",$D44*IFERROR(VLOOKUP($C44,Mapping!$A$5:$G$104,6,FALSE),0))</f>
        <v/>
      </c>
      <c r="N44" s="16">
        <f>IF($A44="","",IF(COUNTIFS(Mapping!$A$5:$A$104,$C44)=0,"⚠ account code is not in Mapping",IF(NOT(ISNUMBER($D44)),"⚠ amount is missing or is text",IF($D44&lt;0,"Negative — a credit note or a reversal?",""))))</f>
        <v/>
      </c>
    </row>
    <row r="45">
      <c r="A45" s="14" t="n"/>
      <c r="B45" s="6" t="n"/>
      <c r="C45" s="6" t="n"/>
      <c r="D45" s="15" t="n"/>
      <c r="E45" s="16">
        <f>IF($A45="","",IF('P&amp;L'!$B$3="Month",$F45,IF('P&amp;L'!$B$3="Year",TEXT($A45,"yyyy"),$G45)))</f>
        <v/>
      </c>
      <c r="F45" s="16">
        <f>IF($A45="","",TEXT($A45,"yyyy-mm"))</f>
        <v/>
      </c>
      <c r="G45" s="16">
        <f>IF($A45="","",TEXT($A45,"yyyy")&amp;"-Q"&amp;ROUNDUP(MONTH($A45)/3,0))</f>
        <v/>
      </c>
      <c r="H45" s="16">
        <f>IF($A45="","",IFERROR(VLOOKUP($C45,Mapping!$A$5:$G$104,2,FALSE),"⚠ not in Mapping"))</f>
        <v/>
      </c>
      <c r="I45" s="16">
        <f>IF($A45="","",IFERROR(VLOOKUP($C45,Mapping!$A$5:$G$104,3,FALSE),"⚠ unmapped"))</f>
        <v/>
      </c>
      <c r="J45" s="16">
        <f>IF($A45="","",IFERROR(VLOOKUP($C45,Mapping!$A$5:$G$104,4,FALSE),"⚠ unmapped"))</f>
        <v/>
      </c>
      <c r="K45" s="9">
        <f>IF($A45="","",$D45*(1-IFERROR(VLOOKUP($C45,Mapping!$A$5:$G$104,6,FALSE),0)))</f>
        <v/>
      </c>
      <c r="L45" s="16">
        <f>IF($A45="","",IFERROR(VLOOKUP($C45,Mapping!$A$5:$G$104,5,FALSE),""))</f>
        <v/>
      </c>
      <c r="M45" s="9">
        <f>IF($A45="","",$D45*IFERROR(VLOOKUP($C45,Mapping!$A$5:$G$104,6,FALSE),0))</f>
        <v/>
      </c>
      <c r="N45" s="16">
        <f>IF($A45="","",IF(COUNTIFS(Mapping!$A$5:$A$104,$C45)=0,"⚠ account code is not in Mapping",IF(NOT(ISNUMBER($D45)),"⚠ amount is missing or is text",IF($D45&lt;0,"Negative — a credit note or a reversal?",""))))</f>
        <v/>
      </c>
    </row>
    <row r="46">
      <c r="A46" s="14" t="n"/>
      <c r="B46" s="6" t="n"/>
      <c r="C46" s="6" t="n"/>
      <c r="D46" s="15" t="n"/>
      <c r="E46" s="16">
        <f>IF($A46="","",IF('P&amp;L'!$B$3="Month",$F46,IF('P&amp;L'!$B$3="Year",TEXT($A46,"yyyy"),$G46)))</f>
        <v/>
      </c>
      <c r="F46" s="16">
        <f>IF($A46="","",TEXT($A46,"yyyy-mm"))</f>
        <v/>
      </c>
      <c r="G46" s="16">
        <f>IF($A46="","",TEXT($A46,"yyyy")&amp;"-Q"&amp;ROUNDUP(MONTH($A46)/3,0))</f>
        <v/>
      </c>
      <c r="H46" s="16">
        <f>IF($A46="","",IFERROR(VLOOKUP($C46,Mapping!$A$5:$G$104,2,FALSE),"⚠ not in Mapping"))</f>
        <v/>
      </c>
      <c r="I46" s="16">
        <f>IF($A46="","",IFERROR(VLOOKUP($C46,Mapping!$A$5:$G$104,3,FALSE),"⚠ unmapped"))</f>
        <v/>
      </c>
      <c r="J46" s="16">
        <f>IF($A46="","",IFERROR(VLOOKUP($C46,Mapping!$A$5:$G$104,4,FALSE),"⚠ unmapped"))</f>
        <v/>
      </c>
      <c r="K46" s="9">
        <f>IF($A46="","",$D46*(1-IFERROR(VLOOKUP($C46,Mapping!$A$5:$G$104,6,FALSE),0)))</f>
        <v/>
      </c>
      <c r="L46" s="16">
        <f>IF($A46="","",IFERROR(VLOOKUP($C46,Mapping!$A$5:$G$104,5,FALSE),""))</f>
        <v/>
      </c>
      <c r="M46" s="9">
        <f>IF($A46="","",$D46*IFERROR(VLOOKUP($C46,Mapping!$A$5:$G$104,6,FALSE),0))</f>
        <v/>
      </c>
      <c r="N46" s="16">
        <f>IF($A46="","",IF(COUNTIFS(Mapping!$A$5:$A$104,$C46)=0,"⚠ account code is not in Mapping",IF(NOT(ISNUMBER($D46)),"⚠ amount is missing or is text",IF($D46&lt;0,"Negative — a credit note or a reversal?",""))))</f>
        <v/>
      </c>
    </row>
    <row r="47">
      <c r="A47" s="14" t="n"/>
      <c r="B47" s="6" t="n"/>
      <c r="C47" s="6" t="n"/>
      <c r="D47" s="15" t="n"/>
      <c r="E47" s="16">
        <f>IF($A47="","",IF('P&amp;L'!$B$3="Month",$F47,IF('P&amp;L'!$B$3="Year",TEXT($A47,"yyyy"),$G47)))</f>
        <v/>
      </c>
      <c r="F47" s="16">
        <f>IF($A47="","",TEXT($A47,"yyyy-mm"))</f>
        <v/>
      </c>
      <c r="G47" s="16">
        <f>IF($A47="","",TEXT($A47,"yyyy")&amp;"-Q"&amp;ROUNDUP(MONTH($A47)/3,0))</f>
        <v/>
      </c>
      <c r="H47" s="16">
        <f>IF($A47="","",IFERROR(VLOOKUP($C47,Mapping!$A$5:$G$104,2,FALSE),"⚠ not in Mapping"))</f>
        <v/>
      </c>
      <c r="I47" s="16">
        <f>IF($A47="","",IFERROR(VLOOKUP($C47,Mapping!$A$5:$G$104,3,FALSE),"⚠ unmapped"))</f>
        <v/>
      </c>
      <c r="J47" s="16">
        <f>IF($A47="","",IFERROR(VLOOKUP($C47,Mapping!$A$5:$G$104,4,FALSE),"⚠ unmapped"))</f>
        <v/>
      </c>
      <c r="K47" s="9">
        <f>IF($A47="","",$D47*(1-IFERROR(VLOOKUP($C47,Mapping!$A$5:$G$104,6,FALSE),0)))</f>
        <v/>
      </c>
      <c r="L47" s="16">
        <f>IF($A47="","",IFERROR(VLOOKUP($C47,Mapping!$A$5:$G$104,5,FALSE),""))</f>
        <v/>
      </c>
      <c r="M47" s="9">
        <f>IF($A47="","",$D47*IFERROR(VLOOKUP($C47,Mapping!$A$5:$G$104,6,FALSE),0))</f>
        <v/>
      </c>
      <c r="N47" s="16">
        <f>IF($A47="","",IF(COUNTIFS(Mapping!$A$5:$A$104,$C47)=0,"⚠ account code is not in Mapping",IF(NOT(ISNUMBER($D47)),"⚠ amount is missing or is text",IF($D47&lt;0,"Negative — a credit note or a reversal?",""))))</f>
        <v/>
      </c>
    </row>
    <row r="48">
      <c r="A48" s="14" t="n"/>
      <c r="B48" s="6" t="n"/>
      <c r="C48" s="6" t="n"/>
      <c r="D48" s="15" t="n"/>
      <c r="E48" s="16">
        <f>IF($A48="","",IF('P&amp;L'!$B$3="Month",$F48,IF('P&amp;L'!$B$3="Year",TEXT($A48,"yyyy"),$G48)))</f>
        <v/>
      </c>
      <c r="F48" s="16">
        <f>IF($A48="","",TEXT($A48,"yyyy-mm"))</f>
        <v/>
      </c>
      <c r="G48" s="16">
        <f>IF($A48="","",TEXT($A48,"yyyy")&amp;"-Q"&amp;ROUNDUP(MONTH($A48)/3,0))</f>
        <v/>
      </c>
      <c r="H48" s="16">
        <f>IF($A48="","",IFERROR(VLOOKUP($C48,Mapping!$A$5:$G$104,2,FALSE),"⚠ not in Mapping"))</f>
        <v/>
      </c>
      <c r="I48" s="16">
        <f>IF($A48="","",IFERROR(VLOOKUP($C48,Mapping!$A$5:$G$104,3,FALSE),"⚠ unmapped"))</f>
        <v/>
      </c>
      <c r="J48" s="16">
        <f>IF($A48="","",IFERROR(VLOOKUP($C48,Mapping!$A$5:$G$104,4,FALSE),"⚠ unmapped"))</f>
        <v/>
      </c>
      <c r="K48" s="9">
        <f>IF($A48="","",$D48*(1-IFERROR(VLOOKUP($C48,Mapping!$A$5:$G$104,6,FALSE),0)))</f>
        <v/>
      </c>
      <c r="L48" s="16">
        <f>IF($A48="","",IFERROR(VLOOKUP($C48,Mapping!$A$5:$G$104,5,FALSE),""))</f>
        <v/>
      </c>
      <c r="M48" s="9">
        <f>IF($A48="","",$D48*IFERROR(VLOOKUP($C48,Mapping!$A$5:$G$104,6,FALSE),0))</f>
        <v/>
      </c>
      <c r="N48" s="16">
        <f>IF($A48="","",IF(COUNTIFS(Mapping!$A$5:$A$104,$C48)=0,"⚠ account code is not in Mapping",IF(NOT(ISNUMBER($D48)),"⚠ amount is missing or is text",IF($D48&lt;0,"Negative — a credit note or a reversal?",""))))</f>
        <v/>
      </c>
    </row>
    <row r="49">
      <c r="A49" s="14" t="n"/>
      <c r="B49" s="6" t="n"/>
      <c r="C49" s="6" t="n"/>
      <c r="D49" s="15" t="n"/>
      <c r="E49" s="16">
        <f>IF($A49="","",IF('P&amp;L'!$B$3="Month",$F49,IF('P&amp;L'!$B$3="Year",TEXT($A49,"yyyy"),$G49)))</f>
        <v/>
      </c>
      <c r="F49" s="16">
        <f>IF($A49="","",TEXT($A49,"yyyy-mm"))</f>
        <v/>
      </c>
      <c r="G49" s="16">
        <f>IF($A49="","",TEXT($A49,"yyyy")&amp;"-Q"&amp;ROUNDUP(MONTH($A49)/3,0))</f>
        <v/>
      </c>
      <c r="H49" s="16">
        <f>IF($A49="","",IFERROR(VLOOKUP($C49,Mapping!$A$5:$G$104,2,FALSE),"⚠ not in Mapping"))</f>
        <v/>
      </c>
      <c r="I49" s="16">
        <f>IF($A49="","",IFERROR(VLOOKUP($C49,Mapping!$A$5:$G$104,3,FALSE),"⚠ unmapped"))</f>
        <v/>
      </c>
      <c r="J49" s="16">
        <f>IF($A49="","",IFERROR(VLOOKUP($C49,Mapping!$A$5:$G$104,4,FALSE),"⚠ unmapped"))</f>
        <v/>
      </c>
      <c r="K49" s="9">
        <f>IF($A49="","",$D49*(1-IFERROR(VLOOKUP($C49,Mapping!$A$5:$G$104,6,FALSE),0)))</f>
        <v/>
      </c>
      <c r="L49" s="16">
        <f>IF($A49="","",IFERROR(VLOOKUP($C49,Mapping!$A$5:$G$104,5,FALSE),""))</f>
        <v/>
      </c>
      <c r="M49" s="9">
        <f>IF($A49="","",$D49*IFERROR(VLOOKUP($C49,Mapping!$A$5:$G$104,6,FALSE),0))</f>
        <v/>
      </c>
      <c r="N49" s="16">
        <f>IF($A49="","",IF(COUNTIFS(Mapping!$A$5:$A$104,$C49)=0,"⚠ account code is not in Mapping",IF(NOT(ISNUMBER($D49)),"⚠ amount is missing or is text",IF($D49&lt;0,"Negative — a credit note or a reversal?",""))))</f>
        <v/>
      </c>
    </row>
    <row r="50">
      <c r="A50" s="14" t="n"/>
      <c r="B50" s="6" t="n"/>
      <c r="C50" s="6" t="n"/>
      <c r="D50" s="15" t="n"/>
      <c r="E50" s="16">
        <f>IF($A50="","",IF('P&amp;L'!$B$3="Month",$F50,IF('P&amp;L'!$B$3="Year",TEXT($A50,"yyyy"),$G50)))</f>
        <v/>
      </c>
      <c r="F50" s="16">
        <f>IF($A50="","",TEXT($A50,"yyyy-mm"))</f>
        <v/>
      </c>
      <c r="G50" s="16">
        <f>IF($A50="","",TEXT($A50,"yyyy")&amp;"-Q"&amp;ROUNDUP(MONTH($A50)/3,0))</f>
        <v/>
      </c>
      <c r="H50" s="16">
        <f>IF($A50="","",IFERROR(VLOOKUP($C50,Mapping!$A$5:$G$104,2,FALSE),"⚠ not in Mapping"))</f>
        <v/>
      </c>
      <c r="I50" s="16">
        <f>IF($A50="","",IFERROR(VLOOKUP($C50,Mapping!$A$5:$G$104,3,FALSE),"⚠ unmapped"))</f>
        <v/>
      </c>
      <c r="J50" s="16">
        <f>IF($A50="","",IFERROR(VLOOKUP($C50,Mapping!$A$5:$G$104,4,FALSE),"⚠ unmapped"))</f>
        <v/>
      </c>
      <c r="K50" s="9">
        <f>IF($A50="","",$D50*(1-IFERROR(VLOOKUP($C50,Mapping!$A$5:$G$104,6,FALSE),0)))</f>
        <v/>
      </c>
      <c r="L50" s="16">
        <f>IF($A50="","",IFERROR(VLOOKUP($C50,Mapping!$A$5:$G$104,5,FALSE),""))</f>
        <v/>
      </c>
      <c r="M50" s="9">
        <f>IF($A50="","",$D50*IFERROR(VLOOKUP($C50,Mapping!$A$5:$G$104,6,FALSE),0))</f>
        <v/>
      </c>
      <c r="N50" s="16">
        <f>IF($A50="","",IF(COUNTIFS(Mapping!$A$5:$A$104,$C50)=0,"⚠ account code is not in Mapping",IF(NOT(ISNUMBER($D50)),"⚠ amount is missing or is text",IF($D50&lt;0,"Negative — a credit note or a reversal?",""))))</f>
        <v/>
      </c>
    </row>
    <row r="51">
      <c r="A51" s="14" t="n"/>
      <c r="B51" s="6" t="n"/>
      <c r="C51" s="6" t="n"/>
      <c r="D51" s="15" t="n"/>
      <c r="E51" s="16">
        <f>IF($A51="","",IF('P&amp;L'!$B$3="Month",$F51,IF('P&amp;L'!$B$3="Year",TEXT($A51,"yyyy"),$G51)))</f>
        <v/>
      </c>
      <c r="F51" s="16">
        <f>IF($A51="","",TEXT($A51,"yyyy-mm"))</f>
        <v/>
      </c>
      <c r="G51" s="16">
        <f>IF($A51="","",TEXT($A51,"yyyy")&amp;"-Q"&amp;ROUNDUP(MONTH($A51)/3,0))</f>
        <v/>
      </c>
      <c r="H51" s="16">
        <f>IF($A51="","",IFERROR(VLOOKUP($C51,Mapping!$A$5:$G$104,2,FALSE),"⚠ not in Mapping"))</f>
        <v/>
      </c>
      <c r="I51" s="16">
        <f>IF($A51="","",IFERROR(VLOOKUP($C51,Mapping!$A$5:$G$104,3,FALSE),"⚠ unmapped"))</f>
        <v/>
      </c>
      <c r="J51" s="16">
        <f>IF($A51="","",IFERROR(VLOOKUP($C51,Mapping!$A$5:$G$104,4,FALSE),"⚠ unmapped"))</f>
        <v/>
      </c>
      <c r="K51" s="9">
        <f>IF($A51="","",$D51*(1-IFERROR(VLOOKUP($C51,Mapping!$A$5:$G$104,6,FALSE),0)))</f>
        <v/>
      </c>
      <c r="L51" s="16">
        <f>IF($A51="","",IFERROR(VLOOKUP($C51,Mapping!$A$5:$G$104,5,FALSE),""))</f>
        <v/>
      </c>
      <c r="M51" s="9">
        <f>IF($A51="","",$D51*IFERROR(VLOOKUP($C51,Mapping!$A$5:$G$104,6,FALSE),0))</f>
        <v/>
      </c>
      <c r="N51" s="16">
        <f>IF($A51="","",IF(COUNTIFS(Mapping!$A$5:$A$104,$C51)=0,"⚠ account code is not in Mapping",IF(NOT(ISNUMBER($D51)),"⚠ amount is missing or is text",IF($D51&lt;0,"Negative — a credit note or a reversal?",""))))</f>
        <v/>
      </c>
    </row>
    <row r="52">
      <c r="A52" s="14" t="n"/>
      <c r="B52" s="6" t="n"/>
      <c r="C52" s="6" t="n"/>
      <c r="D52" s="15" t="n"/>
      <c r="E52" s="16">
        <f>IF($A52="","",IF('P&amp;L'!$B$3="Month",$F52,IF('P&amp;L'!$B$3="Year",TEXT($A52,"yyyy"),$G52)))</f>
        <v/>
      </c>
      <c r="F52" s="16">
        <f>IF($A52="","",TEXT($A52,"yyyy-mm"))</f>
        <v/>
      </c>
      <c r="G52" s="16">
        <f>IF($A52="","",TEXT($A52,"yyyy")&amp;"-Q"&amp;ROUNDUP(MONTH($A52)/3,0))</f>
        <v/>
      </c>
      <c r="H52" s="16">
        <f>IF($A52="","",IFERROR(VLOOKUP($C52,Mapping!$A$5:$G$104,2,FALSE),"⚠ not in Mapping"))</f>
        <v/>
      </c>
      <c r="I52" s="16">
        <f>IF($A52="","",IFERROR(VLOOKUP($C52,Mapping!$A$5:$G$104,3,FALSE),"⚠ unmapped"))</f>
        <v/>
      </c>
      <c r="J52" s="16">
        <f>IF($A52="","",IFERROR(VLOOKUP($C52,Mapping!$A$5:$G$104,4,FALSE),"⚠ unmapped"))</f>
        <v/>
      </c>
      <c r="K52" s="9">
        <f>IF($A52="","",$D52*(1-IFERROR(VLOOKUP($C52,Mapping!$A$5:$G$104,6,FALSE),0)))</f>
        <v/>
      </c>
      <c r="L52" s="16">
        <f>IF($A52="","",IFERROR(VLOOKUP($C52,Mapping!$A$5:$G$104,5,FALSE),""))</f>
        <v/>
      </c>
      <c r="M52" s="9">
        <f>IF($A52="","",$D52*IFERROR(VLOOKUP($C52,Mapping!$A$5:$G$104,6,FALSE),0))</f>
        <v/>
      </c>
      <c r="N52" s="16">
        <f>IF($A52="","",IF(COUNTIFS(Mapping!$A$5:$A$104,$C52)=0,"⚠ account code is not in Mapping",IF(NOT(ISNUMBER($D52)),"⚠ amount is missing or is text",IF($D52&lt;0,"Negative — a credit note or a reversal?",""))))</f>
        <v/>
      </c>
    </row>
    <row r="53">
      <c r="A53" s="14" t="n"/>
      <c r="B53" s="6" t="n"/>
      <c r="C53" s="6" t="n"/>
      <c r="D53" s="15" t="n"/>
      <c r="E53" s="16">
        <f>IF($A53="","",IF('P&amp;L'!$B$3="Month",$F53,IF('P&amp;L'!$B$3="Year",TEXT($A53,"yyyy"),$G53)))</f>
        <v/>
      </c>
      <c r="F53" s="16">
        <f>IF($A53="","",TEXT($A53,"yyyy-mm"))</f>
        <v/>
      </c>
      <c r="G53" s="16">
        <f>IF($A53="","",TEXT($A53,"yyyy")&amp;"-Q"&amp;ROUNDUP(MONTH($A53)/3,0))</f>
        <v/>
      </c>
      <c r="H53" s="16">
        <f>IF($A53="","",IFERROR(VLOOKUP($C53,Mapping!$A$5:$G$104,2,FALSE),"⚠ not in Mapping"))</f>
        <v/>
      </c>
      <c r="I53" s="16">
        <f>IF($A53="","",IFERROR(VLOOKUP($C53,Mapping!$A$5:$G$104,3,FALSE),"⚠ unmapped"))</f>
        <v/>
      </c>
      <c r="J53" s="16">
        <f>IF($A53="","",IFERROR(VLOOKUP($C53,Mapping!$A$5:$G$104,4,FALSE),"⚠ unmapped"))</f>
        <v/>
      </c>
      <c r="K53" s="9">
        <f>IF($A53="","",$D53*(1-IFERROR(VLOOKUP($C53,Mapping!$A$5:$G$104,6,FALSE),0)))</f>
        <v/>
      </c>
      <c r="L53" s="16">
        <f>IF($A53="","",IFERROR(VLOOKUP($C53,Mapping!$A$5:$G$104,5,FALSE),""))</f>
        <v/>
      </c>
      <c r="M53" s="9">
        <f>IF($A53="","",$D53*IFERROR(VLOOKUP($C53,Mapping!$A$5:$G$104,6,FALSE),0))</f>
        <v/>
      </c>
      <c r="N53" s="16">
        <f>IF($A53="","",IF(COUNTIFS(Mapping!$A$5:$A$104,$C53)=0,"⚠ account code is not in Mapping",IF(NOT(ISNUMBER($D53)),"⚠ amount is missing or is text",IF($D53&lt;0,"Negative — a credit note or a reversal?",""))))</f>
        <v/>
      </c>
    </row>
    <row r="54">
      <c r="A54" s="14" t="n"/>
      <c r="B54" s="6" t="n"/>
      <c r="C54" s="6" t="n"/>
      <c r="D54" s="15" t="n"/>
      <c r="E54" s="16">
        <f>IF($A54="","",IF('P&amp;L'!$B$3="Month",$F54,IF('P&amp;L'!$B$3="Year",TEXT($A54,"yyyy"),$G54)))</f>
        <v/>
      </c>
      <c r="F54" s="16">
        <f>IF($A54="","",TEXT($A54,"yyyy-mm"))</f>
        <v/>
      </c>
      <c r="G54" s="16">
        <f>IF($A54="","",TEXT($A54,"yyyy")&amp;"-Q"&amp;ROUNDUP(MONTH($A54)/3,0))</f>
        <v/>
      </c>
      <c r="H54" s="16">
        <f>IF($A54="","",IFERROR(VLOOKUP($C54,Mapping!$A$5:$G$104,2,FALSE),"⚠ not in Mapping"))</f>
        <v/>
      </c>
      <c r="I54" s="16">
        <f>IF($A54="","",IFERROR(VLOOKUP($C54,Mapping!$A$5:$G$104,3,FALSE),"⚠ unmapped"))</f>
        <v/>
      </c>
      <c r="J54" s="16">
        <f>IF($A54="","",IFERROR(VLOOKUP($C54,Mapping!$A$5:$G$104,4,FALSE),"⚠ unmapped"))</f>
        <v/>
      </c>
      <c r="K54" s="9">
        <f>IF($A54="","",$D54*(1-IFERROR(VLOOKUP($C54,Mapping!$A$5:$G$104,6,FALSE),0)))</f>
        <v/>
      </c>
      <c r="L54" s="16">
        <f>IF($A54="","",IFERROR(VLOOKUP($C54,Mapping!$A$5:$G$104,5,FALSE),""))</f>
        <v/>
      </c>
      <c r="M54" s="9">
        <f>IF($A54="","",$D54*IFERROR(VLOOKUP($C54,Mapping!$A$5:$G$104,6,FALSE),0))</f>
        <v/>
      </c>
      <c r="N54" s="16">
        <f>IF($A54="","",IF(COUNTIFS(Mapping!$A$5:$A$104,$C54)=0,"⚠ account code is not in Mapping",IF(NOT(ISNUMBER($D54)),"⚠ amount is missing or is text",IF($D54&lt;0,"Negative — a credit note or a reversal?",""))))</f>
        <v/>
      </c>
    </row>
    <row r="55">
      <c r="A55" s="14" t="n"/>
      <c r="B55" s="6" t="n"/>
      <c r="C55" s="6" t="n"/>
      <c r="D55" s="15" t="n"/>
      <c r="E55" s="16">
        <f>IF($A55="","",IF('P&amp;L'!$B$3="Month",$F55,IF('P&amp;L'!$B$3="Year",TEXT($A55,"yyyy"),$G55)))</f>
        <v/>
      </c>
      <c r="F55" s="16">
        <f>IF($A55="","",TEXT($A55,"yyyy-mm"))</f>
        <v/>
      </c>
      <c r="G55" s="16">
        <f>IF($A55="","",TEXT($A55,"yyyy")&amp;"-Q"&amp;ROUNDUP(MONTH($A55)/3,0))</f>
        <v/>
      </c>
      <c r="H55" s="16">
        <f>IF($A55="","",IFERROR(VLOOKUP($C55,Mapping!$A$5:$G$104,2,FALSE),"⚠ not in Mapping"))</f>
        <v/>
      </c>
      <c r="I55" s="16">
        <f>IF($A55="","",IFERROR(VLOOKUP($C55,Mapping!$A$5:$G$104,3,FALSE),"⚠ unmapped"))</f>
        <v/>
      </c>
      <c r="J55" s="16">
        <f>IF($A55="","",IFERROR(VLOOKUP($C55,Mapping!$A$5:$G$104,4,FALSE),"⚠ unmapped"))</f>
        <v/>
      </c>
      <c r="K55" s="9">
        <f>IF($A55="","",$D55*(1-IFERROR(VLOOKUP($C55,Mapping!$A$5:$G$104,6,FALSE),0)))</f>
        <v/>
      </c>
      <c r="L55" s="16">
        <f>IF($A55="","",IFERROR(VLOOKUP($C55,Mapping!$A$5:$G$104,5,FALSE),""))</f>
        <v/>
      </c>
      <c r="M55" s="9">
        <f>IF($A55="","",$D55*IFERROR(VLOOKUP($C55,Mapping!$A$5:$G$104,6,FALSE),0))</f>
        <v/>
      </c>
      <c r="N55" s="16">
        <f>IF($A55="","",IF(COUNTIFS(Mapping!$A$5:$A$104,$C55)=0,"⚠ account code is not in Mapping",IF(NOT(ISNUMBER($D55)),"⚠ amount is missing or is text",IF($D55&lt;0,"Negative — a credit note or a reversal?",""))))</f>
        <v/>
      </c>
    </row>
    <row r="56">
      <c r="A56" s="14" t="n"/>
      <c r="B56" s="6" t="n"/>
      <c r="C56" s="6" t="n"/>
      <c r="D56" s="15" t="n"/>
      <c r="E56" s="16">
        <f>IF($A56="","",IF('P&amp;L'!$B$3="Month",$F56,IF('P&amp;L'!$B$3="Year",TEXT($A56,"yyyy"),$G56)))</f>
        <v/>
      </c>
      <c r="F56" s="16">
        <f>IF($A56="","",TEXT($A56,"yyyy-mm"))</f>
        <v/>
      </c>
      <c r="G56" s="16">
        <f>IF($A56="","",TEXT($A56,"yyyy")&amp;"-Q"&amp;ROUNDUP(MONTH($A56)/3,0))</f>
        <v/>
      </c>
      <c r="H56" s="16">
        <f>IF($A56="","",IFERROR(VLOOKUP($C56,Mapping!$A$5:$G$104,2,FALSE),"⚠ not in Mapping"))</f>
        <v/>
      </c>
      <c r="I56" s="16">
        <f>IF($A56="","",IFERROR(VLOOKUP($C56,Mapping!$A$5:$G$104,3,FALSE),"⚠ unmapped"))</f>
        <v/>
      </c>
      <c r="J56" s="16">
        <f>IF($A56="","",IFERROR(VLOOKUP($C56,Mapping!$A$5:$G$104,4,FALSE),"⚠ unmapped"))</f>
        <v/>
      </c>
      <c r="K56" s="9">
        <f>IF($A56="","",$D56*(1-IFERROR(VLOOKUP($C56,Mapping!$A$5:$G$104,6,FALSE),0)))</f>
        <v/>
      </c>
      <c r="L56" s="16">
        <f>IF($A56="","",IFERROR(VLOOKUP($C56,Mapping!$A$5:$G$104,5,FALSE),""))</f>
        <v/>
      </c>
      <c r="M56" s="9">
        <f>IF($A56="","",$D56*IFERROR(VLOOKUP($C56,Mapping!$A$5:$G$104,6,FALSE),0))</f>
        <v/>
      </c>
      <c r="N56" s="16">
        <f>IF($A56="","",IF(COUNTIFS(Mapping!$A$5:$A$104,$C56)=0,"⚠ account code is not in Mapping",IF(NOT(ISNUMBER($D56)),"⚠ amount is missing or is text",IF($D56&lt;0,"Negative — a credit note or a reversal?",""))))</f>
        <v/>
      </c>
    </row>
    <row r="57">
      <c r="A57" s="14" t="n"/>
      <c r="B57" s="6" t="n"/>
      <c r="C57" s="6" t="n"/>
      <c r="D57" s="15" t="n"/>
      <c r="E57" s="16">
        <f>IF($A57="","",IF('P&amp;L'!$B$3="Month",$F57,IF('P&amp;L'!$B$3="Year",TEXT($A57,"yyyy"),$G57)))</f>
        <v/>
      </c>
      <c r="F57" s="16">
        <f>IF($A57="","",TEXT($A57,"yyyy-mm"))</f>
        <v/>
      </c>
      <c r="G57" s="16">
        <f>IF($A57="","",TEXT($A57,"yyyy")&amp;"-Q"&amp;ROUNDUP(MONTH($A57)/3,0))</f>
        <v/>
      </c>
      <c r="H57" s="16">
        <f>IF($A57="","",IFERROR(VLOOKUP($C57,Mapping!$A$5:$G$104,2,FALSE),"⚠ not in Mapping"))</f>
        <v/>
      </c>
      <c r="I57" s="16">
        <f>IF($A57="","",IFERROR(VLOOKUP($C57,Mapping!$A$5:$G$104,3,FALSE),"⚠ unmapped"))</f>
        <v/>
      </c>
      <c r="J57" s="16">
        <f>IF($A57="","",IFERROR(VLOOKUP($C57,Mapping!$A$5:$G$104,4,FALSE),"⚠ unmapped"))</f>
        <v/>
      </c>
      <c r="K57" s="9">
        <f>IF($A57="","",$D57*(1-IFERROR(VLOOKUP($C57,Mapping!$A$5:$G$104,6,FALSE),0)))</f>
        <v/>
      </c>
      <c r="L57" s="16">
        <f>IF($A57="","",IFERROR(VLOOKUP($C57,Mapping!$A$5:$G$104,5,FALSE),""))</f>
        <v/>
      </c>
      <c r="M57" s="9">
        <f>IF($A57="","",$D57*IFERROR(VLOOKUP($C57,Mapping!$A$5:$G$104,6,FALSE),0))</f>
        <v/>
      </c>
      <c r="N57" s="16">
        <f>IF($A57="","",IF(COUNTIFS(Mapping!$A$5:$A$104,$C57)=0,"⚠ account code is not in Mapping",IF(NOT(ISNUMBER($D57)),"⚠ amount is missing or is text",IF($D57&lt;0,"Negative — a credit note or a reversal?",""))))</f>
        <v/>
      </c>
    </row>
    <row r="58">
      <c r="A58" s="14" t="n"/>
      <c r="B58" s="6" t="n"/>
      <c r="C58" s="6" t="n"/>
      <c r="D58" s="15" t="n"/>
      <c r="E58" s="16">
        <f>IF($A58="","",IF('P&amp;L'!$B$3="Month",$F58,IF('P&amp;L'!$B$3="Year",TEXT($A58,"yyyy"),$G58)))</f>
        <v/>
      </c>
      <c r="F58" s="16">
        <f>IF($A58="","",TEXT($A58,"yyyy-mm"))</f>
        <v/>
      </c>
      <c r="G58" s="16">
        <f>IF($A58="","",TEXT($A58,"yyyy")&amp;"-Q"&amp;ROUNDUP(MONTH($A58)/3,0))</f>
        <v/>
      </c>
      <c r="H58" s="16">
        <f>IF($A58="","",IFERROR(VLOOKUP($C58,Mapping!$A$5:$G$104,2,FALSE),"⚠ not in Mapping"))</f>
        <v/>
      </c>
      <c r="I58" s="16">
        <f>IF($A58="","",IFERROR(VLOOKUP($C58,Mapping!$A$5:$G$104,3,FALSE),"⚠ unmapped"))</f>
        <v/>
      </c>
      <c r="J58" s="16">
        <f>IF($A58="","",IFERROR(VLOOKUP($C58,Mapping!$A$5:$G$104,4,FALSE),"⚠ unmapped"))</f>
        <v/>
      </c>
      <c r="K58" s="9">
        <f>IF($A58="","",$D58*(1-IFERROR(VLOOKUP($C58,Mapping!$A$5:$G$104,6,FALSE),0)))</f>
        <v/>
      </c>
      <c r="L58" s="16">
        <f>IF($A58="","",IFERROR(VLOOKUP($C58,Mapping!$A$5:$G$104,5,FALSE),""))</f>
        <v/>
      </c>
      <c r="M58" s="9">
        <f>IF($A58="","",$D58*IFERROR(VLOOKUP($C58,Mapping!$A$5:$G$104,6,FALSE),0))</f>
        <v/>
      </c>
      <c r="N58" s="16">
        <f>IF($A58="","",IF(COUNTIFS(Mapping!$A$5:$A$104,$C58)=0,"⚠ account code is not in Mapping",IF(NOT(ISNUMBER($D58)),"⚠ amount is missing or is text",IF($D58&lt;0,"Negative — a credit note or a reversal?",""))))</f>
        <v/>
      </c>
    </row>
    <row r="59">
      <c r="A59" s="14" t="n"/>
      <c r="B59" s="6" t="n"/>
      <c r="C59" s="6" t="n"/>
      <c r="D59" s="15" t="n"/>
      <c r="E59" s="16">
        <f>IF($A59="","",IF('P&amp;L'!$B$3="Month",$F59,IF('P&amp;L'!$B$3="Year",TEXT($A59,"yyyy"),$G59)))</f>
        <v/>
      </c>
      <c r="F59" s="16">
        <f>IF($A59="","",TEXT($A59,"yyyy-mm"))</f>
        <v/>
      </c>
      <c r="G59" s="16">
        <f>IF($A59="","",TEXT($A59,"yyyy")&amp;"-Q"&amp;ROUNDUP(MONTH($A59)/3,0))</f>
        <v/>
      </c>
      <c r="H59" s="16">
        <f>IF($A59="","",IFERROR(VLOOKUP($C59,Mapping!$A$5:$G$104,2,FALSE),"⚠ not in Mapping"))</f>
        <v/>
      </c>
      <c r="I59" s="16">
        <f>IF($A59="","",IFERROR(VLOOKUP($C59,Mapping!$A$5:$G$104,3,FALSE),"⚠ unmapped"))</f>
        <v/>
      </c>
      <c r="J59" s="16">
        <f>IF($A59="","",IFERROR(VLOOKUP($C59,Mapping!$A$5:$G$104,4,FALSE),"⚠ unmapped"))</f>
        <v/>
      </c>
      <c r="K59" s="9">
        <f>IF($A59="","",$D59*(1-IFERROR(VLOOKUP($C59,Mapping!$A$5:$G$104,6,FALSE),0)))</f>
        <v/>
      </c>
      <c r="L59" s="16">
        <f>IF($A59="","",IFERROR(VLOOKUP($C59,Mapping!$A$5:$G$104,5,FALSE),""))</f>
        <v/>
      </c>
      <c r="M59" s="9">
        <f>IF($A59="","",$D59*IFERROR(VLOOKUP($C59,Mapping!$A$5:$G$104,6,FALSE),0))</f>
        <v/>
      </c>
      <c r="N59" s="16">
        <f>IF($A59="","",IF(COUNTIFS(Mapping!$A$5:$A$104,$C59)=0,"⚠ account code is not in Mapping",IF(NOT(ISNUMBER($D59)),"⚠ amount is missing or is text",IF($D59&lt;0,"Negative — a credit note or a reversal?",""))))</f>
        <v/>
      </c>
    </row>
    <row r="60">
      <c r="A60" s="14" t="n"/>
      <c r="B60" s="6" t="n"/>
      <c r="C60" s="6" t="n"/>
      <c r="D60" s="15" t="n"/>
      <c r="E60" s="16">
        <f>IF($A60="","",IF('P&amp;L'!$B$3="Month",$F60,IF('P&amp;L'!$B$3="Year",TEXT($A60,"yyyy"),$G60)))</f>
        <v/>
      </c>
      <c r="F60" s="16">
        <f>IF($A60="","",TEXT($A60,"yyyy-mm"))</f>
        <v/>
      </c>
      <c r="G60" s="16">
        <f>IF($A60="","",TEXT($A60,"yyyy")&amp;"-Q"&amp;ROUNDUP(MONTH($A60)/3,0))</f>
        <v/>
      </c>
      <c r="H60" s="16">
        <f>IF($A60="","",IFERROR(VLOOKUP($C60,Mapping!$A$5:$G$104,2,FALSE),"⚠ not in Mapping"))</f>
        <v/>
      </c>
      <c r="I60" s="16">
        <f>IF($A60="","",IFERROR(VLOOKUP($C60,Mapping!$A$5:$G$104,3,FALSE),"⚠ unmapped"))</f>
        <v/>
      </c>
      <c r="J60" s="16">
        <f>IF($A60="","",IFERROR(VLOOKUP($C60,Mapping!$A$5:$G$104,4,FALSE),"⚠ unmapped"))</f>
        <v/>
      </c>
      <c r="K60" s="9">
        <f>IF($A60="","",$D60*(1-IFERROR(VLOOKUP($C60,Mapping!$A$5:$G$104,6,FALSE),0)))</f>
        <v/>
      </c>
      <c r="L60" s="16">
        <f>IF($A60="","",IFERROR(VLOOKUP($C60,Mapping!$A$5:$G$104,5,FALSE),""))</f>
        <v/>
      </c>
      <c r="M60" s="9">
        <f>IF($A60="","",$D60*IFERROR(VLOOKUP($C60,Mapping!$A$5:$G$104,6,FALSE),0))</f>
        <v/>
      </c>
      <c r="N60" s="16">
        <f>IF($A60="","",IF(COUNTIFS(Mapping!$A$5:$A$104,$C60)=0,"⚠ account code is not in Mapping",IF(NOT(ISNUMBER($D60)),"⚠ amount is missing or is text",IF($D60&lt;0,"Negative — a credit note or a reversal?",""))))</f>
        <v/>
      </c>
    </row>
    <row r="61">
      <c r="A61" s="14" t="n"/>
      <c r="B61" s="6" t="n"/>
      <c r="C61" s="6" t="n"/>
      <c r="D61" s="15" t="n"/>
      <c r="E61" s="16">
        <f>IF($A61="","",IF('P&amp;L'!$B$3="Month",$F61,IF('P&amp;L'!$B$3="Year",TEXT($A61,"yyyy"),$G61)))</f>
        <v/>
      </c>
      <c r="F61" s="16">
        <f>IF($A61="","",TEXT($A61,"yyyy-mm"))</f>
        <v/>
      </c>
      <c r="G61" s="16">
        <f>IF($A61="","",TEXT($A61,"yyyy")&amp;"-Q"&amp;ROUNDUP(MONTH($A61)/3,0))</f>
        <v/>
      </c>
      <c r="H61" s="16">
        <f>IF($A61="","",IFERROR(VLOOKUP($C61,Mapping!$A$5:$G$104,2,FALSE),"⚠ not in Mapping"))</f>
        <v/>
      </c>
      <c r="I61" s="16">
        <f>IF($A61="","",IFERROR(VLOOKUP($C61,Mapping!$A$5:$G$104,3,FALSE),"⚠ unmapped"))</f>
        <v/>
      </c>
      <c r="J61" s="16">
        <f>IF($A61="","",IFERROR(VLOOKUP($C61,Mapping!$A$5:$G$104,4,FALSE),"⚠ unmapped"))</f>
        <v/>
      </c>
      <c r="K61" s="9">
        <f>IF($A61="","",$D61*(1-IFERROR(VLOOKUP($C61,Mapping!$A$5:$G$104,6,FALSE),0)))</f>
        <v/>
      </c>
      <c r="L61" s="16">
        <f>IF($A61="","",IFERROR(VLOOKUP($C61,Mapping!$A$5:$G$104,5,FALSE),""))</f>
        <v/>
      </c>
      <c r="M61" s="9">
        <f>IF($A61="","",$D61*IFERROR(VLOOKUP($C61,Mapping!$A$5:$G$104,6,FALSE),0))</f>
        <v/>
      </c>
      <c r="N61" s="16">
        <f>IF($A61="","",IF(COUNTIFS(Mapping!$A$5:$A$104,$C61)=0,"⚠ account code is not in Mapping",IF(NOT(ISNUMBER($D61)),"⚠ amount is missing or is text",IF($D61&lt;0,"Negative — a credit note or a reversal?",""))))</f>
        <v/>
      </c>
    </row>
    <row r="62">
      <c r="A62" s="14" t="n"/>
      <c r="B62" s="6" t="n"/>
      <c r="C62" s="6" t="n"/>
      <c r="D62" s="15" t="n"/>
      <c r="E62" s="16">
        <f>IF($A62="","",IF('P&amp;L'!$B$3="Month",$F62,IF('P&amp;L'!$B$3="Year",TEXT($A62,"yyyy"),$G62)))</f>
        <v/>
      </c>
      <c r="F62" s="16">
        <f>IF($A62="","",TEXT($A62,"yyyy-mm"))</f>
        <v/>
      </c>
      <c r="G62" s="16">
        <f>IF($A62="","",TEXT($A62,"yyyy")&amp;"-Q"&amp;ROUNDUP(MONTH($A62)/3,0))</f>
        <v/>
      </c>
      <c r="H62" s="16">
        <f>IF($A62="","",IFERROR(VLOOKUP($C62,Mapping!$A$5:$G$104,2,FALSE),"⚠ not in Mapping"))</f>
        <v/>
      </c>
      <c r="I62" s="16">
        <f>IF($A62="","",IFERROR(VLOOKUP($C62,Mapping!$A$5:$G$104,3,FALSE),"⚠ unmapped"))</f>
        <v/>
      </c>
      <c r="J62" s="16">
        <f>IF($A62="","",IFERROR(VLOOKUP($C62,Mapping!$A$5:$G$104,4,FALSE),"⚠ unmapped"))</f>
        <v/>
      </c>
      <c r="K62" s="9">
        <f>IF($A62="","",$D62*(1-IFERROR(VLOOKUP($C62,Mapping!$A$5:$G$104,6,FALSE),0)))</f>
        <v/>
      </c>
      <c r="L62" s="16">
        <f>IF($A62="","",IFERROR(VLOOKUP($C62,Mapping!$A$5:$G$104,5,FALSE),""))</f>
        <v/>
      </c>
      <c r="M62" s="9">
        <f>IF($A62="","",$D62*IFERROR(VLOOKUP($C62,Mapping!$A$5:$G$104,6,FALSE),0))</f>
        <v/>
      </c>
      <c r="N62" s="16">
        <f>IF($A62="","",IF(COUNTIFS(Mapping!$A$5:$A$104,$C62)=0,"⚠ account code is not in Mapping",IF(NOT(ISNUMBER($D62)),"⚠ amount is missing or is text",IF($D62&lt;0,"Negative — a credit note or a reversal?",""))))</f>
        <v/>
      </c>
    </row>
    <row r="63">
      <c r="A63" s="14" t="n"/>
      <c r="B63" s="6" t="n"/>
      <c r="C63" s="6" t="n"/>
      <c r="D63" s="15" t="n"/>
      <c r="E63" s="16">
        <f>IF($A63="","",IF('P&amp;L'!$B$3="Month",$F63,IF('P&amp;L'!$B$3="Year",TEXT($A63,"yyyy"),$G63)))</f>
        <v/>
      </c>
      <c r="F63" s="16">
        <f>IF($A63="","",TEXT($A63,"yyyy-mm"))</f>
        <v/>
      </c>
      <c r="G63" s="16">
        <f>IF($A63="","",TEXT($A63,"yyyy")&amp;"-Q"&amp;ROUNDUP(MONTH($A63)/3,0))</f>
        <v/>
      </c>
      <c r="H63" s="16">
        <f>IF($A63="","",IFERROR(VLOOKUP($C63,Mapping!$A$5:$G$104,2,FALSE),"⚠ not in Mapping"))</f>
        <v/>
      </c>
      <c r="I63" s="16">
        <f>IF($A63="","",IFERROR(VLOOKUP($C63,Mapping!$A$5:$G$104,3,FALSE),"⚠ unmapped"))</f>
        <v/>
      </c>
      <c r="J63" s="16">
        <f>IF($A63="","",IFERROR(VLOOKUP($C63,Mapping!$A$5:$G$104,4,FALSE),"⚠ unmapped"))</f>
        <v/>
      </c>
      <c r="K63" s="9">
        <f>IF($A63="","",$D63*(1-IFERROR(VLOOKUP($C63,Mapping!$A$5:$G$104,6,FALSE),0)))</f>
        <v/>
      </c>
      <c r="L63" s="16">
        <f>IF($A63="","",IFERROR(VLOOKUP($C63,Mapping!$A$5:$G$104,5,FALSE),""))</f>
        <v/>
      </c>
      <c r="M63" s="9">
        <f>IF($A63="","",$D63*IFERROR(VLOOKUP($C63,Mapping!$A$5:$G$104,6,FALSE),0))</f>
        <v/>
      </c>
      <c r="N63" s="16">
        <f>IF($A63="","",IF(COUNTIFS(Mapping!$A$5:$A$104,$C63)=0,"⚠ account code is not in Mapping",IF(NOT(ISNUMBER($D63)),"⚠ amount is missing or is text",IF($D63&lt;0,"Negative — a credit note or a reversal?",""))))</f>
        <v/>
      </c>
    </row>
    <row r="64">
      <c r="A64" s="14" t="n"/>
      <c r="B64" s="6" t="n"/>
      <c r="C64" s="6" t="n"/>
      <c r="D64" s="15" t="n"/>
      <c r="E64" s="16">
        <f>IF($A64="","",IF('P&amp;L'!$B$3="Month",$F64,IF('P&amp;L'!$B$3="Year",TEXT($A64,"yyyy"),$G64)))</f>
        <v/>
      </c>
      <c r="F64" s="16">
        <f>IF($A64="","",TEXT($A64,"yyyy-mm"))</f>
        <v/>
      </c>
      <c r="G64" s="16">
        <f>IF($A64="","",TEXT($A64,"yyyy")&amp;"-Q"&amp;ROUNDUP(MONTH($A64)/3,0))</f>
        <v/>
      </c>
      <c r="H64" s="16">
        <f>IF($A64="","",IFERROR(VLOOKUP($C64,Mapping!$A$5:$G$104,2,FALSE),"⚠ not in Mapping"))</f>
        <v/>
      </c>
      <c r="I64" s="16">
        <f>IF($A64="","",IFERROR(VLOOKUP($C64,Mapping!$A$5:$G$104,3,FALSE),"⚠ unmapped"))</f>
        <v/>
      </c>
      <c r="J64" s="16">
        <f>IF($A64="","",IFERROR(VLOOKUP($C64,Mapping!$A$5:$G$104,4,FALSE),"⚠ unmapped"))</f>
        <v/>
      </c>
      <c r="K64" s="9">
        <f>IF($A64="","",$D64*(1-IFERROR(VLOOKUP($C64,Mapping!$A$5:$G$104,6,FALSE),0)))</f>
        <v/>
      </c>
      <c r="L64" s="16">
        <f>IF($A64="","",IFERROR(VLOOKUP($C64,Mapping!$A$5:$G$104,5,FALSE),""))</f>
        <v/>
      </c>
      <c r="M64" s="9">
        <f>IF($A64="","",$D64*IFERROR(VLOOKUP($C64,Mapping!$A$5:$G$104,6,FALSE),0))</f>
        <v/>
      </c>
      <c r="N64" s="16">
        <f>IF($A64="","",IF(COUNTIFS(Mapping!$A$5:$A$104,$C64)=0,"⚠ account code is not in Mapping",IF(NOT(ISNUMBER($D64)),"⚠ amount is missing or is text",IF($D64&lt;0,"Negative — a credit note or a reversal?",""))))</f>
        <v/>
      </c>
    </row>
    <row r="65">
      <c r="A65" s="14" t="n"/>
      <c r="B65" s="6" t="n"/>
      <c r="C65" s="6" t="n"/>
      <c r="D65" s="15" t="n"/>
      <c r="E65" s="16">
        <f>IF($A65="","",IF('P&amp;L'!$B$3="Month",$F65,IF('P&amp;L'!$B$3="Year",TEXT($A65,"yyyy"),$G65)))</f>
        <v/>
      </c>
      <c r="F65" s="16">
        <f>IF($A65="","",TEXT($A65,"yyyy-mm"))</f>
        <v/>
      </c>
      <c r="G65" s="16">
        <f>IF($A65="","",TEXT($A65,"yyyy")&amp;"-Q"&amp;ROUNDUP(MONTH($A65)/3,0))</f>
        <v/>
      </c>
      <c r="H65" s="16">
        <f>IF($A65="","",IFERROR(VLOOKUP($C65,Mapping!$A$5:$G$104,2,FALSE),"⚠ not in Mapping"))</f>
        <v/>
      </c>
      <c r="I65" s="16">
        <f>IF($A65="","",IFERROR(VLOOKUP($C65,Mapping!$A$5:$G$104,3,FALSE),"⚠ unmapped"))</f>
        <v/>
      </c>
      <c r="J65" s="16">
        <f>IF($A65="","",IFERROR(VLOOKUP($C65,Mapping!$A$5:$G$104,4,FALSE),"⚠ unmapped"))</f>
        <v/>
      </c>
      <c r="K65" s="9">
        <f>IF($A65="","",$D65*(1-IFERROR(VLOOKUP($C65,Mapping!$A$5:$G$104,6,FALSE),0)))</f>
        <v/>
      </c>
      <c r="L65" s="16">
        <f>IF($A65="","",IFERROR(VLOOKUP($C65,Mapping!$A$5:$G$104,5,FALSE),""))</f>
        <v/>
      </c>
      <c r="M65" s="9">
        <f>IF($A65="","",$D65*IFERROR(VLOOKUP($C65,Mapping!$A$5:$G$104,6,FALSE),0))</f>
        <v/>
      </c>
      <c r="N65" s="16">
        <f>IF($A65="","",IF(COUNTIFS(Mapping!$A$5:$A$104,$C65)=0,"⚠ account code is not in Mapping",IF(NOT(ISNUMBER($D65)),"⚠ amount is missing or is text",IF($D65&lt;0,"Negative — a credit note or a reversal?",""))))</f>
        <v/>
      </c>
    </row>
    <row r="66">
      <c r="A66" s="14" t="n"/>
      <c r="B66" s="6" t="n"/>
      <c r="C66" s="6" t="n"/>
      <c r="D66" s="15" t="n"/>
      <c r="E66" s="16">
        <f>IF($A66="","",IF('P&amp;L'!$B$3="Month",$F66,IF('P&amp;L'!$B$3="Year",TEXT($A66,"yyyy"),$G66)))</f>
        <v/>
      </c>
      <c r="F66" s="16">
        <f>IF($A66="","",TEXT($A66,"yyyy-mm"))</f>
        <v/>
      </c>
      <c r="G66" s="16">
        <f>IF($A66="","",TEXT($A66,"yyyy")&amp;"-Q"&amp;ROUNDUP(MONTH($A66)/3,0))</f>
        <v/>
      </c>
      <c r="H66" s="16">
        <f>IF($A66="","",IFERROR(VLOOKUP($C66,Mapping!$A$5:$G$104,2,FALSE),"⚠ not in Mapping"))</f>
        <v/>
      </c>
      <c r="I66" s="16">
        <f>IF($A66="","",IFERROR(VLOOKUP($C66,Mapping!$A$5:$G$104,3,FALSE),"⚠ unmapped"))</f>
        <v/>
      </c>
      <c r="J66" s="16">
        <f>IF($A66="","",IFERROR(VLOOKUP($C66,Mapping!$A$5:$G$104,4,FALSE),"⚠ unmapped"))</f>
        <v/>
      </c>
      <c r="K66" s="9">
        <f>IF($A66="","",$D66*(1-IFERROR(VLOOKUP($C66,Mapping!$A$5:$G$104,6,FALSE),0)))</f>
        <v/>
      </c>
      <c r="L66" s="16">
        <f>IF($A66="","",IFERROR(VLOOKUP($C66,Mapping!$A$5:$G$104,5,FALSE),""))</f>
        <v/>
      </c>
      <c r="M66" s="9">
        <f>IF($A66="","",$D66*IFERROR(VLOOKUP($C66,Mapping!$A$5:$G$104,6,FALSE),0))</f>
        <v/>
      </c>
      <c r="N66" s="16">
        <f>IF($A66="","",IF(COUNTIFS(Mapping!$A$5:$A$104,$C66)=0,"⚠ account code is not in Mapping",IF(NOT(ISNUMBER($D66)),"⚠ amount is missing or is text",IF($D66&lt;0,"Negative — a credit note or a reversal?",""))))</f>
        <v/>
      </c>
    </row>
    <row r="67">
      <c r="A67" s="14" t="n"/>
      <c r="B67" s="6" t="n"/>
      <c r="C67" s="6" t="n"/>
      <c r="D67" s="15" t="n"/>
      <c r="E67" s="16">
        <f>IF($A67="","",IF('P&amp;L'!$B$3="Month",$F67,IF('P&amp;L'!$B$3="Year",TEXT($A67,"yyyy"),$G67)))</f>
        <v/>
      </c>
      <c r="F67" s="16">
        <f>IF($A67="","",TEXT($A67,"yyyy-mm"))</f>
        <v/>
      </c>
      <c r="G67" s="16">
        <f>IF($A67="","",TEXT($A67,"yyyy")&amp;"-Q"&amp;ROUNDUP(MONTH($A67)/3,0))</f>
        <v/>
      </c>
      <c r="H67" s="16">
        <f>IF($A67="","",IFERROR(VLOOKUP($C67,Mapping!$A$5:$G$104,2,FALSE),"⚠ not in Mapping"))</f>
        <v/>
      </c>
      <c r="I67" s="16">
        <f>IF($A67="","",IFERROR(VLOOKUP($C67,Mapping!$A$5:$G$104,3,FALSE),"⚠ unmapped"))</f>
        <v/>
      </c>
      <c r="J67" s="16">
        <f>IF($A67="","",IFERROR(VLOOKUP($C67,Mapping!$A$5:$G$104,4,FALSE),"⚠ unmapped"))</f>
        <v/>
      </c>
      <c r="K67" s="9">
        <f>IF($A67="","",$D67*(1-IFERROR(VLOOKUP($C67,Mapping!$A$5:$G$104,6,FALSE),0)))</f>
        <v/>
      </c>
      <c r="L67" s="16">
        <f>IF($A67="","",IFERROR(VLOOKUP($C67,Mapping!$A$5:$G$104,5,FALSE),""))</f>
        <v/>
      </c>
      <c r="M67" s="9">
        <f>IF($A67="","",$D67*IFERROR(VLOOKUP($C67,Mapping!$A$5:$G$104,6,FALSE),0))</f>
        <v/>
      </c>
      <c r="N67" s="16">
        <f>IF($A67="","",IF(COUNTIFS(Mapping!$A$5:$A$104,$C67)=0,"⚠ account code is not in Mapping",IF(NOT(ISNUMBER($D67)),"⚠ amount is missing or is text",IF($D67&lt;0,"Negative — a credit note or a reversal?",""))))</f>
        <v/>
      </c>
    </row>
    <row r="68">
      <c r="A68" s="14" t="n"/>
      <c r="B68" s="6" t="n"/>
      <c r="C68" s="6" t="n"/>
      <c r="D68" s="15" t="n"/>
      <c r="E68" s="16">
        <f>IF($A68="","",IF('P&amp;L'!$B$3="Month",$F68,IF('P&amp;L'!$B$3="Year",TEXT($A68,"yyyy"),$G68)))</f>
        <v/>
      </c>
      <c r="F68" s="16">
        <f>IF($A68="","",TEXT($A68,"yyyy-mm"))</f>
        <v/>
      </c>
      <c r="G68" s="16">
        <f>IF($A68="","",TEXT($A68,"yyyy")&amp;"-Q"&amp;ROUNDUP(MONTH($A68)/3,0))</f>
        <v/>
      </c>
      <c r="H68" s="16">
        <f>IF($A68="","",IFERROR(VLOOKUP($C68,Mapping!$A$5:$G$104,2,FALSE),"⚠ not in Mapping"))</f>
        <v/>
      </c>
      <c r="I68" s="16">
        <f>IF($A68="","",IFERROR(VLOOKUP($C68,Mapping!$A$5:$G$104,3,FALSE),"⚠ unmapped"))</f>
        <v/>
      </c>
      <c r="J68" s="16">
        <f>IF($A68="","",IFERROR(VLOOKUP($C68,Mapping!$A$5:$G$104,4,FALSE),"⚠ unmapped"))</f>
        <v/>
      </c>
      <c r="K68" s="9">
        <f>IF($A68="","",$D68*(1-IFERROR(VLOOKUP($C68,Mapping!$A$5:$G$104,6,FALSE),0)))</f>
        <v/>
      </c>
      <c r="L68" s="16">
        <f>IF($A68="","",IFERROR(VLOOKUP($C68,Mapping!$A$5:$G$104,5,FALSE),""))</f>
        <v/>
      </c>
      <c r="M68" s="9">
        <f>IF($A68="","",$D68*IFERROR(VLOOKUP($C68,Mapping!$A$5:$G$104,6,FALSE),0))</f>
        <v/>
      </c>
      <c r="N68" s="16">
        <f>IF($A68="","",IF(COUNTIFS(Mapping!$A$5:$A$104,$C68)=0,"⚠ account code is not in Mapping",IF(NOT(ISNUMBER($D68)),"⚠ amount is missing or is text",IF($D68&lt;0,"Negative — a credit note or a reversal?",""))))</f>
        <v/>
      </c>
    </row>
    <row r="69">
      <c r="A69" s="14" t="n"/>
      <c r="B69" s="6" t="n"/>
      <c r="C69" s="6" t="n"/>
      <c r="D69" s="15" t="n"/>
      <c r="E69" s="16">
        <f>IF($A69="","",IF('P&amp;L'!$B$3="Month",$F69,IF('P&amp;L'!$B$3="Year",TEXT($A69,"yyyy"),$G69)))</f>
        <v/>
      </c>
      <c r="F69" s="16">
        <f>IF($A69="","",TEXT($A69,"yyyy-mm"))</f>
        <v/>
      </c>
      <c r="G69" s="16">
        <f>IF($A69="","",TEXT($A69,"yyyy")&amp;"-Q"&amp;ROUNDUP(MONTH($A69)/3,0))</f>
        <v/>
      </c>
      <c r="H69" s="16">
        <f>IF($A69="","",IFERROR(VLOOKUP($C69,Mapping!$A$5:$G$104,2,FALSE),"⚠ not in Mapping"))</f>
        <v/>
      </c>
      <c r="I69" s="16">
        <f>IF($A69="","",IFERROR(VLOOKUP($C69,Mapping!$A$5:$G$104,3,FALSE),"⚠ unmapped"))</f>
        <v/>
      </c>
      <c r="J69" s="16">
        <f>IF($A69="","",IFERROR(VLOOKUP($C69,Mapping!$A$5:$G$104,4,FALSE),"⚠ unmapped"))</f>
        <v/>
      </c>
      <c r="K69" s="9">
        <f>IF($A69="","",$D69*(1-IFERROR(VLOOKUP($C69,Mapping!$A$5:$G$104,6,FALSE),0)))</f>
        <v/>
      </c>
      <c r="L69" s="16">
        <f>IF($A69="","",IFERROR(VLOOKUP($C69,Mapping!$A$5:$G$104,5,FALSE),""))</f>
        <v/>
      </c>
      <c r="M69" s="9">
        <f>IF($A69="","",$D69*IFERROR(VLOOKUP($C69,Mapping!$A$5:$G$104,6,FALSE),0))</f>
        <v/>
      </c>
      <c r="N69" s="16">
        <f>IF($A69="","",IF(COUNTIFS(Mapping!$A$5:$A$104,$C69)=0,"⚠ account code is not in Mapping",IF(NOT(ISNUMBER($D69)),"⚠ amount is missing or is text",IF($D69&lt;0,"Negative — a credit note or a reversal?",""))))</f>
        <v/>
      </c>
    </row>
    <row r="70">
      <c r="A70" s="14" t="n"/>
      <c r="B70" s="6" t="n"/>
      <c r="C70" s="6" t="n"/>
      <c r="D70" s="15" t="n"/>
      <c r="E70" s="16">
        <f>IF($A70="","",IF('P&amp;L'!$B$3="Month",$F70,IF('P&amp;L'!$B$3="Year",TEXT($A70,"yyyy"),$G70)))</f>
        <v/>
      </c>
      <c r="F70" s="16">
        <f>IF($A70="","",TEXT($A70,"yyyy-mm"))</f>
        <v/>
      </c>
      <c r="G70" s="16">
        <f>IF($A70="","",TEXT($A70,"yyyy")&amp;"-Q"&amp;ROUNDUP(MONTH($A70)/3,0))</f>
        <v/>
      </c>
      <c r="H70" s="16">
        <f>IF($A70="","",IFERROR(VLOOKUP($C70,Mapping!$A$5:$G$104,2,FALSE),"⚠ not in Mapping"))</f>
        <v/>
      </c>
      <c r="I70" s="16">
        <f>IF($A70="","",IFERROR(VLOOKUP($C70,Mapping!$A$5:$G$104,3,FALSE),"⚠ unmapped"))</f>
        <v/>
      </c>
      <c r="J70" s="16">
        <f>IF($A70="","",IFERROR(VLOOKUP($C70,Mapping!$A$5:$G$104,4,FALSE),"⚠ unmapped"))</f>
        <v/>
      </c>
      <c r="K70" s="9">
        <f>IF($A70="","",$D70*(1-IFERROR(VLOOKUP($C70,Mapping!$A$5:$G$104,6,FALSE),0)))</f>
        <v/>
      </c>
      <c r="L70" s="16">
        <f>IF($A70="","",IFERROR(VLOOKUP($C70,Mapping!$A$5:$G$104,5,FALSE),""))</f>
        <v/>
      </c>
      <c r="M70" s="9">
        <f>IF($A70="","",$D70*IFERROR(VLOOKUP($C70,Mapping!$A$5:$G$104,6,FALSE),0))</f>
        <v/>
      </c>
      <c r="N70" s="16">
        <f>IF($A70="","",IF(COUNTIFS(Mapping!$A$5:$A$104,$C70)=0,"⚠ account code is not in Mapping",IF(NOT(ISNUMBER($D70)),"⚠ amount is missing or is text",IF($D70&lt;0,"Negative — a credit note or a reversal?",""))))</f>
        <v/>
      </c>
    </row>
    <row r="71">
      <c r="A71" s="14" t="n"/>
      <c r="B71" s="6" t="n"/>
      <c r="C71" s="6" t="n"/>
      <c r="D71" s="15" t="n"/>
      <c r="E71" s="16">
        <f>IF($A71="","",IF('P&amp;L'!$B$3="Month",$F71,IF('P&amp;L'!$B$3="Year",TEXT($A71,"yyyy"),$G71)))</f>
        <v/>
      </c>
      <c r="F71" s="16">
        <f>IF($A71="","",TEXT($A71,"yyyy-mm"))</f>
        <v/>
      </c>
      <c r="G71" s="16">
        <f>IF($A71="","",TEXT($A71,"yyyy")&amp;"-Q"&amp;ROUNDUP(MONTH($A71)/3,0))</f>
        <v/>
      </c>
      <c r="H71" s="16">
        <f>IF($A71="","",IFERROR(VLOOKUP($C71,Mapping!$A$5:$G$104,2,FALSE),"⚠ not in Mapping"))</f>
        <v/>
      </c>
      <c r="I71" s="16">
        <f>IF($A71="","",IFERROR(VLOOKUP($C71,Mapping!$A$5:$G$104,3,FALSE),"⚠ unmapped"))</f>
        <v/>
      </c>
      <c r="J71" s="16">
        <f>IF($A71="","",IFERROR(VLOOKUP($C71,Mapping!$A$5:$G$104,4,FALSE),"⚠ unmapped"))</f>
        <v/>
      </c>
      <c r="K71" s="9">
        <f>IF($A71="","",$D71*(1-IFERROR(VLOOKUP($C71,Mapping!$A$5:$G$104,6,FALSE),0)))</f>
        <v/>
      </c>
      <c r="L71" s="16">
        <f>IF($A71="","",IFERROR(VLOOKUP($C71,Mapping!$A$5:$G$104,5,FALSE),""))</f>
        <v/>
      </c>
      <c r="M71" s="9">
        <f>IF($A71="","",$D71*IFERROR(VLOOKUP($C71,Mapping!$A$5:$G$104,6,FALSE),0))</f>
        <v/>
      </c>
      <c r="N71" s="16">
        <f>IF($A71="","",IF(COUNTIFS(Mapping!$A$5:$A$104,$C71)=0,"⚠ account code is not in Mapping",IF(NOT(ISNUMBER($D71)),"⚠ amount is missing or is text",IF($D71&lt;0,"Negative — a credit note or a reversal?",""))))</f>
        <v/>
      </c>
    </row>
    <row r="72">
      <c r="A72" s="14" t="n"/>
      <c r="B72" s="6" t="n"/>
      <c r="C72" s="6" t="n"/>
      <c r="D72" s="15" t="n"/>
      <c r="E72" s="16">
        <f>IF($A72="","",IF('P&amp;L'!$B$3="Month",$F72,IF('P&amp;L'!$B$3="Year",TEXT($A72,"yyyy"),$G72)))</f>
        <v/>
      </c>
      <c r="F72" s="16">
        <f>IF($A72="","",TEXT($A72,"yyyy-mm"))</f>
        <v/>
      </c>
      <c r="G72" s="16">
        <f>IF($A72="","",TEXT($A72,"yyyy")&amp;"-Q"&amp;ROUNDUP(MONTH($A72)/3,0))</f>
        <v/>
      </c>
      <c r="H72" s="16">
        <f>IF($A72="","",IFERROR(VLOOKUP($C72,Mapping!$A$5:$G$104,2,FALSE),"⚠ not in Mapping"))</f>
        <v/>
      </c>
      <c r="I72" s="16">
        <f>IF($A72="","",IFERROR(VLOOKUP($C72,Mapping!$A$5:$G$104,3,FALSE),"⚠ unmapped"))</f>
        <v/>
      </c>
      <c r="J72" s="16">
        <f>IF($A72="","",IFERROR(VLOOKUP($C72,Mapping!$A$5:$G$104,4,FALSE),"⚠ unmapped"))</f>
        <v/>
      </c>
      <c r="K72" s="9">
        <f>IF($A72="","",$D72*(1-IFERROR(VLOOKUP($C72,Mapping!$A$5:$G$104,6,FALSE),0)))</f>
        <v/>
      </c>
      <c r="L72" s="16">
        <f>IF($A72="","",IFERROR(VLOOKUP($C72,Mapping!$A$5:$G$104,5,FALSE),""))</f>
        <v/>
      </c>
      <c r="M72" s="9">
        <f>IF($A72="","",$D72*IFERROR(VLOOKUP($C72,Mapping!$A$5:$G$104,6,FALSE),0))</f>
        <v/>
      </c>
      <c r="N72" s="16">
        <f>IF($A72="","",IF(COUNTIFS(Mapping!$A$5:$A$104,$C72)=0,"⚠ account code is not in Mapping",IF(NOT(ISNUMBER($D72)),"⚠ amount is missing or is text",IF($D72&lt;0,"Negative — a credit note or a reversal?",""))))</f>
        <v/>
      </c>
    </row>
    <row r="73">
      <c r="A73" s="14" t="n"/>
      <c r="B73" s="6" t="n"/>
      <c r="C73" s="6" t="n"/>
      <c r="D73" s="15" t="n"/>
      <c r="E73" s="16">
        <f>IF($A73="","",IF('P&amp;L'!$B$3="Month",$F73,IF('P&amp;L'!$B$3="Year",TEXT($A73,"yyyy"),$G73)))</f>
        <v/>
      </c>
      <c r="F73" s="16">
        <f>IF($A73="","",TEXT($A73,"yyyy-mm"))</f>
        <v/>
      </c>
      <c r="G73" s="16">
        <f>IF($A73="","",TEXT($A73,"yyyy")&amp;"-Q"&amp;ROUNDUP(MONTH($A73)/3,0))</f>
        <v/>
      </c>
      <c r="H73" s="16">
        <f>IF($A73="","",IFERROR(VLOOKUP($C73,Mapping!$A$5:$G$104,2,FALSE),"⚠ not in Mapping"))</f>
        <v/>
      </c>
      <c r="I73" s="16">
        <f>IF($A73="","",IFERROR(VLOOKUP($C73,Mapping!$A$5:$G$104,3,FALSE),"⚠ unmapped"))</f>
        <v/>
      </c>
      <c r="J73" s="16">
        <f>IF($A73="","",IFERROR(VLOOKUP($C73,Mapping!$A$5:$G$104,4,FALSE),"⚠ unmapped"))</f>
        <v/>
      </c>
      <c r="K73" s="9">
        <f>IF($A73="","",$D73*(1-IFERROR(VLOOKUP($C73,Mapping!$A$5:$G$104,6,FALSE),0)))</f>
        <v/>
      </c>
      <c r="L73" s="16">
        <f>IF($A73="","",IFERROR(VLOOKUP($C73,Mapping!$A$5:$G$104,5,FALSE),""))</f>
        <v/>
      </c>
      <c r="M73" s="9">
        <f>IF($A73="","",$D73*IFERROR(VLOOKUP($C73,Mapping!$A$5:$G$104,6,FALSE),0))</f>
        <v/>
      </c>
      <c r="N73" s="16">
        <f>IF($A73="","",IF(COUNTIFS(Mapping!$A$5:$A$104,$C73)=0,"⚠ account code is not in Mapping",IF(NOT(ISNUMBER($D73)),"⚠ amount is missing or is text",IF($D73&lt;0,"Negative — a credit note or a reversal?",""))))</f>
        <v/>
      </c>
    </row>
    <row r="74">
      <c r="A74" s="14" t="n"/>
      <c r="B74" s="6" t="n"/>
      <c r="C74" s="6" t="n"/>
      <c r="D74" s="15" t="n"/>
      <c r="E74" s="16">
        <f>IF($A74="","",IF('P&amp;L'!$B$3="Month",$F74,IF('P&amp;L'!$B$3="Year",TEXT($A74,"yyyy"),$G74)))</f>
        <v/>
      </c>
      <c r="F74" s="16">
        <f>IF($A74="","",TEXT($A74,"yyyy-mm"))</f>
        <v/>
      </c>
      <c r="G74" s="16">
        <f>IF($A74="","",TEXT($A74,"yyyy")&amp;"-Q"&amp;ROUNDUP(MONTH($A74)/3,0))</f>
        <v/>
      </c>
      <c r="H74" s="16">
        <f>IF($A74="","",IFERROR(VLOOKUP($C74,Mapping!$A$5:$G$104,2,FALSE),"⚠ not in Mapping"))</f>
        <v/>
      </c>
      <c r="I74" s="16">
        <f>IF($A74="","",IFERROR(VLOOKUP($C74,Mapping!$A$5:$G$104,3,FALSE),"⚠ unmapped"))</f>
        <v/>
      </c>
      <c r="J74" s="16">
        <f>IF($A74="","",IFERROR(VLOOKUP($C74,Mapping!$A$5:$G$104,4,FALSE),"⚠ unmapped"))</f>
        <v/>
      </c>
      <c r="K74" s="9">
        <f>IF($A74="","",$D74*(1-IFERROR(VLOOKUP($C74,Mapping!$A$5:$G$104,6,FALSE),0)))</f>
        <v/>
      </c>
      <c r="L74" s="16">
        <f>IF($A74="","",IFERROR(VLOOKUP($C74,Mapping!$A$5:$G$104,5,FALSE),""))</f>
        <v/>
      </c>
      <c r="M74" s="9">
        <f>IF($A74="","",$D74*IFERROR(VLOOKUP($C74,Mapping!$A$5:$G$104,6,FALSE),0))</f>
        <v/>
      </c>
      <c r="N74" s="16">
        <f>IF($A74="","",IF(COUNTIFS(Mapping!$A$5:$A$104,$C74)=0,"⚠ account code is not in Mapping",IF(NOT(ISNUMBER($D74)),"⚠ amount is missing or is text",IF($D74&lt;0,"Negative — a credit note or a reversal?",""))))</f>
        <v/>
      </c>
    </row>
    <row r="75">
      <c r="A75" s="14" t="n"/>
      <c r="B75" s="6" t="n"/>
      <c r="C75" s="6" t="n"/>
      <c r="D75" s="15" t="n"/>
      <c r="E75" s="16">
        <f>IF($A75="","",IF('P&amp;L'!$B$3="Month",$F75,IF('P&amp;L'!$B$3="Year",TEXT($A75,"yyyy"),$G75)))</f>
        <v/>
      </c>
      <c r="F75" s="16">
        <f>IF($A75="","",TEXT($A75,"yyyy-mm"))</f>
        <v/>
      </c>
      <c r="G75" s="16">
        <f>IF($A75="","",TEXT($A75,"yyyy")&amp;"-Q"&amp;ROUNDUP(MONTH($A75)/3,0))</f>
        <v/>
      </c>
      <c r="H75" s="16">
        <f>IF($A75="","",IFERROR(VLOOKUP($C75,Mapping!$A$5:$G$104,2,FALSE),"⚠ not in Mapping"))</f>
        <v/>
      </c>
      <c r="I75" s="16">
        <f>IF($A75="","",IFERROR(VLOOKUP($C75,Mapping!$A$5:$G$104,3,FALSE),"⚠ unmapped"))</f>
        <v/>
      </c>
      <c r="J75" s="16">
        <f>IF($A75="","",IFERROR(VLOOKUP($C75,Mapping!$A$5:$G$104,4,FALSE),"⚠ unmapped"))</f>
        <v/>
      </c>
      <c r="K75" s="9">
        <f>IF($A75="","",$D75*(1-IFERROR(VLOOKUP($C75,Mapping!$A$5:$G$104,6,FALSE),0)))</f>
        <v/>
      </c>
      <c r="L75" s="16">
        <f>IF($A75="","",IFERROR(VLOOKUP($C75,Mapping!$A$5:$G$104,5,FALSE),""))</f>
        <v/>
      </c>
      <c r="M75" s="9">
        <f>IF($A75="","",$D75*IFERROR(VLOOKUP($C75,Mapping!$A$5:$G$104,6,FALSE),0))</f>
        <v/>
      </c>
      <c r="N75" s="16">
        <f>IF($A75="","",IF(COUNTIFS(Mapping!$A$5:$A$104,$C75)=0,"⚠ account code is not in Mapping",IF(NOT(ISNUMBER($D75)),"⚠ amount is missing or is text",IF($D75&lt;0,"Negative — a credit note or a reversal?",""))))</f>
        <v/>
      </c>
    </row>
    <row r="76">
      <c r="A76" s="14" t="n"/>
      <c r="B76" s="6" t="n"/>
      <c r="C76" s="6" t="n"/>
      <c r="D76" s="15" t="n"/>
      <c r="E76" s="16">
        <f>IF($A76="","",IF('P&amp;L'!$B$3="Month",$F76,IF('P&amp;L'!$B$3="Year",TEXT($A76,"yyyy"),$G76)))</f>
        <v/>
      </c>
      <c r="F76" s="16">
        <f>IF($A76="","",TEXT($A76,"yyyy-mm"))</f>
        <v/>
      </c>
      <c r="G76" s="16">
        <f>IF($A76="","",TEXT($A76,"yyyy")&amp;"-Q"&amp;ROUNDUP(MONTH($A76)/3,0))</f>
        <v/>
      </c>
      <c r="H76" s="16">
        <f>IF($A76="","",IFERROR(VLOOKUP($C76,Mapping!$A$5:$G$104,2,FALSE),"⚠ not in Mapping"))</f>
        <v/>
      </c>
      <c r="I76" s="16">
        <f>IF($A76="","",IFERROR(VLOOKUP($C76,Mapping!$A$5:$G$104,3,FALSE),"⚠ unmapped"))</f>
        <v/>
      </c>
      <c r="J76" s="16">
        <f>IF($A76="","",IFERROR(VLOOKUP($C76,Mapping!$A$5:$G$104,4,FALSE),"⚠ unmapped"))</f>
        <v/>
      </c>
      <c r="K76" s="9">
        <f>IF($A76="","",$D76*(1-IFERROR(VLOOKUP($C76,Mapping!$A$5:$G$104,6,FALSE),0)))</f>
        <v/>
      </c>
      <c r="L76" s="16">
        <f>IF($A76="","",IFERROR(VLOOKUP($C76,Mapping!$A$5:$G$104,5,FALSE),""))</f>
        <v/>
      </c>
      <c r="M76" s="9">
        <f>IF($A76="","",$D76*IFERROR(VLOOKUP($C76,Mapping!$A$5:$G$104,6,FALSE),0))</f>
        <v/>
      </c>
      <c r="N76" s="16">
        <f>IF($A76="","",IF(COUNTIFS(Mapping!$A$5:$A$104,$C76)=0,"⚠ account code is not in Mapping",IF(NOT(ISNUMBER($D76)),"⚠ amount is missing or is text",IF($D76&lt;0,"Negative — a credit note or a reversal?",""))))</f>
        <v/>
      </c>
    </row>
    <row r="77">
      <c r="A77" s="14" t="n"/>
      <c r="B77" s="6" t="n"/>
      <c r="C77" s="6" t="n"/>
      <c r="D77" s="15" t="n"/>
      <c r="E77" s="16">
        <f>IF($A77="","",IF('P&amp;L'!$B$3="Month",$F77,IF('P&amp;L'!$B$3="Year",TEXT($A77,"yyyy"),$G77)))</f>
        <v/>
      </c>
      <c r="F77" s="16">
        <f>IF($A77="","",TEXT($A77,"yyyy-mm"))</f>
        <v/>
      </c>
      <c r="G77" s="16">
        <f>IF($A77="","",TEXT($A77,"yyyy")&amp;"-Q"&amp;ROUNDUP(MONTH($A77)/3,0))</f>
        <v/>
      </c>
      <c r="H77" s="16">
        <f>IF($A77="","",IFERROR(VLOOKUP($C77,Mapping!$A$5:$G$104,2,FALSE),"⚠ not in Mapping"))</f>
        <v/>
      </c>
      <c r="I77" s="16">
        <f>IF($A77="","",IFERROR(VLOOKUP($C77,Mapping!$A$5:$G$104,3,FALSE),"⚠ unmapped"))</f>
        <v/>
      </c>
      <c r="J77" s="16">
        <f>IF($A77="","",IFERROR(VLOOKUP($C77,Mapping!$A$5:$G$104,4,FALSE),"⚠ unmapped"))</f>
        <v/>
      </c>
      <c r="K77" s="9">
        <f>IF($A77="","",$D77*(1-IFERROR(VLOOKUP($C77,Mapping!$A$5:$G$104,6,FALSE),0)))</f>
        <v/>
      </c>
      <c r="L77" s="16">
        <f>IF($A77="","",IFERROR(VLOOKUP($C77,Mapping!$A$5:$G$104,5,FALSE),""))</f>
        <v/>
      </c>
      <c r="M77" s="9">
        <f>IF($A77="","",$D77*IFERROR(VLOOKUP($C77,Mapping!$A$5:$G$104,6,FALSE),0))</f>
        <v/>
      </c>
      <c r="N77" s="16">
        <f>IF($A77="","",IF(COUNTIFS(Mapping!$A$5:$A$104,$C77)=0,"⚠ account code is not in Mapping",IF(NOT(ISNUMBER($D77)),"⚠ amount is missing or is text",IF($D77&lt;0,"Negative — a credit note or a reversal?",""))))</f>
        <v/>
      </c>
    </row>
    <row r="78">
      <c r="A78" s="14" t="n"/>
      <c r="B78" s="6" t="n"/>
      <c r="C78" s="6" t="n"/>
      <c r="D78" s="15" t="n"/>
      <c r="E78" s="16">
        <f>IF($A78="","",IF('P&amp;L'!$B$3="Month",$F78,IF('P&amp;L'!$B$3="Year",TEXT($A78,"yyyy"),$G78)))</f>
        <v/>
      </c>
      <c r="F78" s="16">
        <f>IF($A78="","",TEXT($A78,"yyyy-mm"))</f>
        <v/>
      </c>
      <c r="G78" s="16">
        <f>IF($A78="","",TEXT($A78,"yyyy")&amp;"-Q"&amp;ROUNDUP(MONTH($A78)/3,0))</f>
        <v/>
      </c>
      <c r="H78" s="16">
        <f>IF($A78="","",IFERROR(VLOOKUP($C78,Mapping!$A$5:$G$104,2,FALSE),"⚠ not in Mapping"))</f>
        <v/>
      </c>
      <c r="I78" s="16">
        <f>IF($A78="","",IFERROR(VLOOKUP($C78,Mapping!$A$5:$G$104,3,FALSE),"⚠ unmapped"))</f>
        <v/>
      </c>
      <c r="J78" s="16">
        <f>IF($A78="","",IFERROR(VLOOKUP($C78,Mapping!$A$5:$G$104,4,FALSE),"⚠ unmapped"))</f>
        <v/>
      </c>
      <c r="K78" s="9">
        <f>IF($A78="","",$D78*(1-IFERROR(VLOOKUP($C78,Mapping!$A$5:$G$104,6,FALSE),0)))</f>
        <v/>
      </c>
      <c r="L78" s="16">
        <f>IF($A78="","",IFERROR(VLOOKUP($C78,Mapping!$A$5:$G$104,5,FALSE),""))</f>
        <v/>
      </c>
      <c r="M78" s="9">
        <f>IF($A78="","",$D78*IFERROR(VLOOKUP($C78,Mapping!$A$5:$G$104,6,FALSE),0))</f>
        <v/>
      </c>
      <c r="N78" s="16">
        <f>IF($A78="","",IF(COUNTIFS(Mapping!$A$5:$A$104,$C78)=0,"⚠ account code is not in Mapping",IF(NOT(ISNUMBER($D78)),"⚠ amount is missing or is text",IF($D78&lt;0,"Negative — a credit note or a reversal?",""))))</f>
        <v/>
      </c>
    </row>
    <row r="79">
      <c r="A79" s="14" t="n"/>
      <c r="B79" s="6" t="n"/>
      <c r="C79" s="6" t="n"/>
      <c r="D79" s="15" t="n"/>
      <c r="E79" s="16">
        <f>IF($A79="","",IF('P&amp;L'!$B$3="Month",$F79,IF('P&amp;L'!$B$3="Year",TEXT($A79,"yyyy"),$G79)))</f>
        <v/>
      </c>
      <c r="F79" s="16">
        <f>IF($A79="","",TEXT($A79,"yyyy-mm"))</f>
        <v/>
      </c>
      <c r="G79" s="16">
        <f>IF($A79="","",TEXT($A79,"yyyy")&amp;"-Q"&amp;ROUNDUP(MONTH($A79)/3,0))</f>
        <v/>
      </c>
      <c r="H79" s="16">
        <f>IF($A79="","",IFERROR(VLOOKUP($C79,Mapping!$A$5:$G$104,2,FALSE),"⚠ not in Mapping"))</f>
        <v/>
      </c>
      <c r="I79" s="16">
        <f>IF($A79="","",IFERROR(VLOOKUP($C79,Mapping!$A$5:$G$104,3,FALSE),"⚠ unmapped"))</f>
        <v/>
      </c>
      <c r="J79" s="16">
        <f>IF($A79="","",IFERROR(VLOOKUP($C79,Mapping!$A$5:$G$104,4,FALSE),"⚠ unmapped"))</f>
        <v/>
      </c>
      <c r="K79" s="9">
        <f>IF($A79="","",$D79*(1-IFERROR(VLOOKUP($C79,Mapping!$A$5:$G$104,6,FALSE),0)))</f>
        <v/>
      </c>
      <c r="L79" s="16">
        <f>IF($A79="","",IFERROR(VLOOKUP($C79,Mapping!$A$5:$G$104,5,FALSE),""))</f>
        <v/>
      </c>
      <c r="M79" s="9">
        <f>IF($A79="","",$D79*IFERROR(VLOOKUP($C79,Mapping!$A$5:$G$104,6,FALSE),0))</f>
        <v/>
      </c>
      <c r="N79" s="16">
        <f>IF($A79="","",IF(COUNTIFS(Mapping!$A$5:$A$104,$C79)=0,"⚠ account code is not in Mapping",IF(NOT(ISNUMBER($D79)),"⚠ amount is missing or is text",IF($D79&lt;0,"Negative — a credit note or a reversal?",""))))</f>
        <v/>
      </c>
    </row>
    <row r="80">
      <c r="A80" s="14" t="n"/>
      <c r="B80" s="6" t="n"/>
      <c r="C80" s="6" t="n"/>
      <c r="D80" s="15" t="n"/>
      <c r="E80" s="16">
        <f>IF($A80="","",IF('P&amp;L'!$B$3="Month",$F80,IF('P&amp;L'!$B$3="Year",TEXT($A80,"yyyy"),$G80)))</f>
        <v/>
      </c>
      <c r="F80" s="16">
        <f>IF($A80="","",TEXT($A80,"yyyy-mm"))</f>
        <v/>
      </c>
      <c r="G80" s="16">
        <f>IF($A80="","",TEXT($A80,"yyyy")&amp;"-Q"&amp;ROUNDUP(MONTH($A80)/3,0))</f>
        <v/>
      </c>
      <c r="H80" s="16">
        <f>IF($A80="","",IFERROR(VLOOKUP($C80,Mapping!$A$5:$G$104,2,FALSE),"⚠ not in Mapping"))</f>
        <v/>
      </c>
      <c r="I80" s="16">
        <f>IF($A80="","",IFERROR(VLOOKUP($C80,Mapping!$A$5:$G$104,3,FALSE),"⚠ unmapped"))</f>
        <v/>
      </c>
      <c r="J80" s="16">
        <f>IF($A80="","",IFERROR(VLOOKUP($C80,Mapping!$A$5:$G$104,4,FALSE),"⚠ unmapped"))</f>
        <v/>
      </c>
      <c r="K80" s="9">
        <f>IF($A80="","",$D80*(1-IFERROR(VLOOKUP($C80,Mapping!$A$5:$G$104,6,FALSE),0)))</f>
        <v/>
      </c>
      <c r="L80" s="16">
        <f>IF($A80="","",IFERROR(VLOOKUP($C80,Mapping!$A$5:$G$104,5,FALSE),""))</f>
        <v/>
      </c>
      <c r="M80" s="9">
        <f>IF($A80="","",$D80*IFERROR(VLOOKUP($C80,Mapping!$A$5:$G$104,6,FALSE),0))</f>
        <v/>
      </c>
      <c r="N80" s="16">
        <f>IF($A80="","",IF(COUNTIFS(Mapping!$A$5:$A$104,$C80)=0,"⚠ account code is not in Mapping",IF(NOT(ISNUMBER($D80)),"⚠ amount is missing or is text",IF($D80&lt;0,"Negative — a credit note or a reversal?",""))))</f>
        <v/>
      </c>
    </row>
    <row r="81">
      <c r="A81" s="14" t="n"/>
      <c r="B81" s="6" t="n"/>
      <c r="C81" s="6" t="n"/>
      <c r="D81" s="15" t="n"/>
      <c r="E81" s="16">
        <f>IF($A81="","",IF('P&amp;L'!$B$3="Month",$F81,IF('P&amp;L'!$B$3="Year",TEXT($A81,"yyyy"),$G81)))</f>
        <v/>
      </c>
      <c r="F81" s="16">
        <f>IF($A81="","",TEXT($A81,"yyyy-mm"))</f>
        <v/>
      </c>
      <c r="G81" s="16">
        <f>IF($A81="","",TEXT($A81,"yyyy")&amp;"-Q"&amp;ROUNDUP(MONTH($A81)/3,0))</f>
        <v/>
      </c>
      <c r="H81" s="16">
        <f>IF($A81="","",IFERROR(VLOOKUP($C81,Mapping!$A$5:$G$104,2,FALSE),"⚠ not in Mapping"))</f>
        <v/>
      </c>
      <c r="I81" s="16">
        <f>IF($A81="","",IFERROR(VLOOKUP($C81,Mapping!$A$5:$G$104,3,FALSE),"⚠ unmapped"))</f>
        <v/>
      </c>
      <c r="J81" s="16">
        <f>IF($A81="","",IFERROR(VLOOKUP($C81,Mapping!$A$5:$G$104,4,FALSE),"⚠ unmapped"))</f>
        <v/>
      </c>
      <c r="K81" s="9">
        <f>IF($A81="","",$D81*(1-IFERROR(VLOOKUP($C81,Mapping!$A$5:$G$104,6,FALSE),0)))</f>
        <v/>
      </c>
      <c r="L81" s="16">
        <f>IF($A81="","",IFERROR(VLOOKUP($C81,Mapping!$A$5:$G$104,5,FALSE),""))</f>
        <v/>
      </c>
      <c r="M81" s="9">
        <f>IF($A81="","",$D81*IFERROR(VLOOKUP($C81,Mapping!$A$5:$G$104,6,FALSE),0))</f>
        <v/>
      </c>
      <c r="N81" s="16">
        <f>IF($A81="","",IF(COUNTIFS(Mapping!$A$5:$A$104,$C81)=0,"⚠ account code is not in Mapping",IF(NOT(ISNUMBER($D81)),"⚠ amount is missing or is text",IF($D81&lt;0,"Negative — a credit note or a reversal?",""))))</f>
        <v/>
      </c>
    </row>
    <row r="82">
      <c r="A82" s="14" t="n"/>
      <c r="B82" s="6" t="n"/>
      <c r="C82" s="6" t="n"/>
      <c r="D82" s="15" t="n"/>
      <c r="E82" s="16">
        <f>IF($A82="","",IF('P&amp;L'!$B$3="Month",$F82,IF('P&amp;L'!$B$3="Year",TEXT($A82,"yyyy"),$G82)))</f>
        <v/>
      </c>
      <c r="F82" s="16">
        <f>IF($A82="","",TEXT($A82,"yyyy-mm"))</f>
        <v/>
      </c>
      <c r="G82" s="16">
        <f>IF($A82="","",TEXT($A82,"yyyy")&amp;"-Q"&amp;ROUNDUP(MONTH($A82)/3,0))</f>
        <v/>
      </c>
      <c r="H82" s="16">
        <f>IF($A82="","",IFERROR(VLOOKUP($C82,Mapping!$A$5:$G$104,2,FALSE),"⚠ not in Mapping"))</f>
        <v/>
      </c>
      <c r="I82" s="16">
        <f>IF($A82="","",IFERROR(VLOOKUP($C82,Mapping!$A$5:$G$104,3,FALSE),"⚠ unmapped"))</f>
        <v/>
      </c>
      <c r="J82" s="16">
        <f>IF($A82="","",IFERROR(VLOOKUP($C82,Mapping!$A$5:$G$104,4,FALSE),"⚠ unmapped"))</f>
        <v/>
      </c>
      <c r="K82" s="9">
        <f>IF($A82="","",$D82*(1-IFERROR(VLOOKUP($C82,Mapping!$A$5:$G$104,6,FALSE),0)))</f>
        <v/>
      </c>
      <c r="L82" s="16">
        <f>IF($A82="","",IFERROR(VLOOKUP($C82,Mapping!$A$5:$G$104,5,FALSE),""))</f>
        <v/>
      </c>
      <c r="M82" s="9">
        <f>IF($A82="","",$D82*IFERROR(VLOOKUP($C82,Mapping!$A$5:$G$104,6,FALSE),0))</f>
        <v/>
      </c>
      <c r="N82" s="16">
        <f>IF($A82="","",IF(COUNTIFS(Mapping!$A$5:$A$104,$C82)=0,"⚠ account code is not in Mapping",IF(NOT(ISNUMBER($D82)),"⚠ amount is missing or is text",IF($D82&lt;0,"Negative — a credit note or a reversal?",""))))</f>
        <v/>
      </c>
    </row>
    <row r="83">
      <c r="A83" s="14" t="n"/>
      <c r="B83" s="6" t="n"/>
      <c r="C83" s="6" t="n"/>
      <c r="D83" s="15" t="n"/>
      <c r="E83" s="16">
        <f>IF($A83="","",IF('P&amp;L'!$B$3="Month",$F83,IF('P&amp;L'!$B$3="Year",TEXT($A83,"yyyy"),$G83)))</f>
        <v/>
      </c>
      <c r="F83" s="16">
        <f>IF($A83="","",TEXT($A83,"yyyy-mm"))</f>
        <v/>
      </c>
      <c r="G83" s="16">
        <f>IF($A83="","",TEXT($A83,"yyyy")&amp;"-Q"&amp;ROUNDUP(MONTH($A83)/3,0))</f>
        <v/>
      </c>
      <c r="H83" s="16">
        <f>IF($A83="","",IFERROR(VLOOKUP($C83,Mapping!$A$5:$G$104,2,FALSE),"⚠ not in Mapping"))</f>
        <v/>
      </c>
      <c r="I83" s="16">
        <f>IF($A83="","",IFERROR(VLOOKUP($C83,Mapping!$A$5:$G$104,3,FALSE),"⚠ unmapped"))</f>
        <v/>
      </c>
      <c r="J83" s="16">
        <f>IF($A83="","",IFERROR(VLOOKUP($C83,Mapping!$A$5:$G$104,4,FALSE),"⚠ unmapped"))</f>
        <v/>
      </c>
      <c r="K83" s="9">
        <f>IF($A83="","",$D83*(1-IFERROR(VLOOKUP($C83,Mapping!$A$5:$G$104,6,FALSE),0)))</f>
        <v/>
      </c>
      <c r="L83" s="16">
        <f>IF($A83="","",IFERROR(VLOOKUP($C83,Mapping!$A$5:$G$104,5,FALSE),""))</f>
        <v/>
      </c>
      <c r="M83" s="9">
        <f>IF($A83="","",$D83*IFERROR(VLOOKUP($C83,Mapping!$A$5:$G$104,6,FALSE),0))</f>
        <v/>
      </c>
      <c r="N83" s="16">
        <f>IF($A83="","",IF(COUNTIFS(Mapping!$A$5:$A$104,$C83)=0,"⚠ account code is not in Mapping",IF(NOT(ISNUMBER($D83)),"⚠ amount is missing or is text",IF($D83&lt;0,"Negative — a credit note or a reversal?",""))))</f>
        <v/>
      </c>
    </row>
    <row r="84">
      <c r="A84" s="14" t="n"/>
      <c r="B84" s="6" t="n"/>
      <c r="C84" s="6" t="n"/>
      <c r="D84" s="15" t="n"/>
      <c r="E84" s="16">
        <f>IF($A84="","",IF('P&amp;L'!$B$3="Month",$F84,IF('P&amp;L'!$B$3="Year",TEXT($A84,"yyyy"),$G84)))</f>
        <v/>
      </c>
      <c r="F84" s="16">
        <f>IF($A84="","",TEXT($A84,"yyyy-mm"))</f>
        <v/>
      </c>
      <c r="G84" s="16">
        <f>IF($A84="","",TEXT($A84,"yyyy")&amp;"-Q"&amp;ROUNDUP(MONTH($A84)/3,0))</f>
        <v/>
      </c>
      <c r="H84" s="16">
        <f>IF($A84="","",IFERROR(VLOOKUP($C84,Mapping!$A$5:$G$104,2,FALSE),"⚠ not in Mapping"))</f>
        <v/>
      </c>
      <c r="I84" s="16">
        <f>IF($A84="","",IFERROR(VLOOKUP($C84,Mapping!$A$5:$G$104,3,FALSE),"⚠ unmapped"))</f>
        <v/>
      </c>
      <c r="J84" s="16">
        <f>IF($A84="","",IFERROR(VLOOKUP($C84,Mapping!$A$5:$G$104,4,FALSE),"⚠ unmapped"))</f>
        <v/>
      </c>
      <c r="K84" s="9">
        <f>IF($A84="","",$D84*(1-IFERROR(VLOOKUP($C84,Mapping!$A$5:$G$104,6,FALSE),0)))</f>
        <v/>
      </c>
      <c r="L84" s="16">
        <f>IF($A84="","",IFERROR(VLOOKUP($C84,Mapping!$A$5:$G$104,5,FALSE),""))</f>
        <v/>
      </c>
      <c r="M84" s="9">
        <f>IF($A84="","",$D84*IFERROR(VLOOKUP($C84,Mapping!$A$5:$G$104,6,FALSE),0))</f>
        <v/>
      </c>
      <c r="N84" s="16">
        <f>IF($A84="","",IF(COUNTIFS(Mapping!$A$5:$A$104,$C84)=0,"⚠ account code is not in Mapping",IF(NOT(ISNUMBER($D84)),"⚠ amount is missing or is text",IF($D84&lt;0,"Negative — a credit note or a reversal?",""))))</f>
        <v/>
      </c>
    </row>
    <row r="85">
      <c r="A85" s="14" t="n"/>
      <c r="B85" s="6" t="n"/>
      <c r="C85" s="6" t="n"/>
      <c r="D85" s="15" t="n"/>
      <c r="E85" s="16">
        <f>IF($A85="","",IF('P&amp;L'!$B$3="Month",$F85,IF('P&amp;L'!$B$3="Year",TEXT($A85,"yyyy"),$G85)))</f>
        <v/>
      </c>
      <c r="F85" s="16">
        <f>IF($A85="","",TEXT($A85,"yyyy-mm"))</f>
        <v/>
      </c>
      <c r="G85" s="16">
        <f>IF($A85="","",TEXT($A85,"yyyy")&amp;"-Q"&amp;ROUNDUP(MONTH($A85)/3,0))</f>
        <v/>
      </c>
      <c r="H85" s="16">
        <f>IF($A85="","",IFERROR(VLOOKUP($C85,Mapping!$A$5:$G$104,2,FALSE),"⚠ not in Mapping"))</f>
        <v/>
      </c>
      <c r="I85" s="16">
        <f>IF($A85="","",IFERROR(VLOOKUP($C85,Mapping!$A$5:$G$104,3,FALSE),"⚠ unmapped"))</f>
        <v/>
      </c>
      <c r="J85" s="16">
        <f>IF($A85="","",IFERROR(VLOOKUP($C85,Mapping!$A$5:$G$104,4,FALSE),"⚠ unmapped"))</f>
        <v/>
      </c>
      <c r="K85" s="9">
        <f>IF($A85="","",$D85*(1-IFERROR(VLOOKUP($C85,Mapping!$A$5:$G$104,6,FALSE),0)))</f>
        <v/>
      </c>
      <c r="L85" s="16">
        <f>IF($A85="","",IFERROR(VLOOKUP($C85,Mapping!$A$5:$G$104,5,FALSE),""))</f>
        <v/>
      </c>
      <c r="M85" s="9">
        <f>IF($A85="","",$D85*IFERROR(VLOOKUP($C85,Mapping!$A$5:$G$104,6,FALSE),0))</f>
        <v/>
      </c>
      <c r="N85" s="16">
        <f>IF($A85="","",IF(COUNTIFS(Mapping!$A$5:$A$104,$C85)=0,"⚠ account code is not in Mapping",IF(NOT(ISNUMBER($D85)),"⚠ amount is missing or is text",IF($D85&lt;0,"Negative — a credit note or a reversal?",""))))</f>
        <v/>
      </c>
    </row>
    <row r="86">
      <c r="A86" s="14" t="n"/>
      <c r="B86" s="6" t="n"/>
      <c r="C86" s="6" t="n"/>
      <c r="D86" s="15" t="n"/>
      <c r="E86" s="16">
        <f>IF($A86="","",IF('P&amp;L'!$B$3="Month",$F86,IF('P&amp;L'!$B$3="Year",TEXT($A86,"yyyy"),$G86)))</f>
        <v/>
      </c>
      <c r="F86" s="16">
        <f>IF($A86="","",TEXT($A86,"yyyy-mm"))</f>
        <v/>
      </c>
      <c r="G86" s="16">
        <f>IF($A86="","",TEXT($A86,"yyyy")&amp;"-Q"&amp;ROUNDUP(MONTH($A86)/3,0))</f>
        <v/>
      </c>
      <c r="H86" s="16">
        <f>IF($A86="","",IFERROR(VLOOKUP($C86,Mapping!$A$5:$G$104,2,FALSE),"⚠ not in Mapping"))</f>
        <v/>
      </c>
      <c r="I86" s="16">
        <f>IF($A86="","",IFERROR(VLOOKUP($C86,Mapping!$A$5:$G$104,3,FALSE),"⚠ unmapped"))</f>
        <v/>
      </c>
      <c r="J86" s="16">
        <f>IF($A86="","",IFERROR(VLOOKUP($C86,Mapping!$A$5:$G$104,4,FALSE),"⚠ unmapped"))</f>
        <v/>
      </c>
      <c r="K86" s="9">
        <f>IF($A86="","",$D86*(1-IFERROR(VLOOKUP($C86,Mapping!$A$5:$G$104,6,FALSE),0)))</f>
        <v/>
      </c>
      <c r="L86" s="16">
        <f>IF($A86="","",IFERROR(VLOOKUP($C86,Mapping!$A$5:$G$104,5,FALSE),""))</f>
        <v/>
      </c>
      <c r="M86" s="9">
        <f>IF($A86="","",$D86*IFERROR(VLOOKUP($C86,Mapping!$A$5:$G$104,6,FALSE),0))</f>
        <v/>
      </c>
      <c r="N86" s="16">
        <f>IF($A86="","",IF(COUNTIFS(Mapping!$A$5:$A$104,$C86)=0,"⚠ account code is not in Mapping",IF(NOT(ISNUMBER($D86)),"⚠ amount is missing or is text",IF($D86&lt;0,"Negative — a credit note or a reversal?",""))))</f>
        <v/>
      </c>
    </row>
    <row r="87">
      <c r="A87" s="14" t="n"/>
      <c r="B87" s="6" t="n"/>
      <c r="C87" s="6" t="n"/>
      <c r="D87" s="15" t="n"/>
      <c r="E87" s="16">
        <f>IF($A87="","",IF('P&amp;L'!$B$3="Month",$F87,IF('P&amp;L'!$B$3="Year",TEXT($A87,"yyyy"),$G87)))</f>
        <v/>
      </c>
      <c r="F87" s="16">
        <f>IF($A87="","",TEXT($A87,"yyyy-mm"))</f>
        <v/>
      </c>
      <c r="G87" s="16">
        <f>IF($A87="","",TEXT($A87,"yyyy")&amp;"-Q"&amp;ROUNDUP(MONTH($A87)/3,0))</f>
        <v/>
      </c>
      <c r="H87" s="16">
        <f>IF($A87="","",IFERROR(VLOOKUP($C87,Mapping!$A$5:$G$104,2,FALSE),"⚠ not in Mapping"))</f>
        <v/>
      </c>
      <c r="I87" s="16">
        <f>IF($A87="","",IFERROR(VLOOKUP($C87,Mapping!$A$5:$G$104,3,FALSE),"⚠ unmapped"))</f>
        <v/>
      </c>
      <c r="J87" s="16">
        <f>IF($A87="","",IFERROR(VLOOKUP($C87,Mapping!$A$5:$G$104,4,FALSE),"⚠ unmapped"))</f>
        <v/>
      </c>
      <c r="K87" s="9">
        <f>IF($A87="","",$D87*(1-IFERROR(VLOOKUP($C87,Mapping!$A$5:$G$104,6,FALSE),0)))</f>
        <v/>
      </c>
      <c r="L87" s="16">
        <f>IF($A87="","",IFERROR(VLOOKUP($C87,Mapping!$A$5:$G$104,5,FALSE),""))</f>
        <v/>
      </c>
      <c r="M87" s="9">
        <f>IF($A87="","",$D87*IFERROR(VLOOKUP($C87,Mapping!$A$5:$G$104,6,FALSE),0))</f>
        <v/>
      </c>
      <c r="N87" s="16">
        <f>IF($A87="","",IF(COUNTIFS(Mapping!$A$5:$A$104,$C87)=0,"⚠ account code is not in Mapping",IF(NOT(ISNUMBER($D87)),"⚠ amount is missing or is text",IF($D87&lt;0,"Negative — a credit note or a reversal?",""))))</f>
        <v/>
      </c>
    </row>
    <row r="88">
      <c r="A88" s="14" t="n"/>
      <c r="B88" s="6" t="n"/>
      <c r="C88" s="6" t="n"/>
      <c r="D88" s="15" t="n"/>
      <c r="E88" s="16">
        <f>IF($A88="","",IF('P&amp;L'!$B$3="Month",$F88,IF('P&amp;L'!$B$3="Year",TEXT($A88,"yyyy"),$G88)))</f>
        <v/>
      </c>
      <c r="F88" s="16">
        <f>IF($A88="","",TEXT($A88,"yyyy-mm"))</f>
        <v/>
      </c>
      <c r="G88" s="16">
        <f>IF($A88="","",TEXT($A88,"yyyy")&amp;"-Q"&amp;ROUNDUP(MONTH($A88)/3,0))</f>
        <v/>
      </c>
      <c r="H88" s="16">
        <f>IF($A88="","",IFERROR(VLOOKUP($C88,Mapping!$A$5:$G$104,2,FALSE),"⚠ not in Mapping"))</f>
        <v/>
      </c>
      <c r="I88" s="16">
        <f>IF($A88="","",IFERROR(VLOOKUP($C88,Mapping!$A$5:$G$104,3,FALSE),"⚠ unmapped"))</f>
        <v/>
      </c>
      <c r="J88" s="16">
        <f>IF($A88="","",IFERROR(VLOOKUP($C88,Mapping!$A$5:$G$104,4,FALSE),"⚠ unmapped"))</f>
        <v/>
      </c>
      <c r="K88" s="9">
        <f>IF($A88="","",$D88*(1-IFERROR(VLOOKUP($C88,Mapping!$A$5:$G$104,6,FALSE),0)))</f>
        <v/>
      </c>
      <c r="L88" s="16">
        <f>IF($A88="","",IFERROR(VLOOKUP($C88,Mapping!$A$5:$G$104,5,FALSE),""))</f>
        <v/>
      </c>
      <c r="M88" s="9">
        <f>IF($A88="","",$D88*IFERROR(VLOOKUP($C88,Mapping!$A$5:$G$104,6,FALSE),0))</f>
        <v/>
      </c>
      <c r="N88" s="16">
        <f>IF($A88="","",IF(COUNTIFS(Mapping!$A$5:$A$104,$C88)=0,"⚠ account code is not in Mapping",IF(NOT(ISNUMBER($D88)),"⚠ amount is missing or is text",IF($D88&lt;0,"Negative — a credit note or a reversal?",""))))</f>
        <v/>
      </c>
    </row>
    <row r="89">
      <c r="A89" s="14" t="n"/>
      <c r="B89" s="6" t="n"/>
      <c r="C89" s="6" t="n"/>
      <c r="D89" s="15" t="n"/>
      <c r="E89" s="16">
        <f>IF($A89="","",IF('P&amp;L'!$B$3="Month",$F89,IF('P&amp;L'!$B$3="Year",TEXT($A89,"yyyy"),$G89)))</f>
        <v/>
      </c>
      <c r="F89" s="16">
        <f>IF($A89="","",TEXT($A89,"yyyy-mm"))</f>
        <v/>
      </c>
      <c r="G89" s="16">
        <f>IF($A89="","",TEXT($A89,"yyyy")&amp;"-Q"&amp;ROUNDUP(MONTH($A89)/3,0))</f>
        <v/>
      </c>
      <c r="H89" s="16">
        <f>IF($A89="","",IFERROR(VLOOKUP($C89,Mapping!$A$5:$G$104,2,FALSE),"⚠ not in Mapping"))</f>
        <v/>
      </c>
      <c r="I89" s="16">
        <f>IF($A89="","",IFERROR(VLOOKUP($C89,Mapping!$A$5:$G$104,3,FALSE),"⚠ unmapped"))</f>
        <v/>
      </c>
      <c r="J89" s="16">
        <f>IF($A89="","",IFERROR(VLOOKUP($C89,Mapping!$A$5:$G$104,4,FALSE),"⚠ unmapped"))</f>
        <v/>
      </c>
      <c r="K89" s="9">
        <f>IF($A89="","",$D89*(1-IFERROR(VLOOKUP($C89,Mapping!$A$5:$G$104,6,FALSE),0)))</f>
        <v/>
      </c>
      <c r="L89" s="16">
        <f>IF($A89="","",IFERROR(VLOOKUP($C89,Mapping!$A$5:$G$104,5,FALSE),""))</f>
        <v/>
      </c>
      <c r="M89" s="9">
        <f>IF($A89="","",$D89*IFERROR(VLOOKUP($C89,Mapping!$A$5:$G$104,6,FALSE),0))</f>
        <v/>
      </c>
      <c r="N89" s="16">
        <f>IF($A89="","",IF(COUNTIFS(Mapping!$A$5:$A$104,$C89)=0,"⚠ account code is not in Mapping",IF(NOT(ISNUMBER($D89)),"⚠ amount is missing or is text",IF($D89&lt;0,"Negative — a credit note or a reversal?",""))))</f>
        <v/>
      </c>
    </row>
    <row r="90">
      <c r="A90" s="14" t="n"/>
      <c r="B90" s="6" t="n"/>
      <c r="C90" s="6" t="n"/>
      <c r="D90" s="15" t="n"/>
      <c r="E90" s="16">
        <f>IF($A90="","",IF('P&amp;L'!$B$3="Month",$F90,IF('P&amp;L'!$B$3="Year",TEXT($A90,"yyyy"),$G90)))</f>
        <v/>
      </c>
      <c r="F90" s="16">
        <f>IF($A90="","",TEXT($A90,"yyyy-mm"))</f>
        <v/>
      </c>
      <c r="G90" s="16">
        <f>IF($A90="","",TEXT($A90,"yyyy")&amp;"-Q"&amp;ROUNDUP(MONTH($A90)/3,0))</f>
        <v/>
      </c>
      <c r="H90" s="16">
        <f>IF($A90="","",IFERROR(VLOOKUP($C90,Mapping!$A$5:$G$104,2,FALSE),"⚠ not in Mapping"))</f>
        <v/>
      </c>
      <c r="I90" s="16">
        <f>IF($A90="","",IFERROR(VLOOKUP($C90,Mapping!$A$5:$G$104,3,FALSE),"⚠ unmapped"))</f>
        <v/>
      </c>
      <c r="J90" s="16">
        <f>IF($A90="","",IFERROR(VLOOKUP($C90,Mapping!$A$5:$G$104,4,FALSE),"⚠ unmapped"))</f>
        <v/>
      </c>
      <c r="K90" s="9">
        <f>IF($A90="","",$D90*(1-IFERROR(VLOOKUP($C90,Mapping!$A$5:$G$104,6,FALSE),0)))</f>
        <v/>
      </c>
      <c r="L90" s="16">
        <f>IF($A90="","",IFERROR(VLOOKUP($C90,Mapping!$A$5:$G$104,5,FALSE),""))</f>
        <v/>
      </c>
      <c r="M90" s="9">
        <f>IF($A90="","",$D90*IFERROR(VLOOKUP($C90,Mapping!$A$5:$G$104,6,FALSE),0))</f>
        <v/>
      </c>
      <c r="N90" s="16">
        <f>IF($A90="","",IF(COUNTIFS(Mapping!$A$5:$A$104,$C90)=0,"⚠ account code is not in Mapping",IF(NOT(ISNUMBER($D90)),"⚠ amount is missing or is text",IF($D90&lt;0,"Negative — a credit note or a reversal?",""))))</f>
        <v/>
      </c>
    </row>
    <row r="91">
      <c r="A91" s="14" t="n"/>
      <c r="B91" s="6" t="n"/>
      <c r="C91" s="6" t="n"/>
      <c r="D91" s="15" t="n"/>
      <c r="E91" s="16">
        <f>IF($A91="","",IF('P&amp;L'!$B$3="Month",$F91,IF('P&amp;L'!$B$3="Year",TEXT($A91,"yyyy"),$G91)))</f>
        <v/>
      </c>
      <c r="F91" s="16">
        <f>IF($A91="","",TEXT($A91,"yyyy-mm"))</f>
        <v/>
      </c>
      <c r="G91" s="16">
        <f>IF($A91="","",TEXT($A91,"yyyy")&amp;"-Q"&amp;ROUNDUP(MONTH($A91)/3,0))</f>
        <v/>
      </c>
      <c r="H91" s="16">
        <f>IF($A91="","",IFERROR(VLOOKUP($C91,Mapping!$A$5:$G$104,2,FALSE),"⚠ not in Mapping"))</f>
        <v/>
      </c>
      <c r="I91" s="16">
        <f>IF($A91="","",IFERROR(VLOOKUP($C91,Mapping!$A$5:$G$104,3,FALSE),"⚠ unmapped"))</f>
        <v/>
      </c>
      <c r="J91" s="16">
        <f>IF($A91="","",IFERROR(VLOOKUP($C91,Mapping!$A$5:$G$104,4,FALSE),"⚠ unmapped"))</f>
        <v/>
      </c>
      <c r="K91" s="9">
        <f>IF($A91="","",$D91*(1-IFERROR(VLOOKUP($C91,Mapping!$A$5:$G$104,6,FALSE),0)))</f>
        <v/>
      </c>
      <c r="L91" s="16">
        <f>IF($A91="","",IFERROR(VLOOKUP($C91,Mapping!$A$5:$G$104,5,FALSE),""))</f>
        <v/>
      </c>
      <c r="M91" s="9">
        <f>IF($A91="","",$D91*IFERROR(VLOOKUP($C91,Mapping!$A$5:$G$104,6,FALSE),0))</f>
        <v/>
      </c>
      <c r="N91" s="16">
        <f>IF($A91="","",IF(COUNTIFS(Mapping!$A$5:$A$104,$C91)=0,"⚠ account code is not in Mapping",IF(NOT(ISNUMBER($D91)),"⚠ amount is missing or is text",IF($D91&lt;0,"Negative — a credit note or a reversal?",""))))</f>
        <v/>
      </c>
    </row>
    <row r="92">
      <c r="A92" s="14" t="n"/>
      <c r="B92" s="6" t="n"/>
      <c r="C92" s="6" t="n"/>
      <c r="D92" s="15" t="n"/>
      <c r="E92" s="16">
        <f>IF($A92="","",IF('P&amp;L'!$B$3="Month",$F92,IF('P&amp;L'!$B$3="Year",TEXT($A92,"yyyy"),$G92)))</f>
        <v/>
      </c>
      <c r="F92" s="16">
        <f>IF($A92="","",TEXT($A92,"yyyy-mm"))</f>
        <v/>
      </c>
      <c r="G92" s="16">
        <f>IF($A92="","",TEXT($A92,"yyyy")&amp;"-Q"&amp;ROUNDUP(MONTH($A92)/3,0))</f>
        <v/>
      </c>
      <c r="H92" s="16">
        <f>IF($A92="","",IFERROR(VLOOKUP($C92,Mapping!$A$5:$G$104,2,FALSE),"⚠ not in Mapping"))</f>
        <v/>
      </c>
      <c r="I92" s="16">
        <f>IF($A92="","",IFERROR(VLOOKUP($C92,Mapping!$A$5:$G$104,3,FALSE),"⚠ unmapped"))</f>
        <v/>
      </c>
      <c r="J92" s="16">
        <f>IF($A92="","",IFERROR(VLOOKUP($C92,Mapping!$A$5:$G$104,4,FALSE),"⚠ unmapped"))</f>
        <v/>
      </c>
      <c r="K92" s="9">
        <f>IF($A92="","",$D92*(1-IFERROR(VLOOKUP($C92,Mapping!$A$5:$G$104,6,FALSE),0)))</f>
        <v/>
      </c>
      <c r="L92" s="16">
        <f>IF($A92="","",IFERROR(VLOOKUP($C92,Mapping!$A$5:$G$104,5,FALSE),""))</f>
        <v/>
      </c>
      <c r="M92" s="9">
        <f>IF($A92="","",$D92*IFERROR(VLOOKUP($C92,Mapping!$A$5:$G$104,6,FALSE),0))</f>
        <v/>
      </c>
      <c r="N92" s="16">
        <f>IF($A92="","",IF(COUNTIFS(Mapping!$A$5:$A$104,$C92)=0,"⚠ account code is not in Mapping",IF(NOT(ISNUMBER($D92)),"⚠ amount is missing or is text",IF($D92&lt;0,"Negative — a credit note or a reversal?",""))))</f>
        <v/>
      </c>
    </row>
    <row r="93">
      <c r="A93" s="14" t="n"/>
      <c r="B93" s="6" t="n"/>
      <c r="C93" s="6" t="n"/>
      <c r="D93" s="15" t="n"/>
      <c r="E93" s="16">
        <f>IF($A93="","",IF('P&amp;L'!$B$3="Month",$F93,IF('P&amp;L'!$B$3="Year",TEXT($A93,"yyyy"),$G93)))</f>
        <v/>
      </c>
      <c r="F93" s="16">
        <f>IF($A93="","",TEXT($A93,"yyyy-mm"))</f>
        <v/>
      </c>
      <c r="G93" s="16">
        <f>IF($A93="","",TEXT($A93,"yyyy")&amp;"-Q"&amp;ROUNDUP(MONTH($A93)/3,0))</f>
        <v/>
      </c>
      <c r="H93" s="16">
        <f>IF($A93="","",IFERROR(VLOOKUP($C93,Mapping!$A$5:$G$104,2,FALSE),"⚠ not in Mapping"))</f>
        <v/>
      </c>
      <c r="I93" s="16">
        <f>IF($A93="","",IFERROR(VLOOKUP($C93,Mapping!$A$5:$G$104,3,FALSE),"⚠ unmapped"))</f>
        <v/>
      </c>
      <c r="J93" s="16">
        <f>IF($A93="","",IFERROR(VLOOKUP($C93,Mapping!$A$5:$G$104,4,FALSE),"⚠ unmapped"))</f>
        <v/>
      </c>
      <c r="K93" s="9">
        <f>IF($A93="","",$D93*(1-IFERROR(VLOOKUP($C93,Mapping!$A$5:$G$104,6,FALSE),0)))</f>
        <v/>
      </c>
      <c r="L93" s="16">
        <f>IF($A93="","",IFERROR(VLOOKUP($C93,Mapping!$A$5:$G$104,5,FALSE),""))</f>
        <v/>
      </c>
      <c r="M93" s="9">
        <f>IF($A93="","",$D93*IFERROR(VLOOKUP($C93,Mapping!$A$5:$G$104,6,FALSE),0))</f>
        <v/>
      </c>
      <c r="N93" s="16">
        <f>IF($A93="","",IF(COUNTIFS(Mapping!$A$5:$A$104,$C93)=0,"⚠ account code is not in Mapping",IF(NOT(ISNUMBER($D93)),"⚠ amount is missing or is text",IF($D93&lt;0,"Negative — a credit note or a reversal?",""))))</f>
        <v/>
      </c>
    </row>
    <row r="94">
      <c r="A94" s="14" t="n"/>
      <c r="B94" s="6" t="n"/>
      <c r="C94" s="6" t="n"/>
      <c r="D94" s="15" t="n"/>
      <c r="E94" s="16">
        <f>IF($A94="","",IF('P&amp;L'!$B$3="Month",$F94,IF('P&amp;L'!$B$3="Year",TEXT($A94,"yyyy"),$G94)))</f>
        <v/>
      </c>
      <c r="F94" s="16">
        <f>IF($A94="","",TEXT($A94,"yyyy-mm"))</f>
        <v/>
      </c>
      <c r="G94" s="16">
        <f>IF($A94="","",TEXT($A94,"yyyy")&amp;"-Q"&amp;ROUNDUP(MONTH($A94)/3,0))</f>
        <v/>
      </c>
      <c r="H94" s="16">
        <f>IF($A94="","",IFERROR(VLOOKUP($C94,Mapping!$A$5:$G$104,2,FALSE),"⚠ not in Mapping"))</f>
        <v/>
      </c>
      <c r="I94" s="16">
        <f>IF($A94="","",IFERROR(VLOOKUP($C94,Mapping!$A$5:$G$104,3,FALSE),"⚠ unmapped"))</f>
        <v/>
      </c>
      <c r="J94" s="16">
        <f>IF($A94="","",IFERROR(VLOOKUP($C94,Mapping!$A$5:$G$104,4,FALSE),"⚠ unmapped"))</f>
        <v/>
      </c>
      <c r="K94" s="9">
        <f>IF($A94="","",$D94*(1-IFERROR(VLOOKUP($C94,Mapping!$A$5:$G$104,6,FALSE),0)))</f>
        <v/>
      </c>
      <c r="L94" s="16">
        <f>IF($A94="","",IFERROR(VLOOKUP($C94,Mapping!$A$5:$G$104,5,FALSE),""))</f>
        <v/>
      </c>
      <c r="M94" s="9">
        <f>IF($A94="","",$D94*IFERROR(VLOOKUP($C94,Mapping!$A$5:$G$104,6,FALSE),0))</f>
        <v/>
      </c>
      <c r="N94" s="16">
        <f>IF($A94="","",IF(COUNTIFS(Mapping!$A$5:$A$104,$C94)=0,"⚠ account code is not in Mapping",IF(NOT(ISNUMBER($D94)),"⚠ amount is missing or is text",IF($D94&lt;0,"Negative — a credit note or a reversal?",""))))</f>
        <v/>
      </c>
    </row>
    <row r="95">
      <c r="A95" s="14" t="n"/>
      <c r="B95" s="6" t="n"/>
      <c r="C95" s="6" t="n"/>
      <c r="D95" s="15" t="n"/>
      <c r="E95" s="16">
        <f>IF($A95="","",IF('P&amp;L'!$B$3="Month",$F95,IF('P&amp;L'!$B$3="Year",TEXT($A95,"yyyy"),$G95)))</f>
        <v/>
      </c>
      <c r="F95" s="16">
        <f>IF($A95="","",TEXT($A95,"yyyy-mm"))</f>
        <v/>
      </c>
      <c r="G95" s="16">
        <f>IF($A95="","",TEXT($A95,"yyyy")&amp;"-Q"&amp;ROUNDUP(MONTH($A95)/3,0))</f>
        <v/>
      </c>
      <c r="H95" s="16">
        <f>IF($A95="","",IFERROR(VLOOKUP($C95,Mapping!$A$5:$G$104,2,FALSE),"⚠ not in Mapping"))</f>
        <v/>
      </c>
      <c r="I95" s="16">
        <f>IF($A95="","",IFERROR(VLOOKUP($C95,Mapping!$A$5:$G$104,3,FALSE),"⚠ unmapped"))</f>
        <v/>
      </c>
      <c r="J95" s="16">
        <f>IF($A95="","",IFERROR(VLOOKUP($C95,Mapping!$A$5:$G$104,4,FALSE),"⚠ unmapped"))</f>
        <v/>
      </c>
      <c r="K95" s="9">
        <f>IF($A95="","",$D95*(1-IFERROR(VLOOKUP($C95,Mapping!$A$5:$G$104,6,FALSE),0)))</f>
        <v/>
      </c>
      <c r="L95" s="16">
        <f>IF($A95="","",IFERROR(VLOOKUP($C95,Mapping!$A$5:$G$104,5,FALSE),""))</f>
        <v/>
      </c>
      <c r="M95" s="9">
        <f>IF($A95="","",$D95*IFERROR(VLOOKUP($C95,Mapping!$A$5:$G$104,6,FALSE),0))</f>
        <v/>
      </c>
      <c r="N95" s="16">
        <f>IF($A95="","",IF(COUNTIFS(Mapping!$A$5:$A$104,$C95)=0,"⚠ account code is not in Mapping",IF(NOT(ISNUMBER($D95)),"⚠ amount is missing or is text",IF($D95&lt;0,"Negative — a credit note or a reversal?",""))))</f>
        <v/>
      </c>
    </row>
    <row r="96">
      <c r="A96" s="14" t="n"/>
      <c r="B96" s="6" t="n"/>
      <c r="C96" s="6" t="n"/>
      <c r="D96" s="15" t="n"/>
      <c r="E96" s="16">
        <f>IF($A96="","",IF('P&amp;L'!$B$3="Month",$F96,IF('P&amp;L'!$B$3="Year",TEXT($A96,"yyyy"),$G96)))</f>
        <v/>
      </c>
      <c r="F96" s="16">
        <f>IF($A96="","",TEXT($A96,"yyyy-mm"))</f>
        <v/>
      </c>
      <c r="G96" s="16">
        <f>IF($A96="","",TEXT($A96,"yyyy")&amp;"-Q"&amp;ROUNDUP(MONTH($A96)/3,0))</f>
        <v/>
      </c>
      <c r="H96" s="16">
        <f>IF($A96="","",IFERROR(VLOOKUP($C96,Mapping!$A$5:$G$104,2,FALSE),"⚠ not in Mapping"))</f>
        <v/>
      </c>
      <c r="I96" s="16">
        <f>IF($A96="","",IFERROR(VLOOKUP($C96,Mapping!$A$5:$G$104,3,FALSE),"⚠ unmapped"))</f>
        <v/>
      </c>
      <c r="J96" s="16">
        <f>IF($A96="","",IFERROR(VLOOKUP($C96,Mapping!$A$5:$G$104,4,FALSE),"⚠ unmapped"))</f>
        <v/>
      </c>
      <c r="K96" s="9">
        <f>IF($A96="","",$D96*(1-IFERROR(VLOOKUP($C96,Mapping!$A$5:$G$104,6,FALSE),0)))</f>
        <v/>
      </c>
      <c r="L96" s="16">
        <f>IF($A96="","",IFERROR(VLOOKUP($C96,Mapping!$A$5:$G$104,5,FALSE),""))</f>
        <v/>
      </c>
      <c r="M96" s="9">
        <f>IF($A96="","",$D96*IFERROR(VLOOKUP($C96,Mapping!$A$5:$G$104,6,FALSE),0))</f>
        <v/>
      </c>
      <c r="N96" s="16">
        <f>IF($A96="","",IF(COUNTIFS(Mapping!$A$5:$A$104,$C96)=0,"⚠ account code is not in Mapping",IF(NOT(ISNUMBER($D96)),"⚠ amount is missing or is text",IF($D96&lt;0,"Negative — a credit note or a reversal?",""))))</f>
        <v/>
      </c>
    </row>
    <row r="97">
      <c r="A97" s="14" t="n"/>
      <c r="B97" s="6" t="n"/>
      <c r="C97" s="6" t="n"/>
      <c r="D97" s="15" t="n"/>
      <c r="E97" s="16">
        <f>IF($A97="","",IF('P&amp;L'!$B$3="Month",$F97,IF('P&amp;L'!$B$3="Year",TEXT($A97,"yyyy"),$G97)))</f>
        <v/>
      </c>
      <c r="F97" s="16">
        <f>IF($A97="","",TEXT($A97,"yyyy-mm"))</f>
        <v/>
      </c>
      <c r="G97" s="16">
        <f>IF($A97="","",TEXT($A97,"yyyy")&amp;"-Q"&amp;ROUNDUP(MONTH($A97)/3,0))</f>
        <v/>
      </c>
      <c r="H97" s="16">
        <f>IF($A97="","",IFERROR(VLOOKUP($C97,Mapping!$A$5:$G$104,2,FALSE),"⚠ not in Mapping"))</f>
        <v/>
      </c>
      <c r="I97" s="16">
        <f>IF($A97="","",IFERROR(VLOOKUP($C97,Mapping!$A$5:$G$104,3,FALSE),"⚠ unmapped"))</f>
        <v/>
      </c>
      <c r="J97" s="16">
        <f>IF($A97="","",IFERROR(VLOOKUP($C97,Mapping!$A$5:$G$104,4,FALSE),"⚠ unmapped"))</f>
        <v/>
      </c>
      <c r="K97" s="9">
        <f>IF($A97="","",$D97*(1-IFERROR(VLOOKUP($C97,Mapping!$A$5:$G$104,6,FALSE),0)))</f>
        <v/>
      </c>
      <c r="L97" s="16">
        <f>IF($A97="","",IFERROR(VLOOKUP($C97,Mapping!$A$5:$G$104,5,FALSE),""))</f>
        <v/>
      </c>
      <c r="M97" s="9">
        <f>IF($A97="","",$D97*IFERROR(VLOOKUP($C97,Mapping!$A$5:$G$104,6,FALSE),0))</f>
        <v/>
      </c>
      <c r="N97" s="16">
        <f>IF($A97="","",IF(COUNTIFS(Mapping!$A$5:$A$104,$C97)=0,"⚠ account code is not in Mapping",IF(NOT(ISNUMBER($D97)),"⚠ amount is missing or is text",IF($D97&lt;0,"Negative — a credit note or a reversal?",""))))</f>
        <v/>
      </c>
    </row>
    <row r="98">
      <c r="A98" s="14" t="n"/>
      <c r="B98" s="6" t="n"/>
      <c r="C98" s="6" t="n"/>
      <c r="D98" s="15" t="n"/>
      <c r="E98" s="16">
        <f>IF($A98="","",IF('P&amp;L'!$B$3="Month",$F98,IF('P&amp;L'!$B$3="Year",TEXT($A98,"yyyy"),$G98)))</f>
        <v/>
      </c>
      <c r="F98" s="16">
        <f>IF($A98="","",TEXT($A98,"yyyy-mm"))</f>
        <v/>
      </c>
      <c r="G98" s="16">
        <f>IF($A98="","",TEXT($A98,"yyyy")&amp;"-Q"&amp;ROUNDUP(MONTH($A98)/3,0))</f>
        <v/>
      </c>
      <c r="H98" s="16">
        <f>IF($A98="","",IFERROR(VLOOKUP($C98,Mapping!$A$5:$G$104,2,FALSE),"⚠ not in Mapping"))</f>
        <v/>
      </c>
      <c r="I98" s="16">
        <f>IF($A98="","",IFERROR(VLOOKUP($C98,Mapping!$A$5:$G$104,3,FALSE),"⚠ unmapped"))</f>
        <v/>
      </c>
      <c r="J98" s="16">
        <f>IF($A98="","",IFERROR(VLOOKUP($C98,Mapping!$A$5:$G$104,4,FALSE),"⚠ unmapped"))</f>
        <v/>
      </c>
      <c r="K98" s="9">
        <f>IF($A98="","",$D98*(1-IFERROR(VLOOKUP($C98,Mapping!$A$5:$G$104,6,FALSE),0)))</f>
        <v/>
      </c>
      <c r="L98" s="16">
        <f>IF($A98="","",IFERROR(VLOOKUP($C98,Mapping!$A$5:$G$104,5,FALSE),""))</f>
        <v/>
      </c>
      <c r="M98" s="9">
        <f>IF($A98="","",$D98*IFERROR(VLOOKUP($C98,Mapping!$A$5:$G$104,6,FALSE),0))</f>
        <v/>
      </c>
      <c r="N98" s="16">
        <f>IF($A98="","",IF(COUNTIFS(Mapping!$A$5:$A$104,$C98)=0,"⚠ account code is not in Mapping",IF(NOT(ISNUMBER($D98)),"⚠ amount is missing or is text",IF($D98&lt;0,"Negative — a credit note or a reversal?",""))))</f>
        <v/>
      </c>
    </row>
    <row r="99">
      <c r="A99" s="14" t="n"/>
      <c r="B99" s="6" t="n"/>
      <c r="C99" s="6" t="n"/>
      <c r="D99" s="15" t="n"/>
      <c r="E99" s="16">
        <f>IF($A99="","",IF('P&amp;L'!$B$3="Month",$F99,IF('P&amp;L'!$B$3="Year",TEXT($A99,"yyyy"),$G99)))</f>
        <v/>
      </c>
      <c r="F99" s="16">
        <f>IF($A99="","",TEXT($A99,"yyyy-mm"))</f>
        <v/>
      </c>
      <c r="G99" s="16">
        <f>IF($A99="","",TEXT($A99,"yyyy")&amp;"-Q"&amp;ROUNDUP(MONTH($A99)/3,0))</f>
        <v/>
      </c>
      <c r="H99" s="16">
        <f>IF($A99="","",IFERROR(VLOOKUP($C99,Mapping!$A$5:$G$104,2,FALSE),"⚠ not in Mapping"))</f>
        <v/>
      </c>
      <c r="I99" s="16">
        <f>IF($A99="","",IFERROR(VLOOKUP($C99,Mapping!$A$5:$G$104,3,FALSE),"⚠ unmapped"))</f>
        <v/>
      </c>
      <c r="J99" s="16">
        <f>IF($A99="","",IFERROR(VLOOKUP($C99,Mapping!$A$5:$G$104,4,FALSE),"⚠ unmapped"))</f>
        <v/>
      </c>
      <c r="K99" s="9">
        <f>IF($A99="","",$D99*(1-IFERROR(VLOOKUP($C99,Mapping!$A$5:$G$104,6,FALSE),0)))</f>
        <v/>
      </c>
      <c r="L99" s="16">
        <f>IF($A99="","",IFERROR(VLOOKUP($C99,Mapping!$A$5:$G$104,5,FALSE),""))</f>
        <v/>
      </c>
      <c r="M99" s="9">
        <f>IF($A99="","",$D99*IFERROR(VLOOKUP($C99,Mapping!$A$5:$G$104,6,FALSE),0))</f>
        <v/>
      </c>
      <c r="N99" s="16">
        <f>IF($A99="","",IF(COUNTIFS(Mapping!$A$5:$A$104,$C99)=0,"⚠ account code is not in Mapping",IF(NOT(ISNUMBER($D99)),"⚠ amount is missing or is text",IF($D99&lt;0,"Negative — a credit note or a reversal?",""))))</f>
        <v/>
      </c>
    </row>
    <row r="100">
      <c r="A100" s="14" t="n"/>
      <c r="B100" s="6" t="n"/>
      <c r="C100" s="6" t="n"/>
      <c r="D100" s="15" t="n"/>
      <c r="E100" s="16">
        <f>IF($A100="","",IF('P&amp;L'!$B$3="Month",$F100,IF('P&amp;L'!$B$3="Year",TEXT($A100,"yyyy"),$G100)))</f>
        <v/>
      </c>
      <c r="F100" s="16">
        <f>IF($A100="","",TEXT($A100,"yyyy-mm"))</f>
        <v/>
      </c>
      <c r="G100" s="16">
        <f>IF($A100="","",TEXT($A100,"yyyy")&amp;"-Q"&amp;ROUNDUP(MONTH($A100)/3,0))</f>
        <v/>
      </c>
      <c r="H100" s="16">
        <f>IF($A100="","",IFERROR(VLOOKUP($C100,Mapping!$A$5:$G$104,2,FALSE),"⚠ not in Mapping"))</f>
        <v/>
      </c>
      <c r="I100" s="16">
        <f>IF($A100="","",IFERROR(VLOOKUP($C100,Mapping!$A$5:$G$104,3,FALSE),"⚠ unmapped"))</f>
        <v/>
      </c>
      <c r="J100" s="16">
        <f>IF($A100="","",IFERROR(VLOOKUP($C100,Mapping!$A$5:$G$104,4,FALSE),"⚠ unmapped"))</f>
        <v/>
      </c>
      <c r="K100" s="9">
        <f>IF($A100="","",$D100*(1-IFERROR(VLOOKUP($C100,Mapping!$A$5:$G$104,6,FALSE),0)))</f>
        <v/>
      </c>
      <c r="L100" s="16">
        <f>IF($A100="","",IFERROR(VLOOKUP($C100,Mapping!$A$5:$G$104,5,FALSE),""))</f>
        <v/>
      </c>
      <c r="M100" s="9">
        <f>IF($A100="","",$D100*IFERROR(VLOOKUP($C100,Mapping!$A$5:$G$104,6,FALSE),0))</f>
        <v/>
      </c>
      <c r="N100" s="16">
        <f>IF($A100="","",IF(COUNTIFS(Mapping!$A$5:$A$104,$C100)=0,"⚠ account code is not in Mapping",IF(NOT(ISNUMBER($D100)),"⚠ amount is missing or is text",IF($D100&lt;0,"Negative — a credit note or a reversal?",""))))</f>
        <v/>
      </c>
    </row>
    <row r="101">
      <c r="A101" s="14" t="n"/>
      <c r="B101" s="6" t="n"/>
      <c r="C101" s="6" t="n"/>
      <c r="D101" s="15" t="n"/>
      <c r="E101" s="16">
        <f>IF($A101="","",IF('P&amp;L'!$B$3="Month",$F101,IF('P&amp;L'!$B$3="Year",TEXT($A101,"yyyy"),$G101)))</f>
        <v/>
      </c>
      <c r="F101" s="16">
        <f>IF($A101="","",TEXT($A101,"yyyy-mm"))</f>
        <v/>
      </c>
      <c r="G101" s="16">
        <f>IF($A101="","",TEXT($A101,"yyyy")&amp;"-Q"&amp;ROUNDUP(MONTH($A101)/3,0))</f>
        <v/>
      </c>
      <c r="H101" s="16">
        <f>IF($A101="","",IFERROR(VLOOKUP($C101,Mapping!$A$5:$G$104,2,FALSE),"⚠ not in Mapping"))</f>
        <v/>
      </c>
      <c r="I101" s="16">
        <f>IF($A101="","",IFERROR(VLOOKUP($C101,Mapping!$A$5:$G$104,3,FALSE),"⚠ unmapped"))</f>
        <v/>
      </c>
      <c r="J101" s="16">
        <f>IF($A101="","",IFERROR(VLOOKUP($C101,Mapping!$A$5:$G$104,4,FALSE),"⚠ unmapped"))</f>
        <v/>
      </c>
      <c r="K101" s="9">
        <f>IF($A101="","",$D101*(1-IFERROR(VLOOKUP($C101,Mapping!$A$5:$G$104,6,FALSE),0)))</f>
        <v/>
      </c>
      <c r="L101" s="16">
        <f>IF($A101="","",IFERROR(VLOOKUP($C101,Mapping!$A$5:$G$104,5,FALSE),""))</f>
        <v/>
      </c>
      <c r="M101" s="9">
        <f>IF($A101="","",$D101*IFERROR(VLOOKUP($C101,Mapping!$A$5:$G$104,6,FALSE),0))</f>
        <v/>
      </c>
      <c r="N101" s="16">
        <f>IF($A101="","",IF(COUNTIFS(Mapping!$A$5:$A$104,$C101)=0,"⚠ account code is not in Mapping",IF(NOT(ISNUMBER($D101)),"⚠ amount is missing or is text",IF($D101&lt;0,"Negative — a credit note or a reversal?",""))))</f>
        <v/>
      </c>
    </row>
    <row r="102">
      <c r="A102" s="14" t="n"/>
      <c r="B102" s="6" t="n"/>
      <c r="C102" s="6" t="n"/>
      <c r="D102" s="15" t="n"/>
      <c r="E102" s="16">
        <f>IF($A102="","",IF('P&amp;L'!$B$3="Month",$F102,IF('P&amp;L'!$B$3="Year",TEXT($A102,"yyyy"),$G102)))</f>
        <v/>
      </c>
      <c r="F102" s="16">
        <f>IF($A102="","",TEXT($A102,"yyyy-mm"))</f>
        <v/>
      </c>
      <c r="G102" s="16">
        <f>IF($A102="","",TEXT($A102,"yyyy")&amp;"-Q"&amp;ROUNDUP(MONTH($A102)/3,0))</f>
        <v/>
      </c>
      <c r="H102" s="16">
        <f>IF($A102="","",IFERROR(VLOOKUP($C102,Mapping!$A$5:$G$104,2,FALSE),"⚠ not in Mapping"))</f>
        <v/>
      </c>
      <c r="I102" s="16">
        <f>IF($A102="","",IFERROR(VLOOKUP($C102,Mapping!$A$5:$G$104,3,FALSE),"⚠ unmapped"))</f>
        <v/>
      </c>
      <c r="J102" s="16">
        <f>IF($A102="","",IFERROR(VLOOKUP($C102,Mapping!$A$5:$G$104,4,FALSE),"⚠ unmapped"))</f>
        <v/>
      </c>
      <c r="K102" s="9">
        <f>IF($A102="","",$D102*(1-IFERROR(VLOOKUP($C102,Mapping!$A$5:$G$104,6,FALSE),0)))</f>
        <v/>
      </c>
      <c r="L102" s="16">
        <f>IF($A102="","",IFERROR(VLOOKUP($C102,Mapping!$A$5:$G$104,5,FALSE),""))</f>
        <v/>
      </c>
      <c r="M102" s="9">
        <f>IF($A102="","",$D102*IFERROR(VLOOKUP($C102,Mapping!$A$5:$G$104,6,FALSE),0))</f>
        <v/>
      </c>
      <c r="N102" s="16">
        <f>IF($A102="","",IF(COUNTIFS(Mapping!$A$5:$A$104,$C102)=0,"⚠ account code is not in Mapping",IF(NOT(ISNUMBER($D102)),"⚠ amount is missing or is text",IF($D102&lt;0,"Negative — a credit note or a reversal?",""))))</f>
        <v/>
      </c>
    </row>
    <row r="103">
      <c r="A103" s="14" t="n"/>
      <c r="B103" s="6" t="n"/>
      <c r="C103" s="6" t="n"/>
      <c r="D103" s="15" t="n"/>
      <c r="E103" s="16">
        <f>IF($A103="","",IF('P&amp;L'!$B$3="Month",$F103,IF('P&amp;L'!$B$3="Year",TEXT($A103,"yyyy"),$G103)))</f>
        <v/>
      </c>
      <c r="F103" s="16">
        <f>IF($A103="","",TEXT($A103,"yyyy-mm"))</f>
        <v/>
      </c>
      <c r="G103" s="16">
        <f>IF($A103="","",TEXT($A103,"yyyy")&amp;"-Q"&amp;ROUNDUP(MONTH($A103)/3,0))</f>
        <v/>
      </c>
      <c r="H103" s="16">
        <f>IF($A103="","",IFERROR(VLOOKUP($C103,Mapping!$A$5:$G$104,2,FALSE),"⚠ not in Mapping"))</f>
        <v/>
      </c>
      <c r="I103" s="16">
        <f>IF($A103="","",IFERROR(VLOOKUP($C103,Mapping!$A$5:$G$104,3,FALSE),"⚠ unmapped"))</f>
        <v/>
      </c>
      <c r="J103" s="16">
        <f>IF($A103="","",IFERROR(VLOOKUP($C103,Mapping!$A$5:$G$104,4,FALSE),"⚠ unmapped"))</f>
        <v/>
      </c>
      <c r="K103" s="9">
        <f>IF($A103="","",$D103*(1-IFERROR(VLOOKUP($C103,Mapping!$A$5:$G$104,6,FALSE),0)))</f>
        <v/>
      </c>
      <c r="L103" s="16">
        <f>IF($A103="","",IFERROR(VLOOKUP($C103,Mapping!$A$5:$G$104,5,FALSE),""))</f>
        <v/>
      </c>
      <c r="M103" s="9">
        <f>IF($A103="","",$D103*IFERROR(VLOOKUP($C103,Mapping!$A$5:$G$104,6,FALSE),0))</f>
        <v/>
      </c>
      <c r="N103" s="16">
        <f>IF($A103="","",IF(COUNTIFS(Mapping!$A$5:$A$104,$C103)=0,"⚠ account code is not in Mapping",IF(NOT(ISNUMBER($D103)),"⚠ amount is missing or is text",IF($D103&lt;0,"Negative — a credit note or a reversal?",""))))</f>
        <v/>
      </c>
    </row>
    <row r="104">
      <c r="A104" s="14" t="n"/>
      <c r="B104" s="6" t="n"/>
      <c r="C104" s="6" t="n"/>
      <c r="D104" s="15" t="n"/>
      <c r="E104" s="16">
        <f>IF($A104="","",IF('P&amp;L'!$B$3="Month",$F104,IF('P&amp;L'!$B$3="Year",TEXT($A104,"yyyy"),$G104)))</f>
        <v/>
      </c>
      <c r="F104" s="16">
        <f>IF($A104="","",TEXT($A104,"yyyy-mm"))</f>
        <v/>
      </c>
      <c r="G104" s="16">
        <f>IF($A104="","",TEXT($A104,"yyyy")&amp;"-Q"&amp;ROUNDUP(MONTH($A104)/3,0))</f>
        <v/>
      </c>
      <c r="H104" s="16">
        <f>IF($A104="","",IFERROR(VLOOKUP($C104,Mapping!$A$5:$G$104,2,FALSE),"⚠ not in Mapping"))</f>
        <v/>
      </c>
      <c r="I104" s="16">
        <f>IF($A104="","",IFERROR(VLOOKUP($C104,Mapping!$A$5:$G$104,3,FALSE),"⚠ unmapped"))</f>
        <v/>
      </c>
      <c r="J104" s="16">
        <f>IF($A104="","",IFERROR(VLOOKUP($C104,Mapping!$A$5:$G$104,4,FALSE),"⚠ unmapped"))</f>
        <v/>
      </c>
      <c r="K104" s="9">
        <f>IF($A104="","",$D104*(1-IFERROR(VLOOKUP($C104,Mapping!$A$5:$G$104,6,FALSE),0)))</f>
        <v/>
      </c>
      <c r="L104" s="16">
        <f>IF($A104="","",IFERROR(VLOOKUP($C104,Mapping!$A$5:$G$104,5,FALSE),""))</f>
        <v/>
      </c>
      <c r="M104" s="9">
        <f>IF($A104="","",$D104*IFERROR(VLOOKUP($C104,Mapping!$A$5:$G$104,6,FALSE),0))</f>
        <v/>
      </c>
      <c r="N104" s="16">
        <f>IF($A104="","",IF(COUNTIFS(Mapping!$A$5:$A$104,$C104)=0,"⚠ account code is not in Mapping",IF(NOT(ISNUMBER($D104)),"⚠ amount is missing or is text",IF($D104&lt;0,"Negative — a credit note or a reversal?",""))))</f>
        <v/>
      </c>
    </row>
    <row r="105">
      <c r="A105" s="14" t="n"/>
      <c r="B105" s="6" t="n"/>
      <c r="C105" s="6" t="n"/>
      <c r="D105" s="15" t="n"/>
      <c r="E105" s="16">
        <f>IF($A105="","",IF('P&amp;L'!$B$3="Month",$F105,IF('P&amp;L'!$B$3="Year",TEXT($A105,"yyyy"),$G105)))</f>
        <v/>
      </c>
      <c r="F105" s="16">
        <f>IF($A105="","",TEXT($A105,"yyyy-mm"))</f>
        <v/>
      </c>
      <c r="G105" s="16">
        <f>IF($A105="","",TEXT($A105,"yyyy")&amp;"-Q"&amp;ROUNDUP(MONTH($A105)/3,0))</f>
        <v/>
      </c>
      <c r="H105" s="16">
        <f>IF($A105="","",IFERROR(VLOOKUP($C105,Mapping!$A$5:$G$104,2,FALSE),"⚠ not in Mapping"))</f>
        <v/>
      </c>
      <c r="I105" s="16">
        <f>IF($A105="","",IFERROR(VLOOKUP($C105,Mapping!$A$5:$G$104,3,FALSE),"⚠ unmapped"))</f>
        <v/>
      </c>
      <c r="J105" s="16">
        <f>IF($A105="","",IFERROR(VLOOKUP($C105,Mapping!$A$5:$G$104,4,FALSE),"⚠ unmapped"))</f>
        <v/>
      </c>
      <c r="K105" s="9">
        <f>IF($A105="","",$D105*(1-IFERROR(VLOOKUP($C105,Mapping!$A$5:$G$104,6,FALSE),0)))</f>
        <v/>
      </c>
      <c r="L105" s="16">
        <f>IF($A105="","",IFERROR(VLOOKUP($C105,Mapping!$A$5:$G$104,5,FALSE),""))</f>
        <v/>
      </c>
      <c r="M105" s="9">
        <f>IF($A105="","",$D105*IFERROR(VLOOKUP($C105,Mapping!$A$5:$G$104,6,FALSE),0))</f>
        <v/>
      </c>
      <c r="N105" s="16">
        <f>IF($A105="","",IF(COUNTIFS(Mapping!$A$5:$A$104,$C105)=0,"⚠ account code is not in Mapping",IF(NOT(ISNUMBER($D105)),"⚠ amount is missing or is text",IF($D105&lt;0,"Negative — a credit note or a reversal?",""))))</f>
        <v/>
      </c>
    </row>
    <row r="106">
      <c r="A106" s="14" t="n"/>
      <c r="B106" s="6" t="n"/>
      <c r="C106" s="6" t="n"/>
      <c r="D106" s="15" t="n"/>
      <c r="E106" s="16">
        <f>IF($A106="","",IF('P&amp;L'!$B$3="Month",$F106,IF('P&amp;L'!$B$3="Year",TEXT($A106,"yyyy"),$G106)))</f>
        <v/>
      </c>
      <c r="F106" s="16">
        <f>IF($A106="","",TEXT($A106,"yyyy-mm"))</f>
        <v/>
      </c>
      <c r="G106" s="16">
        <f>IF($A106="","",TEXT($A106,"yyyy")&amp;"-Q"&amp;ROUNDUP(MONTH($A106)/3,0))</f>
        <v/>
      </c>
      <c r="H106" s="16">
        <f>IF($A106="","",IFERROR(VLOOKUP($C106,Mapping!$A$5:$G$104,2,FALSE),"⚠ not in Mapping"))</f>
        <v/>
      </c>
      <c r="I106" s="16">
        <f>IF($A106="","",IFERROR(VLOOKUP($C106,Mapping!$A$5:$G$104,3,FALSE),"⚠ unmapped"))</f>
        <v/>
      </c>
      <c r="J106" s="16">
        <f>IF($A106="","",IFERROR(VLOOKUP($C106,Mapping!$A$5:$G$104,4,FALSE),"⚠ unmapped"))</f>
        <v/>
      </c>
      <c r="K106" s="9">
        <f>IF($A106="","",$D106*(1-IFERROR(VLOOKUP($C106,Mapping!$A$5:$G$104,6,FALSE),0)))</f>
        <v/>
      </c>
      <c r="L106" s="16">
        <f>IF($A106="","",IFERROR(VLOOKUP($C106,Mapping!$A$5:$G$104,5,FALSE),""))</f>
        <v/>
      </c>
      <c r="M106" s="9">
        <f>IF($A106="","",$D106*IFERROR(VLOOKUP($C106,Mapping!$A$5:$G$104,6,FALSE),0))</f>
        <v/>
      </c>
      <c r="N106" s="16">
        <f>IF($A106="","",IF(COUNTIFS(Mapping!$A$5:$A$104,$C106)=0,"⚠ account code is not in Mapping",IF(NOT(ISNUMBER($D106)),"⚠ amount is missing or is text",IF($D106&lt;0,"Negative — a credit note or a reversal?",""))))</f>
        <v/>
      </c>
    </row>
    <row r="107">
      <c r="A107" s="14" t="n"/>
      <c r="B107" s="6" t="n"/>
      <c r="C107" s="6" t="n"/>
      <c r="D107" s="15" t="n"/>
      <c r="E107" s="16">
        <f>IF($A107="","",IF('P&amp;L'!$B$3="Month",$F107,IF('P&amp;L'!$B$3="Year",TEXT($A107,"yyyy"),$G107)))</f>
        <v/>
      </c>
      <c r="F107" s="16">
        <f>IF($A107="","",TEXT($A107,"yyyy-mm"))</f>
        <v/>
      </c>
      <c r="G107" s="16">
        <f>IF($A107="","",TEXT($A107,"yyyy")&amp;"-Q"&amp;ROUNDUP(MONTH($A107)/3,0))</f>
        <v/>
      </c>
      <c r="H107" s="16">
        <f>IF($A107="","",IFERROR(VLOOKUP($C107,Mapping!$A$5:$G$104,2,FALSE),"⚠ not in Mapping"))</f>
        <v/>
      </c>
      <c r="I107" s="16">
        <f>IF($A107="","",IFERROR(VLOOKUP($C107,Mapping!$A$5:$G$104,3,FALSE),"⚠ unmapped"))</f>
        <v/>
      </c>
      <c r="J107" s="16">
        <f>IF($A107="","",IFERROR(VLOOKUP($C107,Mapping!$A$5:$G$104,4,FALSE),"⚠ unmapped"))</f>
        <v/>
      </c>
      <c r="K107" s="9">
        <f>IF($A107="","",$D107*(1-IFERROR(VLOOKUP($C107,Mapping!$A$5:$G$104,6,FALSE),0)))</f>
        <v/>
      </c>
      <c r="L107" s="16">
        <f>IF($A107="","",IFERROR(VLOOKUP($C107,Mapping!$A$5:$G$104,5,FALSE),""))</f>
        <v/>
      </c>
      <c r="M107" s="9">
        <f>IF($A107="","",$D107*IFERROR(VLOOKUP($C107,Mapping!$A$5:$G$104,6,FALSE),0))</f>
        <v/>
      </c>
      <c r="N107" s="16">
        <f>IF($A107="","",IF(COUNTIFS(Mapping!$A$5:$A$104,$C107)=0,"⚠ account code is not in Mapping",IF(NOT(ISNUMBER($D107)),"⚠ amount is missing or is text",IF($D107&lt;0,"Negative — a credit note or a reversal?",""))))</f>
        <v/>
      </c>
    </row>
    <row r="108">
      <c r="A108" s="14" t="n"/>
      <c r="B108" s="6" t="n"/>
      <c r="C108" s="6" t="n"/>
      <c r="D108" s="15" t="n"/>
      <c r="E108" s="16">
        <f>IF($A108="","",IF('P&amp;L'!$B$3="Month",$F108,IF('P&amp;L'!$B$3="Year",TEXT($A108,"yyyy"),$G108)))</f>
        <v/>
      </c>
      <c r="F108" s="16">
        <f>IF($A108="","",TEXT($A108,"yyyy-mm"))</f>
        <v/>
      </c>
      <c r="G108" s="16">
        <f>IF($A108="","",TEXT($A108,"yyyy")&amp;"-Q"&amp;ROUNDUP(MONTH($A108)/3,0))</f>
        <v/>
      </c>
      <c r="H108" s="16">
        <f>IF($A108="","",IFERROR(VLOOKUP($C108,Mapping!$A$5:$G$104,2,FALSE),"⚠ not in Mapping"))</f>
        <v/>
      </c>
      <c r="I108" s="16">
        <f>IF($A108="","",IFERROR(VLOOKUP($C108,Mapping!$A$5:$G$104,3,FALSE),"⚠ unmapped"))</f>
        <v/>
      </c>
      <c r="J108" s="16">
        <f>IF($A108="","",IFERROR(VLOOKUP($C108,Mapping!$A$5:$G$104,4,FALSE),"⚠ unmapped"))</f>
        <v/>
      </c>
      <c r="K108" s="9">
        <f>IF($A108="","",$D108*(1-IFERROR(VLOOKUP($C108,Mapping!$A$5:$G$104,6,FALSE),0)))</f>
        <v/>
      </c>
      <c r="L108" s="16">
        <f>IF($A108="","",IFERROR(VLOOKUP($C108,Mapping!$A$5:$G$104,5,FALSE),""))</f>
        <v/>
      </c>
      <c r="M108" s="9">
        <f>IF($A108="","",$D108*IFERROR(VLOOKUP($C108,Mapping!$A$5:$G$104,6,FALSE),0))</f>
        <v/>
      </c>
      <c r="N108" s="16">
        <f>IF($A108="","",IF(COUNTIFS(Mapping!$A$5:$A$104,$C108)=0,"⚠ account code is not in Mapping",IF(NOT(ISNUMBER($D108)),"⚠ amount is missing or is text",IF($D108&lt;0,"Negative — a credit note or a reversal?",""))))</f>
        <v/>
      </c>
    </row>
    <row r="109">
      <c r="A109" s="14" t="n"/>
      <c r="B109" s="6" t="n"/>
      <c r="C109" s="6" t="n"/>
      <c r="D109" s="15" t="n"/>
      <c r="E109" s="16">
        <f>IF($A109="","",IF('P&amp;L'!$B$3="Month",$F109,IF('P&amp;L'!$B$3="Year",TEXT($A109,"yyyy"),$G109)))</f>
        <v/>
      </c>
      <c r="F109" s="16">
        <f>IF($A109="","",TEXT($A109,"yyyy-mm"))</f>
        <v/>
      </c>
      <c r="G109" s="16">
        <f>IF($A109="","",TEXT($A109,"yyyy")&amp;"-Q"&amp;ROUNDUP(MONTH($A109)/3,0))</f>
        <v/>
      </c>
      <c r="H109" s="16">
        <f>IF($A109="","",IFERROR(VLOOKUP($C109,Mapping!$A$5:$G$104,2,FALSE),"⚠ not in Mapping"))</f>
        <v/>
      </c>
      <c r="I109" s="16">
        <f>IF($A109="","",IFERROR(VLOOKUP($C109,Mapping!$A$5:$G$104,3,FALSE),"⚠ unmapped"))</f>
        <v/>
      </c>
      <c r="J109" s="16">
        <f>IF($A109="","",IFERROR(VLOOKUP($C109,Mapping!$A$5:$G$104,4,FALSE),"⚠ unmapped"))</f>
        <v/>
      </c>
      <c r="K109" s="9">
        <f>IF($A109="","",$D109*(1-IFERROR(VLOOKUP($C109,Mapping!$A$5:$G$104,6,FALSE),0)))</f>
        <v/>
      </c>
      <c r="L109" s="16">
        <f>IF($A109="","",IFERROR(VLOOKUP($C109,Mapping!$A$5:$G$104,5,FALSE),""))</f>
        <v/>
      </c>
      <c r="M109" s="9">
        <f>IF($A109="","",$D109*IFERROR(VLOOKUP($C109,Mapping!$A$5:$G$104,6,FALSE),0))</f>
        <v/>
      </c>
      <c r="N109" s="16">
        <f>IF($A109="","",IF(COUNTIFS(Mapping!$A$5:$A$104,$C109)=0,"⚠ account code is not in Mapping",IF(NOT(ISNUMBER($D109)),"⚠ amount is missing or is text",IF($D109&lt;0,"Negative — a credit note or a reversal?",""))))</f>
        <v/>
      </c>
    </row>
    <row r="110">
      <c r="A110" s="14" t="n"/>
      <c r="B110" s="6" t="n"/>
      <c r="C110" s="6" t="n"/>
      <c r="D110" s="15" t="n"/>
      <c r="E110" s="16">
        <f>IF($A110="","",IF('P&amp;L'!$B$3="Month",$F110,IF('P&amp;L'!$B$3="Year",TEXT($A110,"yyyy"),$G110)))</f>
        <v/>
      </c>
      <c r="F110" s="16">
        <f>IF($A110="","",TEXT($A110,"yyyy-mm"))</f>
        <v/>
      </c>
      <c r="G110" s="16">
        <f>IF($A110="","",TEXT($A110,"yyyy")&amp;"-Q"&amp;ROUNDUP(MONTH($A110)/3,0))</f>
        <v/>
      </c>
      <c r="H110" s="16">
        <f>IF($A110="","",IFERROR(VLOOKUP($C110,Mapping!$A$5:$G$104,2,FALSE),"⚠ not in Mapping"))</f>
        <v/>
      </c>
      <c r="I110" s="16">
        <f>IF($A110="","",IFERROR(VLOOKUP($C110,Mapping!$A$5:$G$104,3,FALSE),"⚠ unmapped"))</f>
        <v/>
      </c>
      <c r="J110" s="16">
        <f>IF($A110="","",IFERROR(VLOOKUP($C110,Mapping!$A$5:$G$104,4,FALSE),"⚠ unmapped"))</f>
        <v/>
      </c>
      <c r="K110" s="9">
        <f>IF($A110="","",$D110*(1-IFERROR(VLOOKUP($C110,Mapping!$A$5:$G$104,6,FALSE),0)))</f>
        <v/>
      </c>
      <c r="L110" s="16">
        <f>IF($A110="","",IFERROR(VLOOKUP($C110,Mapping!$A$5:$G$104,5,FALSE),""))</f>
        <v/>
      </c>
      <c r="M110" s="9">
        <f>IF($A110="","",$D110*IFERROR(VLOOKUP($C110,Mapping!$A$5:$G$104,6,FALSE),0))</f>
        <v/>
      </c>
      <c r="N110" s="16">
        <f>IF($A110="","",IF(COUNTIFS(Mapping!$A$5:$A$104,$C110)=0,"⚠ account code is not in Mapping",IF(NOT(ISNUMBER($D110)),"⚠ amount is missing or is text",IF($D110&lt;0,"Negative — a credit note or a reversal?",""))))</f>
        <v/>
      </c>
    </row>
    <row r="111">
      <c r="A111" s="14" t="n"/>
      <c r="B111" s="6" t="n"/>
      <c r="C111" s="6" t="n"/>
      <c r="D111" s="15" t="n"/>
      <c r="E111" s="16">
        <f>IF($A111="","",IF('P&amp;L'!$B$3="Month",$F111,IF('P&amp;L'!$B$3="Year",TEXT($A111,"yyyy"),$G111)))</f>
        <v/>
      </c>
      <c r="F111" s="16">
        <f>IF($A111="","",TEXT($A111,"yyyy-mm"))</f>
        <v/>
      </c>
      <c r="G111" s="16">
        <f>IF($A111="","",TEXT($A111,"yyyy")&amp;"-Q"&amp;ROUNDUP(MONTH($A111)/3,0))</f>
        <v/>
      </c>
      <c r="H111" s="16">
        <f>IF($A111="","",IFERROR(VLOOKUP($C111,Mapping!$A$5:$G$104,2,FALSE),"⚠ not in Mapping"))</f>
        <v/>
      </c>
      <c r="I111" s="16">
        <f>IF($A111="","",IFERROR(VLOOKUP($C111,Mapping!$A$5:$G$104,3,FALSE),"⚠ unmapped"))</f>
        <v/>
      </c>
      <c r="J111" s="16">
        <f>IF($A111="","",IFERROR(VLOOKUP($C111,Mapping!$A$5:$G$104,4,FALSE),"⚠ unmapped"))</f>
        <v/>
      </c>
      <c r="K111" s="9">
        <f>IF($A111="","",$D111*(1-IFERROR(VLOOKUP($C111,Mapping!$A$5:$G$104,6,FALSE),0)))</f>
        <v/>
      </c>
      <c r="L111" s="16">
        <f>IF($A111="","",IFERROR(VLOOKUP($C111,Mapping!$A$5:$G$104,5,FALSE),""))</f>
        <v/>
      </c>
      <c r="M111" s="9">
        <f>IF($A111="","",$D111*IFERROR(VLOOKUP($C111,Mapping!$A$5:$G$104,6,FALSE),0))</f>
        <v/>
      </c>
      <c r="N111" s="16">
        <f>IF($A111="","",IF(COUNTIFS(Mapping!$A$5:$A$104,$C111)=0,"⚠ account code is not in Mapping",IF(NOT(ISNUMBER($D111)),"⚠ amount is missing or is text",IF($D111&lt;0,"Negative — a credit note or a reversal?",""))))</f>
        <v/>
      </c>
    </row>
    <row r="112">
      <c r="A112" s="14" t="n"/>
      <c r="B112" s="6" t="n"/>
      <c r="C112" s="6" t="n"/>
      <c r="D112" s="15" t="n"/>
      <c r="E112" s="16">
        <f>IF($A112="","",IF('P&amp;L'!$B$3="Month",$F112,IF('P&amp;L'!$B$3="Year",TEXT($A112,"yyyy"),$G112)))</f>
        <v/>
      </c>
      <c r="F112" s="16">
        <f>IF($A112="","",TEXT($A112,"yyyy-mm"))</f>
        <v/>
      </c>
      <c r="G112" s="16">
        <f>IF($A112="","",TEXT($A112,"yyyy")&amp;"-Q"&amp;ROUNDUP(MONTH($A112)/3,0))</f>
        <v/>
      </c>
      <c r="H112" s="16">
        <f>IF($A112="","",IFERROR(VLOOKUP($C112,Mapping!$A$5:$G$104,2,FALSE),"⚠ not in Mapping"))</f>
        <v/>
      </c>
      <c r="I112" s="16">
        <f>IF($A112="","",IFERROR(VLOOKUP($C112,Mapping!$A$5:$G$104,3,FALSE),"⚠ unmapped"))</f>
        <v/>
      </c>
      <c r="J112" s="16">
        <f>IF($A112="","",IFERROR(VLOOKUP($C112,Mapping!$A$5:$G$104,4,FALSE),"⚠ unmapped"))</f>
        <v/>
      </c>
      <c r="K112" s="9">
        <f>IF($A112="","",$D112*(1-IFERROR(VLOOKUP($C112,Mapping!$A$5:$G$104,6,FALSE),0)))</f>
        <v/>
      </c>
      <c r="L112" s="16">
        <f>IF($A112="","",IFERROR(VLOOKUP($C112,Mapping!$A$5:$G$104,5,FALSE),""))</f>
        <v/>
      </c>
      <c r="M112" s="9">
        <f>IF($A112="","",$D112*IFERROR(VLOOKUP($C112,Mapping!$A$5:$G$104,6,FALSE),0))</f>
        <v/>
      </c>
      <c r="N112" s="16">
        <f>IF($A112="","",IF(COUNTIFS(Mapping!$A$5:$A$104,$C112)=0,"⚠ account code is not in Mapping",IF(NOT(ISNUMBER($D112)),"⚠ amount is missing or is text",IF($D112&lt;0,"Negative — a credit note or a reversal?",""))))</f>
        <v/>
      </c>
    </row>
    <row r="113">
      <c r="A113" s="14" t="n"/>
      <c r="B113" s="6" t="n"/>
      <c r="C113" s="6" t="n"/>
      <c r="D113" s="15" t="n"/>
      <c r="E113" s="16">
        <f>IF($A113="","",IF('P&amp;L'!$B$3="Month",$F113,IF('P&amp;L'!$B$3="Year",TEXT($A113,"yyyy"),$G113)))</f>
        <v/>
      </c>
      <c r="F113" s="16">
        <f>IF($A113="","",TEXT($A113,"yyyy-mm"))</f>
        <v/>
      </c>
      <c r="G113" s="16">
        <f>IF($A113="","",TEXT($A113,"yyyy")&amp;"-Q"&amp;ROUNDUP(MONTH($A113)/3,0))</f>
        <v/>
      </c>
      <c r="H113" s="16">
        <f>IF($A113="","",IFERROR(VLOOKUP($C113,Mapping!$A$5:$G$104,2,FALSE),"⚠ not in Mapping"))</f>
        <v/>
      </c>
      <c r="I113" s="16">
        <f>IF($A113="","",IFERROR(VLOOKUP($C113,Mapping!$A$5:$G$104,3,FALSE),"⚠ unmapped"))</f>
        <v/>
      </c>
      <c r="J113" s="16">
        <f>IF($A113="","",IFERROR(VLOOKUP($C113,Mapping!$A$5:$G$104,4,FALSE),"⚠ unmapped"))</f>
        <v/>
      </c>
      <c r="K113" s="9">
        <f>IF($A113="","",$D113*(1-IFERROR(VLOOKUP($C113,Mapping!$A$5:$G$104,6,FALSE),0)))</f>
        <v/>
      </c>
      <c r="L113" s="16">
        <f>IF($A113="","",IFERROR(VLOOKUP($C113,Mapping!$A$5:$G$104,5,FALSE),""))</f>
        <v/>
      </c>
      <c r="M113" s="9">
        <f>IF($A113="","",$D113*IFERROR(VLOOKUP($C113,Mapping!$A$5:$G$104,6,FALSE),0))</f>
        <v/>
      </c>
      <c r="N113" s="16">
        <f>IF($A113="","",IF(COUNTIFS(Mapping!$A$5:$A$104,$C113)=0,"⚠ account code is not in Mapping",IF(NOT(ISNUMBER($D113)),"⚠ amount is missing or is text",IF($D113&lt;0,"Negative — a credit note or a reversal?",""))))</f>
        <v/>
      </c>
    </row>
    <row r="114">
      <c r="A114" s="14" t="n"/>
      <c r="B114" s="6" t="n"/>
      <c r="C114" s="6" t="n"/>
      <c r="D114" s="15" t="n"/>
      <c r="E114" s="16">
        <f>IF($A114="","",IF('P&amp;L'!$B$3="Month",$F114,IF('P&amp;L'!$B$3="Year",TEXT($A114,"yyyy"),$G114)))</f>
        <v/>
      </c>
      <c r="F114" s="16">
        <f>IF($A114="","",TEXT($A114,"yyyy-mm"))</f>
        <v/>
      </c>
      <c r="G114" s="16">
        <f>IF($A114="","",TEXT($A114,"yyyy")&amp;"-Q"&amp;ROUNDUP(MONTH($A114)/3,0))</f>
        <v/>
      </c>
      <c r="H114" s="16">
        <f>IF($A114="","",IFERROR(VLOOKUP($C114,Mapping!$A$5:$G$104,2,FALSE),"⚠ not in Mapping"))</f>
        <v/>
      </c>
      <c r="I114" s="16">
        <f>IF($A114="","",IFERROR(VLOOKUP($C114,Mapping!$A$5:$G$104,3,FALSE),"⚠ unmapped"))</f>
        <v/>
      </c>
      <c r="J114" s="16">
        <f>IF($A114="","",IFERROR(VLOOKUP($C114,Mapping!$A$5:$G$104,4,FALSE),"⚠ unmapped"))</f>
        <v/>
      </c>
      <c r="K114" s="9">
        <f>IF($A114="","",$D114*(1-IFERROR(VLOOKUP($C114,Mapping!$A$5:$G$104,6,FALSE),0)))</f>
        <v/>
      </c>
      <c r="L114" s="16">
        <f>IF($A114="","",IFERROR(VLOOKUP($C114,Mapping!$A$5:$G$104,5,FALSE),""))</f>
        <v/>
      </c>
      <c r="M114" s="9">
        <f>IF($A114="","",$D114*IFERROR(VLOOKUP($C114,Mapping!$A$5:$G$104,6,FALSE),0))</f>
        <v/>
      </c>
      <c r="N114" s="16">
        <f>IF($A114="","",IF(COUNTIFS(Mapping!$A$5:$A$104,$C114)=0,"⚠ account code is not in Mapping",IF(NOT(ISNUMBER($D114)),"⚠ amount is missing or is text",IF($D114&lt;0,"Negative — a credit note or a reversal?",""))))</f>
        <v/>
      </c>
    </row>
    <row r="115">
      <c r="A115" s="14" t="n"/>
      <c r="B115" s="6" t="n"/>
      <c r="C115" s="6" t="n"/>
      <c r="D115" s="15" t="n"/>
      <c r="E115" s="16">
        <f>IF($A115="","",IF('P&amp;L'!$B$3="Month",$F115,IF('P&amp;L'!$B$3="Year",TEXT($A115,"yyyy"),$G115)))</f>
        <v/>
      </c>
      <c r="F115" s="16">
        <f>IF($A115="","",TEXT($A115,"yyyy-mm"))</f>
        <v/>
      </c>
      <c r="G115" s="16">
        <f>IF($A115="","",TEXT($A115,"yyyy")&amp;"-Q"&amp;ROUNDUP(MONTH($A115)/3,0))</f>
        <v/>
      </c>
      <c r="H115" s="16">
        <f>IF($A115="","",IFERROR(VLOOKUP($C115,Mapping!$A$5:$G$104,2,FALSE),"⚠ not in Mapping"))</f>
        <v/>
      </c>
      <c r="I115" s="16">
        <f>IF($A115="","",IFERROR(VLOOKUP($C115,Mapping!$A$5:$G$104,3,FALSE),"⚠ unmapped"))</f>
        <v/>
      </c>
      <c r="J115" s="16">
        <f>IF($A115="","",IFERROR(VLOOKUP($C115,Mapping!$A$5:$G$104,4,FALSE),"⚠ unmapped"))</f>
        <v/>
      </c>
      <c r="K115" s="9">
        <f>IF($A115="","",$D115*(1-IFERROR(VLOOKUP($C115,Mapping!$A$5:$G$104,6,FALSE),0)))</f>
        <v/>
      </c>
      <c r="L115" s="16">
        <f>IF($A115="","",IFERROR(VLOOKUP($C115,Mapping!$A$5:$G$104,5,FALSE),""))</f>
        <v/>
      </c>
      <c r="M115" s="9">
        <f>IF($A115="","",$D115*IFERROR(VLOOKUP($C115,Mapping!$A$5:$G$104,6,FALSE),0))</f>
        <v/>
      </c>
      <c r="N115" s="16">
        <f>IF($A115="","",IF(COUNTIFS(Mapping!$A$5:$A$104,$C115)=0,"⚠ account code is not in Mapping",IF(NOT(ISNUMBER($D115)),"⚠ amount is missing or is text",IF($D115&lt;0,"Negative — a credit note or a reversal?",""))))</f>
        <v/>
      </c>
    </row>
    <row r="116">
      <c r="A116" s="14" t="n"/>
      <c r="B116" s="6" t="n"/>
      <c r="C116" s="6" t="n"/>
      <c r="D116" s="15" t="n"/>
      <c r="E116" s="16">
        <f>IF($A116="","",IF('P&amp;L'!$B$3="Month",$F116,IF('P&amp;L'!$B$3="Year",TEXT($A116,"yyyy"),$G116)))</f>
        <v/>
      </c>
      <c r="F116" s="16">
        <f>IF($A116="","",TEXT($A116,"yyyy-mm"))</f>
        <v/>
      </c>
      <c r="G116" s="16">
        <f>IF($A116="","",TEXT($A116,"yyyy")&amp;"-Q"&amp;ROUNDUP(MONTH($A116)/3,0))</f>
        <v/>
      </c>
      <c r="H116" s="16">
        <f>IF($A116="","",IFERROR(VLOOKUP($C116,Mapping!$A$5:$G$104,2,FALSE),"⚠ not in Mapping"))</f>
        <v/>
      </c>
      <c r="I116" s="16">
        <f>IF($A116="","",IFERROR(VLOOKUP($C116,Mapping!$A$5:$G$104,3,FALSE),"⚠ unmapped"))</f>
        <v/>
      </c>
      <c r="J116" s="16">
        <f>IF($A116="","",IFERROR(VLOOKUP($C116,Mapping!$A$5:$G$104,4,FALSE),"⚠ unmapped"))</f>
        <v/>
      </c>
      <c r="K116" s="9">
        <f>IF($A116="","",$D116*(1-IFERROR(VLOOKUP($C116,Mapping!$A$5:$G$104,6,FALSE),0)))</f>
        <v/>
      </c>
      <c r="L116" s="16">
        <f>IF($A116="","",IFERROR(VLOOKUP($C116,Mapping!$A$5:$G$104,5,FALSE),""))</f>
        <v/>
      </c>
      <c r="M116" s="9">
        <f>IF($A116="","",$D116*IFERROR(VLOOKUP($C116,Mapping!$A$5:$G$104,6,FALSE),0))</f>
        <v/>
      </c>
      <c r="N116" s="16">
        <f>IF($A116="","",IF(COUNTIFS(Mapping!$A$5:$A$104,$C116)=0,"⚠ account code is not in Mapping",IF(NOT(ISNUMBER($D116)),"⚠ amount is missing or is text",IF($D116&lt;0,"Negative — a credit note or a reversal?",""))))</f>
        <v/>
      </c>
    </row>
    <row r="117">
      <c r="A117" s="14" t="n"/>
      <c r="B117" s="6" t="n"/>
      <c r="C117" s="6" t="n"/>
      <c r="D117" s="15" t="n"/>
      <c r="E117" s="16">
        <f>IF($A117="","",IF('P&amp;L'!$B$3="Month",$F117,IF('P&amp;L'!$B$3="Year",TEXT($A117,"yyyy"),$G117)))</f>
        <v/>
      </c>
      <c r="F117" s="16">
        <f>IF($A117="","",TEXT($A117,"yyyy-mm"))</f>
        <v/>
      </c>
      <c r="G117" s="16">
        <f>IF($A117="","",TEXT($A117,"yyyy")&amp;"-Q"&amp;ROUNDUP(MONTH($A117)/3,0))</f>
        <v/>
      </c>
      <c r="H117" s="16">
        <f>IF($A117="","",IFERROR(VLOOKUP($C117,Mapping!$A$5:$G$104,2,FALSE),"⚠ not in Mapping"))</f>
        <v/>
      </c>
      <c r="I117" s="16">
        <f>IF($A117="","",IFERROR(VLOOKUP($C117,Mapping!$A$5:$G$104,3,FALSE),"⚠ unmapped"))</f>
        <v/>
      </c>
      <c r="J117" s="16">
        <f>IF($A117="","",IFERROR(VLOOKUP($C117,Mapping!$A$5:$G$104,4,FALSE),"⚠ unmapped"))</f>
        <v/>
      </c>
      <c r="K117" s="9">
        <f>IF($A117="","",$D117*(1-IFERROR(VLOOKUP($C117,Mapping!$A$5:$G$104,6,FALSE),0)))</f>
        <v/>
      </c>
      <c r="L117" s="16">
        <f>IF($A117="","",IFERROR(VLOOKUP($C117,Mapping!$A$5:$G$104,5,FALSE),""))</f>
        <v/>
      </c>
      <c r="M117" s="9">
        <f>IF($A117="","",$D117*IFERROR(VLOOKUP($C117,Mapping!$A$5:$G$104,6,FALSE),0))</f>
        <v/>
      </c>
      <c r="N117" s="16">
        <f>IF($A117="","",IF(COUNTIFS(Mapping!$A$5:$A$104,$C117)=0,"⚠ account code is not in Mapping",IF(NOT(ISNUMBER($D117)),"⚠ amount is missing or is text",IF($D117&lt;0,"Negative — a credit note or a reversal?",""))))</f>
        <v/>
      </c>
    </row>
    <row r="118">
      <c r="A118" s="14" t="n"/>
      <c r="B118" s="6" t="n"/>
      <c r="C118" s="6" t="n"/>
      <c r="D118" s="15" t="n"/>
      <c r="E118" s="16">
        <f>IF($A118="","",IF('P&amp;L'!$B$3="Month",$F118,IF('P&amp;L'!$B$3="Year",TEXT($A118,"yyyy"),$G118)))</f>
        <v/>
      </c>
      <c r="F118" s="16">
        <f>IF($A118="","",TEXT($A118,"yyyy-mm"))</f>
        <v/>
      </c>
      <c r="G118" s="16">
        <f>IF($A118="","",TEXT($A118,"yyyy")&amp;"-Q"&amp;ROUNDUP(MONTH($A118)/3,0))</f>
        <v/>
      </c>
      <c r="H118" s="16">
        <f>IF($A118="","",IFERROR(VLOOKUP($C118,Mapping!$A$5:$G$104,2,FALSE),"⚠ not in Mapping"))</f>
        <v/>
      </c>
      <c r="I118" s="16">
        <f>IF($A118="","",IFERROR(VLOOKUP($C118,Mapping!$A$5:$G$104,3,FALSE),"⚠ unmapped"))</f>
        <v/>
      </c>
      <c r="J118" s="16">
        <f>IF($A118="","",IFERROR(VLOOKUP($C118,Mapping!$A$5:$G$104,4,FALSE),"⚠ unmapped"))</f>
        <v/>
      </c>
      <c r="K118" s="9">
        <f>IF($A118="","",$D118*(1-IFERROR(VLOOKUP($C118,Mapping!$A$5:$G$104,6,FALSE),0)))</f>
        <v/>
      </c>
      <c r="L118" s="16">
        <f>IF($A118="","",IFERROR(VLOOKUP($C118,Mapping!$A$5:$G$104,5,FALSE),""))</f>
        <v/>
      </c>
      <c r="M118" s="9">
        <f>IF($A118="","",$D118*IFERROR(VLOOKUP($C118,Mapping!$A$5:$G$104,6,FALSE),0))</f>
        <v/>
      </c>
      <c r="N118" s="16">
        <f>IF($A118="","",IF(COUNTIFS(Mapping!$A$5:$A$104,$C118)=0,"⚠ account code is not in Mapping",IF(NOT(ISNUMBER($D118)),"⚠ amount is missing or is text",IF($D118&lt;0,"Negative — a credit note or a reversal?",""))))</f>
        <v/>
      </c>
    </row>
    <row r="119">
      <c r="A119" s="14" t="n"/>
      <c r="B119" s="6" t="n"/>
      <c r="C119" s="6" t="n"/>
      <c r="D119" s="15" t="n"/>
      <c r="E119" s="16">
        <f>IF($A119="","",IF('P&amp;L'!$B$3="Month",$F119,IF('P&amp;L'!$B$3="Year",TEXT($A119,"yyyy"),$G119)))</f>
        <v/>
      </c>
      <c r="F119" s="16">
        <f>IF($A119="","",TEXT($A119,"yyyy-mm"))</f>
        <v/>
      </c>
      <c r="G119" s="16">
        <f>IF($A119="","",TEXT($A119,"yyyy")&amp;"-Q"&amp;ROUNDUP(MONTH($A119)/3,0))</f>
        <v/>
      </c>
      <c r="H119" s="16">
        <f>IF($A119="","",IFERROR(VLOOKUP($C119,Mapping!$A$5:$G$104,2,FALSE),"⚠ not in Mapping"))</f>
        <v/>
      </c>
      <c r="I119" s="16">
        <f>IF($A119="","",IFERROR(VLOOKUP($C119,Mapping!$A$5:$G$104,3,FALSE),"⚠ unmapped"))</f>
        <v/>
      </c>
      <c r="J119" s="16">
        <f>IF($A119="","",IFERROR(VLOOKUP($C119,Mapping!$A$5:$G$104,4,FALSE),"⚠ unmapped"))</f>
        <v/>
      </c>
      <c r="K119" s="9">
        <f>IF($A119="","",$D119*(1-IFERROR(VLOOKUP($C119,Mapping!$A$5:$G$104,6,FALSE),0)))</f>
        <v/>
      </c>
      <c r="L119" s="16">
        <f>IF($A119="","",IFERROR(VLOOKUP($C119,Mapping!$A$5:$G$104,5,FALSE),""))</f>
        <v/>
      </c>
      <c r="M119" s="9">
        <f>IF($A119="","",$D119*IFERROR(VLOOKUP($C119,Mapping!$A$5:$G$104,6,FALSE),0))</f>
        <v/>
      </c>
      <c r="N119" s="16">
        <f>IF($A119="","",IF(COUNTIFS(Mapping!$A$5:$A$104,$C119)=0,"⚠ account code is not in Mapping",IF(NOT(ISNUMBER($D119)),"⚠ amount is missing or is text",IF($D119&lt;0,"Negative — a credit note or a reversal?",""))))</f>
        <v/>
      </c>
    </row>
    <row r="120">
      <c r="A120" s="14" t="n"/>
      <c r="B120" s="6" t="n"/>
      <c r="C120" s="6" t="n"/>
      <c r="D120" s="15" t="n"/>
      <c r="E120" s="16">
        <f>IF($A120="","",IF('P&amp;L'!$B$3="Month",$F120,IF('P&amp;L'!$B$3="Year",TEXT($A120,"yyyy"),$G120)))</f>
        <v/>
      </c>
      <c r="F120" s="16">
        <f>IF($A120="","",TEXT($A120,"yyyy-mm"))</f>
        <v/>
      </c>
      <c r="G120" s="16">
        <f>IF($A120="","",TEXT($A120,"yyyy")&amp;"-Q"&amp;ROUNDUP(MONTH($A120)/3,0))</f>
        <v/>
      </c>
      <c r="H120" s="16">
        <f>IF($A120="","",IFERROR(VLOOKUP($C120,Mapping!$A$5:$G$104,2,FALSE),"⚠ not in Mapping"))</f>
        <v/>
      </c>
      <c r="I120" s="16">
        <f>IF($A120="","",IFERROR(VLOOKUP($C120,Mapping!$A$5:$G$104,3,FALSE),"⚠ unmapped"))</f>
        <v/>
      </c>
      <c r="J120" s="16">
        <f>IF($A120="","",IFERROR(VLOOKUP($C120,Mapping!$A$5:$G$104,4,FALSE),"⚠ unmapped"))</f>
        <v/>
      </c>
      <c r="K120" s="9">
        <f>IF($A120="","",$D120*(1-IFERROR(VLOOKUP($C120,Mapping!$A$5:$G$104,6,FALSE),0)))</f>
        <v/>
      </c>
      <c r="L120" s="16">
        <f>IF($A120="","",IFERROR(VLOOKUP($C120,Mapping!$A$5:$G$104,5,FALSE),""))</f>
        <v/>
      </c>
      <c r="M120" s="9">
        <f>IF($A120="","",$D120*IFERROR(VLOOKUP($C120,Mapping!$A$5:$G$104,6,FALSE),0))</f>
        <v/>
      </c>
      <c r="N120" s="16">
        <f>IF($A120="","",IF(COUNTIFS(Mapping!$A$5:$A$104,$C120)=0,"⚠ account code is not in Mapping",IF(NOT(ISNUMBER($D120)),"⚠ amount is missing or is text",IF($D120&lt;0,"Negative — a credit note or a reversal?",""))))</f>
        <v/>
      </c>
    </row>
    <row r="121">
      <c r="A121" s="14" t="n"/>
      <c r="B121" s="6" t="n"/>
      <c r="C121" s="6" t="n"/>
      <c r="D121" s="15" t="n"/>
      <c r="E121" s="16">
        <f>IF($A121="","",IF('P&amp;L'!$B$3="Month",$F121,IF('P&amp;L'!$B$3="Year",TEXT($A121,"yyyy"),$G121)))</f>
        <v/>
      </c>
      <c r="F121" s="16">
        <f>IF($A121="","",TEXT($A121,"yyyy-mm"))</f>
        <v/>
      </c>
      <c r="G121" s="16">
        <f>IF($A121="","",TEXT($A121,"yyyy")&amp;"-Q"&amp;ROUNDUP(MONTH($A121)/3,0))</f>
        <v/>
      </c>
      <c r="H121" s="16">
        <f>IF($A121="","",IFERROR(VLOOKUP($C121,Mapping!$A$5:$G$104,2,FALSE),"⚠ not in Mapping"))</f>
        <v/>
      </c>
      <c r="I121" s="16">
        <f>IF($A121="","",IFERROR(VLOOKUP($C121,Mapping!$A$5:$G$104,3,FALSE),"⚠ unmapped"))</f>
        <v/>
      </c>
      <c r="J121" s="16">
        <f>IF($A121="","",IFERROR(VLOOKUP($C121,Mapping!$A$5:$G$104,4,FALSE),"⚠ unmapped"))</f>
        <v/>
      </c>
      <c r="K121" s="9">
        <f>IF($A121="","",$D121*(1-IFERROR(VLOOKUP($C121,Mapping!$A$5:$G$104,6,FALSE),0)))</f>
        <v/>
      </c>
      <c r="L121" s="16">
        <f>IF($A121="","",IFERROR(VLOOKUP($C121,Mapping!$A$5:$G$104,5,FALSE),""))</f>
        <v/>
      </c>
      <c r="M121" s="9">
        <f>IF($A121="","",$D121*IFERROR(VLOOKUP($C121,Mapping!$A$5:$G$104,6,FALSE),0))</f>
        <v/>
      </c>
      <c r="N121" s="16">
        <f>IF($A121="","",IF(COUNTIFS(Mapping!$A$5:$A$104,$C121)=0,"⚠ account code is not in Mapping",IF(NOT(ISNUMBER($D121)),"⚠ amount is missing or is text",IF($D121&lt;0,"Negative — a credit note or a reversal?",""))))</f>
        <v/>
      </c>
    </row>
    <row r="122">
      <c r="A122" s="14" t="n"/>
      <c r="B122" s="6" t="n"/>
      <c r="C122" s="6" t="n"/>
      <c r="D122" s="15" t="n"/>
      <c r="E122" s="16">
        <f>IF($A122="","",IF('P&amp;L'!$B$3="Month",$F122,IF('P&amp;L'!$B$3="Year",TEXT($A122,"yyyy"),$G122)))</f>
        <v/>
      </c>
      <c r="F122" s="16">
        <f>IF($A122="","",TEXT($A122,"yyyy-mm"))</f>
        <v/>
      </c>
      <c r="G122" s="16">
        <f>IF($A122="","",TEXT($A122,"yyyy")&amp;"-Q"&amp;ROUNDUP(MONTH($A122)/3,0))</f>
        <v/>
      </c>
      <c r="H122" s="16">
        <f>IF($A122="","",IFERROR(VLOOKUP($C122,Mapping!$A$5:$G$104,2,FALSE),"⚠ not in Mapping"))</f>
        <v/>
      </c>
      <c r="I122" s="16">
        <f>IF($A122="","",IFERROR(VLOOKUP($C122,Mapping!$A$5:$G$104,3,FALSE),"⚠ unmapped"))</f>
        <v/>
      </c>
      <c r="J122" s="16">
        <f>IF($A122="","",IFERROR(VLOOKUP($C122,Mapping!$A$5:$G$104,4,FALSE),"⚠ unmapped"))</f>
        <v/>
      </c>
      <c r="K122" s="9">
        <f>IF($A122="","",$D122*(1-IFERROR(VLOOKUP($C122,Mapping!$A$5:$G$104,6,FALSE),0)))</f>
        <v/>
      </c>
      <c r="L122" s="16">
        <f>IF($A122="","",IFERROR(VLOOKUP($C122,Mapping!$A$5:$G$104,5,FALSE),""))</f>
        <v/>
      </c>
      <c r="M122" s="9">
        <f>IF($A122="","",$D122*IFERROR(VLOOKUP($C122,Mapping!$A$5:$G$104,6,FALSE),0))</f>
        <v/>
      </c>
      <c r="N122" s="16">
        <f>IF($A122="","",IF(COUNTIFS(Mapping!$A$5:$A$104,$C122)=0,"⚠ account code is not in Mapping",IF(NOT(ISNUMBER($D122)),"⚠ amount is missing or is text",IF($D122&lt;0,"Negative — a credit note or a reversal?",""))))</f>
        <v/>
      </c>
    </row>
    <row r="123">
      <c r="A123" s="14" t="n"/>
      <c r="B123" s="6" t="n"/>
      <c r="C123" s="6" t="n"/>
      <c r="D123" s="15" t="n"/>
      <c r="E123" s="16">
        <f>IF($A123="","",IF('P&amp;L'!$B$3="Month",$F123,IF('P&amp;L'!$B$3="Year",TEXT($A123,"yyyy"),$G123)))</f>
        <v/>
      </c>
      <c r="F123" s="16">
        <f>IF($A123="","",TEXT($A123,"yyyy-mm"))</f>
        <v/>
      </c>
      <c r="G123" s="16">
        <f>IF($A123="","",TEXT($A123,"yyyy")&amp;"-Q"&amp;ROUNDUP(MONTH($A123)/3,0))</f>
        <v/>
      </c>
      <c r="H123" s="16">
        <f>IF($A123="","",IFERROR(VLOOKUP($C123,Mapping!$A$5:$G$104,2,FALSE),"⚠ not in Mapping"))</f>
        <v/>
      </c>
      <c r="I123" s="16">
        <f>IF($A123="","",IFERROR(VLOOKUP($C123,Mapping!$A$5:$G$104,3,FALSE),"⚠ unmapped"))</f>
        <v/>
      </c>
      <c r="J123" s="16">
        <f>IF($A123="","",IFERROR(VLOOKUP($C123,Mapping!$A$5:$G$104,4,FALSE),"⚠ unmapped"))</f>
        <v/>
      </c>
      <c r="K123" s="9">
        <f>IF($A123="","",$D123*(1-IFERROR(VLOOKUP($C123,Mapping!$A$5:$G$104,6,FALSE),0)))</f>
        <v/>
      </c>
      <c r="L123" s="16">
        <f>IF($A123="","",IFERROR(VLOOKUP($C123,Mapping!$A$5:$G$104,5,FALSE),""))</f>
        <v/>
      </c>
      <c r="M123" s="9">
        <f>IF($A123="","",$D123*IFERROR(VLOOKUP($C123,Mapping!$A$5:$G$104,6,FALSE),0))</f>
        <v/>
      </c>
      <c r="N123" s="16">
        <f>IF($A123="","",IF(COUNTIFS(Mapping!$A$5:$A$104,$C123)=0,"⚠ account code is not in Mapping",IF(NOT(ISNUMBER($D123)),"⚠ amount is missing or is text",IF($D123&lt;0,"Negative — a credit note or a reversal?",""))))</f>
        <v/>
      </c>
    </row>
    <row r="124">
      <c r="A124" s="14" t="n"/>
      <c r="B124" s="6" t="n"/>
      <c r="C124" s="6" t="n"/>
      <c r="D124" s="15" t="n"/>
      <c r="E124" s="16">
        <f>IF($A124="","",IF('P&amp;L'!$B$3="Month",$F124,IF('P&amp;L'!$B$3="Year",TEXT($A124,"yyyy"),$G124)))</f>
        <v/>
      </c>
      <c r="F124" s="16">
        <f>IF($A124="","",TEXT($A124,"yyyy-mm"))</f>
        <v/>
      </c>
      <c r="G124" s="16">
        <f>IF($A124="","",TEXT($A124,"yyyy")&amp;"-Q"&amp;ROUNDUP(MONTH($A124)/3,0))</f>
        <v/>
      </c>
      <c r="H124" s="16">
        <f>IF($A124="","",IFERROR(VLOOKUP($C124,Mapping!$A$5:$G$104,2,FALSE),"⚠ not in Mapping"))</f>
        <v/>
      </c>
      <c r="I124" s="16">
        <f>IF($A124="","",IFERROR(VLOOKUP($C124,Mapping!$A$5:$G$104,3,FALSE),"⚠ unmapped"))</f>
        <v/>
      </c>
      <c r="J124" s="16">
        <f>IF($A124="","",IFERROR(VLOOKUP($C124,Mapping!$A$5:$G$104,4,FALSE),"⚠ unmapped"))</f>
        <v/>
      </c>
      <c r="K124" s="9">
        <f>IF($A124="","",$D124*(1-IFERROR(VLOOKUP($C124,Mapping!$A$5:$G$104,6,FALSE),0)))</f>
        <v/>
      </c>
      <c r="L124" s="16">
        <f>IF($A124="","",IFERROR(VLOOKUP($C124,Mapping!$A$5:$G$104,5,FALSE),""))</f>
        <v/>
      </c>
      <c r="M124" s="9">
        <f>IF($A124="","",$D124*IFERROR(VLOOKUP($C124,Mapping!$A$5:$G$104,6,FALSE),0))</f>
        <v/>
      </c>
      <c r="N124" s="16">
        <f>IF($A124="","",IF(COUNTIFS(Mapping!$A$5:$A$104,$C124)=0,"⚠ account code is not in Mapping",IF(NOT(ISNUMBER($D124)),"⚠ amount is missing or is text",IF($D124&lt;0,"Negative — a credit note or a reversal?",""))))</f>
        <v/>
      </c>
    </row>
    <row r="125">
      <c r="A125" s="14" t="n"/>
      <c r="B125" s="6" t="n"/>
      <c r="C125" s="6" t="n"/>
      <c r="D125" s="15" t="n"/>
      <c r="E125" s="16">
        <f>IF($A125="","",IF('P&amp;L'!$B$3="Month",$F125,IF('P&amp;L'!$B$3="Year",TEXT($A125,"yyyy"),$G125)))</f>
        <v/>
      </c>
      <c r="F125" s="16">
        <f>IF($A125="","",TEXT($A125,"yyyy-mm"))</f>
        <v/>
      </c>
      <c r="G125" s="16">
        <f>IF($A125="","",TEXT($A125,"yyyy")&amp;"-Q"&amp;ROUNDUP(MONTH($A125)/3,0))</f>
        <v/>
      </c>
      <c r="H125" s="16">
        <f>IF($A125="","",IFERROR(VLOOKUP($C125,Mapping!$A$5:$G$104,2,FALSE),"⚠ not in Mapping"))</f>
        <v/>
      </c>
      <c r="I125" s="16">
        <f>IF($A125="","",IFERROR(VLOOKUP($C125,Mapping!$A$5:$G$104,3,FALSE),"⚠ unmapped"))</f>
        <v/>
      </c>
      <c r="J125" s="16">
        <f>IF($A125="","",IFERROR(VLOOKUP($C125,Mapping!$A$5:$G$104,4,FALSE),"⚠ unmapped"))</f>
        <v/>
      </c>
      <c r="K125" s="9">
        <f>IF($A125="","",$D125*(1-IFERROR(VLOOKUP($C125,Mapping!$A$5:$G$104,6,FALSE),0)))</f>
        <v/>
      </c>
      <c r="L125" s="16">
        <f>IF($A125="","",IFERROR(VLOOKUP($C125,Mapping!$A$5:$G$104,5,FALSE),""))</f>
        <v/>
      </c>
      <c r="M125" s="9">
        <f>IF($A125="","",$D125*IFERROR(VLOOKUP($C125,Mapping!$A$5:$G$104,6,FALSE),0))</f>
        <v/>
      </c>
      <c r="N125" s="16">
        <f>IF($A125="","",IF(COUNTIFS(Mapping!$A$5:$A$104,$C125)=0,"⚠ account code is not in Mapping",IF(NOT(ISNUMBER($D125)),"⚠ amount is missing or is text",IF($D125&lt;0,"Negative — a credit note or a reversal?",""))))</f>
        <v/>
      </c>
    </row>
    <row r="126">
      <c r="A126" s="14" t="n"/>
      <c r="B126" s="6" t="n"/>
      <c r="C126" s="6" t="n"/>
      <c r="D126" s="15" t="n"/>
      <c r="E126" s="16">
        <f>IF($A126="","",IF('P&amp;L'!$B$3="Month",$F126,IF('P&amp;L'!$B$3="Year",TEXT($A126,"yyyy"),$G126)))</f>
        <v/>
      </c>
      <c r="F126" s="16">
        <f>IF($A126="","",TEXT($A126,"yyyy-mm"))</f>
        <v/>
      </c>
      <c r="G126" s="16">
        <f>IF($A126="","",TEXT($A126,"yyyy")&amp;"-Q"&amp;ROUNDUP(MONTH($A126)/3,0))</f>
        <v/>
      </c>
      <c r="H126" s="16">
        <f>IF($A126="","",IFERROR(VLOOKUP($C126,Mapping!$A$5:$G$104,2,FALSE),"⚠ not in Mapping"))</f>
        <v/>
      </c>
      <c r="I126" s="16">
        <f>IF($A126="","",IFERROR(VLOOKUP($C126,Mapping!$A$5:$G$104,3,FALSE),"⚠ unmapped"))</f>
        <v/>
      </c>
      <c r="J126" s="16">
        <f>IF($A126="","",IFERROR(VLOOKUP($C126,Mapping!$A$5:$G$104,4,FALSE),"⚠ unmapped"))</f>
        <v/>
      </c>
      <c r="K126" s="9">
        <f>IF($A126="","",$D126*(1-IFERROR(VLOOKUP($C126,Mapping!$A$5:$G$104,6,FALSE),0)))</f>
        <v/>
      </c>
      <c r="L126" s="16">
        <f>IF($A126="","",IFERROR(VLOOKUP($C126,Mapping!$A$5:$G$104,5,FALSE),""))</f>
        <v/>
      </c>
      <c r="M126" s="9">
        <f>IF($A126="","",$D126*IFERROR(VLOOKUP($C126,Mapping!$A$5:$G$104,6,FALSE),0))</f>
        <v/>
      </c>
      <c r="N126" s="16">
        <f>IF($A126="","",IF(COUNTIFS(Mapping!$A$5:$A$104,$C126)=0,"⚠ account code is not in Mapping",IF(NOT(ISNUMBER($D126)),"⚠ amount is missing or is text",IF($D126&lt;0,"Negative — a credit note or a reversal?",""))))</f>
        <v/>
      </c>
    </row>
    <row r="127">
      <c r="A127" s="14" t="n"/>
      <c r="B127" s="6" t="n"/>
      <c r="C127" s="6" t="n"/>
      <c r="D127" s="15" t="n"/>
      <c r="E127" s="16">
        <f>IF($A127="","",IF('P&amp;L'!$B$3="Month",$F127,IF('P&amp;L'!$B$3="Year",TEXT($A127,"yyyy"),$G127)))</f>
        <v/>
      </c>
      <c r="F127" s="16">
        <f>IF($A127="","",TEXT($A127,"yyyy-mm"))</f>
        <v/>
      </c>
      <c r="G127" s="16">
        <f>IF($A127="","",TEXT($A127,"yyyy")&amp;"-Q"&amp;ROUNDUP(MONTH($A127)/3,0))</f>
        <v/>
      </c>
      <c r="H127" s="16">
        <f>IF($A127="","",IFERROR(VLOOKUP($C127,Mapping!$A$5:$G$104,2,FALSE),"⚠ not in Mapping"))</f>
        <v/>
      </c>
      <c r="I127" s="16">
        <f>IF($A127="","",IFERROR(VLOOKUP($C127,Mapping!$A$5:$G$104,3,FALSE),"⚠ unmapped"))</f>
        <v/>
      </c>
      <c r="J127" s="16">
        <f>IF($A127="","",IFERROR(VLOOKUP($C127,Mapping!$A$5:$G$104,4,FALSE),"⚠ unmapped"))</f>
        <v/>
      </c>
      <c r="K127" s="9">
        <f>IF($A127="","",$D127*(1-IFERROR(VLOOKUP($C127,Mapping!$A$5:$G$104,6,FALSE),0)))</f>
        <v/>
      </c>
      <c r="L127" s="16">
        <f>IF($A127="","",IFERROR(VLOOKUP($C127,Mapping!$A$5:$G$104,5,FALSE),""))</f>
        <v/>
      </c>
      <c r="M127" s="9">
        <f>IF($A127="","",$D127*IFERROR(VLOOKUP($C127,Mapping!$A$5:$G$104,6,FALSE),0))</f>
        <v/>
      </c>
      <c r="N127" s="16">
        <f>IF($A127="","",IF(COUNTIFS(Mapping!$A$5:$A$104,$C127)=0,"⚠ account code is not in Mapping",IF(NOT(ISNUMBER($D127)),"⚠ amount is missing or is text",IF($D127&lt;0,"Negative — a credit note or a reversal?",""))))</f>
        <v/>
      </c>
    </row>
    <row r="128">
      <c r="A128" s="14" t="n"/>
      <c r="B128" s="6" t="n"/>
      <c r="C128" s="6" t="n"/>
      <c r="D128" s="15" t="n"/>
      <c r="E128" s="16">
        <f>IF($A128="","",IF('P&amp;L'!$B$3="Month",$F128,IF('P&amp;L'!$B$3="Year",TEXT($A128,"yyyy"),$G128)))</f>
        <v/>
      </c>
      <c r="F128" s="16">
        <f>IF($A128="","",TEXT($A128,"yyyy-mm"))</f>
        <v/>
      </c>
      <c r="G128" s="16">
        <f>IF($A128="","",TEXT($A128,"yyyy")&amp;"-Q"&amp;ROUNDUP(MONTH($A128)/3,0))</f>
        <v/>
      </c>
      <c r="H128" s="16">
        <f>IF($A128="","",IFERROR(VLOOKUP($C128,Mapping!$A$5:$G$104,2,FALSE),"⚠ not in Mapping"))</f>
        <v/>
      </c>
      <c r="I128" s="16">
        <f>IF($A128="","",IFERROR(VLOOKUP($C128,Mapping!$A$5:$G$104,3,FALSE),"⚠ unmapped"))</f>
        <v/>
      </c>
      <c r="J128" s="16">
        <f>IF($A128="","",IFERROR(VLOOKUP($C128,Mapping!$A$5:$G$104,4,FALSE),"⚠ unmapped"))</f>
        <v/>
      </c>
      <c r="K128" s="9">
        <f>IF($A128="","",$D128*(1-IFERROR(VLOOKUP($C128,Mapping!$A$5:$G$104,6,FALSE),0)))</f>
        <v/>
      </c>
      <c r="L128" s="16">
        <f>IF($A128="","",IFERROR(VLOOKUP($C128,Mapping!$A$5:$G$104,5,FALSE),""))</f>
        <v/>
      </c>
      <c r="M128" s="9">
        <f>IF($A128="","",$D128*IFERROR(VLOOKUP($C128,Mapping!$A$5:$G$104,6,FALSE),0))</f>
        <v/>
      </c>
      <c r="N128" s="16">
        <f>IF($A128="","",IF(COUNTIFS(Mapping!$A$5:$A$104,$C128)=0,"⚠ account code is not in Mapping",IF(NOT(ISNUMBER($D128)),"⚠ amount is missing or is text",IF($D128&lt;0,"Negative — a credit note or a reversal?",""))))</f>
        <v/>
      </c>
    </row>
    <row r="129">
      <c r="A129" s="14" t="n"/>
      <c r="B129" s="6" t="n"/>
      <c r="C129" s="6" t="n"/>
      <c r="D129" s="15" t="n"/>
      <c r="E129" s="16">
        <f>IF($A129="","",IF('P&amp;L'!$B$3="Month",$F129,IF('P&amp;L'!$B$3="Year",TEXT($A129,"yyyy"),$G129)))</f>
        <v/>
      </c>
      <c r="F129" s="16">
        <f>IF($A129="","",TEXT($A129,"yyyy-mm"))</f>
        <v/>
      </c>
      <c r="G129" s="16">
        <f>IF($A129="","",TEXT($A129,"yyyy")&amp;"-Q"&amp;ROUNDUP(MONTH($A129)/3,0))</f>
        <v/>
      </c>
      <c r="H129" s="16">
        <f>IF($A129="","",IFERROR(VLOOKUP($C129,Mapping!$A$5:$G$104,2,FALSE),"⚠ not in Mapping"))</f>
        <v/>
      </c>
      <c r="I129" s="16">
        <f>IF($A129="","",IFERROR(VLOOKUP($C129,Mapping!$A$5:$G$104,3,FALSE),"⚠ unmapped"))</f>
        <v/>
      </c>
      <c r="J129" s="16">
        <f>IF($A129="","",IFERROR(VLOOKUP($C129,Mapping!$A$5:$G$104,4,FALSE),"⚠ unmapped"))</f>
        <v/>
      </c>
      <c r="K129" s="9">
        <f>IF($A129="","",$D129*(1-IFERROR(VLOOKUP($C129,Mapping!$A$5:$G$104,6,FALSE),0)))</f>
        <v/>
      </c>
      <c r="L129" s="16">
        <f>IF($A129="","",IFERROR(VLOOKUP($C129,Mapping!$A$5:$G$104,5,FALSE),""))</f>
        <v/>
      </c>
      <c r="M129" s="9">
        <f>IF($A129="","",$D129*IFERROR(VLOOKUP($C129,Mapping!$A$5:$G$104,6,FALSE),0))</f>
        <v/>
      </c>
      <c r="N129" s="16">
        <f>IF($A129="","",IF(COUNTIFS(Mapping!$A$5:$A$104,$C129)=0,"⚠ account code is not in Mapping",IF(NOT(ISNUMBER($D129)),"⚠ amount is missing or is text",IF($D129&lt;0,"Negative — a credit note or a reversal?",""))))</f>
        <v/>
      </c>
    </row>
    <row r="130">
      <c r="A130" s="14" t="n"/>
      <c r="B130" s="6" t="n"/>
      <c r="C130" s="6" t="n"/>
      <c r="D130" s="15" t="n"/>
      <c r="E130" s="16">
        <f>IF($A130="","",IF('P&amp;L'!$B$3="Month",$F130,IF('P&amp;L'!$B$3="Year",TEXT($A130,"yyyy"),$G130)))</f>
        <v/>
      </c>
      <c r="F130" s="16">
        <f>IF($A130="","",TEXT($A130,"yyyy-mm"))</f>
        <v/>
      </c>
      <c r="G130" s="16">
        <f>IF($A130="","",TEXT($A130,"yyyy")&amp;"-Q"&amp;ROUNDUP(MONTH($A130)/3,0))</f>
        <v/>
      </c>
      <c r="H130" s="16">
        <f>IF($A130="","",IFERROR(VLOOKUP($C130,Mapping!$A$5:$G$104,2,FALSE),"⚠ not in Mapping"))</f>
        <v/>
      </c>
      <c r="I130" s="16">
        <f>IF($A130="","",IFERROR(VLOOKUP($C130,Mapping!$A$5:$G$104,3,FALSE),"⚠ unmapped"))</f>
        <v/>
      </c>
      <c r="J130" s="16">
        <f>IF($A130="","",IFERROR(VLOOKUP($C130,Mapping!$A$5:$G$104,4,FALSE),"⚠ unmapped"))</f>
        <v/>
      </c>
      <c r="K130" s="9">
        <f>IF($A130="","",$D130*(1-IFERROR(VLOOKUP($C130,Mapping!$A$5:$G$104,6,FALSE),0)))</f>
        <v/>
      </c>
      <c r="L130" s="16">
        <f>IF($A130="","",IFERROR(VLOOKUP($C130,Mapping!$A$5:$G$104,5,FALSE),""))</f>
        <v/>
      </c>
      <c r="M130" s="9">
        <f>IF($A130="","",$D130*IFERROR(VLOOKUP($C130,Mapping!$A$5:$G$104,6,FALSE),0))</f>
        <v/>
      </c>
      <c r="N130" s="16">
        <f>IF($A130="","",IF(COUNTIFS(Mapping!$A$5:$A$104,$C130)=0,"⚠ account code is not in Mapping",IF(NOT(ISNUMBER($D130)),"⚠ amount is missing or is text",IF($D130&lt;0,"Negative — a credit note or a reversal?",""))))</f>
        <v/>
      </c>
    </row>
    <row r="131">
      <c r="A131" s="14" t="n"/>
      <c r="B131" s="6" t="n"/>
      <c r="C131" s="6" t="n"/>
      <c r="D131" s="15" t="n"/>
      <c r="E131" s="16">
        <f>IF($A131="","",IF('P&amp;L'!$B$3="Month",$F131,IF('P&amp;L'!$B$3="Year",TEXT($A131,"yyyy"),$G131)))</f>
        <v/>
      </c>
      <c r="F131" s="16">
        <f>IF($A131="","",TEXT($A131,"yyyy-mm"))</f>
        <v/>
      </c>
      <c r="G131" s="16">
        <f>IF($A131="","",TEXT($A131,"yyyy")&amp;"-Q"&amp;ROUNDUP(MONTH($A131)/3,0))</f>
        <v/>
      </c>
      <c r="H131" s="16">
        <f>IF($A131="","",IFERROR(VLOOKUP($C131,Mapping!$A$5:$G$104,2,FALSE),"⚠ not in Mapping"))</f>
        <v/>
      </c>
      <c r="I131" s="16">
        <f>IF($A131="","",IFERROR(VLOOKUP($C131,Mapping!$A$5:$G$104,3,FALSE),"⚠ unmapped"))</f>
        <v/>
      </c>
      <c r="J131" s="16">
        <f>IF($A131="","",IFERROR(VLOOKUP($C131,Mapping!$A$5:$G$104,4,FALSE),"⚠ unmapped"))</f>
        <v/>
      </c>
      <c r="K131" s="9">
        <f>IF($A131="","",$D131*(1-IFERROR(VLOOKUP($C131,Mapping!$A$5:$G$104,6,FALSE),0)))</f>
        <v/>
      </c>
      <c r="L131" s="16">
        <f>IF($A131="","",IFERROR(VLOOKUP($C131,Mapping!$A$5:$G$104,5,FALSE),""))</f>
        <v/>
      </c>
      <c r="M131" s="9">
        <f>IF($A131="","",$D131*IFERROR(VLOOKUP($C131,Mapping!$A$5:$G$104,6,FALSE),0))</f>
        <v/>
      </c>
      <c r="N131" s="16">
        <f>IF($A131="","",IF(COUNTIFS(Mapping!$A$5:$A$104,$C131)=0,"⚠ account code is not in Mapping",IF(NOT(ISNUMBER($D131)),"⚠ amount is missing or is text",IF($D131&lt;0,"Negative — a credit note or a reversal?",""))))</f>
        <v/>
      </c>
    </row>
    <row r="132">
      <c r="A132" s="14" t="n"/>
      <c r="B132" s="6" t="n"/>
      <c r="C132" s="6" t="n"/>
      <c r="D132" s="15" t="n"/>
      <c r="E132" s="16">
        <f>IF($A132="","",IF('P&amp;L'!$B$3="Month",$F132,IF('P&amp;L'!$B$3="Year",TEXT($A132,"yyyy"),$G132)))</f>
        <v/>
      </c>
      <c r="F132" s="16">
        <f>IF($A132="","",TEXT($A132,"yyyy-mm"))</f>
        <v/>
      </c>
      <c r="G132" s="16">
        <f>IF($A132="","",TEXT($A132,"yyyy")&amp;"-Q"&amp;ROUNDUP(MONTH($A132)/3,0))</f>
        <v/>
      </c>
      <c r="H132" s="16">
        <f>IF($A132="","",IFERROR(VLOOKUP($C132,Mapping!$A$5:$G$104,2,FALSE),"⚠ not in Mapping"))</f>
        <v/>
      </c>
      <c r="I132" s="16">
        <f>IF($A132="","",IFERROR(VLOOKUP($C132,Mapping!$A$5:$G$104,3,FALSE),"⚠ unmapped"))</f>
        <v/>
      </c>
      <c r="J132" s="16">
        <f>IF($A132="","",IFERROR(VLOOKUP($C132,Mapping!$A$5:$G$104,4,FALSE),"⚠ unmapped"))</f>
        <v/>
      </c>
      <c r="K132" s="9">
        <f>IF($A132="","",$D132*(1-IFERROR(VLOOKUP($C132,Mapping!$A$5:$G$104,6,FALSE),0)))</f>
        <v/>
      </c>
      <c r="L132" s="16">
        <f>IF($A132="","",IFERROR(VLOOKUP($C132,Mapping!$A$5:$G$104,5,FALSE),""))</f>
        <v/>
      </c>
      <c r="M132" s="9">
        <f>IF($A132="","",$D132*IFERROR(VLOOKUP($C132,Mapping!$A$5:$G$104,6,FALSE),0))</f>
        <v/>
      </c>
      <c r="N132" s="16">
        <f>IF($A132="","",IF(COUNTIFS(Mapping!$A$5:$A$104,$C132)=0,"⚠ account code is not in Mapping",IF(NOT(ISNUMBER($D132)),"⚠ amount is missing or is text",IF($D132&lt;0,"Negative — a credit note or a reversal?",""))))</f>
        <v/>
      </c>
    </row>
    <row r="133">
      <c r="A133" s="14" t="n"/>
      <c r="B133" s="6" t="n"/>
      <c r="C133" s="6" t="n"/>
      <c r="D133" s="15" t="n"/>
      <c r="E133" s="16">
        <f>IF($A133="","",IF('P&amp;L'!$B$3="Month",$F133,IF('P&amp;L'!$B$3="Year",TEXT($A133,"yyyy"),$G133)))</f>
        <v/>
      </c>
      <c r="F133" s="16">
        <f>IF($A133="","",TEXT($A133,"yyyy-mm"))</f>
        <v/>
      </c>
      <c r="G133" s="16">
        <f>IF($A133="","",TEXT($A133,"yyyy")&amp;"-Q"&amp;ROUNDUP(MONTH($A133)/3,0))</f>
        <v/>
      </c>
      <c r="H133" s="16">
        <f>IF($A133="","",IFERROR(VLOOKUP($C133,Mapping!$A$5:$G$104,2,FALSE),"⚠ not in Mapping"))</f>
        <v/>
      </c>
      <c r="I133" s="16">
        <f>IF($A133="","",IFERROR(VLOOKUP($C133,Mapping!$A$5:$G$104,3,FALSE),"⚠ unmapped"))</f>
        <v/>
      </c>
      <c r="J133" s="16">
        <f>IF($A133="","",IFERROR(VLOOKUP($C133,Mapping!$A$5:$G$104,4,FALSE),"⚠ unmapped"))</f>
        <v/>
      </c>
      <c r="K133" s="9">
        <f>IF($A133="","",$D133*(1-IFERROR(VLOOKUP($C133,Mapping!$A$5:$G$104,6,FALSE),0)))</f>
        <v/>
      </c>
      <c r="L133" s="16">
        <f>IF($A133="","",IFERROR(VLOOKUP($C133,Mapping!$A$5:$G$104,5,FALSE),""))</f>
        <v/>
      </c>
      <c r="M133" s="9">
        <f>IF($A133="","",$D133*IFERROR(VLOOKUP($C133,Mapping!$A$5:$G$104,6,FALSE),0))</f>
        <v/>
      </c>
      <c r="N133" s="16">
        <f>IF($A133="","",IF(COUNTIFS(Mapping!$A$5:$A$104,$C133)=0,"⚠ account code is not in Mapping",IF(NOT(ISNUMBER($D133)),"⚠ amount is missing or is text",IF($D133&lt;0,"Negative — a credit note or a reversal?",""))))</f>
        <v/>
      </c>
    </row>
    <row r="134">
      <c r="A134" s="14" t="n"/>
      <c r="B134" s="6" t="n"/>
      <c r="C134" s="6" t="n"/>
      <c r="D134" s="15" t="n"/>
      <c r="E134" s="16">
        <f>IF($A134="","",IF('P&amp;L'!$B$3="Month",$F134,IF('P&amp;L'!$B$3="Year",TEXT($A134,"yyyy"),$G134)))</f>
        <v/>
      </c>
      <c r="F134" s="16">
        <f>IF($A134="","",TEXT($A134,"yyyy-mm"))</f>
        <v/>
      </c>
      <c r="G134" s="16">
        <f>IF($A134="","",TEXT($A134,"yyyy")&amp;"-Q"&amp;ROUNDUP(MONTH($A134)/3,0))</f>
        <v/>
      </c>
      <c r="H134" s="16">
        <f>IF($A134="","",IFERROR(VLOOKUP($C134,Mapping!$A$5:$G$104,2,FALSE),"⚠ not in Mapping"))</f>
        <v/>
      </c>
      <c r="I134" s="16">
        <f>IF($A134="","",IFERROR(VLOOKUP($C134,Mapping!$A$5:$G$104,3,FALSE),"⚠ unmapped"))</f>
        <v/>
      </c>
      <c r="J134" s="16">
        <f>IF($A134="","",IFERROR(VLOOKUP($C134,Mapping!$A$5:$G$104,4,FALSE),"⚠ unmapped"))</f>
        <v/>
      </c>
      <c r="K134" s="9">
        <f>IF($A134="","",$D134*(1-IFERROR(VLOOKUP($C134,Mapping!$A$5:$G$104,6,FALSE),0)))</f>
        <v/>
      </c>
      <c r="L134" s="16">
        <f>IF($A134="","",IFERROR(VLOOKUP($C134,Mapping!$A$5:$G$104,5,FALSE),""))</f>
        <v/>
      </c>
      <c r="M134" s="9">
        <f>IF($A134="","",$D134*IFERROR(VLOOKUP($C134,Mapping!$A$5:$G$104,6,FALSE),0))</f>
        <v/>
      </c>
      <c r="N134" s="16">
        <f>IF($A134="","",IF(COUNTIFS(Mapping!$A$5:$A$104,$C134)=0,"⚠ account code is not in Mapping",IF(NOT(ISNUMBER($D134)),"⚠ amount is missing or is text",IF($D134&lt;0,"Negative — a credit note or a reversal?",""))))</f>
        <v/>
      </c>
    </row>
    <row r="135">
      <c r="A135" s="14" t="n"/>
      <c r="B135" s="6" t="n"/>
      <c r="C135" s="6" t="n"/>
      <c r="D135" s="15" t="n"/>
      <c r="E135" s="16">
        <f>IF($A135="","",IF('P&amp;L'!$B$3="Month",$F135,IF('P&amp;L'!$B$3="Year",TEXT($A135,"yyyy"),$G135)))</f>
        <v/>
      </c>
      <c r="F135" s="16">
        <f>IF($A135="","",TEXT($A135,"yyyy-mm"))</f>
        <v/>
      </c>
      <c r="G135" s="16">
        <f>IF($A135="","",TEXT($A135,"yyyy")&amp;"-Q"&amp;ROUNDUP(MONTH($A135)/3,0))</f>
        <v/>
      </c>
      <c r="H135" s="16">
        <f>IF($A135="","",IFERROR(VLOOKUP($C135,Mapping!$A$5:$G$104,2,FALSE),"⚠ not in Mapping"))</f>
        <v/>
      </c>
      <c r="I135" s="16">
        <f>IF($A135="","",IFERROR(VLOOKUP($C135,Mapping!$A$5:$G$104,3,FALSE),"⚠ unmapped"))</f>
        <v/>
      </c>
      <c r="J135" s="16">
        <f>IF($A135="","",IFERROR(VLOOKUP($C135,Mapping!$A$5:$G$104,4,FALSE),"⚠ unmapped"))</f>
        <v/>
      </c>
      <c r="K135" s="9">
        <f>IF($A135="","",$D135*(1-IFERROR(VLOOKUP($C135,Mapping!$A$5:$G$104,6,FALSE),0)))</f>
        <v/>
      </c>
      <c r="L135" s="16">
        <f>IF($A135="","",IFERROR(VLOOKUP($C135,Mapping!$A$5:$G$104,5,FALSE),""))</f>
        <v/>
      </c>
      <c r="M135" s="9">
        <f>IF($A135="","",$D135*IFERROR(VLOOKUP($C135,Mapping!$A$5:$G$104,6,FALSE),0))</f>
        <v/>
      </c>
      <c r="N135" s="16">
        <f>IF($A135="","",IF(COUNTIFS(Mapping!$A$5:$A$104,$C135)=0,"⚠ account code is not in Mapping",IF(NOT(ISNUMBER($D135)),"⚠ amount is missing or is text",IF($D135&lt;0,"Negative — a credit note or a reversal?",""))))</f>
        <v/>
      </c>
    </row>
    <row r="136">
      <c r="A136" s="14" t="n"/>
      <c r="B136" s="6" t="n"/>
      <c r="C136" s="6" t="n"/>
      <c r="D136" s="15" t="n"/>
      <c r="E136" s="16">
        <f>IF($A136="","",IF('P&amp;L'!$B$3="Month",$F136,IF('P&amp;L'!$B$3="Year",TEXT($A136,"yyyy"),$G136)))</f>
        <v/>
      </c>
      <c r="F136" s="16">
        <f>IF($A136="","",TEXT($A136,"yyyy-mm"))</f>
        <v/>
      </c>
      <c r="G136" s="16">
        <f>IF($A136="","",TEXT($A136,"yyyy")&amp;"-Q"&amp;ROUNDUP(MONTH($A136)/3,0))</f>
        <v/>
      </c>
      <c r="H136" s="16">
        <f>IF($A136="","",IFERROR(VLOOKUP($C136,Mapping!$A$5:$G$104,2,FALSE),"⚠ not in Mapping"))</f>
        <v/>
      </c>
      <c r="I136" s="16">
        <f>IF($A136="","",IFERROR(VLOOKUP($C136,Mapping!$A$5:$G$104,3,FALSE),"⚠ unmapped"))</f>
        <v/>
      </c>
      <c r="J136" s="16">
        <f>IF($A136="","",IFERROR(VLOOKUP($C136,Mapping!$A$5:$G$104,4,FALSE),"⚠ unmapped"))</f>
        <v/>
      </c>
      <c r="K136" s="9">
        <f>IF($A136="","",$D136*(1-IFERROR(VLOOKUP($C136,Mapping!$A$5:$G$104,6,FALSE),0)))</f>
        <v/>
      </c>
      <c r="L136" s="16">
        <f>IF($A136="","",IFERROR(VLOOKUP($C136,Mapping!$A$5:$G$104,5,FALSE),""))</f>
        <v/>
      </c>
      <c r="M136" s="9">
        <f>IF($A136="","",$D136*IFERROR(VLOOKUP($C136,Mapping!$A$5:$G$104,6,FALSE),0))</f>
        <v/>
      </c>
      <c r="N136" s="16">
        <f>IF($A136="","",IF(COUNTIFS(Mapping!$A$5:$A$104,$C136)=0,"⚠ account code is not in Mapping",IF(NOT(ISNUMBER($D136)),"⚠ amount is missing or is text",IF($D136&lt;0,"Negative — a credit note or a reversal?",""))))</f>
        <v/>
      </c>
    </row>
    <row r="137">
      <c r="A137" s="14" t="n"/>
      <c r="B137" s="6" t="n"/>
      <c r="C137" s="6" t="n"/>
      <c r="D137" s="15" t="n"/>
      <c r="E137" s="16">
        <f>IF($A137="","",IF('P&amp;L'!$B$3="Month",$F137,IF('P&amp;L'!$B$3="Year",TEXT($A137,"yyyy"),$G137)))</f>
        <v/>
      </c>
      <c r="F137" s="16">
        <f>IF($A137="","",TEXT($A137,"yyyy-mm"))</f>
        <v/>
      </c>
      <c r="G137" s="16">
        <f>IF($A137="","",TEXT($A137,"yyyy")&amp;"-Q"&amp;ROUNDUP(MONTH($A137)/3,0))</f>
        <v/>
      </c>
      <c r="H137" s="16">
        <f>IF($A137="","",IFERROR(VLOOKUP($C137,Mapping!$A$5:$G$104,2,FALSE),"⚠ not in Mapping"))</f>
        <v/>
      </c>
      <c r="I137" s="16">
        <f>IF($A137="","",IFERROR(VLOOKUP($C137,Mapping!$A$5:$G$104,3,FALSE),"⚠ unmapped"))</f>
        <v/>
      </c>
      <c r="J137" s="16">
        <f>IF($A137="","",IFERROR(VLOOKUP($C137,Mapping!$A$5:$G$104,4,FALSE),"⚠ unmapped"))</f>
        <v/>
      </c>
      <c r="K137" s="9">
        <f>IF($A137="","",$D137*(1-IFERROR(VLOOKUP($C137,Mapping!$A$5:$G$104,6,FALSE),0)))</f>
        <v/>
      </c>
      <c r="L137" s="16">
        <f>IF($A137="","",IFERROR(VLOOKUP($C137,Mapping!$A$5:$G$104,5,FALSE),""))</f>
        <v/>
      </c>
      <c r="M137" s="9">
        <f>IF($A137="","",$D137*IFERROR(VLOOKUP($C137,Mapping!$A$5:$G$104,6,FALSE),0))</f>
        <v/>
      </c>
      <c r="N137" s="16">
        <f>IF($A137="","",IF(COUNTIFS(Mapping!$A$5:$A$104,$C137)=0,"⚠ account code is not in Mapping",IF(NOT(ISNUMBER($D137)),"⚠ amount is missing or is text",IF($D137&lt;0,"Negative — a credit note or a reversal?",""))))</f>
        <v/>
      </c>
    </row>
    <row r="138">
      <c r="A138" s="14" t="n"/>
      <c r="B138" s="6" t="n"/>
      <c r="C138" s="6" t="n"/>
      <c r="D138" s="15" t="n"/>
      <c r="E138" s="16">
        <f>IF($A138="","",IF('P&amp;L'!$B$3="Month",$F138,IF('P&amp;L'!$B$3="Year",TEXT($A138,"yyyy"),$G138)))</f>
        <v/>
      </c>
      <c r="F138" s="16">
        <f>IF($A138="","",TEXT($A138,"yyyy-mm"))</f>
        <v/>
      </c>
      <c r="G138" s="16">
        <f>IF($A138="","",TEXT($A138,"yyyy")&amp;"-Q"&amp;ROUNDUP(MONTH($A138)/3,0))</f>
        <v/>
      </c>
      <c r="H138" s="16">
        <f>IF($A138="","",IFERROR(VLOOKUP($C138,Mapping!$A$5:$G$104,2,FALSE),"⚠ not in Mapping"))</f>
        <v/>
      </c>
      <c r="I138" s="16">
        <f>IF($A138="","",IFERROR(VLOOKUP($C138,Mapping!$A$5:$G$104,3,FALSE),"⚠ unmapped"))</f>
        <v/>
      </c>
      <c r="J138" s="16">
        <f>IF($A138="","",IFERROR(VLOOKUP($C138,Mapping!$A$5:$G$104,4,FALSE),"⚠ unmapped"))</f>
        <v/>
      </c>
      <c r="K138" s="9">
        <f>IF($A138="","",$D138*(1-IFERROR(VLOOKUP($C138,Mapping!$A$5:$G$104,6,FALSE),0)))</f>
        <v/>
      </c>
      <c r="L138" s="16">
        <f>IF($A138="","",IFERROR(VLOOKUP($C138,Mapping!$A$5:$G$104,5,FALSE),""))</f>
        <v/>
      </c>
      <c r="M138" s="9">
        <f>IF($A138="","",$D138*IFERROR(VLOOKUP($C138,Mapping!$A$5:$G$104,6,FALSE),0))</f>
        <v/>
      </c>
      <c r="N138" s="16">
        <f>IF($A138="","",IF(COUNTIFS(Mapping!$A$5:$A$104,$C138)=0,"⚠ account code is not in Mapping",IF(NOT(ISNUMBER($D138)),"⚠ amount is missing or is text",IF($D138&lt;0,"Negative — a credit note or a reversal?",""))))</f>
        <v/>
      </c>
    </row>
    <row r="139">
      <c r="A139" s="14" t="n"/>
      <c r="B139" s="6" t="n"/>
      <c r="C139" s="6" t="n"/>
      <c r="D139" s="15" t="n"/>
      <c r="E139" s="16">
        <f>IF($A139="","",IF('P&amp;L'!$B$3="Month",$F139,IF('P&amp;L'!$B$3="Year",TEXT($A139,"yyyy"),$G139)))</f>
        <v/>
      </c>
      <c r="F139" s="16">
        <f>IF($A139="","",TEXT($A139,"yyyy-mm"))</f>
        <v/>
      </c>
      <c r="G139" s="16">
        <f>IF($A139="","",TEXT($A139,"yyyy")&amp;"-Q"&amp;ROUNDUP(MONTH($A139)/3,0))</f>
        <v/>
      </c>
      <c r="H139" s="16">
        <f>IF($A139="","",IFERROR(VLOOKUP($C139,Mapping!$A$5:$G$104,2,FALSE),"⚠ not in Mapping"))</f>
        <v/>
      </c>
      <c r="I139" s="16">
        <f>IF($A139="","",IFERROR(VLOOKUP($C139,Mapping!$A$5:$G$104,3,FALSE),"⚠ unmapped"))</f>
        <v/>
      </c>
      <c r="J139" s="16">
        <f>IF($A139="","",IFERROR(VLOOKUP($C139,Mapping!$A$5:$G$104,4,FALSE),"⚠ unmapped"))</f>
        <v/>
      </c>
      <c r="K139" s="9">
        <f>IF($A139="","",$D139*(1-IFERROR(VLOOKUP($C139,Mapping!$A$5:$G$104,6,FALSE),0)))</f>
        <v/>
      </c>
      <c r="L139" s="16">
        <f>IF($A139="","",IFERROR(VLOOKUP($C139,Mapping!$A$5:$G$104,5,FALSE),""))</f>
        <v/>
      </c>
      <c r="M139" s="9">
        <f>IF($A139="","",$D139*IFERROR(VLOOKUP($C139,Mapping!$A$5:$G$104,6,FALSE),0))</f>
        <v/>
      </c>
      <c r="N139" s="16">
        <f>IF($A139="","",IF(COUNTIFS(Mapping!$A$5:$A$104,$C139)=0,"⚠ account code is not in Mapping",IF(NOT(ISNUMBER($D139)),"⚠ amount is missing or is text",IF($D139&lt;0,"Negative — a credit note or a reversal?",""))))</f>
        <v/>
      </c>
    </row>
    <row r="140">
      <c r="A140" s="14" t="n"/>
      <c r="B140" s="6" t="n"/>
      <c r="C140" s="6" t="n"/>
      <c r="D140" s="15" t="n"/>
      <c r="E140" s="16">
        <f>IF($A140="","",IF('P&amp;L'!$B$3="Month",$F140,IF('P&amp;L'!$B$3="Year",TEXT($A140,"yyyy"),$G140)))</f>
        <v/>
      </c>
      <c r="F140" s="16">
        <f>IF($A140="","",TEXT($A140,"yyyy-mm"))</f>
        <v/>
      </c>
      <c r="G140" s="16">
        <f>IF($A140="","",TEXT($A140,"yyyy")&amp;"-Q"&amp;ROUNDUP(MONTH($A140)/3,0))</f>
        <v/>
      </c>
      <c r="H140" s="16">
        <f>IF($A140="","",IFERROR(VLOOKUP($C140,Mapping!$A$5:$G$104,2,FALSE),"⚠ not in Mapping"))</f>
        <v/>
      </c>
      <c r="I140" s="16">
        <f>IF($A140="","",IFERROR(VLOOKUP($C140,Mapping!$A$5:$G$104,3,FALSE),"⚠ unmapped"))</f>
        <v/>
      </c>
      <c r="J140" s="16">
        <f>IF($A140="","",IFERROR(VLOOKUP($C140,Mapping!$A$5:$G$104,4,FALSE),"⚠ unmapped"))</f>
        <v/>
      </c>
      <c r="K140" s="9">
        <f>IF($A140="","",$D140*(1-IFERROR(VLOOKUP($C140,Mapping!$A$5:$G$104,6,FALSE),0)))</f>
        <v/>
      </c>
      <c r="L140" s="16">
        <f>IF($A140="","",IFERROR(VLOOKUP($C140,Mapping!$A$5:$G$104,5,FALSE),""))</f>
        <v/>
      </c>
      <c r="M140" s="9">
        <f>IF($A140="","",$D140*IFERROR(VLOOKUP($C140,Mapping!$A$5:$G$104,6,FALSE),0))</f>
        <v/>
      </c>
      <c r="N140" s="16">
        <f>IF($A140="","",IF(COUNTIFS(Mapping!$A$5:$A$104,$C140)=0,"⚠ account code is not in Mapping",IF(NOT(ISNUMBER($D140)),"⚠ amount is missing or is text",IF($D140&lt;0,"Negative — a credit note or a reversal?",""))))</f>
        <v/>
      </c>
    </row>
    <row r="141">
      <c r="A141" s="14" t="n"/>
      <c r="B141" s="6" t="n"/>
      <c r="C141" s="6" t="n"/>
      <c r="D141" s="15" t="n"/>
      <c r="E141" s="16">
        <f>IF($A141="","",IF('P&amp;L'!$B$3="Month",$F141,IF('P&amp;L'!$B$3="Year",TEXT($A141,"yyyy"),$G141)))</f>
        <v/>
      </c>
      <c r="F141" s="16">
        <f>IF($A141="","",TEXT($A141,"yyyy-mm"))</f>
        <v/>
      </c>
      <c r="G141" s="16">
        <f>IF($A141="","",TEXT($A141,"yyyy")&amp;"-Q"&amp;ROUNDUP(MONTH($A141)/3,0))</f>
        <v/>
      </c>
      <c r="H141" s="16">
        <f>IF($A141="","",IFERROR(VLOOKUP($C141,Mapping!$A$5:$G$104,2,FALSE),"⚠ not in Mapping"))</f>
        <v/>
      </c>
      <c r="I141" s="16">
        <f>IF($A141="","",IFERROR(VLOOKUP($C141,Mapping!$A$5:$G$104,3,FALSE),"⚠ unmapped"))</f>
        <v/>
      </c>
      <c r="J141" s="16">
        <f>IF($A141="","",IFERROR(VLOOKUP($C141,Mapping!$A$5:$G$104,4,FALSE),"⚠ unmapped"))</f>
        <v/>
      </c>
      <c r="K141" s="9">
        <f>IF($A141="","",$D141*(1-IFERROR(VLOOKUP($C141,Mapping!$A$5:$G$104,6,FALSE),0)))</f>
        <v/>
      </c>
      <c r="L141" s="16">
        <f>IF($A141="","",IFERROR(VLOOKUP($C141,Mapping!$A$5:$G$104,5,FALSE),""))</f>
        <v/>
      </c>
      <c r="M141" s="9">
        <f>IF($A141="","",$D141*IFERROR(VLOOKUP($C141,Mapping!$A$5:$G$104,6,FALSE),0))</f>
        <v/>
      </c>
      <c r="N141" s="16">
        <f>IF($A141="","",IF(COUNTIFS(Mapping!$A$5:$A$104,$C141)=0,"⚠ account code is not in Mapping",IF(NOT(ISNUMBER($D141)),"⚠ amount is missing or is text",IF($D141&lt;0,"Negative — a credit note or a reversal?",""))))</f>
        <v/>
      </c>
    </row>
    <row r="142">
      <c r="A142" s="14" t="n"/>
      <c r="B142" s="6" t="n"/>
      <c r="C142" s="6" t="n"/>
      <c r="D142" s="15" t="n"/>
      <c r="E142" s="16">
        <f>IF($A142="","",IF('P&amp;L'!$B$3="Month",$F142,IF('P&amp;L'!$B$3="Year",TEXT($A142,"yyyy"),$G142)))</f>
        <v/>
      </c>
      <c r="F142" s="16">
        <f>IF($A142="","",TEXT($A142,"yyyy-mm"))</f>
        <v/>
      </c>
      <c r="G142" s="16">
        <f>IF($A142="","",TEXT($A142,"yyyy")&amp;"-Q"&amp;ROUNDUP(MONTH($A142)/3,0))</f>
        <v/>
      </c>
      <c r="H142" s="16">
        <f>IF($A142="","",IFERROR(VLOOKUP($C142,Mapping!$A$5:$G$104,2,FALSE),"⚠ not in Mapping"))</f>
        <v/>
      </c>
      <c r="I142" s="16">
        <f>IF($A142="","",IFERROR(VLOOKUP($C142,Mapping!$A$5:$G$104,3,FALSE),"⚠ unmapped"))</f>
        <v/>
      </c>
      <c r="J142" s="16">
        <f>IF($A142="","",IFERROR(VLOOKUP($C142,Mapping!$A$5:$G$104,4,FALSE),"⚠ unmapped"))</f>
        <v/>
      </c>
      <c r="K142" s="9">
        <f>IF($A142="","",$D142*(1-IFERROR(VLOOKUP($C142,Mapping!$A$5:$G$104,6,FALSE),0)))</f>
        <v/>
      </c>
      <c r="L142" s="16">
        <f>IF($A142="","",IFERROR(VLOOKUP($C142,Mapping!$A$5:$G$104,5,FALSE),""))</f>
        <v/>
      </c>
      <c r="M142" s="9">
        <f>IF($A142="","",$D142*IFERROR(VLOOKUP($C142,Mapping!$A$5:$G$104,6,FALSE),0))</f>
        <v/>
      </c>
      <c r="N142" s="16">
        <f>IF($A142="","",IF(COUNTIFS(Mapping!$A$5:$A$104,$C142)=0,"⚠ account code is not in Mapping",IF(NOT(ISNUMBER($D142)),"⚠ amount is missing or is text",IF($D142&lt;0,"Negative — a credit note or a reversal?",""))))</f>
        <v/>
      </c>
    </row>
    <row r="143">
      <c r="A143" s="14" t="n"/>
      <c r="B143" s="6" t="n"/>
      <c r="C143" s="6" t="n"/>
      <c r="D143" s="15" t="n"/>
      <c r="E143" s="16">
        <f>IF($A143="","",IF('P&amp;L'!$B$3="Month",$F143,IF('P&amp;L'!$B$3="Year",TEXT($A143,"yyyy"),$G143)))</f>
        <v/>
      </c>
      <c r="F143" s="16">
        <f>IF($A143="","",TEXT($A143,"yyyy-mm"))</f>
        <v/>
      </c>
      <c r="G143" s="16">
        <f>IF($A143="","",TEXT($A143,"yyyy")&amp;"-Q"&amp;ROUNDUP(MONTH($A143)/3,0))</f>
        <v/>
      </c>
      <c r="H143" s="16">
        <f>IF($A143="","",IFERROR(VLOOKUP($C143,Mapping!$A$5:$G$104,2,FALSE),"⚠ not in Mapping"))</f>
        <v/>
      </c>
      <c r="I143" s="16">
        <f>IF($A143="","",IFERROR(VLOOKUP($C143,Mapping!$A$5:$G$104,3,FALSE),"⚠ unmapped"))</f>
        <v/>
      </c>
      <c r="J143" s="16">
        <f>IF($A143="","",IFERROR(VLOOKUP($C143,Mapping!$A$5:$G$104,4,FALSE),"⚠ unmapped"))</f>
        <v/>
      </c>
      <c r="K143" s="9">
        <f>IF($A143="","",$D143*(1-IFERROR(VLOOKUP($C143,Mapping!$A$5:$G$104,6,FALSE),0)))</f>
        <v/>
      </c>
      <c r="L143" s="16">
        <f>IF($A143="","",IFERROR(VLOOKUP($C143,Mapping!$A$5:$G$104,5,FALSE),""))</f>
        <v/>
      </c>
      <c r="M143" s="9">
        <f>IF($A143="","",$D143*IFERROR(VLOOKUP($C143,Mapping!$A$5:$G$104,6,FALSE),0))</f>
        <v/>
      </c>
      <c r="N143" s="16">
        <f>IF($A143="","",IF(COUNTIFS(Mapping!$A$5:$A$104,$C143)=0,"⚠ account code is not in Mapping",IF(NOT(ISNUMBER($D143)),"⚠ amount is missing or is text",IF($D143&lt;0,"Negative — a credit note or a reversal?",""))))</f>
        <v/>
      </c>
    </row>
    <row r="144">
      <c r="A144" s="14" t="n"/>
      <c r="B144" s="6" t="n"/>
      <c r="C144" s="6" t="n"/>
      <c r="D144" s="15" t="n"/>
      <c r="E144" s="16">
        <f>IF($A144="","",IF('P&amp;L'!$B$3="Month",$F144,IF('P&amp;L'!$B$3="Year",TEXT($A144,"yyyy"),$G144)))</f>
        <v/>
      </c>
      <c r="F144" s="16">
        <f>IF($A144="","",TEXT($A144,"yyyy-mm"))</f>
        <v/>
      </c>
      <c r="G144" s="16">
        <f>IF($A144="","",TEXT($A144,"yyyy")&amp;"-Q"&amp;ROUNDUP(MONTH($A144)/3,0))</f>
        <v/>
      </c>
      <c r="H144" s="16">
        <f>IF($A144="","",IFERROR(VLOOKUP($C144,Mapping!$A$5:$G$104,2,FALSE),"⚠ not in Mapping"))</f>
        <v/>
      </c>
      <c r="I144" s="16">
        <f>IF($A144="","",IFERROR(VLOOKUP($C144,Mapping!$A$5:$G$104,3,FALSE),"⚠ unmapped"))</f>
        <v/>
      </c>
      <c r="J144" s="16">
        <f>IF($A144="","",IFERROR(VLOOKUP($C144,Mapping!$A$5:$G$104,4,FALSE),"⚠ unmapped"))</f>
        <v/>
      </c>
      <c r="K144" s="9">
        <f>IF($A144="","",$D144*(1-IFERROR(VLOOKUP($C144,Mapping!$A$5:$G$104,6,FALSE),0)))</f>
        <v/>
      </c>
      <c r="L144" s="16">
        <f>IF($A144="","",IFERROR(VLOOKUP($C144,Mapping!$A$5:$G$104,5,FALSE),""))</f>
        <v/>
      </c>
      <c r="M144" s="9">
        <f>IF($A144="","",$D144*IFERROR(VLOOKUP($C144,Mapping!$A$5:$G$104,6,FALSE),0))</f>
        <v/>
      </c>
      <c r="N144" s="16">
        <f>IF($A144="","",IF(COUNTIFS(Mapping!$A$5:$A$104,$C144)=0,"⚠ account code is not in Mapping",IF(NOT(ISNUMBER($D144)),"⚠ amount is missing or is text",IF($D144&lt;0,"Negative — a credit note or a reversal?",""))))</f>
        <v/>
      </c>
    </row>
    <row r="145">
      <c r="A145" s="14" t="n"/>
      <c r="B145" s="6" t="n"/>
      <c r="C145" s="6" t="n"/>
      <c r="D145" s="15" t="n"/>
      <c r="E145" s="16">
        <f>IF($A145="","",IF('P&amp;L'!$B$3="Month",$F145,IF('P&amp;L'!$B$3="Year",TEXT($A145,"yyyy"),$G145)))</f>
        <v/>
      </c>
      <c r="F145" s="16">
        <f>IF($A145="","",TEXT($A145,"yyyy-mm"))</f>
        <v/>
      </c>
      <c r="G145" s="16">
        <f>IF($A145="","",TEXT($A145,"yyyy")&amp;"-Q"&amp;ROUNDUP(MONTH($A145)/3,0))</f>
        <v/>
      </c>
      <c r="H145" s="16">
        <f>IF($A145="","",IFERROR(VLOOKUP($C145,Mapping!$A$5:$G$104,2,FALSE),"⚠ not in Mapping"))</f>
        <v/>
      </c>
      <c r="I145" s="16">
        <f>IF($A145="","",IFERROR(VLOOKUP($C145,Mapping!$A$5:$G$104,3,FALSE),"⚠ unmapped"))</f>
        <v/>
      </c>
      <c r="J145" s="16">
        <f>IF($A145="","",IFERROR(VLOOKUP($C145,Mapping!$A$5:$G$104,4,FALSE),"⚠ unmapped"))</f>
        <v/>
      </c>
      <c r="K145" s="9">
        <f>IF($A145="","",$D145*(1-IFERROR(VLOOKUP($C145,Mapping!$A$5:$G$104,6,FALSE),0)))</f>
        <v/>
      </c>
      <c r="L145" s="16">
        <f>IF($A145="","",IFERROR(VLOOKUP($C145,Mapping!$A$5:$G$104,5,FALSE),""))</f>
        <v/>
      </c>
      <c r="M145" s="9">
        <f>IF($A145="","",$D145*IFERROR(VLOOKUP($C145,Mapping!$A$5:$G$104,6,FALSE),0))</f>
        <v/>
      </c>
      <c r="N145" s="16">
        <f>IF($A145="","",IF(COUNTIFS(Mapping!$A$5:$A$104,$C145)=0,"⚠ account code is not in Mapping",IF(NOT(ISNUMBER($D145)),"⚠ amount is missing or is text",IF($D145&lt;0,"Negative — a credit note or a reversal?",""))))</f>
        <v/>
      </c>
    </row>
    <row r="146">
      <c r="A146" s="14" t="n"/>
      <c r="B146" s="6" t="n"/>
      <c r="C146" s="6" t="n"/>
      <c r="D146" s="15" t="n"/>
      <c r="E146" s="16">
        <f>IF($A146="","",IF('P&amp;L'!$B$3="Month",$F146,IF('P&amp;L'!$B$3="Year",TEXT($A146,"yyyy"),$G146)))</f>
        <v/>
      </c>
      <c r="F146" s="16">
        <f>IF($A146="","",TEXT($A146,"yyyy-mm"))</f>
        <v/>
      </c>
      <c r="G146" s="16">
        <f>IF($A146="","",TEXT($A146,"yyyy")&amp;"-Q"&amp;ROUNDUP(MONTH($A146)/3,0))</f>
        <v/>
      </c>
      <c r="H146" s="16">
        <f>IF($A146="","",IFERROR(VLOOKUP($C146,Mapping!$A$5:$G$104,2,FALSE),"⚠ not in Mapping"))</f>
        <v/>
      </c>
      <c r="I146" s="16">
        <f>IF($A146="","",IFERROR(VLOOKUP($C146,Mapping!$A$5:$G$104,3,FALSE),"⚠ unmapped"))</f>
        <v/>
      </c>
      <c r="J146" s="16">
        <f>IF($A146="","",IFERROR(VLOOKUP($C146,Mapping!$A$5:$G$104,4,FALSE),"⚠ unmapped"))</f>
        <v/>
      </c>
      <c r="K146" s="9">
        <f>IF($A146="","",$D146*(1-IFERROR(VLOOKUP($C146,Mapping!$A$5:$G$104,6,FALSE),0)))</f>
        <v/>
      </c>
      <c r="L146" s="16">
        <f>IF($A146="","",IFERROR(VLOOKUP($C146,Mapping!$A$5:$G$104,5,FALSE),""))</f>
        <v/>
      </c>
      <c r="M146" s="9">
        <f>IF($A146="","",$D146*IFERROR(VLOOKUP($C146,Mapping!$A$5:$G$104,6,FALSE),0))</f>
        <v/>
      </c>
      <c r="N146" s="16">
        <f>IF($A146="","",IF(COUNTIFS(Mapping!$A$5:$A$104,$C146)=0,"⚠ account code is not in Mapping",IF(NOT(ISNUMBER($D146)),"⚠ amount is missing or is text",IF($D146&lt;0,"Negative — a credit note or a reversal?",""))))</f>
        <v/>
      </c>
    </row>
    <row r="147">
      <c r="A147" s="14" t="n"/>
      <c r="B147" s="6" t="n"/>
      <c r="C147" s="6" t="n"/>
      <c r="D147" s="15" t="n"/>
      <c r="E147" s="16">
        <f>IF($A147="","",IF('P&amp;L'!$B$3="Month",$F147,IF('P&amp;L'!$B$3="Year",TEXT($A147,"yyyy"),$G147)))</f>
        <v/>
      </c>
      <c r="F147" s="16">
        <f>IF($A147="","",TEXT($A147,"yyyy-mm"))</f>
        <v/>
      </c>
      <c r="G147" s="16">
        <f>IF($A147="","",TEXT($A147,"yyyy")&amp;"-Q"&amp;ROUNDUP(MONTH($A147)/3,0))</f>
        <v/>
      </c>
      <c r="H147" s="16">
        <f>IF($A147="","",IFERROR(VLOOKUP($C147,Mapping!$A$5:$G$104,2,FALSE),"⚠ not in Mapping"))</f>
        <v/>
      </c>
      <c r="I147" s="16">
        <f>IF($A147="","",IFERROR(VLOOKUP($C147,Mapping!$A$5:$G$104,3,FALSE),"⚠ unmapped"))</f>
        <v/>
      </c>
      <c r="J147" s="16">
        <f>IF($A147="","",IFERROR(VLOOKUP($C147,Mapping!$A$5:$G$104,4,FALSE),"⚠ unmapped"))</f>
        <v/>
      </c>
      <c r="K147" s="9">
        <f>IF($A147="","",$D147*(1-IFERROR(VLOOKUP($C147,Mapping!$A$5:$G$104,6,FALSE),0)))</f>
        <v/>
      </c>
      <c r="L147" s="16">
        <f>IF($A147="","",IFERROR(VLOOKUP($C147,Mapping!$A$5:$G$104,5,FALSE),""))</f>
        <v/>
      </c>
      <c r="M147" s="9">
        <f>IF($A147="","",$D147*IFERROR(VLOOKUP($C147,Mapping!$A$5:$G$104,6,FALSE),0))</f>
        <v/>
      </c>
      <c r="N147" s="16">
        <f>IF($A147="","",IF(COUNTIFS(Mapping!$A$5:$A$104,$C147)=0,"⚠ account code is not in Mapping",IF(NOT(ISNUMBER($D147)),"⚠ amount is missing or is text",IF($D147&lt;0,"Negative — a credit note or a reversal?",""))))</f>
        <v/>
      </c>
    </row>
    <row r="148">
      <c r="A148" s="14" t="n"/>
      <c r="B148" s="6" t="n"/>
      <c r="C148" s="6" t="n"/>
      <c r="D148" s="15" t="n"/>
      <c r="E148" s="16">
        <f>IF($A148="","",IF('P&amp;L'!$B$3="Month",$F148,IF('P&amp;L'!$B$3="Year",TEXT($A148,"yyyy"),$G148)))</f>
        <v/>
      </c>
      <c r="F148" s="16">
        <f>IF($A148="","",TEXT($A148,"yyyy-mm"))</f>
        <v/>
      </c>
      <c r="G148" s="16">
        <f>IF($A148="","",TEXT($A148,"yyyy")&amp;"-Q"&amp;ROUNDUP(MONTH($A148)/3,0))</f>
        <v/>
      </c>
      <c r="H148" s="16">
        <f>IF($A148="","",IFERROR(VLOOKUP($C148,Mapping!$A$5:$G$104,2,FALSE),"⚠ not in Mapping"))</f>
        <v/>
      </c>
      <c r="I148" s="16">
        <f>IF($A148="","",IFERROR(VLOOKUP($C148,Mapping!$A$5:$G$104,3,FALSE),"⚠ unmapped"))</f>
        <v/>
      </c>
      <c r="J148" s="16">
        <f>IF($A148="","",IFERROR(VLOOKUP($C148,Mapping!$A$5:$G$104,4,FALSE),"⚠ unmapped"))</f>
        <v/>
      </c>
      <c r="K148" s="9">
        <f>IF($A148="","",$D148*(1-IFERROR(VLOOKUP($C148,Mapping!$A$5:$G$104,6,FALSE),0)))</f>
        <v/>
      </c>
      <c r="L148" s="16">
        <f>IF($A148="","",IFERROR(VLOOKUP($C148,Mapping!$A$5:$G$104,5,FALSE),""))</f>
        <v/>
      </c>
      <c r="M148" s="9">
        <f>IF($A148="","",$D148*IFERROR(VLOOKUP($C148,Mapping!$A$5:$G$104,6,FALSE),0))</f>
        <v/>
      </c>
      <c r="N148" s="16">
        <f>IF($A148="","",IF(COUNTIFS(Mapping!$A$5:$A$104,$C148)=0,"⚠ account code is not in Mapping",IF(NOT(ISNUMBER($D148)),"⚠ amount is missing or is text",IF($D148&lt;0,"Negative — a credit note or a reversal?",""))))</f>
        <v/>
      </c>
    </row>
    <row r="149">
      <c r="A149" s="14" t="n"/>
      <c r="B149" s="6" t="n"/>
      <c r="C149" s="6" t="n"/>
      <c r="D149" s="15" t="n"/>
      <c r="E149" s="16">
        <f>IF($A149="","",IF('P&amp;L'!$B$3="Month",$F149,IF('P&amp;L'!$B$3="Year",TEXT($A149,"yyyy"),$G149)))</f>
        <v/>
      </c>
      <c r="F149" s="16">
        <f>IF($A149="","",TEXT($A149,"yyyy-mm"))</f>
        <v/>
      </c>
      <c r="G149" s="16">
        <f>IF($A149="","",TEXT($A149,"yyyy")&amp;"-Q"&amp;ROUNDUP(MONTH($A149)/3,0))</f>
        <v/>
      </c>
      <c r="H149" s="16">
        <f>IF($A149="","",IFERROR(VLOOKUP($C149,Mapping!$A$5:$G$104,2,FALSE),"⚠ not in Mapping"))</f>
        <v/>
      </c>
      <c r="I149" s="16">
        <f>IF($A149="","",IFERROR(VLOOKUP($C149,Mapping!$A$5:$G$104,3,FALSE),"⚠ unmapped"))</f>
        <v/>
      </c>
      <c r="J149" s="16">
        <f>IF($A149="","",IFERROR(VLOOKUP($C149,Mapping!$A$5:$G$104,4,FALSE),"⚠ unmapped"))</f>
        <v/>
      </c>
      <c r="K149" s="9">
        <f>IF($A149="","",$D149*(1-IFERROR(VLOOKUP($C149,Mapping!$A$5:$G$104,6,FALSE),0)))</f>
        <v/>
      </c>
      <c r="L149" s="16">
        <f>IF($A149="","",IFERROR(VLOOKUP($C149,Mapping!$A$5:$G$104,5,FALSE),""))</f>
        <v/>
      </c>
      <c r="M149" s="9">
        <f>IF($A149="","",$D149*IFERROR(VLOOKUP($C149,Mapping!$A$5:$G$104,6,FALSE),0))</f>
        <v/>
      </c>
      <c r="N149" s="16">
        <f>IF($A149="","",IF(COUNTIFS(Mapping!$A$5:$A$104,$C149)=0,"⚠ account code is not in Mapping",IF(NOT(ISNUMBER($D149)),"⚠ amount is missing or is text",IF($D149&lt;0,"Negative — a credit note or a reversal?",""))))</f>
        <v/>
      </c>
    </row>
    <row r="150">
      <c r="A150" s="14" t="n"/>
      <c r="B150" s="6" t="n"/>
      <c r="C150" s="6" t="n"/>
      <c r="D150" s="15" t="n"/>
      <c r="E150" s="16">
        <f>IF($A150="","",IF('P&amp;L'!$B$3="Month",$F150,IF('P&amp;L'!$B$3="Year",TEXT($A150,"yyyy"),$G150)))</f>
        <v/>
      </c>
      <c r="F150" s="16">
        <f>IF($A150="","",TEXT($A150,"yyyy-mm"))</f>
        <v/>
      </c>
      <c r="G150" s="16">
        <f>IF($A150="","",TEXT($A150,"yyyy")&amp;"-Q"&amp;ROUNDUP(MONTH($A150)/3,0))</f>
        <v/>
      </c>
      <c r="H150" s="16">
        <f>IF($A150="","",IFERROR(VLOOKUP($C150,Mapping!$A$5:$G$104,2,FALSE),"⚠ not in Mapping"))</f>
        <v/>
      </c>
      <c r="I150" s="16">
        <f>IF($A150="","",IFERROR(VLOOKUP($C150,Mapping!$A$5:$G$104,3,FALSE),"⚠ unmapped"))</f>
        <v/>
      </c>
      <c r="J150" s="16">
        <f>IF($A150="","",IFERROR(VLOOKUP($C150,Mapping!$A$5:$G$104,4,FALSE),"⚠ unmapped"))</f>
        <v/>
      </c>
      <c r="K150" s="9">
        <f>IF($A150="","",$D150*(1-IFERROR(VLOOKUP($C150,Mapping!$A$5:$G$104,6,FALSE),0)))</f>
        <v/>
      </c>
      <c r="L150" s="16">
        <f>IF($A150="","",IFERROR(VLOOKUP($C150,Mapping!$A$5:$G$104,5,FALSE),""))</f>
        <v/>
      </c>
      <c r="M150" s="9">
        <f>IF($A150="","",$D150*IFERROR(VLOOKUP($C150,Mapping!$A$5:$G$104,6,FALSE),0))</f>
        <v/>
      </c>
      <c r="N150" s="16">
        <f>IF($A150="","",IF(COUNTIFS(Mapping!$A$5:$A$104,$C150)=0,"⚠ account code is not in Mapping",IF(NOT(ISNUMBER($D150)),"⚠ amount is missing or is text",IF($D150&lt;0,"Negative — a credit note or a reversal?",""))))</f>
        <v/>
      </c>
    </row>
    <row r="151">
      <c r="A151" s="14" t="n"/>
      <c r="B151" s="6" t="n"/>
      <c r="C151" s="6" t="n"/>
      <c r="D151" s="15" t="n"/>
      <c r="E151" s="16">
        <f>IF($A151="","",IF('P&amp;L'!$B$3="Month",$F151,IF('P&amp;L'!$B$3="Year",TEXT($A151,"yyyy"),$G151)))</f>
        <v/>
      </c>
      <c r="F151" s="16">
        <f>IF($A151="","",TEXT($A151,"yyyy-mm"))</f>
        <v/>
      </c>
      <c r="G151" s="16">
        <f>IF($A151="","",TEXT($A151,"yyyy")&amp;"-Q"&amp;ROUNDUP(MONTH($A151)/3,0))</f>
        <v/>
      </c>
      <c r="H151" s="16">
        <f>IF($A151="","",IFERROR(VLOOKUP($C151,Mapping!$A$5:$G$104,2,FALSE),"⚠ not in Mapping"))</f>
        <v/>
      </c>
      <c r="I151" s="16">
        <f>IF($A151="","",IFERROR(VLOOKUP($C151,Mapping!$A$5:$G$104,3,FALSE),"⚠ unmapped"))</f>
        <v/>
      </c>
      <c r="J151" s="16">
        <f>IF($A151="","",IFERROR(VLOOKUP($C151,Mapping!$A$5:$G$104,4,FALSE),"⚠ unmapped"))</f>
        <v/>
      </c>
      <c r="K151" s="9">
        <f>IF($A151="","",$D151*(1-IFERROR(VLOOKUP($C151,Mapping!$A$5:$G$104,6,FALSE),0)))</f>
        <v/>
      </c>
      <c r="L151" s="16">
        <f>IF($A151="","",IFERROR(VLOOKUP($C151,Mapping!$A$5:$G$104,5,FALSE),""))</f>
        <v/>
      </c>
      <c r="M151" s="9">
        <f>IF($A151="","",$D151*IFERROR(VLOOKUP($C151,Mapping!$A$5:$G$104,6,FALSE),0))</f>
        <v/>
      </c>
      <c r="N151" s="16">
        <f>IF($A151="","",IF(COUNTIFS(Mapping!$A$5:$A$104,$C151)=0,"⚠ account code is not in Mapping",IF(NOT(ISNUMBER($D151)),"⚠ amount is missing or is text",IF($D151&lt;0,"Negative — a credit note or a reversal?",""))))</f>
        <v/>
      </c>
    </row>
    <row r="152">
      <c r="A152" s="14" t="n"/>
      <c r="B152" s="6" t="n"/>
      <c r="C152" s="6" t="n"/>
      <c r="D152" s="15" t="n"/>
      <c r="E152" s="16">
        <f>IF($A152="","",IF('P&amp;L'!$B$3="Month",$F152,IF('P&amp;L'!$B$3="Year",TEXT($A152,"yyyy"),$G152)))</f>
        <v/>
      </c>
      <c r="F152" s="16">
        <f>IF($A152="","",TEXT($A152,"yyyy-mm"))</f>
        <v/>
      </c>
      <c r="G152" s="16">
        <f>IF($A152="","",TEXT($A152,"yyyy")&amp;"-Q"&amp;ROUNDUP(MONTH($A152)/3,0))</f>
        <v/>
      </c>
      <c r="H152" s="16">
        <f>IF($A152="","",IFERROR(VLOOKUP($C152,Mapping!$A$5:$G$104,2,FALSE),"⚠ not in Mapping"))</f>
        <v/>
      </c>
      <c r="I152" s="16">
        <f>IF($A152="","",IFERROR(VLOOKUP($C152,Mapping!$A$5:$G$104,3,FALSE),"⚠ unmapped"))</f>
        <v/>
      </c>
      <c r="J152" s="16">
        <f>IF($A152="","",IFERROR(VLOOKUP($C152,Mapping!$A$5:$G$104,4,FALSE),"⚠ unmapped"))</f>
        <v/>
      </c>
      <c r="K152" s="9">
        <f>IF($A152="","",$D152*(1-IFERROR(VLOOKUP($C152,Mapping!$A$5:$G$104,6,FALSE),0)))</f>
        <v/>
      </c>
      <c r="L152" s="16">
        <f>IF($A152="","",IFERROR(VLOOKUP($C152,Mapping!$A$5:$G$104,5,FALSE),""))</f>
        <v/>
      </c>
      <c r="M152" s="9">
        <f>IF($A152="","",$D152*IFERROR(VLOOKUP($C152,Mapping!$A$5:$G$104,6,FALSE),0))</f>
        <v/>
      </c>
      <c r="N152" s="16">
        <f>IF($A152="","",IF(COUNTIFS(Mapping!$A$5:$A$104,$C152)=0,"⚠ account code is not in Mapping",IF(NOT(ISNUMBER($D152)),"⚠ amount is missing or is text",IF($D152&lt;0,"Negative — a credit note or a reversal?",""))))</f>
        <v/>
      </c>
    </row>
    <row r="153">
      <c r="A153" s="14" t="n"/>
      <c r="B153" s="6" t="n"/>
      <c r="C153" s="6" t="n"/>
      <c r="D153" s="15" t="n"/>
      <c r="E153" s="16">
        <f>IF($A153="","",IF('P&amp;L'!$B$3="Month",$F153,IF('P&amp;L'!$B$3="Year",TEXT($A153,"yyyy"),$G153)))</f>
        <v/>
      </c>
      <c r="F153" s="16">
        <f>IF($A153="","",TEXT($A153,"yyyy-mm"))</f>
        <v/>
      </c>
      <c r="G153" s="16">
        <f>IF($A153="","",TEXT($A153,"yyyy")&amp;"-Q"&amp;ROUNDUP(MONTH($A153)/3,0))</f>
        <v/>
      </c>
      <c r="H153" s="16">
        <f>IF($A153="","",IFERROR(VLOOKUP($C153,Mapping!$A$5:$G$104,2,FALSE),"⚠ not in Mapping"))</f>
        <v/>
      </c>
      <c r="I153" s="16">
        <f>IF($A153="","",IFERROR(VLOOKUP($C153,Mapping!$A$5:$G$104,3,FALSE),"⚠ unmapped"))</f>
        <v/>
      </c>
      <c r="J153" s="16">
        <f>IF($A153="","",IFERROR(VLOOKUP($C153,Mapping!$A$5:$G$104,4,FALSE),"⚠ unmapped"))</f>
        <v/>
      </c>
      <c r="K153" s="9">
        <f>IF($A153="","",$D153*(1-IFERROR(VLOOKUP($C153,Mapping!$A$5:$G$104,6,FALSE),0)))</f>
        <v/>
      </c>
      <c r="L153" s="16">
        <f>IF($A153="","",IFERROR(VLOOKUP($C153,Mapping!$A$5:$G$104,5,FALSE),""))</f>
        <v/>
      </c>
      <c r="M153" s="9">
        <f>IF($A153="","",$D153*IFERROR(VLOOKUP($C153,Mapping!$A$5:$G$104,6,FALSE),0))</f>
        <v/>
      </c>
      <c r="N153" s="16">
        <f>IF($A153="","",IF(COUNTIFS(Mapping!$A$5:$A$104,$C153)=0,"⚠ account code is not in Mapping",IF(NOT(ISNUMBER($D153)),"⚠ amount is missing or is text",IF($D153&lt;0,"Negative — a credit note or a reversal?",""))))</f>
        <v/>
      </c>
    </row>
    <row r="154">
      <c r="A154" s="14" t="n"/>
      <c r="B154" s="6" t="n"/>
      <c r="C154" s="6" t="n"/>
      <c r="D154" s="15" t="n"/>
      <c r="E154" s="16">
        <f>IF($A154="","",IF('P&amp;L'!$B$3="Month",$F154,IF('P&amp;L'!$B$3="Year",TEXT($A154,"yyyy"),$G154)))</f>
        <v/>
      </c>
      <c r="F154" s="16">
        <f>IF($A154="","",TEXT($A154,"yyyy-mm"))</f>
        <v/>
      </c>
      <c r="G154" s="16">
        <f>IF($A154="","",TEXT($A154,"yyyy")&amp;"-Q"&amp;ROUNDUP(MONTH($A154)/3,0))</f>
        <v/>
      </c>
      <c r="H154" s="16">
        <f>IF($A154="","",IFERROR(VLOOKUP($C154,Mapping!$A$5:$G$104,2,FALSE),"⚠ not in Mapping"))</f>
        <v/>
      </c>
      <c r="I154" s="16">
        <f>IF($A154="","",IFERROR(VLOOKUP($C154,Mapping!$A$5:$G$104,3,FALSE),"⚠ unmapped"))</f>
        <v/>
      </c>
      <c r="J154" s="16">
        <f>IF($A154="","",IFERROR(VLOOKUP($C154,Mapping!$A$5:$G$104,4,FALSE),"⚠ unmapped"))</f>
        <v/>
      </c>
      <c r="K154" s="9">
        <f>IF($A154="","",$D154*(1-IFERROR(VLOOKUP($C154,Mapping!$A$5:$G$104,6,FALSE),0)))</f>
        <v/>
      </c>
      <c r="L154" s="16">
        <f>IF($A154="","",IFERROR(VLOOKUP($C154,Mapping!$A$5:$G$104,5,FALSE),""))</f>
        <v/>
      </c>
      <c r="M154" s="9">
        <f>IF($A154="","",$D154*IFERROR(VLOOKUP($C154,Mapping!$A$5:$G$104,6,FALSE),0))</f>
        <v/>
      </c>
      <c r="N154" s="16">
        <f>IF($A154="","",IF(COUNTIFS(Mapping!$A$5:$A$104,$C154)=0,"⚠ account code is not in Mapping",IF(NOT(ISNUMBER($D154)),"⚠ amount is missing or is text",IF($D154&lt;0,"Negative — a credit note or a reversal?",""))))</f>
        <v/>
      </c>
    </row>
    <row r="155">
      <c r="A155" s="14" t="n"/>
      <c r="B155" s="6" t="n"/>
      <c r="C155" s="6" t="n"/>
      <c r="D155" s="15" t="n"/>
      <c r="E155" s="16">
        <f>IF($A155="","",IF('P&amp;L'!$B$3="Month",$F155,IF('P&amp;L'!$B$3="Year",TEXT($A155,"yyyy"),$G155)))</f>
        <v/>
      </c>
      <c r="F155" s="16">
        <f>IF($A155="","",TEXT($A155,"yyyy-mm"))</f>
        <v/>
      </c>
      <c r="G155" s="16">
        <f>IF($A155="","",TEXT($A155,"yyyy")&amp;"-Q"&amp;ROUNDUP(MONTH($A155)/3,0))</f>
        <v/>
      </c>
      <c r="H155" s="16">
        <f>IF($A155="","",IFERROR(VLOOKUP($C155,Mapping!$A$5:$G$104,2,FALSE),"⚠ not in Mapping"))</f>
        <v/>
      </c>
      <c r="I155" s="16">
        <f>IF($A155="","",IFERROR(VLOOKUP($C155,Mapping!$A$5:$G$104,3,FALSE),"⚠ unmapped"))</f>
        <v/>
      </c>
      <c r="J155" s="16">
        <f>IF($A155="","",IFERROR(VLOOKUP($C155,Mapping!$A$5:$G$104,4,FALSE),"⚠ unmapped"))</f>
        <v/>
      </c>
      <c r="K155" s="9">
        <f>IF($A155="","",$D155*(1-IFERROR(VLOOKUP($C155,Mapping!$A$5:$G$104,6,FALSE),0)))</f>
        <v/>
      </c>
      <c r="L155" s="16">
        <f>IF($A155="","",IFERROR(VLOOKUP($C155,Mapping!$A$5:$G$104,5,FALSE),""))</f>
        <v/>
      </c>
      <c r="M155" s="9">
        <f>IF($A155="","",$D155*IFERROR(VLOOKUP($C155,Mapping!$A$5:$G$104,6,FALSE),0))</f>
        <v/>
      </c>
      <c r="N155" s="16">
        <f>IF($A155="","",IF(COUNTIFS(Mapping!$A$5:$A$104,$C155)=0,"⚠ account code is not in Mapping",IF(NOT(ISNUMBER($D155)),"⚠ amount is missing or is text",IF($D155&lt;0,"Negative — a credit note or a reversal?",""))))</f>
        <v/>
      </c>
    </row>
    <row r="156">
      <c r="A156" s="14" t="n"/>
      <c r="B156" s="6" t="n"/>
      <c r="C156" s="6" t="n"/>
      <c r="D156" s="15" t="n"/>
      <c r="E156" s="16">
        <f>IF($A156="","",IF('P&amp;L'!$B$3="Month",$F156,IF('P&amp;L'!$B$3="Year",TEXT($A156,"yyyy"),$G156)))</f>
        <v/>
      </c>
      <c r="F156" s="16">
        <f>IF($A156="","",TEXT($A156,"yyyy-mm"))</f>
        <v/>
      </c>
      <c r="G156" s="16">
        <f>IF($A156="","",TEXT($A156,"yyyy")&amp;"-Q"&amp;ROUNDUP(MONTH($A156)/3,0))</f>
        <v/>
      </c>
      <c r="H156" s="16">
        <f>IF($A156="","",IFERROR(VLOOKUP($C156,Mapping!$A$5:$G$104,2,FALSE),"⚠ not in Mapping"))</f>
        <v/>
      </c>
      <c r="I156" s="16">
        <f>IF($A156="","",IFERROR(VLOOKUP($C156,Mapping!$A$5:$G$104,3,FALSE),"⚠ unmapped"))</f>
        <v/>
      </c>
      <c r="J156" s="16">
        <f>IF($A156="","",IFERROR(VLOOKUP($C156,Mapping!$A$5:$G$104,4,FALSE),"⚠ unmapped"))</f>
        <v/>
      </c>
      <c r="K156" s="9">
        <f>IF($A156="","",$D156*(1-IFERROR(VLOOKUP($C156,Mapping!$A$5:$G$104,6,FALSE),0)))</f>
        <v/>
      </c>
      <c r="L156" s="16">
        <f>IF($A156="","",IFERROR(VLOOKUP($C156,Mapping!$A$5:$G$104,5,FALSE),""))</f>
        <v/>
      </c>
      <c r="M156" s="9">
        <f>IF($A156="","",$D156*IFERROR(VLOOKUP($C156,Mapping!$A$5:$G$104,6,FALSE),0))</f>
        <v/>
      </c>
      <c r="N156" s="16">
        <f>IF($A156="","",IF(COUNTIFS(Mapping!$A$5:$A$104,$C156)=0,"⚠ account code is not in Mapping",IF(NOT(ISNUMBER($D156)),"⚠ amount is missing or is text",IF($D156&lt;0,"Negative — a credit note or a reversal?",""))))</f>
        <v/>
      </c>
    </row>
    <row r="157">
      <c r="A157" s="14" t="n"/>
      <c r="B157" s="6" t="n"/>
      <c r="C157" s="6" t="n"/>
      <c r="D157" s="15" t="n"/>
      <c r="E157" s="16">
        <f>IF($A157="","",IF('P&amp;L'!$B$3="Month",$F157,IF('P&amp;L'!$B$3="Year",TEXT($A157,"yyyy"),$G157)))</f>
        <v/>
      </c>
      <c r="F157" s="16">
        <f>IF($A157="","",TEXT($A157,"yyyy-mm"))</f>
        <v/>
      </c>
      <c r="G157" s="16">
        <f>IF($A157="","",TEXT($A157,"yyyy")&amp;"-Q"&amp;ROUNDUP(MONTH($A157)/3,0))</f>
        <v/>
      </c>
      <c r="H157" s="16">
        <f>IF($A157="","",IFERROR(VLOOKUP($C157,Mapping!$A$5:$G$104,2,FALSE),"⚠ not in Mapping"))</f>
        <v/>
      </c>
      <c r="I157" s="16">
        <f>IF($A157="","",IFERROR(VLOOKUP($C157,Mapping!$A$5:$G$104,3,FALSE),"⚠ unmapped"))</f>
        <v/>
      </c>
      <c r="J157" s="16">
        <f>IF($A157="","",IFERROR(VLOOKUP($C157,Mapping!$A$5:$G$104,4,FALSE),"⚠ unmapped"))</f>
        <v/>
      </c>
      <c r="K157" s="9">
        <f>IF($A157="","",$D157*(1-IFERROR(VLOOKUP($C157,Mapping!$A$5:$G$104,6,FALSE),0)))</f>
        <v/>
      </c>
      <c r="L157" s="16">
        <f>IF($A157="","",IFERROR(VLOOKUP($C157,Mapping!$A$5:$G$104,5,FALSE),""))</f>
        <v/>
      </c>
      <c r="M157" s="9">
        <f>IF($A157="","",$D157*IFERROR(VLOOKUP($C157,Mapping!$A$5:$G$104,6,FALSE),0))</f>
        <v/>
      </c>
      <c r="N157" s="16">
        <f>IF($A157="","",IF(COUNTIFS(Mapping!$A$5:$A$104,$C157)=0,"⚠ account code is not in Mapping",IF(NOT(ISNUMBER($D157)),"⚠ amount is missing or is text",IF($D157&lt;0,"Negative — a credit note or a reversal?",""))))</f>
        <v/>
      </c>
    </row>
    <row r="158">
      <c r="A158" s="14" t="n"/>
      <c r="B158" s="6" t="n"/>
      <c r="C158" s="6" t="n"/>
      <c r="D158" s="15" t="n"/>
      <c r="E158" s="16">
        <f>IF($A158="","",IF('P&amp;L'!$B$3="Month",$F158,IF('P&amp;L'!$B$3="Year",TEXT($A158,"yyyy"),$G158)))</f>
        <v/>
      </c>
      <c r="F158" s="16">
        <f>IF($A158="","",TEXT($A158,"yyyy-mm"))</f>
        <v/>
      </c>
      <c r="G158" s="16">
        <f>IF($A158="","",TEXT($A158,"yyyy")&amp;"-Q"&amp;ROUNDUP(MONTH($A158)/3,0))</f>
        <v/>
      </c>
      <c r="H158" s="16">
        <f>IF($A158="","",IFERROR(VLOOKUP($C158,Mapping!$A$5:$G$104,2,FALSE),"⚠ not in Mapping"))</f>
        <v/>
      </c>
      <c r="I158" s="16">
        <f>IF($A158="","",IFERROR(VLOOKUP($C158,Mapping!$A$5:$G$104,3,FALSE),"⚠ unmapped"))</f>
        <v/>
      </c>
      <c r="J158" s="16">
        <f>IF($A158="","",IFERROR(VLOOKUP($C158,Mapping!$A$5:$G$104,4,FALSE),"⚠ unmapped"))</f>
        <v/>
      </c>
      <c r="K158" s="9">
        <f>IF($A158="","",$D158*(1-IFERROR(VLOOKUP($C158,Mapping!$A$5:$G$104,6,FALSE),0)))</f>
        <v/>
      </c>
      <c r="L158" s="16">
        <f>IF($A158="","",IFERROR(VLOOKUP($C158,Mapping!$A$5:$G$104,5,FALSE),""))</f>
        <v/>
      </c>
      <c r="M158" s="9">
        <f>IF($A158="","",$D158*IFERROR(VLOOKUP($C158,Mapping!$A$5:$G$104,6,FALSE),0))</f>
        <v/>
      </c>
      <c r="N158" s="16">
        <f>IF($A158="","",IF(COUNTIFS(Mapping!$A$5:$A$104,$C158)=0,"⚠ account code is not in Mapping",IF(NOT(ISNUMBER($D158)),"⚠ amount is missing or is text",IF($D158&lt;0,"Negative — a credit note or a reversal?",""))))</f>
        <v/>
      </c>
    </row>
    <row r="159">
      <c r="A159" s="14" t="n"/>
      <c r="B159" s="6" t="n"/>
      <c r="C159" s="6" t="n"/>
      <c r="D159" s="15" t="n"/>
      <c r="E159" s="16">
        <f>IF($A159="","",IF('P&amp;L'!$B$3="Month",$F159,IF('P&amp;L'!$B$3="Year",TEXT($A159,"yyyy"),$G159)))</f>
        <v/>
      </c>
      <c r="F159" s="16">
        <f>IF($A159="","",TEXT($A159,"yyyy-mm"))</f>
        <v/>
      </c>
      <c r="G159" s="16">
        <f>IF($A159="","",TEXT($A159,"yyyy")&amp;"-Q"&amp;ROUNDUP(MONTH($A159)/3,0))</f>
        <v/>
      </c>
      <c r="H159" s="16">
        <f>IF($A159="","",IFERROR(VLOOKUP($C159,Mapping!$A$5:$G$104,2,FALSE),"⚠ not in Mapping"))</f>
        <v/>
      </c>
      <c r="I159" s="16">
        <f>IF($A159="","",IFERROR(VLOOKUP($C159,Mapping!$A$5:$G$104,3,FALSE),"⚠ unmapped"))</f>
        <v/>
      </c>
      <c r="J159" s="16">
        <f>IF($A159="","",IFERROR(VLOOKUP($C159,Mapping!$A$5:$G$104,4,FALSE),"⚠ unmapped"))</f>
        <v/>
      </c>
      <c r="K159" s="9">
        <f>IF($A159="","",$D159*(1-IFERROR(VLOOKUP($C159,Mapping!$A$5:$G$104,6,FALSE),0)))</f>
        <v/>
      </c>
      <c r="L159" s="16">
        <f>IF($A159="","",IFERROR(VLOOKUP($C159,Mapping!$A$5:$G$104,5,FALSE),""))</f>
        <v/>
      </c>
      <c r="M159" s="9">
        <f>IF($A159="","",$D159*IFERROR(VLOOKUP($C159,Mapping!$A$5:$G$104,6,FALSE),0))</f>
        <v/>
      </c>
      <c r="N159" s="16">
        <f>IF($A159="","",IF(COUNTIFS(Mapping!$A$5:$A$104,$C159)=0,"⚠ account code is not in Mapping",IF(NOT(ISNUMBER($D159)),"⚠ amount is missing or is text",IF($D159&lt;0,"Negative — a credit note or a reversal?",""))))</f>
        <v/>
      </c>
    </row>
    <row r="160">
      <c r="A160" s="14" t="n"/>
      <c r="B160" s="6" t="n"/>
      <c r="C160" s="6" t="n"/>
      <c r="D160" s="15" t="n"/>
      <c r="E160" s="16">
        <f>IF($A160="","",IF('P&amp;L'!$B$3="Month",$F160,IF('P&amp;L'!$B$3="Year",TEXT($A160,"yyyy"),$G160)))</f>
        <v/>
      </c>
      <c r="F160" s="16">
        <f>IF($A160="","",TEXT($A160,"yyyy-mm"))</f>
        <v/>
      </c>
      <c r="G160" s="16">
        <f>IF($A160="","",TEXT($A160,"yyyy")&amp;"-Q"&amp;ROUNDUP(MONTH($A160)/3,0))</f>
        <v/>
      </c>
      <c r="H160" s="16">
        <f>IF($A160="","",IFERROR(VLOOKUP($C160,Mapping!$A$5:$G$104,2,FALSE),"⚠ not in Mapping"))</f>
        <v/>
      </c>
      <c r="I160" s="16">
        <f>IF($A160="","",IFERROR(VLOOKUP($C160,Mapping!$A$5:$G$104,3,FALSE),"⚠ unmapped"))</f>
        <v/>
      </c>
      <c r="J160" s="16">
        <f>IF($A160="","",IFERROR(VLOOKUP($C160,Mapping!$A$5:$G$104,4,FALSE),"⚠ unmapped"))</f>
        <v/>
      </c>
      <c r="K160" s="9">
        <f>IF($A160="","",$D160*(1-IFERROR(VLOOKUP($C160,Mapping!$A$5:$G$104,6,FALSE),0)))</f>
        <v/>
      </c>
      <c r="L160" s="16">
        <f>IF($A160="","",IFERROR(VLOOKUP($C160,Mapping!$A$5:$G$104,5,FALSE),""))</f>
        <v/>
      </c>
      <c r="M160" s="9">
        <f>IF($A160="","",$D160*IFERROR(VLOOKUP($C160,Mapping!$A$5:$G$104,6,FALSE),0))</f>
        <v/>
      </c>
      <c r="N160" s="16">
        <f>IF($A160="","",IF(COUNTIFS(Mapping!$A$5:$A$104,$C160)=0,"⚠ account code is not in Mapping",IF(NOT(ISNUMBER($D160)),"⚠ amount is missing or is text",IF($D160&lt;0,"Negative — a credit note or a reversal?",""))))</f>
        <v/>
      </c>
    </row>
    <row r="161">
      <c r="A161" s="14" t="n"/>
      <c r="B161" s="6" t="n"/>
      <c r="C161" s="6" t="n"/>
      <c r="D161" s="15" t="n"/>
      <c r="E161" s="16">
        <f>IF($A161="","",IF('P&amp;L'!$B$3="Month",$F161,IF('P&amp;L'!$B$3="Year",TEXT($A161,"yyyy"),$G161)))</f>
        <v/>
      </c>
      <c r="F161" s="16">
        <f>IF($A161="","",TEXT($A161,"yyyy-mm"))</f>
        <v/>
      </c>
      <c r="G161" s="16">
        <f>IF($A161="","",TEXT($A161,"yyyy")&amp;"-Q"&amp;ROUNDUP(MONTH($A161)/3,0))</f>
        <v/>
      </c>
      <c r="H161" s="16">
        <f>IF($A161="","",IFERROR(VLOOKUP($C161,Mapping!$A$5:$G$104,2,FALSE),"⚠ not in Mapping"))</f>
        <v/>
      </c>
      <c r="I161" s="16">
        <f>IF($A161="","",IFERROR(VLOOKUP($C161,Mapping!$A$5:$G$104,3,FALSE),"⚠ unmapped"))</f>
        <v/>
      </c>
      <c r="J161" s="16">
        <f>IF($A161="","",IFERROR(VLOOKUP($C161,Mapping!$A$5:$G$104,4,FALSE),"⚠ unmapped"))</f>
        <v/>
      </c>
      <c r="K161" s="9">
        <f>IF($A161="","",$D161*(1-IFERROR(VLOOKUP($C161,Mapping!$A$5:$G$104,6,FALSE),0)))</f>
        <v/>
      </c>
      <c r="L161" s="16">
        <f>IF($A161="","",IFERROR(VLOOKUP($C161,Mapping!$A$5:$G$104,5,FALSE),""))</f>
        <v/>
      </c>
      <c r="M161" s="9">
        <f>IF($A161="","",$D161*IFERROR(VLOOKUP($C161,Mapping!$A$5:$G$104,6,FALSE),0))</f>
        <v/>
      </c>
      <c r="N161" s="16">
        <f>IF($A161="","",IF(COUNTIFS(Mapping!$A$5:$A$104,$C161)=0,"⚠ account code is not in Mapping",IF(NOT(ISNUMBER($D161)),"⚠ amount is missing or is text",IF($D161&lt;0,"Negative — a credit note or a reversal?",""))))</f>
        <v/>
      </c>
    </row>
    <row r="162">
      <c r="A162" s="14" t="n"/>
      <c r="B162" s="6" t="n"/>
      <c r="C162" s="6" t="n"/>
      <c r="D162" s="15" t="n"/>
      <c r="E162" s="16">
        <f>IF($A162="","",IF('P&amp;L'!$B$3="Month",$F162,IF('P&amp;L'!$B$3="Year",TEXT($A162,"yyyy"),$G162)))</f>
        <v/>
      </c>
      <c r="F162" s="16">
        <f>IF($A162="","",TEXT($A162,"yyyy-mm"))</f>
        <v/>
      </c>
      <c r="G162" s="16">
        <f>IF($A162="","",TEXT($A162,"yyyy")&amp;"-Q"&amp;ROUNDUP(MONTH($A162)/3,0))</f>
        <v/>
      </c>
      <c r="H162" s="16">
        <f>IF($A162="","",IFERROR(VLOOKUP($C162,Mapping!$A$5:$G$104,2,FALSE),"⚠ not in Mapping"))</f>
        <v/>
      </c>
      <c r="I162" s="16">
        <f>IF($A162="","",IFERROR(VLOOKUP($C162,Mapping!$A$5:$G$104,3,FALSE),"⚠ unmapped"))</f>
        <v/>
      </c>
      <c r="J162" s="16">
        <f>IF($A162="","",IFERROR(VLOOKUP($C162,Mapping!$A$5:$G$104,4,FALSE),"⚠ unmapped"))</f>
        <v/>
      </c>
      <c r="K162" s="9">
        <f>IF($A162="","",$D162*(1-IFERROR(VLOOKUP($C162,Mapping!$A$5:$G$104,6,FALSE),0)))</f>
        <v/>
      </c>
      <c r="L162" s="16">
        <f>IF($A162="","",IFERROR(VLOOKUP($C162,Mapping!$A$5:$G$104,5,FALSE),""))</f>
        <v/>
      </c>
      <c r="M162" s="9">
        <f>IF($A162="","",$D162*IFERROR(VLOOKUP($C162,Mapping!$A$5:$G$104,6,FALSE),0))</f>
        <v/>
      </c>
      <c r="N162" s="16">
        <f>IF($A162="","",IF(COUNTIFS(Mapping!$A$5:$A$104,$C162)=0,"⚠ account code is not in Mapping",IF(NOT(ISNUMBER($D162)),"⚠ amount is missing or is text",IF($D162&lt;0,"Negative — a credit note or a reversal?",""))))</f>
        <v/>
      </c>
    </row>
    <row r="163">
      <c r="A163" s="14" t="n"/>
      <c r="B163" s="6" t="n"/>
      <c r="C163" s="6" t="n"/>
      <c r="D163" s="15" t="n"/>
      <c r="E163" s="16">
        <f>IF($A163="","",IF('P&amp;L'!$B$3="Month",$F163,IF('P&amp;L'!$B$3="Year",TEXT($A163,"yyyy"),$G163)))</f>
        <v/>
      </c>
      <c r="F163" s="16">
        <f>IF($A163="","",TEXT($A163,"yyyy-mm"))</f>
        <v/>
      </c>
      <c r="G163" s="16">
        <f>IF($A163="","",TEXT($A163,"yyyy")&amp;"-Q"&amp;ROUNDUP(MONTH($A163)/3,0))</f>
        <v/>
      </c>
      <c r="H163" s="16">
        <f>IF($A163="","",IFERROR(VLOOKUP($C163,Mapping!$A$5:$G$104,2,FALSE),"⚠ not in Mapping"))</f>
        <v/>
      </c>
      <c r="I163" s="16">
        <f>IF($A163="","",IFERROR(VLOOKUP($C163,Mapping!$A$5:$G$104,3,FALSE),"⚠ unmapped"))</f>
        <v/>
      </c>
      <c r="J163" s="16">
        <f>IF($A163="","",IFERROR(VLOOKUP($C163,Mapping!$A$5:$G$104,4,FALSE),"⚠ unmapped"))</f>
        <v/>
      </c>
      <c r="K163" s="9">
        <f>IF($A163="","",$D163*(1-IFERROR(VLOOKUP($C163,Mapping!$A$5:$G$104,6,FALSE),0)))</f>
        <v/>
      </c>
      <c r="L163" s="16">
        <f>IF($A163="","",IFERROR(VLOOKUP($C163,Mapping!$A$5:$G$104,5,FALSE),""))</f>
        <v/>
      </c>
      <c r="M163" s="9">
        <f>IF($A163="","",$D163*IFERROR(VLOOKUP($C163,Mapping!$A$5:$G$104,6,FALSE),0))</f>
        <v/>
      </c>
      <c r="N163" s="16">
        <f>IF($A163="","",IF(COUNTIFS(Mapping!$A$5:$A$104,$C163)=0,"⚠ account code is not in Mapping",IF(NOT(ISNUMBER($D163)),"⚠ amount is missing or is text",IF($D163&lt;0,"Negative — a credit note or a reversal?",""))))</f>
        <v/>
      </c>
    </row>
    <row r="164">
      <c r="A164" s="14" t="n"/>
      <c r="B164" s="6" t="n"/>
      <c r="C164" s="6" t="n"/>
      <c r="D164" s="15" t="n"/>
      <c r="E164" s="16">
        <f>IF($A164="","",IF('P&amp;L'!$B$3="Month",$F164,IF('P&amp;L'!$B$3="Year",TEXT($A164,"yyyy"),$G164)))</f>
        <v/>
      </c>
      <c r="F164" s="16">
        <f>IF($A164="","",TEXT($A164,"yyyy-mm"))</f>
        <v/>
      </c>
      <c r="G164" s="16">
        <f>IF($A164="","",TEXT($A164,"yyyy")&amp;"-Q"&amp;ROUNDUP(MONTH($A164)/3,0))</f>
        <v/>
      </c>
      <c r="H164" s="16">
        <f>IF($A164="","",IFERROR(VLOOKUP($C164,Mapping!$A$5:$G$104,2,FALSE),"⚠ not in Mapping"))</f>
        <v/>
      </c>
      <c r="I164" s="16">
        <f>IF($A164="","",IFERROR(VLOOKUP($C164,Mapping!$A$5:$G$104,3,FALSE),"⚠ unmapped"))</f>
        <v/>
      </c>
      <c r="J164" s="16">
        <f>IF($A164="","",IFERROR(VLOOKUP($C164,Mapping!$A$5:$G$104,4,FALSE),"⚠ unmapped"))</f>
        <v/>
      </c>
      <c r="K164" s="9">
        <f>IF($A164="","",$D164*(1-IFERROR(VLOOKUP($C164,Mapping!$A$5:$G$104,6,FALSE),0)))</f>
        <v/>
      </c>
      <c r="L164" s="16">
        <f>IF($A164="","",IFERROR(VLOOKUP($C164,Mapping!$A$5:$G$104,5,FALSE),""))</f>
        <v/>
      </c>
      <c r="M164" s="9">
        <f>IF($A164="","",$D164*IFERROR(VLOOKUP($C164,Mapping!$A$5:$G$104,6,FALSE),0))</f>
        <v/>
      </c>
      <c r="N164" s="16">
        <f>IF($A164="","",IF(COUNTIFS(Mapping!$A$5:$A$104,$C164)=0,"⚠ account code is not in Mapping",IF(NOT(ISNUMBER($D164)),"⚠ amount is missing or is text",IF($D164&lt;0,"Negative — a credit note or a reversal?",""))))</f>
        <v/>
      </c>
    </row>
    <row r="165">
      <c r="A165" s="14" t="n"/>
      <c r="B165" s="6" t="n"/>
      <c r="C165" s="6" t="n"/>
      <c r="D165" s="15" t="n"/>
      <c r="E165" s="16">
        <f>IF($A165="","",IF('P&amp;L'!$B$3="Month",$F165,IF('P&amp;L'!$B$3="Year",TEXT($A165,"yyyy"),$G165)))</f>
        <v/>
      </c>
      <c r="F165" s="16">
        <f>IF($A165="","",TEXT($A165,"yyyy-mm"))</f>
        <v/>
      </c>
      <c r="G165" s="16">
        <f>IF($A165="","",TEXT($A165,"yyyy")&amp;"-Q"&amp;ROUNDUP(MONTH($A165)/3,0))</f>
        <v/>
      </c>
      <c r="H165" s="16">
        <f>IF($A165="","",IFERROR(VLOOKUP($C165,Mapping!$A$5:$G$104,2,FALSE),"⚠ not in Mapping"))</f>
        <v/>
      </c>
      <c r="I165" s="16">
        <f>IF($A165="","",IFERROR(VLOOKUP($C165,Mapping!$A$5:$G$104,3,FALSE),"⚠ unmapped"))</f>
        <v/>
      </c>
      <c r="J165" s="16">
        <f>IF($A165="","",IFERROR(VLOOKUP($C165,Mapping!$A$5:$G$104,4,FALSE),"⚠ unmapped"))</f>
        <v/>
      </c>
      <c r="K165" s="9">
        <f>IF($A165="","",$D165*(1-IFERROR(VLOOKUP($C165,Mapping!$A$5:$G$104,6,FALSE),0)))</f>
        <v/>
      </c>
      <c r="L165" s="16">
        <f>IF($A165="","",IFERROR(VLOOKUP($C165,Mapping!$A$5:$G$104,5,FALSE),""))</f>
        <v/>
      </c>
      <c r="M165" s="9">
        <f>IF($A165="","",$D165*IFERROR(VLOOKUP($C165,Mapping!$A$5:$G$104,6,FALSE),0))</f>
        <v/>
      </c>
      <c r="N165" s="16">
        <f>IF($A165="","",IF(COUNTIFS(Mapping!$A$5:$A$104,$C165)=0,"⚠ account code is not in Mapping",IF(NOT(ISNUMBER($D165)),"⚠ amount is missing or is text",IF($D165&lt;0,"Negative — a credit note or a reversal?",""))))</f>
        <v/>
      </c>
    </row>
    <row r="166">
      <c r="A166" s="14" t="n"/>
      <c r="B166" s="6" t="n"/>
      <c r="C166" s="6" t="n"/>
      <c r="D166" s="15" t="n"/>
      <c r="E166" s="16">
        <f>IF($A166="","",IF('P&amp;L'!$B$3="Month",$F166,IF('P&amp;L'!$B$3="Year",TEXT($A166,"yyyy"),$G166)))</f>
        <v/>
      </c>
      <c r="F166" s="16">
        <f>IF($A166="","",TEXT($A166,"yyyy-mm"))</f>
        <v/>
      </c>
      <c r="G166" s="16">
        <f>IF($A166="","",TEXT($A166,"yyyy")&amp;"-Q"&amp;ROUNDUP(MONTH($A166)/3,0))</f>
        <v/>
      </c>
      <c r="H166" s="16">
        <f>IF($A166="","",IFERROR(VLOOKUP($C166,Mapping!$A$5:$G$104,2,FALSE),"⚠ not in Mapping"))</f>
        <v/>
      </c>
      <c r="I166" s="16">
        <f>IF($A166="","",IFERROR(VLOOKUP($C166,Mapping!$A$5:$G$104,3,FALSE),"⚠ unmapped"))</f>
        <v/>
      </c>
      <c r="J166" s="16">
        <f>IF($A166="","",IFERROR(VLOOKUP($C166,Mapping!$A$5:$G$104,4,FALSE),"⚠ unmapped"))</f>
        <v/>
      </c>
      <c r="K166" s="9">
        <f>IF($A166="","",$D166*(1-IFERROR(VLOOKUP($C166,Mapping!$A$5:$G$104,6,FALSE),0)))</f>
        <v/>
      </c>
      <c r="L166" s="16">
        <f>IF($A166="","",IFERROR(VLOOKUP($C166,Mapping!$A$5:$G$104,5,FALSE),""))</f>
        <v/>
      </c>
      <c r="M166" s="9">
        <f>IF($A166="","",$D166*IFERROR(VLOOKUP($C166,Mapping!$A$5:$G$104,6,FALSE),0))</f>
        <v/>
      </c>
      <c r="N166" s="16">
        <f>IF($A166="","",IF(COUNTIFS(Mapping!$A$5:$A$104,$C166)=0,"⚠ account code is not in Mapping",IF(NOT(ISNUMBER($D166)),"⚠ amount is missing or is text",IF($D166&lt;0,"Negative — a credit note or a reversal?",""))))</f>
        <v/>
      </c>
    </row>
    <row r="167">
      <c r="A167" s="14" t="n"/>
      <c r="B167" s="6" t="n"/>
      <c r="C167" s="6" t="n"/>
      <c r="D167" s="15" t="n"/>
      <c r="E167" s="16">
        <f>IF($A167="","",IF('P&amp;L'!$B$3="Month",$F167,IF('P&amp;L'!$B$3="Year",TEXT($A167,"yyyy"),$G167)))</f>
        <v/>
      </c>
      <c r="F167" s="16">
        <f>IF($A167="","",TEXT($A167,"yyyy-mm"))</f>
        <v/>
      </c>
      <c r="G167" s="16">
        <f>IF($A167="","",TEXT($A167,"yyyy")&amp;"-Q"&amp;ROUNDUP(MONTH($A167)/3,0))</f>
        <v/>
      </c>
      <c r="H167" s="16">
        <f>IF($A167="","",IFERROR(VLOOKUP($C167,Mapping!$A$5:$G$104,2,FALSE),"⚠ not in Mapping"))</f>
        <v/>
      </c>
      <c r="I167" s="16">
        <f>IF($A167="","",IFERROR(VLOOKUP($C167,Mapping!$A$5:$G$104,3,FALSE),"⚠ unmapped"))</f>
        <v/>
      </c>
      <c r="J167" s="16">
        <f>IF($A167="","",IFERROR(VLOOKUP($C167,Mapping!$A$5:$G$104,4,FALSE),"⚠ unmapped"))</f>
        <v/>
      </c>
      <c r="K167" s="9">
        <f>IF($A167="","",$D167*(1-IFERROR(VLOOKUP($C167,Mapping!$A$5:$G$104,6,FALSE),0)))</f>
        <v/>
      </c>
      <c r="L167" s="16">
        <f>IF($A167="","",IFERROR(VLOOKUP($C167,Mapping!$A$5:$G$104,5,FALSE),""))</f>
        <v/>
      </c>
      <c r="M167" s="9">
        <f>IF($A167="","",$D167*IFERROR(VLOOKUP($C167,Mapping!$A$5:$G$104,6,FALSE),0))</f>
        <v/>
      </c>
      <c r="N167" s="16">
        <f>IF($A167="","",IF(COUNTIFS(Mapping!$A$5:$A$104,$C167)=0,"⚠ account code is not in Mapping",IF(NOT(ISNUMBER($D167)),"⚠ amount is missing or is text",IF($D167&lt;0,"Negative — a credit note or a reversal?",""))))</f>
        <v/>
      </c>
    </row>
    <row r="168">
      <c r="A168" s="14" t="n"/>
      <c r="B168" s="6" t="n"/>
      <c r="C168" s="6" t="n"/>
      <c r="D168" s="15" t="n"/>
      <c r="E168" s="16">
        <f>IF($A168="","",IF('P&amp;L'!$B$3="Month",$F168,IF('P&amp;L'!$B$3="Year",TEXT($A168,"yyyy"),$G168)))</f>
        <v/>
      </c>
      <c r="F168" s="16">
        <f>IF($A168="","",TEXT($A168,"yyyy-mm"))</f>
        <v/>
      </c>
      <c r="G168" s="16">
        <f>IF($A168="","",TEXT($A168,"yyyy")&amp;"-Q"&amp;ROUNDUP(MONTH($A168)/3,0))</f>
        <v/>
      </c>
      <c r="H168" s="16">
        <f>IF($A168="","",IFERROR(VLOOKUP($C168,Mapping!$A$5:$G$104,2,FALSE),"⚠ not in Mapping"))</f>
        <v/>
      </c>
      <c r="I168" s="16">
        <f>IF($A168="","",IFERROR(VLOOKUP($C168,Mapping!$A$5:$G$104,3,FALSE),"⚠ unmapped"))</f>
        <v/>
      </c>
      <c r="J168" s="16">
        <f>IF($A168="","",IFERROR(VLOOKUP($C168,Mapping!$A$5:$G$104,4,FALSE),"⚠ unmapped"))</f>
        <v/>
      </c>
      <c r="K168" s="9">
        <f>IF($A168="","",$D168*(1-IFERROR(VLOOKUP($C168,Mapping!$A$5:$G$104,6,FALSE),0)))</f>
        <v/>
      </c>
      <c r="L168" s="16">
        <f>IF($A168="","",IFERROR(VLOOKUP($C168,Mapping!$A$5:$G$104,5,FALSE),""))</f>
        <v/>
      </c>
      <c r="M168" s="9">
        <f>IF($A168="","",$D168*IFERROR(VLOOKUP($C168,Mapping!$A$5:$G$104,6,FALSE),0))</f>
        <v/>
      </c>
      <c r="N168" s="16">
        <f>IF($A168="","",IF(COUNTIFS(Mapping!$A$5:$A$104,$C168)=0,"⚠ account code is not in Mapping",IF(NOT(ISNUMBER($D168)),"⚠ amount is missing or is text",IF($D168&lt;0,"Negative — a credit note or a reversal?",""))))</f>
        <v/>
      </c>
    </row>
    <row r="169">
      <c r="A169" s="14" t="n"/>
      <c r="B169" s="6" t="n"/>
      <c r="C169" s="6" t="n"/>
      <c r="D169" s="15" t="n"/>
      <c r="E169" s="16">
        <f>IF($A169="","",IF('P&amp;L'!$B$3="Month",$F169,IF('P&amp;L'!$B$3="Year",TEXT($A169,"yyyy"),$G169)))</f>
        <v/>
      </c>
      <c r="F169" s="16">
        <f>IF($A169="","",TEXT($A169,"yyyy-mm"))</f>
        <v/>
      </c>
      <c r="G169" s="16">
        <f>IF($A169="","",TEXT($A169,"yyyy")&amp;"-Q"&amp;ROUNDUP(MONTH($A169)/3,0))</f>
        <v/>
      </c>
      <c r="H169" s="16">
        <f>IF($A169="","",IFERROR(VLOOKUP($C169,Mapping!$A$5:$G$104,2,FALSE),"⚠ not in Mapping"))</f>
        <v/>
      </c>
      <c r="I169" s="16">
        <f>IF($A169="","",IFERROR(VLOOKUP($C169,Mapping!$A$5:$G$104,3,FALSE),"⚠ unmapped"))</f>
        <v/>
      </c>
      <c r="J169" s="16">
        <f>IF($A169="","",IFERROR(VLOOKUP($C169,Mapping!$A$5:$G$104,4,FALSE),"⚠ unmapped"))</f>
        <v/>
      </c>
      <c r="K169" s="9">
        <f>IF($A169="","",$D169*(1-IFERROR(VLOOKUP($C169,Mapping!$A$5:$G$104,6,FALSE),0)))</f>
        <v/>
      </c>
      <c r="L169" s="16">
        <f>IF($A169="","",IFERROR(VLOOKUP($C169,Mapping!$A$5:$G$104,5,FALSE),""))</f>
        <v/>
      </c>
      <c r="M169" s="9">
        <f>IF($A169="","",$D169*IFERROR(VLOOKUP($C169,Mapping!$A$5:$G$104,6,FALSE),0))</f>
        <v/>
      </c>
      <c r="N169" s="16">
        <f>IF($A169="","",IF(COUNTIFS(Mapping!$A$5:$A$104,$C169)=0,"⚠ account code is not in Mapping",IF(NOT(ISNUMBER($D169)),"⚠ amount is missing or is text",IF($D169&lt;0,"Negative — a credit note or a reversal?",""))))</f>
        <v/>
      </c>
    </row>
    <row r="170">
      <c r="A170" s="14" t="n"/>
      <c r="B170" s="6" t="n"/>
      <c r="C170" s="6" t="n"/>
      <c r="D170" s="15" t="n"/>
      <c r="E170" s="16">
        <f>IF($A170="","",IF('P&amp;L'!$B$3="Month",$F170,IF('P&amp;L'!$B$3="Year",TEXT($A170,"yyyy"),$G170)))</f>
        <v/>
      </c>
      <c r="F170" s="16">
        <f>IF($A170="","",TEXT($A170,"yyyy-mm"))</f>
        <v/>
      </c>
      <c r="G170" s="16">
        <f>IF($A170="","",TEXT($A170,"yyyy")&amp;"-Q"&amp;ROUNDUP(MONTH($A170)/3,0))</f>
        <v/>
      </c>
      <c r="H170" s="16">
        <f>IF($A170="","",IFERROR(VLOOKUP($C170,Mapping!$A$5:$G$104,2,FALSE),"⚠ not in Mapping"))</f>
        <v/>
      </c>
      <c r="I170" s="16">
        <f>IF($A170="","",IFERROR(VLOOKUP($C170,Mapping!$A$5:$G$104,3,FALSE),"⚠ unmapped"))</f>
        <v/>
      </c>
      <c r="J170" s="16">
        <f>IF($A170="","",IFERROR(VLOOKUP($C170,Mapping!$A$5:$G$104,4,FALSE),"⚠ unmapped"))</f>
        <v/>
      </c>
      <c r="K170" s="9">
        <f>IF($A170="","",$D170*(1-IFERROR(VLOOKUP($C170,Mapping!$A$5:$G$104,6,FALSE),0)))</f>
        <v/>
      </c>
      <c r="L170" s="16">
        <f>IF($A170="","",IFERROR(VLOOKUP($C170,Mapping!$A$5:$G$104,5,FALSE),""))</f>
        <v/>
      </c>
      <c r="M170" s="9">
        <f>IF($A170="","",$D170*IFERROR(VLOOKUP($C170,Mapping!$A$5:$G$104,6,FALSE),0))</f>
        <v/>
      </c>
      <c r="N170" s="16">
        <f>IF($A170="","",IF(COUNTIFS(Mapping!$A$5:$A$104,$C170)=0,"⚠ account code is not in Mapping",IF(NOT(ISNUMBER($D170)),"⚠ amount is missing or is text",IF($D170&lt;0,"Negative — a credit note or a reversal?",""))))</f>
        <v/>
      </c>
    </row>
    <row r="171">
      <c r="A171" s="14" t="n"/>
      <c r="B171" s="6" t="n"/>
      <c r="C171" s="6" t="n"/>
      <c r="D171" s="15" t="n"/>
      <c r="E171" s="16">
        <f>IF($A171="","",IF('P&amp;L'!$B$3="Month",$F171,IF('P&amp;L'!$B$3="Year",TEXT($A171,"yyyy"),$G171)))</f>
        <v/>
      </c>
      <c r="F171" s="16">
        <f>IF($A171="","",TEXT($A171,"yyyy-mm"))</f>
        <v/>
      </c>
      <c r="G171" s="16">
        <f>IF($A171="","",TEXT($A171,"yyyy")&amp;"-Q"&amp;ROUNDUP(MONTH($A171)/3,0))</f>
        <v/>
      </c>
      <c r="H171" s="16">
        <f>IF($A171="","",IFERROR(VLOOKUP($C171,Mapping!$A$5:$G$104,2,FALSE),"⚠ not in Mapping"))</f>
        <v/>
      </c>
      <c r="I171" s="16">
        <f>IF($A171="","",IFERROR(VLOOKUP($C171,Mapping!$A$5:$G$104,3,FALSE),"⚠ unmapped"))</f>
        <v/>
      </c>
      <c r="J171" s="16">
        <f>IF($A171="","",IFERROR(VLOOKUP($C171,Mapping!$A$5:$G$104,4,FALSE),"⚠ unmapped"))</f>
        <v/>
      </c>
      <c r="K171" s="9">
        <f>IF($A171="","",$D171*(1-IFERROR(VLOOKUP($C171,Mapping!$A$5:$G$104,6,FALSE),0)))</f>
        <v/>
      </c>
      <c r="L171" s="16">
        <f>IF($A171="","",IFERROR(VLOOKUP($C171,Mapping!$A$5:$G$104,5,FALSE),""))</f>
        <v/>
      </c>
      <c r="M171" s="9">
        <f>IF($A171="","",$D171*IFERROR(VLOOKUP($C171,Mapping!$A$5:$G$104,6,FALSE),0))</f>
        <v/>
      </c>
      <c r="N171" s="16">
        <f>IF($A171="","",IF(COUNTIFS(Mapping!$A$5:$A$104,$C171)=0,"⚠ account code is not in Mapping",IF(NOT(ISNUMBER($D171)),"⚠ amount is missing or is text",IF($D171&lt;0,"Negative — a credit note or a reversal?",""))))</f>
        <v/>
      </c>
    </row>
    <row r="172">
      <c r="A172" s="14" t="n"/>
      <c r="B172" s="6" t="n"/>
      <c r="C172" s="6" t="n"/>
      <c r="D172" s="15" t="n"/>
      <c r="E172" s="16">
        <f>IF($A172="","",IF('P&amp;L'!$B$3="Month",$F172,IF('P&amp;L'!$B$3="Year",TEXT($A172,"yyyy"),$G172)))</f>
        <v/>
      </c>
      <c r="F172" s="16">
        <f>IF($A172="","",TEXT($A172,"yyyy-mm"))</f>
        <v/>
      </c>
      <c r="G172" s="16">
        <f>IF($A172="","",TEXT($A172,"yyyy")&amp;"-Q"&amp;ROUNDUP(MONTH($A172)/3,0))</f>
        <v/>
      </c>
      <c r="H172" s="16">
        <f>IF($A172="","",IFERROR(VLOOKUP($C172,Mapping!$A$5:$G$104,2,FALSE),"⚠ not in Mapping"))</f>
        <v/>
      </c>
      <c r="I172" s="16">
        <f>IF($A172="","",IFERROR(VLOOKUP($C172,Mapping!$A$5:$G$104,3,FALSE),"⚠ unmapped"))</f>
        <v/>
      </c>
      <c r="J172" s="16">
        <f>IF($A172="","",IFERROR(VLOOKUP($C172,Mapping!$A$5:$G$104,4,FALSE),"⚠ unmapped"))</f>
        <v/>
      </c>
      <c r="K172" s="9">
        <f>IF($A172="","",$D172*(1-IFERROR(VLOOKUP($C172,Mapping!$A$5:$G$104,6,FALSE),0)))</f>
        <v/>
      </c>
      <c r="L172" s="16">
        <f>IF($A172="","",IFERROR(VLOOKUP($C172,Mapping!$A$5:$G$104,5,FALSE),""))</f>
        <v/>
      </c>
      <c r="M172" s="9">
        <f>IF($A172="","",$D172*IFERROR(VLOOKUP($C172,Mapping!$A$5:$G$104,6,FALSE),0))</f>
        <v/>
      </c>
      <c r="N172" s="16">
        <f>IF($A172="","",IF(COUNTIFS(Mapping!$A$5:$A$104,$C172)=0,"⚠ account code is not in Mapping",IF(NOT(ISNUMBER($D172)),"⚠ amount is missing or is text",IF($D172&lt;0,"Negative — a credit note or a reversal?",""))))</f>
        <v/>
      </c>
    </row>
    <row r="173">
      <c r="A173" s="14" t="n"/>
      <c r="B173" s="6" t="n"/>
      <c r="C173" s="6" t="n"/>
      <c r="D173" s="15" t="n"/>
      <c r="E173" s="16">
        <f>IF($A173="","",IF('P&amp;L'!$B$3="Month",$F173,IF('P&amp;L'!$B$3="Year",TEXT($A173,"yyyy"),$G173)))</f>
        <v/>
      </c>
      <c r="F173" s="16">
        <f>IF($A173="","",TEXT($A173,"yyyy-mm"))</f>
        <v/>
      </c>
      <c r="G173" s="16">
        <f>IF($A173="","",TEXT($A173,"yyyy")&amp;"-Q"&amp;ROUNDUP(MONTH($A173)/3,0))</f>
        <v/>
      </c>
      <c r="H173" s="16">
        <f>IF($A173="","",IFERROR(VLOOKUP($C173,Mapping!$A$5:$G$104,2,FALSE),"⚠ not in Mapping"))</f>
        <v/>
      </c>
      <c r="I173" s="16">
        <f>IF($A173="","",IFERROR(VLOOKUP($C173,Mapping!$A$5:$G$104,3,FALSE),"⚠ unmapped"))</f>
        <v/>
      </c>
      <c r="J173" s="16">
        <f>IF($A173="","",IFERROR(VLOOKUP($C173,Mapping!$A$5:$G$104,4,FALSE),"⚠ unmapped"))</f>
        <v/>
      </c>
      <c r="K173" s="9">
        <f>IF($A173="","",$D173*(1-IFERROR(VLOOKUP($C173,Mapping!$A$5:$G$104,6,FALSE),0)))</f>
        <v/>
      </c>
      <c r="L173" s="16">
        <f>IF($A173="","",IFERROR(VLOOKUP($C173,Mapping!$A$5:$G$104,5,FALSE),""))</f>
        <v/>
      </c>
      <c r="M173" s="9">
        <f>IF($A173="","",$D173*IFERROR(VLOOKUP($C173,Mapping!$A$5:$G$104,6,FALSE),0))</f>
        <v/>
      </c>
      <c r="N173" s="16">
        <f>IF($A173="","",IF(COUNTIFS(Mapping!$A$5:$A$104,$C173)=0,"⚠ account code is not in Mapping",IF(NOT(ISNUMBER($D173)),"⚠ amount is missing or is text",IF($D173&lt;0,"Negative — a credit note or a reversal?",""))))</f>
        <v/>
      </c>
    </row>
    <row r="174">
      <c r="A174" s="14" t="n"/>
      <c r="B174" s="6" t="n"/>
      <c r="C174" s="6" t="n"/>
      <c r="D174" s="15" t="n"/>
      <c r="E174" s="16">
        <f>IF($A174="","",IF('P&amp;L'!$B$3="Month",$F174,IF('P&amp;L'!$B$3="Year",TEXT($A174,"yyyy"),$G174)))</f>
        <v/>
      </c>
      <c r="F174" s="16">
        <f>IF($A174="","",TEXT($A174,"yyyy-mm"))</f>
        <v/>
      </c>
      <c r="G174" s="16">
        <f>IF($A174="","",TEXT($A174,"yyyy")&amp;"-Q"&amp;ROUNDUP(MONTH($A174)/3,0))</f>
        <v/>
      </c>
      <c r="H174" s="16">
        <f>IF($A174="","",IFERROR(VLOOKUP($C174,Mapping!$A$5:$G$104,2,FALSE),"⚠ not in Mapping"))</f>
        <v/>
      </c>
      <c r="I174" s="16">
        <f>IF($A174="","",IFERROR(VLOOKUP($C174,Mapping!$A$5:$G$104,3,FALSE),"⚠ unmapped"))</f>
        <v/>
      </c>
      <c r="J174" s="16">
        <f>IF($A174="","",IFERROR(VLOOKUP($C174,Mapping!$A$5:$G$104,4,FALSE),"⚠ unmapped"))</f>
        <v/>
      </c>
      <c r="K174" s="9">
        <f>IF($A174="","",$D174*(1-IFERROR(VLOOKUP($C174,Mapping!$A$5:$G$104,6,FALSE),0)))</f>
        <v/>
      </c>
      <c r="L174" s="16">
        <f>IF($A174="","",IFERROR(VLOOKUP($C174,Mapping!$A$5:$G$104,5,FALSE),""))</f>
        <v/>
      </c>
      <c r="M174" s="9">
        <f>IF($A174="","",$D174*IFERROR(VLOOKUP($C174,Mapping!$A$5:$G$104,6,FALSE),0))</f>
        <v/>
      </c>
      <c r="N174" s="16">
        <f>IF($A174="","",IF(COUNTIFS(Mapping!$A$5:$A$104,$C174)=0,"⚠ account code is not in Mapping",IF(NOT(ISNUMBER($D174)),"⚠ amount is missing or is text",IF($D174&lt;0,"Negative — a credit note or a reversal?",""))))</f>
        <v/>
      </c>
    </row>
    <row r="175">
      <c r="A175" s="14" t="n"/>
      <c r="B175" s="6" t="n"/>
      <c r="C175" s="6" t="n"/>
      <c r="D175" s="15" t="n"/>
      <c r="E175" s="16">
        <f>IF($A175="","",IF('P&amp;L'!$B$3="Month",$F175,IF('P&amp;L'!$B$3="Year",TEXT($A175,"yyyy"),$G175)))</f>
        <v/>
      </c>
      <c r="F175" s="16">
        <f>IF($A175="","",TEXT($A175,"yyyy-mm"))</f>
        <v/>
      </c>
      <c r="G175" s="16">
        <f>IF($A175="","",TEXT($A175,"yyyy")&amp;"-Q"&amp;ROUNDUP(MONTH($A175)/3,0))</f>
        <v/>
      </c>
      <c r="H175" s="16">
        <f>IF($A175="","",IFERROR(VLOOKUP($C175,Mapping!$A$5:$G$104,2,FALSE),"⚠ not in Mapping"))</f>
        <v/>
      </c>
      <c r="I175" s="16">
        <f>IF($A175="","",IFERROR(VLOOKUP($C175,Mapping!$A$5:$G$104,3,FALSE),"⚠ unmapped"))</f>
        <v/>
      </c>
      <c r="J175" s="16">
        <f>IF($A175="","",IFERROR(VLOOKUP($C175,Mapping!$A$5:$G$104,4,FALSE),"⚠ unmapped"))</f>
        <v/>
      </c>
      <c r="K175" s="9">
        <f>IF($A175="","",$D175*(1-IFERROR(VLOOKUP($C175,Mapping!$A$5:$G$104,6,FALSE),0)))</f>
        <v/>
      </c>
      <c r="L175" s="16">
        <f>IF($A175="","",IFERROR(VLOOKUP($C175,Mapping!$A$5:$G$104,5,FALSE),""))</f>
        <v/>
      </c>
      <c r="M175" s="9">
        <f>IF($A175="","",$D175*IFERROR(VLOOKUP($C175,Mapping!$A$5:$G$104,6,FALSE),0))</f>
        <v/>
      </c>
      <c r="N175" s="16">
        <f>IF($A175="","",IF(COUNTIFS(Mapping!$A$5:$A$104,$C175)=0,"⚠ account code is not in Mapping",IF(NOT(ISNUMBER($D175)),"⚠ amount is missing or is text",IF($D175&lt;0,"Negative — a credit note or a reversal?",""))))</f>
        <v/>
      </c>
    </row>
    <row r="176">
      <c r="A176" s="14" t="n"/>
      <c r="B176" s="6" t="n"/>
      <c r="C176" s="6" t="n"/>
      <c r="D176" s="15" t="n"/>
      <c r="E176" s="16">
        <f>IF($A176="","",IF('P&amp;L'!$B$3="Month",$F176,IF('P&amp;L'!$B$3="Year",TEXT($A176,"yyyy"),$G176)))</f>
        <v/>
      </c>
      <c r="F176" s="16">
        <f>IF($A176="","",TEXT($A176,"yyyy-mm"))</f>
        <v/>
      </c>
      <c r="G176" s="16">
        <f>IF($A176="","",TEXT($A176,"yyyy")&amp;"-Q"&amp;ROUNDUP(MONTH($A176)/3,0))</f>
        <v/>
      </c>
      <c r="H176" s="16">
        <f>IF($A176="","",IFERROR(VLOOKUP($C176,Mapping!$A$5:$G$104,2,FALSE),"⚠ not in Mapping"))</f>
        <v/>
      </c>
      <c r="I176" s="16">
        <f>IF($A176="","",IFERROR(VLOOKUP($C176,Mapping!$A$5:$G$104,3,FALSE),"⚠ unmapped"))</f>
        <v/>
      </c>
      <c r="J176" s="16">
        <f>IF($A176="","",IFERROR(VLOOKUP($C176,Mapping!$A$5:$G$104,4,FALSE),"⚠ unmapped"))</f>
        <v/>
      </c>
      <c r="K176" s="9">
        <f>IF($A176="","",$D176*(1-IFERROR(VLOOKUP($C176,Mapping!$A$5:$G$104,6,FALSE),0)))</f>
        <v/>
      </c>
      <c r="L176" s="16">
        <f>IF($A176="","",IFERROR(VLOOKUP($C176,Mapping!$A$5:$G$104,5,FALSE),""))</f>
        <v/>
      </c>
      <c r="M176" s="9">
        <f>IF($A176="","",$D176*IFERROR(VLOOKUP($C176,Mapping!$A$5:$G$104,6,FALSE),0))</f>
        <v/>
      </c>
      <c r="N176" s="16">
        <f>IF($A176="","",IF(COUNTIFS(Mapping!$A$5:$A$104,$C176)=0,"⚠ account code is not in Mapping",IF(NOT(ISNUMBER($D176)),"⚠ amount is missing or is text",IF($D176&lt;0,"Negative — a credit note or a reversal?",""))))</f>
        <v/>
      </c>
    </row>
    <row r="177">
      <c r="A177" s="14" t="n"/>
      <c r="B177" s="6" t="n"/>
      <c r="C177" s="6" t="n"/>
      <c r="D177" s="15" t="n"/>
      <c r="E177" s="16">
        <f>IF($A177="","",IF('P&amp;L'!$B$3="Month",$F177,IF('P&amp;L'!$B$3="Year",TEXT($A177,"yyyy"),$G177)))</f>
        <v/>
      </c>
      <c r="F177" s="16">
        <f>IF($A177="","",TEXT($A177,"yyyy-mm"))</f>
        <v/>
      </c>
      <c r="G177" s="16">
        <f>IF($A177="","",TEXT($A177,"yyyy")&amp;"-Q"&amp;ROUNDUP(MONTH($A177)/3,0))</f>
        <v/>
      </c>
      <c r="H177" s="16">
        <f>IF($A177="","",IFERROR(VLOOKUP($C177,Mapping!$A$5:$G$104,2,FALSE),"⚠ not in Mapping"))</f>
        <v/>
      </c>
      <c r="I177" s="16">
        <f>IF($A177="","",IFERROR(VLOOKUP($C177,Mapping!$A$5:$G$104,3,FALSE),"⚠ unmapped"))</f>
        <v/>
      </c>
      <c r="J177" s="16">
        <f>IF($A177="","",IFERROR(VLOOKUP($C177,Mapping!$A$5:$G$104,4,FALSE),"⚠ unmapped"))</f>
        <v/>
      </c>
      <c r="K177" s="9">
        <f>IF($A177="","",$D177*(1-IFERROR(VLOOKUP($C177,Mapping!$A$5:$G$104,6,FALSE),0)))</f>
        <v/>
      </c>
      <c r="L177" s="16">
        <f>IF($A177="","",IFERROR(VLOOKUP($C177,Mapping!$A$5:$G$104,5,FALSE),""))</f>
        <v/>
      </c>
      <c r="M177" s="9">
        <f>IF($A177="","",$D177*IFERROR(VLOOKUP($C177,Mapping!$A$5:$G$104,6,FALSE),0))</f>
        <v/>
      </c>
      <c r="N177" s="16">
        <f>IF($A177="","",IF(COUNTIFS(Mapping!$A$5:$A$104,$C177)=0,"⚠ account code is not in Mapping",IF(NOT(ISNUMBER($D177)),"⚠ amount is missing or is text",IF($D177&lt;0,"Negative — a credit note or a reversal?",""))))</f>
        <v/>
      </c>
    </row>
    <row r="178">
      <c r="A178" s="14" t="n"/>
      <c r="B178" s="6" t="n"/>
      <c r="C178" s="6" t="n"/>
      <c r="D178" s="15" t="n"/>
      <c r="E178" s="16">
        <f>IF($A178="","",IF('P&amp;L'!$B$3="Month",$F178,IF('P&amp;L'!$B$3="Year",TEXT($A178,"yyyy"),$G178)))</f>
        <v/>
      </c>
      <c r="F178" s="16">
        <f>IF($A178="","",TEXT($A178,"yyyy-mm"))</f>
        <v/>
      </c>
      <c r="G178" s="16">
        <f>IF($A178="","",TEXT($A178,"yyyy")&amp;"-Q"&amp;ROUNDUP(MONTH($A178)/3,0))</f>
        <v/>
      </c>
      <c r="H178" s="16">
        <f>IF($A178="","",IFERROR(VLOOKUP($C178,Mapping!$A$5:$G$104,2,FALSE),"⚠ not in Mapping"))</f>
        <v/>
      </c>
      <c r="I178" s="16">
        <f>IF($A178="","",IFERROR(VLOOKUP($C178,Mapping!$A$5:$G$104,3,FALSE),"⚠ unmapped"))</f>
        <v/>
      </c>
      <c r="J178" s="16">
        <f>IF($A178="","",IFERROR(VLOOKUP($C178,Mapping!$A$5:$G$104,4,FALSE),"⚠ unmapped"))</f>
        <v/>
      </c>
      <c r="K178" s="9">
        <f>IF($A178="","",$D178*(1-IFERROR(VLOOKUP($C178,Mapping!$A$5:$G$104,6,FALSE),0)))</f>
        <v/>
      </c>
      <c r="L178" s="16">
        <f>IF($A178="","",IFERROR(VLOOKUP($C178,Mapping!$A$5:$G$104,5,FALSE),""))</f>
        <v/>
      </c>
      <c r="M178" s="9">
        <f>IF($A178="","",$D178*IFERROR(VLOOKUP($C178,Mapping!$A$5:$G$104,6,FALSE),0))</f>
        <v/>
      </c>
      <c r="N178" s="16">
        <f>IF($A178="","",IF(COUNTIFS(Mapping!$A$5:$A$104,$C178)=0,"⚠ account code is not in Mapping",IF(NOT(ISNUMBER($D178)),"⚠ amount is missing or is text",IF($D178&lt;0,"Negative — a credit note or a reversal?",""))))</f>
        <v/>
      </c>
    </row>
    <row r="179">
      <c r="A179" s="14" t="n"/>
      <c r="B179" s="6" t="n"/>
      <c r="C179" s="6" t="n"/>
      <c r="D179" s="15" t="n"/>
      <c r="E179" s="16">
        <f>IF($A179="","",IF('P&amp;L'!$B$3="Month",$F179,IF('P&amp;L'!$B$3="Year",TEXT($A179,"yyyy"),$G179)))</f>
        <v/>
      </c>
      <c r="F179" s="16">
        <f>IF($A179="","",TEXT($A179,"yyyy-mm"))</f>
        <v/>
      </c>
      <c r="G179" s="16">
        <f>IF($A179="","",TEXT($A179,"yyyy")&amp;"-Q"&amp;ROUNDUP(MONTH($A179)/3,0))</f>
        <v/>
      </c>
      <c r="H179" s="16">
        <f>IF($A179="","",IFERROR(VLOOKUP($C179,Mapping!$A$5:$G$104,2,FALSE),"⚠ not in Mapping"))</f>
        <v/>
      </c>
      <c r="I179" s="16">
        <f>IF($A179="","",IFERROR(VLOOKUP($C179,Mapping!$A$5:$G$104,3,FALSE),"⚠ unmapped"))</f>
        <v/>
      </c>
      <c r="J179" s="16">
        <f>IF($A179="","",IFERROR(VLOOKUP($C179,Mapping!$A$5:$G$104,4,FALSE),"⚠ unmapped"))</f>
        <v/>
      </c>
      <c r="K179" s="9">
        <f>IF($A179="","",$D179*(1-IFERROR(VLOOKUP($C179,Mapping!$A$5:$G$104,6,FALSE),0)))</f>
        <v/>
      </c>
      <c r="L179" s="16">
        <f>IF($A179="","",IFERROR(VLOOKUP($C179,Mapping!$A$5:$G$104,5,FALSE),""))</f>
        <v/>
      </c>
      <c r="M179" s="9">
        <f>IF($A179="","",$D179*IFERROR(VLOOKUP($C179,Mapping!$A$5:$G$104,6,FALSE),0))</f>
        <v/>
      </c>
      <c r="N179" s="16">
        <f>IF($A179="","",IF(COUNTIFS(Mapping!$A$5:$A$104,$C179)=0,"⚠ account code is not in Mapping",IF(NOT(ISNUMBER($D179)),"⚠ amount is missing or is text",IF($D179&lt;0,"Negative — a credit note or a reversal?",""))))</f>
        <v/>
      </c>
    </row>
    <row r="180">
      <c r="A180" s="14" t="n"/>
      <c r="B180" s="6" t="n"/>
      <c r="C180" s="6" t="n"/>
      <c r="D180" s="15" t="n"/>
      <c r="E180" s="16">
        <f>IF($A180="","",IF('P&amp;L'!$B$3="Month",$F180,IF('P&amp;L'!$B$3="Year",TEXT($A180,"yyyy"),$G180)))</f>
        <v/>
      </c>
      <c r="F180" s="16">
        <f>IF($A180="","",TEXT($A180,"yyyy-mm"))</f>
        <v/>
      </c>
      <c r="G180" s="16">
        <f>IF($A180="","",TEXT($A180,"yyyy")&amp;"-Q"&amp;ROUNDUP(MONTH($A180)/3,0))</f>
        <v/>
      </c>
      <c r="H180" s="16">
        <f>IF($A180="","",IFERROR(VLOOKUP($C180,Mapping!$A$5:$G$104,2,FALSE),"⚠ not in Mapping"))</f>
        <v/>
      </c>
      <c r="I180" s="16">
        <f>IF($A180="","",IFERROR(VLOOKUP($C180,Mapping!$A$5:$G$104,3,FALSE),"⚠ unmapped"))</f>
        <v/>
      </c>
      <c r="J180" s="16">
        <f>IF($A180="","",IFERROR(VLOOKUP($C180,Mapping!$A$5:$G$104,4,FALSE),"⚠ unmapped"))</f>
        <v/>
      </c>
      <c r="K180" s="9">
        <f>IF($A180="","",$D180*(1-IFERROR(VLOOKUP($C180,Mapping!$A$5:$G$104,6,FALSE),0)))</f>
        <v/>
      </c>
      <c r="L180" s="16">
        <f>IF($A180="","",IFERROR(VLOOKUP($C180,Mapping!$A$5:$G$104,5,FALSE),""))</f>
        <v/>
      </c>
      <c r="M180" s="9">
        <f>IF($A180="","",$D180*IFERROR(VLOOKUP($C180,Mapping!$A$5:$G$104,6,FALSE),0))</f>
        <v/>
      </c>
      <c r="N180" s="16">
        <f>IF($A180="","",IF(COUNTIFS(Mapping!$A$5:$A$104,$C180)=0,"⚠ account code is not in Mapping",IF(NOT(ISNUMBER($D180)),"⚠ amount is missing or is text",IF($D180&lt;0,"Negative — a credit note or a reversal?",""))))</f>
        <v/>
      </c>
    </row>
    <row r="181">
      <c r="A181" s="14" t="n"/>
      <c r="B181" s="6" t="n"/>
      <c r="C181" s="6" t="n"/>
      <c r="D181" s="15" t="n"/>
      <c r="E181" s="16">
        <f>IF($A181="","",IF('P&amp;L'!$B$3="Month",$F181,IF('P&amp;L'!$B$3="Year",TEXT($A181,"yyyy"),$G181)))</f>
        <v/>
      </c>
      <c r="F181" s="16">
        <f>IF($A181="","",TEXT($A181,"yyyy-mm"))</f>
        <v/>
      </c>
      <c r="G181" s="16">
        <f>IF($A181="","",TEXT($A181,"yyyy")&amp;"-Q"&amp;ROUNDUP(MONTH($A181)/3,0))</f>
        <v/>
      </c>
      <c r="H181" s="16">
        <f>IF($A181="","",IFERROR(VLOOKUP($C181,Mapping!$A$5:$G$104,2,FALSE),"⚠ not in Mapping"))</f>
        <v/>
      </c>
      <c r="I181" s="16">
        <f>IF($A181="","",IFERROR(VLOOKUP($C181,Mapping!$A$5:$G$104,3,FALSE),"⚠ unmapped"))</f>
        <v/>
      </c>
      <c r="J181" s="16">
        <f>IF($A181="","",IFERROR(VLOOKUP($C181,Mapping!$A$5:$G$104,4,FALSE),"⚠ unmapped"))</f>
        <v/>
      </c>
      <c r="K181" s="9">
        <f>IF($A181="","",$D181*(1-IFERROR(VLOOKUP($C181,Mapping!$A$5:$G$104,6,FALSE),0)))</f>
        <v/>
      </c>
      <c r="L181" s="16">
        <f>IF($A181="","",IFERROR(VLOOKUP($C181,Mapping!$A$5:$G$104,5,FALSE),""))</f>
        <v/>
      </c>
      <c r="M181" s="9">
        <f>IF($A181="","",$D181*IFERROR(VLOOKUP($C181,Mapping!$A$5:$G$104,6,FALSE),0))</f>
        <v/>
      </c>
      <c r="N181" s="16">
        <f>IF($A181="","",IF(COUNTIFS(Mapping!$A$5:$A$104,$C181)=0,"⚠ account code is not in Mapping",IF(NOT(ISNUMBER($D181)),"⚠ amount is missing or is text",IF($D181&lt;0,"Negative — a credit note or a reversal?",""))))</f>
        <v/>
      </c>
    </row>
    <row r="182">
      <c r="A182" s="14" t="n"/>
      <c r="B182" s="6" t="n"/>
      <c r="C182" s="6" t="n"/>
      <c r="D182" s="15" t="n"/>
      <c r="E182" s="16">
        <f>IF($A182="","",IF('P&amp;L'!$B$3="Month",$F182,IF('P&amp;L'!$B$3="Year",TEXT($A182,"yyyy"),$G182)))</f>
        <v/>
      </c>
      <c r="F182" s="16">
        <f>IF($A182="","",TEXT($A182,"yyyy-mm"))</f>
        <v/>
      </c>
      <c r="G182" s="16">
        <f>IF($A182="","",TEXT($A182,"yyyy")&amp;"-Q"&amp;ROUNDUP(MONTH($A182)/3,0))</f>
        <v/>
      </c>
      <c r="H182" s="16">
        <f>IF($A182="","",IFERROR(VLOOKUP($C182,Mapping!$A$5:$G$104,2,FALSE),"⚠ not in Mapping"))</f>
        <v/>
      </c>
      <c r="I182" s="16">
        <f>IF($A182="","",IFERROR(VLOOKUP($C182,Mapping!$A$5:$G$104,3,FALSE),"⚠ unmapped"))</f>
        <v/>
      </c>
      <c r="J182" s="16">
        <f>IF($A182="","",IFERROR(VLOOKUP($C182,Mapping!$A$5:$G$104,4,FALSE),"⚠ unmapped"))</f>
        <v/>
      </c>
      <c r="K182" s="9">
        <f>IF($A182="","",$D182*(1-IFERROR(VLOOKUP($C182,Mapping!$A$5:$G$104,6,FALSE),0)))</f>
        <v/>
      </c>
      <c r="L182" s="16">
        <f>IF($A182="","",IFERROR(VLOOKUP($C182,Mapping!$A$5:$G$104,5,FALSE),""))</f>
        <v/>
      </c>
      <c r="M182" s="9">
        <f>IF($A182="","",$D182*IFERROR(VLOOKUP($C182,Mapping!$A$5:$G$104,6,FALSE),0))</f>
        <v/>
      </c>
      <c r="N182" s="16">
        <f>IF($A182="","",IF(COUNTIFS(Mapping!$A$5:$A$104,$C182)=0,"⚠ account code is not in Mapping",IF(NOT(ISNUMBER($D182)),"⚠ amount is missing or is text",IF($D182&lt;0,"Negative — a credit note or a reversal?",""))))</f>
        <v/>
      </c>
    </row>
    <row r="183">
      <c r="A183" s="14" t="n"/>
      <c r="B183" s="6" t="n"/>
      <c r="C183" s="6" t="n"/>
      <c r="D183" s="15" t="n"/>
      <c r="E183" s="16">
        <f>IF($A183="","",IF('P&amp;L'!$B$3="Month",$F183,IF('P&amp;L'!$B$3="Year",TEXT($A183,"yyyy"),$G183)))</f>
        <v/>
      </c>
      <c r="F183" s="16">
        <f>IF($A183="","",TEXT($A183,"yyyy-mm"))</f>
        <v/>
      </c>
      <c r="G183" s="16">
        <f>IF($A183="","",TEXT($A183,"yyyy")&amp;"-Q"&amp;ROUNDUP(MONTH($A183)/3,0))</f>
        <v/>
      </c>
      <c r="H183" s="16">
        <f>IF($A183="","",IFERROR(VLOOKUP($C183,Mapping!$A$5:$G$104,2,FALSE),"⚠ not in Mapping"))</f>
        <v/>
      </c>
      <c r="I183" s="16">
        <f>IF($A183="","",IFERROR(VLOOKUP($C183,Mapping!$A$5:$G$104,3,FALSE),"⚠ unmapped"))</f>
        <v/>
      </c>
      <c r="J183" s="16">
        <f>IF($A183="","",IFERROR(VLOOKUP($C183,Mapping!$A$5:$G$104,4,FALSE),"⚠ unmapped"))</f>
        <v/>
      </c>
      <c r="K183" s="9">
        <f>IF($A183="","",$D183*(1-IFERROR(VLOOKUP($C183,Mapping!$A$5:$G$104,6,FALSE),0)))</f>
        <v/>
      </c>
      <c r="L183" s="16">
        <f>IF($A183="","",IFERROR(VLOOKUP($C183,Mapping!$A$5:$G$104,5,FALSE),""))</f>
        <v/>
      </c>
      <c r="M183" s="9">
        <f>IF($A183="","",$D183*IFERROR(VLOOKUP($C183,Mapping!$A$5:$G$104,6,FALSE),0))</f>
        <v/>
      </c>
      <c r="N183" s="16">
        <f>IF($A183="","",IF(COUNTIFS(Mapping!$A$5:$A$104,$C183)=0,"⚠ account code is not in Mapping",IF(NOT(ISNUMBER($D183)),"⚠ amount is missing or is text",IF($D183&lt;0,"Negative — a credit note or a reversal?",""))))</f>
        <v/>
      </c>
    </row>
    <row r="184">
      <c r="A184" s="14" t="n"/>
      <c r="B184" s="6" t="n"/>
      <c r="C184" s="6" t="n"/>
      <c r="D184" s="15" t="n"/>
      <c r="E184" s="16">
        <f>IF($A184="","",IF('P&amp;L'!$B$3="Month",$F184,IF('P&amp;L'!$B$3="Year",TEXT($A184,"yyyy"),$G184)))</f>
        <v/>
      </c>
      <c r="F184" s="16">
        <f>IF($A184="","",TEXT($A184,"yyyy-mm"))</f>
        <v/>
      </c>
      <c r="G184" s="16">
        <f>IF($A184="","",TEXT($A184,"yyyy")&amp;"-Q"&amp;ROUNDUP(MONTH($A184)/3,0))</f>
        <v/>
      </c>
      <c r="H184" s="16">
        <f>IF($A184="","",IFERROR(VLOOKUP($C184,Mapping!$A$5:$G$104,2,FALSE),"⚠ not in Mapping"))</f>
        <v/>
      </c>
      <c r="I184" s="16">
        <f>IF($A184="","",IFERROR(VLOOKUP($C184,Mapping!$A$5:$G$104,3,FALSE),"⚠ unmapped"))</f>
        <v/>
      </c>
      <c r="J184" s="16">
        <f>IF($A184="","",IFERROR(VLOOKUP($C184,Mapping!$A$5:$G$104,4,FALSE),"⚠ unmapped"))</f>
        <v/>
      </c>
      <c r="K184" s="9">
        <f>IF($A184="","",$D184*(1-IFERROR(VLOOKUP($C184,Mapping!$A$5:$G$104,6,FALSE),0)))</f>
        <v/>
      </c>
      <c r="L184" s="16">
        <f>IF($A184="","",IFERROR(VLOOKUP($C184,Mapping!$A$5:$G$104,5,FALSE),""))</f>
        <v/>
      </c>
      <c r="M184" s="9">
        <f>IF($A184="","",$D184*IFERROR(VLOOKUP($C184,Mapping!$A$5:$G$104,6,FALSE),0))</f>
        <v/>
      </c>
      <c r="N184" s="16">
        <f>IF($A184="","",IF(COUNTIFS(Mapping!$A$5:$A$104,$C184)=0,"⚠ account code is not in Mapping",IF(NOT(ISNUMBER($D184)),"⚠ amount is missing or is text",IF($D184&lt;0,"Negative — a credit note or a reversal?",""))))</f>
        <v/>
      </c>
    </row>
    <row r="185">
      <c r="A185" s="14" t="n"/>
      <c r="B185" s="6" t="n"/>
      <c r="C185" s="6" t="n"/>
      <c r="D185" s="15" t="n"/>
      <c r="E185" s="16">
        <f>IF($A185="","",IF('P&amp;L'!$B$3="Month",$F185,IF('P&amp;L'!$B$3="Year",TEXT($A185,"yyyy"),$G185)))</f>
        <v/>
      </c>
      <c r="F185" s="16">
        <f>IF($A185="","",TEXT($A185,"yyyy-mm"))</f>
        <v/>
      </c>
      <c r="G185" s="16">
        <f>IF($A185="","",TEXT($A185,"yyyy")&amp;"-Q"&amp;ROUNDUP(MONTH($A185)/3,0))</f>
        <v/>
      </c>
      <c r="H185" s="16">
        <f>IF($A185="","",IFERROR(VLOOKUP($C185,Mapping!$A$5:$G$104,2,FALSE),"⚠ not in Mapping"))</f>
        <v/>
      </c>
      <c r="I185" s="16">
        <f>IF($A185="","",IFERROR(VLOOKUP($C185,Mapping!$A$5:$G$104,3,FALSE),"⚠ unmapped"))</f>
        <v/>
      </c>
      <c r="J185" s="16">
        <f>IF($A185="","",IFERROR(VLOOKUP($C185,Mapping!$A$5:$G$104,4,FALSE),"⚠ unmapped"))</f>
        <v/>
      </c>
      <c r="K185" s="9">
        <f>IF($A185="","",$D185*(1-IFERROR(VLOOKUP($C185,Mapping!$A$5:$G$104,6,FALSE),0)))</f>
        <v/>
      </c>
      <c r="L185" s="16">
        <f>IF($A185="","",IFERROR(VLOOKUP($C185,Mapping!$A$5:$G$104,5,FALSE),""))</f>
        <v/>
      </c>
      <c r="M185" s="9">
        <f>IF($A185="","",$D185*IFERROR(VLOOKUP($C185,Mapping!$A$5:$G$104,6,FALSE),0))</f>
        <v/>
      </c>
      <c r="N185" s="16">
        <f>IF($A185="","",IF(COUNTIFS(Mapping!$A$5:$A$104,$C185)=0,"⚠ account code is not in Mapping",IF(NOT(ISNUMBER($D185)),"⚠ amount is missing or is text",IF($D185&lt;0,"Negative — a credit note or a reversal?",""))))</f>
        <v/>
      </c>
    </row>
    <row r="186">
      <c r="A186" s="14" t="n"/>
      <c r="B186" s="6" t="n"/>
      <c r="C186" s="6" t="n"/>
      <c r="D186" s="15" t="n"/>
      <c r="E186" s="16">
        <f>IF($A186="","",IF('P&amp;L'!$B$3="Month",$F186,IF('P&amp;L'!$B$3="Year",TEXT($A186,"yyyy"),$G186)))</f>
        <v/>
      </c>
      <c r="F186" s="16">
        <f>IF($A186="","",TEXT($A186,"yyyy-mm"))</f>
        <v/>
      </c>
      <c r="G186" s="16">
        <f>IF($A186="","",TEXT($A186,"yyyy")&amp;"-Q"&amp;ROUNDUP(MONTH($A186)/3,0))</f>
        <v/>
      </c>
      <c r="H186" s="16">
        <f>IF($A186="","",IFERROR(VLOOKUP($C186,Mapping!$A$5:$G$104,2,FALSE),"⚠ not in Mapping"))</f>
        <v/>
      </c>
      <c r="I186" s="16">
        <f>IF($A186="","",IFERROR(VLOOKUP($C186,Mapping!$A$5:$G$104,3,FALSE),"⚠ unmapped"))</f>
        <v/>
      </c>
      <c r="J186" s="16">
        <f>IF($A186="","",IFERROR(VLOOKUP($C186,Mapping!$A$5:$G$104,4,FALSE),"⚠ unmapped"))</f>
        <v/>
      </c>
      <c r="K186" s="9">
        <f>IF($A186="","",$D186*(1-IFERROR(VLOOKUP($C186,Mapping!$A$5:$G$104,6,FALSE),0)))</f>
        <v/>
      </c>
      <c r="L186" s="16">
        <f>IF($A186="","",IFERROR(VLOOKUP($C186,Mapping!$A$5:$G$104,5,FALSE),""))</f>
        <v/>
      </c>
      <c r="M186" s="9">
        <f>IF($A186="","",$D186*IFERROR(VLOOKUP($C186,Mapping!$A$5:$G$104,6,FALSE),0))</f>
        <v/>
      </c>
      <c r="N186" s="16">
        <f>IF($A186="","",IF(COUNTIFS(Mapping!$A$5:$A$104,$C186)=0,"⚠ account code is not in Mapping",IF(NOT(ISNUMBER($D186)),"⚠ amount is missing or is text",IF($D186&lt;0,"Negative — a credit note or a reversal?",""))))</f>
        <v/>
      </c>
    </row>
    <row r="187">
      <c r="A187" s="14" t="n"/>
      <c r="B187" s="6" t="n"/>
      <c r="C187" s="6" t="n"/>
      <c r="D187" s="15" t="n"/>
      <c r="E187" s="16">
        <f>IF($A187="","",IF('P&amp;L'!$B$3="Month",$F187,IF('P&amp;L'!$B$3="Year",TEXT($A187,"yyyy"),$G187)))</f>
        <v/>
      </c>
      <c r="F187" s="16">
        <f>IF($A187="","",TEXT($A187,"yyyy-mm"))</f>
        <v/>
      </c>
      <c r="G187" s="16">
        <f>IF($A187="","",TEXT($A187,"yyyy")&amp;"-Q"&amp;ROUNDUP(MONTH($A187)/3,0))</f>
        <v/>
      </c>
      <c r="H187" s="16">
        <f>IF($A187="","",IFERROR(VLOOKUP($C187,Mapping!$A$5:$G$104,2,FALSE),"⚠ not in Mapping"))</f>
        <v/>
      </c>
      <c r="I187" s="16">
        <f>IF($A187="","",IFERROR(VLOOKUP($C187,Mapping!$A$5:$G$104,3,FALSE),"⚠ unmapped"))</f>
        <v/>
      </c>
      <c r="J187" s="16">
        <f>IF($A187="","",IFERROR(VLOOKUP($C187,Mapping!$A$5:$G$104,4,FALSE),"⚠ unmapped"))</f>
        <v/>
      </c>
      <c r="K187" s="9">
        <f>IF($A187="","",$D187*(1-IFERROR(VLOOKUP($C187,Mapping!$A$5:$G$104,6,FALSE),0)))</f>
        <v/>
      </c>
      <c r="L187" s="16">
        <f>IF($A187="","",IFERROR(VLOOKUP($C187,Mapping!$A$5:$G$104,5,FALSE),""))</f>
        <v/>
      </c>
      <c r="M187" s="9">
        <f>IF($A187="","",$D187*IFERROR(VLOOKUP($C187,Mapping!$A$5:$G$104,6,FALSE),0))</f>
        <v/>
      </c>
      <c r="N187" s="16">
        <f>IF($A187="","",IF(COUNTIFS(Mapping!$A$5:$A$104,$C187)=0,"⚠ account code is not in Mapping",IF(NOT(ISNUMBER($D187)),"⚠ amount is missing or is text",IF($D187&lt;0,"Negative — a credit note or a reversal?",""))))</f>
        <v/>
      </c>
    </row>
    <row r="188">
      <c r="A188" s="14" t="n"/>
      <c r="B188" s="6" t="n"/>
      <c r="C188" s="6" t="n"/>
      <c r="D188" s="15" t="n"/>
      <c r="E188" s="16">
        <f>IF($A188="","",IF('P&amp;L'!$B$3="Month",$F188,IF('P&amp;L'!$B$3="Year",TEXT($A188,"yyyy"),$G188)))</f>
        <v/>
      </c>
      <c r="F188" s="16">
        <f>IF($A188="","",TEXT($A188,"yyyy-mm"))</f>
        <v/>
      </c>
      <c r="G188" s="16">
        <f>IF($A188="","",TEXT($A188,"yyyy")&amp;"-Q"&amp;ROUNDUP(MONTH($A188)/3,0))</f>
        <v/>
      </c>
      <c r="H188" s="16">
        <f>IF($A188="","",IFERROR(VLOOKUP($C188,Mapping!$A$5:$G$104,2,FALSE),"⚠ not in Mapping"))</f>
        <v/>
      </c>
      <c r="I188" s="16">
        <f>IF($A188="","",IFERROR(VLOOKUP($C188,Mapping!$A$5:$G$104,3,FALSE),"⚠ unmapped"))</f>
        <v/>
      </c>
      <c r="J188" s="16">
        <f>IF($A188="","",IFERROR(VLOOKUP($C188,Mapping!$A$5:$G$104,4,FALSE),"⚠ unmapped"))</f>
        <v/>
      </c>
      <c r="K188" s="9">
        <f>IF($A188="","",$D188*(1-IFERROR(VLOOKUP($C188,Mapping!$A$5:$G$104,6,FALSE),0)))</f>
        <v/>
      </c>
      <c r="L188" s="16">
        <f>IF($A188="","",IFERROR(VLOOKUP($C188,Mapping!$A$5:$G$104,5,FALSE),""))</f>
        <v/>
      </c>
      <c r="M188" s="9">
        <f>IF($A188="","",$D188*IFERROR(VLOOKUP($C188,Mapping!$A$5:$G$104,6,FALSE),0))</f>
        <v/>
      </c>
      <c r="N188" s="16">
        <f>IF($A188="","",IF(COUNTIFS(Mapping!$A$5:$A$104,$C188)=0,"⚠ account code is not in Mapping",IF(NOT(ISNUMBER($D188)),"⚠ amount is missing or is text",IF($D188&lt;0,"Negative — a credit note or a reversal?",""))))</f>
        <v/>
      </c>
    </row>
    <row r="189">
      <c r="A189" s="14" t="n"/>
      <c r="B189" s="6" t="n"/>
      <c r="C189" s="6" t="n"/>
      <c r="D189" s="15" t="n"/>
      <c r="E189" s="16">
        <f>IF($A189="","",IF('P&amp;L'!$B$3="Month",$F189,IF('P&amp;L'!$B$3="Year",TEXT($A189,"yyyy"),$G189)))</f>
        <v/>
      </c>
      <c r="F189" s="16">
        <f>IF($A189="","",TEXT($A189,"yyyy-mm"))</f>
        <v/>
      </c>
      <c r="G189" s="16">
        <f>IF($A189="","",TEXT($A189,"yyyy")&amp;"-Q"&amp;ROUNDUP(MONTH($A189)/3,0))</f>
        <v/>
      </c>
      <c r="H189" s="16">
        <f>IF($A189="","",IFERROR(VLOOKUP($C189,Mapping!$A$5:$G$104,2,FALSE),"⚠ not in Mapping"))</f>
        <v/>
      </c>
      <c r="I189" s="16">
        <f>IF($A189="","",IFERROR(VLOOKUP($C189,Mapping!$A$5:$G$104,3,FALSE),"⚠ unmapped"))</f>
        <v/>
      </c>
      <c r="J189" s="16">
        <f>IF($A189="","",IFERROR(VLOOKUP($C189,Mapping!$A$5:$G$104,4,FALSE),"⚠ unmapped"))</f>
        <v/>
      </c>
      <c r="K189" s="9">
        <f>IF($A189="","",$D189*(1-IFERROR(VLOOKUP($C189,Mapping!$A$5:$G$104,6,FALSE),0)))</f>
        <v/>
      </c>
      <c r="L189" s="16">
        <f>IF($A189="","",IFERROR(VLOOKUP($C189,Mapping!$A$5:$G$104,5,FALSE),""))</f>
        <v/>
      </c>
      <c r="M189" s="9">
        <f>IF($A189="","",$D189*IFERROR(VLOOKUP($C189,Mapping!$A$5:$G$104,6,FALSE),0))</f>
        <v/>
      </c>
      <c r="N189" s="16">
        <f>IF($A189="","",IF(COUNTIFS(Mapping!$A$5:$A$104,$C189)=0,"⚠ account code is not in Mapping",IF(NOT(ISNUMBER($D189)),"⚠ amount is missing or is text",IF($D189&lt;0,"Negative — a credit note or a reversal?",""))))</f>
        <v/>
      </c>
    </row>
    <row r="190">
      <c r="A190" s="14" t="n"/>
      <c r="B190" s="6" t="n"/>
      <c r="C190" s="6" t="n"/>
      <c r="D190" s="15" t="n"/>
      <c r="E190" s="16">
        <f>IF($A190="","",IF('P&amp;L'!$B$3="Month",$F190,IF('P&amp;L'!$B$3="Year",TEXT($A190,"yyyy"),$G190)))</f>
        <v/>
      </c>
      <c r="F190" s="16">
        <f>IF($A190="","",TEXT($A190,"yyyy-mm"))</f>
        <v/>
      </c>
      <c r="G190" s="16">
        <f>IF($A190="","",TEXT($A190,"yyyy")&amp;"-Q"&amp;ROUNDUP(MONTH($A190)/3,0))</f>
        <v/>
      </c>
      <c r="H190" s="16">
        <f>IF($A190="","",IFERROR(VLOOKUP($C190,Mapping!$A$5:$G$104,2,FALSE),"⚠ not in Mapping"))</f>
        <v/>
      </c>
      <c r="I190" s="16">
        <f>IF($A190="","",IFERROR(VLOOKUP($C190,Mapping!$A$5:$G$104,3,FALSE),"⚠ unmapped"))</f>
        <v/>
      </c>
      <c r="J190" s="16">
        <f>IF($A190="","",IFERROR(VLOOKUP($C190,Mapping!$A$5:$G$104,4,FALSE),"⚠ unmapped"))</f>
        <v/>
      </c>
      <c r="K190" s="9">
        <f>IF($A190="","",$D190*(1-IFERROR(VLOOKUP($C190,Mapping!$A$5:$G$104,6,FALSE),0)))</f>
        <v/>
      </c>
      <c r="L190" s="16">
        <f>IF($A190="","",IFERROR(VLOOKUP($C190,Mapping!$A$5:$G$104,5,FALSE),""))</f>
        <v/>
      </c>
      <c r="M190" s="9">
        <f>IF($A190="","",$D190*IFERROR(VLOOKUP($C190,Mapping!$A$5:$G$104,6,FALSE),0))</f>
        <v/>
      </c>
      <c r="N190" s="16">
        <f>IF($A190="","",IF(COUNTIFS(Mapping!$A$5:$A$104,$C190)=0,"⚠ account code is not in Mapping",IF(NOT(ISNUMBER($D190)),"⚠ amount is missing or is text",IF($D190&lt;0,"Negative — a credit note or a reversal?",""))))</f>
        <v/>
      </c>
    </row>
    <row r="191">
      <c r="A191" s="14" t="n"/>
      <c r="B191" s="6" t="n"/>
      <c r="C191" s="6" t="n"/>
      <c r="D191" s="15" t="n"/>
      <c r="E191" s="16">
        <f>IF($A191="","",IF('P&amp;L'!$B$3="Month",$F191,IF('P&amp;L'!$B$3="Year",TEXT($A191,"yyyy"),$G191)))</f>
        <v/>
      </c>
      <c r="F191" s="16">
        <f>IF($A191="","",TEXT($A191,"yyyy-mm"))</f>
        <v/>
      </c>
      <c r="G191" s="16">
        <f>IF($A191="","",TEXT($A191,"yyyy")&amp;"-Q"&amp;ROUNDUP(MONTH($A191)/3,0))</f>
        <v/>
      </c>
      <c r="H191" s="16">
        <f>IF($A191="","",IFERROR(VLOOKUP($C191,Mapping!$A$5:$G$104,2,FALSE),"⚠ not in Mapping"))</f>
        <v/>
      </c>
      <c r="I191" s="16">
        <f>IF($A191="","",IFERROR(VLOOKUP($C191,Mapping!$A$5:$G$104,3,FALSE),"⚠ unmapped"))</f>
        <v/>
      </c>
      <c r="J191" s="16">
        <f>IF($A191="","",IFERROR(VLOOKUP($C191,Mapping!$A$5:$G$104,4,FALSE),"⚠ unmapped"))</f>
        <v/>
      </c>
      <c r="K191" s="9">
        <f>IF($A191="","",$D191*(1-IFERROR(VLOOKUP($C191,Mapping!$A$5:$G$104,6,FALSE),0)))</f>
        <v/>
      </c>
      <c r="L191" s="16">
        <f>IF($A191="","",IFERROR(VLOOKUP($C191,Mapping!$A$5:$G$104,5,FALSE),""))</f>
        <v/>
      </c>
      <c r="M191" s="9">
        <f>IF($A191="","",$D191*IFERROR(VLOOKUP($C191,Mapping!$A$5:$G$104,6,FALSE),0))</f>
        <v/>
      </c>
      <c r="N191" s="16">
        <f>IF($A191="","",IF(COUNTIFS(Mapping!$A$5:$A$104,$C191)=0,"⚠ account code is not in Mapping",IF(NOT(ISNUMBER($D191)),"⚠ amount is missing or is text",IF($D191&lt;0,"Negative — a credit note or a reversal?",""))))</f>
        <v/>
      </c>
    </row>
    <row r="192">
      <c r="A192" s="14" t="n"/>
      <c r="B192" s="6" t="n"/>
      <c r="C192" s="6" t="n"/>
      <c r="D192" s="15" t="n"/>
      <c r="E192" s="16">
        <f>IF($A192="","",IF('P&amp;L'!$B$3="Month",$F192,IF('P&amp;L'!$B$3="Year",TEXT($A192,"yyyy"),$G192)))</f>
        <v/>
      </c>
      <c r="F192" s="16">
        <f>IF($A192="","",TEXT($A192,"yyyy-mm"))</f>
        <v/>
      </c>
      <c r="G192" s="16">
        <f>IF($A192="","",TEXT($A192,"yyyy")&amp;"-Q"&amp;ROUNDUP(MONTH($A192)/3,0))</f>
        <v/>
      </c>
      <c r="H192" s="16">
        <f>IF($A192="","",IFERROR(VLOOKUP($C192,Mapping!$A$5:$G$104,2,FALSE),"⚠ not in Mapping"))</f>
        <v/>
      </c>
      <c r="I192" s="16">
        <f>IF($A192="","",IFERROR(VLOOKUP($C192,Mapping!$A$5:$G$104,3,FALSE),"⚠ unmapped"))</f>
        <v/>
      </c>
      <c r="J192" s="16">
        <f>IF($A192="","",IFERROR(VLOOKUP($C192,Mapping!$A$5:$G$104,4,FALSE),"⚠ unmapped"))</f>
        <v/>
      </c>
      <c r="K192" s="9">
        <f>IF($A192="","",$D192*(1-IFERROR(VLOOKUP($C192,Mapping!$A$5:$G$104,6,FALSE),0)))</f>
        <v/>
      </c>
      <c r="L192" s="16">
        <f>IF($A192="","",IFERROR(VLOOKUP($C192,Mapping!$A$5:$G$104,5,FALSE),""))</f>
        <v/>
      </c>
      <c r="M192" s="9">
        <f>IF($A192="","",$D192*IFERROR(VLOOKUP($C192,Mapping!$A$5:$G$104,6,FALSE),0))</f>
        <v/>
      </c>
      <c r="N192" s="16">
        <f>IF($A192="","",IF(COUNTIFS(Mapping!$A$5:$A$104,$C192)=0,"⚠ account code is not in Mapping",IF(NOT(ISNUMBER($D192)),"⚠ amount is missing or is text",IF($D192&lt;0,"Negative — a credit note or a reversal?",""))))</f>
        <v/>
      </c>
    </row>
    <row r="193">
      <c r="A193" s="14" t="n"/>
      <c r="B193" s="6" t="n"/>
      <c r="C193" s="6" t="n"/>
      <c r="D193" s="15" t="n"/>
      <c r="E193" s="16">
        <f>IF($A193="","",IF('P&amp;L'!$B$3="Month",$F193,IF('P&amp;L'!$B$3="Year",TEXT($A193,"yyyy"),$G193)))</f>
        <v/>
      </c>
      <c r="F193" s="16">
        <f>IF($A193="","",TEXT($A193,"yyyy-mm"))</f>
        <v/>
      </c>
      <c r="G193" s="16">
        <f>IF($A193="","",TEXT($A193,"yyyy")&amp;"-Q"&amp;ROUNDUP(MONTH($A193)/3,0))</f>
        <v/>
      </c>
      <c r="H193" s="16">
        <f>IF($A193="","",IFERROR(VLOOKUP($C193,Mapping!$A$5:$G$104,2,FALSE),"⚠ not in Mapping"))</f>
        <v/>
      </c>
      <c r="I193" s="16">
        <f>IF($A193="","",IFERROR(VLOOKUP($C193,Mapping!$A$5:$G$104,3,FALSE),"⚠ unmapped"))</f>
        <v/>
      </c>
      <c r="J193" s="16">
        <f>IF($A193="","",IFERROR(VLOOKUP($C193,Mapping!$A$5:$G$104,4,FALSE),"⚠ unmapped"))</f>
        <v/>
      </c>
      <c r="K193" s="9">
        <f>IF($A193="","",$D193*(1-IFERROR(VLOOKUP($C193,Mapping!$A$5:$G$104,6,FALSE),0)))</f>
        <v/>
      </c>
      <c r="L193" s="16">
        <f>IF($A193="","",IFERROR(VLOOKUP($C193,Mapping!$A$5:$G$104,5,FALSE),""))</f>
        <v/>
      </c>
      <c r="M193" s="9">
        <f>IF($A193="","",$D193*IFERROR(VLOOKUP($C193,Mapping!$A$5:$G$104,6,FALSE),0))</f>
        <v/>
      </c>
      <c r="N193" s="16">
        <f>IF($A193="","",IF(COUNTIFS(Mapping!$A$5:$A$104,$C193)=0,"⚠ account code is not in Mapping",IF(NOT(ISNUMBER($D193)),"⚠ amount is missing or is text",IF($D193&lt;0,"Negative — a credit note or a reversal?",""))))</f>
        <v/>
      </c>
    </row>
    <row r="194">
      <c r="A194" s="14" t="n"/>
      <c r="B194" s="6" t="n"/>
      <c r="C194" s="6" t="n"/>
      <c r="D194" s="15" t="n"/>
      <c r="E194" s="16">
        <f>IF($A194="","",IF('P&amp;L'!$B$3="Month",$F194,IF('P&amp;L'!$B$3="Year",TEXT($A194,"yyyy"),$G194)))</f>
        <v/>
      </c>
      <c r="F194" s="16">
        <f>IF($A194="","",TEXT($A194,"yyyy-mm"))</f>
        <v/>
      </c>
      <c r="G194" s="16">
        <f>IF($A194="","",TEXT($A194,"yyyy")&amp;"-Q"&amp;ROUNDUP(MONTH($A194)/3,0))</f>
        <v/>
      </c>
      <c r="H194" s="16">
        <f>IF($A194="","",IFERROR(VLOOKUP($C194,Mapping!$A$5:$G$104,2,FALSE),"⚠ not in Mapping"))</f>
        <v/>
      </c>
      <c r="I194" s="16">
        <f>IF($A194="","",IFERROR(VLOOKUP($C194,Mapping!$A$5:$G$104,3,FALSE),"⚠ unmapped"))</f>
        <v/>
      </c>
      <c r="J194" s="16">
        <f>IF($A194="","",IFERROR(VLOOKUP($C194,Mapping!$A$5:$G$104,4,FALSE),"⚠ unmapped"))</f>
        <v/>
      </c>
      <c r="K194" s="9">
        <f>IF($A194="","",$D194*(1-IFERROR(VLOOKUP($C194,Mapping!$A$5:$G$104,6,FALSE),0)))</f>
        <v/>
      </c>
      <c r="L194" s="16">
        <f>IF($A194="","",IFERROR(VLOOKUP($C194,Mapping!$A$5:$G$104,5,FALSE),""))</f>
        <v/>
      </c>
      <c r="M194" s="9">
        <f>IF($A194="","",$D194*IFERROR(VLOOKUP($C194,Mapping!$A$5:$G$104,6,FALSE),0))</f>
        <v/>
      </c>
      <c r="N194" s="16">
        <f>IF($A194="","",IF(COUNTIFS(Mapping!$A$5:$A$104,$C194)=0,"⚠ account code is not in Mapping",IF(NOT(ISNUMBER($D194)),"⚠ amount is missing or is text",IF($D194&lt;0,"Negative — a credit note or a reversal?",""))))</f>
        <v/>
      </c>
    </row>
    <row r="195">
      <c r="A195" s="14" t="n"/>
      <c r="B195" s="6" t="n"/>
      <c r="C195" s="6" t="n"/>
      <c r="D195" s="15" t="n"/>
      <c r="E195" s="16">
        <f>IF($A195="","",IF('P&amp;L'!$B$3="Month",$F195,IF('P&amp;L'!$B$3="Year",TEXT($A195,"yyyy"),$G195)))</f>
        <v/>
      </c>
      <c r="F195" s="16">
        <f>IF($A195="","",TEXT($A195,"yyyy-mm"))</f>
        <v/>
      </c>
      <c r="G195" s="16">
        <f>IF($A195="","",TEXT($A195,"yyyy")&amp;"-Q"&amp;ROUNDUP(MONTH($A195)/3,0))</f>
        <v/>
      </c>
      <c r="H195" s="16">
        <f>IF($A195="","",IFERROR(VLOOKUP($C195,Mapping!$A$5:$G$104,2,FALSE),"⚠ not in Mapping"))</f>
        <v/>
      </c>
      <c r="I195" s="16">
        <f>IF($A195="","",IFERROR(VLOOKUP($C195,Mapping!$A$5:$G$104,3,FALSE),"⚠ unmapped"))</f>
        <v/>
      </c>
      <c r="J195" s="16">
        <f>IF($A195="","",IFERROR(VLOOKUP($C195,Mapping!$A$5:$G$104,4,FALSE),"⚠ unmapped"))</f>
        <v/>
      </c>
      <c r="K195" s="9">
        <f>IF($A195="","",$D195*(1-IFERROR(VLOOKUP($C195,Mapping!$A$5:$G$104,6,FALSE),0)))</f>
        <v/>
      </c>
      <c r="L195" s="16">
        <f>IF($A195="","",IFERROR(VLOOKUP($C195,Mapping!$A$5:$G$104,5,FALSE),""))</f>
        <v/>
      </c>
      <c r="M195" s="9">
        <f>IF($A195="","",$D195*IFERROR(VLOOKUP($C195,Mapping!$A$5:$G$104,6,FALSE),0))</f>
        <v/>
      </c>
      <c r="N195" s="16">
        <f>IF($A195="","",IF(COUNTIFS(Mapping!$A$5:$A$104,$C195)=0,"⚠ account code is not in Mapping",IF(NOT(ISNUMBER($D195)),"⚠ amount is missing or is text",IF($D195&lt;0,"Negative — a credit note or a reversal?",""))))</f>
        <v/>
      </c>
    </row>
    <row r="196">
      <c r="A196" s="14" t="n"/>
      <c r="B196" s="6" t="n"/>
      <c r="C196" s="6" t="n"/>
      <c r="D196" s="15" t="n"/>
      <c r="E196" s="16">
        <f>IF($A196="","",IF('P&amp;L'!$B$3="Month",$F196,IF('P&amp;L'!$B$3="Year",TEXT($A196,"yyyy"),$G196)))</f>
        <v/>
      </c>
      <c r="F196" s="16">
        <f>IF($A196="","",TEXT($A196,"yyyy-mm"))</f>
        <v/>
      </c>
      <c r="G196" s="16">
        <f>IF($A196="","",TEXT($A196,"yyyy")&amp;"-Q"&amp;ROUNDUP(MONTH($A196)/3,0))</f>
        <v/>
      </c>
      <c r="H196" s="16">
        <f>IF($A196="","",IFERROR(VLOOKUP($C196,Mapping!$A$5:$G$104,2,FALSE),"⚠ not in Mapping"))</f>
        <v/>
      </c>
      <c r="I196" s="16">
        <f>IF($A196="","",IFERROR(VLOOKUP($C196,Mapping!$A$5:$G$104,3,FALSE),"⚠ unmapped"))</f>
        <v/>
      </c>
      <c r="J196" s="16">
        <f>IF($A196="","",IFERROR(VLOOKUP($C196,Mapping!$A$5:$G$104,4,FALSE),"⚠ unmapped"))</f>
        <v/>
      </c>
      <c r="K196" s="9">
        <f>IF($A196="","",$D196*(1-IFERROR(VLOOKUP($C196,Mapping!$A$5:$G$104,6,FALSE),0)))</f>
        <v/>
      </c>
      <c r="L196" s="16">
        <f>IF($A196="","",IFERROR(VLOOKUP($C196,Mapping!$A$5:$G$104,5,FALSE),""))</f>
        <v/>
      </c>
      <c r="M196" s="9">
        <f>IF($A196="","",$D196*IFERROR(VLOOKUP($C196,Mapping!$A$5:$G$104,6,FALSE),0))</f>
        <v/>
      </c>
      <c r="N196" s="16">
        <f>IF($A196="","",IF(COUNTIFS(Mapping!$A$5:$A$104,$C196)=0,"⚠ account code is not in Mapping",IF(NOT(ISNUMBER($D196)),"⚠ amount is missing or is text",IF($D196&lt;0,"Negative — a credit note or a reversal?",""))))</f>
        <v/>
      </c>
    </row>
    <row r="197">
      <c r="A197" s="14" t="n"/>
      <c r="B197" s="6" t="n"/>
      <c r="C197" s="6" t="n"/>
      <c r="D197" s="15" t="n"/>
      <c r="E197" s="16">
        <f>IF($A197="","",IF('P&amp;L'!$B$3="Month",$F197,IF('P&amp;L'!$B$3="Year",TEXT($A197,"yyyy"),$G197)))</f>
        <v/>
      </c>
      <c r="F197" s="16">
        <f>IF($A197="","",TEXT($A197,"yyyy-mm"))</f>
        <v/>
      </c>
      <c r="G197" s="16">
        <f>IF($A197="","",TEXT($A197,"yyyy")&amp;"-Q"&amp;ROUNDUP(MONTH($A197)/3,0))</f>
        <v/>
      </c>
      <c r="H197" s="16">
        <f>IF($A197="","",IFERROR(VLOOKUP($C197,Mapping!$A$5:$G$104,2,FALSE),"⚠ not in Mapping"))</f>
        <v/>
      </c>
      <c r="I197" s="16">
        <f>IF($A197="","",IFERROR(VLOOKUP($C197,Mapping!$A$5:$G$104,3,FALSE),"⚠ unmapped"))</f>
        <v/>
      </c>
      <c r="J197" s="16">
        <f>IF($A197="","",IFERROR(VLOOKUP($C197,Mapping!$A$5:$G$104,4,FALSE),"⚠ unmapped"))</f>
        <v/>
      </c>
      <c r="K197" s="9">
        <f>IF($A197="","",$D197*(1-IFERROR(VLOOKUP($C197,Mapping!$A$5:$G$104,6,FALSE),0)))</f>
        <v/>
      </c>
      <c r="L197" s="16">
        <f>IF($A197="","",IFERROR(VLOOKUP($C197,Mapping!$A$5:$G$104,5,FALSE),""))</f>
        <v/>
      </c>
      <c r="M197" s="9">
        <f>IF($A197="","",$D197*IFERROR(VLOOKUP($C197,Mapping!$A$5:$G$104,6,FALSE),0))</f>
        <v/>
      </c>
      <c r="N197" s="16">
        <f>IF($A197="","",IF(COUNTIFS(Mapping!$A$5:$A$104,$C197)=0,"⚠ account code is not in Mapping",IF(NOT(ISNUMBER($D197)),"⚠ amount is missing or is text",IF($D197&lt;0,"Negative — a credit note or a reversal?",""))))</f>
        <v/>
      </c>
    </row>
    <row r="198">
      <c r="A198" s="14" t="n"/>
      <c r="B198" s="6" t="n"/>
      <c r="C198" s="6" t="n"/>
      <c r="D198" s="15" t="n"/>
      <c r="E198" s="16">
        <f>IF($A198="","",IF('P&amp;L'!$B$3="Month",$F198,IF('P&amp;L'!$B$3="Year",TEXT($A198,"yyyy"),$G198)))</f>
        <v/>
      </c>
      <c r="F198" s="16">
        <f>IF($A198="","",TEXT($A198,"yyyy-mm"))</f>
        <v/>
      </c>
      <c r="G198" s="16">
        <f>IF($A198="","",TEXT($A198,"yyyy")&amp;"-Q"&amp;ROUNDUP(MONTH($A198)/3,0))</f>
        <v/>
      </c>
      <c r="H198" s="16">
        <f>IF($A198="","",IFERROR(VLOOKUP($C198,Mapping!$A$5:$G$104,2,FALSE),"⚠ not in Mapping"))</f>
        <v/>
      </c>
      <c r="I198" s="16">
        <f>IF($A198="","",IFERROR(VLOOKUP($C198,Mapping!$A$5:$G$104,3,FALSE),"⚠ unmapped"))</f>
        <v/>
      </c>
      <c r="J198" s="16">
        <f>IF($A198="","",IFERROR(VLOOKUP($C198,Mapping!$A$5:$G$104,4,FALSE),"⚠ unmapped"))</f>
        <v/>
      </c>
      <c r="K198" s="9">
        <f>IF($A198="","",$D198*(1-IFERROR(VLOOKUP($C198,Mapping!$A$5:$G$104,6,FALSE),0)))</f>
        <v/>
      </c>
      <c r="L198" s="16">
        <f>IF($A198="","",IFERROR(VLOOKUP($C198,Mapping!$A$5:$G$104,5,FALSE),""))</f>
        <v/>
      </c>
      <c r="M198" s="9">
        <f>IF($A198="","",$D198*IFERROR(VLOOKUP($C198,Mapping!$A$5:$G$104,6,FALSE),0))</f>
        <v/>
      </c>
      <c r="N198" s="16">
        <f>IF($A198="","",IF(COUNTIFS(Mapping!$A$5:$A$104,$C198)=0,"⚠ account code is not in Mapping",IF(NOT(ISNUMBER($D198)),"⚠ amount is missing or is text",IF($D198&lt;0,"Negative — a credit note or a reversal?",""))))</f>
        <v/>
      </c>
    </row>
    <row r="199">
      <c r="A199" s="14" t="n"/>
      <c r="B199" s="6" t="n"/>
      <c r="C199" s="6" t="n"/>
      <c r="D199" s="15" t="n"/>
      <c r="E199" s="16">
        <f>IF($A199="","",IF('P&amp;L'!$B$3="Month",$F199,IF('P&amp;L'!$B$3="Year",TEXT($A199,"yyyy"),$G199)))</f>
        <v/>
      </c>
      <c r="F199" s="16">
        <f>IF($A199="","",TEXT($A199,"yyyy-mm"))</f>
        <v/>
      </c>
      <c r="G199" s="16">
        <f>IF($A199="","",TEXT($A199,"yyyy")&amp;"-Q"&amp;ROUNDUP(MONTH($A199)/3,0))</f>
        <v/>
      </c>
      <c r="H199" s="16">
        <f>IF($A199="","",IFERROR(VLOOKUP($C199,Mapping!$A$5:$G$104,2,FALSE),"⚠ not in Mapping"))</f>
        <v/>
      </c>
      <c r="I199" s="16">
        <f>IF($A199="","",IFERROR(VLOOKUP($C199,Mapping!$A$5:$G$104,3,FALSE),"⚠ unmapped"))</f>
        <v/>
      </c>
      <c r="J199" s="16">
        <f>IF($A199="","",IFERROR(VLOOKUP($C199,Mapping!$A$5:$G$104,4,FALSE),"⚠ unmapped"))</f>
        <v/>
      </c>
      <c r="K199" s="9">
        <f>IF($A199="","",$D199*(1-IFERROR(VLOOKUP($C199,Mapping!$A$5:$G$104,6,FALSE),0)))</f>
        <v/>
      </c>
      <c r="L199" s="16">
        <f>IF($A199="","",IFERROR(VLOOKUP($C199,Mapping!$A$5:$G$104,5,FALSE),""))</f>
        <v/>
      </c>
      <c r="M199" s="9">
        <f>IF($A199="","",$D199*IFERROR(VLOOKUP($C199,Mapping!$A$5:$G$104,6,FALSE),0))</f>
        <v/>
      </c>
      <c r="N199" s="16">
        <f>IF($A199="","",IF(COUNTIFS(Mapping!$A$5:$A$104,$C199)=0,"⚠ account code is not in Mapping",IF(NOT(ISNUMBER($D199)),"⚠ amount is missing or is text",IF($D199&lt;0,"Negative — a credit note or a reversal?",""))))</f>
        <v/>
      </c>
    </row>
    <row r="200">
      <c r="A200" s="14" t="n"/>
      <c r="B200" s="6" t="n"/>
      <c r="C200" s="6" t="n"/>
      <c r="D200" s="15" t="n"/>
      <c r="E200" s="16">
        <f>IF($A200="","",IF('P&amp;L'!$B$3="Month",$F200,IF('P&amp;L'!$B$3="Year",TEXT($A200,"yyyy"),$G200)))</f>
        <v/>
      </c>
      <c r="F200" s="16">
        <f>IF($A200="","",TEXT($A200,"yyyy-mm"))</f>
        <v/>
      </c>
      <c r="G200" s="16">
        <f>IF($A200="","",TEXT($A200,"yyyy")&amp;"-Q"&amp;ROUNDUP(MONTH($A200)/3,0))</f>
        <v/>
      </c>
      <c r="H200" s="16">
        <f>IF($A200="","",IFERROR(VLOOKUP($C200,Mapping!$A$5:$G$104,2,FALSE),"⚠ not in Mapping"))</f>
        <v/>
      </c>
      <c r="I200" s="16">
        <f>IF($A200="","",IFERROR(VLOOKUP($C200,Mapping!$A$5:$G$104,3,FALSE),"⚠ unmapped"))</f>
        <v/>
      </c>
      <c r="J200" s="16">
        <f>IF($A200="","",IFERROR(VLOOKUP($C200,Mapping!$A$5:$G$104,4,FALSE),"⚠ unmapped"))</f>
        <v/>
      </c>
      <c r="K200" s="9">
        <f>IF($A200="","",$D200*(1-IFERROR(VLOOKUP($C200,Mapping!$A$5:$G$104,6,FALSE),0)))</f>
        <v/>
      </c>
      <c r="L200" s="16">
        <f>IF($A200="","",IFERROR(VLOOKUP($C200,Mapping!$A$5:$G$104,5,FALSE),""))</f>
        <v/>
      </c>
      <c r="M200" s="9">
        <f>IF($A200="","",$D200*IFERROR(VLOOKUP($C200,Mapping!$A$5:$G$104,6,FALSE),0))</f>
        <v/>
      </c>
      <c r="N200" s="16">
        <f>IF($A200="","",IF(COUNTIFS(Mapping!$A$5:$A$104,$C200)=0,"⚠ account code is not in Mapping",IF(NOT(ISNUMBER($D200)),"⚠ amount is missing or is text",IF($D200&lt;0,"Negative — a credit note or a reversal?",""))))</f>
        <v/>
      </c>
    </row>
    <row r="201">
      <c r="A201" s="14" t="n"/>
      <c r="B201" s="6" t="n"/>
      <c r="C201" s="6" t="n"/>
      <c r="D201" s="15" t="n"/>
      <c r="E201" s="16">
        <f>IF($A201="","",IF('P&amp;L'!$B$3="Month",$F201,IF('P&amp;L'!$B$3="Year",TEXT($A201,"yyyy"),$G201)))</f>
        <v/>
      </c>
      <c r="F201" s="16">
        <f>IF($A201="","",TEXT($A201,"yyyy-mm"))</f>
        <v/>
      </c>
      <c r="G201" s="16">
        <f>IF($A201="","",TEXT($A201,"yyyy")&amp;"-Q"&amp;ROUNDUP(MONTH($A201)/3,0))</f>
        <v/>
      </c>
      <c r="H201" s="16">
        <f>IF($A201="","",IFERROR(VLOOKUP($C201,Mapping!$A$5:$G$104,2,FALSE),"⚠ not in Mapping"))</f>
        <v/>
      </c>
      <c r="I201" s="16">
        <f>IF($A201="","",IFERROR(VLOOKUP($C201,Mapping!$A$5:$G$104,3,FALSE),"⚠ unmapped"))</f>
        <v/>
      </c>
      <c r="J201" s="16">
        <f>IF($A201="","",IFERROR(VLOOKUP($C201,Mapping!$A$5:$G$104,4,FALSE),"⚠ unmapped"))</f>
        <v/>
      </c>
      <c r="K201" s="9">
        <f>IF($A201="","",$D201*(1-IFERROR(VLOOKUP($C201,Mapping!$A$5:$G$104,6,FALSE),0)))</f>
        <v/>
      </c>
      <c r="L201" s="16">
        <f>IF($A201="","",IFERROR(VLOOKUP($C201,Mapping!$A$5:$G$104,5,FALSE),""))</f>
        <v/>
      </c>
      <c r="M201" s="9">
        <f>IF($A201="","",$D201*IFERROR(VLOOKUP($C201,Mapping!$A$5:$G$104,6,FALSE),0))</f>
        <v/>
      </c>
      <c r="N201" s="16">
        <f>IF($A201="","",IF(COUNTIFS(Mapping!$A$5:$A$104,$C201)=0,"⚠ account code is not in Mapping",IF(NOT(ISNUMBER($D201)),"⚠ amount is missing or is text",IF($D201&lt;0,"Negative — a credit note or a reversal?",""))))</f>
        <v/>
      </c>
    </row>
    <row r="202">
      <c r="A202" s="14" t="n"/>
      <c r="B202" s="6" t="n"/>
      <c r="C202" s="6" t="n"/>
      <c r="D202" s="15" t="n"/>
      <c r="E202" s="16">
        <f>IF($A202="","",IF('P&amp;L'!$B$3="Month",$F202,IF('P&amp;L'!$B$3="Year",TEXT($A202,"yyyy"),$G202)))</f>
        <v/>
      </c>
      <c r="F202" s="16">
        <f>IF($A202="","",TEXT($A202,"yyyy-mm"))</f>
        <v/>
      </c>
      <c r="G202" s="16">
        <f>IF($A202="","",TEXT($A202,"yyyy")&amp;"-Q"&amp;ROUNDUP(MONTH($A202)/3,0))</f>
        <v/>
      </c>
      <c r="H202" s="16">
        <f>IF($A202="","",IFERROR(VLOOKUP($C202,Mapping!$A$5:$G$104,2,FALSE),"⚠ not in Mapping"))</f>
        <v/>
      </c>
      <c r="I202" s="16">
        <f>IF($A202="","",IFERROR(VLOOKUP($C202,Mapping!$A$5:$G$104,3,FALSE),"⚠ unmapped"))</f>
        <v/>
      </c>
      <c r="J202" s="16">
        <f>IF($A202="","",IFERROR(VLOOKUP($C202,Mapping!$A$5:$G$104,4,FALSE),"⚠ unmapped"))</f>
        <v/>
      </c>
      <c r="K202" s="9">
        <f>IF($A202="","",$D202*(1-IFERROR(VLOOKUP($C202,Mapping!$A$5:$G$104,6,FALSE),0)))</f>
        <v/>
      </c>
      <c r="L202" s="16">
        <f>IF($A202="","",IFERROR(VLOOKUP($C202,Mapping!$A$5:$G$104,5,FALSE),""))</f>
        <v/>
      </c>
      <c r="M202" s="9">
        <f>IF($A202="","",$D202*IFERROR(VLOOKUP($C202,Mapping!$A$5:$G$104,6,FALSE),0))</f>
        <v/>
      </c>
      <c r="N202" s="16">
        <f>IF($A202="","",IF(COUNTIFS(Mapping!$A$5:$A$104,$C202)=0,"⚠ account code is not in Mapping",IF(NOT(ISNUMBER($D202)),"⚠ amount is missing or is text",IF($D202&lt;0,"Negative — a credit note or a reversal?",""))))</f>
        <v/>
      </c>
    </row>
    <row r="203">
      <c r="A203" s="14" t="n"/>
      <c r="B203" s="6" t="n"/>
      <c r="C203" s="6" t="n"/>
      <c r="D203" s="15" t="n"/>
      <c r="E203" s="16">
        <f>IF($A203="","",IF('P&amp;L'!$B$3="Month",$F203,IF('P&amp;L'!$B$3="Year",TEXT($A203,"yyyy"),$G203)))</f>
        <v/>
      </c>
      <c r="F203" s="16">
        <f>IF($A203="","",TEXT($A203,"yyyy-mm"))</f>
        <v/>
      </c>
      <c r="G203" s="16">
        <f>IF($A203="","",TEXT($A203,"yyyy")&amp;"-Q"&amp;ROUNDUP(MONTH($A203)/3,0))</f>
        <v/>
      </c>
      <c r="H203" s="16">
        <f>IF($A203="","",IFERROR(VLOOKUP($C203,Mapping!$A$5:$G$104,2,FALSE),"⚠ not in Mapping"))</f>
        <v/>
      </c>
      <c r="I203" s="16">
        <f>IF($A203="","",IFERROR(VLOOKUP($C203,Mapping!$A$5:$G$104,3,FALSE),"⚠ unmapped"))</f>
        <v/>
      </c>
      <c r="J203" s="16">
        <f>IF($A203="","",IFERROR(VLOOKUP($C203,Mapping!$A$5:$G$104,4,FALSE),"⚠ unmapped"))</f>
        <v/>
      </c>
      <c r="K203" s="9">
        <f>IF($A203="","",$D203*(1-IFERROR(VLOOKUP($C203,Mapping!$A$5:$G$104,6,FALSE),0)))</f>
        <v/>
      </c>
      <c r="L203" s="16">
        <f>IF($A203="","",IFERROR(VLOOKUP($C203,Mapping!$A$5:$G$104,5,FALSE),""))</f>
        <v/>
      </c>
      <c r="M203" s="9">
        <f>IF($A203="","",$D203*IFERROR(VLOOKUP($C203,Mapping!$A$5:$G$104,6,FALSE),0))</f>
        <v/>
      </c>
      <c r="N203" s="16">
        <f>IF($A203="","",IF(COUNTIFS(Mapping!$A$5:$A$104,$C203)=0,"⚠ account code is not in Mapping",IF(NOT(ISNUMBER($D203)),"⚠ amount is missing or is text",IF($D203&lt;0,"Negative — a credit note or a reversal?",""))))</f>
        <v/>
      </c>
    </row>
    <row r="204">
      <c r="A204" s="14" t="n"/>
      <c r="B204" s="6" t="n"/>
      <c r="C204" s="6" t="n"/>
      <c r="D204" s="15" t="n"/>
      <c r="E204" s="16">
        <f>IF($A204="","",IF('P&amp;L'!$B$3="Month",$F204,IF('P&amp;L'!$B$3="Year",TEXT($A204,"yyyy"),$G204)))</f>
        <v/>
      </c>
      <c r="F204" s="16">
        <f>IF($A204="","",TEXT($A204,"yyyy-mm"))</f>
        <v/>
      </c>
      <c r="G204" s="16">
        <f>IF($A204="","",TEXT($A204,"yyyy")&amp;"-Q"&amp;ROUNDUP(MONTH($A204)/3,0))</f>
        <v/>
      </c>
      <c r="H204" s="16">
        <f>IF($A204="","",IFERROR(VLOOKUP($C204,Mapping!$A$5:$G$104,2,FALSE),"⚠ not in Mapping"))</f>
        <v/>
      </c>
      <c r="I204" s="16">
        <f>IF($A204="","",IFERROR(VLOOKUP($C204,Mapping!$A$5:$G$104,3,FALSE),"⚠ unmapped"))</f>
        <v/>
      </c>
      <c r="J204" s="16">
        <f>IF($A204="","",IFERROR(VLOOKUP($C204,Mapping!$A$5:$G$104,4,FALSE),"⚠ unmapped"))</f>
        <v/>
      </c>
      <c r="K204" s="9">
        <f>IF($A204="","",$D204*(1-IFERROR(VLOOKUP($C204,Mapping!$A$5:$G$104,6,FALSE),0)))</f>
        <v/>
      </c>
      <c r="L204" s="16">
        <f>IF($A204="","",IFERROR(VLOOKUP($C204,Mapping!$A$5:$G$104,5,FALSE),""))</f>
        <v/>
      </c>
      <c r="M204" s="9">
        <f>IF($A204="","",$D204*IFERROR(VLOOKUP($C204,Mapping!$A$5:$G$104,6,FALSE),0))</f>
        <v/>
      </c>
      <c r="N204" s="16">
        <f>IF($A204="","",IF(COUNTIFS(Mapping!$A$5:$A$104,$C204)=0,"⚠ account code is not in Mapping",IF(NOT(ISNUMBER($D204)),"⚠ amount is missing or is text",IF($D204&lt;0,"Negative — a credit note or a reversal?",""))))</f>
        <v/>
      </c>
    </row>
    <row r="205">
      <c r="A205" s="14" t="n"/>
      <c r="B205" s="6" t="n"/>
      <c r="C205" s="6" t="n"/>
      <c r="D205" s="15" t="n"/>
      <c r="E205" s="16">
        <f>IF($A205="","",IF('P&amp;L'!$B$3="Month",$F205,IF('P&amp;L'!$B$3="Year",TEXT($A205,"yyyy"),$G205)))</f>
        <v/>
      </c>
      <c r="F205" s="16">
        <f>IF($A205="","",TEXT($A205,"yyyy-mm"))</f>
        <v/>
      </c>
      <c r="G205" s="16">
        <f>IF($A205="","",TEXT($A205,"yyyy")&amp;"-Q"&amp;ROUNDUP(MONTH($A205)/3,0))</f>
        <v/>
      </c>
      <c r="H205" s="16">
        <f>IF($A205="","",IFERROR(VLOOKUP($C205,Mapping!$A$5:$G$104,2,FALSE),"⚠ not in Mapping"))</f>
        <v/>
      </c>
      <c r="I205" s="16">
        <f>IF($A205="","",IFERROR(VLOOKUP($C205,Mapping!$A$5:$G$104,3,FALSE),"⚠ unmapped"))</f>
        <v/>
      </c>
      <c r="J205" s="16">
        <f>IF($A205="","",IFERROR(VLOOKUP($C205,Mapping!$A$5:$G$104,4,FALSE),"⚠ unmapped"))</f>
        <v/>
      </c>
      <c r="K205" s="9">
        <f>IF($A205="","",$D205*(1-IFERROR(VLOOKUP($C205,Mapping!$A$5:$G$104,6,FALSE),0)))</f>
        <v/>
      </c>
      <c r="L205" s="16">
        <f>IF($A205="","",IFERROR(VLOOKUP($C205,Mapping!$A$5:$G$104,5,FALSE),""))</f>
        <v/>
      </c>
      <c r="M205" s="9">
        <f>IF($A205="","",$D205*IFERROR(VLOOKUP($C205,Mapping!$A$5:$G$104,6,FALSE),0))</f>
        <v/>
      </c>
      <c r="N205" s="16">
        <f>IF($A205="","",IF(COUNTIFS(Mapping!$A$5:$A$104,$C205)=0,"⚠ account code is not in Mapping",IF(NOT(ISNUMBER($D205)),"⚠ amount is missing or is text",IF($D205&lt;0,"Negative — a credit note or a reversal?",""))))</f>
        <v/>
      </c>
    </row>
    <row r="206">
      <c r="A206" s="14" t="n"/>
      <c r="B206" s="6" t="n"/>
      <c r="C206" s="6" t="n"/>
      <c r="D206" s="15" t="n"/>
      <c r="E206" s="16">
        <f>IF($A206="","",IF('P&amp;L'!$B$3="Month",$F206,IF('P&amp;L'!$B$3="Year",TEXT($A206,"yyyy"),$G206)))</f>
        <v/>
      </c>
      <c r="F206" s="16">
        <f>IF($A206="","",TEXT($A206,"yyyy-mm"))</f>
        <v/>
      </c>
      <c r="G206" s="16">
        <f>IF($A206="","",TEXT($A206,"yyyy")&amp;"-Q"&amp;ROUNDUP(MONTH($A206)/3,0))</f>
        <v/>
      </c>
      <c r="H206" s="16">
        <f>IF($A206="","",IFERROR(VLOOKUP($C206,Mapping!$A$5:$G$104,2,FALSE),"⚠ not in Mapping"))</f>
        <v/>
      </c>
      <c r="I206" s="16">
        <f>IF($A206="","",IFERROR(VLOOKUP($C206,Mapping!$A$5:$G$104,3,FALSE),"⚠ unmapped"))</f>
        <v/>
      </c>
      <c r="J206" s="16">
        <f>IF($A206="","",IFERROR(VLOOKUP($C206,Mapping!$A$5:$G$104,4,FALSE),"⚠ unmapped"))</f>
        <v/>
      </c>
      <c r="K206" s="9">
        <f>IF($A206="","",$D206*(1-IFERROR(VLOOKUP($C206,Mapping!$A$5:$G$104,6,FALSE),0)))</f>
        <v/>
      </c>
      <c r="L206" s="16">
        <f>IF($A206="","",IFERROR(VLOOKUP($C206,Mapping!$A$5:$G$104,5,FALSE),""))</f>
        <v/>
      </c>
      <c r="M206" s="9">
        <f>IF($A206="","",$D206*IFERROR(VLOOKUP($C206,Mapping!$A$5:$G$104,6,FALSE),0))</f>
        <v/>
      </c>
      <c r="N206" s="16">
        <f>IF($A206="","",IF(COUNTIFS(Mapping!$A$5:$A$104,$C206)=0,"⚠ account code is not in Mapping",IF(NOT(ISNUMBER($D206)),"⚠ amount is missing or is text",IF($D206&lt;0,"Negative — a credit note or a reversal?",""))))</f>
        <v/>
      </c>
    </row>
    <row r="207">
      <c r="A207" s="14" t="n"/>
      <c r="B207" s="6" t="n"/>
      <c r="C207" s="6" t="n"/>
      <c r="D207" s="15" t="n"/>
      <c r="E207" s="16">
        <f>IF($A207="","",IF('P&amp;L'!$B$3="Month",$F207,IF('P&amp;L'!$B$3="Year",TEXT($A207,"yyyy"),$G207)))</f>
        <v/>
      </c>
      <c r="F207" s="16">
        <f>IF($A207="","",TEXT($A207,"yyyy-mm"))</f>
        <v/>
      </c>
      <c r="G207" s="16">
        <f>IF($A207="","",TEXT($A207,"yyyy")&amp;"-Q"&amp;ROUNDUP(MONTH($A207)/3,0))</f>
        <v/>
      </c>
      <c r="H207" s="16">
        <f>IF($A207="","",IFERROR(VLOOKUP($C207,Mapping!$A$5:$G$104,2,FALSE),"⚠ not in Mapping"))</f>
        <v/>
      </c>
      <c r="I207" s="16">
        <f>IF($A207="","",IFERROR(VLOOKUP($C207,Mapping!$A$5:$G$104,3,FALSE),"⚠ unmapped"))</f>
        <v/>
      </c>
      <c r="J207" s="16">
        <f>IF($A207="","",IFERROR(VLOOKUP($C207,Mapping!$A$5:$G$104,4,FALSE),"⚠ unmapped"))</f>
        <v/>
      </c>
      <c r="K207" s="9">
        <f>IF($A207="","",$D207*(1-IFERROR(VLOOKUP($C207,Mapping!$A$5:$G$104,6,FALSE),0)))</f>
        <v/>
      </c>
      <c r="L207" s="16">
        <f>IF($A207="","",IFERROR(VLOOKUP($C207,Mapping!$A$5:$G$104,5,FALSE),""))</f>
        <v/>
      </c>
      <c r="M207" s="9">
        <f>IF($A207="","",$D207*IFERROR(VLOOKUP($C207,Mapping!$A$5:$G$104,6,FALSE),0))</f>
        <v/>
      </c>
      <c r="N207" s="16">
        <f>IF($A207="","",IF(COUNTIFS(Mapping!$A$5:$A$104,$C207)=0,"⚠ account code is not in Mapping",IF(NOT(ISNUMBER($D207)),"⚠ amount is missing or is text",IF($D207&lt;0,"Negative — a credit note or a reversal?",""))))</f>
        <v/>
      </c>
    </row>
    <row r="208">
      <c r="A208" s="14" t="n"/>
      <c r="B208" s="6" t="n"/>
      <c r="C208" s="6" t="n"/>
      <c r="D208" s="15" t="n"/>
      <c r="E208" s="16">
        <f>IF($A208="","",IF('P&amp;L'!$B$3="Month",$F208,IF('P&amp;L'!$B$3="Year",TEXT($A208,"yyyy"),$G208)))</f>
        <v/>
      </c>
      <c r="F208" s="16">
        <f>IF($A208="","",TEXT($A208,"yyyy-mm"))</f>
        <v/>
      </c>
      <c r="G208" s="16">
        <f>IF($A208="","",TEXT($A208,"yyyy")&amp;"-Q"&amp;ROUNDUP(MONTH($A208)/3,0))</f>
        <v/>
      </c>
      <c r="H208" s="16">
        <f>IF($A208="","",IFERROR(VLOOKUP($C208,Mapping!$A$5:$G$104,2,FALSE),"⚠ not in Mapping"))</f>
        <v/>
      </c>
      <c r="I208" s="16">
        <f>IF($A208="","",IFERROR(VLOOKUP($C208,Mapping!$A$5:$G$104,3,FALSE),"⚠ unmapped"))</f>
        <v/>
      </c>
      <c r="J208" s="16">
        <f>IF($A208="","",IFERROR(VLOOKUP($C208,Mapping!$A$5:$G$104,4,FALSE),"⚠ unmapped"))</f>
        <v/>
      </c>
      <c r="K208" s="9">
        <f>IF($A208="","",$D208*(1-IFERROR(VLOOKUP($C208,Mapping!$A$5:$G$104,6,FALSE),0)))</f>
        <v/>
      </c>
      <c r="L208" s="16">
        <f>IF($A208="","",IFERROR(VLOOKUP($C208,Mapping!$A$5:$G$104,5,FALSE),""))</f>
        <v/>
      </c>
      <c r="M208" s="9">
        <f>IF($A208="","",$D208*IFERROR(VLOOKUP($C208,Mapping!$A$5:$G$104,6,FALSE),0))</f>
        <v/>
      </c>
      <c r="N208" s="16">
        <f>IF($A208="","",IF(COUNTIFS(Mapping!$A$5:$A$104,$C208)=0,"⚠ account code is not in Mapping",IF(NOT(ISNUMBER($D208)),"⚠ amount is missing or is text",IF($D208&lt;0,"Negative — a credit note or a reversal?",""))))</f>
        <v/>
      </c>
    </row>
    <row r="209">
      <c r="A209" s="14" t="n"/>
      <c r="B209" s="6" t="n"/>
      <c r="C209" s="6" t="n"/>
      <c r="D209" s="15" t="n"/>
      <c r="E209" s="16">
        <f>IF($A209="","",IF('P&amp;L'!$B$3="Month",$F209,IF('P&amp;L'!$B$3="Year",TEXT($A209,"yyyy"),$G209)))</f>
        <v/>
      </c>
      <c r="F209" s="16">
        <f>IF($A209="","",TEXT($A209,"yyyy-mm"))</f>
        <v/>
      </c>
      <c r="G209" s="16">
        <f>IF($A209="","",TEXT($A209,"yyyy")&amp;"-Q"&amp;ROUNDUP(MONTH($A209)/3,0))</f>
        <v/>
      </c>
      <c r="H209" s="16">
        <f>IF($A209="","",IFERROR(VLOOKUP($C209,Mapping!$A$5:$G$104,2,FALSE),"⚠ not in Mapping"))</f>
        <v/>
      </c>
      <c r="I209" s="16">
        <f>IF($A209="","",IFERROR(VLOOKUP($C209,Mapping!$A$5:$G$104,3,FALSE),"⚠ unmapped"))</f>
        <v/>
      </c>
      <c r="J209" s="16">
        <f>IF($A209="","",IFERROR(VLOOKUP($C209,Mapping!$A$5:$G$104,4,FALSE),"⚠ unmapped"))</f>
        <v/>
      </c>
      <c r="K209" s="9">
        <f>IF($A209="","",$D209*(1-IFERROR(VLOOKUP($C209,Mapping!$A$5:$G$104,6,FALSE),0)))</f>
        <v/>
      </c>
      <c r="L209" s="16">
        <f>IF($A209="","",IFERROR(VLOOKUP($C209,Mapping!$A$5:$G$104,5,FALSE),""))</f>
        <v/>
      </c>
      <c r="M209" s="9">
        <f>IF($A209="","",$D209*IFERROR(VLOOKUP($C209,Mapping!$A$5:$G$104,6,FALSE),0))</f>
        <v/>
      </c>
      <c r="N209" s="16">
        <f>IF($A209="","",IF(COUNTIFS(Mapping!$A$5:$A$104,$C209)=0,"⚠ account code is not in Mapping",IF(NOT(ISNUMBER($D209)),"⚠ amount is missing or is text",IF($D209&lt;0,"Negative — a credit note or a reversal?",""))))</f>
        <v/>
      </c>
    </row>
    <row r="210">
      <c r="A210" s="14" t="n"/>
      <c r="B210" s="6" t="n"/>
      <c r="C210" s="6" t="n"/>
      <c r="D210" s="15" t="n"/>
      <c r="E210" s="16">
        <f>IF($A210="","",IF('P&amp;L'!$B$3="Month",$F210,IF('P&amp;L'!$B$3="Year",TEXT($A210,"yyyy"),$G210)))</f>
        <v/>
      </c>
      <c r="F210" s="16">
        <f>IF($A210="","",TEXT($A210,"yyyy-mm"))</f>
        <v/>
      </c>
      <c r="G210" s="16">
        <f>IF($A210="","",TEXT($A210,"yyyy")&amp;"-Q"&amp;ROUNDUP(MONTH($A210)/3,0))</f>
        <v/>
      </c>
      <c r="H210" s="16">
        <f>IF($A210="","",IFERROR(VLOOKUP($C210,Mapping!$A$5:$G$104,2,FALSE),"⚠ not in Mapping"))</f>
        <v/>
      </c>
      <c r="I210" s="16">
        <f>IF($A210="","",IFERROR(VLOOKUP($C210,Mapping!$A$5:$G$104,3,FALSE),"⚠ unmapped"))</f>
        <v/>
      </c>
      <c r="J210" s="16">
        <f>IF($A210="","",IFERROR(VLOOKUP($C210,Mapping!$A$5:$G$104,4,FALSE),"⚠ unmapped"))</f>
        <v/>
      </c>
      <c r="K210" s="9">
        <f>IF($A210="","",$D210*(1-IFERROR(VLOOKUP($C210,Mapping!$A$5:$G$104,6,FALSE),0)))</f>
        <v/>
      </c>
      <c r="L210" s="16">
        <f>IF($A210="","",IFERROR(VLOOKUP($C210,Mapping!$A$5:$G$104,5,FALSE),""))</f>
        <v/>
      </c>
      <c r="M210" s="9">
        <f>IF($A210="","",$D210*IFERROR(VLOOKUP($C210,Mapping!$A$5:$G$104,6,FALSE),0))</f>
        <v/>
      </c>
      <c r="N210" s="16">
        <f>IF($A210="","",IF(COUNTIFS(Mapping!$A$5:$A$104,$C210)=0,"⚠ account code is not in Mapping",IF(NOT(ISNUMBER($D210)),"⚠ amount is missing or is text",IF($D210&lt;0,"Negative — a credit note or a reversal?",""))))</f>
        <v/>
      </c>
    </row>
    <row r="211">
      <c r="A211" s="14" t="n"/>
      <c r="B211" s="6" t="n"/>
      <c r="C211" s="6" t="n"/>
      <c r="D211" s="15" t="n"/>
      <c r="E211" s="16">
        <f>IF($A211="","",IF('P&amp;L'!$B$3="Month",$F211,IF('P&amp;L'!$B$3="Year",TEXT($A211,"yyyy"),$G211)))</f>
        <v/>
      </c>
      <c r="F211" s="16">
        <f>IF($A211="","",TEXT($A211,"yyyy-mm"))</f>
        <v/>
      </c>
      <c r="G211" s="16">
        <f>IF($A211="","",TEXT($A211,"yyyy")&amp;"-Q"&amp;ROUNDUP(MONTH($A211)/3,0))</f>
        <v/>
      </c>
      <c r="H211" s="16">
        <f>IF($A211="","",IFERROR(VLOOKUP($C211,Mapping!$A$5:$G$104,2,FALSE),"⚠ not in Mapping"))</f>
        <v/>
      </c>
      <c r="I211" s="16">
        <f>IF($A211="","",IFERROR(VLOOKUP($C211,Mapping!$A$5:$G$104,3,FALSE),"⚠ unmapped"))</f>
        <v/>
      </c>
      <c r="J211" s="16">
        <f>IF($A211="","",IFERROR(VLOOKUP($C211,Mapping!$A$5:$G$104,4,FALSE),"⚠ unmapped"))</f>
        <v/>
      </c>
      <c r="K211" s="9">
        <f>IF($A211="","",$D211*(1-IFERROR(VLOOKUP($C211,Mapping!$A$5:$G$104,6,FALSE),0)))</f>
        <v/>
      </c>
      <c r="L211" s="16">
        <f>IF($A211="","",IFERROR(VLOOKUP($C211,Mapping!$A$5:$G$104,5,FALSE),""))</f>
        <v/>
      </c>
      <c r="M211" s="9">
        <f>IF($A211="","",$D211*IFERROR(VLOOKUP($C211,Mapping!$A$5:$G$104,6,FALSE),0))</f>
        <v/>
      </c>
      <c r="N211" s="16">
        <f>IF($A211="","",IF(COUNTIFS(Mapping!$A$5:$A$104,$C211)=0,"⚠ account code is not in Mapping",IF(NOT(ISNUMBER($D211)),"⚠ amount is missing or is text",IF($D211&lt;0,"Negative — a credit note or a reversal?",""))))</f>
        <v/>
      </c>
    </row>
    <row r="212">
      <c r="A212" s="14" t="n"/>
      <c r="B212" s="6" t="n"/>
      <c r="C212" s="6" t="n"/>
      <c r="D212" s="15" t="n"/>
      <c r="E212" s="16">
        <f>IF($A212="","",IF('P&amp;L'!$B$3="Month",$F212,IF('P&amp;L'!$B$3="Year",TEXT($A212,"yyyy"),$G212)))</f>
        <v/>
      </c>
      <c r="F212" s="16">
        <f>IF($A212="","",TEXT($A212,"yyyy-mm"))</f>
        <v/>
      </c>
      <c r="G212" s="16">
        <f>IF($A212="","",TEXT($A212,"yyyy")&amp;"-Q"&amp;ROUNDUP(MONTH($A212)/3,0))</f>
        <v/>
      </c>
      <c r="H212" s="16">
        <f>IF($A212="","",IFERROR(VLOOKUP($C212,Mapping!$A$5:$G$104,2,FALSE),"⚠ not in Mapping"))</f>
        <v/>
      </c>
      <c r="I212" s="16">
        <f>IF($A212="","",IFERROR(VLOOKUP($C212,Mapping!$A$5:$G$104,3,FALSE),"⚠ unmapped"))</f>
        <v/>
      </c>
      <c r="J212" s="16">
        <f>IF($A212="","",IFERROR(VLOOKUP($C212,Mapping!$A$5:$G$104,4,FALSE),"⚠ unmapped"))</f>
        <v/>
      </c>
      <c r="K212" s="9">
        <f>IF($A212="","",$D212*(1-IFERROR(VLOOKUP($C212,Mapping!$A$5:$G$104,6,FALSE),0)))</f>
        <v/>
      </c>
      <c r="L212" s="16">
        <f>IF($A212="","",IFERROR(VLOOKUP($C212,Mapping!$A$5:$G$104,5,FALSE),""))</f>
        <v/>
      </c>
      <c r="M212" s="9">
        <f>IF($A212="","",$D212*IFERROR(VLOOKUP($C212,Mapping!$A$5:$G$104,6,FALSE),0))</f>
        <v/>
      </c>
      <c r="N212" s="16">
        <f>IF($A212="","",IF(COUNTIFS(Mapping!$A$5:$A$104,$C212)=0,"⚠ account code is not in Mapping",IF(NOT(ISNUMBER($D212)),"⚠ amount is missing or is text",IF($D212&lt;0,"Negative — a credit note or a reversal?",""))))</f>
        <v/>
      </c>
    </row>
    <row r="213">
      <c r="A213" s="14" t="n"/>
      <c r="B213" s="6" t="n"/>
      <c r="C213" s="6" t="n"/>
      <c r="D213" s="15" t="n"/>
      <c r="E213" s="16">
        <f>IF($A213="","",IF('P&amp;L'!$B$3="Month",$F213,IF('P&amp;L'!$B$3="Year",TEXT($A213,"yyyy"),$G213)))</f>
        <v/>
      </c>
      <c r="F213" s="16">
        <f>IF($A213="","",TEXT($A213,"yyyy-mm"))</f>
        <v/>
      </c>
      <c r="G213" s="16">
        <f>IF($A213="","",TEXT($A213,"yyyy")&amp;"-Q"&amp;ROUNDUP(MONTH($A213)/3,0))</f>
        <v/>
      </c>
      <c r="H213" s="16">
        <f>IF($A213="","",IFERROR(VLOOKUP($C213,Mapping!$A$5:$G$104,2,FALSE),"⚠ not in Mapping"))</f>
        <v/>
      </c>
      <c r="I213" s="16">
        <f>IF($A213="","",IFERROR(VLOOKUP($C213,Mapping!$A$5:$G$104,3,FALSE),"⚠ unmapped"))</f>
        <v/>
      </c>
      <c r="J213" s="16">
        <f>IF($A213="","",IFERROR(VLOOKUP($C213,Mapping!$A$5:$G$104,4,FALSE),"⚠ unmapped"))</f>
        <v/>
      </c>
      <c r="K213" s="9">
        <f>IF($A213="","",$D213*(1-IFERROR(VLOOKUP($C213,Mapping!$A$5:$G$104,6,FALSE),0)))</f>
        <v/>
      </c>
      <c r="L213" s="16">
        <f>IF($A213="","",IFERROR(VLOOKUP($C213,Mapping!$A$5:$G$104,5,FALSE),""))</f>
        <v/>
      </c>
      <c r="M213" s="9">
        <f>IF($A213="","",$D213*IFERROR(VLOOKUP($C213,Mapping!$A$5:$G$104,6,FALSE),0))</f>
        <v/>
      </c>
      <c r="N213" s="16">
        <f>IF($A213="","",IF(COUNTIFS(Mapping!$A$5:$A$104,$C213)=0,"⚠ account code is not in Mapping",IF(NOT(ISNUMBER($D213)),"⚠ amount is missing or is text",IF($D213&lt;0,"Negative — a credit note or a reversal?",""))))</f>
        <v/>
      </c>
    </row>
    <row r="214">
      <c r="A214" s="14" t="n"/>
      <c r="B214" s="6" t="n"/>
      <c r="C214" s="6" t="n"/>
      <c r="D214" s="15" t="n"/>
      <c r="E214" s="16">
        <f>IF($A214="","",IF('P&amp;L'!$B$3="Month",$F214,IF('P&amp;L'!$B$3="Year",TEXT($A214,"yyyy"),$G214)))</f>
        <v/>
      </c>
      <c r="F214" s="16">
        <f>IF($A214="","",TEXT($A214,"yyyy-mm"))</f>
        <v/>
      </c>
      <c r="G214" s="16">
        <f>IF($A214="","",TEXT($A214,"yyyy")&amp;"-Q"&amp;ROUNDUP(MONTH($A214)/3,0))</f>
        <v/>
      </c>
      <c r="H214" s="16">
        <f>IF($A214="","",IFERROR(VLOOKUP($C214,Mapping!$A$5:$G$104,2,FALSE),"⚠ not in Mapping"))</f>
        <v/>
      </c>
      <c r="I214" s="16">
        <f>IF($A214="","",IFERROR(VLOOKUP($C214,Mapping!$A$5:$G$104,3,FALSE),"⚠ unmapped"))</f>
        <v/>
      </c>
      <c r="J214" s="16">
        <f>IF($A214="","",IFERROR(VLOOKUP($C214,Mapping!$A$5:$G$104,4,FALSE),"⚠ unmapped"))</f>
        <v/>
      </c>
      <c r="K214" s="9">
        <f>IF($A214="","",$D214*(1-IFERROR(VLOOKUP($C214,Mapping!$A$5:$G$104,6,FALSE),0)))</f>
        <v/>
      </c>
      <c r="L214" s="16">
        <f>IF($A214="","",IFERROR(VLOOKUP($C214,Mapping!$A$5:$G$104,5,FALSE),""))</f>
        <v/>
      </c>
      <c r="M214" s="9">
        <f>IF($A214="","",$D214*IFERROR(VLOOKUP($C214,Mapping!$A$5:$G$104,6,FALSE),0))</f>
        <v/>
      </c>
      <c r="N214" s="16">
        <f>IF($A214="","",IF(COUNTIFS(Mapping!$A$5:$A$104,$C214)=0,"⚠ account code is not in Mapping",IF(NOT(ISNUMBER($D214)),"⚠ amount is missing or is text",IF($D214&lt;0,"Negative — a credit note or a reversal?",""))))</f>
        <v/>
      </c>
    </row>
    <row r="215">
      <c r="A215" s="14" t="n"/>
      <c r="B215" s="6" t="n"/>
      <c r="C215" s="6" t="n"/>
      <c r="D215" s="15" t="n"/>
      <c r="E215" s="16">
        <f>IF($A215="","",IF('P&amp;L'!$B$3="Month",$F215,IF('P&amp;L'!$B$3="Year",TEXT($A215,"yyyy"),$G215)))</f>
        <v/>
      </c>
      <c r="F215" s="16">
        <f>IF($A215="","",TEXT($A215,"yyyy-mm"))</f>
        <v/>
      </c>
      <c r="G215" s="16">
        <f>IF($A215="","",TEXT($A215,"yyyy")&amp;"-Q"&amp;ROUNDUP(MONTH($A215)/3,0))</f>
        <v/>
      </c>
      <c r="H215" s="16">
        <f>IF($A215="","",IFERROR(VLOOKUP($C215,Mapping!$A$5:$G$104,2,FALSE),"⚠ not in Mapping"))</f>
        <v/>
      </c>
      <c r="I215" s="16">
        <f>IF($A215="","",IFERROR(VLOOKUP($C215,Mapping!$A$5:$G$104,3,FALSE),"⚠ unmapped"))</f>
        <v/>
      </c>
      <c r="J215" s="16">
        <f>IF($A215="","",IFERROR(VLOOKUP($C215,Mapping!$A$5:$G$104,4,FALSE),"⚠ unmapped"))</f>
        <v/>
      </c>
      <c r="K215" s="9">
        <f>IF($A215="","",$D215*(1-IFERROR(VLOOKUP($C215,Mapping!$A$5:$G$104,6,FALSE),0)))</f>
        <v/>
      </c>
      <c r="L215" s="16">
        <f>IF($A215="","",IFERROR(VLOOKUP($C215,Mapping!$A$5:$G$104,5,FALSE),""))</f>
        <v/>
      </c>
      <c r="M215" s="9">
        <f>IF($A215="","",$D215*IFERROR(VLOOKUP($C215,Mapping!$A$5:$G$104,6,FALSE),0))</f>
        <v/>
      </c>
      <c r="N215" s="16">
        <f>IF($A215="","",IF(COUNTIFS(Mapping!$A$5:$A$104,$C215)=0,"⚠ account code is not in Mapping",IF(NOT(ISNUMBER($D215)),"⚠ amount is missing or is text",IF($D215&lt;0,"Negative — a credit note or a reversal?",""))))</f>
        <v/>
      </c>
    </row>
    <row r="216">
      <c r="A216" s="14" t="n"/>
      <c r="B216" s="6" t="n"/>
      <c r="C216" s="6" t="n"/>
      <c r="D216" s="15" t="n"/>
      <c r="E216" s="16">
        <f>IF($A216="","",IF('P&amp;L'!$B$3="Month",$F216,IF('P&amp;L'!$B$3="Year",TEXT($A216,"yyyy"),$G216)))</f>
        <v/>
      </c>
      <c r="F216" s="16">
        <f>IF($A216="","",TEXT($A216,"yyyy-mm"))</f>
        <v/>
      </c>
      <c r="G216" s="16">
        <f>IF($A216="","",TEXT($A216,"yyyy")&amp;"-Q"&amp;ROUNDUP(MONTH($A216)/3,0))</f>
        <v/>
      </c>
      <c r="H216" s="16">
        <f>IF($A216="","",IFERROR(VLOOKUP($C216,Mapping!$A$5:$G$104,2,FALSE),"⚠ not in Mapping"))</f>
        <v/>
      </c>
      <c r="I216" s="16">
        <f>IF($A216="","",IFERROR(VLOOKUP($C216,Mapping!$A$5:$G$104,3,FALSE),"⚠ unmapped"))</f>
        <v/>
      </c>
      <c r="J216" s="16">
        <f>IF($A216="","",IFERROR(VLOOKUP($C216,Mapping!$A$5:$G$104,4,FALSE),"⚠ unmapped"))</f>
        <v/>
      </c>
      <c r="K216" s="9">
        <f>IF($A216="","",$D216*(1-IFERROR(VLOOKUP($C216,Mapping!$A$5:$G$104,6,FALSE),0)))</f>
        <v/>
      </c>
      <c r="L216" s="16">
        <f>IF($A216="","",IFERROR(VLOOKUP($C216,Mapping!$A$5:$G$104,5,FALSE),""))</f>
        <v/>
      </c>
      <c r="M216" s="9">
        <f>IF($A216="","",$D216*IFERROR(VLOOKUP($C216,Mapping!$A$5:$G$104,6,FALSE),0))</f>
        <v/>
      </c>
      <c r="N216" s="16">
        <f>IF($A216="","",IF(COUNTIFS(Mapping!$A$5:$A$104,$C216)=0,"⚠ account code is not in Mapping",IF(NOT(ISNUMBER($D216)),"⚠ amount is missing or is text",IF($D216&lt;0,"Negative — a credit note or a reversal?",""))))</f>
        <v/>
      </c>
    </row>
    <row r="217">
      <c r="A217" s="14" t="n"/>
      <c r="B217" s="6" t="n"/>
      <c r="C217" s="6" t="n"/>
      <c r="D217" s="15" t="n"/>
      <c r="E217" s="16">
        <f>IF($A217="","",IF('P&amp;L'!$B$3="Month",$F217,IF('P&amp;L'!$B$3="Year",TEXT($A217,"yyyy"),$G217)))</f>
        <v/>
      </c>
      <c r="F217" s="16">
        <f>IF($A217="","",TEXT($A217,"yyyy-mm"))</f>
        <v/>
      </c>
      <c r="G217" s="16">
        <f>IF($A217="","",TEXT($A217,"yyyy")&amp;"-Q"&amp;ROUNDUP(MONTH($A217)/3,0))</f>
        <v/>
      </c>
      <c r="H217" s="16">
        <f>IF($A217="","",IFERROR(VLOOKUP($C217,Mapping!$A$5:$G$104,2,FALSE),"⚠ not in Mapping"))</f>
        <v/>
      </c>
      <c r="I217" s="16">
        <f>IF($A217="","",IFERROR(VLOOKUP($C217,Mapping!$A$5:$G$104,3,FALSE),"⚠ unmapped"))</f>
        <v/>
      </c>
      <c r="J217" s="16">
        <f>IF($A217="","",IFERROR(VLOOKUP($C217,Mapping!$A$5:$G$104,4,FALSE),"⚠ unmapped"))</f>
        <v/>
      </c>
      <c r="K217" s="9">
        <f>IF($A217="","",$D217*(1-IFERROR(VLOOKUP($C217,Mapping!$A$5:$G$104,6,FALSE),0)))</f>
        <v/>
      </c>
      <c r="L217" s="16">
        <f>IF($A217="","",IFERROR(VLOOKUP($C217,Mapping!$A$5:$G$104,5,FALSE),""))</f>
        <v/>
      </c>
      <c r="M217" s="9">
        <f>IF($A217="","",$D217*IFERROR(VLOOKUP($C217,Mapping!$A$5:$G$104,6,FALSE),0))</f>
        <v/>
      </c>
      <c r="N217" s="16">
        <f>IF($A217="","",IF(COUNTIFS(Mapping!$A$5:$A$104,$C217)=0,"⚠ account code is not in Mapping",IF(NOT(ISNUMBER($D217)),"⚠ amount is missing or is text",IF($D217&lt;0,"Negative — a credit note or a reversal?",""))))</f>
        <v/>
      </c>
    </row>
    <row r="218">
      <c r="A218" s="14" t="n"/>
      <c r="B218" s="6" t="n"/>
      <c r="C218" s="6" t="n"/>
      <c r="D218" s="15" t="n"/>
      <c r="E218" s="16">
        <f>IF($A218="","",IF('P&amp;L'!$B$3="Month",$F218,IF('P&amp;L'!$B$3="Year",TEXT($A218,"yyyy"),$G218)))</f>
        <v/>
      </c>
      <c r="F218" s="16">
        <f>IF($A218="","",TEXT($A218,"yyyy-mm"))</f>
        <v/>
      </c>
      <c r="G218" s="16">
        <f>IF($A218="","",TEXT($A218,"yyyy")&amp;"-Q"&amp;ROUNDUP(MONTH($A218)/3,0))</f>
        <v/>
      </c>
      <c r="H218" s="16">
        <f>IF($A218="","",IFERROR(VLOOKUP($C218,Mapping!$A$5:$G$104,2,FALSE),"⚠ not in Mapping"))</f>
        <v/>
      </c>
      <c r="I218" s="16">
        <f>IF($A218="","",IFERROR(VLOOKUP($C218,Mapping!$A$5:$G$104,3,FALSE),"⚠ unmapped"))</f>
        <v/>
      </c>
      <c r="J218" s="16">
        <f>IF($A218="","",IFERROR(VLOOKUP($C218,Mapping!$A$5:$G$104,4,FALSE),"⚠ unmapped"))</f>
        <v/>
      </c>
      <c r="K218" s="9">
        <f>IF($A218="","",$D218*(1-IFERROR(VLOOKUP($C218,Mapping!$A$5:$G$104,6,FALSE),0)))</f>
        <v/>
      </c>
      <c r="L218" s="16">
        <f>IF($A218="","",IFERROR(VLOOKUP($C218,Mapping!$A$5:$G$104,5,FALSE),""))</f>
        <v/>
      </c>
      <c r="M218" s="9">
        <f>IF($A218="","",$D218*IFERROR(VLOOKUP($C218,Mapping!$A$5:$G$104,6,FALSE),0))</f>
        <v/>
      </c>
      <c r="N218" s="16">
        <f>IF($A218="","",IF(COUNTIFS(Mapping!$A$5:$A$104,$C218)=0,"⚠ account code is not in Mapping",IF(NOT(ISNUMBER($D218)),"⚠ amount is missing or is text",IF($D218&lt;0,"Negative — a credit note or a reversal?",""))))</f>
        <v/>
      </c>
    </row>
    <row r="219">
      <c r="A219" s="14" t="n"/>
      <c r="B219" s="6" t="n"/>
      <c r="C219" s="6" t="n"/>
      <c r="D219" s="15" t="n"/>
      <c r="E219" s="16">
        <f>IF($A219="","",IF('P&amp;L'!$B$3="Month",$F219,IF('P&amp;L'!$B$3="Year",TEXT($A219,"yyyy"),$G219)))</f>
        <v/>
      </c>
      <c r="F219" s="16">
        <f>IF($A219="","",TEXT($A219,"yyyy-mm"))</f>
        <v/>
      </c>
      <c r="G219" s="16">
        <f>IF($A219="","",TEXT($A219,"yyyy")&amp;"-Q"&amp;ROUNDUP(MONTH($A219)/3,0))</f>
        <v/>
      </c>
      <c r="H219" s="16">
        <f>IF($A219="","",IFERROR(VLOOKUP($C219,Mapping!$A$5:$G$104,2,FALSE),"⚠ not in Mapping"))</f>
        <v/>
      </c>
      <c r="I219" s="16">
        <f>IF($A219="","",IFERROR(VLOOKUP($C219,Mapping!$A$5:$G$104,3,FALSE),"⚠ unmapped"))</f>
        <v/>
      </c>
      <c r="J219" s="16">
        <f>IF($A219="","",IFERROR(VLOOKUP($C219,Mapping!$A$5:$G$104,4,FALSE),"⚠ unmapped"))</f>
        <v/>
      </c>
      <c r="K219" s="9">
        <f>IF($A219="","",$D219*(1-IFERROR(VLOOKUP($C219,Mapping!$A$5:$G$104,6,FALSE),0)))</f>
        <v/>
      </c>
      <c r="L219" s="16">
        <f>IF($A219="","",IFERROR(VLOOKUP($C219,Mapping!$A$5:$G$104,5,FALSE),""))</f>
        <v/>
      </c>
      <c r="M219" s="9">
        <f>IF($A219="","",$D219*IFERROR(VLOOKUP($C219,Mapping!$A$5:$G$104,6,FALSE),0))</f>
        <v/>
      </c>
      <c r="N219" s="16">
        <f>IF($A219="","",IF(COUNTIFS(Mapping!$A$5:$A$104,$C219)=0,"⚠ account code is not in Mapping",IF(NOT(ISNUMBER($D219)),"⚠ amount is missing or is text",IF($D219&lt;0,"Negative — a credit note or a reversal?",""))))</f>
        <v/>
      </c>
    </row>
    <row r="220">
      <c r="A220" s="14" t="n"/>
      <c r="B220" s="6" t="n"/>
      <c r="C220" s="6" t="n"/>
      <c r="D220" s="15" t="n"/>
      <c r="E220" s="16">
        <f>IF($A220="","",IF('P&amp;L'!$B$3="Month",$F220,IF('P&amp;L'!$B$3="Year",TEXT($A220,"yyyy"),$G220)))</f>
        <v/>
      </c>
      <c r="F220" s="16">
        <f>IF($A220="","",TEXT($A220,"yyyy-mm"))</f>
        <v/>
      </c>
      <c r="G220" s="16">
        <f>IF($A220="","",TEXT($A220,"yyyy")&amp;"-Q"&amp;ROUNDUP(MONTH($A220)/3,0))</f>
        <v/>
      </c>
      <c r="H220" s="16">
        <f>IF($A220="","",IFERROR(VLOOKUP($C220,Mapping!$A$5:$G$104,2,FALSE),"⚠ not in Mapping"))</f>
        <v/>
      </c>
      <c r="I220" s="16">
        <f>IF($A220="","",IFERROR(VLOOKUP($C220,Mapping!$A$5:$G$104,3,FALSE),"⚠ unmapped"))</f>
        <v/>
      </c>
      <c r="J220" s="16">
        <f>IF($A220="","",IFERROR(VLOOKUP($C220,Mapping!$A$5:$G$104,4,FALSE),"⚠ unmapped"))</f>
        <v/>
      </c>
      <c r="K220" s="9">
        <f>IF($A220="","",$D220*(1-IFERROR(VLOOKUP($C220,Mapping!$A$5:$G$104,6,FALSE),0)))</f>
        <v/>
      </c>
      <c r="L220" s="16">
        <f>IF($A220="","",IFERROR(VLOOKUP($C220,Mapping!$A$5:$G$104,5,FALSE),""))</f>
        <v/>
      </c>
      <c r="M220" s="9">
        <f>IF($A220="","",$D220*IFERROR(VLOOKUP($C220,Mapping!$A$5:$G$104,6,FALSE),0))</f>
        <v/>
      </c>
      <c r="N220" s="16">
        <f>IF($A220="","",IF(COUNTIFS(Mapping!$A$5:$A$104,$C220)=0,"⚠ account code is not in Mapping",IF(NOT(ISNUMBER($D220)),"⚠ amount is missing or is text",IF($D220&lt;0,"Negative — a credit note or a reversal?",""))))</f>
        <v/>
      </c>
    </row>
    <row r="221">
      <c r="A221" s="14" t="n"/>
      <c r="B221" s="6" t="n"/>
      <c r="C221" s="6" t="n"/>
      <c r="D221" s="15" t="n"/>
      <c r="E221" s="16">
        <f>IF($A221="","",IF('P&amp;L'!$B$3="Month",$F221,IF('P&amp;L'!$B$3="Year",TEXT($A221,"yyyy"),$G221)))</f>
        <v/>
      </c>
      <c r="F221" s="16">
        <f>IF($A221="","",TEXT($A221,"yyyy-mm"))</f>
        <v/>
      </c>
      <c r="G221" s="16">
        <f>IF($A221="","",TEXT($A221,"yyyy")&amp;"-Q"&amp;ROUNDUP(MONTH($A221)/3,0))</f>
        <v/>
      </c>
      <c r="H221" s="16">
        <f>IF($A221="","",IFERROR(VLOOKUP($C221,Mapping!$A$5:$G$104,2,FALSE),"⚠ not in Mapping"))</f>
        <v/>
      </c>
      <c r="I221" s="16">
        <f>IF($A221="","",IFERROR(VLOOKUP($C221,Mapping!$A$5:$G$104,3,FALSE),"⚠ unmapped"))</f>
        <v/>
      </c>
      <c r="J221" s="16">
        <f>IF($A221="","",IFERROR(VLOOKUP($C221,Mapping!$A$5:$G$104,4,FALSE),"⚠ unmapped"))</f>
        <v/>
      </c>
      <c r="K221" s="9">
        <f>IF($A221="","",$D221*(1-IFERROR(VLOOKUP($C221,Mapping!$A$5:$G$104,6,FALSE),0)))</f>
        <v/>
      </c>
      <c r="L221" s="16">
        <f>IF($A221="","",IFERROR(VLOOKUP($C221,Mapping!$A$5:$G$104,5,FALSE),""))</f>
        <v/>
      </c>
      <c r="M221" s="9">
        <f>IF($A221="","",$D221*IFERROR(VLOOKUP($C221,Mapping!$A$5:$G$104,6,FALSE),0))</f>
        <v/>
      </c>
      <c r="N221" s="16">
        <f>IF($A221="","",IF(COUNTIFS(Mapping!$A$5:$A$104,$C221)=0,"⚠ account code is not in Mapping",IF(NOT(ISNUMBER($D221)),"⚠ amount is missing or is text",IF($D221&lt;0,"Negative — a credit note or a reversal?",""))))</f>
        <v/>
      </c>
    </row>
    <row r="222">
      <c r="A222" s="14" t="n"/>
      <c r="B222" s="6" t="n"/>
      <c r="C222" s="6" t="n"/>
      <c r="D222" s="15" t="n"/>
      <c r="E222" s="16">
        <f>IF($A222="","",IF('P&amp;L'!$B$3="Month",$F222,IF('P&amp;L'!$B$3="Year",TEXT($A222,"yyyy"),$G222)))</f>
        <v/>
      </c>
      <c r="F222" s="16">
        <f>IF($A222="","",TEXT($A222,"yyyy-mm"))</f>
        <v/>
      </c>
      <c r="G222" s="16">
        <f>IF($A222="","",TEXT($A222,"yyyy")&amp;"-Q"&amp;ROUNDUP(MONTH($A222)/3,0))</f>
        <v/>
      </c>
      <c r="H222" s="16">
        <f>IF($A222="","",IFERROR(VLOOKUP($C222,Mapping!$A$5:$G$104,2,FALSE),"⚠ not in Mapping"))</f>
        <v/>
      </c>
      <c r="I222" s="16">
        <f>IF($A222="","",IFERROR(VLOOKUP($C222,Mapping!$A$5:$G$104,3,FALSE),"⚠ unmapped"))</f>
        <v/>
      </c>
      <c r="J222" s="16">
        <f>IF($A222="","",IFERROR(VLOOKUP($C222,Mapping!$A$5:$G$104,4,FALSE),"⚠ unmapped"))</f>
        <v/>
      </c>
      <c r="K222" s="9">
        <f>IF($A222="","",$D222*(1-IFERROR(VLOOKUP($C222,Mapping!$A$5:$G$104,6,FALSE),0)))</f>
        <v/>
      </c>
      <c r="L222" s="16">
        <f>IF($A222="","",IFERROR(VLOOKUP($C222,Mapping!$A$5:$G$104,5,FALSE),""))</f>
        <v/>
      </c>
      <c r="M222" s="9">
        <f>IF($A222="","",$D222*IFERROR(VLOOKUP($C222,Mapping!$A$5:$G$104,6,FALSE),0))</f>
        <v/>
      </c>
      <c r="N222" s="16">
        <f>IF($A222="","",IF(COUNTIFS(Mapping!$A$5:$A$104,$C222)=0,"⚠ account code is not in Mapping",IF(NOT(ISNUMBER($D222)),"⚠ amount is missing or is text",IF($D222&lt;0,"Negative — a credit note or a reversal?",""))))</f>
        <v/>
      </c>
    </row>
    <row r="223">
      <c r="A223" s="14" t="n"/>
      <c r="B223" s="6" t="n"/>
      <c r="C223" s="6" t="n"/>
      <c r="D223" s="15" t="n"/>
      <c r="E223" s="16">
        <f>IF($A223="","",IF('P&amp;L'!$B$3="Month",$F223,IF('P&amp;L'!$B$3="Year",TEXT($A223,"yyyy"),$G223)))</f>
        <v/>
      </c>
      <c r="F223" s="16">
        <f>IF($A223="","",TEXT($A223,"yyyy-mm"))</f>
        <v/>
      </c>
      <c r="G223" s="16">
        <f>IF($A223="","",TEXT($A223,"yyyy")&amp;"-Q"&amp;ROUNDUP(MONTH($A223)/3,0))</f>
        <v/>
      </c>
      <c r="H223" s="16">
        <f>IF($A223="","",IFERROR(VLOOKUP($C223,Mapping!$A$5:$G$104,2,FALSE),"⚠ not in Mapping"))</f>
        <v/>
      </c>
      <c r="I223" s="16">
        <f>IF($A223="","",IFERROR(VLOOKUP($C223,Mapping!$A$5:$G$104,3,FALSE),"⚠ unmapped"))</f>
        <v/>
      </c>
      <c r="J223" s="16">
        <f>IF($A223="","",IFERROR(VLOOKUP($C223,Mapping!$A$5:$G$104,4,FALSE),"⚠ unmapped"))</f>
        <v/>
      </c>
      <c r="K223" s="9">
        <f>IF($A223="","",$D223*(1-IFERROR(VLOOKUP($C223,Mapping!$A$5:$G$104,6,FALSE),0)))</f>
        <v/>
      </c>
      <c r="L223" s="16">
        <f>IF($A223="","",IFERROR(VLOOKUP($C223,Mapping!$A$5:$G$104,5,FALSE),""))</f>
        <v/>
      </c>
      <c r="M223" s="9">
        <f>IF($A223="","",$D223*IFERROR(VLOOKUP($C223,Mapping!$A$5:$G$104,6,FALSE),0))</f>
        <v/>
      </c>
      <c r="N223" s="16">
        <f>IF($A223="","",IF(COUNTIFS(Mapping!$A$5:$A$104,$C223)=0,"⚠ account code is not in Mapping",IF(NOT(ISNUMBER($D223)),"⚠ amount is missing or is text",IF($D223&lt;0,"Negative — a credit note or a reversal?",""))))</f>
        <v/>
      </c>
    </row>
    <row r="224">
      <c r="A224" s="14" t="n"/>
      <c r="B224" s="6" t="n"/>
      <c r="C224" s="6" t="n"/>
      <c r="D224" s="15" t="n"/>
      <c r="E224" s="16">
        <f>IF($A224="","",IF('P&amp;L'!$B$3="Month",$F224,IF('P&amp;L'!$B$3="Year",TEXT($A224,"yyyy"),$G224)))</f>
        <v/>
      </c>
      <c r="F224" s="16">
        <f>IF($A224="","",TEXT($A224,"yyyy-mm"))</f>
        <v/>
      </c>
      <c r="G224" s="16">
        <f>IF($A224="","",TEXT($A224,"yyyy")&amp;"-Q"&amp;ROUNDUP(MONTH($A224)/3,0))</f>
        <v/>
      </c>
      <c r="H224" s="16">
        <f>IF($A224="","",IFERROR(VLOOKUP($C224,Mapping!$A$5:$G$104,2,FALSE),"⚠ not in Mapping"))</f>
        <v/>
      </c>
      <c r="I224" s="16">
        <f>IF($A224="","",IFERROR(VLOOKUP($C224,Mapping!$A$5:$G$104,3,FALSE),"⚠ unmapped"))</f>
        <v/>
      </c>
      <c r="J224" s="16">
        <f>IF($A224="","",IFERROR(VLOOKUP($C224,Mapping!$A$5:$G$104,4,FALSE),"⚠ unmapped"))</f>
        <v/>
      </c>
      <c r="K224" s="9">
        <f>IF($A224="","",$D224*(1-IFERROR(VLOOKUP($C224,Mapping!$A$5:$G$104,6,FALSE),0)))</f>
        <v/>
      </c>
      <c r="L224" s="16">
        <f>IF($A224="","",IFERROR(VLOOKUP($C224,Mapping!$A$5:$G$104,5,FALSE),""))</f>
        <v/>
      </c>
      <c r="M224" s="9">
        <f>IF($A224="","",$D224*IFERROR(VLOOKUP($C224,Mapping!$A$5:$G$104,6,FALSE),0))</f>
        <v/>
      </c>
      <c r="N224" s="16">
        <f>IF($A224="","",IF(COUNTIFS(Mapping!$A$5:$A$104,$C224)=0,"⚠ account code is not in Mapping",IF(NOT(ISNUMBER($D224)),"⚠ amount is missing or is text",IF($D224&lt;0,"Negative — a credit note or a reversal?",""))))</f>
        <v/>
      </c>
    </row>
    <row r="225">
      <c r="A225" s="14" t="n"/>
      <c r="B225" s="6" t="n"/>
      <c r="C225" s="6" t="n"/>
      <c r="D225" s="15" t="n"/>
      <c r="E225" s="16">
        <f>IF($A225="","",IF('P&amp;L'!$B$3="Month",$F225,IF('P&amp;L'!$B$3="Year",TEXT($A225,"yyyy"),$G225)))</f>
        <v/>
      </c>
      <c r="F225" s="16">
        <f>IF($A225="","",TEXT($A225,"yyyy-mm"))</f>
        <v/>
      </c>
      <c r="G225" s="16">
        <f>IF($A225="","",TEXT($A225,"yyyy")&amp;"-Q"&amp;ROUNDUP(MONTH($A225)/3,0))</f>
        <v/>
      </c>
      <c r="H225" s="16">
        <f>IF($A225="","",IFERROR(VLOOKUP($C225,Mapping!$A$5:$G$104,2,FALSE),"⚠ not in Mapping"))</f>
        <v/>
      </c>
      <c r="I225" s="16">
        <f>IF($A225="","",IFERROR(VLOOKUP($C225,Mapping!$A$5:$G$104,3,FALSE),"⚠ unmapped"))</f>
        <v/>
      </c>
      <c r="J225" s="16">
        <f>IF($A225="","",IFERROR(VLOOKUP($C225,Mapping!$A$5:$G$104,4,FALSE),"⚠ unmapped"))</f>
        <v/>
      </c>
      <c r="K225" s="9">
        <f>IF($A225="","",$D225*(1-IFERROR(VLOOKUP($C225,Mapping!$A$5:$G$104,6,FALSE),0)))</f>
        <v/>
      </c>
      <c r="L225" s="16">
        <f>IF($A225="","",IFERROR(VLOOKUP($C225,Mapping!$A$5:$G$104,5,FALSE),""))</f>
        <v/>
      </c>
      <c r="M225" s="9">
        <f>IF($A225="","",$D225*IFERROR(VLOOKUP($C225,Mapping!$A$5:$G$104,6,FALSE),0))</f>
        <v/>
      </c>
      <c r="N225" s="16">
        <f>IF($A225="","",IF(COUNTIFS(Mapping!$A$5:$A$104,$C225)=0,"⚠ account code is not in Mapping",IF(NOT(ISNUMBER($D225)),"⚠ amount is missing or is text",IF($D225&lt;0,"Negative — a credit note or a reversal?",""))))</f>
        <v/>
      </c>
    </row>
    <row r="226">
      <c r="A226" s="14" t="n"/>
      <c r="B226" s="6" t="n"/>
      <c r="C226" s="6" t="n"/>
      <c r="D226" s="15" t="n"/>
      <c r="E226" s="16">
        <f>IF($A226="","",IF('P&amp;L'!$B$3="Month",$F226,IF('P&amp;L'!$B$3="Year",TEXT($A226,"yyyy"),$G226)))</f>
        <v/>
      </c>
      <c r="F226" s="16">
        <f>IF($A226="","",TEXT($A226,"yyyy-mm"))</f>
        <v/>
      </c>
      <c r="G226" s="16">
        <f>IF($A226="","",TEXT($A226,"yyyy")&amp;"-Q"&amp;ROUNDUP(MONTH($A226)/3,0))</f>
        <v/>
      </c>
      <c r="H226" s="16">
        <f>IF($A226="","",IFERROR(VLOOKUP($C226,Mapping!$A$5:$G$104,2,FALSE),"⚠ not in Mapping"))</f>
        <v/>
      </c>
      <c r="I226" s="16">
        <f>IF($A226="","",IFERROR(VLOOKUP($C226,Mapping!$A$5:$G$104,3,FALSE),"⚠ unmapped"))</f>
        <v/>
      </c>
      <c r="J226" s="16">
        <f>IF($A226="","",IFERROR(VLOOKUP($C226,Mapping!$A$5:$G$104,4,FALSE),"⚠ unmapped"))</f>
        <v/>
      </c>
      <c r="K226" s="9">
        <f>IF($A226="","",$D226*(1-IFERROR(VLOOKUP($C226,Mapping!$A$5:$G$104,6,FALSE),0)))</f>
        <v/>
      </c>
      <c r="L226" s="16">
        <f>IF($A226="","",IFERROR(VLOOKUP($C226,Mapping!$A$5:$G$104,5,FALSE),""))</f>
        <v/>
      </c>
      <c r="M226" s="9">
        <f>IF($A226="","",$D226*IFERROR(VLOOKUP($C226,Mapping!$A$5:$G$104,6,FALSE),0))</f>
        <v/>
      </c>
      <c r="N226" s="16">
        <f>IF($A226="","",IF(COUNTIFS(Mapping!$A$5:$A$104,$C226)=0,"⚠ account code is not in Mapping",IF(NOT(ISNUMBER($D226)),"⚠ amount is missing or is text",IF($D226&lt;0,"Negative — a credit note or a reversal?",""))))</f>
        <v/>
      </c>
    </row>
    <row r="227">
      <c r="A227" s="14" t="n"/>
      <c r="B227" s="6" t="n"/>
      <c r="C227" s="6" t="n"/>
      <c r="D227" s="15" t="n"/>
      <c r="E227" s="16">
        <f>IF($A227="","",IF('P&amp;L'!$B$3="Month",$F227,IF('P&amp;L'!$B$3="Year",TEXT($A227,"yyyy"),$G227)))</f>
        <v/>
      </c>
      <c r="F227" s="16">
        <f>IF($A227="","",TEXT($A227,"yyyy-mm"))</f>
        <v/>
      </c>
      <c r="G227" s="16">
        <f>IF($A227="","",TEXT($A227,"yyyy")&amp;"-Q"&amp;ROUNDUP(MONTH($A227)/3,0))</f>
        <v/>
      </c>
      <c r="H227" s="16">
        <f>IF($A227="","",IFERROR(VLOOKUP($C227,Mapping!$A$5:$G$104,2,FALSE),"⚠ not in Mapping"))</f>
        <v/>
      </c>
      <c r="I227" s="16">
        <f>IF($A227="","",IFERROR(VLOOKUP($C227,Mapping!$A$5:$G$104,3,FALSE),"⚠ unmapped"))</f>
        <v/>
      </c>
      <c r="J227" s="16">
        <f>IF($A227="","",IFERROR(VLOOKUP($C227,Mapping!$A$5:$G$104,4,FALSE),"⚠ unmapped"))</f>
        <v/>
      </c>
      <c r="K227" s="9">
        <f>IF($A227="","",$D227*(1-IFERROR(VLOOKUP($C227,Mapping!$A$5:$G$104,6,FALSE),0)))</f>
        <v/>
      </c>
      <c r="L227" s="16">
        <f>IF($A227="","",IFERROR(VLOOKUP($C227,Mapping!$A$5:$G$104,5,FALSE),""))</f>
        <v/>
      </c>
      <c r="M227" s="9">
        <f>IF($A227="","",$D227*IFERROR(VLOOKUP($C227,Mapping!$A$5:$G$104,6,FALSE),0))</f>
        <v/>
      </c>
      <c r="N227" s="16">
        <f>IF($A227="","",IF(COUNTIFS(Mapping!$A$5:$A$104,$C227)=0,"⚠ account code is not in Mapping",IF(NOT(ISNUMBER($D227)),"⚠ amount is missing or is text",IF($D227&lt;0,"Negative — a credit note or a reversal?",""))))</f>
        <v/>
      </c>
    </row>
    <row r="228">
      <c r="A228" s="14" t="n"/>
      <c r="B228" s="6" t="n"/>
      <c r="C228" s="6" t="n"/>
      <c r="D228" s="15" t="n"/>
      <c r="E228" s="16">
        <f>IF($A228="","",IF('P&amp;L'!$B$3="Month",$F228,IF('P&amp;L'!$B$3="Year",TEXT($A228,"yyyy"),$G228)))</f>
        <v/>
      </c>
      <c r="F228" s="16">
        <f>IF($A228="","",TEXT($A228,"yyyy-mm"))</f>
        <v/>
      </c>
      <c r="G228" s="16">
        <f>IF($A228="","",TEXT($A228,"yyyy")&amp;"-Q"&amp;ROUNDUP(MONTH($A228)/3,0))</f>
        <v/>
      </c>
      <c r="H228" s="16">
        <f>IF($A228="","",IFERROR(VLOOKUP($C228,Mapping!$A$5:$G$104,2,FALSE),"⚠ not in Mapping"))</f>
        <v/>
      </c>
      <c r="I228" s="16">
        <f>IF($A228="","",IFERROR(VLOOKUP($C228,Mapping!$A$5:$G$104,3,FALSE),"⚠ unmapped"))</f>
        <v/>
      </c>
      <c r="J228" s="16">
        <f>IF($A228="","",IFERROR(VLOOKUP($C228,Mapping!$A$5:$G$104,4,FALSE),"⚠ unmapped"))</f>
        <v/>
      </c>
      <c r="K228" s="9">
        <f>IF($A228="","",$D228*(1-IFERROR(VLOOKUP($C228,Mapping!$A$5:$G$104,6,FALSE),0)))</f>
        <v/>
      </c>
      <c r="L228" s="16">
        <f>IF($A228="","",IFERROR(VLOOKUP($C228,Mapping!$A$5:$G$104,5,FALSE),""))</f>
        <v/>
      </c>
      <c r="M228" s="9">
        <f>IF($A228="","",$D228*IFERROR(VLOOKUP($C228,Mapping!$A$5:$G$104,6,FALSE),0))</f>
        <v/>
      </c>
      <c r="N228" s="16">
        <f>IF($A228="","",IF(COUNTIFS(Mapping!$A$5:$A$104,$C228)=0,"⚠ account code is not in Mapping",IF(NOT(ISNUMBER($D228)),"⚠ amount is missing or is text",IF($D228&lt;0,"Negative — a credit note or a reversal?",""))))</f>
        <v/>
      </c>
    </row>
    <row r="229">
      <c r="A229" s="14" t="n"/>
      <c r="B229" s="6" t="n"/>
      <c r="C229" s="6" t="n"/>
      <c r="D229" s="15" t="n"/>
      <c r="E229" s="16">
        <f>IF($A229="","",IF('P&amp;L'!$B$3="Month",$F229,IF('P&amp;L'!$B$3="Year",TEXT($A229,"yyyy"),$G229)))</f>
        <v/>
      </c>
      <c r="F229" s="16">
        <f>IF($A229="","",TEXT($A229,"yyyy-mm"))</f>
        <v/>
      </c>
      <c r="G229" s="16">
        <f>IF($A229="","",TEXT($A229,"yyyy")&amp;"-Q"&amp;ROUNDUP(MONTH($A229)/3,0))</f>
        <v/>
      </c>
      <c r="H229" s="16">
        <f>IF($A229="","",IFERROR(VLOOKUP($C229,Mapping!$A$5:$G$104,2,FALSE),"⚠ not in Mapping"))</f>
        <v/>
      </c>
      <c r="I229" s="16">
        <f>IF($A229="","",IFERROR(VLOOKUP($C229,Mapping!$A$5:$G$104,3,FALSE),"⚠ unmapped"))</f>
        <v/>
      </c>
      <c r="J229" s="16">
        <f>IF($A229="","",IFERROR(VLOOKUP($C229,Mapping!$A$5:$G$104,4,FALSE),"⚠ unmapped"))</f>
        <v/>
      </c>
      <c r="K229" s="9">
        <f>IF($A229="","",$D229*(1-IFERROR(VLOOKUP($C229,Mapping!$A$5:$G$104,6,FALSE),0)))</f>
        <v/>
      </c>
      <c r="L229" s="16">
        <f>IF($A229="","",IFERROR(VLOOKUP($C229,Mapping!$A$5:$G$104,5,FALSE),""))</f>
        <v/>
      </c>
      <c r="M229" s="9">
        <f>IF($A229="","",$D229*IFERROR(VLOOKUP($C229,Mapping!$A$5:$G$104,6,FALSE),0))</f>
        <v/>
      </c>
      <c r="N229" s="16">
        <f>IF($A229="","",IF(COUNTIFS(Mapping!$A$5:$A$104,$C229)=0,"⚠ account code is not in Mapping",IF(NOT(ISNUMBER($D229)),"⚠ amount is missing or is text",IF($D229&lt;0,"Negative — a credit note or a reversal?",""))))</f>
        <v/>
      </c>
    </row>
    <row r="230">
      <c r="A230" s="14" t="n"/>
      <c r="B230" s="6" t="n"/>
      <c r="C230" s="6" t="n"/>
      <c r="D230" s="15" t="n"/>
      <c r="E230" s="16">
        <f>IF($A230="","",IF('P&amp;L'!$B$3="Month",$F230,IF('P&amp;L'!$B$3="Year",TEXT($A230,"yyyy"),$G230)))</f>
        <v/>
      </c>
      <c r="F230" s="16">
        <f>IF($A230="","",TEXT($A230,"yyyy-mm"))</f>
        <v/>
      </c>
      <c r="G230" s="16">
        <f>IF($A230="","",TEXT($A230,"yyyy")&amp;"-Q"&amp;ROUNDUP(MONTH($A230)/3,0))</f>
        <v/>
      </c>
      <c r="H230" s="16">
        <f>IF($A230="","",IFERROR(VLOOKUP($C230,Mapping!$A$5:$G$104,2,FALSE),"⚠ not in Mapping"))</f>
        <v/>
      </c>
      <c r="I230" s="16">
        <f>IF($A230="","",IFERROR(VLOOKUP($C230,Mapping!$A$5:$G$104,3,FALSE),"⚠ unmapped"))</f>
        <v/>
      </c>
      <c r="J230" s="16">
        <f>IF($A230="","",IFERROR(VLOOKUP($C230,Mapping!$A$5:$G$104,4,FALSE),"⚠ unmapped"))</f>
        <v/>
      </c>
      <c r="K230" s="9">
        <f>IF($A230="","",$D230*(1-IFERROR(VLOOKUP($C230,Mapping!$A$5:$G$104,6,FALSE),0)))</f>
        <v/>
      </c>
      <c r="L230" s="16">
        <f>IF($A230="","",IFERROR(VLOOKUP($C230,Mapping!$A$5:$G$104,5,FALSE),""))</f>
        <v/>
      </c>
      <c r="M230" s="9">
        <f>IF($A230="","",$D230*IFERROR(VLOOKUP($C230,Mapping!$A$5:$G$104,6,FALSE),0))</f>
        <v/>
      </c>
      <c r="N230" s="16">
        <f>IF($A230="","",IF(COUNTIFS(Mapping!$A$5:$A$104,$C230)=0,"⚠ account code is not in Mapping",IF(NOT(ISNUMBER($D230)),"⚠ amount is missing or is text",IF($D230&lt;0,"Negative — a credit note or a reversal?",""))))</f>
        <v/>
      </c>
    </row>
    <row r="231">
      <c r="A231" s="14" t="n"/>
      <c r="B231" s="6" t="n"/>
      <c r="C231" s="6" t="n"/>
      <c r="D231" s="15" t="n"/>
      <c r="E231" s="16">
        <f>IF($A231="","",IF('P&amp;L'!$B$3="Month",$F231,IF('P&amp;L'!$B$3="Year",TEXT($A231,"yyyy"),$G231)))</f>
        <v/>
      </c>
      <c r="F231" s="16">
        <f>IF($A231="","",TEXT($A231,"yyyy-mm"))</f>
        <v/>
      </c>
      <c r="G231" s="16">
        <f>IF($A231="","",TEXT($A231,"yyyy")&amp;"-Q"&amp;ROUNDUP(MONTH($A231)/3,0))</f>
        <v/>
      </c>
      <c r="H231" s="16">
        <f>IF($A231="","",IFERROR(VLOOKUP($C231,Mapping!$A$5:$G$104,2,FALSE),"⚠ not in Mapping"))</f>
        <v/>
      </c>
      <c r="I231" s="16">
        <f>IF($A231="","",IFERROR(VLOOKUP($C231,Mapping!$A$5:$G$104,3,FALSE),"⚠ unmapped"))</f>
        <v/>
      </c>
      <c r="J231" s="16">
        <f>IF($A231="","",IFERROR(VLOOKUP($C231,Mapping!$A$5:$G$104,4,FALSE),"⚠ unmapped"))</f>
        <v/>
      </c>
      <c r="K231" s="9">
        <f>IF($A231="","",$D231*(1-IFERROR(VLOOKUP($C231,Mapping!$A$5:$G$104,6,FALSE),0)))</f>
        <v/>
      </c>
      <c r="L231" s="16">
        <f>IF($A231="","",IFERROR(VLOOKUP($C231,Mapping!$A$5:$G$104,5,FALSE),""))</f>
        <v/>
      </c>
      <c r="M231" s="9">
        <f>IF($A231="","",$D231*IFERROR(VLOOKUP($C231,Mapping!$A$5:$G$104,6,FALSE),0))</f>
        <v/>
      </c>
      <c r="N231" s="16">
        <f>IF($A231="","",IF(COUNTIFS(Mapping!$A$5:$A$104,$C231)=0,"⚠ account code is not in Mapping",IF(NOT(ISNUMBER($D231)),"⚠ amount is missing or is text",IF($D231&lt;0,"Negative — a credit note or a reversal?",""))))</f>
        <v/>
      </c>
    </row>
    <row r="232">
      <c r="A232" s="14" t="n"/>
      <c r="B232" s="6" t="n"/>
      <c r="C232" s="6" t="n"/>
      <c r="D232" s="15" t="n"/>
      <c r="E232" s="16">
        <f>IF($A232="","",IF('P&amp;L'!$B$3="Month",$F232,IF('P&amp;L'!$B$3="Year",TEXT($A232,"yyyy"),$G232)))</f>
        <v/>
      </c>
      <c r="F232" s="16">
        <f>IF($A232="","",TEXT($A232,"yyyy-mm"))</f>
        <v/>
      </c>
      <c r="G232" s="16">
        <f>IF($A232="","",TEXT($A232,"yyyy")&amp;"-Q"&amp;ROUNDUP(MONTH($A232)/3,0))</f>
        <v/>
      </c>
      <c r="H232" s="16">
        <f>IF($A232="","",IFERROR(VLOOKUP($C232,Mapping!$A$5:$G$104,2,FALSE),"⚠ not in Mapping"))</f>
        <v/>
      </c>
      <c r="I232" s="16">
        <f>IF($A232="","",IFERROR(VLOOKUP($C232,Mapping!$A$5:$G$104,3,FALSE),"⚠ unmapped"))</f>
        <v/>
      </c>
      <c r="J232" s="16">
        <f>IF($A232="","",IFERROR(VLOOKUP($C232,Mapping!$A$5:$G$104,4,FALSE),"⚠ unmapped"))</f>
        <v/>
      </c>
      <c r="K232" s="9">
        <f>IF($A232="","",$D232*(1-IFERROR(VLOOKUP($C232,Mapping!$A$5:$G$104,6,FALSE),0)))</f>
        <v/>
      </c>
      <c r="L232" s="16">
        <f>IF($A232="","",IFERROR(VLOOKUP($C232,Mapping!$A$5:$G$104,5,FALSE),""))</f>
        <v/>
      </c>
      <c r="M232" s="9">
        <f>IF($A232="","",$D232*IFERROR(VLOOKUP($C232,Mapping!$A$5:$G$104,6,FALSE),0))</f>
        <v/>
      </c>
      <c r="N232" s="16">
        <f>IF($A232="","",IF(COUNTIFS(Mapping!$A$5:$A$104,$C232)=0,"⚠ account code is not in Mapping",IF(NOT(ISNUMBER($D232)),"⚠ amount is missing or is text",IF($D232&lt;0,"Negative — a credit note or a reversal?",""))))</f>
        <v/>
      </c>
    </row>
    <row r="233">
      <c r="A233" s="14" t="n"/>
      <c r="B233" s="6" t="n"/>
      <c r="C233" s="6" t="n"/>
      <c r="D233" s="15" t="n"/>
      <c r="E233" s="16">
        <f>IF($A233="","",IF('P&amp;L'!$B$3="Month",$F233,IF('P&amp;L'!$B$3="Year",TEXT($A233,"yyyy"),$G233)))</f>
        <v/>
      </c>
      <c r="F233" s="16">
        <f>IF($A233="","",TEXT($A233,"yyyy-mm"))</f>
        <v/>
      </c>
      <c r="G233" s="16">
        <f>IF($A233="","",TEXT($A233,"yyyy")&amp;"-Q"&amp;ROUNDUP(MONTH($A233)/3,0))</f>
        <v/>
      </c>
      <c r="H233" s="16">
        <f>IF($A233="","",IFERROR(VLOOKUP($C233,Mapping!$A$5:$G$104,2,FALSE),"⚠ not in Mapping"))</f>
        <v/>
      </c>
      <c r="I233" s="16">
        <f>IF($A233="","",IFERROR(VLOOKUP($C233,Mapping!$A$5:$G$104,3,FALSE),"⚠ unmapped"))</f>
        <v/>
      </c>
      <c r="J233" s="16">
        <f>IF($A233="","",IFERROR(VLOOKUP($C233,Mapping!$A$5:$G$104,4,FALSE),"⚠ unmapped"))</f>
        <v/>
      </c>
      <c r="K233" s="9">
        <f>IF($A233="","",$D233*(1-IFERROR(VLOOKUP($C233,Mapping!$A$5:$G$104,6,FALSE),0)))</f>
        <v/>
      </c>
      <c r="L233" s="16">
        <f>IF($A233="","",IFERROR(VLOOKUP($C233,Mapping!$A$5:$G$104,5,FALSE),""))</f>
        <v/>
      </c>
      <c r="M233" s="9">
        <f>IF($A233="","",$D233*IFERROR(VLOOKUP($C233,Mapping!$A$5:$G$104,6,FALSE),0))</f>
        <v/>
      </c>
      <c r="N233" s="16">
        <f>IF($A233="","",IF(COUNTIFS(Mapping!$A$5:$A$104,$C233)=0,"⚠ account code is not in Mapping",IF(NOT(ISNUMBER($D233)),"⚠ amount is missing or is text",IF($D233&lt;0,"Negative — a credit note or a reversal?",""))))</f>
        <v/>
      </c>
    </row>
    <row r="234">
      <c r="A234" s="14" t="n"/>
      <c r="B234" s="6" t="n"/>
      <c r="C234" s="6" t="n"/>
      <c r="D234" s="15" t="n"/>
      <c r="E234" s="16">
        <f>IF($A234="","",IF('P&amp;L'!$B$3="Month",$F234,IF('P&amp;L'!$B$3="Year",TEXT($A234,"yyyy"),$G234)))</f>
        <v/>
      </c>
      <c r="F234" s="16">
        <f>IF($A234="","",TEXT($A234,"yyyy-mm"))</f>
        <v/>
      </c>
      <c r="G234" s="16">
        <f>IF($A234="","",TEXT($A234,"yyyy")&amp;"-Q"&amp;ROUNDUP(MONTH($A234)/3,0))</f>
        <v/>
      </c>
      <c r="H234" s="16">
        <f>IF($A234="","",IFERROR(VLOOKUP($C234,Mapping!$A$5:$G$104,2,FALSE),"⚠ not in Mapping"))</f>
        <v/>
      </c>
      <c r="I234" s="16">
        <f>IF($A234="","",IFERROR(VLOOKUP($C234,Mapping!$A$5:$G$104,3,FALSE),"⚠ unmapped"))</f>
        <v/>
      </c>
      <c r="J234" s="16">
        <f>IF($A234="","",IFERROR(VLOOKUP($C234,Mapping!$A$5:$G$104,4,FALSE),"⚠ unmapped"))</f>
        <v/>
      </c>
      <c r="K234" s="9">
        <f>IF($A234="","",$D234*(1-IFERROR(VLOOKUP($C234,Mapping!$A$5:$G$104,6,FALSE),0)))</f>
        <v/>
      </c>
      <c r="L234" s="16">
        <f>IF($A234="","",IFERROR(VLOOKUP($C234,Mapping!$A$5:$G$104,5,FALSE),""))</f>
        <v/>
      </c>
      <c r="M234" s="9">
        <f>IF($A234="","",$D234*IFERROR(VLOOKUP($C234,Mapping!$A$5:$G$104,6,FALSE),0))</f>
        <v/>
      </c>
      <c r="N234" s="16">
        <f>IF($A234="","",IF(COUNTIFS(Mapping!$A$5:$A$104,$C234)=0,"⚠ account code is not in Mapping",IF(NOT(ISNUMBER($D234)),"⚠ amount is missing or is text",IF($D234&lt;0,"Negative — a credit note or a reversal?",""))))</f>
        <v/>
      </c>
    </row>
    <row r="235">
      <c r="A235" s="14" t="n"/>
      <c r="B235" s="6" t="n"/>
      <c r="C235" s="6" t="n"/>
      <c r="D235" s="15" t="n"/>
      <c r="E235" s="16">
        <f>IF($A235="","",IF('P&amp;L'!$B$3="Month",$F235,IF('P&amp;L'!$B$3="Year",TEXT($A235,"yyyy"),$G235)))</f>
        <v/>
      </c>
      <c r="F235" s="16">
        <f>IF($A235="","",TEXT($A235,"yyyy-mm"))</f>
        <v/>
      </c>
      <c r="G235" s="16">
        <f>IF($A235="","",TEXT($A235,"yyyy")&amp;"-Q"&amp;ROUNDUP(MONTH($A235)/3,0))</f>
        <v/>
      </c>
      <c r="H235" s="16">
        <f>IF($A235="","",IFERROR(VLOOKUP($C235,Mapping!$A$5:$G$104,2,FALSE),"⚠ not in Mapping"))</f>
        <v/>
      </c>
      <c r="I235" s="16">
        <f>IF($A235="","",IFERROR(VLOOKUP($C235,Mapping!$A$5:$G$104,3,FALSE),"⚠ unmapped"))</f>
        <v/>
      </c>
      <c r="J235" s="16">
        <f>IF($A235="","",IFERROR(VLOOKUP($C235,Mapping!$A$5:$G$104,4,FALSE),"⚠ unmapped"))</f>
        <v/>
      </c>
      <c r="K235" s="9">
        <f>IF($A235="","",$D235*(1-IFERROR(VLOOKUP($C235,Mapping!$A$5:$G$104,6,FALSE),0)))</f>
        <v/>
      </c>
      <c r="L235" s="16">
        <f>IF($A235="","",IFERROR(VLOOKUP($C235,Mapping!$A$5:$G$104,5,FALSE),""))</f>
        <v/>
      </c>
      <c r="M235" s="9">
        <f>IF($A235="","",$D235*IFERROR(VLOOKUP($C235,Mapping!$A$5:$G$104,6,FALSE),0))</f>
        <v/>
      </c>
      <c r="N235" s="16">
        <f>IF($A235="","",IF(COUNTIFS(Mapping!$A$5:$A$104,$C235)=0,"⚠ account code is not in Mapping",IF(NOT(ISNUMBER($D235)),"⚠ amount is missing or is text",IF($D235&lt;0,"Negative — a credit note or a reversal?",""))))</f>
        <v/>
      </c>
    </row>
    <row r="236">
      <c r="A236" s="14" t="n"/>
      <c r="B236" s="6" t="n"/>
      <c r="C236" s="6" t="n"/>
      <c r="D236" s="15" t="n"/>
      <c r="E236" s="16">
        <f>IF($A236="","",IF('P&amp;L'!$B$3="Month",$F236,IF('P&amp;L'!$B$3="Year",TEXT($A236,"yyyy"),$G236)))</f>
        <v/>
      </c>
      <c r="F236" s="16">
        <f>IF($A236="","",TEXT($A236,"yyyy-mm"))</f>
        <v/>
      </c>
      <c r="G236" s="16">
        <f>IF($A236="","",TEXT($A236,"yyyy")&amp;"-Q"&amp;ROUNDUP(MONTH($A236)/3,0))</f>
        <v/>
      </c>
      <c r="H236" s="16">
        <f>IF($A236="","",IFERROR(VLOOKUP($C236,Mapping!$A$5:$G$104,2,FALSE),"⚠ not in Mapping"))</f>
        <v/>
      </c>
      <c r="I236" s="16">
        <f>IF($A236="","",IFERROR(VLOOKUP($C236,Mapping!$A$5:$G$104,3,FALSE),"⚠ unmapped"))</f>
        <v/>
      </c>
      <c r="J236" s="16">
        <f>IF($A236="","",IFERROR(VLOOKUP($C236,Mapping!$A$5:$G$104,4,FALSE),"⚠ unmapped"))</f>
        <v/>
      </c>
      <c r="K236" s="9">
        <f>IF($A236="","",$D236*(1-IFERROR(VLOOKUP($C236,Mapping!$A$5:$G$104,6,FALSE),0)))</f>
        <v/>
      </c>
      <c r="L236" s="16">
        <f>IF($A236="","",IFERROR(VLOOKUP($C236,Mapping!$A$5:$G$104,5,FALSE),""))</f>
        <v/>
      </c>
      <c r="M236" s="9">
        <f>IF($A236="","",$D236*IFERROR(VLOOKUP($C236,Mapping!$A$5:$G$104,6,FALSE),0))</f>
        <v/>
      </c>
      <c r="N236" s="16">
        <f>IF($A236="","",IF(COUNTIFS(Mapping!$A$5:$A$104,$C236)=0,"⚠ account code is not in Mapping",IF(NOT(ISNUMBER($D236)),"⚠ amount is missing or is text",IF($D236&lt;0,"Negative — a credit note or a reversal?",""))))</f>
        <v/>
      </c>
    </row>
    <row r="237">
      <c r="A237" s="14" t="n"/>
      <c r="B237" s="6" t="n"/>
      <c r="C237" s="6" t="n"/>
      <c r="D237" s="15" t="n"/>
      <c r="E237" s="16">
        <f>IF($A237="","",IF('P&amp;L'!$B$3="Month",$F237,IF('P&amp;L'!$B$3="Year",TEXT($A237,"yyyy"),$G237)))</f>
        <v/>
      </c>
      <c r="F237" s="16">
        <f>IF($A237="","",TEXT($A237,"yyyy-mm"))</f>
        <v/>
      </c>
      <c r="G237" s="16">
        <f>IF($A237="","",TEXT($A237,"yyyy")&amp;"-Q"&amp;ROUNDUP(MONTH($A237)/3,0))</f>
        <v/>
      </c>
      <c r="H237" s="16">
        <f>IF($A237="","",IFERROR(VLOOKUP($C237,Mapping!$A$5:$G$104,2,FALSE),"⚠ not in Mapping"))</f>
        <v/>
      </c>
      <c r="I237" s="16">
        <f>IF($A237="","",IFERROR(VLOOKUP($C237,Mapping!$A$5:$G$104,3,FALSE),"⚠ unmapped"))</f>
        <v/>
      </c>
      <c r="J237" s="16">
        <f>IF($A237="","",IFERROR(VLOOKUP($C237,Mapping!$A$5:$G$104,4,FALSE),"⚠ unmapped"))</f>
        <v/>
      </c>
      <c r="K237" s="9">
        <f>IF($A237="","",$D237*(1-IFERROR(VLOOKUP($C237,Mapping!$A$5:$G$104,6,FALSE),0)))</f>
        <v/>
      </c>
      <c r="L237" s="16">
        <f>IF($A237="","",IFERROR(VLOOKUP($C237,Mapping!$A$5:$G$104,5,FALSE),""))</f>
        <v/>
      </c>
      <c r="M237" s="9">
        <f>IF($A237="","",$D237*IFERROR(VLOOKUP($C237,Mapping!$A$5:$G$104,6,FALSE),0))</f>
        <v/>
      </c>
      <c r="N237" s="16">
        <f>IF($A237="","",IF(COUNTIFS(Mapping!$A$5:$A$104,$C237)=0,"⚠ account code is not in Mapping",IF(NOT(ISNUMBER($D237)),"⚠ amount is missing or is text",IF($D237&lt;0,"Negative — a credit note or a reversal?",""))))</f>
        <v/>
      </c>
    </row>
    <row r="238">
      <c r="A238" s="14" t="n"/>
      <c r="B238" s="6" t="n"/>
      <c r="C238" s="6" t="n"/>
      <c r="D238" s="15" t="n"/>
      <c r="E238" s="16">
        <f>IF($A238="","",IF('P&amp;L'!$B$3="Month",$F238,IF('P&amp;L'!$B$3="Year",TEXT($A238,"yyyy"),$G238)))</f>
        <v/>
      </c>
      <c r="F238" s="16">
        <f>IF($A238="","",TEXT($A238,"yyyy-mm"))</f>
        <v/>
      </c>
      <c r="G238" s="16">
        <f>IF($A238="","",TEXT($A238,"yyyy")&amp;"-Q"&amp;ROUNDUP(MONTH($A238)/3,0))</f>
        <v/>
      </c>
      <c r="H238" s="16">
        <f>IF($A238="","",IFERROR(VLOOKUP($C238,Mapping!$A$5:$G$104,2,FALSE),"⚠ not in Mapping"))</f>
        <v/>
      </c>
      <c r="I238" s="16">
        <f>IF($A238="","",IFERROR(VLOOKUP($C238,Mapping!$A$5:$G$104,3,FALSE),"⚠ unmapped"))</f>
        <v/>
      </c>
      <c r="J238" s="16">
        <f>IF($A238="","",IFERROR(VLOOKUP($C238,Mapping!$A$5:$G$104,4,FALSE),"⚠ unmapped"))</f>
        <v/>
      </c>
      <c r="K238" s="9">
        <f>IF($A238="","",$D238*(1-IFERROR(VLOOKUP($C238,Mapping!$A$5:$G$104,6,FALSE),0)))</f>
        <v/>
      </c>
      <c r="L238" s="16">
        <f>IF($A238="","",IFERROR(VLOOKUP($C238,Mapping!$A$5:$G$104,5,FALSE),""))</f>
        <v/>
      </c>
      <c r="M238" s="9">
        <f>IF($A238="","",$D238*IFERROR(VLOOKUP($C238,Mapping!$A$5:$G$104,6,FALSE),0))</f>
        <v/>
      </c>
      <c r="N238" s="16">
        <f>IF($A238="","",IF(COUNTIFS(Mapping!$A$5:$A$104,$C238)=0,"⚠ account code is not in Mapping",IF(NOT(ISNUMBER($D238)),"⚠ amount is missing or is text",IF($D238&lt;0,"Negative — a credit note or a reversal?",""))))</f>
        <v/>
      </c>
    </row>
    <row r="239">
      <c r="A239" s="14" t="n"/>
      <c r="B239" s="6" t="n"/>
      <c r="C239" s="6" t="n"/>
      <c r="D239" s="15" t="n"/>
      <c r="E239" s="16">
        <f>IF($A239="","",IF('P&amp;L'!$B$3="Month",$F239,IF('P&amp;L'!$B$3="Year",TEXT($A239,"yyyy"),$G239)))</f>
        <v/>
      </c>
      <c r="F239" s="16">
        <f>IF($A239="","",TEXT($A239,"yyyy-mm"))</f>
        <v/>
      </c>
      <c r="G239" s="16">
        <f>IF($A239="","",TEXT($A239,"yyyy")&amp;"-Q"&amp;ROUNDUP(MONTH($A239)/3,0))</f>
        <v/>
      </c>
      <c r="H239" s="16">
        <f>IF($A239="","",IFERROR(VLOOKUP($C239,Mapping!$A$5:$G$104,2,FALSE),"⚠ not in Mapping"))</f>
        <v/>
      </c>
      <c r="I239" s="16">
        <f>IF($A239="","",IFERROR(VLOOKUP($C239,Mapping!$A$5:$G$104,3,FALSE),"⚠ unmapped"))</f>
        <v/>
      </c>
      <c r="J239" s="16">
        <f>IF($A239="","",IFERROR(VLOOKUP($C239,Mapping!$A$5:$G$104,4,FALSE),"⚠ unmapped"))</f>
        <v/>
      </c>
      <c r="K239" s="9">
        <f>IF($A239="","",$D239*(1-IFERROR(VLOOKUP($C239,Mapping!$A$5:$G$104,6,FALSE),0)))</f>
        <v/>
      </c>
      <c r="L239" s="16">
        <f>IF($A239="","",IFERROR(VLOOKUP($C239,Mapping!$A$5:$G$104,5,FALSE),""))</f>
        <v/>
      </c>
      <c r="M239" s="9">
        <f>IF($A239="","",$D239*IFERROR(VLOOKUP($C239,Mapping!$A$5:$G$104,6,FALSE),0))</f>
        <v/>
      </c>
      <c r="N239" s="16">
        <f>IF($A239="","",IF(COUNTIFS(Mapping!$A$5:$A$104,$C239)=0,"⚠ account code is not in Mapping",IF(NOT(ISNUMBER($D239)),"⚠ amount is missing or is text",IF($D239&lt;0,"Negative — a credit note or a reversal?",""))))</f>
        <v/>
      </c>
    </row>
    <row r="240">
      <c r="A240" s="14" t="n"/>
      <c r="B240" s="6" t="n"/>
      <c r="C240" s="6" t="n"/>
      <c r="D240" s="15" t="n"/>
      <c r="E240" s="16">
        <f>IF($A240="","",IF('P&amp;L'!$B$3="Month",$F240,IF('P&amp;L'!$B$3="Year",TEXT($A240,"yyyy"),$G240)))</f>
        <v/>
      </c>
      <c r="F240" s="16">
        <f>IF($A240="","",TEXT($A240,"yyyy-mm"))</f>
        <v/>
      </c>
      <c r="G240" s="16">
        <f>IF($A240="","",TEXT($A240,"yyyy")&amp;"-Q"&amp;ROUNDUP(MONTH($A240)/3,0))</f>
        <v/>
      </c>
      <c r="H240" s="16">
        <f>IF($A240="","",IFERROR(VLOOKUP($C240,Mapping!$A$5:$G$104,2,FALSE),"⚠ not in Mapping"))</f>
        <v/>
      </c>
      <c r="I240" s="16">
        <f>IF($A240="","",IFERROR(VLOOKUP($C240,Mapping!$A$5:$G$104,3,FALSE),"⚠ unmapped"))</f>
        <v/>
      </c>
      <c r="J240" s="16">
        <f>IF($A240="","",IFERROR(VLOOKUP($C240,Mapping!$A$5:$G$104,4,FALSE),"⚠ unmapped"))</f>
        <v/>
      </c>
      <c r="K240" s="9">
        <f>IF($A240="","",$D240*(1-IFERROR(VLOOKUP($C240,Mapping!$A$5:$G$104,6,FALSE),0)))</f>
        <v/>
      </c>
      <c r="L240" s="16">
        <f>IF($A240="","",IFERROR(VLOOKUP($C240,Mapping!$A$5:$G$104,5,FALSE),""))</f>
        <v/>
      </c>
      <c r="M240" s="9">
        <f>IF($A240="","",$D240*IFERROR(VLOOKUP($C240,Mapping!$A$5:$G$104,6,FALSE),0))</f>
        <v/>
      </c>
      <c r="N240" s="16">
        <f>IF($A240="","",IF(COUNTIFS(Mapping!$A$5:$A$104,$C240)=0,"⚠ account code is not in Mapping",IF(NOT(ISNUMBER($D240)),"⚠ amount is missing or is text",IF($D240&lt;0,"Negative — a credit note or a reversal?",""))))</f>
        <v/>
      </c>
    </row>
    <row r="241">
      <c r="A241" s="14" t="n"/>
      <c r="B241" s="6" t="n"/>
      <c r="C241" s="6" t="n"/>
      <c r="D241" s="15" t="n"/>
      <c r="E241" s="16">
        <f>IF($A241="","",IF('P&amp;L'!$B$3="Month",$F241,IF('P&amp;L'!$B$3="Year",TEXT($A241,"yyyy"),$G241)))</f>
        <v/>
      </c>
      <c r="F241" s="16">
        <f>IF($A241="","",TEXT($A241,"yyyy-mm"))</f>
        <v/>
      </c>
      <c r="G241" s="16">
        <f>IF($A241="","",TEXT($A241,"yyyy")&amp;"-Q"&amp;ROUNDUP(MONTH($A241)/3,0))</f>
        <v/>
      </c>
      <c r="H241" s="16">
        <f>IF($A241="","",IFERROR(VLOOKUP($C241,Mapping!$A$5:$G$104,2,FALSE),"⚠ not in Mapping"))</f>
        <v/>
      </c>
      <c r="I241" s="16">
        <f>IF($A241="","",IFERROR(VLOOKUP($C241,Mapping!$A$5:$G$104,3,FALSE),"⚠ unmapped"))</f>
        <v/>
      </c>
      <c r="J241" s="16">
        <f>IF($A241="","",IFERROR(VLOOKUP($C241,Mapping!$A$5:$G$104,4,FALSE),"⚠ unmapped"))</f>
        <v/>
      </c>
      <c r="K241" s="9">
        <f>IF($A241="","",$D241*(1-IFERROR(VLOOKUP($C241,Mapping!$A$5:$G$104,6,FALSE),0)))</f>
        <v/>
      </c>
      <c r="L241" s="16">
        <f>IF($A241="","",IFERROR(VLOOKUP($C241,Mapping!$A$5:$G$104,5,FALSE),""))</f>
        <v/>
      </c>
      <c r="M241" s="9">
        <f>IF($A241="","",$D241*IFERROR(VLOOKUP($C241,Mapping!$A$5:$G$104,6,FALSE),0))</f>
        <v/>
      </c>
      <c r="N241" s="16">
        <f>IF($A241="","",IF(COUNTIFS(Mapping!$A$5:$A$104,$C241)=0,"⚠ account code is not in Mapping",IF(NOT(ISNUMBER($D241)),"⚠ amount is missing or is text",IF($D241&lt;0,"Negative — a credit note or a reversal?",""))))</f>
        <v/>
      </c>
    </row>
    <row r="242">
      <c r="A242" s="14" t="n"/>
      <c r="B242" s="6" t="n"/>
      <c r="C242" s="6" t="n"/>
      <c r="D242" s="15" t="n"/>
      <c r="E242" s="16">
        <f>IF($A242="","",IF('P&amp;L'!$B$3="Month",$F242,IF('P&amp;L'!$B$3="Year",TEXT($A242,"yyyy"),$G242)))</f>
        <v/>
      </c>
      <c r="F242" s="16">
        <f>IF($A242="","",TEXT($A242,"yyyy-mm"))</f>
        <v/>
      </c>
      <c r="G242" s="16">
        <f>IF($A242="","",TEXT($A242,"yyyy")&amp;"-Q"&amp;ROUNDUP(MONTH($A242)/3,0))</f>
        <v/>
      </c>
      <c r="H242" s="16">
        <f>IF($A242="","",IFERROR(VLOOKUP($C242,Mapping!$A$5:$G$104,2,FALSE),"⚠ not in Mapping"))</f>
        <v/>
      </c>
      <c r="I242" s="16">
        <f>IF($A242="","",IFERROR(VLOOKUP($C242,Mapping!$A$5:$G$104,3,FALSE),"⚠ unmapped"))</f>
        <v/>
      </c>
      <c r="J242" s="16">
        <f>IF($A242="","",IFERROR(VLOOKUP($C242,Mapping!$A$5:$G$104,4,FALSE),"⚠ unmapped"))</f>
        <v/>
      </c>
      <c r="K242" s="9">
        <f>IF($A242="","",$D242*(1-IFERROR(VLOOKUP($C242,Mapping!$A$5:$G$104,6,FALSE),0)))</f>
        <v/>
      </c>
      <c r="L242" s="16">
        <f>IF($A242="","",IFERROR(VLOOKUP($C242,Mapping!$A$5:$G$104,5,FALSE),""))</f>
        <v/>
      </c>
      <c r="M242" s="9">
        <f>IF($A242="","",$D242*IFERROR(VLOOKUP($C242,Mapping!$A$5:$G$104,6,FALSE),0))</f>
        <v/>
      </c>
      <c r="N242" s="16">
        <f>IF($A242="","",IF(COUNTIFS(Mapping!$A$5:$A$104,$C242)=0,"⚠ account code is not in Mapping",IF(NOT(ISNUMBER($D242)),"⚠ amount is missing or is text",IF($D242&lt;0,"Negative — a credit note or a reversal?",""))))</f>
        <v/>
      </c>
    </row>
    <row r="243">
      <c r="A243" s="14" t="n"/>
      <c r="B243" s="6" t="n"/>
      <c r="C243" s="6" t="n"/>
      <c r="D243" s="15" t="n"/>
      <c r="E243" s="16">
        <f>IF($A243="","",IF('P&amp;L'!$B$3="Month",$F243,IF('P&amp;L'!$B$3="Year",TEXT($A243,"yyyy"),$G243)))</f>
        <v/>
      </c>
      <c r="F243" s="16">
        <f>IF($A243="","",TEXT($A243,"yyyy-mm"))</f>
        <v/>
      </c>
      <c r="G243" s="16">
        <f>IF($A243="","",TEXT($A243,"yyyy")&amp;"-Q"&amp;ROUNDUP(MONTH($A243)/3,0))</f>
        <v/>
      </c>
      <c r="H243" s="16">
        <f>IF($A243="","",IFERROR(VLOOKUP($C243,Mapping!$A$5:$G$104,2,FALSE),"⚠ not in Mapping"))</f>
        <v/>
      </c>
      <c r="I243" s="16">
        <f>IF($A243="","",IFERROR(VLOOKUP($C243,Mapping!$A$5:$G$104,3,FALSE),"⚠ unmapped"))</f>
        <v/>
      </c>
      <c r="J243" s="16">
        <f>IF($A243="","",IFERROR(VLOOKUP($C243,Mapping!$A$5:$G$104,4,FALSE),"⚠ unmapped"))</f>
        <v/>
      </c>
      <c r="K243" s="9">
        <f>IF($A243="","",$D243*(1-IFERROR(VLOOKUP($C243,Mapping!$A$5:$G$104,6,FALSE),0)))</f>
        <v/>
      </c>
      <c r="L243" s="16">
        <f>IF($A243="","",IFERROR(VLOOKUP($C243,Mapping!$A$5:$G$104,5,FALSE),""))</f>
        <v/>
      </c>
      <c r="M243" s="9">
        <f>IF($A243="","",$D243*IFERROR(VLOOKUP($C243,Mapping!$A$5:$G$104,6,FALSE),0))</f>
        <v/>
      </c>
      <c r="N243" s="16">
        <f>IF($A243="","",IF(COUNTIFS(Mapping!$A$5:$A$104,$C243)=0,"⚠ account code is not in Mapping",IF(NOT(ISNUMBER($D243)),"⚠ amount is missing or is text",IF($D243&lt;0,"Negative — a credit note or a reversal?",""))))</f>
        <v/>
      </c>
    </row>
    <row r="244">
      <c r="A244" s="14" t="n"/>
      <c r="B244" s="6" t="n"/>
      <c r="C244" s="6" t="n"/>
      <c r="D244" s="15" t="n"/>
      <c r="E244" s="16">
        <f>IF($A244="","",IF('P&amp;L'!$B$3="Month",$F244,IF('P&amp;L'!$B$3="Year",TEXT($A244,"yyyy"),$G244)))</f>
        <v/>
      </c>
      <c r="F244" s="16">
        <f>IF($A244="","",TEXT($A244,"yyyy-mm"))</f>
        <v/>
      </c>
      <c r="G244" s="16">
        <f>IF($A244="","",TEXT($A244,"yyyy")&amp;"-Q"&amp;ROUNDUP(MONTH($A244)/3,0))</f>
        <v/>
      </c>
      <c r="H244" s="16">
        <f>IF($A244="","",IFERROR(VLOOKUP($C244,Mapping!$A$5:$G$104,2,FALSE),"⚠ not in Mapping"))</f>
        <v/>
      </c>
      <c r="I244" s="16">
        <f>IF($A244="","",IFERROR(VLOOKUP($C244,Mapping!$A$5:$G$104,3,FALSE),"⚠ unmapped"))</f>
        <v/>
      </c>
      <c r="J244" s="16">
        <f>IF($A244="","",IFERROR(VLOOKUP($C244,Mapping!$A$5:$G$104,4,FALSE),"⚠ unmapped"))</f>
        <v/>
      </c>
      <c r="K244" s="9">
        <f>IF($A244="","",$D244*(1-IFERROR(VLOOKUP($C244,Mapping!$A$5:$G$104,6,FALSE),0)))</f>
        <v/>
      </c>
      <c r="L244" s="16">
        <f>IF($A244="","",IFERROR(VLOOKUP($C244,Mapping!$A$5:$G$104,5,FALSE),""))</f>
        <v/>
      </c>
      <c r="M244" s="9">
        <f>IF($A244="","",$D244*IFERROR(VLOOKUP($C244,Mapping!$A$5:$G$104,6,FALSE),0))</f>
        <v/>
      </c>
      <c r="N244" s="16">
        <f>IF($A244="","",IF(COUNTIFS(Mapping!$A$5:$A$104,$C244)=0,"⚠ account code is not in Mapping",IF(NOT(ISNUMBER($D244)),"⚠ amount is missing or is text",IF($D244&lt;0,"Negative — a credit note or a reversal?",""))))</f>
        <v/>
      </c>
    </row>
    <row r="245">
      <c r="A245" s="14" t="n"/>
      <c r="B245" s="6" t="n"/>
      <c r="C245" s="6" t="n"/>
      <c r="D245" s="15" t="n"/>
      <c r="E245" s="16">
        <f>IF($A245="","",IF('P&amp;L'!$B$3="Month",$F245,IF('P&amp;L'!$B$3="Year",TEXT($A245,"yyyy"),$G245)))</f>
        <v/>
      </c>
      <c r="F245" s="16">
        <f>IF($A245="","",TEXT($A245,"yyyy-mm"))</f>
        <v/>
      </c>
      <c r="G245" s="16">
        <f>IF($A245="","",TEXT($A245,"yyyy")&amp;"-Q"&amp;ROUNDUP(MONTH($A245)/3,0))</f>
        <v/>
      </c>
      <c r="H245" s="16">
        <f>IF($A245="","",IFERROR(VLOOKUP($C245,Mapping!$A$5:$G$104,2,FALSE),"⚠ not in Mapping"))</f>
        <v/>
      </c>
      <c r="I245" s="16">
        <f>IF($A245="","",IFERROR(VLOOKUP($C245,Mapping!$A$5:$G$104,3,FALSE),"⚠ unmapped"))</f>
        <v/>
      </c>
      <c r="J245" s="16">
        <f>IF($A245="","",IFERROR(VLOOKUP($C245,Mapping!$A$5:$G$104,4,FALSE),"⚠ unmapped"))</f>
        <v/>
      </c>
      <c r="K245" s="9">
        <f>IF($A245="","",$D245*(1-IFERROR(VLOOKUP($C245,Mapping!$A$5:$G$104,6,FALSE),0)))</f>
        <v/>
      </c>
      <c r="L245" s="16">
        <f>IF($A245="","",IFERROR(VLOOKUP($C245,Mapping!$A$5:$G$104,5,FALSE),""))</f>
        <v/>
      </c>
      <c r="M245" s="9">
        <f>IF($A245="","",$D245*IFERROR(VLOOKUP($C245,Mapping!$A$5:$G$104,6,FALSE),0))</f>
        <v/>
      </c>
      <c r="N245" s="16">
        <f>IF($A245="","",IF(COUNTIFS(Mapping!$A$5:$A$104,$C245)=0,"⚠ account code is not in Mapping",IF(NOT(ISNUMBER($D245)),"⚠ amount is missing or is text",IF($D245&lt;0,"Negative — a credit note or a reversal?",""))))</f>
        <v/>
      </c>
    </row>
    <row r="246">
      <c r="A246" s="14" t="n"/>
      <c r="B246" s="6" t="n"/>
      <c r="C246" s="6" t="n"/>
      <c r="D246" s="15" t="n"/>
      <c r="E246" s="16">
        <f>IF($A246="","",IF('P&amp;L'!$B$3="Month",$F246,IF('P&amp;L'!$B$3="Year",TEXT($A246,"yyyy"),$G246)))</f>
        <v/>
      </c>
      <c r="F246" s="16">
        <f>IF($A246="","",TEXT($A246,"yyyy-mm"))</f>
        <v/>
      </c>
      <c r="G246" s="16">
        <f>IF($A246="","",TEXT($A246,"yyyy")&amp;"-Q"&amp;ROUNDUP(MONTH($A246)/3,0))</f>
        <v/>
      </c>
      <c r="H246" s="16">
        <f>IF($A246="","",IFERROR(VLOOKUP($C246,Mapping!$A$5:$G$104,2,FALSE),"⚠ not in Mapping"))</f>
        <v/>
      </c>
      <c r="I246" s="16">
        <f>IF($A246="","",IFERROR(VLOOKUP($C246,Mapping!$A$5:$G$104,3,FALSE),"⚠ unmapped"))</f>
        <v/>
      </c>
      <c r="J246" s="16">
        <f>IF($A246="","",IFERROR(VLOOKUP($C246,Mapping!$A$5:$G$104,4,FALSE),"⚠ unmapped"))</f>
        <v/>
      </c>
      <c r="K246" s="9">
        <f>IF($A246="","",$D246*(1-IFERROR(VLOOKUP($C246,Mapping!$A$5:$G$104,6,FALSE),0)))</f>
        <v/>
      </c>
      <c r="L246" s="16">
        <f>IF($A246="","",IFERROR(VLOOKUP($C246,Mapping!$A$5:$G$104,5,FALSE),""))</f>
        <v/>
      </c>
      <c r="M246" s="9">
        <f>IF($A246="","",$D246*IFERROR(VLOOKUP($C246,Mapping!$A$5:$G$104,6,FALSE),0))</f>
        <v/>
      </c>
      <c r="N246" s="16">
        <f>IF($A246="","",IF(COUNTIFS(Mapping!$A$5:$A$104,$C246)=0,"⚠ account code is not in Mapping",IF(NOT(ISNUMBER($D246)),"⚠ amount is missing or is text",IF($D246&lt;0,"Negative — a credit note or a reversal?",""))))</f>
        <v/>
      </c>
    </row>
    <row r="247">
      <c r="A247" s="14" t="n"/>
      <c r="B247" s="6" t="n"/>
      <c r="C247" s="6" t="n"/>
      <c r="D247" s="15" t="n"/>
      <c r="E247" s="16">
        <f>IF($A247="","",IF('P&amp;L'!$B$3="Month",$F247,IF('P&amp;L'!$B$3="Year",TEXT($A247,"yyyy"),$G247)))</f>
        <v/>
      </c>
      <c r="F247" s="16">
        <f>IF($A247="","",TEXT($A247,"yyyy-mm"))</f>
        <v/>
      </c>
      <c r="G247" s="16">
        <f>IF($A247="","",TEXT($A247,"yyyy")&amp;"-Q"&amp;ROUNDUP(MONTH($A247)/3,0))</f>
        <v/>
      </c>
      <c r="H247" s="16">
        <f>IF($A247="","",IFERROR(VLOOKUP($C247,Mapping!$A$5:$G$104,2,FALSE),"⚠ not in Mapping"))</f>
        <v/>
      </c>
      <c r="I247" s="16">
        <f>IF($A247="","",IFERROR(VLOOKUP($C247,Mapping!$A$5:$G$104,3,FALSE),"⚠ unmapped"))</f>
        <v/>
      </c>
      <c r="J247" s="16">
        <f>IF($A247="","",IFERROR(VLOOKUP($C247,Mapping!$A$5:$G$104,4,FALSE),"⚠ unmapped"))</f>
        <v/>
      </c>
      <c r="K247" s="9">
        <f>IF($A247="","",$D247*(1-IFERROR(VLOOKUP($C247,Mapping!$A$5:$G$104,6,FALSE),0)))</f>
        <v/>
      </c>
      <c r="L247" s="16">
        <f>IF($A247="","",IFERROR(VLOOKUP($C247,Mapping!$A$5:$G$104,5,FALSE),""))</f>
        <v/>
      </c>
      <c r="M247" s="9">
        <f>IF($A247="","",$D247*IFERROR(VLOOKUP($C247,Mapping!$A$5:$G$104,6,FALSE),0))</f>
        <v/>
      </c>
      <c r="N247" s="16">
        <f>IF($A247="","",IF(COUNTIFS(Mapping!$A$5:$A$104,$C247)=0,"⚠ account code is not in Mapping",IF(NOT(ISNUMBER($D247)),"⚠ amount is missing or is text",IF($D247&lt;0,"Negative — a credit note or a reversal?",""))))</f>
        <v/>
      </c>
    </row>
    <row r="248">
      <c r="A248" s="14" t="n"/>
      <c r="B248" s="6" t="n"/>
      <c r="C248" s="6" t="n"/>
      <c r="D248" s="15" t="n"/>
      <c r="E248" s="16">
        <f>IF($A248="","",IF('P&amp;L'!$B$3="Month",$F248,IF('P&amp;L'!$B$3="Year",TEXT($A248,"yyyy"),$G248)))</f>
        <v/>
      </c>
      <c r="F248" s="16">
        <f>IF($A248="","",TEXT($A248,"yyyy-mm"))</f>
        <v/>
      </c>
      <c r="G248" s="16">
        <f>IF($A248="","",TEXT($A248,"yyyy")&amp;"-Q"&amp;ROUNDUP(MONTH($A248)/3,0))</f>
        <v/>
      </c>
      <c r="H248" s="16">
        <f>IF($A248="","",IFERROR(VLOOKUP($C248,Mapping!$A$5:$G$104,2,FALSE),"⚠ not in Mapping"))</f>
        <v/>
      </c>
      <c r="I248" s="16">
        <f>IF($A248="","",IFERROR(VLOOKUP($C248,Mapping!$A$5:$G$104,3,FALSE),"⚠ unmapped"))</f>
        <v/>
      </c>
      <c r="J248" s="16">
        <f>IF($A248="","",IFERROR(VLOOKUP($C248,Mapping!$A$5:$G$104,4,FALSE),"⚠ unmapped"))</f>
        <v/>
      </c>
      <c r="K248" s="9">
        <f>IF($A248="","",$D248*(1-IFERROR(VLOOKUP($C248,Mapping!$A$5:$G$104,6,FALSE),0)))</f>
        <v/>
      </c>
      <c r="L248" s="16">
        <f>IF($A248="","",IFERROR(VLOOKUP($C248,Mapping!$A$5:$G$104,5,FALSE),""))</f>
        <v/>
      </c>
      <c r="M248" s="9">
        <f>IF($A248="","",$D248*IFERROR(VLOOKUP($C248,Mapping!$A$5:$G$104,6,FALSE),0))</f>
        <v/>
      </c>
      <c r="N248" s="16">
        <f>IF($A248="","",IF(COUNTIFS(Mapping!$A$5:$A$104,$C248)=0,"⚠ account code is not in Mapping",IF(NOT(ISNUMBER($D248)),"⚠ amount is missing or is text",IF($D248&lt;0,"Negative — a credit note or a reversal?",""))))</f>
        <v/>
      </c>
    </row>
    <row r="249">
      <c r="A249" s="14" t="n"/>
      <c r="B249" s="6" t="n"/>
      <c r="C249" s="6" t="n"/>
      <c r="D249" s="15" t="n"/>
      <c r="E249" s="16">
        <f>IF($A249="","",IF('P&amp;L'!$B$3="Month",$F249,IF('P&amp;L'!$B$3="Year",TEXT($A249,"yyyy"),$G249)))</f>
        <v/>
      </c>
      <c r="F249" s="16">
        <f>IF($A249="","",TEXT($A249,"yyyy-mm"))</f>
        <v/>
      </c>
      <c r="G249" s="16">
        <f>IF($A249="","",TEXT($A249,"yyyy")&amp;"-Q"&amp;ROUNDUP(MONTH($A249)/3,0))</f>
        <v/>
      </c>
      <c r="H249" s="16">
        <f>IF($A249="","",IFERROR(VLOOKUP($C249,Mapping!$A$5:$G$104,2,FALSE),"⚠ not in Mapping"))</f>
        <v/>
      </c>
      <c r="I249" s="16">
        <f>IF($A249="","",IFERROR(VLOOKUP($C249,Mapping!$A$5:$G$104,3,FALSE),"⚠ unmapped"))</f>
        <v/>
      </c>
      <c r="J249" s="16">
        <f>IF($A249="","",IFERROR(VLOOKUP($C249,Mapping!$A$5:$G$104,4,FALSE),"⚠ unmapped"))</f>
        <v/>
      </c>
      <c r="K249" s="9">
        <f>IF($A249="","",$D249*(1-IFERROR(VLOOKUP($C249,Mapping!$A$5:$G$104,6,FALSE),0)))</f>
        <v/>
      </c>
      <c r="L249" s="16">
        <f>IF($A249="","",IFERROR(VLOOKUP($C249,Mapping!$A$5:$G$104,5,FALSE),""))</f>
        <v/>
      </c>
      <c r="M249" s="9">
        <f>IF($A249="","",$D249*IFERROR(VLOOKUP($C249,Mapping!$A$5:$G$104,6,FALSE),0))</f>
        <v/>
      </c>
      <c r="N249" s="16">
        <f>IF($A249="","",IF(COUNTIFS(Mapping!$A$5:$A$104,$C249)=0,"⚠ account code is not in Mapping",IF(NOT(ISNUMBER($D249)),"⚠ amount is missing or is text",IF($D249&lt;0,"Negative — a credit note or a reversal?",""))))</f>
        <v/>
      </c>
    </row>
    <row r="250">
      <c r="A250" s="14" t="n"/>
      <c r="B250" s="6" t="n"/>
      <c r="C250" s="6" t="n"/>
      <c r="D250" s="15" t="n"/>
      <c r="E250" s="16">
        <f>IF($A250="","",IF('P&amp;L'!$B$3="Month",$F250,IF('P&amp;L'!$B$3="Year",TEXT($A250,"yyyy"),$G250)))</f>
        <v/>
      </c>
      <c r="F250" s="16">
        <f>IF($A250="","",TEXT($A250,"yyyy-mm"))</f>
        <v/>
      </c>
      <c r="G250" s="16">
        <f>IF($A250="","",TEXT($A250,"yyyy")&amp;"-Q"&amp;ROUNDUP(MONTH($A250)/3,0))</f>
        <v/>
      </c>
      <c r="H250" s="16">
        <f>IF($A250="","",IFERROR(VLOOKUP($C250,Mapping!$A$5:$G$104,2,FALSE),"⚠ not in Mapping"))</f>
        <v/>
      </c>
      <c r="I250" s="16">
        <f>IF($A250="","",IFERROR(VLOOKUP($C250,Mapping!$A$5:$G$104,3,FALSE),"⚠ unmapped"))</f>
        <v/>
      </c>
      <c r="J250" s="16">
        <f>IF($A250="","",IFERROR(VLOOKUP($C250,Mapping!$A$5:$G$104,4,FALSE),"⚠ unmapped"))</f>
        <v/>
      </c>
      <c r="K250" s="9">
        <f>IF($A250="","",$D250*(1-IFERROR(VLOOKUP($C250,Mapping!$A$5:$G$104,6,FALSE),0)))</f>
        <v/>
      </c>
      <c r="L250" s="16">
        <f>IF($A250="","",IFERROR(VLOOKUP($C250,Mapping!$A$5:$G$104,5,FALSE),""))</f>
        <v/>
      </c>
      <c r="M250" s="9">
        <f>IF($A250="","",$D250*IFERROR(VLOOKUP($C250,Mapping!$A$5:$G$104,6,FALSE),0))</f>
        <v/>
      </c>
      <c r="N250" s="16">
        <f>IF($A250="","",IF(COUNTIFS(Mapping!$A$5:$A$104,$C250)=0,"⚠ account code is not in Mapping",IF(NOT(ISNUMBER($D250)),"⚠ amount is missing or is text",IF($D250&lt;0,"Negative — a credit note or a reversal?",""))))</f>
        <v/>
      </c>
    </row>
    <row r="251">
      <c r="A251" s="14" t="n"/>
      <c r="B251" s="6" t="n"/>
      <c r="C251" s="6" t="n"/>
      <c r="D251" s="15" t="n"/>
      <c r="E251" s="16">
        <f>IF($A251="","",IF('P&amp;L'!$B$3="Month",$F251,IF('P&amp;L'!$B$3="Year",TEXT($A251,"yyyy"),$G251)))</f>
        <v/>
      </c>
      <c r="F251" s="16">
        <f>IF($A251="","",TEXT($A251,"yyyy-mm"))</f>
        <v/>
      </c>
      <c r="G251" s="16">
        <f>IF($A251="","",TEXT($A251,"yyyy")&amp;"-Q"&amp;ROUNDUP(MONTH($A251)/3,0))</f>
        <v/>
      </c>
      <c r="H251" s="16">
        <f>IF($A251="","",IFERROR(VLOOKUP($C251,Mapping!$A$5:$G$104,2,FALSE),"⚠ not in Mapping"))</f>
        <v/>
      </c>
      <c r="I251" s="16">
        <f>IF($A251="","",IFERROR(VLOOKUP($C251,Mapping!$A$5:$G$104,3,FALSE),"⚠ unmapped"))</f>
        <v/>
      </c>
      <c r="J251" s="16">
        <f>IF($A251="","",IFERROR(VLOOKUP($C251,Mapping!$A$5:$G$104,4,FALSE),"⚠ unmapped"))</f>
        <v/>
      </c>
      <c r="K251" s="9">
        <f>IF($A251="","",$D251*(1-IFERROR(VLOOKUP($C251,Mapping!$A$5:$G$104,6,FALSE),0)))</f>
        <v/>
      </c>
      <c r="L251" s="16">
        <f>IF($A251="","",IFERROR(VLOOKUP($C251,Mapping!$A$5:$G$104,5,FALSE),""))</f>
        <v/>
      </c>
      <c r="M251" s="9">
        <f>IF($A251="","",$D251*IFERROR(VLOOKUP($C251,Mapping!$A$5:$G$104,6,FALSE),0))</f>
        <v/>
      </c>
      <c r="N251" s="16">
        <f>IF($A251="","",IF(COUNTIFS(Mapping!$A$5:$A$104,$C251)=0,"⚠ account code is not in Mapping",IF(NOT(ISNUMBER($D251)),"⚠ amount is missing or is text",IF($D251&lt;0,"Negative — a credit note or a reversal?",""))))</f>
        <v/>
      </c>
    </row>
    <row r="252">
      <c r="A252" s="14" t="n"/>
      <c r="B252" s="6" t="n"/>
      <c r="C252" s="6" t="n"/>
      <c r="D252" s="15" t="n"/>
      <c r="E252" s="16">
        <f>IF($A252="","",IF('P&amp;L'!$B$3="Month",$F252,IF('P&amp;L'!$B$3="Year",TEXT($A252,"yyyy"),$G252)))</f>
        <v/>
      </c>
      <c r="F252" s="16">
        <f>IF($A252="","",TEXT($A252,"yyyy-mm"))</f>
        <v/>
      </c>
      <c r="G252" s="16">
        <f>IF($A252="","",TEXT($A252,"yyyy")&amp;"-Q"&amp;ROUNDUP(MONTH($A252)/3,0))</f>
        <v/>
      </c>
      <c r="H252" s="16">
        <f>IF($A252="","",IFERROR(VLOOKUP($C252,Mapping!$A$5:$G$104,2,FALSE),"⚠ not in Mapping"))</f>
        <v/>
      </c>
      <c r="I252" s="16">
        <f>IF($A252="","",IFERROR(VLOOKUP($C252,Mapping!$A$5:$G$104,3,FALSE),"⚠ unmapped"))</f>
        <v/>
      </c>
      <c r="J252" s="16">
        <f>IF($A252="","",IFERROR(VLOOKUP($C252,Mapping!$A$5:$G$104,4,FALSE),"⚠ unmapped"))</f>
        <v/>
      </c>
      <c r="K252" s="9">
        <f>IF($A252="","",$D252*(1-IFERROR(VLOOKUP($C252,Mapping!$A$5:$G$104,6,FALSE),0)))</f>
        <v/>
      </c>
      <c r="L252" s="16">
        <f>IF($A252="","",IFERROR(VLOOKUP($C252,Mapping!$A$5:$G$104,5,FALSE),""))</f>
        <v/>
      </c>
      <c r="M252" s="9">
        <f>IF($A252="","",$D252*IFERROR(VLOOKUP($C252,Mapping!$A$5:$G$104,6,FALSE),0))</f>
        <v/>
      </c>
      <c r="N252" s="16">
        <f>IF($A252="","",IF(COUNTIFS(Mapping!$A$5:$A$104,$C252)=0,"⚠ account code is not in Mapping",IF(NOT(ISNUMBER($D252)),"⚠ amount is missing or is text",IF($D252&lt;0,"Negative — a credit note or a reversal?",""))))</f>
        <v/>
      </c>
    </row>
    <row r="253">
      <c r="A253" s="14" t="n"/>
      <c r="B253" s="6" t="n"/>
      <c r="C253" s="6" t="n"/>
      <c r="D253" s="15" t="n"/>
      <c r="E253" s="16">
        <f>IF($A253="","",IF('P&amp;L'!$B$3="Month",$F253,IF('P&amp;L'!$B$3="Year",TEXT($A253,"yyyy"),$G253)))</f>
        <v/>
      </c>
      <c r="F253" s="16">
        <f>IF($A253="","",TEXT($A253,"yyyy-mm"))</f>
        <v/>
      </c>
      <c r="G253" s="16">
        <f>IF($A253="","",TEXT($A253,"yyyy")&amp;"-Q"&amp;ROUNDUP(MONTH($A253)/3,0))</f>
        <v/>
      </c>
      <c r="H253" s="16">
        <f>IF($A253="","",IFERROR(VLOOKUP($C253,Mapping!$A$5:$G$104,2,FALSE),"⚠ not in Mapping"))</f>
        <v/>
      </c>
      <c r="I253" s="16">
        <f>IF($A253="","",IFERROR(VLOOKUP($C253,Mapping!$A$5:$G$104,3,FALSE),"⚠ unmapped"))</f>
        <v/>
      </c>
      <c r="J253" s="16">
        <f>IF($A253="","",IFERROR(VLOOKUP($C253,Mapping!$A$5:$G$104,4,FALSE),"⚠ unmapped"))</f>
        <v/>
      </c>
      <c r="K253" s="9">
        <f>IF($A253="","",$D253*(1-IFERROR(VLOOKUP($C253,Mapping!$A$5:$G$104,6,FALSE),0)))</f>
        <v/>
      </c>
      <c r="L253" s="16">
        <f>IF($A253="","",IFERROR(VLOOKUP($C253,Mapping!$A$5:$G$104,5,FALSE),""))</f>
        <v/>
      </c>
      <c r="M253" s="9">
        <f>IF($A253="","",$D253*IFERROR(VLOOKUP($C253,Mapping!$A$5:$G$104,6,FALSE),0))</f>
        <v/>
      </c>
      <c r="N253" s="16">
        <f>IF($A253="","",IF(COUNTIFS(Mapping!$A$5:$A$104,$C253)=0,"⚠ account code is not in Mapping",IF(NOT(ISNUMBER($D253)),"⚠ amount is missing or is text",IF($D253&lt;0,"Negative — a credit note or a reversal?",""))))</f>
        <v/>
      </c>
    </row>
    <row r="254">
      <c r="A254" s="14" t="n"/>
      <c r="B254" s="6" t="n"/>
      <c r="C254" s="6" t="n"/>
      <c r="D254" s="15" t="n"/>
      <c r="E254" s="16">
        <f>IF($A254="","",IF('P&amp;L'!$B$3="Month",$F254,IF('P&amp;L'!$B$3="Year",TEXT($A254,"yyyy"),$G254)))</f>
        <v/>
      </c>
      <c r="F254" s="16">
        <f>IF($A254="","",TEXT($A254,"yyyy-mm"))</f>
        <v/>
      </c>
      <c r="G254" s="16">
        <f>IF($A254="","",TEXT($A254,"yyyy")&amp;"-Q"&amp;ROUNDUP(MONTH($A254)/3,0))</f>
        <v/>
      </c>
      <c r="H254" s="16">
        <f>IF($A254="","",IFERROR(VLOOKUP($C254,Mapping!$A$5:$G$104,2,FALSE),"⚠ not in Mapping"))</f>
        <v/>
      </c>
      <c r="I254" s="16">
        <f>IF($A254="","",IFERROR(VLOOKUP($C254,Mapping!$A$5:$G$104,3,FALSE),"⚠ unmapped"))</f>
        <v/>
      </c>
      <c r="J254" s="16">
        <f>IF($A254="","",IFERROR(VLOOKUP($C254,Mapping!$A$5:$G$104,4,FALSE),"⚠ unmapped"))</f>
        <v/>
      </c>
      <c r="K254" s="9">
        <f>IF($A254="","",$D254*(1-IFERROR(VLOOKUP($C254,Mapping!$A$5:$G$104,6,FALSE),0)))</f>
        <v/>
      </c>
      <c r="L254" s="16">
        <f>IF($A254="","",IFERROR(VLOOKUP($C254,Mapping!$A$5:$G$104,5,FALSE),""))</f>
        <v/>
      </c>
      <c r="M254" s="9">
        <f>IF($A254="","",$D254*IFERROR(VLOOKUP($C254,Mapping!$A$5:$G$104,6,FALSE),0))</f>
        <v/>
      </c>
      <c r="N254" s="16">
        <f>IF($A254="","",IF(COUNTIFS(Mapping!$A$5:$A$104,$C254)=0,"⚠ account code is not in Mapping",IF(NOT(ISNUMBER($D254)),"⚠ amount is missing or is text",IF($D254&lt;0,"Negative — a credit note or a reversal?",""))))</f>
        <v/>
      </c>
    </row>
    <row r="255">
      <c r="A255" s="14" t="n"/>
      <c r="B255" s="6" t="n"/>
      <c r="C255" s="6" t="n"/>
      <c r="D255" s="15" t="n"/>
      <c r="E255" s="16">
        <f>IF($A255="","",IF('P&amp;L'!$B$3="Month",$F255,IF('P&amp;L'!$B$3="Year",TEXT($A255,"yyyy"),$G255)))</f>
        <v/>
      </c>
      <c r="F255" s="16">
        <f>IF($A255="","",TEXT($A255,"yyyy-mm"))</f>
        <v/>
      </c>
      <c r="G255" s="16">
        <f>IF($A255="","",TEXT($A255,"yyyy")&amp;"-Q"&amp;ROUNDUP(MONTH($A255)/3,0))</f>
        <v/>
      </c>
      <c r="H255" s="16">
        <f>IF($A255="","",IFERROR(VLOOKUP($C255,Mapping!$A$5:$G$104,2,FALSE),"⚠ not in Mapping"))</f>
        <v/>
      </c>
      <c r="I255" s="16">
        <f>IF($A255="","",IFERROR(VLOOKUP($C255,Mapping!$A$5:$G$104,3,FALSE),"⚠ unmapped"))</f>
        <v/>
      </c>
      <c r="J255" s="16">
        <f>IF($A255="","",IFERROR(VLOOKUP($C255,Mapping!$A$5:$G$104,4,FALSE),"⚠ unmapped"))</f>
        <v/>
      </c>
      <c r="K255" s="9">
        <f>IF($A255="","",$D255*(1-IFERROR(VLOOKUP($C255,Mapping!$A$5:$G$104,6,FALSE),0)))</f>
        <v/>
      </c>
      <c r="L255" s="16">
        <f>IF($A255="","",IFERROR(VLOOKUP($C255,Mapping!$A$5:$G$104,5,FALSE),""))</f>
        <v/>
      </c>
      <c r="M255" s="9">
        <f>IF($A255="","",$D255*IFERROR(VLOOKUP($C255,Mapping!$A$5:$G$104,6,FALSE),0))</f>
        <v/>
      </c>
      <c r="N255" s="16">
        <f>IF($A255="","",IF(COUNTIFS(Mapping!$A$5:$A$104,$C255)=0,"⚠ account code is not in Mapping",IF(NOT(ISNUMBER($D255)),"⚠ amount is missing or is text",IF($D255&lt;0,"Negative — a credit note or a reversal?",""))))</f>
        <v/>
      </c>
    </row>
    <row r="256">
      <c r="A256" s="14" t="n"/>
      <c r="B256" s="6" t="n"/>
      <c r="C256" s="6" t="n"/>
      <c r="D256" s="15" t="n"/>
      <c r="E256" s="16">
        <f>IF($A256="","",IF('P&amp;L'!$B$3="Month",$F256,IF('P&amp;L'!$B$3="Year",TEXT($A256,"yyyy"),$G256)))</f>
        <v/>
      </c>
      <c r="F256" s="16">
        <f>IF($A256="","",TEXT($A256,"yyyy-mm"))</f>
        <v/>
      </c>
      <c r="G256" s="16">
        <f>IF($A256="","",TEXT($A256,"yyyy")&amp;"-Q"&amp;ROUNDUP(MONTH($A256)/3,0))</f>
        <v/>
      </c>
      <c r="H256" s="16">
        <f>IF($A256="","",IFERROR(VLOOKUP($C256,Mapping!$A$5:$G$104,2,FALSE),"⚠ not in Mapping"))</f>
        <v/>
      </c>
      <c r="I256" s="16">
        <f>IF($A256="","",IFERROR(VLOOKUP($C256,Mapping!$A$5:$G$104,3,FALSE),"⚠ unmapped"))</f>
        <v/>
      </c>
      <c r="J256" s="16">
        <f>IF($A256="","",IFERROR(VLOOKUP($C256,Mapping!$A$5:$G$104,4,FALSE),"⚠ unmapped"))</f>
        <v/>
      </c>
      <c r="K256" s="9">
        <f>IF($A256="","",$D256*(1-IFERROR(VLOOKUP($C256,Mapping!$A$5:$G$104,6,FALSE),0)))</f>
        <v/>
      </c>
      <c r="L256" s="16">
        <f>IF($A256="","",IFERROR(VLOOKUP($C256,Mapping!$A$5:$G$104,5,FALSE),""))</f>
        <v/>
      </c>
      <c r="M256" s="9">
        <f>IF($A256="","",$D256*IFERROR(VLOOKUP($C256,Mapping!$A$5:$G$104,6,FALSE),0))</f>
        <v/>
      </c>
      <c r="N256" s="16">
        <f>IF($A256="","",IF(COUNTIFS(Mapping!$A$5:$A$104,$C256)=0,"⚠ account code is not in Mapping",IF(NOT(ISNUMBER($D256)),"⚠ amount is missing or is text",IF($D256&lt;0,"Negative — a credit note or a reversal?",""))))</f>
        <v/>
      </c>
    </row>
    <row r="257">
      <c r="A257" s="14" t="n"/>
      <c r="B257" s="6" t="n"/>
      <c r="C257" s="6" t="n"/>
      <c r="D257" s="15" t="n"/>
      <c r="E257" s="16">
        <f>IF($A257="","",IF('P&amp;L'!$B$3="Month",$F257,IF('P&amp;L'!$B$3="Year",TEXT($A257,"yyyy"),$G257)))</f>
        <v/>
      </c>
      <c r="F257" s="16">
        <f>IF($A257="","",TEXT($A257,"yyyy-mm"))</f>
        <v/>
      </c>
      <c r="G257" s="16">
        <f>IF($A257="","",TEXT($A257,"yyyy")&amp;"-Q"&amp;ROUNDUP(MONTH($A257)/3,0))</f>
        <v/>
      </c>
      <c r="H257" s="16">
        <f>IF($A257="","",IFERROR(VLOOKUP($C257,Mapping!$A$5:$G$104,2,FALSE),"⚠ not in Mapping"))</f>
        <v/>
      </c>
      <c r="I257" s="16">
        <f>IF($A257="","",IFERROR(VLOOKUP($C257,Mapping!$A$5:$G$104,3,FALSE),"⚠ unmapped"))</f>
        <v/>
      </c>
      <c r="J257" s="16">
        <f>IF($A257="","",IFERROR(VLOOKUP($C257,Mapping!$A$5:$G$104,4,FALSE),"⚠ unmapped"))</f>
        <v/>
      </c>
      <c r="K257" s="9">
        <f>IF($A257="","",$D257*(1-IFERROR(VLOOKUP($C257,Mapping!$A$5:$G$104,6,FALSE),0)))</f>
        <v/>
      </c>
      <c r="L257" s="16">
        <f>IF($A257="","",IFERROR(VLOOKUP($C257,Mapping!$A$5:$G$104,5,FALSE),""))</f>
        <v/>
      </c>
      <c r="M257" s="9">
        <f>IF($A257="","",$D257*IFERROR(VLOOKUP($C257,Mapping!$A$5:$G$104,6,FALSE),0))</f>
        <v/>
      </c>
      <c r="N257" s="16">
        <f>IF($A257="","",IF(COUNTIFS(Mapping!$A$5:$A$104,$C257)=0,"⚠ account code is not in Mapping",IF(NOT(ISNUMBER($D257)),"⚠ amount is missing or is text",IF($D257&lt;0,"Negative — a credit note or a reversal?",""))))</f>
        <v/>
      </c>
    </row>
    <row r="258">
      <c r="A258" s="14" t="n"/>
      <c r="B258" s="6" t="n"/>
      <c r="C258" s="6" t="n"/>
      <c r="D258" s="15" t="n"/>
      <c r="E258" s="16">
        <f>IF($A258="","",IF('P&amp;L'!$B$3="Month",$F258,IF('P&amp;L'!$B$3="Year",TEXT($A258,"yyyy"),$G258)))</f>
        <v/>
      </c>
      <c r="F258" s="16">
        <f>IF($A258="","",TEXT($A258,"yyyy-mm"))</f>
        <v/>
      </c>
      <c r="G258" s="16">
        <f>IF($A258="","",TEXT($A258,"yyyy")&amp;"-Q"&amp;ROUNDUP(MONTH($A258)/3,0))</f>
        <v/>
      </c>
      <c r="H258" s="16">
        <f>IF($A258="","",IFERROR(VLOOKUP($C258,Mapping!$A$5:$G$104,2,FALSE),"⚠ not in Mapping"))</f>
        <v/>
      </c>
      <c r="I258" s="16">
        <f>IF($A258="","",IFERROR(VLOOKUP($C258,Mapping!$A$5:$G$104,3,FALSE),"⚠ unmapped"))</f>
        <v/>
      </c>
      <c r="J258" s="16">
        <f>IF($A258="","",IFERROR(VLOOKUP($C258,Mapping!$A$5:$G$104,4,FALSE),"⚠ unmapped"))</f>
        <v/>
      </c>
      <c r="K258" s="9">
        <f>IF($A258="","",$D258*(1-IFERROR(VLOOKUP($C258,Mapping!$A$5:$G$104,6,FALSE),0)))</f>
        <v/>
      </c>
      <c r="L258" s="16">
        <f>IF($A258="","",IFERROR(VLOOKUP($C258,Mapping!$A$5:$G$104,5,FALSE),""))</f>
        <v/>
      </c>
      <c r="M258" s="9">
        <f>IF($A258="","",$D258*IFERROR(VLOOKUP($C258,Mapping!$A$5:$G$104,6,FALSE),0))</f>
        <v/>
      </c>
      <c r="N258" s="16">
        <f>IF($A258="","",IF(COUNTIFS(Mapping!$A$5:$A$104,$C258)=0,"⚠ account code is not in Mapping",IF(NOT(ISNUMBER($D258)),"⚠ amount is missing or is text",IF($D258&lt;0,"Negative — a credit note or a reversal?",""))))</f>
        <v/>
      </c>
    </row>
    <row r="259">
      <c r="A259" s="14" t="n"/>
      <c r="B259" s="6" t="n"/>
      <c r="C259" s="6" t="n"/>
      <c r="D259" s="15" t="n"/>
      <c r="E259" s="16">
        <f>IF($A259="","",IF('P&amp;L'!$B$3="Month",$F259,IF('P&amp;L'!$B$3="Year",TEXT($A259,"yyyy"),$G259)))</f>
        <v/>
      </c>
      <c r="F259" s="16">
        <f>IF($A259="","",TEXT($A259,"yyyy-mm"))</f>
        <v/>
      </c>
      <c r="G259" s="16">
        <f>IF($A259="","",TEXT($A259,"yyyy")&amp;"-Q"&amp;ROUNDUP(MONTH($A259)/3,0))</f>
        <v/>
      </c>
      <c r="H259" s="16">
        <f>IF($A259="","",IFERROR(VLOOKUP($C259,Mapping!$A$5:$G$104,2,FALSE),"⚠ not in Mapping"))</f>
        <v/>
      </c>
      <c r="I259" s="16">
        <f>IF($A259="","",IFERROR(VLOOKUP($C259,Mapping!$A$5:$G$104,3,FALSE),"⚠ unmapped"))</f>
        <v/>
      </c>
      <c r="J259" s="16">
        <f>IF($A259="","",IFERROR(VLOOKUP($C259,Mapping!$A$5:$G$104,4,FALSE),"⚠ unmapped"))</f>
        <v/>
      </c>
      <c r="K259" s="9">
        <f>IF($A259="","",$D259*(1-IFERROR(VLOOKUP($C259,Mapping!$A$5:$G$104,6,FALSE),0)))</f>
        <v/>
      </c>
      <c r="L259" s="16">
        <f>IF($A259="","",IFERROR(VLOOKUP($C259,Mapping!$A$5:$G$104,5,FALSE),""))</f>
        <v/>
      </c>
      <c r="M259" s="9">
        <f>IF($A259="","",$D259*IFERROR(VLOOKUP($C259,Mapping!$A$5:$G$104,6,FALSE),0))</f>
        <v/>
      </c>
      <c r="N259" s="16">
        <f>IF($A259="","",IF(COUNTIFS(Mapping!$A$5:$A$104,$C259)=0,"⚠ account code is not in Mapping",IF(NOT(ISNUMBER($D259)),"⚠ amount is missing or is text",IF($D259&lt;0,"Negative — a credit note or a reversal?",""))))</f>
        <v/>
      </c>
    </row>
    <row r="260">
      <c r="A260" s="14" t="n"/>
      <c r="B260" s="6" t="n"/>
      <c r="C260" s="6" t="n"/>
      <c r="D260" s="15" t="n"/>
      <c r="E260" s="16">
        <f>IF($A260="","",IF('P&amp;L'!$B$3="Month",$F260,IF('P&amp;L'!$B$3="Year",TEXT($A260,"yyyy"),$G260)))</f>
        <v/>
      </c>
      <c r="F260" s="16">
        <f>IF($A260="","",TEXT($A260,"yyyy-mm"))</f>
        <v/>
      </c>
      <c r="G260" s="16">
        <f>IF($A260="","",TEXT($A260,"yyyy")&amp;"-Q"&amp;ROUNDUP(MONTH($A260)/3,0))</f>
        <v/>
      </c>
      <c r="H260" s="16">
        <f>IF($A260="","",IFERROR(VLOOKUP($C260,Mapping!$A$5:$G$104,2,FALSE),"⚠ not in Mapping"))</f>
        <v/>
      </c>
      <c r="I260" s="16">
        <f>IF($A260="","",IFERROR(VLOOKUP($C260,Mapping!$A$5:$G$104,3,FALSE),"⚠ unmapped"))</f>
        <v/>
      </c>
      <c r="J260" s="16">
        <f>IF($A260="","",IFERROR(VLOOKUP($C260,Mapping!$A$5:$G$104,4,FALSE),"⚠ unmapped"))</f>
        <v/>
      </c>
      <c r="K260" s="9">
        <f>IF($A260="","",$D260*(1-IFERROR(VLOOKUP($C260,Mapping!$A$5:$G$104,6,FALSE),0)))</f>
        <v/>
      </c>
      <c r="L260" s="16">
        <f>IF($A260="","",IFERROR(VLOOKUP($C260,Mapping!$A$5:$G$104,5,FALSE),""))</f>
        <v/>
      </c>
      <c r="M260" s="9">
        <f>IF($A260="","",$D260*IFERROR(VLOOKUP($C260,Mapping!$A$5:$G$104,6,FALSE),0))</f>
        <v/>
      </c>
      <c r="N260" s="16">
        <f>IF($A260="","",IF(COUNTIFS(Mapping!$A$5:$A$104,$C260)=0,"⚠ account code is not in Mapping",IF(NOT(ISNUMBER($D260)),"⚠ amount is missing or is text",IF($D260&lt;0,"Negative — a credit note or a reversal?",""))))</f>
        <v/>
      </c>
    </row>
    <row r="261">
      <c r="A261" s="14" t="n"/>
      <c r="B261" s="6" t="n"/>
      <c r="C261" s="6" t="n"/>
      <c r="D261" s="15" t="n"/>
      <c r="E261" s="16">
        <f>IF($A261="","",IF('P&amp;L'!$B$3="Month",$F261,IF('P&amp;L'!$B$3="Year",TEXT($A261,"yyyy"),$G261)))</f>
        <v/>
      </c>
      <c r="F261" s="16">
        <f>IF($A261="","",TEXT($A261,"yyyy-mm"))</f>
        <v/>
      </c>
      <c r="G261" s="16">
        <f>IF($A261="","",TEXT($A261,"yyyy")&amp;"-Q"&amp;ROUNDUP(MONTH($A261)/3,0))</f>
        <v/>
      </c>
      <c r="H261" s="16">
        <f>IF($A261="","",IFERROR(VLOOKUP($C261,Mapping!$A$5:$G$104,2,FALSE),"⚠ not in Mapping"))</f>
        <v/>
      </c>
      <c r="I261" s="16">
        <f>IF($A261="","",IFERROR(VLOOKUP($C261,Mapping!$A$5:$G$104,3,FALSE),"⚠ unmapped"))</f>
        <v/>
      </c>
      <c r="J261" s="16">
        <f>IF($A261="","",IFERROR(VLOOKUP($C261,Mapping!$A$5:$G$104,4,FALSE),"⚠ unmapped"))</f>
        <v/>
      </c>
      <c r="K261" s="9">
        <f>IF($A261="","",$D261*(1-IFERROR(VLOOKUP($C261,Mapping!$A$5:$G$104,6,FALSE),0)))</f>
        <v/>
      </c>
      <c r="L261" s="16">
        <f>IF($A261="","",IFERROR(VLOOKUP($C261,Mapping!$A$5:$G$104,5,FALSE),""))</f>
        <v/>
      </c>
      <c r="M261" s="9">
        <f>IF($A261="","",$D261*IFERROR(VLOOKUP($C261,Mapping!$A$5:$G$104,6,FALSE),0))</f>
        <v/>
      </c>
      <c r="N261" s="16">
        <f>IF($A261="","",IF(COUNTIFS(Mapping!$A$5:$A$104,$C261)=0,"⚠ account code is not in Mapping",IF(NOT(ISNUMBER($D261)),"⚠ amount is missing or is text",IF($D261&lt;0,"Negative — a credit note or a reversal?",""))))</f>
        <v/>
      </c>
    </row>
    <row r="262">
      <c r="A262" s="14" t="n"/>
      <c r="B262" s="6" t="n"/>
      <c r="C262" s="6" t="n"/>
      <c r="D262" s="15" t="n"/>
      <c r="E262" s="16">
        <f>IF($A262="","",IF('P&amp;L'!$B$3="Month",$F262,IF('P&amp;L'!$B$3="Year",TEXT($A262,"yyyy"),$G262)))</f>
        <v/>
      </c>
      <c r="F262" s="16">
        <f>IF($A262="","",TEXT($A262,"yyyy-mm"))</f>
        <v/>
      </c>
      <c r="G262" s="16">
        <f>IF($A262="","",TEXT($A262,"yyyy")&amp;"-Q"&amp;ROUNDUP(MONTH($A262)/3,0))</f>
        <v/>
      </c>
      <c r="H262" s="16">
        <f>IF($A262="","",IFERROR(VLOOKUP($C262,Mapping!$A$5:$G$104,2,FALSE),"⚠ not in Mapping"))</f>
        <v/>
      </c>
      <c r="I262" s="16">
        <f>IF($A262="","",IFERROR(VLOOKUP($C262,Mapping!$A$5:$G$104,3,FALSE),"⚠ unmapped"))</f>
        <v/>
      </c>
      <c r="J262" s="16">
        <f>IF($A262="","",IFERROR(VLOOKUP($C262,Mapping!$A$5:$G$104,4,FALSE),"⚠ unmapped"))</f>
        <v/>
      </c>
      <c r="K262" s="9">
        <f>IF($A262="","",$D262*(1-IFERROR(VLOOKUP($C262,Mapping!$A$5:$G$104,6,FALSE),0)))</f>
        <v/>
      </c>
      <c r="L262" s="16">
        <f>IF($A262="","",IFERROR(VLOOKUP($C262,Mapping!$A$5:$G$104,5,FALSE),""))</f>
        <v/>
      </c>
      <c r="M262" s="9">
        <f>IF($A262="","",$D262*IFERROR(VLOOKUP($C262,Mapping!$A$5:$G$104,6,FALSE),0))</f>
        <v/>
      </c>
      <c r="N262" s="16">
        <f>IF($A262="","",IF(COUNTIFS(Mapping!$A$5:$A$104,$C262)=0,"⚠ account code is not in Mapping",IF(NOT(ISNUMBER($D262)),"⚠ amount is missing or is text",IF($D262&lt;0,"Negative — a credit note or a reversal?",""))))</f>
        <v/>
      </c>
    </row>
    <row r="263">
      <c r="A263" s="14" t="n"/>
      <c r="B263" s="6" t="n"/>
      <c r="C263" s="6" t="n"/>
      <c r="D263" s="15" t="n"/>
      <c r="E263" s="16">
        <f>IF($A263="","",IF('P&amp;L'!$B$3="Month",$F263,IF('P&amp;L'!$B$3="Year",TEXT($A263,"yyyy"),$G263)))</f>
        <v/>
      </c>
      <c r="F263" s="16">
        <f>IF($A263="","",TEXT($A263,"yyyy-mm"))</f>
        <v/>
      </c>
      <c r="G263" s="16">
        <f>IF($A263="","",TEXT($A263,"yyyy")&amp;"-Q"&amp;ROUNDUP(MONTH($A263)/3,0))</f>
        <v/>
      </c>
      <c r="H263" s="16">
        <f>IF($A263="","",IFERROR(VLOOKUP($C263,Mapping!$A$5:$G$104,2,FALSE),"⚠ not in Mapping"))</f>
        <v/>
      </c>
      <c r="I263" s="16">
        <f>IF($A263="","",IFERROR(VLOOKUP($C263,Mapping!$A$5:$G$104,3,FALSE),"⚠ unmapped"))</f>
        <v/>
      </c>
      <c r="J263" s="16">
        <f>IF($A263="","",IFERROR(VLOOKUP($C263,Mapping!$A$5:$G$104,4,FALSE),"⚠ unmapped"))</f>
        <v/>
      </c>
      <c r="K263" s="9">
        <f>IF($A263="","",$D263*(1-IFERROR(VLOOKUP($C263,Mapping!$A$5:$G$104,6,FALSE),0)))</f>
        <v/>
      </c>
      <c r="L263" s="16">
        <f>IF($A263="","",IFERROR(VLOOKUP($C263,Mapping!$A$5:$G$104,5,FALSE),""))</f>
        <v/>
      </c>
      <c r="M263" s="9">
        <f>IF($A263="","",$D263*IFERROR(VLOOKUP($C263,Mapping!$A$5:$G$104,6,FALSE),0))</f>
        <v/>
      </c>
      <c r="N263" s="16">
        <f>IF($A263="","",IF(COUNTIFS(Mapping!$A$5:$A$104,$C263)=0,"⚠ account code is not in Mapping",IF(NOT(ISNUMBER($D263)),"⚠ amount is missing or is text",IF($D263&lt;0,"Negative — a credit note or a reversal?",""))))</f>
        <v/>
      </c>
    </row>
    <row r="264">
      <c r="A264" s="14" t="n"/>
      <c r="B264" s="6" t="n"/>
      <c r="C264" s="6" t="n"/>
      <c r="D264" s="15" t="n"/>
      <c r="E264" s="16">
        <f>IF($A264="","",IF('P&amp;L'!$B$3="Month",$F264,IF('P&amp;L'!$B$3="Year",TEXT($A264,"yyyy"),$G264)))</f>
        <v/>
      </c>
      <c r="F264" s="16">
        <f>IF($A264="","",TEXT($A264,"yyyy-mm"))</f>
        <v/>
      </c>
      <c r="G264" s="16">
        <f>IF($A264="","",TEXT($A264,"yyyy")&amp;"-Q"&amp;ROUNDUP(MONTH($A264)/3,0))</f>
        <v/>
      </c>
      <c r="H264" s="16">
        <f>IF($A264="","",IFERROR(VLOOKUP($C264,Mapping!$A$5:$G$104,2,FALSE),"⚠ not in Mapping"))</f>
        <v/>
      </c>
      <c r="I264" s="16">
        <f>IF($A264="","",IFERROR(VLOOKUP($C264,Mapping!$A$5:$G$104,3,FALSE),"⚠ unmapped"))</f>
        <v/>
      </c>
      <c r="J264" s="16">
        <f>IF($A264="","",IFERROR(VLOOKUP($C264,Mapping!$A$5:$G$104,4,FALSE),"⚠ unmapped"))</f>
        <v/>
      </c>
      <c r="K264" s="9">
        <f>IF($A264="","",$D264*(1-IFERROR(VLOOKUP($C264,Mapping!$A$5:$G$104,6,FALSE),0)))</f>
        <v/>
      </c>
      <c r="L264" s="16">
        <f>IF($A264="","",IFERROR(VLOOKUP($C264,Mapping!$A$5:$G$104,5,FALSE),""))</f>
        <v/>
      </c>
      <c r="M264" s="9">
        <f>IF($A264="","",$D264*IFERROR(VLOOKUP($C264,Mapping!$A$5:$G$104,6,FALSE),0))</f>
        <v/>
      </c>
      <c r="N264" s="16">
        <f>IF($A264="","",IF(COUNTIFS(Mapping!$A$5:$A$104,$C264)=0,"⚠ account code is not in Mapping",IF(NOT(ISNUMBER($D264)),"⚠ amount is missing or is text",IF($D264&lt;0,"Negative — a credit note or a reversal?",""))))</f>
        <v/>
      </c>
    </row>
    <row r="265">
      <c r="A265" s="14" t="n"/>
      <c r="B265" s="6" t="n"/>
      <c r="C265" s="6" t="n"/>
      <c r="D265" s="15" t="n"/>
      <c r="E265" s="16">
        <f>IF($A265="","",IF('P&amp;L'!$B$3="Month",$F265,IF('P&amp;L'!$B$3="Year",TEXT($A265,"yyyy"),$G265)))</f>
        <v/>
      </c>
      <c r="F265" s="16">
        <f>IF($A265="","",TEXT($A265,"yyyy-mm"))</f>
        <v/>
      </c>
      <c r="G265" s="16">
        <f>IF($A265="","",TEXT($A265,"yyyy")&amp;"-Q"&amp;ROUNDUP(MONTH($A265)/3,0))</f>
        <v/>
      </c>
      <c r="H265" s="16">
        <f>IF($A265="","",IFERROR(VLOOKUP($C265,Mapping!$A$5:$G$104,2,FALSE),"⚠ not in Mapping"))</f>
        <v/>
      </c>
      <c r="I265" s="16">
        <f>IF($A265="","",IFERROR(VLOOKUP($C265,Mapping!$A$5:$G$104,3,FALSE),"⚠ unmapped"))</f>
        <v/>
      </c>
      <c r="J265" s="16">
        <f>IF($A265="","",IFERROR(VLOOKUP($C265,Mapping!$A$5:$G$104,4,FALSE),"⚠ unmapped"))</f>
        <v/>
      </c>
      <c r="K265" s="9">
        <f>IF($A265="","",$D265*(1-IFERROR(VLOOKUP($C265,Mapping!$A$5:$G$104,6,FALSE),0)))</f>
        <v/>
      </c>
      <c r="L265" s="16">
        <f>IF($A265="","",IFERROR(VLOOKUP($C265,Mapping!$A$5:$G$104,5,FALSE),""))</f>
        <v/>
      </c>
      <c r="M265" s="9">
        <f>IF($A265="","",$D265*IFERROR(VLOOKUP($C265,Mapping!$A$5:$G$104,6,FALSE),0))</f>
        <v/>
      </c>
      <c r="N265" s="16">
        <f>IF($A265="","",IF(COUNTIFS(Mapping!$A$5:$A$104,$C265)=0,"⚠ account code is not in Mapping",IF(NOT(ISNUMBER($D265)),"⚠ amount is missing or is text",IF($D265&lt;0,"Negative — a credit note or a reversal?",""))))</f>
        <v/>
      </c>
    </row>
    <row r="266">
      <c r="A266" s="14" t="n"/>
      <c r="B266" s="6" t="n"/>
      <c r="C266" s="6" t="n"/>
      <c r="D266" s="15" t="n"/>
      <c r="E266" s="16">
        <f>IF($A266="","",IF('P&amp;L'!$B$3="Month",$F266,IF('P&amp;L'!$B$3="Year",TEXT($A266,"yyyy"),$G266)))</f>
        <v/>
      </c>
      <c r="F266" s="16">
        <f>IF($A266="","",TEXT($A266,"yyyy-mm"))</f>
        <v/>
      </c>
      <c r="G266" s="16">
        <f>IF($A266="","",TEXT($A266,"yyyy")&amp;"-Q"&amp;ROUNDUP(MONTH($A266)/3,0))</f>
        <v/>
      </c>
      <c r="H266" s="16">
        <f>IF($A266="","",IFERROR(VLOOKUP($C266,Mapping!$A$5:$G$104,2,FALSE),"⚠ not in Mapping"))</f>
        <v/>
      </c>
      <c r="I266" s="16">
        <f>IF($A266="","",IFERROR(VLOOKUP($C266,Mapping!$A$5:$G$104,3,FALSE),"⚠ unmapped"))</f>
        <v/>
      </c>
      <c r="J266" s="16">
        <f>IF($A266="","",IFERROR(VLOOKUP($C266,Mapping!$A$5:$G$104,4,FALSE),"⚠ unmapped"))</f>
        <v/>
      </c>
      <c r="K266" s="9">
        <f>IF($A266="","",$D266*(1-IFERROR(VLOOKUP($C266,Mapping!$A$5:$G$104,6,FALSE),0)))</f>
        <v/>
      </c>
      <c r="L266" s="16">
        <f>IF($A266="","",IFERROR(VLOOKUP($C266,Mapping!$A$5:$G$104,5,FALSE),""))</f>
        <v/>
      </c>
      <c r="M266" s="9">
        <f>IF($A266="","",$D266*IFERROR(VLOOKUP($C266,Mapping!$A$5:$G$104,6,FALSE),0))</f>
        <v/>
      </c>
      <c r="N266" s="16">
        <f>IF($A266="","",IF(COUNTIFS(Mapping!$A$5:$A$104,$C266)=0,"⚠ account code is not in Mapping",IF(NOT(ISNUMBER($D266)),"⚠ amount is missing or is text",IF($D266&lt;0,"Negative — a credit note or a reversal?",""))))</f>
        <v/>
      </c>
    </row>
    <row r="267">
      <c r="A267" s="14" t="n"/>
      <c r="B267" s="6" t="n"/>
      <c r="C267" s="6" t="n"/>
      <c r="D267" s="15" t="n"/>
      <c r="E267" s="16">
        <f>IF($A267="","",IF('P&amp;L'!$B$3="Month",$F267,IF('P&amp;L'!$B$3="Year",TEXT($A267,"yyyy"),$G267)))</f>
        <v/>
      </c>
      <c r="F267" s="16">
        <f>IF($A267="","",TEXT($A267,"yyyy-mm"))</f>
        <v/>
      </c>
      <c r="G267" s="16">
        <f>IF($A267="","",TEXT($A267,"yyyy")&amp;"-Q"&amp;ROUNDUP(MONTH($A267)/3,0))</f>
        <v/>
      </c>
      <c r="H267" s="16">
        <f>IF($A267="","",IFERROR(VLOOKUP($C267,Mapping!$A$5:$G$104,2,FALSE),"⚠ not in Mapping"))</f>
        <v/>
      </c>
      <c r="I267" s="16">
        <f>IF($A267="","",IFERROR(VLOOKUP($C267,Mapping!$A$5:$G$104,3,FALSE),"⚠ unmapped"))</f>
        <v/>
      </c>
      <c r="J267" s="16">
        <f>IF($A267="","",IFERROR(VLOOKUP($C267,Mapping!$A$5:$G$104,4,FALSE),"⚠ unmapped"))</f>
        <v/>
      </c>
      <c r="K267" s="9">
        <f>IF($A267="","",$D267*(1-IFERROR(VLOOKUP($C267,Mapping!$A$5:$G$104,6,FALSE),0)))</f>
        <v/>
      </c>
      <c r="L267" s="16">
        <f>IF($A267="","",IFERROR(VLOOKUP($C267,Mapping!$A$5:$G$104,5,FALSE),""))</f>
        <v/>
      </c>
      <c r="M267" s="9">
        <f>IF($A267="","",$D267*IFERROR(VLOOKUP($C267,Mapping!$A$5:$G$104,6,FALSE),0))</f>
        <v/>
      </c>
      <c r="N267" s="16">
        <f>IF($A267="","",IF(COUNTIFS(Mapping!$A$5:$A$104,$C267)=0,"⚠ account code is not in Mapping",IF(NOT(ISNUMBER($D267)),"⚠ amount is missing or is text",IF($D267&lt;0,"Negative — a credit note or a reversal?",""))))</f>
        <v/>
      </c>
    </row>
    <row r="268">
      <c r="A268" s="14" t="n"/>
      <c r="B268" s="6" t="n"/>
      <c r="C268" s="6" t="n"/>
      <c r="D268" s="15" t="n"/>
      <c r="E268" s="16">
        <f>IF($A268="","",IF('P&amp;L'!$B$3="Month",$F268,IF('P&amp;L'!$B$3="Year",TEXT($A268,"yyyy"),$G268)))</f>
        <v/>
      </c>
      <c r="F268" s="16">
        <f>IF($A268="","",TEXT($A268,"yyyy-mm"))</f>
        <v/>
      </c>
      <c r="G268" s="16">
        <f>IF($A268="","",TEXT($A268,"yyyy")&amp;"-Q"&amp;ROUNDUP(MONTH($A268)/3,0))</f>
        <v/>
      </c>
      <c r="H268" s="16">
        <f>IF($A268="","",IFERROR(VLOOKUP($C268,Mapping!$A$5:$G$104,2,FALSE),"⚠ not in Mapping"))</f>
        <v/>
      </c>
      <c r="I268" s="16">
        <f>IF($A268="","",IFERROR(VLOOKUP($C268,Mapping!$A$5:$G$104,3,FALSE),"⚠ unmapped"))</f>
        <v/>
      </c>
      <c r="J268" s="16">
        <f>IF($A268="","",IFERROR(VLOOKUP($C268,Mapping!$A$5:$G$104,4,FALSE),"⚠ unmapped"))</f>
        <v/>
      </c>
      <c r="K268" s="9">
        <f>IF($A268="","",$D268*(1-IFERROR(VLOOKUP($C268,Mapping!$A$5:$G$104,6,FALSE),0)))</f>
        <v/>
      </c>
      <c r="L268" s="16">
        <f>IF($A268="","",IFERROR(VLOOKUP($C268,Mapping!$A$5:$G$104,5,FALSE),""))</f>
        <v/>
      </c>
      <c r="M268" s="9">
        <f>IF($A268="","",$D268*IFERROR(VLOOKUP($C268,Mapping!$A$5:$G$104,6,FALSE),0))</f>
        <v/>
      </c>
      <c r="N268" s="16">
        <f>IF($A268="","",IF(COUNTIFS(Mapping!$A$5:$A$104,$C268)=0,"⚠ account code is not in Mapping",IF(NOT(ISNUMBER($D268)),"⚠ amount is missing or is text",IF($D268&lt;0,"Negative — a credit note or a reversal?",""))))</f>
        <v/>
      </c>
    </row>
    <row r="269">
      <c r="A269" s="14" t="n"/>
      <c r="B269" s="6" t="n"/>
      <c r="C269" s="6" t="n"/>
      <c r="D269" s="15" t="n"/>
      <c r="E269" s="16">
        <f>IF($A269="","",IF('P&amp;L'!$B$3="Month",$F269,IF('P&amp;L'!$B$3="Year",TEXT($A269,"yyyy"),$G269)))</f>
        <v/>
      </c>
      <c r="F269" s="16">
        <f>IF($A269="","",TEXT($A269,"yyyy-mm"))</f>
        <v/>
      </c>
      <c r="G269" s="16">
        <f>IF($A269="","",TEXT($A269,"yyyy")&amp;"-Q"&amp;ROUNDUP(MONTH($A269)/3,0))</f>
        <v/>
      </c>
      <c r="H269" s="16">
        <f>IF($A269="","",IFERROR(VLOOKUP($C269,Mapping!$A$5:$G$104,2,FALSE),"⚠ not in Mapping"))</f>
        <v/>
      </c>
      <c r="I269" s="16">
        <f>IF($A269="","",IFERROR(VLOOKUP($C269,Mapping!$A$5:$G$104,3,FALSE),"⚠ unmapped"))</f>
        <v/>
      </c>
      <c r="J269" s="16">
        <f>IF($A269="","",IFERROR(VLOOKUP($C269,Mapping!$A$5:$G$104,4,FALSE),"⚠ unmapped"))</f>
        <v/>
      </c>
      <c r="K269" s="9">
        <f>IF($A269="","",$D269*(1-IFERROR(VLOOKUP($C269,Mapping!$A$5:$G$104,6,FALSE),0)))</f>
        <v/>
      </c>
      <c r="L269" s="16">
        <f>IF($A269="","",IFERROR(VLOOKUP($C269,Mapping!$A$5:$G$104,5,FALSE),""))</f>
        <v/>
      </c>
      <c r="M269" s="9">
        <f>IF($A269="","",$D269*IFERROR(VLOOKUP($C269,Mapping!$A$5:$G$104,6,FALSE),0))</f>
        <v/>
      </c>
      <c r="N269" s="16">
        <f>IF($A269="","",IF(COUNTIFS(Mapping!$A$5:$A$104,$C269)=0,"⚠ account code is not in Mapping",IF(NOT(ISNUMBER($D269)),"⚠ amount is missing or is text",IF($D269&lt;0,"Negative — a credit note or a reversal?",""))))</f>
        <v/>
      </c>
    </row>
    <row r="270">
      <c r="A270" s="14" t="n"/>
      <c r="B270" s="6" t="n"/>
      <c r="C270" s="6" t="n"/>
      <c r="D270" s="15" t="n"/>
      <c r="E270" s="16">
        <f>IF($A270="","",IF('P&amp;L'!$B$3="Month",$F270,IF('P&amp;L'!$B$3="Year",TEXT($A270,"yyyy"),$G270)))</f>
        <v/>
      </c>
      <c r="F270" s="16">
        <f>IF($A270="","",TEXT($A270,"yyyy-mm"))</f>
        <v/>
      </c>
      <c r="G270" s="16">
        <f>IF($A270="","",TEXT($A270,"yyyy")&amp;"-Q"&amp;ROUNDUP(MONTH($A270)/3,0))</f>
        <v/>
      </c>
      <c r="H270" s="16">
        <f>IF($A270="","",IFERROR(VLOOKUP($C270,Mapping!$A$5:$G$104,2,FALSE),"⚠ not in Mapping"))</f>
        <v/>
      </c>
      <c r="I270" s="16">
        <f>IF($A270="","",IFERROR(VLOOKUP($C270,Mapping!$A$5:$G$104,3,FALSE),"⚠ unmapped"))</f>
        <v/>
      </c>
      <c r="J270" s="16">
        <f>IF($A270="","",IFERROR(VLOOKUP($C270,Mapping!$A$5:$G$104,4,FALSE),"⚠ unmapped"))</f>
        <v/>
      </c>
      <c r="K270" s="9">
        <f>IF($A270="","",$D270*(1-IFERROR(VLOOKUP($C270,Mapping!$A$5:$G$104,6,FALSE),0)))</f>
        <v/>
      </c>
      <c r="L270" s="16">
        <f>IF($A270="","",IFERROR(VLOOKUP($C270,Mapping!$A$5:$G$104,5,FALSE),""))</f>
        <v/>
      </c>
      <c r="M270" s="9">
        <f>IF($A270="","",$D270*IFERROR(VLOOKUP($C270,Mapping!$A$5:$G$104,6,FALSE),0))</f>
        <v/>
      </c>
      <c r="N270" s="16">
        <f>IF($A270="","",IF(COUNTIFS(Mapping!$A$5:$A$104,$C270)=0,"⚠ account code is not in Mapping",IF(NOT(ISNUMBER($D270)),"⚠ amount is missing or is text",IF($D270&lt;0,"Negative — a credit note or a reversal?",""))))</f>
        <v/>
      </c>
    </row>
    <row r="271">
      <c r="A271" s="14" t="n"/>
      <c r="B271" s="6" t="n"/>
      <c r="C271" s="6" t="n"/>
      <c r="D271" s="15" t="n"/>
      <c r="E271" s="16">
        <f>IF($A271="","",IF('P&amp;L'!$B$3="Month",$F271,IF('P&amp;L'!$B$3="Year",TEXT($A271,"yyyy"),$G271)))</f>
        <v/>
      </c>
      <c r="F271" s="16">
        <f>IF($A271="","",TEXT($A271,"yyyy-mm"))</f>
        <v/>
      </c>
      <c r="G271" s="16">
        <f>IF($A271="","",TEXT($A271,"yyyy")&amp;"-Q"&amp;ROUNDUP(MONTH($A271)/3,0))</f>
        <v/>
      </c>
      <c r="H271" s="16">
        <f>IF($A271="","",IFERROR(VLOOKUP($C271,Mapping!$A$5:$G$104,2,FALSE),"⚠ not in Mapping"))</f>
        <v/>
      </c>
      <c r="I271" s="16">
        <f>IF($A271="","",IFERROR(VLOOKUP($C271,Mapping!$A$5:$G$104,3,FALSE),"⚠ unmapped"))</f>
        <v/>
      </c>
      <c r="J271" s="16">
        <f>IF($A271="","",IFERROR(VLOOKUP($C271,Mapping!$A$5:$G$104,4,FALSE),"⚠ unmapped"))</f>
        <v/>
      </c>
      <c r="K271" s="9">
        <f>IF($A271="","",$D271*(1-IFERROR(VLOOKUP($C271,Mapping!$A$5:$G$104,6,FALSE),0)))</f>
        <v/>
      </c>
      <c r="L271" s="16">
        <f>IF($A271="","",IFERROR(VLOOKUP($C271,Mapping!$A$5:$G$104,5,FALSE),""))</f>
        <v/>
      </c>
      <c r="M271" s="9">
        <f>IF($A271="","",$D271*IFERROR(VLOOKUP($C271,Mapping!$A$5:$G$104,6,FALSE),0))</f>
        <v/>
      </c>
      <c r="N271" s="16">
        <f>IF($A271="","",IF(COUNTIFS(Mapping!$A$5:$A$104,$C271)=0,"⚠ account code is not in Mapping",IF(NOT(ISNUMBER($D271)),"⚠ amount is missing or is text",IF($D271&lt;0,"Negative — a credit note or a reversal?",""))))</f>
        <v/>
      </c>
    </row>
    <row r="272">
      <c r="A272" s="14" t="n"/>
      <c r="B272" s="6" t="n"/>
      <c r="C272" s="6" t="n"/>
      <c r="D272" s="15" t="n"/>
      <c r="E272" s="16">
        <f>IF($A272="","",IF('P&amp;L'!$B$3="Month",$F272,IF('P&amp;L'!$B$3="Year",TEXT($A272,"yyyy"),$G272)))</f>
        <v/>
      </c>
      <c r="F272" s="16">
        <f>IF($A272="","",TEXT($A272,"yyyy-mm"))</f>
        <v/>
      </c>
      <c r="G272" s="16">
        <f>IF($A272="","",TEXT($A272,"yyyy")&amp;"-Q"&amp;ROUNDUP(MONTH($A272)/3,0))</f>
        <v/>
      </c>
      <c r="H272" s="16">
        <f>IF($A272="","",IFERROR(VLOOKUP($C272,Mapping!$A$5:$G$104,2,FALSE),"⚠ not in Mapping"))</f>
        <v/>
      </c>
      <c r="I272" s="16">
        <f>IF($A272="","",IFERROR(VLOOKUP($C272,Mapping!$A$5:$G$104,3,FALSE),"⚠ unmapped"))</f>
        <v/>
      </c>
      <c r="J272" s="16">
        <f>IF($A272="","",IFERROR(VLOOKUP($C272,Mapping!$A$5:$G$104,4,FALSE),"⚠ unmapped"))</f>
        <v/>
      </c>
      <c r="K272" s="9">
        <f>IF($A272="","",$D272*(1-IFERROR(VLOOKUP($C272,Mapping!$A$5:$G$104,6,FALSE),0)))</f>
        <v/>
      </c>
      <c r="L272" s="16">
        <f>IF($A272="","",IFERROR(VLOOKUP($C272,Mapping!$A$5:$G$104,5,FALSE),""))</f>
        <v/>
      </c>
      <c r="M272" s="9">
        <f>IF($A272="","",$D272*IFERROR(VLOOKUP($C272,Mapping!$A$5:$G$104,6,FALSE),0))</f>
        <v/>
      </c>
      <c r="N272" s="16">
        <f>IF($A272="","",IF(COUNTIFS(Mapping!$A$5:$A$104,$C272)=0,"⚠ account code is not in Mapping",IF(NOT(ISNUMBER($D272)),"⚠ amount is missing or is text",IF($D272&lt;0,"Negative — a credit note or a reversal?",""))))</f>
        <v/>
      </c>
    </row>
    <row r="273">
      <c r="A273" s="14" t="n"/>
      <c r="B273" s="6" t="n"/>
      <c r="C273" s="6" t="n"/>
      <c r="D273" s="15" t="n"/>
      <c r="E273" s="16">
        <f>IF($A273="","",IF('P&amp;L'!$B$3="Month",$F273,IF('P&amp;L'!$B$3="Year",TEXT($A273,"yyyy"),$G273)))</f>
        <v/>
      </c>
      <c r="F273" s="16">
        <f>IF($A273="","",TEXT($A273,"yyyy-mm"))</f>
        <v/>
      </c>
      <c r="G273" s="16">
        <f>IF($A273="","",TEXT($A273,"yyyy")&amp;"-Q"&amp;ROUNDUP(MONTH($A273)/3,0))</f>
        <v/>
      </c>
      <c r="H273" s="16">
        <f>IF($A273="","",IFERROR(VLOOKUP($C273,Mapping!$A$5:$G$104,2,FALSE),"⚠ not in Mapping"))</f>
        <v/>
      </c>
      <c r="I273" s="16">
        <f>IF($A273="","",IFERROR(VLOOKUP($C273,Mapping!$A$5:$G$104,3,FALSE),"⚠ unmapped"))</f>
        <v/>
      </c>
      <c r="J273" s="16">
        <f>IF($A273="","",IFERROR(VLOOKUP($C273,Mapping!$A$5:$G$104,4,FALSE),"⚠ unmapped"))</f>
        <v/>
      </c>
      <c r="K273" s="9">
        <f>IF($A273="","",$D273*(1-IFERROR(VLOOKUP($C273,Mapping!$A$5:$G$104,6,FALSE),0)))</f>
        <v/>
      </c>
      <c r="L273" s="16">
        <f>IF($A273="","",IFERROR(VLOOKUP($C273,Mapping!$A$5:$G$104,5,FALSE),""))</f>
        <v/>
      </c>
      <c r="M273" s="9">
        <f>IF($A273="","",$D273*IFERROR(VLOOKUP($C273,Mapping!$A$5:$G$104,6,FALSE),0))</f>
        <v/>
      </c>
      <c r="N273" s="16">
        <f>IF($A273="","",IF(COUNTIFS(Mapping!$A$5:$A$104,$C273)=0,"⚠ account code is not in Mapping",IF(NOT(ISNUMBER($D273)),"⚠ amount is missing or is text",IF($D273&lt;0,"Negative — a credit note or a reversal?",""))))</f>
        <v/>
      </c>
    </row>
    <row r="274">
      <c r="A274" s="14" t="n"/>
      <c r="B274" s="6" t="n"/>
      <c r="C274" s="6" t="n"/>
      <c r="D274" s="15" t="n"/>
      <c r="E274" s="16">
        <f>IF($A274="","",IF('P&amp;L'!$B$3="Month",$F274,IF('P&amp;L'!$B$3="Year",TEXT($A274,"yyyy"),$G274)))</f>
        <v/>
      </c>
      <c r="F274" s="16">
        <f>IF($A274="","",TEXT($A274,"yyyy-mm"))</f>
        <v/>
      </c>
      <c r="G274" s="16">
        <f>IF($A274="","",TEXT($A274,"yyyy")&amp;"-Q"&amp;ROUNDUP(MONTH($A274)/3,0))</f>
        <v/>
      </c>
      <c r="H274" s="16">
        <f>IF($A274="","",IFERROR(VLOOKUP($C274,Mapping!$A$5:$G$104,2,FALSE),"⚠ not in Mapping"))</f>
        <v/>
      </c>
      <c r="I274" s="16">
        <f>IF($A274="","",IFERROR(VLOOKUP($C274,Mapping!$A$5:$G$104,3,FALSE),"⚠ unmapped"))</f>
        <v/>
      </c>
      <c r="J274" s="16">
        <f>IF($A274="","",IFERROR(VLOOKUP($C274,Mapping!$A$5:$G$104,4,FALSE),"⚠ unmapped"))</f>
        <v/>
      </c>
      <c r="K274" s="9">
        <f>IF($A274="","",$D274*(1-IFERROR(VLOOKUP($C274,Mapping!$A$5:$G$104,6,FALSE),0)))</f>
        <v/>
      </c>
      <c r="L274" s="16">
        <f>IF($A274="","",IFERROR(VLOOKUP($C274,Mapping!$A$5:$G$104,5,FALSE),""))</f>
        <v/>
      </c>
      <c r="M274" s="9">
        <f>IF($A274="","",$D274*IFERROR(VLOOKUP($C274,Mapping!$A$5:$G$104,6,FALSE),0))</f>
        <v/>
      </c>
      <c r="N274" s="16">
        <f>IF($A274="","",IF(COUNTIFS(Mapping!$A$5:$A$104,$C274)=0,"⚠ account code is not in Mapping",IF(NOT(ISNUMBER($D274)),"⚠ amount is missing or is text",IF($D274&lt;0,"Negative — a credit note or a reversal?",""))))</f>
        <v/>
      </c>
    </row>
    <row r="275">
      <c r="A275" s="14" t="n"/>
      <c r="B275" s="6" t="n"/>
      <c r="C275" s="6" t="n"/>
      <c r="D275" s="15" t="n"/>
      <c r="E275" s="16">
        <f>IF($A275="","",IF('P&amp;L'!$B$3="Month",$F275,IF('P&amp;L'!$B$3="Year",TEXT($A275,"yyyy"),$G275)))</f>
        <v/>
      </c>
      <c r="F275" s="16">
        <f>IF($A275="","",TEXT($A275,"yyyy-mm"))</f>
        <v/>
      </c>
      <c r="G275" s="16">
        <f>IF($A275="","",TEXT($A275,"yyyy")&amp;"-Q"&amp;ROUNDUP(MONTH($A275)/3,0))</f>
        <v/>
      </c>
      <c r="H275" s="16">
        <f>IF($A275="","",IFERROR(VLOOKUP($C275,Mapping!$A$5:$G$104,2,FALSE),"⚠ not in Mapping"))</f>
        <v/>
      </c>
      <c r="I275" s="16">
        <f>IF($A275="","",IFERROR(VLOOKUP($C275,Mapping!$A$5:$G$104,3,FALSE),"⚠ unmapped"))</f>
        <v/>
      </c>
      <c r="J275" s="16">
        <f>IF($A275="","",IFERROR(VLOOKUP($C275,Mapping!$A$5:$G$104,4,FALSE),"⚠ unmapped"))</f>
        <v/>
      </c>
      <c r="K275" s="9">
        <f>IF($A275="","",$D275*(1-IFERROR(VLOOKUP($C275,Mapping!$A$5:$G$104,6,FALSE),0)))</f>
        <v/>
      </c>
      <c r="L275" s="16">
        <f>IF($A275="","",IFERROR(VLOOKUP($C275,Mapping!$A$5:$G$104,5,FALSE),""))</f>
        <v/>
      </c>
      <c r="M275" s="9">
        <f>IF($A275="","",$D275*IFERROR(VLOOKUP($C275,Mapping!$A$5:$G$104,6,FALSE),0))</f>
        <v/>
      </c>
      <c r="N275" s="16">
        <f>IF($A275="","",IF(COUNTIFS(Mapping!$A$5:$A$104,$C275)=0,"⚠ account code is not in Mapping",IF(NOT(ISNUMBER($D275)),"⚠ amount is missing or is text",IF($D275&lt;0,"Negative — a credit note or a reversal?",""))))</f>
        <v/>
      </c>
    </row>
    <row r="276">
      <c r="A276" s="14" t="n"/>
      <c r="B276" s="6" t="n"/>
      <c r="C276" s="6" t="n"/>
      <c r="D276" s="15" t="n"/>
      <c r="E276" s="16">
        <f>IF($A276="","",IF('P&amp;L'!$B$3="Month",$F276,IF('P&amp;L'!$B$3="Year",TEXT($A276,"yyyy"),$G276)))</f>
        <v/>
      </c>
      <c r="F276" s="16">
        <f>IF($A276="","",TEXT($A276,"yyyy-mm"))</f>
        <v/>
      </c>
      <c r="G276" s="16">
        <f>IF($A276="","",TEXT($A276,"yyyy")&amp;"-Q"&amp;ROUNDUP(MONTH($A276)/3,0))</f>
        <v/>
      </c>
      <c r="H276" s="16">
        <f>IF($A276="","",IFERROR(VLOOKUP($C276,Mapping!$A$5:$G$104,2,FALSE),"⚠ not in Mapping"))</f>
        <v/>
      </c>
      <c r="I276" s="16">
        <f>IF($A276="","",IFERROR(VLOOKUP($C276,Mapping!$A$5:$G$104,3,FALSE),"⚠ unmapped"))</f>
        <v/>
      </c>
      <c r="J276" s="16">
        <f>IF($A276="","",IFERROR(VLOOKUP($C276,Mapping!$A$5:$G$104,4,FALSE),"⚠ unmapped"))</f>
        <v/>
      </c>
      <c r="K276" s="9">
        <f>IF($A276="","",$D276*(1-IFERROR(VLOOKUP($C276,Mapping!$A$5:$G$104,6,FALSE),0)))</f>
        <v/>
      </c>
      <c r="L276" s="16">
        <f>IF($A276="","",IFERROR(VLOOKUP($C276,Mapping!$A$5:$G$104,5,FALSE),""))</f>
        <v/>
      </c>
      <c r="M276" s="9">
        <f>IF($A276="","",$D276*IFERROR(VLOOKUP($C276,Mapping!$A$5:$G$104,6,FALSE),0))</f>
        <v/>
      </c>
      <c r="N276" s="16">
        <f>IF($A276="","",IF(COUNTIFS(Mapping!$A$5:$A$104,$C276)=0,"⚠ account code is not in Mapping",IF(NOT(ISNUMBER($D276)),"⚠ amount is missing or is text",IF($D276&lt;0,"Negative — a credit note or a reversal?",""))))</f>
        <v/>
      </c>
    </row>
    <row r="277">
      <c r="A277" s="14" t="n"/>
      <c r="B277" s="6" t="n"/>
      <c r="C277" s="6" t="n"/>
      <c r="D277" s="15" t="n"/>
      <c r="E277" s="16">
        <f>IF($A277="","",IF('P&amp;L'!$B$3="Month",$F277,IF('P&amp;L'!$B$3="Year",TEXT($A277,"yyyy"),$G277)))</f>
        <v/>
      </c>
      <c r="F277" s="16">
        <f>IF($A277="","",TEXT($A277,"yyyy-mm"))</f>
        <v/>
      </c>
      <c r="G277" s="16">
        <f>IF($A277="","",TEXT($A277,"yyyy")&amp;"-Q"&amp;ROUNDUP(MONTH($A277)/3,0))</f>
        <v/>
      </c>
      <c r="H277" s="16">
        <f>IF($A277="","",IFERROR(VLOOKUP($C277,Mapping!$A$5:$G$104,2,FALSE),"⚠ not in Mapping"))</f>
        <v/>
      </c>
      <c r="I277" s="16">
        <f>IF($A277="","",IFERROR(VLOOKUP($C277,Mapping!$A$5:$G$104,3,FALSE),"⚠ unmapped"))</f>
        <v/>
      </c>
      <c r="J277" s="16">
        <f>IF($A277="","",IFERROR(VLOOKUP($C277,Mapping!$A$5:$G$104,4,FALSE),"⚠ unmapped"))</f>
        <v/>
      </c>
      <c r="K277" s="9">
        <f>IF($A277="","",$D277*(1-IFERROR(VLOOKUP($C277,Mapping!$A$5:$G$104,6,FALSE),0)))</f>
        <v/>
      </c>
      <c r="L277" s="16">
        <f>IF($A277="","",IFERROR(VLOOKUP($C277,Mapping!$A$5:$G$104,5,FALSE),""))</f>
        <v/>
      </c>
      <c r="M277" s="9">
        <f>IF($A277="","",$D277*IFERROR(VLOOKUP($C277,Mapping!$A$5:$G$104,6,FALSE),0))</f>
        <v/>
      </c>
      <c r="N277" s="16">
        <f>IF($A277="","",IF(COUNTIFS(Mapping!$A$5:$A$104,$C277)=0,"⚠ account code is not in Mapping",IF(NOT(ISNUMBER($D277)),"⚠ amount is missing or is text",IF($D277&lt;0,"Negative — a credit note or a reversal?",""))))</f>
        <v/>
      </c>
    </row>
    <row r="278">
      <c r="A278" s="14" t="n"/>
      <c r="B278" s="6" t="n"/>
      <c r="C278" s="6" t="n"/>
      <c r="D278" s="15" t="n"/>
      <c r="E278" s="16">
        <f>IF($A278="","",IF('P&amp;L'!$B$3="Month",$F278,IF('P&amp;L'!$B$3="Year",TEXT($A278,"yyyy"),$G278)))</f>
        <v/>
      </c>
      <c r="F278" s="16">
        <f>IF($A278="","",TEXT($A278,"yyyy-mm"))</f>
        <v/>
      </c>
      <c r="G278" s="16">
        <f>IF($A278="","",TEXT($A278,"yyyy")&amp;"-Q"&amp;ROUNDUP(MONTH($A278)/3,0))</f>
        <v/>
      </c>
      <c r="H278" s="16">
        <f>IF($A278="","",IFERROR(VLOOKUP($C278,Mapping!$A$5:$G$104,2,FALSE),"⚠ not in Mapping"))</f>
        <v/>
      </c>
      <c r="I278" s="16">
        <f>IF($A278="","",IFERROR(VLOOKUP($C278,Mapping!$A$5:$G$104,3,FALSE),"⚠ unmapped"))</f>
        <v/>
      </c>
      <c r="J278" s="16">
        <f>IF($A278="","",IFERROR(VLOOKUP($C278,Mapping!$A$5:$G$104,4,FALSE),"⚠ unmapped"))</f>
        <v/>
      </c>
      <c r="K278" s="9">
        <f>IF($A278="","",$D278*(1-IFERROR(VLOOKUP($C278,Mapping!$A$5:$G$104,6,FALSE),0)))</f>
        <v/>
      </c>
      <c r="L278" s="16">
        <f>IF($A278="","",IFERROR(VLOOKUP($C278,Mapping!$A$5:$G$104,5,FALSE),""))</f>
        <v/>
      </c>
      <c r="M278" s="9">
        <f>IF($A278="","",$D278*IFERROR(VLOOKUP($C278,Mapping!$A$5:$G$104,6,FALSE),0))</f>
        <v/>
      </c>
      <c r="N278" s="16">
        <f>IF($A278="","",IF(COUNTIFS(Mapping!$A$5:$A$104,$C278)=0,"⚠ account code is not in Mapping",IF(NOT(ISNUMBER($D278)),"⚠ amount is missing or is text",IF($D278&lt;0,"Negative — a credit note or a reversal?",""))))</f>
        <v/>
      </c>
    </row>
    <row r="279">
      <c r="A279" s="14" t="n"/>
      <c r="B279" s="6" t="n"/>
      <c r="C279" s="6" t="n"/>
      <c r="D279" s="15" t="n"/>
      <c r="E279" s="16">
        <f>IF($A279="","",IF('P&amp;L'!$B$3="Month",$F279,IF('P&amp;L'!$B$3="Year",TEXT($A279,"yyyy"),$G279)))</f>
        <v/>
      </c>
      <c r="F279" s="16">
        <f>IF($A279="","",TEXT($A279,"yyyy-mm"))</f>
        <v/>
      </c>
      <c r="G279" s="16">
        <f>IF($A279="","",TEXT($A279,"yyyy")&amp;"-Q"&amp;ROUNDUP(MONTH($A279)/3,0))</f>
        <v/>
      </c>
      <c r="H279" s="16">
        <f>IF($A279="","",IFERROR(VLOOKUP($C279,Mapping!$A$5:$G$104,2,FALSE),"⚠ not in Mapping"))</f>
        <v/>
      </c>
      <c r="I279" s="16">
        <f>IF($A279="","",IFERROR(VLOOKUP($C279,Mapping!$A$5:$G$104,3,FALSE),"⚠ unmapped"))</f>
        <v/>
      </c>
      <c r="J279" s="16">
        <f>IF($A279="","",IFERROR(VLOOKUP($C279,Mapping!$A$5:$G$104,4,FALSE),"⚠ unmapped"))</f>
        <v/>
      </c>
      <c r="K279" s="9">
        <f>IF($A279="","",$D279*(1-IFERROR(VLOOKUP($C279,Mapping!$A$5:$G$104,6,FALSE),0)))</f>
        <v/>
      </c>
      <c r="L279" s="16">
        <f>IF($A279="","",IFERROR(VLOOKUP($C279,Mapping!$A$5:$G$104,5,FALSE),""))</f>
        <v/>
      </c>
      <c r="M279" s="9">
        <f>IF($A279="","",$D279*IFERROR(VLOOKUP($C279,Mapping!$A$5:$G$104,6,FALSE),0))</f>
        <v/>
      </c>
      <c r="N279" s="16">
        <f>IF($A279="","",IF(COUNTIFS(Mapping!$A$5:$A$104,$C279)=0,"⚠ account code is not in Mapping",IF(NOT(ISNUMBER($D279)),"⚠ amount is missing or is text",IF($D279&lt;0,"Negative — a credit note or a reversal?",""))))</f>
        <v/>
      </c>
    </row>
    <row r="280">
      <c r="A280" s="14" t="n"/>
      <c r="B280" s="6" t="n"/>
      <c r="C280" s="6" t="n"/>
      <c r="D280" s="15" t="n"/>
      <c r="E280" s="16">
        <f>IF($A280="","",IF('P&amp;L'!$B$3="Month",$F280,IF('P&amp;L'!$B$3="Year",TEXT($A280,"yyyy"),$G280)))</f>
        <v/>
      </c>
      <c r="F280" s="16">
        <f>IF($A280="","",TEXT($A280,"yyyy-mm"))</f>
        <v/>
      </c>
      <c r="G280" s="16">
        <f>IF($A280="","",TEXT($A280,"yyyy")&amp;"-Q"&amp;ROUNDUP(MONTH($A280)/3,0))</f>
        <v/>
      </c>
      <c r="H280" s="16">
        <f>IF($A280="","",IFERROR(VLOOKUP($C280,Mapping!$A$5:$G$104,2,FALSE),"⚠ not in Mapping"))</f>
        <v/>
      </c>
      <c r="I280" s="16">
        <f>IF($A280="","",IFERROR(VLOOKUP($C280,Mapping!$A$5:$G$104,3,FALSE),"⚠ unmapped"))</f>
        <v/>
      </c>
      <c r="J280" s="16">
        <f>IF($A280="","",IFERROR(VLOOKUP($C280,Mapping!$A$5:$G$104,4,FALSE),"⚠ unmapped"))</f>
        <v/>
      </c>
      <c r="K280" s="9">
        <f>IF($A280="","",$D280*(1-IFERROR(VLOOKUP($C280,Mapping!$A$5:$G$104,6,FALSE),0)))</f>
        <v/>
      </c>
      <c r="L280" s="16">
        <f>IF($A280="","",IFERROR(VLOOKUP($C280,Mapping!$A$5:$G$104,5,FALSE),""))</f>
        <v/>
      </c>
      <c r="M280" s="9">
        <f>IF($A280="","",$D280*IFERROR(VLOOKUP($C280,Mapping!$A$5:$G$104,6,FALSE),0))</f>
        <v/>
      </c>
      <c r="N280" s="16">
        <f>IF($A280="","",IF(COUNTIFS(Mapping!$A$5:$A$104,$C280)=0,"⚠ account code is not in Mapping",IF(NOT(ISNUMBER($D280)),"⚠ amount is missing or is text",IF($D280&lt;0,"Negative — a credit note or a reversal?",""))))</f>
        <v/>
      </c>
    </row>
    <row r="281">
      <c r="A281" s="14" t="n"/>
      <c r="B281" s="6" t="n"/>
      <c r="C281" s="6" t="n"/>
      <c r="D281" s="15" t="n"/>
      <c r="E281" s="16">
        <f>IF($A281="","",IF('P&amp;L'!$B$3="Month",$F281,IF('P&amp;L'!$B$3="Year",TEXT($A281,"yyyy"),$G281)))</f>
        <v/>
      </c>
      <c r="F281" s="16">
        <f>IF($A281="","",TEXT($A281,"yyyy-mm"))</f>
        <v/>
      </c>
      <c r="G281" s="16">
        <f>IF($A281="","",TEXT($A281,"yyyy")&amp;"-Q"&amp;ROUNDUP(MONTH($A281)/3,0))</f>
        <v/>
      </c>
      <c r="H281" s="16">
        <f>IF($A281="","",IFERROR(VLOOKUP($C281,Mapping!$A$5:$G$104,2,FALSE),"⚠ not in Mapping"))</f>
        <v/>
      </c>
      <c r="I281" s="16">
        <f>IF($A281="","",IFERROR(VLOOKUP($C281,Mapping!$A$5:$G$104,3,FALSE),"⚠ unmapped"))</f>
        <v/>
      </c>
      <c r="J281" s="16">
        <f>IF($A281="","",IFERROR(VLOOKUP($C281,Mapping!$A$5:$G$104,4,FALSE),"⚠ unmapped"))</f>
        <v/>
      </c>
      <c r="K281" s="9">
        <f>IF($A281="","",$D281*(1-IFERROR(VLOOKUP($C281,Mapping!$A$5:$G$104,6,FALSE),0)))</f>
        <v/>
      </c>
      <c r="L281" s="16">
        <f>IF($A281="","",IFERROR(VLOOKUP($C281,Mapping!$A$5:$G$104,5,FALSE),""))</f>
        <v/>
      </c>
      <c r="M281" s="9">
        <f>IF($A281="","",$D281*IFERROR(VLOOKUP($C281,Mapping!$A$5:$G$104,6,FALSE),0))</f>
        <v/>
      </c>
      <c r="N281" s="16">
        <f>IF($A281="","",IF(COUNTIFS(Mapping!$A$5:$A$104,$C281)=0,"⚠ account code is not in Mapping",IF(NOT(ISNUMBER($D281)),"⚠ amount is missing or is text",IF($D281&lt;0,"Negative — a credit note or a reversal?",""))))</f>
        <v/>
      </c>
    </row>
    <row r="282">
      <c r="A282" s="14" t="n"/>
      <c r="B282" s="6" t="n"/>
      <c r="C282" s="6" t="n"/>
      <c r="D282" s="15" t="n"/>
      <c r="E282" s="16">
        <f>IF($A282="","",IF('P&amp;L'!$B$3="Month",$F282,IF('P&amp;L'!$B$3="Year",TEXT($A282,"yyyy"),$G282)))</f>
        <v/>
      </c>
      <c r="F282" s="16">
        <f>IF($A282="","",TEXT($A282,"yyyy-mm"))</f>
        <v/>
      </c>
      <c r="G282" s="16">
        <f>IF($A282="","",TEXT($A282,"yyyy")&amp;"-Q"&amp;ROUNDUP(MONTH($A282)/3,0))</f>
        <v/>
      </c>
      <c r="H282" s="16">
        <f>IF($A282="","",IFERROR(VLOOKUP($C282,Mapping!$A$5:$G$104,2,FALSE),"⚠ not in Mapping"))</f>
        <v/>
      </c>
      <c r="I282" s="16">
        <f>IF($A282="","",IFERROR(VLOOKUP($C282,Mapping!$A$5:$G$104,3,FALSE),"⚠ unmapped"))</f>
        <v/>
      </c>
      <c r="J282" s="16">
        <f>IF($A282="","",IFERROR(VLOOKUP($C282,Mapping!$A$5:$G$104,4,FALSE),"⚠ unmapped"))</f>
        <v/>
      </c>
      <c r="K282" s="9">
        <f>IF($A282="","",$D282*(1-IFERROR(VLOOKUP($C282,Mapping!$A$5:$G$104,6,FALSE),0)))</f>
        <v/>
      </c>
      <c r="L282" s="16">
        <f>IF($A282="","",IFERROR(VLOOKUP($C282,Mapping!$A$5:$G$104,5,FALSE),""))</f>
        <v/>
      </c>
      <c r="M282" s="9">
        <f>IF($A282="","",$D282*IFERROR(VLOOKUP($C282,Mapping!$A$5:$G$104,6,FALSE),0))</f>
        <v/>
      </c>
      <c r="N282" s="16">
        <f>IF($A282="","",IF(COUNTIFS(Mapping!$A$5:$A$104,$C282)=0,"⚠ account code is not in Mapping",IF(NOT(ISNUMBER($D282)),"⚠ amount is missing or is text",IF($D282&lt;0,"Negative — a credit note or a reversal?",""))))</f>
        <v/>
      </c>
    </row>
    <row r="283">
      <c r="A283" s="14" t="n"/>
      <c r="B283" s="6" t="n"/>
      <c r="C283" s="6" t="n"/>
      <c r="D283" s="15" t="n"/>
      <c r="E283" s="16">
        <f>IF($A283="","",IF('P&amp;L'!$B$3="Month",$F283,IF('P&amp;L'!$B$3="Year",TEXT($A283,"yyyy"),$G283)))</f>
        <v/>
      </c>
      <c r="F283" s="16">
        <f>IF($A283="","",TEXT($A283,"yyyy-mm"))</f>
        <v/>
      </c>
      <c r="G283" s="16">
        <f>IF($A283="","",TEXT($A283,"yyyy")&amp;"-Q"&amp;ROUNDUP(MONTH($A283)/3,0))</f>
        <v/>
      </c>
      <c r="H283" s="16">
        <f>IF($A283="","",IFERROR(VLOOKUP($C283,Mapping!$A$5:$G$104,2,FALSE),"⚠ not in Mapping"))</f>
        <v/>
      </c>
      <c r="I283" s="16">
        <f>IF($A283="","",IFERROR(VLOOKUP($C283,Mapping!$A$5:$G$104,3,FALSE),"⚠ unmapped"))</f>
        <v/>
      </c>
      <c r="J283" s="16">
        <f>IF($A283="","",IFERROR(VLOOKUP($C283,Mapping!$A$5:$G$104,4,FALSE),"⚠ unmapped"))</f>
        <v/>
      </c>
      <c r="K283" s="9">
        <f>IF($A283="","",$D283*(1-IFERROR(VLOOKUP($C283,Mapping!$A$5:$G$104,6,FALSE),0)))</f>
        <v/>
      </c>
      <c r="L283" s="16">
        <f>IF($A283="","",IFERROR(VLOOKUP($C283,Mapping!$A$5:$G$104,5,FALSE),""))</f>
        <v/>
      </c>
      <c r="M283" s="9">
        <f>IF($A283="","",$D283*IFERROR(VLOOKUP($C283,Mapping!$A$5:$G$104,6,FALSE),0))</f>
        <v/>
      </c>
      <c r="N283" s="16">
        <f>IF($A283="","",IF(COUNTIFS(Mapping!$A$5:$A$104,$C283)=0,"⚠ account code is not in Mapping",IF(NOT(ISNUMBER($D283)),"⚠ amount is missing or is text",IF($D283&lt;0,"Negative — a credit note or a reversal?",""))))</f>
        <v/>
      </c>
    </row>
    <row r="284">
      <c r="A284" s="14" t="n"/>
      <c r="B284" s="6" t="n"/>
      <c r="C284" s="6" t="n"/>
      <c r="D284" s="15" t="n"/>
      <c r="E284" s="16">
        <f>IF($A284="","",IF('P&amp;L'!$B$3="Month",$F284,IF('P&amp;L'!$B$3="Year",TEXT($A284,"yyyy"),$G284)))</f>
        <v/>
      </c>
      <c r="F284" s="16">
        <f>IF($A284="","",TEXT($A284,"yyyy-mm"))</f>
        <v/>
      </c>
      <c r="G284" s="16">
        <f>IF($A284="","",TEXT($A284,"yyyy")&amp;"-Q"&amp;ROUNDUP(MONTH($A284)/3,0))</f>
        <v/>
      </c>
      <c r="H284" s="16">
        <f>IF($A284="","",IFERROR(VLOOKUP($C284,Mapping!$A$5:$G$104,2,FALSE),"⚠ not in Mapping"))</f>
        <v/>
      </c>
      <c r="I284" s="16">
        <f>IF($A284="","",IFERROR(VLOOKUP($C284,Mapping!$A$5:$G$104,3,FALSE),"⚠ unmapped"))</f>
        <v/>
      </c>
      <c r="J284" s="16">
        <f>IF($A284="","",IFERROR(VLOOKUP($C284,Mapping!$A$5:$G$104,4,FALSE),"⚠ unmapped"))</f>
        <v/>
      </c>
      <c r="K284" s="9">
        <f>IF($A284="","",$D284*(1-IFERROR(VLOOKUP($C284,Mapping!$A$5:$G$104,6,FALSE),0)))</f>
        <v/>
      </c>
      <c r="L284" s="16">
        <f>IF($A284="","",IFERROR(VLOOKUP($C284,Mapping!$A$5:$G$104,5,FALSE),""))</f>
        <v/>
      </c>
      <c r="M284" s="9">
        <f>IF($A284="","",$D284*IFERROR(VLOOKUP($C284,Mapping!$A$5:$G$104,6,FALSE),0))</f>
        <v/>
      </c>
      <c r="N284" s="16">
        <f>IF($A284="","",IF(COUNTIFS(Mapping!$A$5:$A$104,$C284)=0,"⚠ account code is not in Mapping",IF(NOT(ISNUMBER($D284)),"⚠ amount is missing or is text",IF($D284&lt;0,"Negative — a credit note or a reversal?",""))))</f>
        <v/>
      </c>
    </row>
    <row r="285">
      <c r="A285" s="14" t="n"/>
      <c r="B285" s="6" t="n"/>
      <c r="C285" s="6" t="n"/>
      <c r="D285" s="15" t="n"/>
      <c r="E285" s="16">
        <f>IF($A285="","",IF('P&amp;L'!$B$3="Month",$F285,IF('P&amp;L'!$B$3="Year",TEXT($A285,"yyyy"),$G285)))</f>
        <v/>
      </c>
      <c r="F285" s="16">
        <f>IF($A285="","",TEXT($A285,"yyyy-mm"))</f>
        <v/>
      </c>
      <c r="G285" s="16">
        <f>IF($A285="","",TEXT($A285,"yyyy")&amp;"-Q"&amp;ROUNDUP(MONTH($A285)/3,0))</f>
        <v/>
      </c>
      <c r="H285" s="16">
        <f>IF($A285="","",IFERROR(VLOOKUP($C285,Mapping!$A$5:$G$104,2,FALSE),"⚠ not in Mapping"))</f>
        <v/>
      </c>
      <c r="I285" s="16">
        <f>IF($A285="","",IFERROR(VLOOKUP($C285,Mapping!$A$5:$G$104,3,FALSE),"⚠ unmapped"))</f>
        <v/>
      </c>
      <c r="J285" s="16">
        <f>IF($A285="","",IFERROR(VLOOKUP($C285,Mapping!$A$5:$G$104,4,FALSE),"⚠ unmapped"))</f>
        <v/>
      </c>
      <c r="K285" s="9">
        <f>IF($A285="","",$D285*(1-IFERROR(VLOOKUP($C285,Mapping!$A$5:$G$104,6,FALSE),0)))</f>
        <v/>
      </c>
      <c r="L285" s="16">
        <f>IF($A285="","",IFERROR(VLOOKUP($C285,Mapping!$A$5:$G$104,5,FALSE),""))</f>
        <v/>
      </c>
      <c r="M285" s="9">
        <f>IF($A285="","",$D285*IFERROR(VLOOKUP($C285,Mapping!$A$5:$G$104,6,FALSE),0))</f>
        <v/>
      </c>
      <c r="N285" s="16">
        <f>IF($A285="","",IF(COUNTIFS(Mapping!$A$5:$A$104,$C285)=0,"⚠ account code is not in Mapping",IF(NOT(ISNUMBER($D285)),"⚠ amount is missing or is text",IF($D285&lt;0,"Negative — a credit note or a reversal?",""))))</f>
        <v/>
      </c>
    </row>
    <row r="286">
      <c r="A286" s="14" t="n"/>
      <c r="B286" s="6" t="n"/>
      <c r="C286" s="6" t="n"/>
      <c r="D286" s="15" t="n"/>
      <c r="E286" s="16">
        <f>IF($A286="","",IF('P&amp;L'!$B$3="Month",$F286,IF('P&amp;L'!$B$3="Year",TEXT($A286,"yyyy"),$G286)))</f>
        <v/>
      </c>
      <c r="F286" s="16">
        <f>IF($A286="","",TEXT($A286,"yyyy-mm"))</f>
        <v/>
      </c>
      <c r="G286" s="16">
        <f>IF($A286="","",TEXT($A286,"yyyy")&amp;"-Q"&amp;ROUNDUP(MONTH($A286)/3,0))</f>
        <v/>
      </c>
      <c r="H286" s="16">
        <f>IF($A286="","",IFERROR(VLOOKUP($C286,Mapping!$A$5:$G$104,2,FALSE),"⚠ not in Mapping"))</f>
        <v/>
      </c>
      <c r="I286" s="16">
        <f>IF($A286="","",IFERROR(VLOOKUP($C286,Mapping!$A$5:$G$104,3,FALSE),"⚠ unmapped"))</f>
        <v/>
      </c>
      <c r="J286" s="16">
        <f>IF($A286="","",IFERROR(VLOOKUP($C286,Mapping!$A$5:$G$104,4,FALSE),"⚠ unmapped"))</f>
        <v/>
      </c>
      <c r="K286" s="9">
        <f>IF($A286="","",$D286*(1-IFERROR(VLOOKUP($C286,Mapping!$A$5:$G$104,6,FALSE),0)))</f>
        <v/>
      </c>
      <c r="L286" s="16">
        <f>IF($A286="","",IFERROR(VLOOKUP($C286,Mapping!$A$5:$G$104,5,FALSE),""))</f>
        <v/>
      </c>
      <c r="M286" s="9">
        <f>IF($A286="","",$D286*IFERROR(VLOOKUP($C286,Mapping!$A$5:$G$104,6,FALSE),0))</f>
        <v/>
      </c>
      <c r="N286" s="16">
        <f>IF($A286="","",IF(COUNTIFS(Mapping!$A$5:$A$104,$C286)=0,"⚠ account code is not in Mapping",IF(NOT(ISNUMBER($D286)),"⚠ amount is missing or is text",IF($D286&lt;0,"Negative — a credit note or a reversal?",""))))</f>
        <v/>
      </c>
    </row>
    <row r="287">
      <c r="A287" s="14" t="n"/>
      <c r="B287" s="6" t="n"/>
      <c r="C287" s="6" t="n"/>
      <c r="D287" s="15" t="n"/>
      <c r="E287" s="16">
        <f>IF($A287="","",IF('P&amp;L'!$B$3="Month",$F287,IF('P&amp;L'!$B$3="Year",TEXT($A287,"yyyy"),$G287)))</f>
        <v/>
      </c>
      <c r="F287" s="16">
        <f>IF($A287="","",TEXT($A287,"yyyy-mm"))</f>
        <v/>
      </c>
      <c r="G287" s="16">
        <f>IF($A287="","",TEXT($A287,"yyyy")&amp;"-Q"&amp;ROUNDUP(MONTH($A287)/3,0))</f>
        <v/>
      </c>
      <c r="H287" s="16">
        <f>IF($A287="","",IFERROR(VLOOKUP($C287,Mapping!$A$5:$G$104,2,FALSE),"⚠ not in Mapping"))</f>
        <v/>
      </c>
      <c r="I287" s="16">
        <f>IF($A287="","",IFERROR(VLOOKUP($C287,Mapping!$A$5:$G$104,3,FALSE),"⚠ unmapped"))</f>
        <v/>
      </c>
      <c r="J287" s="16">
        <f>IF($A287="","",IFERROR(VLOOKUP($C287,Mapping!$A$5:$G$104,4,FALSE),"⚠ unmapped"))</f>
        <v/>
      </c>
      <c r="K287" s="9">
        <f>IF($A287="","",$D287*(1-IFERROR(VLOOKUP($C287,Mapping!$A$5:$G$104,6,FALSE),0)))</f>
        <v/>
      </c>
      <c r="L287" s="16">
        <f>IF($A287="","",IFERROR(VLOOKUP($C287,Mapping!$A$5:$G$104,5,FALSE),""))</f>
        <v/>
      </c>
      <c r="M287" s="9">
        <f>IF($A287="","",$D287*IFERROR(VLOOKUP($C287,Mapping!$A$5:$G$104,6,FALSE),0))</f>
        <v/>
      </c>
      <c r="N287" s="16">
        <f>IF($A287="","",IF(COUNTIFS(Mapping!$A$5:$A$104,$C287)=0,"⚠ account code is not in Mapping",IF(NOT(ISNUMBER($D287)),"⚠ amount is missing or is text",IF($D287&lt;0,"Negative — a credit note or a reversal?",""))))</f>
        <v/>
      </c>
    </row>
    <row r="288">
      <c r="A288" s="14" t="n"/>
      <c r="B288" s="6" t="n"/>
      <c r="C288" s="6" t="n"/>
      <c r="D288" s="15" t="n"/>
      <c r="E288" s="16">
        <f>IF($A288="","",IF('P&amp;L'!$B$3="Month",$F288,IF('P&amp;L'!$B$3="Year",TEXT($A288,"yyyy"),$G288)))</f>
        <v/>
      </c>
      <c r="F288" s="16">
        <f>IF($A288="","",TEXT($A288,"yyyy-mm"))</f>
        <v/>
      </c>
      <c r="G288" s="16">
        <f>IF($A288="","",TEXT($A288,"yyyy")&amp;"-Q"&amp;ROUNDUP(MONTH($A288)/3,0))</f>
        <v/>
      </c>
      <c r="H288" s="16">
        <f>IF($A288="","",IFERROR(VLOOKUP($C288,Mapping!$A$5:$G$104,2,FALSE),"⚠ not in Mapping"))</f>
        <v/>
      </c>
      <c r="I288" s="16">
        <f>IF($A288="","",IFERROR(VLOOKUP($C288,Mapping!$A$5:$G$104,3,FALSE),"⚠ unmapped"))</f>
        <v/>
      </c>
      <c r="J288" s="16">
        <f>IF($A288="","",IFERROR(VLOOKUP($C288,Mapping!$A$5:$G$104,4,FALSE),"⚠ unmapped"))</f>
        <v/>
      </c>
      <c r="K288" s="9">
        <f>IF($A288="","",$D288*(1-IFERROR(VLOOKUP($C288,Mapping!$A$5:$G$104,6,FALSE),0)))</f>
        <v/>
      </c>
      <c r="L288" s="16">
        <f>IF($A288="","",IFERROR(VLOOKUP($C288,Mapping!$A$5:$G$104,5,FALSE),""))</f>
        <v/>
      </c>
      <c r="M288" s="9">
        <f>IF($A288="","",$D288*IFERROR(VLOOKUP($C288,Mapping!$A$5:$G$104,6,FALSE),0))</f>
        <v/>
      </c>
      <c r="N288" s="16">
        <f>IF($A288="","",IF(COUNTIFS(Mapping!$A$5:$A$104,$C288)=0,"⚠ account code is not in Mapping",IF(NOT(ISNUMBER($D288)),"⚠ amount is missing or is text",IF($D288&lt;0,"Negative — a credit note or a reversal?",""))))</f>
        <v/>
      </c>
    </row>
    <row r="289">
      <c r="A289" s="14" t="n"/>
      <c r="B289" s="6" t="n"/>
      <c r="C289" s="6" t="n"/>
      <c r="D289" s="15" t="n"/>
      <c r="E289" s="16">
        <f>IF($A289="","",IF('P&amp;L'!$B$3="Month",$F289,IF('P&amp;L'!$B$3="Year",TEXT($A289,"yyyy"),$G289)))</f>
        <v/>
      </c>
      <c r="F289" s="16">
        <f>IF($A289="","",TEXT($A289,"yyyy-mm"))</f>
        <v/>
      </c>
      <c r="G289" s="16">
        <f>IF($A289="","",TEXT($A289,"yyyy")&amp;"-Q"&amp;ROUNDUP(MONTH($A289)/3,0))</f>
        <v/>
      </c>
      <c r="H289" s="16">
        <f>IF($A289="","",IFERROR(VLOOKUP($C289,Mapping!$A$5:$G$104,2,FALSE),"⚠ not in Mapping"))</f>
        <v/>
      </c>
      <c r="I289" s="16">
        <f>IF($A289="","",IFERROR(VLOOKUP($C289,Mapping!$A$5:$G$104,3,FALSE),"⚠ unmapped"))</f>
        <v/>
      </c>
      <c r="J289" s="16">
        <f>IF($A289="","",IFERROR(VLOOKUP($C289,Mapping!$A$5:$G$104,4,FALSE),"⚠ unmapped"))</f>
        <v/>
      </c>
      <c r="K289" s="9">
        <f>IF($A289="","",$D289*(1-IFERROR(VLOOKUP($C289,Mapping!$A$5:$G$104,6,FALSE),0)))</f>
        <v/>
      </c>
      <c r="L289" s="16">
        <f>IF($A289="","",IFERROR(VLOOKUP($C289,Mapping!$A$5:$G$104,5,FALSE),""))</f>
        <v/>
      </c>
      <c r="M289" s="9">
        <f>IF($A289="","",$D289*IFERROR(VLOOKUP($C289,Mapping!$A$5:$G$104,6,FALSE),0))</f>
        <v/>
      </c>
      <c r="N289" s="16">
        <f>IF($A289="","",IF(COUNTIFS(Mapping!$A$5:$A$104,$C289)=0,"⚠ account code is not in Mapping",IF(NOT(ISNUMBER($D289)),"⚠ amount is missing or is text",IF($D289&lt;0,"Negative — a credit note or a reversal?",""))))</f>
        <v/>
      </c>
    </row>
    <row r="290">
      <c r="A290" s="14" t="n"/>
      <c r="B290" s="6" t="n"/>
      <c r="C290" s="6" t="n"/>
      <c r="D290" s="15" t="n"/>
      <c r="E290" s="16">
        <f>IF($A290="","",IF('P&amp;L'!$B$3="Month",$F290,IF('P&amp;L'!$B$3="Year",TEXT($A290,"yyyy"),$G290)))</f>
        <v/>
      </c>
      <c r="F290" s="16">
        <f>IF($A290="","",TEXT($A290,"yyyy-mm"))</f>
        <v/>
      </c>
      <c r="G290" s="16">
        <f>IF($A290="","",TEXT($A290,"yyyy")&amp;"-Q"&amp;ROUNDUP(MONTH($A290)/3,0))</f>
        <v/>
      </c>
      <c r="H290" s="16">
        <f>IF($A290="","",IFERROR(VLOOKUP($C290,Mapping!$A$5:$G$104,2,FALSE),"⚠ not in Mapping"))</f>
        <v/>
      </c>
      <c r="I290" s="16">
        <f>IF($A290="","",IFERROR(VLOOKUP($C290,Mapping!$A$5:$G$104,3,FALSE),"⚠ unmapped"))</f>
        <v/>
      </c>
      <c r="J290" s="16">
        <f>IF($A290="","",IFERROR(VLOOKUP($C290,Mapping!$A$5:$G$104,4,FALSE),"⚠ unmapped"))</f>
        <v/>
      </c>
      <c r="K290" s="9">
        <f>IF($A290="","",$D290*(1-IFERROR(VLOOKUP($C290,Mapping!$A$5:$G$104,6,FALSE),0)))</f>
        <v/>
      </c>
      <c r="L290" s="16">
        <f>IF($A290="","",IFERROR(VLOOKUP($C290,Mapping!$A$5:$G$104,5,FALSE),""))</f>
        <v/>
      </c>
      <c r="M290" s="9">
        <f>IF($A290="","",$D290*IFERROR(VLOOKUP($C290,Mapping!$A$5:$G$104,6,FALSE),0))</f>
        <v/>
      </c>
      <c r="N290" s="16">
        <f>IF($A290="","",IF(COUNTIFS(Mapping!$A$5:$A$104,$C290)=0,"⚠ account code is not in Mapping",IF(NOT(ISNUMBER($D290)),"⚠ amount is missing or is text",IF($D290&lt;0,"Negative — a credit note or a reversal?",""))))</f>
        <v/>
      </c>
    </row>
    <row r="291">
      <c r="A291" s="14" t="n"/>
      <c r="B291" s="6" t="n"/>
      <c r="C291" s="6" t="n"/>
      <c r="D291" s="15" t="n"/>
      <c r="E291" s="16">
        <f>IF($A291="","",IF('P&amp;L'!$B$3="Month",$F291,IF('P&amp;L'!$B$3="Year",TEXT($A291,"yyyy"),$G291)))</f>
        <v/>
      </c>
      <c r="F291" s="16">
        <f>IF($A291="","",TEXT($A291,"yyyy-mm"))</f>
        <v/>
      </c>
      <c r="G291" s="16">
        <f>IF($A291="","",TEXT($A291,"yyyy")&amp;"-Q"&amp;ROUNDUP(MONTH($A291)/3,0))</f>
        <v/>
      </c>
      <c r="H291" s="16">
        <f>IF($A291="","",IFERROR(VLOOKUP($C291,Mapping!$A$5:$G$104,2,FALSE),"⚠ not in Mapping"))</f>
        <v/>
      </c>
      <c r="I291" s="16">
        <f>IF($A291="","",IFERROR(VLOOKUP($C291,Mapping!$A$5:$G$104,3,FALSE),"⚠ unmapped"))</f>
        <v/>
      </c>
      <c r="J291" s="16">
        <f>IF($A291="","",IFERROR(VLOOKUP($C291,Mapping!$A$5:$G$104,4,FALSE),"⚠ unmapped"))</f>
        <v/>
      </c>
      <c r="K291" s="9">
        <f>IF($A291="","",$D291*(1-IFERROR(VLOOKUP($C291,Mapping!$A$5:$G$104,6,FALSE),0)))</f>
        <v/>
      </c>
      <c r="L291" s="16">
        <f>IF($A291="","",IFERROR(VLOOKUP($C291,Mapping!$A$5:$G$104,5,FALSE),""))</f>
        <v/>
      </c>
      <c r="M291" s="9">
        <f>IF($A291="","",$D291*IFERROR(VLOOKUP($C291,Mapping!$A$5:$G$104,6,FALSE),0))</f>
        <v/>
      </c>
      <c r="N291" s="16">
        <f>IF($A291="","",IF(COUNTIFS(Mapping!$A$5:$A$104,$C291)=0,"⚠ account code is not in Mapping",IF(NOT(ISNUMBER($D291)),"⚠ amount is missing or is text",IF($D291&lt;0,"Negative — a credit note or a reversal?",""))))</f>
        <v/>
      </c>
    </row>
    <row r="292">
      <c r="A292" s="14" t="n"/>
      <c r="B292" s="6" t="n"/>
      <c r="C292" s="6" t="n"/>
      <c r="D292" s="15" t="n"/>
      <c r="E292" s="16">
        <f>IF($A292="","",IF('P&amp;L'!$B$3="Month",$F292,IF('P&amp;L'!$B$3="Year",TEXT($A292,"yyyy"),$G292)))</f>
        <v/>
      </c>
      <c r="F292" s="16">
        <f>IF($A292="","",TEXT($A292,"yyyy-mm"))</f>
        <v/>
      </c>
      <c r="G292" s="16">
        <f>IF($A292="","",TEXT($A292,"yyyy")&amp;"-Q"&amp;ROUNDUP(MONTH($A292)/3,0))</f>
        <v/>
      </c>
      <c r="H292" s="16">
        <f>IF($A292="","",IFERROR(VLOOKUP($C292,Mapping!$A$5:$G$104,2,FALSE),"⚠ not in Mapping"))</f>
        <v/>
      </c>
      <c r="I292" s="16">
        <f>IF($A292="","",IFERROR(VLOOKUP($C292,Mapping!$A$5:$G$104,3,FALSE),"⚠ unmapped"))</f>
        <v/>
      </c>
      <c r="J292" s="16">
        <f>IF($A292="","",IFERROR(VLOOKUP($C292,Mapping!$A$5:$G$104,4,FALSE),"⚠ unmapped"))</f>
        <v/>
      </c>
      <c r="K292" s="9">
        <f>IF($A292="","",$D292*(1-IFERROR(VLOOKUP($C292,Mapping!$A$5:$G$104,6,FALSE),0)))</f>
        <v/>
      </c>
      <c r="L292" s="16">
        <f>IF($A292="","",IFERROR(VLOOKUP($C292,Mapping!$A$5:$G$104,5,FALSE),""))</f>
        <v/>
      </c>
      <c r="M292" s="9">
        <f>IF($A292="","",$D292*IFERROR(VLOOKUP($C292,Mapping!$A$5:$G$104,6,FALSE),0))</f>
        <v/>
      </c>
      <c r="N292" s="16">
        <f>IF($A292="","",IF(COUNTIFS(Mapping!$A$5:$A$104,$C292)=0,"⚠ account code is not in Mapping",IF(NOT(ISNUMBER($D292)),"⚠ amount is missing or is text",IF($D292&lt;0,"Negative — a credit note or a reversal?",""))))</f>
        <v/>
      </c>
    </row>
    <row r="293">
      <c r="A293" s="14" t="n"/>
      <c r="B293" s="6" t="n"/>
      <c r="C293" s="6" t="n"/>
      <c r="D293" s="15" t="n"/>
      <c r="E293" s="16">
        <f>IF($A293="","",IF('P&amp;L'!$B$3="Month",$F293,IF('P&amp;L'!$B$3="Year",TEXT($A293,"yyyy"),$G293)))</f>
        <v/>
      </c>
      <c r="F293" s="16">
        <f>IF($A293="","",TEXT($A293,"yyyy-mm"))</f>
        <v/>
      </c>
      <c r="G293" s="16">
        <f>IF($A293="","",TEXT($A293,"yyyy")&amp;"-Q"&amp;ROUNDUP(MONTH($A293)/3,0))</f>
        <v/>
      </c>
      <c r="H293" s="16">
        <f>IF($A293="","",IFERROR(VLOOKUP($C293,Mapping!$A$5:$G$104,2,FALSE),"⚠ not in Mapping"))</f>
        <v/>
      </c>
      <c r="I293" s="16">
        <f>IF($A293="","",IFERROR(VLOOKUP($C293,Mapping!$A$5:$G$104,3,FALSE),"⚠ unmapped"))</f>
        <v/>
      </c>
      <c r="J293" s="16">
        <f>IF($A293="","",IFERROR(VLOOKUP($C293,Mapping!$A$5:$G$104,4,FALSE),"⚠ unmapped"))</f>
        <v/>
      </c>
      <c r="K293" s="9">
        <f>IF($A293="","",$D293*(1-IFERROR(VLOOKUP($C293,Mapping!$A$5:$G$104,6,FALSE),0)))</f>
        <v/>
      </c>
      <c r="L293" s="16">
        <f>IF($A293="","",IFERROR(VLOOKUP($C293,Mapping!$A$5:$G$104,5,FALSE),""))</f>
        <v/>
      </c>
      <c r="M293" s="9">
        <f>IF($A293="","",$D293*IFERROR(VLOOKUP($C293,Mapping!$A$5:$G$104,6,FALSE),0))</f>
        <v/>
      </c>
      <c r="N293" s="16">
        <f>IF($A293="","",IF(COUNTIFS(Mapping!$A$5:$A$104,$C293)=0,"⚠ account code is not in Mapping",IF(NOT(ISNUMBER($D293)),"⚠ amount is missing or is text",IF($D293&lt;0,"Negative — a credit note or a reversal?",""))))</f>
        <v/>
      </c>
    </row>
    <row r="294">
      <c r="A294" s="14" t="n"/>
      <c r="B294" s="6" t="n"/>
      <c r="C294" s="6" t="n"/>
      <c r="D294" s="15" t="n"/>
      <c r="E294" s="16">
        <f>IF($A294="","",IF('P&amp;L'!$B$3="Month",$F294,IF('P&amp;L'!$B$3="Year",TEXT($A294,"yyyy"),$G294)))</f>
        <v/>
      </c>
      <c r="F294" s="16">
        <f>IF($A294="","",TEXT($A294,"yyyy-mm"))</f>
        <v/>
      </c>
      <c r="G294" s="16">
        <f>IF($A294="","",TEXT($A294,"yyyy")&amp;"-Q"&amp;ROUNDUP(MONTH($A294)/3,0))</f>
        <v/>
      </c>
      <c r="H294" s="16">
        <f>IF($A294="","",IFERROR(VLOOKUP($C294,Mapping!$A$5:$G$104,2,FALSE),"⚠ not in Mapping"))</f>
        <v/>
      </c>
      <c r="I294" s="16">
        <f>IF($A294="","",IFERROR(VLOOKUP($C294,Mapping!$A$5:$G$104,3,FALSE),"⚠ unmapped"))</f>
        <v/>
      </c>
      <c r="J294" s="16">
        <f>IF($A294="","",IFERROR(VLOOKUP($C294,Mapping!$A$5:$G$104,4,FALSE),"⚠ unmapped"))</f>
        <v/>
      </c>
      <c r="K294" s="9">
        <f>IF($A294="","",$D294*(1-IFERROR(VLOOKUP($C294,Mapping!$A$5:$G$104,6,FALSE),0)))</f>
        <v/>
      </c>
      <c r="L294" s="16">
        <f>IF($A294="","",IFERROR(VLOOKUP($C294,Mapping!$A$5:$G$104,5,FALSE),""))</f>
        <v/>
      </c>
      <c r="M294" s="9">
        <f>IF($A294="","",$D294*IFERROR(VLOOKUP($C294,Mapping!$A$5:$G$104,6,FALSE),0))</f>
        <v/>
      </c>
      <c r="N294" s="16">
        <f>IF($A294="","",IF(COUNTIFS(Mapping!$A$5:$A$104,$C294)=0,"⚠ account code is not in Mapping",IF(NOT(ISNUMBER($D294)),"⚠ amount is missing or is text",IF($D294&lt;0,"Negative — a credit note or a reversal?",""))))</f>
        <v/>
      </c>
    </row>
    <row r="295">
      <c r="A295" s="14" t="n"/>
      <c r="B295" s="6" t="n"/>
      <c r="C295" s="6" t="n"/>
      <c r="D295" s="15" t="n"/>
      <c r="E295" s="16">
        <f>IF($A295="","",IF('P&amp;L'!$B$3="Month",$F295,IF('P&amp;L'!$B$3="Year",TEXT($A295,"yyyy"),$G295)))</f>
        <v/>
      </c>
      <c r="F295" s="16">
        <f>IF($A295="","",TEXT($A295,"yyyy-mm"))</f>
        <v/>
      </c>
      <c r="G295" s="16">
        <f>IF($A295="","",TEXT($A295,"yyyy")&amp;"-Q"&amp;ROUNDUP(MONTH($A295)/3,0))</f>
        <v/>
      </c>
      <c r="H295" s="16">
        <f>IF($A295="","",IFERROR(VLOOKUP($C295,Mapping!$A$5:$G$104,2,FALSE),"⚠ not in Mapping"))</f>
        <v/>
      </c>
      <c r="I295" s="16">
        <f>IF($A295="","",IFERROR(VLOOKUP($C295,Mapping!$A$5:$G$104,3,FALSE),"⚠ unmapped"))</f>
        <v/>
      </c>
      <c r="J295" s="16">
        <f>IF($A295="","",IFERROR(VLOOKUP($C295,Mapping!$A$5:$G$104,4,FALSE),"⚠ unmapped"))</f>
        <v/>
      </c>
      <c r="K295" s="9">
        <f>IF($A295="","",$D295*(1-IFERROR(VLOOKUP($C295,Mapping!$A$5:$G$104,6,FALSE),0)))</f>
        <v/>
      </c>
      <c r="L295" s="16">
        <f>IF($A295="","",IFERROR(VLOOKUP($C295,Mapping!$A$5:$G$104,5,FALSE),""))</f>
        <v/>
      </c>
      <c r="M295" s="9">
        <f>IF($A295="","",$D295*IFERROR(VLOOKUP($C295,Mapping!$A$5:$G$104,6,FALSE),0))</f>
        <v/>
      </c>
      <c r="N295" s="16">
        <f>IF($A295="","",IF(COUNTIFS(Mapping!$A$5:$A$104,$C295)=0,"⚠ account code is not in Mapping",IF(NOT(ISNUMBER($D295)),"⚠ amount is missing or is text",IF($D295&lt;0,"Negative — a credit note or a reversal?",""))))</f>
        <v/>
      </c>
    </row>
    <row r="296">
      <c r="A296" s="14" t="n"/>
      <c r="B296" s="6" t="n"/>
      <c r="C296" s="6" t="n"/>
      <c r="D296" s="15" t="n"/>
      <c r="E296" s="16">
        <f>IF($A296="","",IF('P&amp;L'!$B$3="Month",$F296,IF('P&amp;L'!$B$3="Year",TEXT($A296,"yyyy"),$G296)))</f>
        <v/>
      </c>
      <c r="F296" s="16">
        <f>IF($A296="","",TEXT($A296,"yyyy-mm"))</f>
        <v/>
      </c>
      <c r="G296" s="16">
        <f>IF($A296="","",TEXT($A296,"yyyy")&amp;"-Q"&amp;ROUNDUP(MONTH($A296)/3,0))</f>
        <v/>
      </c>
      <c r="H296" s="16">
        <f>IF($A296="","",IFERROR(VLOOKUP($C296,Mapping!$A$5:$G$104,2,FALSE),"⚠ not in Mapping"))</f>
        <v/>
      </c>
      <c r="I296" s="16">
        <f>IF($A296="","",IFERROR(VLOOKUP($C296,Mapping!$A$5:$G$104,3,FALSE),"⚠ unmapped"))</f>
        <v/>
      </c>
      <c r="J296" s="16">
        <f>IF($A296="","",IFERROR(VLOOKUP($C296,Mapping!$A$5:$G$104,4,FALSE),"⚠ unmapped"))</f>
        <v/>
      </c>
      <c r="K296" s="9">
        <f>IF($A296="","",$D296*(1-IFERROR(VLOOKUP($C296,Mapping!$A$5:$G$104,6,FALSE),0)))</f>
        <v/>
      </c>
      <c r="L296" s="16">
        <f>IF($A296="","",IFERROR(VLOOKUP($C296,Mapping!$A$5:$G$104,5,FALSE),""))</f>
        <v/>
      </c>
      <c r="M296" s="9">
        <f>IF($A296="","",$D296*IFERROR(VLOOKUP($C296,Mapping!$A$5:$G$104,6,FALSE),0))</f>
        <v/>
      </c>
      <c r="N296" s="16">
        <f>IF($A296="","",IF(COUNTIFS(Mapping!$A$5:$A$104,$C296)=0,"⚠ account code is not in Mapping",IF(NOT(ISNUMBER($D296)),"⚠ amount is missing or is text",IF($D296&lt;0,"Negative — a credit note or a reversal?",""))))</f>
        <v/>
      </c>
    </row>
    <row r="297">
      <c r="A297" s="14" t="n"/>
      <c r="B297" s="6" t="n"/>
      <c r="C297" s="6" t="n"/>
      <c r="D297" s="15" t="n"/>
      <c r="E297" s="16">
        <f>IF($A297="","",IF('P&amp;L'!$B$3="Month",$F297,IF('P&amp;L'!$B$3="Year",TEXT($A297,"yyyy"),$G297)))</f>
        <v/>
      </c>
      <c r="F297" s="16">
        <f>IF($A297="","",TEXT($A297,"yyyy-mm"))</f>
        <v/>
      </c>
      <c r="G297" s="16">
        <f>IF($A297="","",TEXT($A297,"yyyy")&amp;"-Q"&amp;ROUNDUP(MONTH($A297)/3,0))</f>
        <v/>
      </c>
      <c r="H297" s="16">
        <f>IF($A297="","",IFERROR(VLOOKUP($C297,Mapping!$A$5:$G$104,2,FALSE),"⚠ not in Mapping"))</f>
        <v/>
      </c>
      <c r="I297" s="16">
        <f>IF($A297="","",IFERROR(VLOOKUP($C297,Mapping!$A$5:$G$104,3,FALSE),"⚠ unmapped"))</f>
        <v/>
      </c>
      <c r="J297" s="16">
        <f>IF($A297="","",IFERROR(VLOOKUP($C297,Mapping!$A$5:$G$104,4,FALSE),"⚠ unmapped"))</f>
        <v/>
      </c>
      <c r="K297" s="9">
        <f>IF($A297="","",$D297*(1-IFERROR(VLOOKUP($C297,Mapping!$A$5:$G$104,6,FALSE),0)))</f>
        <v/>
      </c>
      <c r="L297" s="16">
        <f>IF($A297="","",IFERROR(VLOOKUP($C297,Mapping!$A$5:$G$104,5,FALSE),""))</f>
        <v/>
      </c>
      <c r="M297" s="9">
        <f>IF($A297="","",$D297*IFERROR(VLOOKUP($C297,Mapping!$A$5:$G$104,6,FALSE),0))</f>
        <v/>
      </c>
      <c r="N297" s="16">
        <f>IF($A297="","",IF(COUNTIFS(Mapping!$A$5:$A$104,$C297)=0,"⚠ account code is not in Mapping",IF(NOT(ISNUMBER($D297)),"⚠ amount is missing or is text",IF($D297&lt;0,"Negative — a credit note or a reversal?",""))))</f>
        <v/>
      </c>
    </row>
    <row r="298">
      <c r="A298" s="14" t="n"/>
      <c r="B298" s="6" t="n"/>
      <c r="C298" s="6" t="n"/>
      <c r="D298" s="15" t="n"/>
      <c r="E298" s="16">
        <f>IF($A298="","",IF('P&amp;L'!$B$3="Month",$F298,IF('P&amp;L'!$B$3="Year",TEXT($A298,"yyyy"),$G298)))</f>
        <v/>
      </c>
      <c r="F298" s="16">
        <f>IF($A298="","",TEXT($A298,"yyyy-mm"))</f>
        <v/>
      </c>
      <c r="G298" s="16">
        <f>IF($A298="","",TEXT($A298,"yyyy")&amp;"-Q"&amp;ROUNDUP(MONTH($A298)/3,0))</f>
        <v/>
      </c>
      <c r="H298" s="16">
        <f>IF($A298="","",IFERROR(VLOOKUP($C298,Mapping!$A$5:$G$104,2,FALSE),"⚠ not in Mapping"))</f>
        <v/>
      </c>
      <c r="I298" s="16">
        <f>IF($A298="","",IFERROR(VLOOKUP($C298,Mapping!$A$5:$G$104,3,FALSE),"⚠ unmapped"))</f>
        <v/>
      </c>
      <c r="J298" s="16">
        <f>IF($A298="","",IFERROR(VLOOKUP($C298,Mapping!$A$5:$G$104,4,FALSE),"⚠ unmapped"))</f>
        <v/>
      </c>
      <c r="K298" s="9">
        <f>IF($A298="","",$D298*(1-IFERROR(VLOOKUP($C298,Mapping!$A$5:$G$104,6,FALSE),0)))</f>
        <v/>
      </c>
      <c r="L298" s="16">
        <f>IF($A298="","",IFERROR(VLOOKUP($C298,Mapping!$A$5:$G$104,5,FALSE),""))</f>
        <v/>
      </c>
      <c r="M298" s="9">
        <f>IF($A298="","",$D298*IFERROR(VLOOKUP($C298,Mapping!$A$5:$G$104,6,FALSE),0))</f>
        <v/>
      </c>
      <c r="N298" s="16">
        <f>IF($A298="","",IF(COUNTIFS(Mapping!$A$5:$A$104,$C298)=0,"⚠ account code is not in Mapping",IF(NOT(ISNUMBER($D298)),"⚠ amount is missing or is text",IF($D298&lt;0,"Negative — a credit note or a reversal?",""))))</f>
        <v/>
      </c>
    </row>
    <row r="299">
      <c r="A299" s="14" t="n"/>
      <c r="B299" s="6" t="n"/>
      <c r="C299" s="6" t="n"/>
      <c r="D299" s="15" t="n"/>
      <c r="E299" s="16">
        <f>IF($A299="","",IF('P&amp;L'!$B$3="Month",$F299,IF('P&amp;L'!$B$3="Year",TEXT($A299,"yyyy"),$G299)))</f>
        <v/>
      </c>
      <c r="F299" s="16">
        <f>IF($A299="","",TEXT($A299,"yyyy-mm"))</f>
        <v/>
      </c>
      <c r="G299" s="16">
        <f>IF($A299="","",TEXT($A299,"yyyy")&amp;"-Q"&amp;ROUNDUP(MONTH($A299)/3,0))</f>
        <v/>
      </c>
      <c r="H299" s="16">
        <f>IF($A299="","",IFERROR(VLOOKUP($C299,Mapping!$A$5:$G$104,2,FALSE),"⚠ not in Mapping"))</f>
        <v/>
      </c>
      <c r="I299" s="16">
        <f>IF($A299="","",IFERROR(VLOOKUP($C299,Mapping!$A$5:$G$104,3,FALSE),"⚠ unmapped"))</f>
        <v/>
      </c>
      <c r="J299" s="16">
        <f>IF($A299="","",IFERROR(VLOOKUP($C299,Mapping!$A$5:$G$104,4,FALSE),"⚠ unmapped"))</f>
        <v/>
      </c>
      <c r="K299" s="9">
        <f>IF($A299="","",$D299*(1-IFERROR(VLOOKUP($C299,Mapping!$A$5:$G$104,6,FALSE),0)))</f>
        <v/>
      </c>
      <c r="L299" s="16">
        <f>IF($A299="","",IFERROR(VLOOKUP($C299,Mapping!$A$5:$G$104,5,FALSE),""))</f>
        <v/>
      </c>
      <c r="M299" s="9">
        <f>IF($A299="","",$D299*IFERROR(VLOOKUP($C299,Mapping!$A$5:$G$104,6,FALSE),0))</f>
        <v/>
      </c>
      <c r="N299" s="16">
        <f>IF($A299="","",IF(COUNTIFS(Mapping!$A$5:$A$104,$C299)=0,"⚠ account code is not in Mapping",IF(NOT(ISNUMBER($D299)),"⚠ amount is missing or is text",IF($D299&lt;0,"Negative — a credit note or a reversal?",""))))</f>
        <v/>
      </c>
    </row>
    <row r="300">
      <c r="A300" s="14" t="n"/>
      <c r="B300" s="6" t="n"/>
      <c r="C300" s="6" t="n"/>
      <c r="D300" s="15" t="n"/>
      <c r="E300" s="16">
        <f>IF($A300="","",IF('P&amp;L'!$B$3="Month",$F300,IF('P&amp;L'!$B$3="Year",TEXT($A300,"yyyy"),$G300)))</f>
        <v/>
      </c>
      <c r="F300" s="16">
        <f>IF($A300="","",TEXT($A300,"yyyy-mm"))</f>
        <v/>
      </c>
      <c r="G300" s="16">
        <f>IF($A300="","",TEXT($A300,"yyyy")&amp;"-Q"&amp;ROUNDUP(MONTH($A300)/3,0))</f>
        <v/>
      </c>
      <c r="H300" s="16">
        <f>IF($A300="","",IFERROR(VLOOKUP($C300,Mapping!$A$5:$G$104,2,FALSE),"⚠ not in Mapping"))</f>
        <v/>
      </c>
      <c r="I300" s="16">
        <f>IF($A300="","",IFERROR(VLOOKUP($C300,Mapping!$A$5:$G$104,3,FALSE),"⚠ unmapped"))</f>
        <v/>
      </c>
      <c r="J300" s="16">
        <f>IF($A300="","",IFERROR(VLOOKUP($C300,Mapping!$A$5:$G$104,4,FALSE),"⚠ unmapped"))</f>
        <v/>
      </c>
      <c r="K300" s="9">
        <f>IF($A300="","",$D300*(1-IFERROR(VLOOKUP($C300,Mapping!$A$5:$G$104,6,FALSE),0)))</f>
        <v/>
      </c>
      <c r="L300" s="16">
        <f>IF($A300="","",IFERROR(VLOOKUP($C300,Mapping!$A$5:$G$104,5,FALSE),""))</f>
        <v/>
      </c>
      <c r="M300" s="9">
        <f>IF($A300="","",$D300*IFERROR(VLOOKUP($C300,Mapping!$A$5:$G$104,6,FALSE),0))</f>
        <v/>
      </c>
      <c r="N300" s="16">
        <f>IF($A300="","",IF(COUNTIFS(Mapping!$A$5:$A$104,$C300)=0,"⚠ account code is not in Mapping",IF(NOT(ISNUMBER($D300)),"⚠ amount is missing or is text",IF($D300&lt;0,"Negative — a credit note or a reversal?",""))))</f>
        <v/>
      </c>
    </row>
    <row r="301">
      <c r="A301" s="14" t="n"/>
      <c r="B301" s="6" t="n"/>
      <c r="C301" s="6" t="n"/>
      <c r="D301" s="15" t="n"/>
      <c r="E301" s="16">
        <f>IF($A301="","",IF('P&amp;L'!$B$3="Month",$F301,IF('P&amp;L'!$B$3="Year",TEXT($A301,"yyyy"),$G301)))</f>
        <v/>
      </c>
      <c r="F301" s="16">
        <f>IF($A301="","",TEXT($A301,"yyyy-mm"))</f>
        <v/>
      </c>
      <c r="G301" s="16">
        <f>IF($A301="","",TEXT($A301,"yyyy")&amp;"-Q"&amp;ROUNDUP(MONTH($A301)/3,0))</f>
        <v/>
      </c>
      <c r="H301" s="16">
        <f>IF($A301="","",IFERROR(VLOOKUP($C301,Mapping!$A$5:$G$104,2,FALSE),"⚠ not in Mapping"))</f>
        <v/>
      </c>
      <c r="I301" s="16">
        <f>IF($A301="","",IFERROR(VLOOKUP($C301,Mapping!$A$5:$G$104,3,FALSE),"⚠ unmapped"))</f>
        <v/>
      </c>
      <c r="J301" s="16">
        <f>IF($A301="","",IFERROR(VLOOKUP($C301,Mapping!$A$5:$G$104,4,FALSE),"⚠ unmapped"))</f>
        <v/>
      </c>
      <c r="K301" s="9">
        <f>IF($A301="","",$D301*(1-IFERROR(VLOOKUP($C301,Mapping!$A$5:$G$104,6,FALSE),0)))</f>
        <v/>
      </c>
      <c r="L301" s="16">
        <f>IF($A301="","",IFERROR(VLOOKUP($C301,Mapping!$A$5:$G$104,5,FALSE),""))</f>
        <v/>
      </c>
      <c r="M301" s="9">
        <f>IF($A301="","",$D301*IFERROR(VLOOKUP($C301,Mapping!$A$5:$G$104,6,FALSE),0))</f>
        <v/>
      </c>
      <c r="N301" s="16">
        <f>IF($A301="","",IF(COUNTIFS(Mapping!$A$5:$A$104,$C301)=0,"⚠ account code is not in Mapping",IF(NOT(ISNUMBER($D301)),"⚠ amount is missing or is text",IF($D301&lt;0,"Negative — a credit note or a reversal?",""))))</f>
        <v/>
      </c>
    </row>
    <row r="302">
      <c r="A302" s="14" t="n"/>
      <c r="B302" s="6" t="n"/>
      <c r="C302" s="6" t="n"/>
      <c r="D302" s="15" t="n"/>
      <c r="E302" s="16">
        <f>IF($A302="","",IF('P&amp;L'!$B$3="Month",$F302,IF('P&amp;L'!$B$3="Year",TEXT($A302,"yyyy"),$G302)))</f>
        <v/>
      </c>
      <c r="F302" s="16">
        <f>IF($A302="","",TEXT($A302,"yyyy-mm"))</f>
        <v/>
      </c>
      <c r="G302" s="16">
        <f>IF($A302="","",TEXT($A302,"yyyy")&amp;"-Q"&amp;ROUNDUP(MONTH($A302)/3,0))</f>
        <v/>
      </c>
      <c r="H302" s="16">
        <f>IF($A302="","",IFERROR(VLOOKUP($C302,Mapping!$A$5:$G$104,2,FALSE),"⚠ not in Mapping"))</f>
        <v/>
      </c>
      <c r="I302" s="16">
        <f>IF($A302="","",IFERROR(VLOOKUP($C302,Mapping!$A$5:$G$104,3,FALSE),"⚠ unmapped"))</f>
        <v/>
      </c>
      <c r="J302" s="16">
        <f>IF($A302="","",IFERROR(VLOOKUP($C302,Mapping!$A$5:$G$104,4,FALSE),"⚠ unmapped"))</f>
        <v/>
      </c>
      <c r="K302" s="9">
        <f>IF($A302="","",$D302*(1-IFERROR(VLOOKUP($C302,Mapping!$A$5:$G$104,6,FALSE),0)))</f>
        <v/>
      </c>
      <c r="L302" s="16">
        <f>IF($A302="","",IFERROR(VLOOKUP($C302,Mapping!$A$5:$G$104,5,FALSE),""))</f>
        <v/>
      </c>
      <c r="M302" s="9">
        <f>IF($A302="","",$D302*IFERROR(VLOOKUP($C302,Mapping!$A$5:$G$104,6,FALSE),0))</f>
        <v/>
      </c>
      <c r="N302" s="16">
        <f>IF($A302="","",IF(COUNTIFS(Mapping!$A$5:$A$104,$C302)=0,"⚠ account code is not in Mapping",IF(NOT(ISNUMBER($D302)),"⚠ amount is missing or is text",IF($D302&lt;0,"Negative — a credit note or a reversal?",""))))</f>
        <v/>
      </c>
    </row>
    <row r="303">
      <c r="A303" s="14" t="n"/>
      <c r="B303" s="6" t="n"/>
      <c r="C303" s="6" t="n"/>
      <c r="D303" s="15" t="n"/>
      <c r="E303" s="16">
        <f>IF($A303="","",IF('P&amp;L'!$B$3="Month",$F303,IF('P&amp;L'!$B$3="Year",TEXT($A303,"yyyy"),$G303)))</f>
        <v/>
      </c>
      <c r="F303" s="16">
        <f>IF($A303="","",TEXT($A303,"yyyy-mm"))</f>
        <v/>
      </c>
      <c r="G303" s="16">
        <f>IF($A303="","",TEXT($A303,"yyyy")&amp;"-Q"&amp;ROUNDUP(MONTH($A303)/3,0))</f>
        <v/>
      </c>
      <c r="H303" s="16">
        <f>IF($A303="","",IFERROR(VLOOKUP($C303,Mapping!$A$5:$G$104,2,FALSE),"⚠ not in Mapping"))</f>
        <v/>
      </c>
      <c r="I303" s="16">
        <f>IF($A303="","",IFERROR(VLOOKUP($C303,Mapping!$A$5:$G$104,3,FALSE),"⚠ unmapped"))</f>
        <v/>
      </c>
      <c r="J303" s="16">
        <f>IF($A303="","",IFERROR(VLOOKUP($C303,Mapping!$A$5:$G$104,4,FALSE),"⚠ unmapped"))</f>
        <v/>
      </c>
      <c r="K303" s="9">
        <f>IF($A303="","",$D303*(1-IFERROR(VLOOKUP($C303,Mapping!$A$5:$G$104,6,FALSE),0)))</f>
        <v/>
      </c>
      <c r="L303" s="16">
        <f>IF($A303="","",IFERROR(VLOOKUP($C303,Mapping!$A$5:$G$104,5,FALSE),""))</f>
        <v/>
      </c>
      <c r="M303" s="9">
        <f>IF($A303="","",$D303*IFERROR(VLOOKUP($C303,Mapping!$A$5:$G$104,6,FALSE),0))</f>
        <v/>
      </c>
      <c r="N303" s="16">
        <f>IF($A303="","",IF(COUNTIFS(Mapping!$A$5:$A$104,$C303)=0,"⚠ account code is not in Mapping",IF(NOT(ISNUMBER($D303)),"⚠ amount is missing or is text",IF($D303&lt;0,"Negative — a credit note or a reversal?",""))))</f>
        <v/>
      </c>
    </row>
    <row r="304">
      <c r="A304" s="14" t="n"/>
      <c r="B304" s="6" t="n"/>
      <c r="C304" s="6" t="n"/>
      <c r="D304" s="15" t="n"/>
      <c r="E304" s="16">
        <f>IF($A304="","",IF('P&amp;L'!$B$3="Month",$F304,IF('P&amp;L'!$B$3="Year",TEXT($A304,"yyyy"),$G304)))</f>
        <v/>
      </c>
      <c r="F304" s="16">
        <f>IF($A304="","",TEXT($A304,"yyyy-mm"))</f>
        <v/>
      </c>
      <c r="G304" s="16">
        <f>IF($A304="","",TEXT($A304,"yyyy")&amp;"-Q"&amp;ROUNDUP(MONTH($A304)/3,0))</f>
        <v/>
      </c>
      <c r="H304" s="16">
        <f>IF($A304="","",IFERROR(VLOOKUP($C304,Mapping!$A$5:$G$104,2,FALSE),"⚠ not in Mapping"))</f>
        <v/>
      </c>
      <c r="I304" s="16">
        <f>IF($A304="","",IFERROR(VLOOKUP($C304,Mapping!$A$5:$G$104,3,FALSE),"⚠ unmapped"))</f>
        <v/>
      </c>
      <c r="J304" s="16">
        <f>IF($A304="","",IFERROR(VLOOKUP($C304,Mapping!$A$5:$G$104,4,FALSE),"⚠ unmapped"))</f>
        <v/>
      </c>
      <c r="K304" s="9">
        <f>IF($A304="","",$D304*(1-IFERROR(VLOOKUP($C304,Mapping!$A$5:$G$104,6,FALSE),0)))</f>
        <v/>
      </c>
      <c r="L304" s="16">
        <f>IF($A304="","",IFERROR(VLOOKUP($C304,Mapping!$A$5:$G$104,5,FALSE),""))</f>
        <v/>
      </c>
      <c r="M304" s="9">
        <f>IF($A304="","",$D304*IFERROR(VLOOKUP($C304,Mapping!$A$5:$G$104,6,FALSE),0))</f>
        <v/>
      </c>
      <c r="N304" s="16">
        <f>IF($A304="","",IF(COUNTIFS(Mapping!$A$5:$A$104,$C304)=0,"⚠ account code is not in Mapping",IF(NOT(ISNUMBER($D304)),"⚠ amount is missing or is text",IF($D304&lt;0,"Negative — a credit note or a reversal?",""))))</f>
        <v/>
      </c>
    </row>
    <row r="305">
      <c r="A305" s="14" t="n"/>
      <c r="B305" s="6" t="n"/>
      <c r="C305" s="6" t="n"/>
      <c r="D305" s="15" t="n"/>
      <c r="E305" s="16">
        <f>IF($A305="","",IF('P&amp;L'!$B$3="Month",$F305,IF('P&amp;L'!$B$3="Year",TEXT($A305,"yyyy"),$G305)))</f>
        <v/>
      </c>
      <c r="F305" s="16">
        <f>IF($A305="","",TEXT($A305,"yyyy-mm"))</f>
        <v/>
      </c>
      <c r="G305" s="16">
        <f>IF($A305="","",TEXT($A305,"yyyy")&amp;"-Q"&amp;ROUNDUP(MONTH($A305)/3,0))</f>
        <v/>
      </c>
      <c r="H305" s="16">
        <f>IF($A305="","",IFERROR(VLOOKUP($C305,Mapping!$A$5:$G$104,2,FALSE),"⚠ not in Mapping"))</f>
        <v/>
      </c>
      <c r="I305" s="16">
        <f>IF($A305="","",IFERROR(VLOOKUP($C305,Mapping!$A$5:$G$104,3,FALSE),"⚠ unmapped"))</f>
        <v/>
      </c>
      <c r="J305" s="16">
        <f>IF($A305="","",IFERROR(VLOOKUP($C305,Mapping!$A$5:$G$104,4,FALSE),"⚠ unmapped"))</f>
        <v/>
      </c>
      <c r="K305" s="9">
        <f>IF($A305="","",$D305*(1-IFERROR(VLOOKUP($C305,Mapping!$A$5:$G$104,6,FALSE),0)))</f>
        <v/>
      </c>
      <c r="L305" s="16">
        <f>IF($A305="","",IFERROR(VLOOKUP($C305,Mapping!$A$5:$G$104,5,FALSE),""))</f>
        <v/>
      </c>
      <c r="M305" s="9">
        <f>IF($A305="","",$D305*IFERROR(VLOOKUP($C305,Mapping!$A$5:$G$104,6,FALSE),0))</f>
        <v/>
      </c>
      <c r="N305" s="16">
        <f>IF($A305="","",IF(COUNTIFS(Mapping!$A$5:$A$104,$C305)=0,"⚠ account code is not in Mapping",IF(NOT(ISNUMBER($D305)),"⚠ amount is missing or is text",IF($D305&lt;0,"Negative — a credit note or a reversal?",""))))</f>
        <v/>
      </c>
    </row>
    <row r="306">
      <c r="A306" s="14" t="n"/>
      <c r="B306" s="6" t="n"/>
      <c r="C306" s="6" t="n"/>
      <c r="D306" s="15" t="n"/>
      <c r="E306" s="16">
        <f>IF($A306="","",IF('P&amp;L'!$B$3="Month",$F306,IF('P&amp;L'!$B$3="Year",TEXT($A306,"yyyy"),$G306)))</f>
        <v/>
      </c>
      <c r="F306" s="16">
        <f>IF($A306="","",TEXT($A306,"yyyy-mm"))</f>
        <v/>
      </c>
      <c r="G306" s="16">
        <f>IF($A306="","",TEXT($A306,"yyyy")&amp;"-Q"&amp;ROUNDUP(MONTH($A306)/3,0))</f>
        <v/>
      </c>
      <c r="H306" s="16">
        <f>IF($A306="","",IFERROR(VLOOKUP($C306,Mapping!$A$5:$G$104,2,FALSE),"⚠ not in Mapping"))</f>
        <v/>
      </c>
      <c r="I306" s="16">
        <f>IF($A306="","",IFERROR(VLOOKUP($C306,Mapping!$A$5:$G$104,3,FALSE),"⚠ unmapped"))</f>
        <v/>
      </c>
      <c r="J306" s="16">
        <f>IF($A306="","",IFERROR(VLOOKUP($C306,Mapping!$A$5:$G$104,4,FALSE),"⚠ unmapped"))</f>
        <v/>
      </c>
      <c r="K306" s="9">
        <f>IF($A306="","",$D306*(1-IFERROR(VLOOKUP($C306,Mapping!$A$5:$G$104,6,FALSE),0)))</f>
        <v/>
      </c>
      <c r="L306" s="16">
        <f>IF($A306="","",IFERROR(VLOOKUP($C306,Mapping!$A$5:$G$104,5,FALSE),""))</f>
        <v/>
      </c>
      <c r="M306" s="9">
        <f>IF($A306="","",$D306*IFERROR(VLOOKUP($C306,Mapping!$A$5:$G$104,6,FALSE),0))</f>
        <v/>
      </c>
      <c r="N306" s="16">
        <f>IF($A306="","",IF(COUNTIFS(Mapping!$A$5:$A$104,$C306)=0,"⚠ account code is not in Mapping",IF(NOT(ISNUMBER($D306)),"⚠ amount is missing or is text",IF($D306&lt;0,"Negative — a credit note or a reversal?",""))))</f>
        <v/>
      </c>
    </row>
    <row r="307">
      <c r="A307" s="14" t="n"/>
      <c r="B307" s="6" t="n"/>
      <c r="C307" s="6" t="n"/>
      <c r="D307" s="15" t="n"/>
      <c r="E307" s="16">
        <f>IF($A307="","",IF('P&amp;L'!$B$3="Month",$F307,IF('P&amp;L'!$B$3="Year",TEXT($A307,"yyyy"),$G307)))</f>
        <v/>
      </c>
      <c r="F307" s="16">
        <f>IF($A307="","",TEXT($A307,"yyyy-mm"))</f>
        <v/>
      </c>
      <c r="G307" s="16">
        <f>IF($A307="","",TEXT($A307,"yyyy")&amp;"-Q"&amp;ROUNDUP(MONTH($A307)/3,0))</f>
        <v/>
      </c>
      <c r="H307" s="16">
        <f>IF($A307="","",IFERROR(VLOOKUP($C307,Mapping!$A$5:$G$104,2,FALSE),"⚠ not in Mapping"))</f>
        <v/>
      </c>
      <c r="I307" s="16">
        <f>IF($A307="","",IFERROR(VLOOKUP($C307,Mapping!$A$5:$G$104,3,FALSE),"⚠ unmapped"))</f>
        <v/>
      </c>
      <c r="J307" s="16">
        <f>IF($A307="","",IFERROR(VLOOKUP($C307,Mapping!$A$5:$G$104,4,FALSE),"⚠ unmapped"))</f>
        <v/>
      </c>
      <c r="K307" s="9">
        <f>IF($A307="","",$D307*(1-IFERROR(VLOOKUP($C307,Mapping!$A$5:$G$104,6,FALSE),0)))</f>
        <v/>
      </c>
      <c r="L307" s="16">
        <f>IF($A307="","",IFERROR(VLOOKUP($C307,Mapping!$A$5:$G$104,5,FALSE),""))</f>
        <v/>
      </c>
      <c r="M307" s="9">
        <f>IF($A307="","",$D307*IFERROR(VLOOKUP($C307,Mapping!$A$5:$G$104,6,FALSE),0))</f>
        <v/>
      </c>
      <c r="N307" s="16">
        <f>IF($A307="","",IF(COUNTIFS(Mapping!$A$5:$A$104,$C307)=0,"⚠ account code is not in Mapping",IF(NOT(ISNUMBER($D307)),"⚠ amount is missing or is text",IF($D307&lt;0,"Negative — a credit note or a reversal?",""))))</f>
        <v/>
      </c>
    </row>
    <row r="308">
      <c r="A308" s="14" t="n"/>
      <c r="B308" s="6" t="n"/>
      <c r="C308" s="6" t="n"/>
      <c r="D308" s="15" t="n"/>
      <c r="E308" s="16">
        <f>IF($A308="","",IF('P&amp;L'!$B$3="Month",$F308,IF('P&amp;L'!$B$3="Year",TEXT($A308,"yyyy"),$G308)))</f>
        <v/>
      </c>
      <c r="F308" s="16">
        <f>IF($A308="","",TEXT($A308,"yyyy-mm"))</f>
        <v/>
      </c>
      <c r="G308" s="16">
        <f>IF($A308="","",TEXT($A308,"yyyy")&amp;"-Q"&amp;ROUNDUP(MONTH($A308)/3,0))</f>
        <v/>
      </c>
      <c r="H308" s="16">
        <f>IF($A308="","",IFERROR(VLOOKUP($C308,Mapping!$A$5:$G$104,2,FALSE),"⚠ not in Mapping"))</f>
        <v/>
      </c>
      <c r="I308" s="16">
        <f>IF($A308="","",IFERROR(VLOOKUP($C308,Mapping!$A$5:$G$104,3,FALSE),"⚠ unmapped"))</f>
        <v/>
      </c>
      <c r="J308" s="16">
        <f>IF($A308="","",IFERROR(VLOOKUP($C308,Mapping!$A$5:$G$104,4,FALSE),"⚠ unmapped"))</f>
        <v/>
      </c>
      <c r="K308" s="9">
        <f>IF($A308="","",$D308*(1-IFERROR(VLOOKUP($C308,Mapping!$A$5:$G$104,6,FALSE),0)))</f>
        <v/>
      </c>
      <c r="L308" s="16">
        <f>IF($A308="","",IFERROR(VLOOKUP($C308,Mapping!$A$5:$G$104,5,FALSE),""))</f>
        <v/>
      </c>
      <c r="M308" s="9">
        <f>IF($A308="","",$D308*IFERROR(VLOOKUP($C308,Mapping!$A$5:$G$104,6,FALSE),0))</f>
        <v/>
      </c>
      <c r="N308" s="16">
        <f>IF($A308="","",IF(COUNTIFS(Mapping!$A$5:$A$104,$C308)=0,"⚠ account code is not in Mapping",IF(NOT(ISNUMBER($D308)),"⚠ amount is missing or is text",IF($D308&lt;0,"Negative — a credit note or a reversal?",""))))</f>
        <v/>
      </c>
    </row>
    <row r="309">
      <c r="A309" s="14" t="n"/>
      <c r="B309" s="6" t="n"/>
      <c r="C309" s="6" t="n"/>
      <c r="D309" s="15" t="n"/>
      <c r="E309" s="16">
        <f>IF($A309="","",IF('P&amp;L'!$B$3="Month",$F309,IF('P&amp;L'!$B$3="Year",TEXT($A309,"yyyy"),$G309)))</f>
        <v/>
      </c>
      <c r="F309" s="16">
        <f>IF($A309="","",TEXT($A309,"yyyy-mm"))</f>
        <v/>
      </c>
      <c r="G309" s="16">
        <f>IF($A309="","",TEXT($A309,"yyyy")&amp;"-Q"&amp;ROUNDUP(MONTH($A309)/3,0))</f>
        <v/>
      </c>
      <c r="H309" s="16">
        <f>IF($A309="","",IFERROR(VLOOKUP($C309,Mapping!$A$5:$G$104,2,FALSE),"⚠ not in Mapping"))</f>
        <v/>
      </c>
      <c r="I309" s="16">
        <f>IF($A309="","",IFERROR(VLOOKUP($C309,Mapping!$A$5:$G$104,3,FALSE),"⚠ unmapped"))</f>
        <v/>
      </c>
      <c r="J309" s="16">
        <f>IF($A309="","",IFERROR(VLOOKUP($C309,Mapping!$A$5:$G$104,4,FALSE),"⚠ unmapped"))</f>
        <v/>
      </c>
      <c r="K309" s="9">
        <f>IF($A309="","",$D309*(1-IFERROR(VLOOKUP($C309,Mapping!$A$5:$G$104,6,FALSE),0)))</f>
        <v/>
      </c>
      <c r="L309" s="16">
        <f>IF($A309="","",IFERROR(VLOOKUP($C309,Mapping!$A$5:$G$104,5,FALSE),""))</f>
        <v/>
      </c>
      <c r="M309" s="9">
        <f>IF($A309="","",$D309*IFERROR(VLOOKUP($C309,Mapping!$A$5:$G$104,6,FALSE),0))</f>
        <v/>
      </c>
      <c r="N309" s="16">
        <f>IF($A309="","",IF(COUNTIFS(Mapping!$A$5:$A$104,$C309)=0,"⚠ account code is not in Mapping",IF(NOT(ISNUMBER($D309)),"⚠ amount is missing or is text",IF($D309&lt;0,"Negative — a credit note or a reversal?",""))))</f>
        <v/>
      </c>
    </row>
    <row r="310">
      <c r="A310" s="14" t="n"/>
      <c r="B310" s="6" t="n"/>
      <c r="C310" s="6" t="n"/>
      <c r="D310" s="15" t="n"/>
      <c r="E310" s="16">
        <f>IF($A310="","",IF('P&amp;L'!$B$3="Month",$F310,IF('P&amp;L'!$B$3="Year",TEXT($A310,"yyyy"),$G310)))</f>
        <v/>
      </c>
      <c r="F310" s="16">
        <f>IF($A310="","",TEXT($A310,"yyyy-mm"))</f>
        <v/>
      </c>
      <c r="G310" s="16">
        <f>IF($A310="","",TEXT($A310,"yyyy")&amp;"-Q"&amp;ROUNDUP(MONTH($A310)/3,0))</f>
        <v/>
      </c>
      <c r="H310" s="16">
        <f>IF($A310="","",IFERROR(VLOOKUP($C310,Mapping!$A$5:$G$104,2,FALSE),"⚠ not in Mapping"))</f>
        <v/>
      </c>
      <c r="I310" s="16">
        <f>IF($A310="","",IFERROR(VLOOKUP($C310,Mapping!$A$5:$G$104,3,FALSE),"⚠ unmapped"))</f>
        <v/>
      </c>
      <c r="J310" s="16">
        <f>IF($A310="","",IFERROR(VLOOKUP($C310,Mapping!$A$5:$G$104,4,FALSE),"⚠ unmapped"))</f>
        <v/>
      </c>
      <c r="K310" s="9">
        <f>IF($A310="","",$D310*(1-IFERROR(VLOOKUP($C310,Mapping!$A$5:$G$104,6,FALSE),0)))</f>
        <v/>
      </c>
      <c r="L310" s="16">
        <f>IF($A310="","",IFERROR(VLOOKUP($C310,Mapping!$A$5:$G$104,5,FALSE),""))</f>
        <v/>
      </c>
      <c r="M310" s="9">
        <f>IF($A310="","",$D310*IFERROR(VLOOKUP($C310,Mapping!$A$5:$G$104,6,FALSE),0))</f>
        <v/>
      </c>
      <c r="N310" s="16">
        <f>IF($A310="","",IF(COUNTIFS(Mapping!$A$5:$A$104,$C310)=0,"⚠ account code is not in Mapping",IF(NOT(ISNUMBER($D310)),"⚠ amount is missing or is text",IF($D310&lt;0,"Negative — a credit note or a reversal?",""))))</f>
        <v/>
      </c>
    </row>
    <row r="311">
      <c r="A311" s="14" t="n"/>
      <c r="B311" s="6" t="n"/>
      <c r="C311" s="6" t="n"/>
      <c r="D311" s="15" t="n"/>
      <c r="E311" s="16">
        <f>IF($A311="","",IF('P&amp;L'!$B$3="Month",$F311,IF('P&amp;L'!$B$3="Year",TEXT($A311,"yyyy"),$G311)))</f>
        <v/>
      </c>
      <c r="F311" s="16">
        <f>IF($A311="","",TEXT($A311,"yyyy-mm"))</f>
        <v/>
      </c>
      <c r="G311" s="16">
        <f>IF($A311="","",TEXT($A311,"yyyy")&amp;"-Q"&amp;ROUNDUP(MONTH($A311)/3,0))</f>
        <v/>
      </c>
      <c r="H311" s="16">
        <f>IF($A311="","",IFERROR(VLOOKUP($C311,Mapping!$A$5:$G$104,2,FALSE),"⚠ not in Mapping"))</f>
        <v/>
      </c>
      <c r="I311" s="16">
        <f>IF($A311="","",IFERROR(VLOOKUP($C311,Mapping!$A$5:$G$104,3,FALSE),"⚠ unmapped"))</f>
        <v/>
      </c>
      <c r="J311" s="16">
        <f>IF($A311="","",IFERROR(VLOOKUP($C311,Mapping!$A$5:$G$104,4,FALSE),"⚠ unmapped"))</f>
        <v/>
      </c>
      <c r="K311" s="9">
        <f>IF($A311="","",$D311*(1-IFERROR(VLOOKUP($C311,Mapping!$A$5:$G$104,6,FALSE),0)))</f>
        <v/>
      </c>
      <c r="L311" s="16">
        <f>IF($A311="","",IFERROR(VLOOKUP($C311,Mapping!$A$5:$G$104,5,FALSE),""))</f>
        <v/>
      </c>
      <c r="M311" s="9">
        <f>IF($A311="","",$D311*IFERROR(VLOOKUP($C311,Mapping!$A$5:$G$104,6,FALSE),0))</f>
        <v/>
      </c>
      <c r="N311" s="16">
        <f>IF($A311="","",IF(COUNTIFS(Mapping!$A$5:$A$104,$C311)=0,"⚠ account code is not in Mapping",IF(NOT(ISNUMBER($D311)),"⚠ amount is missing or is text",IF($D311&lt;0,"Negative — a credit note or a reversal?",""))))</f>
        <v/>
      </c>
    </row>
    <row r="312">
      <c r="A312" s="14" t="n"/>
      <c r="B312" s="6" t="n"/>
      <c r="C312" s="6" t="n"/>
      <c r="D312" s="15" t="n"/>
      <c r="E312" s="16">
        <f>IF($A312="","",IF('P&amp;L'!$B$3="Month",$F312,IF('P&amp;L'!$B$3="Year",TEXT($A312,"yyyy"),$G312)))</f>
        <v/>
      </c>
      <c r="F312" s="16">
        <f>IF($A312="","",TEXT($A312,"yyyy-mm"))</f>
        <v/>
      </c>
      <c r="G312" s="16">
        <f>IF($A312="","",TEXT($A312,"yyyy")&amp;"-Q"&amp;ROUNDUP(MONTH($A312)/3,0))</f>
        <v/>
      </c>
      <c r="H312" s="16">
        <f>IF($A312="","",IFERROR(VLOOKUP($C312,Mapping!$A$5:$G$104,2,FALSE),"⚠ not in Mapping"))</f>
        <v/>
      </c>
      <c r="I312" s="16">
        <f>IF($A312="","",IFERROR(VLOOKUP($C312,Mapping!$A$5:$G$104,3,FALSE),"⚠ unmapped"))</f>
        <v/>
      </c>
      <c r="J312" s="16">
        <f>IF($A312="","",IFERROR(VLOOKUP($C312,Mapping!$A$5:$G$104,4,FALSE),"⚠ unmapped"))</f>
        <v/>
      </c>
      <c r="K312" s="9">
        <f>IF($A312="","",$D312*(1-IFERROR(VLOOKUP($C312,Mapping!$A$5:$G$104,6,FALSE),0)))</f>
        <v/>
      </c>
      <c r="L312" s="16">
        <f>IF($A312="","",IFERROR(VLOOKUP($C312,Mapping!$A$5:$G$104,5,FALSE),""))</f>
        <v/>
      </c>
      <c r="M312" s="9">
        <f>IF($A312="","",$D312*IFERROR(VLOOKUP($C312,Mapping!$A$5:$G$104,6,FALSE),0))</f>
        <v/>
      </c>
      <c r="N312" s="16">
        <f>IF($A312="","",IF(COUNTIFS(Mapping!$A$5:$A$104,$C312)=0,"⚠ account code is not in Mapping",IF(NOT(ISNUMBER($D312)),"⚠ amount is missing or is text",IF($D312&lt;0,"Negative — a credit note or a reversal?",""))))</f>
        <v/>
      </c>
    </row>
    <row r="313">
      <c r="A313" s="14" t="n"/>
      <c r="B313" s="6" t="n"/>
      <c r="C313" s="6" t="n"/>
      <c r="D313" s="15" t="n"/>
      <c r="E313" s="16">
        <f>IF($A313="","",IF('P&amp;L'!$B$3="Month",$F313,IF('P&amp;L'!$B$3="Year",TEXT($A313,"yyyy"),$G313)))</f>
        <v/>
      </c>
      <c r="F313" s="16">
        <f>IF($A313="","",TEXT($A313,"yyyy-mm"))</f>
        <v/>
      </c>
      <c r="G313" s="16">
        <f>IF($A313="","",TEXT($A313,"yyyy")&amp;"-Q"&amp;ROUNDUP(MONTH($A313)/3,0))</f>
        <v/>
      </c>
      <c r="H313" s="16">
        <f>IF($A313="","",IFERROR(VLOOKUP($C313,Mapping!$A$5:$G$104,2,FALSE),"⚠ not in Mapping"))</f>
        <v/>
      </c>
      <c r="I313" s="16">
        <f>IF($A313="","",IFERROR(VLOOKUP($C313,Mapping!$A$5:$G$104,3,FALSE),"⚠ unmapped"))</f>
        <v/>
      </c>
      <c r="J313" s="16">
        <f>IF($A313="","",IFERROR(VLOOKUP($C313,Mapping!$A$5:$G$104,4,FALSE),"⚠ unmapped"))</f>
        <v/>
      </c>
      <c r="K313" s="9">
        <f>IF($A313="","",$D313*(1-IFERROR(VLOOKUP($C313,Mapping!$A$5:$G$104,6,FALSE),0)))</f>
        <v/>
      </c>
      <c r="L313" s="16">
        <f>IF($A313="","",IFERROR(VLOOKUP($C313,Mapping!$A$5:$G$104,5,FALSE),""))</f>
        <v/>
      </c>
      <c r="M313" s="9">
        <f>IF($A313="","",$D313*IFERROR(VLOOKUP($C313,Mapping!$A$5:$G$104,6,FALSE),0))</f>
        <v/>
      </c>
      <c r="N313" s="16">
        <f>IF($A313="","",IF(COUNTIFS(Mapping!$A$5:$A$104,$C313)=0,"⚠ account code is not in Mapping",IF(NOT(ISNUMBER($D313)),"⚠ amount is missing or is text",IF($D313&lt;0,"Negative — a credit note or a reversal?",""))))</f>
        <v/>
      </c>
    </row>
    <row r="314">
      <c r="A314" s="14" t="n"/>
      <c r="B314" s="6" t="n"/>
      <c r="C314" s="6" t="n"/>
      <c r="D314" s="15" t="n"/>
      <c r="E314" s="16">
        <f>IF($A314="","",IF('P&amp;L'!$B$3="Month",$F314,IF('P&amp;L'!$B$3="Year",TEXT($A314,"yyyy"),$G314)))</f>
        <v/>
      </c>
      <c r="F314" s="16">
        <f>IF($A314="","",TEXT($A314,"yyyy-mm"))</f>
        <v/>
      </c>
      <c r="G314" s="16">
        <f>IF($A314="","",TEXT($A314,"yyyy")&amp;"-Q"&amp;ROUNDUP(MONTH($A314)/3,0))</f>
        <v/>
      </c>
      <c r="H314" s="16">
        <f>IF($A314="","",IFERROR(VLOOKUP($C314,Mapping!$A$5:$G$104,2,FALSE),"⚠ not in Mapping"))</f>
        <v/>
      </c>
      <c r="I314" s="16">
        <f>IF($A314="","",IFERROR(VLOOKUP($C314,Mapping!$A$5:$G$104,3,FALSE),"⚠ unmapped"))</f>
        <v/>
      </c>
      <c r="J314" s="16">
        <f>IF($A314="","",IFERROR(VLOOKUP($C314,Mapping!$A$5:$G$104,4,FALSE),"⚠ unmapped"))</f>
        <v/>
      </c>
      <c r="K314" s="9">
        <f>IF($A314="","",$D314*(1-IFERROR(VLOOKUP($C314,Mapping!$A$5:$G$104,6,FALSE),0)))</f>
        <v/>
      </c>
      <c r="L314" s="16">
        <f>IF($A314="","",IFERROR(VLOOKUP($C314,Mapping!$A$5:$G$104,5,FALSE),""))</f>
        <v/>
      </c>
      <c r="M314" s="9">
        <f>IF($A314="","",$D314*IFERROR(VLOOKUP($C314,Mapping!$A$5:$G$104,6,FALSE),0))</f>
        <v/>
      </c>
      <c r="N314" s="16">
        <f>IF($A314="","",IF(COUNTIFS(Mapping!$A$5:$A$104,$C314)=0,"⚠ account code is not in Mapping",IF(NOT(ISNUMBER($D314)),"⚠ amount is missing or is text",IF($D314&lt;0,"Negative — a credit note or a reversal?",""))))</f>
        <v/>
      </c>
    </row>
    <row r="315">
      <c r="A315" s="14" t="n"/>
      <c r="B315" s="6" t="n"/>
      <c r="C315" s="6" t="n"/>
      <c r="D315" s="15" t="n"/>
      <c r="E315" s="16">
        <f>IF($A315="","",IF('P&amp;L'!$B$3="Month",$F315,IF('P&amp;L'!$B$3="Year",TEXT($A315,"yyyy"),$G315)))</f>
        <v/>
      </c>
      <c r="F315" s="16">
        <f>IF($A315="","",TEXT($A315,"yyyy-mm"))</f>
        <v/>
      </c>
      <c r="G315" s="16">
        <f>IF($A315="","",TEXT($A315,"yyyy")&amp;"-Q"&amp;ROUNDUP(MONTH($A315)/3,0))</f>
        <v/>
      </c>
      <c r="H315" s="16">
        <f>IF($A315="","",IFERROR(VLOOKUP($C315,Mapping!$A$5:$G$104,2,FALSE),"⚠ not in Mapping"))</f>
        <v/>
      </c>
      <c r="I315" s="16">
        <f>IF($A315="","",IFERROR(VLOOKUP($C315,Mapping!$A$5:$G$104,3,FALSE),"⚠ unmapped"))</f>
        <v/>
      </c>
      <c r="J315" s="16">
        <f>IF($A315="","",IFERROR(VLOOKUP($C315,Mapping!$A$5:$G$104,4,FALSE),"⚠ unmapped"))</f>
        <v/>
      </c>
      <c r="K315" s="9">
        <f>IF($A315="","",$D315*(1-IFERROR(VLOOKUP($C315,Mapping!$A$5:$G$104,6,FALSE),0)))</f>
        <v/>
      </c>
      <c r="L315" s="16">
        <f>IF($A315="","",IFERROR(VLOOKUP($C315,Mapping!$A$5:$G$104,5,FALSE),""))</f>
        <v/>
      </c>
      <c r="M315" s="9">
        <f>IF($A315="","",$D315*IFERROR(VLOOKUP($C315,Mapping!$A$5:$G$104,6,FALSE),0))</f>
        <v/>
      </c>
      <c r="N315" s="16">
        <f>IF($A315="","",IF(COUNTIFS(Mapping!$A$5:$A$104,$C315)=0,"⚠ account code is not in Mapping",IF(NOT(ISNUMBER($D315)),"⚠ amount is missing or is text",IF($D315&lt;0,"Negative — a credit note or a reversal?",""))))</f>
        <v/>
      </c>
    </row>
    <row r="316">
      <c r="A316" s="14" t="n"/>
      <c r="B316" s="6" t="n"/>
      <c r="C316" s="6" t="n"/>
      <c r="D316" s="15" t="n"/>
      <c r="E316" s="16">
        <f>IF($A316="","",IF('P&amp;L'!$B$3="Month",$F316,IF('P&amp;L'!$B$3="Year",TEXT($A316,"yyyy"),$G316)))</f>
        <v/>
      </c>
      <c r="F316" s="16">
        <f>IF($A316="","",TEXT($A316,"yyyy-mm"))</f>
        <v/>
      </c>
      <c r="G316" s="16">
        <f>IF($A316="","",TEXT($A316,"yyyy")&amp;"-Q"&amp;ROUNDUP(MONTH($A316)/3,0))</f>
        <v/>
      </c>
      <c r="H316" s="16">
        <f>IF($A316="","",IFERROR(VLOOKUP($C316,Mapping!$A$5:$G$104,2,FALSE),"⚠ not in Mapping"))</f>
        <v/>
      </c>
      <c r="I316" s="16">
        <f>IF($A316="","",IFERROR(VLOOKUP($C316,Mapping!$A$5:$G$104,3,FALSE),"⚠ unmapped"))</f>
        <v/>
      </c>
      <c r="J316" s="16">
        <f>IF($A316="","",IFERROR(VLOOKUP($C316,Mapping!$A$5:$G$104,4,FALSE),"⚠ unmapped"))</f>
        <v/>
      </c>
      <c r="K316" s="9">
        <f>IF($A316="","",$D316*(1-IFERROR(VLOOKUP($C316,Mapping!$A$5:$G$104,6,FALSE),0)))</f>
        <v/>
      </c>
      <c r="L316" s="16">
        <f>IF($A316="","",IFERROR(VLOOKUP($C316,Mapping!$A$5:$G$104,5,FALSE),""))</f>
        <v/>
      </c>
      <c r="M316" s="9">
        <f>IF($A316="","",$D316*IFERROR(VLOOKUP($C316,Mapping!$A$5:$G$104,6,FALSE),0))</f>
        <v/>
      </c>
      <c r="N316" s="16">
        <f>IF($A316="","",IF(COUNTIFS(Mapping!$A$5:$A$104,$C316)=0,"⚠ account code is not in Mapping",IF(NOT(ISNUMBER($D316)),"⚠ amount is missing or is text",IF($D316&lt;0,"Negative — a credit note or a reversal?",""))))</f>
        <v/>
      </c>
    </row>
    <row r="317">
      <c r="A317" s="14" t="n"/>
      <c r="B317" s="6" t="n"/>
      <c r="C317" s="6" t="n"/>
      <c r="D317" s="15" t="n"/>
      <c r="E317" s="16">
        <f>IF($A317="","",IF('P&amp;L'!$B$3="Month",$F317,IF('P&amp;L'!$B$3="Year",TEXT($A317,"yyyy"),$G317)))</f>
        <v/>
      </c>
      <c r="F317" s="16">
        <f>IF($A317="","",TEXT($A317,"yyyy-mm"))</f>
        <v/>
      </c>
      <c r="G317" s="16">
        <f>IF($A317="","",TEXT($A317,"yyyy")&amp;"-Q"&amp;ROUNDUP(MONTH($A317)/3,0))</f>
        <v/>
      </c>
      <c r="H317" s="16">
        <f>IF($A317="","",IFERROR(VLOOKUP($C317,Mapping!$A$5:$G$104,2,FALSE),"⚠ not in Mapping"))</f>
        <v/>
      </c>
      <c r="I317" s="16">
        <f>IF($A317="","",IFERROR(VLOOKUP($C317,Mapping!$A$5:$G$104,3,FALSE),"⚠ unmapped"))</f>
        <v/>
      </c>
      <c r="J317" s="16">
        <f>IF($A317="","",IFERROR(VLOOKUP($C317,Mapping!$A$5:$G$104,4,FALSE),"⚠ unmapped"))</f>
        <v/>
      </c>
      <c r="K317" s="9">
        <f>IF($A317="","",$D317*(1-IFERROR(VLOOKUP($C317,Mapping!$A$5:$G$104,6,FALSE),0)))</f>
        <v/>
      </c>
      <c r="L317" s="16">
        <f>IF($A317="","",IFERROR(VLOOKUP($C317,Mapping!$A$5:$G$104,5,FALSE),""))</f>
        <v/>
      </c>
      <c r="M317" s="9">
        <f>IF($A317="","",$D317*IFERROR(VLOOKUP($C317,Mapping!$A$5:$G$104,6,FALSE),0))</f>
        <v/>
      </c>
      <c r="N317" s="16">
        <f>IF($A317="","",IF(COUNTIFS(Mapping!$A$5:$A$104,$C317)=0,"⚠ account code is not in Mapping",IF(NOT(ISNUMBER($D317)),"⚠ amount is missing or is text",IF($D317&lt;0,"Negative — a credit note or a reversal?",""))))</f>
        <v/>
      </c>
    </row>
    <row r="318">
      <c r="A318" s="14" t="n"/>
      <c r="B318" s="6" t="n"/>
      <c r="C318" s="6" t="n"/>
      <c r="D318" s="15" t="n"/>
      <c r="E318" s="16">
        <f>IF($A318="","",IF('P&amp;L'!$B$3="Month",$F318,IF('P&amp;L'!$B$3="Year",TEXT($A318,"yyyy"),$G318)))</f>
        <v/>
      </c>
      <c r="F318" s="16">
        <f>IF($A318="","",TEXT($A318,"yyyy-mm"))</f>
        <v/>
      </c>
      <c r="G318" s="16">
        <f>IF($A318="","",TEXT($A318,"yyyy")&amp;"-Q"&amp;ROUNDUP(MONTH($A318)/3,0))</f>
        <v/>
      </c>
      <c r="H318" s="16">
        <f>IF($A318="","",IFERROR(VLOOKUP($C318,Mapping!$A$5:$G$104,2,FALSE),"⚠ not in Mapping"))</f>
        <v/>
      </c>
      <c r="I318" s="16">
        <f>IF($A318="","",IFERROR(VLOOKUP($C318,Mapping!$A$5:$G$104,3,FALSE),"⚠ unmapped"))</f>
        <v/>
      </c>
      <c r="J318" s="16">
        <f>IF($A318="","",IFERROR(VLOOKUP($C318,Mapping!$A$5:$G$104,4,FALSE),"⚠ unmapped"))</f>
        <v/>
      </c>
      <c r="K318" s="9">
        <f>IF($A318="","",$D318*(1-IFERROR(VLOOKUP($C318,Mapping!$A$5:$G$104,6,FALSE),0)))</f>
        <v/>
      </c>
      <c r="L318" s="16">
        <f>IF($A318="","",IFERROR(VLOOKUP($C318,Mapping!$A$5:$G$104,5,FALSE),""))</f>
        <v/>
      </c>
      <c r="M318" s="9">
        <f>IF($A318="","",$D318*IFERROR(VLOOKUP($C318,Mapping!$A$5:$G$104,6,FALSE),0))</f>
        <v/>
      </c>
      <c r="N318" s="16">
        <f>IF($A318="","",IF(COUNTIFS(Mapping!$A$5:$A$104,$C318)=0,"⚠ account code is not in Mapping",IF(NOT(ISNUMBER($D318)),"⚠ amount is missing or is text",IF($D318&lt;0,"Negative — a credit note or a reversal?",""))))</f>
        <v/>
      </c>
    </row>
    <row r="319">
      <c r="A319" s="14" t="n"/>
      <c r="B319" s="6" t="n"/>
      <c r="C319" s="6" t="n"/>
      <c r="D319" s="15" t="n"/>
      <c r="E319" s="16">
        <f>IF($A319="","",IF('P&amp;L'!$B$3="Month",$F319,IF('P&amp;L'!$B$3="Year",TEXT($A319,"yyyy"),$G319)))</f>
        <v/>
      </c>
      <c r="F319" s="16">
        <f>IF($A319="","",TEXT($A319,"yyyy-mm"))</f>
        <v/>
      </c>
      <c r="G319" s="16">
        <f>IF($A319="","",TEXT($A319,"yyyy")&amp;"-Q"&amp;ROUNDUP(MONTH($A319)/3,0))</f>
        <v/>
      </c>
      <c r="H319" s="16">
        <f>IF($A319="","",IFERROR(VLOOKUP($C319,Mapping!$A$5:$G$104,2,FALSE),"⚠ not in Mapping"))</f>
        <v/>
      </c>
      <c r="I319" s="16">
        <f>IF($A319="","",IFERROR(VLOOKUP($C319,Mapping!$A$5:$G$104,3,FALSE),"⚠ unmapped"))</f>
        <v/>
      </c>
      <c r="J319" s="16">
        <f>IF($A319="","",IFERROR(VLOOKUP($C319,Mapping!$A$5:$G$104,4,FALSE),"⚠ unmapped"))</f>
        <v/>
      </c>
      <c r="K319" s="9">
        <f>IF($A319="","",$D319*(1-IFERROR(VLOOKUP($C319,Mapping!$A$5:$G$104,6,FALSE),0)))</f>
        <v/>
      </c>
      <c r="L319" s="16">
        <f>IF($A319="","",IFERROR(VLOOKUP($C319,Mapping!$A$5:$G$104,5,FALSE),""))</f>
        <v/>
      </c>
      <c r="M319" s="9">
        <f>IF($A319="","",$D319*IFERROR(VLOOKUP($C319,Mapping!$A$5:$G$104,6,FALSE),0))</f>
        <v/>
      </c>
      <c r="N319" s="16">
        <f>IF($A319="","",IF(COUNTIFS(Mapping!$A$5:$A$104,$C319)=0,"⚠ account code is not in Mapping",IF(NOT(ISNUMBER($D319)),"⚠ amount is missing or is text",IF($D319&lt;0,"Negative — a credit note or a reversal?",""))))</f>
        <v/>
      </c>
    </row>
    <row r="320">
      <c r="A320" s="14" t="n"/>
      <c r="B320" s="6" t="n"/>
      <c r="C320" s="6" t="n"/>
      <c r="D320" s="15" t="n"/>
      <c r="E320" s="16">
        <f>IF($A320="","",IF('P&amp;L'!$B$3="Month",$F320,IF('P&amp;L'!$B$3="Year",TEXT($A320,"yyyy"),$G320)))</f>
        <v/>
      </c>
      <c r="F320" s="16">
        <f>IF($A320="","",TEXT($A320,"yyyy-mm"))</f>
        <v/>
      </c>
      <c r="G320" s="16">
        <f>IF($A320="","",TEXT($A320,"yyyy")&amp;"-Q"&amp;ROUNDUP(MONTH($A320)/3,0))</f>
        <v/>
      </c>
      <c r="H320" s="16">
        <f>IF($A320="","",IFERROR(VLOOKUP($C320,Mapping!$A$5:$G$104,2,FALSE),"⚠ not in Mapping"))</f>
        <v/>
      </c>
      <c r="I320" s="16">
        <f>IF($A320="","",IFERROR(VLOOKUP($C320,Mapping!$A$5:$G$104,3,FALSE),"⚠ unmapped"))</f>
        <v/>
      </c>
      <c r="J320" s="16">
        <f>IF($A320="","",IFERROR(VLOOKUP($C320,Mapping!$A$5:$G$104,4,FALSE),"⚠ unmapped"))</f>
        <v/>
      </c>
      <c r="K320" s="9">
        <f>IF($A320="","",$D320*(1-IFERROR(VLOOKUP($C320,Mapping!$A$5:$G$104,6,FALSE),0)))</f>
        <v/>
      </c>
      <c r="L320" s="16">
        <f>IF($A320="","",IFERROR(VLOOKUP($C320,Mapping!$A$5:$G$104,5,FALSE),""))</f>
        <v/>
      </c>
      <c r="M320" s="9">
        <f>IF($A320="","",$D320*IFERROR(VLOOKUP($C320,Mapping!$A$5:$G$104,6,FALSE),0))</f>
        <v/>
      </c>
      <c r="N320" s="16">
        <f>IF($A320="","",IF(COUNTIFS(Mapping!$A$5:$A$104,$C320)=0,"⚠ account code is not in Mapping",IF(NOT(ISNUMBER($D320)),"⚠ amount is missing or is text",IF($D320&lt;0,"Negative — a credit note or a reversal?",""))))</f>
        <v/>
      </c>
    </row>
    <row r="321">
      <c r="A321" s="14" t="n"/>
      <c r="B321" s="6" t="n"/>
      <c r="C321" s="6" t="n"/>
      <c r="D321" s="15" t="n"/>
      <c r="E321" s="16">
        <f>IF($A321="","",IF('P&amp;L'!$B$3="Month",$F321,IF('P&amp;L'!$B$3="Year",TEXT($A321,"yyyy"),$G321)))</f>
        <v/>
      </c>
      <c r="F321" s="16">
        <f>IF($A321="","",TEXT($A321,"yyyy-mm"))</f>
        <v/>
      </c>
      <c r="G321" s="16">
        <f>IF($A321="","",TEXT($A321,"yyyy")&amp;"-Q"&amp;ROUNDUP(MONTH($A321)/3,0))</f>
        <v/>
      </c>
      <c r="H321" s="16">
        <f>IF($A321="","",IFERROR(VLOOKUP($C321,Mapping!$A$5:$G$104,2,FALSE),"⚠ not in Mapping"))</f>
        <v/>
      </c>
      <c r="I321" s="16">
        <f>IF($A321="","",IFERROR(VLOOKUP($C321,Mapping!$A$5:$G$104,3,FALSE),"⚠ unmapped"))</f>
        <v/>
      </c>
      <c r="J321" s="16">
        <f>IF($A321="","",IFERROR(VLOOKUP($C321,Mapping!$A$5:$G$104,4,FALSE),"⚠ unmapped"))</f>
        <v/>
      </c>
      <c r="K321" s="9">
        <f>IF($A321="","",$D321*(1-IFERROR(VLOOKUP($C321,Mapping!$A$5:$G$104,6,FALSE),0)))</f>
        <v/>
      </c>
      <c r="L321" s="16">
        <f>IF($A321="","",IFERROR(VLOOKUP($C321,Mapping!$A$5:$G$104,5,FALSE),""))</f>
        <v/>
      </c>
      <c r="M321" s="9">
        <f>IF($A321="","",$D321*IFERROR(VLOOKUP($C321,Mapping!$A$5:$G$104,6,FALSE),0))</f>
        <v/>
      </c>
      <c r="N321" s="16">
        <f>IF($A321="","",IF(COUNTIFS(Mapping!$A$5:$A$104,$C321)=0,"⚠ account code is not in Mapping",IF(NOT(ISNUMBER($D321)),"⚠ amount is missing or is text",IF($D321&lt;0,"Negative — a credit note or a reversal?",""))))</f>
        <v/>
      </c>
    </row>
    <row r="322">
      <c r="A322" s="14" t="n"/>
      <c r="B322" s="6" t="n"/>
      <c r="C322" s="6" t="n"/>
      <c r="D322" s="15" t="n"/>
      <c r="E322" s="16">
        <f>IF($A322="","",IF('P&amp;L'!$B$3="Month",$F322,IF('P&amp;L'!$B$3="Year",TEXT($A322,"yyyy"),$G322)))</f>
        <v/>
      </c>
      <c r="F322" s="16">
        <f>IF($A322="","",TEXT($A322,"yyyy-mm"))</f>
        <v/>
      </c>
      <c r="G322" s="16">
        <f>IF($A322="","",TEXT($A322,"yyyy")&amp;"-Q"&amp;ROUNDUP(MONTH($A322)/3,0))</f>
        <v/>
      </c>
      <c r="H322" s="16">
        <f>IF($A322="","",IFERROR(VLOOKUP($C322,Mapping!$A$5:$G$104,2,FALSE),"⚠ not in Mapping"))</f>
        <v/>
      </c>
      <c r="I322" s="16">
        <f>IF($A322="","",IFERROR(VLOOKUP($C322,Mapping!$A$5:$G$104,3,FALSE),"⚠ unmapped"))</f>
        <v/>
      </c>
      <c r="J322" s="16">
        <f>IF($A322="","",IFERROR(VLOOKUP($C322,Mapping!$A$5:$G$104,4,FALSE),"⚠ unmapped"))</f>
        <v/>
      </c>
      <c r="K322" s="9">
        <f>IF($A322="","",$D322*(1-IFERROR(VLOOKUP($C322,Mapping!$A$5:$G$104,6,FALSE),0)))</f>
        <v/>
      </c>
      <c r="L322" s="16">
        <f>IF($A322="","",IFERROR(VLOOKUP($C322,Mapping!$A$5:$G$104,5,FALSE),""))</f>
        <v/>
      </c>
      <c r="M322" s="9">
        <f>IF($A322="","",$D322*IFERROR(VLOOKUP($C322,Mapping!$A$5:$G$104,6,FALSE),0))</f>
        <v/>
      </c>
      <c r="N322" s="16">
        <f>IF($A322="","",IF(COUNTIFS(Mapping!$A$5:$A$104,$C322)=0,"⚠ account code is not in Mapping",IF(NOT(ISNUMBER($D322)),"⚠ amount is missing or is text",IF($D322&lt;0,"Negative — a credit note or a reversal?",""))))</f>
        <v/>
      </c>
    </row>
    <row r="323">
      <c r="A323" s="14" t="n"/>
      <c r="B323" s="6" t="n"/>
      <c r="C323" s="6" t="n"/>
      <c r="D323" s="15" t="n"/>
      <c r="E323" s="16">
        <f>IF($A323="","",IF('P&amp;L'!$B$3="Month",$F323,IF('P&amp;L'!$B$3="Year",TEXT($A323,"yyyy"),$G323)))</f>
        <v/>
      </c>
      <c r="F323" s="16">
        <f>IF($A323="","",TEXT($A323,"yyyy-mm"))</f>
        <v/>
      </c>
      <c r="G323" s="16">
        <f>IF($A323="","",TEXT($A323,"yyyy")&amp;"-Q"&amp;ROUNDUP(MONTH($A323)/3,0))</f>
        <v/>
      </c>
      <c r="H323" s="16">
        <f>IF($A323="","",IFERROR(VLOOKUP($C323,Mapping!$A$5:$G$104,2,FALSE),"⚠ not in Mapping"))</f>
        <v/>
      </c>
      <c r="I323" s="16">
        <f>IF($A323="","",IFERROR(VLOOKUP($C323,Mapping!$A$5:$G$104,3,FALSE),"⚠ unmapped"))</f>
        <v/>
      </c>
      <c r="J323" s="16">
        <f>IF($A323="","",IFERROR(VLOOKUP($C323,Mapping!$A$5:$G$104,4,FALSE),"⚠ unmapped"))</f>
        <v/>
      </c>
      <c r="K323" s="9">
        <f>IF($A323="","",$D323*(1-IFERROR(VLOOKUP($C323,Mapping!$A$5:$G$104,6,FALSE),0)))</f>
        <v/>
      </c>
      <c r="L323" s="16">
        <f>IF($A323="","",IFERROR(VLOOKUP($C323,Mapping!$A$5:$G$104,5,FALSE),""))</f>
        <v/>
      </c>
      <c r="M323" s="9">
        <f>IF($A323="","",$D323*IFERROR(VLOOKUP($C323,Mapping!$A$5:$G$104,6,FALSE),0))</f>
        <v/>
      </c>
      <c r="N323" s="16">
        <f>IF($A323="","",IF(COUNTIFS(Mapping!$A$5:$A$104,$C323)=0,"⚠ account code is not in Mapping",IF(NOT(ISNUMBER($D323)),"⚠ amount is missing or is text",IF($D323&lt;0,"Negative — a credit note or a reversal?",""))))</f>
        <v/>
      </c>
    </row>
    <row r="324">
      <c r="A324" s="14" t="n"/>
      <c r="B324" s="6" t="n"/>
      <c r="C324" s="6" t="n"/>
      <c r="D324" s="15" t="n"/>
      <c r="E324" s="16">
        <f>IF($A324="","",IF('P&amp;L'!$B$3="Month",$F324,IF('P&amp;L'!$B$3="Year",TEXT($A324,"yyyy"),$G324)))</f>
        <v/>
      </c>
      <c r="F324" s="16">
        <f>IF($A324="","",TEXT($A324,"yyyy-mm"))</f>
        <v/>
      </c>
      <c r="G324" s="16">
        <f>IF($A324="","",TEXT($A324,"yyyy")&amp;"-Q"&amp;ROUNDUP(MONTH($A324)/3,0))</f>
        <v/>
      </c>
      <c r="H324" s="16">
        <f>IF($A324="","",IFERROR(VLOOKUP($C324,Mapping!$A$5:$G$104,2,FALSE),"⚠ not in Mapping"))</f>
        <v/>
      </c>
      <c r="I324" s="16">
        <f>IF($A324="","",IFERROR(VLOOKUP($C324,Mapping!$A$5:$G$104,3,FALSE),"⚠ unmapped"))</f>
        <v/>
      </c>
      <c r="J324" s="16">
        <f>IF($A324="","",IFERROR(VLOOKUP($C324,Mapping!$A$5:$G$104,4,FALSE),"⚠ unmapped"))</f>
        <v/>
      </c>
      <c r="K324" s="9">
        <f>IF($A324="","",$D324*(1-IFERROR(VLOOKUP($C324,Mapping!$A$5:$G$104,6,FALSE),0)))</f>
        <v/>
      </c>
      <c r="L324" s="16">
        <f>IF($A324="","",IFERROR(VLOOKUP($C324,Mapping!$A$5:$G$104,5,FALSE),""))</f>
        <v/>
      </c>
      <c r="M324" s="9">
        <f>IF($A324="","",$D324*IFERROR(VLOOKUP($C324,Mapping!$A$5:$G$104,6,FALSE),0))</f>
        <v/>
      </c>
      <c r="N324" s="16">
        <f>IF($A324="","",IF(COUNTIFS(Mapping!$A$5:$A$104,$C324)=0,"⚠ account code is not in Mapping",IF(NOT(ISNUMBER($D324)),"⚠ amount is missing or is text",IF($D324&lt;0,"Negative — a credit note or a reversal?",""))))</f>
        <v/>
      </c>
    </row>
    <row r="325">
      <c r="A325" s="14" t="n"/>
      <c r="B325" s="6" t="n"/>
      <c r="C325" s="6" t="n"/>
      <c r="D325" s="15" t="n"/>
      <c r="E325" s="16">
        <f>IF($A325="","",IF('P&amp;L'!$B$3="Month",$F325,IF('P&amp;L'!$B$3="Year",TEXT($A325,"yyyy"),$G325)))</f>
        <v/>
      </c>
      <c r="F325" s="16">
        <f>IF($A325="","",TEXT($A325,"yyyy-mm"))</f>
        <v/>
      </c>
      <c r="G325" s="16">
        <f>IF($A325="","",TEXT($A325,"yyyy")&amp;"-Q"&amp;ROUNDUP(MONTH($A325)/3,0))</f>
        <v/>
      </c>
      <c r="H325" s="16">
        <f>IF($A325="","",IFERROR(VLOOKUP($C325,Mapping!$A$5:$G$104,2,FALSE),"⚠ not in Mapping"))</f>
        <v/>
      </c>
      <c r="I325" s="16">
        <f>IF($A325="","",IFERROR(VLOOKUP($C325,Mapping!$A$5:$G$104,3,FALSE),"⚠ unmapped"))</f>
        <v/>
      </c>
      <c r="J325" s="16">
        <f>IF($A325="","",IFERROR(VLOOKUP($C325,Mapping!$A$5:$G$104,4,FALSE),"⚠ unmapped"))</f>
        <v/>
      </c>
      <c r="K325" s="9">
        <f>IF($A325="","",$D325*(1-IFERROR(VLOOKUP($C325,Mapping!$A$5:$G$104,6,FALSE),0)))</f>
        <v/>
      </c>
      <c r="L325" s="16">
        <f>IF($A325="","",IFERROR(VLOOKUP($C325,Mapping!$A$5:$G$104,5,FALSE),""))</f>
        <v/>
      </c>
      <c r="M325" s="9">
        <f>IF($A325="","",$D325*IFERROR(VLOOKUP($C325,Mapping!$A$5:$G$104,6,FALSE),0))</f>
        <v/>
      </c>
      <c r="N325" s="16">
        <f>IF($A325="","",IF(COUNTIFS(Mapping!$A$5:$A$104,$C325)=0,"⚠ account code is not in Mapping",IF(NOT(ISNUMBER($D325)),"⚠ amount is missing or is text",IF($D325&lt;0,"Negative — a credit note or a reversal?",""))))</f>
        <v/>
      </c>
    </row>
    <row r="326">
      <c r="A326" s="14" t="n"/>
      <c r="B326" s="6" t="n"/>
      <c r="C326" s="6" t="n"/>
      <c r="D326" s="15" t="n"/>
      <c r="E326" s="16">
        <f>IF($A326="","",IF('P&amp;L'!$B$3="Month",$F326,IF('P&amp;L'!$B$3="Year",TEXT($A326,"yyyy"),$G326)))</f>
        <v/>
      </c>
      <c r="F326" s="16">
        <f>IF($A326="","",TEXT($A326,"yyyy-mm"))</f>
        <v/>
      </c>
      <c r="G326" s="16">
        <f>IF($A326="","",TEXT($A326,"yyyy")&amp;"-Q"&amp;ROUNDUP(MONTH($A326)/3,0))</f>
        <v/>
      </c>
      <c r="H326" s="16">
        <f>IF($A326="","",IFERROR(VLOOKUP($C326,Mapping!$A$5:$G$104,2,FALSE),"⚠ not in Mapping"))</f>
        <v/>
      </c>
      <c r="I326" s="16">
        <f>IF($A326="","",IFERROR(VLOOKUP($C326,Mapping!$A$5:$G$104,3,FALSE),"⚠ unmapped"))</f>
        <v/>
      </c>
      <c r="J326" s="16">
        <f>IF($A326="","",IFERROR(VLOOKUP($C326,Mapping!$A$5:$G$104,4,FALSE),"⚠ unmapped"))</f>
        <v/>
      </c>
      <c r="K326" s="9">
        <f>IF($A326="","",$D326*(1-IFERROR(VLOOKUP($C326,Mapping!$A$5:$G$104,6,FALSE),0)))</f>
        <v/>
      </c>
      <c r="L326" s="16">
        <f>IF($A326="","",IFERROR(VLOOKUP($C326,Mapping!$A$5:$G$104,5,FALSE),""))</f>
        <v/>
      </c>
      <c r="M326" s="9">
        <f>IF($A326="","",$D326*IFERROR(VLOOKUP($C326,Mapping!$A$5:$G$104,6,FALSE),0))</f>
        <v/>
      </c>
      <c r="N326" s="16">
        <f>IF($A326="","",IF(COUNTIFS(Mapping!$A$5:$A$104,$C326)=0,"⚠ account code is not in Mapping",IF(NOT(ISNUMBER($D326)),"⚠ amount is missing or is text",IF($D326&lt;0,"Negative — a credit note or a reversal?",""))))</f>
        <v/>
      </c>
    </row>
    <row r="327">
      <c r="A327" s="14" t="n"/>
      <c r="B327" s="6" t="n"/>
      <c r="C327" s="6" t="n"/>
      <c r="D327" s="15" t="n"/>
      <c r="E327" s="16">
        <f>IF($A327="","",IF('P&amp;L'!$B$3="Month",$F327,IF('P&amp;L'!$B$3="Year",TEXT($A327,"yyyy"),$G327)))</f>
        <v/>
      </c>
      <c r="F327" s="16">
        <f>IF($A327="","",TEXT($A327,"yyyy-mm"))</f>
        <v/>
      </c>
      <c r="G327" s="16">
        <f>IF($A327="","",TEXT($A327,"yyyy")&amp;"-Q"&amp;ROUNDUP(MONTH($A327)/3,0))</f>
        <v/>
      </c>
      <c r="H327" s="16">
        <f>IF($A327="","",IFERROR(VLOOKUP($C327,Mapping!$A$5:$G$104,2,FALSE),"⚠ not in Mapping"))</f>
        <v/>
      </c>
      <c r="I327" s="16">
        <f>IF($A327="","",IFERROR(VLOOKUP($C327,Mapping!$A$5:$G$104,3,FALSE),"⚠ unmapped"))</f>
        <v/>
      </c>
      <c r="J327" s="16">
        <f>IF($A327="","",IFERROR(VLOOKUP($C327,Mapping!$A$5:$G$104,4,FALSE),"⚠ unmapped"))</f>
        <v/>
      </c>
      <c r="K327" s="9">
        <f>IF($A327="","",$D327*(1-IFERROR(VLOOKUP($C327,Mapping!$A$5:$G$104,6,FALSE),0)))</f>
        <v/>
      </c>
      <c r="L327" s="16">
        <f>IF($A327="","",IFERROR(VLOOKUP($C327,Mapping!$A$5:$G$104,5,FALSE),""))</f>
        <v/>
      </c>
      <c r="M327" s="9">
        <f>IF($A327="","",$D327*IFERROR(VLOOKUP($C327,Mapping!$A$5:$G$104,6,FALSE),0))</f>
        <v/>
      </c>
      <c r="N327" s="16">
        <f>IF($A327="","",IF(COUNTIFS(Mapping!$A$5:$A$104,$C327)=0,"⚠ account code is not in Mapping",IF(NOT(ISNUMBER($D327)),"⚠ amount is missing or is text",IF($D327&lt;0,"Negative — a credit note or a reversal?",""))))</f>
        <v/>
      </c>
    </row>
    <row r="328">
      <c r="A328" s="14" t="n"/>
      <c r="B328" s="6" t="n"/>
      <c r="C328" s="6" t="n"/>
      <c r="D328" s="15" t="n"/>
      <c r="E328" s="16">
        <f>IF($A328="","",IF('P&amp;L'!$B$3="Month",$F328,IF('P&amp;L'!$B$3="Year",TEXT($A328,"yyyy"),$G328)))</f>
        <v/>
      </c>
      <c r="F328" s="16">
        <f>IF($A328="","",TEXT($A328,"yyyy-mm"))</f>
        <v/>
      </c>
      <c r="G328" s="16">
        <f>IF($A328="","",TEXT($A328,"yyyy")&amp;"-Q"&amp;ROUNDUP(MONTH($A328)/3,0))</f>
        <v/>
      </c>
      <c r="H328" s="16">
        <f>IF($A328="","",IFERROR(VLOOKUP($C328,Mapping!$A$5:$G$104,2,FALSE),"⚠ not in Mapping"))</f>
        <v/>
      </c>
      <c r="I328" s="16">
        <f>IF($A328="","",IFERROR(VLOOKUP($C328,Mapping!$A$5:$G$104,3,FALSE),"⚠ unmapped"))</f>
        <v/>
      </c>
      <c r="J328" s="16">
        <f>IF($A328="","",IFERROR(VLOOKUP($C328,Mapping!$A$5:$G$104,4,FALSE),"⚠ unmapped"))</f>
        <v/>
      </c>
      <c r="K328" s="9">
        <f>IF($A328="","",$D328*(1-IFERROR(VLOOKUP($C328,Mapping!$A$5:$G$104,6,FALSE),0)))</f>
        <v/>
      </c>
      <c r="L328" s="16">
        <f>IF($A328="","",IFERROR(VLOOKUP($C328,Mapping!$A$5:$G$104,5,FALSE),""))</f>
        <v/>
      </c>
      <c r="M328" s="9">
        <f>IF($A328="","",$D328*IFERROR(VLOOKUP($C328,Mapping!$A$5:$G$104,6,FALSE),0))</f>
        <v/>
      </c>
      <c r="N328" s="16">
        <f>IF($A328="","",IF(COUNTIFS(Mapping!$A$5:$A$104,$C328)=0,"⚠ account code is not in Mapping",IF(NOT(ISNUMBER($D328)),"⚠ amount is missing or is text",IF($D328&lt;0,"Negative — a credit note or a reversal?",""))))</f>
        <v/>
      </c>
    </row>
    <row r="329">
      <c r="A329" s="14" t="n"/>
      <c r="B329" s="6" t="n"/>
      <c r="C329" s="6" t="n"/>
      <c r="D329" s="15" t="n"/>
      <c r="E329" s="16">
        <f>IF($A329="","",IF('P&amp;L'!$B$3="Month",$F329,IF('P&amp;L'!$B$3="Year",TEXT($A329,"yyyy"),$G329)))</f>
        <v/>
      </c>
      <c r="F329" s="16">
        <f>IF($A329="","",TEXT($A329,"yyyy-mm"))</f>
        <v/>
      </c>
      <c r="G329" s="16">
        <f>IF($A329="","",TEXT($A329,"yyyy")&amp;"-Q"&amp;ROUNDUP(MONTH($A329)/3,0))</f>
        <v/>
      </c>
      <c r="H329" s="16">
        <f>IF($A329="","",IFERROR(VLOOKUP($C329,Mapping!$A$5:$G$104,2,FALSE),"⚠ not in Mapping"))</f>
        <v/>
      </c>
      <c r="I329" s="16">
        <f>IF($A329="","",IFERROR(VLOOKUP($C329,Mapping!$A$5:$G$104,3,FALSE),"⚠ unmapped"))</f>
        <v/>
      </c>
      <c r="J329" s="16">
        <f>IF($A329="","",IFERROR(VLOOKUP($C329,Mapping!$A$5:$G$104,4,FALSE),"⚠ unmapped"))</f>
        <v/>
      </c>
      <c r="K329" s="9">
        <f>IF($A329="","",$D329*(1-IFERROR(VLOOKUP($C329,Mapping!$A$5:$G$104,6,FALSE),0)))</f>
        <v/>
      </c>
      <c r="L329" s="16">
        <f>IF($A329="","",IFERROR(VLOOKUP($C329,Mapping!$A$5:$G$104,5,FALSE),""))</f>
        <v/>
      </c>
      <c r="M329" s="9">
        <f>IF($A329="","",$D329*IFERROR(VLOOKUP($C329,Mapping!$A$5:$G$104,6,FALSE),0))</f>
        <v/>
      </c>
      <c r="N329" s="16">
        <f>IF($A329="","",IF(COUNTIFS(Mapping!$A$5:$A$104,$C329)=0,"⚠ account code is not in Mapping",IF(NOT(ISNUMBER($D329)),"⚠ amount is missing or is text",IF($D329&lt;0,"Negative — a credit note or a reversal?",""))))</f>
        <v/>
      </c>
    </row>
    <row r="330">
      <c r="A330" s="14" t="n"/>
      <c r="B330" s="6" t="n"/>
      <c r="C330" s="6" t="n"/>
      <c r="D330" s="15" t="n"/>
      <c r="E330" s="16">
        <f>IF($A330="","",IF('P&amp;L'!$B$3="Month",$F330,IF('P&amp;L'!$B$3="Year",TEXT($A330,"yyyy"),$G330)))</f>
        <v/>
      </c>
      <c r="F330" s="16">
        <f>IF($A330="","",TEXT($A330,"yyyy-mm"))</f>
        <v/>
      </c>
      <c r="G330" s="16">
        <f>IF($A330="","",TEXT($A330,"yyyy")&amp;"-Q"&amp;ROUNDUP(MONTH($A330)/3,0))</f>
        <v/>
      </c>
      <c r="H330" s="16">
        <f>IF($A330="","",IFERROR(VLOOKUP($C330,Mapping!$A$5:$G$104,2,FALSE),"⚠ not in Mapping"))</f>
        <v/>
      </c>
      <c r="I330" s="16">
        <f>IF($A330="","",IFERROR(VLOOKUP($C330,Mapping!$A$5:$G$104,3,FALSE),"⚠ unmapped"))</f>
        <v/>
      </c>
      <c r="J330" s="16">
        <f>IF($A330="","",IFERROR(VLOOKUP($C330,Mapping!$A$5:$G$104,4,FALSE),"⚠ unmapped"))</f>
        <v/>
      </c>
      <c r="K330" s="9">
        <f>IF($A330="","",$D330*(1-IFERROR(VLOOKUP($C330,Mapping!$A$5:$G$104,6,FALSE),0)))</f>
        <v/>
      </c>
      <c r="L330" s="16">
        <f>IF($A330="","",IFERROR(VLOOKUP($C330,Mapping!$A$5:$G$104,5,FALSE),""))</f>
        <v/>
      </c>
      <c r="M330" s="9">
        <f>IF($A330="","",$D330*IFERROR(VLOOKUP($C330,Mapping!$A$5:$G$104,6,FALSE),0))</f>
        <v/>
      </c>
      <c r="N330" s="16">
        <f>IF($A330="","",IF(COUNTIFS(Mapping!$A$5:$A$104,$C330)=0,"⚠ account code is not in Mapping",IF(NOT(ISNUMBER($D330)),"⚠ amount is missing or is text",IF($D330&lt;0,"Negative — a credit note or a reversal?",""))))</f>
        <v/>
      </c>
    </row>
    <row r="331">
      <c r="A331" s="14" t="n"/>
      <c r="B331" s="6" t="n"/>
      <c r="C331" s="6" t="n"/>
      <c r="D331" s="15" t="n"/>
      <c r="E331" s="16">
        <f>IF($A331="","",IF('P&amp;L'!$B$3="Month",$F331,IF('P&amp;L'!$B$3="Year",TEXT($A331,"yyyy"),$G331)))</f>
        <v/>
      </c>
      <c r="F331" s="16">
        <f>IF($A331="","",TEXT($A331,"yyyy-mm"))</f>
        <v/>
      </c>
      <c r="G331" s="16">
        <f>IF($A331="","",TEXT($A331,"yyyy")&amp;"-Q"&amp;ROUNDUP(MONTH($A331)/3,0))</f>
        <v/>
      </c>
      <c r="H331" s="16">
        <f>IF($A331="","",IFERROR(VLOOKUP($C331,Mapping!$A$5:$G$104,2,FALSE),"⚠ not in Mapping"))</f>
        <v/>
      </c>
      <c r="I331" s="16">
        <f>IF($A331="","",IFERROR(VLOOKUP($C331,Mapping!$A$5:$G$104,3,FALSE),"⚠ unmapped"))</f>
        <v/>
      </c>
      <c r="J331" s="16">
        <f>IF($A331="","",IFERROR(VLOOKUP($C331,Mapping!$A$5:$G$104,4,FALSE),"⚠ unmapped"))</f>
        <v/>
      </c>
      <c r="K331" s="9">
        <f>IF($A331="","",$D331*(1-IFERROR(VLOOKUP($C331,Mapping!$A$5:$G$104,6,FALSE),0)))</f>
        <v/>
      </c>
      <c r="L331" s="16">
        <f>IF($A331="","",IFERROR(VLOOKUP($C331,Mapping!$A$5:$G$104,5,FALSE),""))</f>
        <v/>
      </c>
      <c r="M331" s="9">
        <f>IF($A331="","",$D331*IFERROR(VLOOKUP($C331,Mapping!$A$5:$G$104,6,FALSE),0))</f>
        <v/>
      </c>
      <c r="N331" s="16">
        <f>IF($A331="","",IF(COUNTIFS(Mapping!$A$5:$A$104,$C331)=0,"⚠ account code is not in Mapping",IF(NOT(ISNUMBER($D331)),"⚠ amount is missing or is text",IF($D331&lt;0,"Negative — a credit note or a reversal?",""))))</f>
        <v/>
      </c>
    </row>
    <row r="332">
      <c r="A332" s="14" t="n"/>
      <c r="B332" s="6" t="n"/>
      <c r="C332" s="6" t="n"/>
      <c r="D332" s="15" t="n"/>
      <c r="E332" s="16">
        <f>IF($A332="","",IF('P&amp;L'!$B$3="Month",$F332,IF('P&amp;L'!$B$3="Year",TEXT($A332,"yyyy"),$G332)))</f>
        <v/>
      </c>
      <c r="F332" s="16">
        <f>IF($A332="","",TEXT($A332,"yyyy-mm"))</f>
        <v/>
      </c>
      <c r="G332" s="16">
        <f>IF($A332="","",TEXT($A332,"yyyy")&amp;"-Q"&amp;ROUNDUP(MONTH($A332)/3,0))</f>
        <v/>
      </c>
      <c r="H332" s="16">
        <f>IF($A332="","",IFERROR(VLOOKUP($C332,Mapping!$A$5:$G$104,2,FALSE),"⚠ not in Mapping"))</f>
        <v/>
      </c>
      <c r="I332" s="16">
        <f>IF($A332="","",IFERROR(VLOOKUP($C332,Mapping!$A$5:$G$104,3,FALSE),"⚠ unmapped"))</f>
        <v/>
      </c>
      <c r="J332" s="16">
        <f>IF($A332="","",IFERROR(VLOOKUP($C332,Mapping!$A$5:$G$104,4,FALSE),"⚠ unmapped"))</f>
        <v/>
      </c>
      <c r="K332" s="9">
        <f>IF($A332="","",$D332*(1-IFERROR(VLOOKUP($C332,Mapping!$A$5:$G$104,6,FALSE),0)))</f>
        <v/>
      </c>
      <c r="L332" s="16">
        <f>IF($A332="","",IFERROR(VLOOKUP($C332,Mapping!$A$5:$G$104,5,FALSE),""))</f>
        <v/>
      </c>
      <c r="M332" s="9">
        <f>IF($A332="","",$D332*IFERROR(VLOOKUP($C332,Mapping!$A$5:$G$104,6,FALSE),0))</f>
        <v/>
      </c>
      <c r="N332" s="16">
        <f>IF($A332="","",IF(COUNTIFS(Mapping!$A$5:$A$104,$C332)=0,"⚠ account code is not in Mapping",IF(NOT(ISNUMBER($D332)),"⚠ amount is missing or is text",IF($D332&lt;0,"Negative — a credit note or a reversal?",""))))</f>
        <v/>
      </c>
    </row>
    <row r="333">
      <c r="A333" s="14" t="n"/>
      <c r="B333" s="6" t="n"/>
      <c r="C333" s="6" t="n"/>
      <c r="D333" s="15" t="n"/>
      <c r="E333" s="16">
        <f>IF($A333="","",IF('P&amp;L'!$B$3="Month",$F333,IF('P&amp;L'!$B$3="Year",TEXT($A333,"yyyy"),$G333)))</f>
        <v/>
      </c>
      <c r="F333" s="16">
        <f>IF($A333="","",TEXT($A333,"yyyy-mm"))</f>
        <v/>
      </c>
      <c r="G333" s="16">
        <f>IF($A333="","",TEXT($A333,"yyyy")&amp;"-Q"&amp;ROUNDUP(MONTH($A333)/3,0))</f>
        <v/>
      </c>
      <c r="H333" s="16">
        <f>IF($A333="","",IFERROR(VLOOKUP($C333,Mapping!$A$5:$G$104,2,FALSE),"⚠ not in Mapping"))</f>
        <v/>
      </c>
      <c r="I333" s="16">
        <f>IF($A333="","",IFERROR(VLOOKUP($C333,Mapping!$A$5:$G$104,3,FALSE),"⚠ unmapped"))</f>
        <v/>
      </c>
      <c r="J333" s="16">
        <f>IF($A333="","",IFERROR(VLOOKUP($C333,Mapping!$A$5:$G$104,4,FALSE),"⚠ unmapped"))</f>
        <v/>
      </c>
      <c r="K333" s="9">
        <f>IF($A333="","",$D333*(1-IFERROR(VLOOKUP($C333,Mapping!$A$5:$G$104,6,FALSE),0)))</f>
        <v/>
      </c>
      <c r="L333" s="16">
        <f>IF($A333="","",IFERROR(VLOOKUP($C333,Mapping!$A$5:$G$104,5,FALSE),""))</f>
        <v/>
      </c>
      <c r="M333" s="9">
        <f>IF($A333="","",$D333*IFERROR(VLOOKUP($C333,Mapping!$A$5:$G$104,6,FALSE),0))</f>
        <v/>
      </c>
      <c r="N333" s="16">
        <f>IF($A333="","",IF(COUNTIFS(Mapping!$A$5:$A$104,$C333)=0,"⚠ account code is not in Mapping",IF(NOT(ISNUMBER($D333)),"⚠ amount is missing or is text",IF($D333&lt;0,"Negative — a credit note or a reversal?",""))))</f>
        <v/>
      </c>
    </row>
    <row r="334">
      <c r="A334" s="14" t="n"/>
      <c r="B334" s="6" t="n"/>
      <c r="C334" s="6" t="n"/>
      <c r="D334" s="15" t="n"/>
      <c r="E334" s="16">
        <f>IF($A334="","",IF('P&amp;L'!$B$3="Month",$F334,IF('P&amp;L'!$B$3="Year",TEXT($A334,"yyyy"),$G334)))</f>
        <v/>
      </c>
      <c r="F334" s="16">
        <f>IF($A334="","",TEXT($A334,"yyyy-mm"))</f>
        <v/>
      </c>
      <c r="G334" s="16">
        <f>IF($A334="","",TEXT($A334,"yyyy")&amp;"-Q"&amp;ROUNDUP(MONTH($A334)/3,0))</f>
        <v/>
      </c>
      <c r="H334" s="16">
        <f>IF($A334="","",IFERROR(VLOOKUP($C334,Mapping!$A$5:$G$104,2,FALSE),"⚠ not in Mapping"))</f>
        <v/>
      </c>
      <c r="I334" s="16">
        <f>IF($A334="","",IFERROR(VLOOKUP($C334,Mapping!$A$5:$G$104,3,FALSE),"⚠ unmapped"))</f>
        <v/>
      </c>
      <c r="J334" s="16">
        <f>IF($A334="","",IFERROR(VLOOKUP($C334,Mapping!$A$5:$G$104,4,FALSE),"⚠ unmapped"))</f>
        <v/>
      </c>
      <c r="K334" s="9">
        <f>IF($A334="","",$D334*(1-IFERROR(VLOOKUP($C334,Mapping!$A$5:$G$104,6,FALSE),0)))</f>
        <v/>
      </c>
      <c r="L334" s="16">
        <f>IF($A334="","",IFERROR(VLOOKUP($C334,Mapping!$A$5:$G$104,5,FALSE),""))</f>
        <v/>
      </c>
      <c r="M334" s="9">
        <f>IF($A334="","",$D334*IFERROR(VLOOKUP($C334,Mapping!$A$5:$G$104,6,FALSE),0))</f>
        <v/>
      </c>
      <c r="N334" s="16">
        <f>IF($A334="","",IF(COUNTIFS(Mapping!$A$5:$A$104,$C334)=0,"⚠ account code is not in Mapping",IF(NOT(ISNUMBER($D334)),"⚠ amount is missing or is text",IF($D334&lt;0,"Negative — a credit note or a reversal?",""))))</f>
        <v/>
      </c>
    </row>
    <row r="335">
      <c r="A335" s="14" t="n"/>
      <c r="B335" s="6" t="n"/>
      <c r="C335" s="6" t="n"/>
      <c r="D335" s="15" t="n"/>
      <c r="E335" s="16">
        <f>IF($A335="","",IF('P&amp;L'!$B$3="Month",$F335,IF('P&amp;L'!$B$3="Year",TEXT($A335,"yyyy"),$G335)))</f>
        <v/>
      </c>
      <c r="F335" s="16">
        <f>IF($A335="","",TEXT($A335,"yyyy-mm"))</f>
        <v/>
      </c>
      <c r="G335" s="16">
        <f>IF($A335="","",TEXT($A335,"yyyy")&amp;"-Q"&amp;ROUNDUP(MONTH($A335)/3,0))</f>
        <v/>
      </c>
      <c r="H335" s="16">
        <f>IF($A335="","",IFERROR(VLOOKUP($C335,Mapping!$A$5:$G$104,2,FALSE),"⚠ not in Mapping"))</f>
        <v/>
      </c>
      <c r="I335" s="16">
        <f>IF($A335="","",IFERROR(VLOOKUP($C335,Mapping!$A$5:$G$104,3,FALSE),"⚠ unmapped"))</f>
        <v/>
      </c>
      <c r="J335" s="16">
        <f>IF($A335="","",IFERROR(VLOOKUP($C335,Mapping!$A$5:$G$104,4,FALSE),"⚠ unmapped"))</f>
        <v/>
      </c>
      <c r="K335" s="9">
        <f>IF($A335="","",$D335*(1-IFERROR(VLOOKUP($C335,Mapping!$A$5:$G$104,6,FALSE),0)))</f>
        <v/>
      </c>
      <c r="L335" s="16">
        <f>IF($A335="","",IFERROR(VLOOKUP($C335,Mapping!$A$5:$G$104,5,FALSE),""))</f>
        <v/>
      </c>
      <c r="M335" s="9">
        <f>IF($A335="","",$D335*IFERROR(VLOOKUP($C335,Mapping!$A$5:$G$104,6,FALSE),0))</f>
        <v/>
      </c>
      <c r="N335" s="16">
        <f>IF($A335="","",IF(COUNTIFS(Mapping!$A$5:$A$104,$C335)=0,"⚠ account code is not in Mapping",IF(NOT(ISNUMBER($D335)),"⚠ amount is missing or is text",IF($D335&lt;0,"Negative — a credit note or a reversal?",""))))</f>
        <v/>
      </c>
    </row>
    <row r="336">
      <c r="A336" s="14" t="n"/>
      <c r="B336" s="6" t="n"/>
      <c r="C336" s="6" t="n"/>
      <c r="D336" s="15" t="n"/>
      <c r="E336" s="16">
        <f>IF($A336="","",IF('P&amp;L'!$B$3="Month",$F336,IF('P&amp;L'!$B$3="Year",TEXT($A336,"yyyy"),$G336)))</f>
        <v/>
      </c>
      <c r="F336" s="16">
        <f>IF($A336="","",TEXT($A336,"yyyy-mm"))</f>
        <v/>
      </c>
      <c r="G336" s="16">
        <f>IF($A336="","",TEXT($A336,"yyyy")&amp;"-Q"&amp;ROUNDUP(MONTH($A336)/3,0))</f>
        <v/>
      </c>
      <c r="H336" s="16">
        <f>IF($A336="","",IFERROR(VLOOKUP($C336,Mapping!$A$5:$G$104,2,FALSE),"⚠ not in Mapping"))</f>
        <v/>
      </c>
      <c r="I336" s="16">
        <f>IF($A336="","",IFERROR(VLOOKUP($C336,Mapping!$A$5:$G$104,3,FALSE),"⚠ unmapped"))</f>
        <v/>
      </c>
      <c r="J336" s="16">
        <f>IF($A336="","",IFERROR(VLOOKUP($C336,Mapping!$A$5:$G$104,4,FALSE),"⚠ unmapped"))</f>
        <v/>
      </c>
      <c r="K336" s="9">
        <f>IF($A336="","",$D336*(1-IFERROR(VLOOKUP($C336,Mapping!$A$5:$G$104,6,FALSE),0)))</f>
        <v/>
      </c>
      <c r="L336" s="16">
        <f>IF($A336="","",IFERROR(VLOOKUP($C336,Mapping!$A$5:$G$104,5,FALSE),""))</f>
        <v/>
      </c>
      <c r="M336" s="9">
        <f>IF($A336="","",$D336*IFERROR(VLOOKUP($C336,Mapping!$A$5:$G$104,6,FALSE),0))</f>
        <v/>
      </c>
      <c r="N336" s="16">
        <f>IF($A336="","",IF(COUNTIFS(Mapping!$A$5:$A$104,$C336)=0,"⚠ account code is not in Mapping",IF(NOT(ISNUMBER($D336)),"⚠ amount is missing or is text",IF($D336&lt;0,"Negative — a credit note or a reversal?",""))))</f>
        <v/>
      </c>
    </row>
    <row r="337">
      <c r="A337" s="14" t="n"/>
      <c r="B337" s="6" t="n"/>
      <c r="C337" s="6" t="n"/>
      <c r="D337" s="15" t="n"/>
      <c r="E337" s="16">
        <f>IF($A337="","",IF('P&amp;L'!$B$3="Month",$F337,IF('P&amp;L'!$B$3="Year",TEXT($A337,"yyyy"),$G337)))</f>
        <v/>
      </c>
      <c r="F337" s="16">
        <f>IF($A337="","",TEXT($A337,"yyyy-mm"))</f>
        <v/>
      </c>
      <c r="G337" s="16">
        <f>IF($A337="","",TEXT($A337,"yyyy")&amp;"-Q"&amp;ROUNDUP(MONTH($A337)/3,0))</f>
        <v/>
      </c>
      <c r="H337" s="16">
        <f>IF($A337="","",IFERROR(VLOOKUP($C337,Mapping!$A$5:$G$104,2,FALSE),"⚠ not in Mapping"))</f>
        <v/>
      </c>
      <c r="I337" s="16">
        <f>IF($A337="","",IFERROR(VLOOKUP($C337,Mapping!$A$5:$G$104,3,FALSE),"⚠ unmapped"))</f>
        <v/>
      </c>
      <c r="J337" s="16">
        <f>IF($A337="","",IFERROR(VLOOKUP($C337,Mapping!$A$5:$G$104,4,FALSE),"⚠ unmapped"))</f>
        <v/>
      </c>
      <c r="K337" s="9">
        <f>IF($A337="","",$D337*(1-IFERROR(VLOOKUP($C337,Mapping!$A$5:$G$104,6,FALSE),0)))</f>
        <v/>
      </c>
      <c r="L337" s="16">
        <f>IF($A337="","",IFERROR(VLOOKUP($C337,Mapping!$A$5:$G$104,5,FALSE),""))</f>
        <v/>
      </c>
      <c r="M337" s="9">
        <f>IF($A337="","",$D337*IFERROR(VLOOKUP($C337,Mapping!$A$5:$G$104,6,FALSE),0))</f>
        <v/>
      </c>
      <c r="N337" s="16">
        <f>IF($A337="","",IF(COUNTIFS(Mapping!$A$5:$A$104,$C337)=0,"⚠ account code is not in Mapping",IF(NOT(ISNUMBER($D337)),"⚠ amount is missing or is text",IF($D337&lt;0,"Negative — a credit note or a reversal?",""))))</f>
        <v/>
      </c>
    </row>
    <row r="338">
      <c r="A338" s="14" t="n"/>
      <c r="B338" s="6" t="n"/>
      <c r="C338" s="6" t="n"/>
      <c r="D338" s="15" t="n"/>
      <c r="E338" s="16">
        <f>IF($A338="","",IF('P&amp;L'!$B$3="Month",$F338,IF('P&amp;L'!$B$3="Year",TEXT($A338,"yyyy"),$G338)))</f>
        <v/>
      </c>
      <c r="F338" s="16">
        <f>IF($A338="","",TEXT($A338,"yyyy-mm"))</f>
        <v/>
      </c>
      <c r="G338" s="16">
        <f>IF($A338="","",TEXT($A338,"yyyy")&amp;"-Q"&amp;ROUNDUP(MONTH($A338)/3,0))</f>
        <v/>
      </c>
      <c r="H338" s="16">
        <f>IF($A338="","",IFERROR(VLOOKUP($C338,Mapping!$A$5:$G$104,2,FALSE),"⚠ not in Mapping"))</f>
        <v/>
      </c>
      <c r="I338" s="16">
        <f>IF($A338="","",IFERROR(VLOOKUP($C338,Mapping!$A$5:$G$104,3,FALSE),"⚠ unmapped"))</f>
        <v/>
      </c>
      <c r="J338" s="16">
        <f>IF($A338="","",IFERROR(VLOOKUP($C338,Mapping!$A$5:$G$104,4,FALSE),"⚠ unmapped"))</f>
        <v/>
      </c>
      <c r="K338" s="9">
        <f>IF($A338="","",$D338*(1-IFERROR(VLOOKUP($C338,Mapping!$A$5:$G$104,6,FALSE),0)))</f>
        <v/>
      </c>
      <c r="L338" s="16">
        <f>IF($A338="","",IFERROR(VLOOKUP($C338,Mapping!$A$5:$G$104,5,FALSE),""))</f>
        <v/>
      </c>
      <c r="M338" s="9">
        <f>IF($A338="","",$D338*IFERROR(VLOOKUP($C338,Mapping!$A$5:$G$104,6,FALSE),0))</f>
        <v/>
      </c>
      <c r="N338" s="16">
        <f>IF($A338="","",IF(COUNTIFS(Mapping!$A$5:$A$104,$C338)=0,"⚠ account code is not in Mapping",IF(NOT(ISNUMBER($D338)),"⚠ amount is missing or is text",IF($D338&lt;0,"Negative — a credit note or a reversal?",""))))</f>
        <v/>
      </c>
    </row>
    <row r="339">
      <c r="A339" s="14" t="n"/>
      <c r="B339" s="6" t="n"/>
      <c r="C339" s="6" t="n"/>
      <c r="D339" s="15" t="n"/>
      <c r="E339" s="16">
        <f>IF($A339="","",IF('P&amp;L'!$B$3="Month",$F339,IF('P&amp;L'!$B$3="Year",TEXT($A339,"yyyy"),$G339)))</f>
        <v/>
      </c>
      <c r="F339" s="16">
        <f>IF($A339="","",TEXT($A339,"yyyy-mm"))</f>
        <v/>
      </c>
      <c r="G339" s="16">
        <f>IF($A339="","",TEXT($A339,"yyyy")&amp;"-Q"&amp;ROUNDUP(MONTH($A339)/3,0))</f>
        <v/>
      </c>
      <c r="H339" s="16">
        <f>IF($A339="","",IFERROR(VLOOKUP($C339,Mapping!$A$5:$G$104,2,FALSE),"⚠ not in Mapping"))</f>
        <v/>
      </c>
      <c r="I339" s="16">
        <f>IF($A339="","",IFERROR(VLOOKUP($C339,Mapping!$A$5:$G$104,3,FALSE),"⚠ unmapped"))</f>
        <v/>
      </c>
      <c r="J339" s="16">
        <f>IF($A339="","",IFERROR(VLOOKUP($C339,Mapping!$A$5:$G$104,4,FALSE),"⚠ unmapped"))</f>
        <v/>
      </c>
      <c r="K339" s="9">
        <f>IF($A339="","",$D339*(1-IFERROR(VLOOKUP($C339,Mapping!$A$5:$G$104,6,FALSE),0)))</f>
        <v/>
      </c>
      <c r="L339" s="16">
        <f>IF($A339="","",IFERROR(VLOOKUP($C339,Mapping!$A$5:$G$104,5,FALSE),""))</f>
        <v/>
      </c>
      <c r="M339" s="9">
        <f>IF($A339="","",$D339*IFERROR(VLOOKUP($C339,Mapping!$A$5:$G$104,6,FALSE),0))</f>
        <v/>
      </c>
      <c r="N339" s="16">
        <f>IF($A339="","",IF(COUNTIFS(Mapping!$A$5:$A$104,$C339)=0,"⚠ account code is not in Mapping",IF(NOT(ISNUMBER($D339)),"⚠ amount is missing or is text",IF($D339&lt;0,"Negative — a credit note or a reversal?",""))))</f>
        <v/>
      </c>
    </row>
    <row r="340">
      <c r="A340" s="14" t="n"/>
      <c r="B340" s="6" t="n"/>
      <c r="C340" s="6" t="n"/>
      <c r="D340" s="15" t="n"/>
      <c r="E340" s="16">
        <f>IF($A340="","",IF('P&amp;L'!$B$3="Month",$F340,IF('P&amp;L'!$B$3="Year",TEXT($A340,"yyyy"),$G340)))</f>
        <v/>
      </c>
      <c r="F340" s="16">
        <f>IF($A340="","",TEXT($A340,"yyyy-mm"))</f>
        <v/>
      </c>
      <c r="G340" s="16">
        <f>IF($A340="","",TEXT($A340,"yyyy")&amp;"-Q"&amp;ROUNDUP(MONTH($A340)/3,0))</f>
        <v/>
      </c>
      <c r="H340" s="16">
        <f>IF($A340="","",IFERROR(VLOOKUP($C340,Mapping!$A$5:$G$104,2,FALSE),"⚠ not in Mapping"))</f>
        <v/>
      </c>
      <c r="I340" s="16">
        <f>IF($A340="","",IFERROR(VLOOKUP($C340,Mapping!$A$5:$G$104,3,FALSE),"⚠ unmapped"))</f>
        <v/>
      </c>
      <c r="J340" s="16">
        <f>IF($A340="","",IFERROR(VLOOKUP($C340,Mapping!$A$5:$G$104,4,FALSE),"⚠ unmapped"))</f>
        <v/>
      </c>
      <c r="K340" s="9">
        <f>IF($A340="","",$D340*(1-IFERROR(VLOOKUP($C340,Mapping!$A$5:$G$104,6,FALSE),0)))</f>
        <v/>
      </c>
      <c r="L340" s="16">
        <f>IF($A340="","",IFERROR(VLOOKUP($C340,Mapping!$A$5:$G$104,5,FALSE),""))</f>
        <v/>
      </c>
      <c r="M340" s="9">
        <f>IF($A340="","",$D340*IFERROR(VLOOKUP($C340,Mapping!$A$5:$G$104,6,FALSE),0))</f>
        <v/>
      </c>
      <c r="N340" s="16">
        <f>IF($A340="","",IF(COUNTIFS(Mapping!$A$5:$A$104,$C340)=0,"⚠ account code is not in Mapping",IF(NOT(ISNUMBER($D340)),"⚠ amount is missing or is text",IF($D340&lt;0,"Negative — a credit note or a reversal?",""))))</f>
        <v/>
      </c>
    </row>
    <row r="341">
      <c r="A341" s="14" t="n"/>
      <c r="B341" s="6" t="n"/>
      <c r="C341" s="6" t="n"/>
      <c r="D341" s="15" t="n"/>
      <c r="E341" s="16">
        <f>IF($A341="","",IF('P&amp;L'!$B$3="Month",$F341,IF('P&amp;L'!$B$3="Year",TEXT($A341,"yyyy"),$G341)))</f>
        <v/>
      </c>
      <c r="F341" s="16">
        <f>IF($A341="","",TEXT($A341,"yyyy-mm"))</f>
        <v/>
      </c>
      <c r="G341" s="16">
        <f>IF($A341="","",TEXT($A341,"yyyy")&amp;"-Q"&amp;ROUNDUP(MONTH($A341)/3,0))</f>
        <v/>
      </c>
      <c r="H341" s="16">
        <f>IF($A341="","",IFERROR(VLOOKUP($C341,Mapping!$A$5:$G$104,2,FALSE),"⚠ not in Mapping"))</f>
        <v/>
      </c>
      <c r="I341" s="16">
        <f>IF($A341="","",IFERROR(VLOOKUP($C341,Mapping!$A$5:$G$104,3,FALSE),"⚠ unmapped"))</f>
        <v/>
      </c>
      <c r="J341" s="16">
        <f>IF($A341="","",IFERROR(VLOOKUP($C341,Mapping!$A$5:$G$104,4,FALSE),"⚠ unmapped"))</f>
        <v/>
      </c>
      <c r="K341" s="9">
        <f>IF($A341="","",$D341*(1-IFERROR(VLOOKUP($C341,Mapping!$A$5:$G$104,6,FALSE),0)))</f>
        <v/>
      </c>
      <c r="L341" s="16">
        <f>IF($A341="","",IFERROR(VLOOKUP($C341,Mapping!$A$5:$G$104,5,FALSE),""))</f>
        <v/>
      </c>
      <c r="M341" s="9">
        <f>IF($A341="","",$D341*IFERROR(VLOOKUP($C341,Mapping!$A$5:$G$104,6,FALSE),0))</f>
        <v/>
      </c>
      <c r="N341" s="16">
        <f>IF($A341="","",IF(COUNTIFS(Mapping!$A$5:$A$104,$C341)=0,"⚠ account code is not in Mapping",IF(NOT(ISNUMBER($D341)),"⚠ amount is missing or is text",IF($D341&lt;0,"Negative — a credit note or a reversal?",""))))</f>
        <v/>
      </c>
    </row>
    <row r="342">
      <c r="A342" s="14" t="n"/>
      <c r="B342" s="6" t="n"/>
      <c r="C342" s="6" t="n"/>
      <c r="D342" s="15" t="n"/>
      <c r="E342" s="16">
        <f>IF($A342="","",IF('P&amp;L'!$B$3="Month",$F342,IF('P&amp;L'!$B$3="Year",TEXT($A342,"yyyy"),$G342)))</f>
        <v/>
      </c>
      <c r="F342" s="16">
        <f>IF($A342="","",TEXT($A342,"yyyy-mm"))</f>
        <v/>
      </c>
      <c r="G342" s="16">
        <f>IF($A342="","",TEXT($A342,"yyyy")&amp;"-Q"&amp;ROUNDUP(MONTH($A342)/3,0))</f>
        <v/>
      </c>
      <c r="H342" s="16">
        <f>IF($A342="","",IFERROR(VLOOKUP($C342,Mapping!$A$5:$G$104,2,FALSE),"⚠ not in Mapping"))</f>
        <v/>
      </c>
      <c r="I342" s="16">
        <f>IF($A342="","",IFERROR(VLOOKUP($C342,Mapping!$A$5:$G$104,3,FALSE),"⚠ unmapped"))</f>
        <v/>
      </c>
      <c r="J342" s="16">
        <f>IF($A342="","",IFERROR(VLOOKUP($C342,Mapping!$A$5:$G$104,4,FALSE),"⚠ unmapped"))</f>
        <v/>
      </c>
      <c r="K342" s="9">
        <f>IF($A342="","",$D342*(1-IFERROR(VLOOKUP($C342,Mapping!$A$5:$G$104,6,FALSE),0)))</f>
        <v/>
      </c>
      <c r="L342" s="16">
        <f>IF($A342="","",IFERROR(VLOOKUP($C342,Mapping!$A$5:$G$104,5,FALSE),""))</f>
        <v/>
      </c>
      <c r="M342" s="9">
        <f>IF($A342="","",$D342*IFERROR(VLOOKUP($C342,Mapping!$A$5:$G$104,6,FALSE),0))</f>
        <v/>
      </c>
      <c r="N342" s="16">
        <f>IF($A342="","",IF(COUNTIFS(Mapping!$A$5:$A$104,$C342)=0,"⚠ account code is not in Mapping",IF(NOT(ISNUMBER($D342)),"⚠ amount is missing or is text",IF($D342&lt;0,"Negative — a credit note or a reversal?",""))))</f>
        <v/>
      </c>
    </row>
    <row r="343">
      <c r="A343" s="14" t="n"/>
      <c r="B343" s="6" t="n"/>
      <c r="C343" s="6" t="n"/>
      <c r="D343" s="15" t="n"/>
      <c r="E343" s="16">
        <f>IF($A343="","",IF('P&amp;L'!$B$3="Month",$F343,IF('P&amp;L'!$B$3="Year",TEXT($A343,"yyyy"),$G343)))</f>
        <v/>
      </c>
      <c r="F343" s="16">
        <f>IF($A343="","",TEXT($A343,"yyyy-mm"))</f>
        <v/>
      </c>
      <c r="G343" s="16">
        <f>IF($A343="","",TEXT($A343,"yyyy")&amp;"-Q"&amp;ROUNDUP(MONTH($A343)/3,0))</f>
        <v/>
      </c>
      <c r="H343" s="16">
        <f>IF($A343="","",IFERROR(VLOOKUP($C343,Mapping!$A$5:$G$104,2,FALSE),"⚠ not in Mapping"))</f>
        <v/>
      </c>
      <c r="I343" s="16">
        <f>IF($A343="","",IFERROR(VLOOKUP($C343,Mapping!$A$5:$G$104,3,FALSE),"⚠ unmapped"))</f>
        <v/>
      </c>
      <c r="J343" s="16">
        <f>IF($A343="","",IFERROR(VLOOKUP($C343,Mapping!$A$5:$G$104,4,FALSE),"⚠ unmapped"))</f>
        <v/>
      </c>
      <c r="K343" s="9">
        <f>IF($A343="","",$D343*(1-IFERROR(VLOOKUP($C343,Mapping!$A$5:$G$104,6,FALSE),0)))</f>
        <v/>
      </c>
      <c r="L343" s="16">
        <f>IF($A343="","",IFERROR(VLOOKUP($C343,Mapping!$A$5:$G$104,5,FALSE),""))</f>
        <v/>
      </c>
      <c r="M343" s="9">
        <f>IF($A343="","",$D343*IFERROR(VLOOKUP($C343,Mapping!$A$5:$G$104,6,FALSE),0))</f>
        <v/>
      </c>
      <c r="N343" s="16">
        <f>IF($A343="","",IF(COUNTIFS(Mapping!$A$5:$A$104,$C343)=0,"⚠ account code is not in Mapping",IF(NOT(ISNUMBER($D343)),"⚠ amount is missing or is text",IF($D343&lt;0,"Negative — a credit note or a reversal?",""))))</f>
        <v/>
      </c>
    </row>
    <row r="344">
      <c r="A344" s="14" t="n"/>
      <c r="B344" s="6" t="n"/>
      <c r="C344" s="6" t="n"/>
      <c r="D344" s="15" t="n"/>
      <c r="E344" s="16">
        <f>IF($A344="","",IF('P&amp;L'!$B$3="Month",$F344,IF('P&amp;L'!$B$3="Year",TEXT($A344,"yyyy"),$G344)))</f>
        <v/>
      </c>
      <c r="F344" s="16">
        <f>IF($A344="","",TEXT($A344,"yyyy-mm"))</f>
        <v/>
      </c>
      <c r="G344" s="16">
        <f>IF($A344="","",TEXT($A344,"yyyy")&amp;"-Q"&amp;ROUNDUP(MONTH($A344)/3,0))</f>
        <v/>
      </c>
      <c r="H344" s="16">
        <f>IF($A344="","",IFERROR(VLOOKUP($C344,Mapping!$A$5:$G$104,2,FALSE),"⚠ not in Mapping"))</f>
        <v/>
      </c>
      <c r="I344" s="16">
        <f>IF($A344="","",IFERROR(VLOOKUP($C344,Mapping!$A$5:$G$104,3,FALSE),"⚠ unmapped"))</f>
        <v/>
      </c>
      <c r="J344" s="16">
        <f>IF($A344="","",IFERROR(VLOOKUP($C344,Mapping!$A$5:$G$104,4,FALSE),"⚠ unmapped"))</f>
        <v/>
      </c>
      <c r="K344" s="9">
        <f>IF($A344="","",$D344*(1-IFERROR(VLOOKUP($C344,Mapping!$A$5:$G$104,6,FALSE),0)))</f>
        <v/>
      </c>
      <c r="L344" s="16">
        <f>IF($A344="","",IFERROR(VLOOKUP($C344,Mapping!$A$5:$G$104,5,FALSE),""))</f>
        <v/>
      </c>
      <c r="M344" s="9">
        <f>IF($A344="","",$D344*IFERROR(VLOOKUP($C344,Mapping!$A$5:$G$104,6,FALSE),0))</f>
        <v/>
      </c>
      <c r="N344" s="16">
        <f>IF($A344="","",IF(COUNTIFS(Mapping!$A$5:$A$104,$C344)=0,"⚠ account code is not in Mapping",IF(NOT(ISNUMBER($D344)),"⚠ amount is missing or is text",IF($D344&lt;0,"Negative — a credit note or a reversal?",""))))</f>
        <v/>
      </c>
    </row>
    <row r="345">
      <c r="A345" s="14" t="n"/>
      <c r="B345" s="6" t="n"/>
      <c r="C345" s="6" t="n"/>
      <c r="D345" s="15" t="n"/>
      <c r="E345" s="16">
        <f>IF($A345="","",IF('P&amp;L'!$B$3="Month",$F345,IF('P&amp;L'!$B$3="Year",TEXT($A345,"yyyy"),$G345)))</f>
        <v/>
      </c>
      <c r="F345" s="16">
        <f>IF($A345="","",TEXT($A345,"yyyy-mm"))</f>
        <v/>
      </c>
      <c r="G345" s="16">
        <f>IF($A345="","",TEXT($A345,"yyyy")&amp;"-Q"&amp;ROUNDUP(MONTH($A345)/3,0))</f>
        <v/>
      </c>
      <c r="H345" s="16">
        <f>IF($A345="","",IFERROR(VLOOKUP($C345,Mapping!$A$5:$G$104,2,FALSE),"⚠ not in Mapping"))</f>
        <v/>
      </c>
      <c r="I345" s="16">
        <f>IF($A345="","",IFERROR(VLOOKUP($C345,Mapping!$A$5:$G$104,3,FALSE),"⚠ unmapped"))</f>
        <v/>
      </c>
      <c r="J345" s="16">
        <f>IF($A345="","",IFERROR(VLOOKUP($C345,Mapping!$A$5:$G$104,4,FALSE),"⚠ unmapped"))</f>
        <v/>
      </c>
      <c r="K345" s="9">
        <f>IF($A345="","",$D345*(1-IFERROR(VLOOKUP($C345,Mapping!$A$5:$G$104,6,FALSE),0)))</f>
        <v/>
      </c>
      <c r="L345" s="16">
        <f>IF($A345="","",IFERROR(VLOOKUP($C345,Mapping!$A$5:$G$104,5,FALSE),""))</f>
        <v/>
      </c>
      <c r="M345" s="9">
        <f>IF($A345="","",$D345*IFERROR(VLOOKUP($C345,Mapping!$A$5:$G$104,6,FALSE),0))</f>
        <v/>
      </c>
      <c r="N345" s="16">
        <f>IF($A345="","",IF(COUNTIFS(Mapping!$A$5:$A$104,$C345)=0,"⚠ account code is not in Mapping",IF(NOT(ISNUMBER($D345)),"⚠ amount is missing or is text",IF($D345&lt;0,"Negative — a credit note or a reversal?",""))))</f>
        <v/>
      </c>
    </row>
    <row r="346">
      <c r="A346" s="14" t="n"/>
      <c r="B346" s="6" t="n"/>
      <c r="C346" s="6" t="n"/>
      <c r="D346" s="15" t="n"/>
      <c r="E346" s="16">
        <f>IF($A346="","",IF('P&amp;L'!$B$3="Month",$F346,IF('P&amp;L'!$B$3="Year",TEXT($A346,"yyyy"),$G346)))</f>
        <v/>
      </c>
      <c r="F346" s="16">
        <f>IF($A346="","",TEXT($A346,"yyyy-mm"))</f>
        <v/>
      </c>
      <c r="G346" s="16">
        <f>IF($A346="","",TEXT($A346,"yyyy")&amp;"-Q"&amp;ROUNDUP(MONTH($A346)/3,0))</f>
        <v/>
      </c>
      <c r="H346" s="16">
        <f>IF($A346="","",IFERROR(VLOOKUP($C346,Mapping!$A$5:$G$104,2,FALSE),"⚠ not in Mapping"))</f>
        <v/>
      </c>
      <c r="I346" s="16">
        <f>IF($A346="","",IFERROR(VLOOKUP($C346,Mapping!$A$5:$G$104,3,FALSE),"⚠ unmapped"))</f>
        <v/>
      </c>
      <c r="J346" s="16">
        <f>IF($A346="","",IFERROR(VLOOKUP($C346,Mapping!$A$5:$G$104,4,FALSE),"⚠ unmapped"))</f>
        <v/>
      </c>
      <c r="K346" s="9">
        <f>IF($A346="","",$D346*(1-IFERROR(VLOOKUP($C346,Mapping!$A$5:$G$104,6,FALSE),0)))</f>
        <v/>
      </c>
      <c r="L346" s="16">
        <f>IF($A346="","",IFERROR(VLOOKUP($C346,Mapping!$A$5:$G$104,5,FALSE),""))</f>
        <v/>
      </c>
      <c r="M346" s="9">
        <f>IF($A346="","",$D346*IFERROR(VLOOKUP($C346,Mapping!$A$5:$G$104,6,FALSE),0))</f>
        <v/>
      </c>
      <c r="N346" s="16">
        <f>IF($A346="","",IF(COUNTIFS(Mapping!$A$5:$A$104,$C346)=0,"⚠ account code is not in Mapping",IF(NOT(ISNUMBER($D346)),"⚠ amount is missing or is text",IF($D346&lt;0,"Negative — a credit note or a reversal?",""))))</f>
        <v/>
      </c>
    </row>
    <row r="347">
      <c r="A347" s="14" t="n"/>
      <c r="B347" s="6" t="n"/>
      <c r="C347" s="6" t="n"/>
      <c r="D347" s="15" t="n"/>
      <c r="E347" s="16">
        <f>IF($A347="","",IF('P&amp;L'!$B$3="Month",$F347,IF('P&amp;L'!$B$3="Year",TEXT($A347,"yyyy"),$G347)))</f>
        <v/>
      </c>
      <c r="F347" s="16">
        <f>IF($A347="","",TEXT($A347,"yyyy-mm"))</f>
        <v/>
      </c>
      <c r="G347" s="16">
        <f>IF($A347="","",TEXT($A347,"yyyy")&amp;"-Q"&amp;ROUNDUP(MONTH($A347)/3,0))</f>
        <v/>
      </c>
      <c r="H347" s="16">
        <f>IF($A347="","",IFERROR(VLOOKUP($C347,Mapping!$A$5:$G$104,2,FALSE),"⚠ not in Mapping"))</f>
        <v/>
      </c>
      <c r="I347" s="16">
        <f>IF($A347="","",IFERROR(VLOOKUP($C347,Mapping!$A$5:$G$104,3,FALSE),"⚠ unmapped"))</f>
        <v/>
      </c>
      <c r="J347" s="16">
        <f>IF($A347="","",IFERROR(VLOOKUP($C347,Mapping!$A$5:$G$104,4,FALSE),"⚠ unmapped"))</f>
        <v/>
      </c>
      <c r="K347" s="9">
        <f>IF($A347="","",$D347*(1-IFERROR(VLOOKUP($C347,Mapping!$A$5:$G$104,6,FALSE),0)))</f>
        <v/>
      </c>
      <c r="L347" s="16">
        <f>IF($A347="","",IFERROR(VLOOKUP($C347,Mapping!$A$5:$G$104,5,FALSE),""))</f>
        <v/>
      </c>
      <c r="M347" s="9">
        <f>IF($A347="","",$D347*IFERROR(VLOOKUP($C347,Mapping!$A$5:$G$104,6,FALSE),0))</f>
        <v/>
      </c>
      <c r="N347" s="16">
        <f>IF($A347="","",IF(COUNTIFS(Mapping!$A$5:$A$104,$C347)=0,"⚠ account code is not in Mapping",IF(NOT(ISNUMBER($D347)),"⚠ amount is missing or is text",IF($D347&lt;0,"Negative — a credit note or a reversal?",""))))</f>
        <v/>
      </c>
    </row>
    <row r="348">
      <c r="A348" s="14" t="n"/>
      <c r="B348" s="6" t="n"/>
      <c r="C348" s="6" t="n"/>
      <c r="D348" s="15" t="n"/>
      <c r="E348" s="16">
        <f>IF($A348="","",IF('P&amp;L'!$B$3="Month",$F348,IF('P&amp;L'!$B$3="Year",TEXT($A348,"yyyy"),$G348)))</f>
        <v/>
      </c>
      <c r="F348" s="16">
        <f>IF($A348="","",TEXT($A348,"yyyy-mm"))</f>
        <v/>
      </c>
      <c r="G348" s="16">
        <f>IF($A348="","",TEXT($A348,"yyyy")&amp;"-Q"&amp;ROUNDUP(MONTH($A348)/3,0))</f>
        <v/>
      </c>
      <c r="H348" s="16">
        <f>IF($A348="","",IFERROR(VLOOKUP($C348,Mapping!$A$5:$G$104,2,FALSE),"⚠ not in Mapping"))</f>
        <v/>
      </c>
      <c r="I348" s="16">
        <f>IF($A348="","",IFERROR(VLOOKUP($C348,Mapping!$A$5:$G$104,3,FALSE),"⚠ unmapped"))</f>
        <v/>
      </c>
      <c r="J348" s="16">
        <f>IF($A348="","",IFERROR(VLOOKUP($C348,Mapping!$A$5:$G$104,4,FALSE),"⚠ unmapped"))</f>
        <v/>
      </c>
      <c r="K348" s="9">
        <f>IF($A348="","",$D348*(1-IFERROR(VLOOKUP($C348,Mapping!$A$5:$G$104,6,FALSE),0)))</f>
        <v/>
      </c>
      <c r="L348" s="16">
        <f>IF($A348="","",IFERROR(VLOOKUP($C348,Mapping!$A$5:$G$104,5,FALSE),""))</f>
        <v/>
      </c>
      <c r="M348" s="9">
        <f>IF($A348="","",$D348*IFERROR(VLOOKUP($C348,Mapping!$A$5:$G$104,6,FALSE),0))</f>
        <v/>
      </c>
      <c r="N348" s="16">
        <f>IF($A348="","",IF(COUNTIFS(Mapping!$A$5:$A$104,$C348)=0,"⚠ account code is not in Mapping",IF(NOT(ISNUMBER($D348)),"⚠ amount is missing or is text",IF($D348&lt;0,"Negative — a credit note or a reversal?",""))))</f>
        <v/>
      </c>
    </row>
    <row r="349">
      <c r="A349" s="14" t="n"/>
      <c r="B349" s="6" t="n"/>
      <c r="C349" s="6" t="n"/>
      <c r="D349" s="15" t="n"/>
      <c r="E349" s="16">
        <f>IF($A349="","",IF('P&amp;L'!$B$3="Month",$F349,IF('P&amp;L'!$B$3="Year",TEXT($A349,"yyyy"),$G349)))</f>
        <v/>
      </c>
      <c r="F349" s="16">
        <f>IF($A349="","",TEXT($A349,"yyyy-mm"))</f>
        <v/>
      </c>
      <c r="G349" s="16">
        <f>IF($A349="","",TEXT($A349,"yyyy")&amp;"-Q"&amp;ROUNDUP(MONTH($A349)/3,0))</f>
        <v/>
      </c>
      <c r="H349" s="16">
        <f>IF($A349="","",IFERROR(VLOOKUP($C349,Mapping!$A$5:$G$104,2,FALSE),"⚠ not in Mapping"))</f>
        <v/>
      </c>
      <c r="I349" s="16">
        <f>IF($A349="","",IFERROR(VLOOKUP($C349,Mapping!$A$5:$G$104,3,FALSE),"⚠ unmapped"))</f>
        <v/>
      </c>
      <c r="J349" s="16">
        <f>IF($A349="","",IFERROR(VLOOKUP($C349,Mapping!$A$5:$G$104,4,FALSE),"⚠ unmapped"))</f>
        <v/>
      </c>
      <c r="K349" s="9">
        <f>IF($A349="","",$D349*(1-IFERROR(VLOOKUP($C349,Mapping!$A$5:$G$104,6,FALSE),0)))</f>
        <v/>
      </c>
      <c r="L349" s="16">
        <f>IF($A349="","",IFERROR(VLOOKUP($C349,Mapping!$A$5:$G$104,5,FALSE),""))</f>
        <v/>
      </c>
      <c r="M349" s="9">
        <f>IF($A349="","",$D349*IFERROR(VLOOKUP($C349,Mapping!$A$5:$G$104,6,FALSE),0))</f>
        <v/>
      </c>
      <c r="N349" s="16">
        <f>IF($A349="","",IF(COUNTIFS(Mapping!$A$5:$A$104,$C349)=0,"⚠ account code is not in Mapping",IF(NOT(ISNUMBER($D349)),"⚠ amount is missing or is text",IF($D349&lt;0,"Negative — a credit note or a reversal?",""))))</f>
        <v/>
      </c>
    </row>
    <row r="350">
      <c r="A350" s="14" t="n"/>
      <c r="B350" s="6" t="n"/>
      <c r="C350" s="6" t="n"/>
      <c r="D350" s="15" t="n"/>
      <c r="E350" s="16">
        <f>IF($A350="","",IF('P&amp;L'!$B$3="Month",$F350,IF('P&amp;L'!$B$3="Year",TEXT($A350,"yyyy"),$G350)))</f>
        <v/>
      </c>
      <c r="F350" s="16">
        <f>IF($A350="","",TEXT($A350,"yyyy-mm"))</f>
        <v/>
      </c>
      <c r="G350" s="16">
        <f>IF($A350="","",TEXT($A350,"yyyy")&amp;"-Q"&amp;ROUNDUP(MONTH($A350)/3,0))</f>
        <v/>
      </c>
      <c r="H350" s="16">
        <f>IF($A350="","",IFERROR(VLOOKUP($C350,Mapping!$A$5:$G$104,2,FALSE),"⚠ not in Mapping"))</f>
        <v/>
      </c>
      <c r="I350" s="16">
        <f>IF($A350="","",IFERROR(VLOOKUP($C350,Mapping!$A$5:$G$104,3,FALSE),"⚠ unmapped"))</f>
        <v/>
      </c>
      <c r="J350" s="16">
        <f>IF($A350="","",IFERROR(VLOOKUP($C350,Mapping!$A$5:$G$104,4,FALSE),"⚠ unmapped"))</f>
        <v/>
      </c>
      <c r="K350" s="9">
        <f>IF($A350="","",$D350*(1-IFERROR(VLOOKUP($C350,Mapping!$A$5:$G$104,6,FALSE),0)))</f>
        <v/>
      </c>
      <c r="L350" s="16">
        <f>IF($A350="","",IFERROR(VLOOKUP($C350,Mapping!$A$5:$G$104,5,FALSE),""))</f>
        <v/>
      </c>
      <c r="M350" s="9">
        <f>IF($A350="","",$D350*IFERROR(VLOOKUP($C350,Mapping!$A$5:$G$104,6,FALSE),0))</f>
        <v/>
      </c>
      <c r="N350" s="16">
        <f>IF($A350="","",IF(COUNTIFS(Mapping!$A$5:$A$104,$C350)=0,"⚠ account code is not in Mapping",IF(NOT(ISNUMBER($D350)),"⚠ amount is missing or is text",IF($D350&lt;0,"Negative — a credit note or a reversal?",""))))</f>
        <v/>
      </c>
    </row>
    <row r="351">
      <c r="A351" s="14" t="n"/>
      <c r="B351" s="6" t="n"/>
      <c r="C351" s="6" t="n"/>
      <c r="D351" s="15" t="n"/>
      <c r="E351" s="16">
        <f>IF($A351="","",IF('P&amp;L'!$B$3="Month",$F351,IF('P&amp;L'!$B$3="Year",TEXT($A351,"yyyy"),$G351)))</f>
        <v/>
      </c>
      <c r="F351" s="16">
        <f>IF($A351="","",TEXT($A351,"yyyy-mm"))</f>
        <v/>
      </c>
      <c r="G351" s="16">
        <f>IF($A351="","",TEXT($A351,"yyyy")&amp;"-Q"&amp;ROUNDUP(MONTH($A351)/3,0))</f>
        <v/>
      </c>
      <c r="H351" s="16">
        <f>IF($A351="","",IFERROR(VLOOKUP($C351,Mapping!$A$5:$G$104,2,FALSE),"⚠ not in Mapping"))</f>
        <v/>
      </c>
      <c r="I351" s="16">
        <f>IF($A351="","",IFERROR(VLOOKUP($C351,Mapping!$A$5:$G$104,3,FALSE),"⚠ unmapped"))</f>
        <v/>
      </c>
      <c r="J351" s="16">
        <f>IF($A351="","",IFERROR(VLOOKUP($C351,Mapping!$A$5:$G$104,4,FALSE),"⚠ unmapped"))</f>
        <v/>
      </c>
      <c r="K351" s="9">
        <f>IF($A351="","",$D351*(1-IFERROR(VLOOKUP($C351,Mapping!$A$5:$G$104,6,FALSE),0)))</f>
        <v/>
      </c>
      <c r="L351" s="16">
        <f>IF($A351="","",IFERROR(VLOOKUP($C351,Mapping!$A$5:$G$104,5,FALSE),""))</f>
        <v/>
      </c>
      <c r="M351" s="9">
        <f>IF($A351="","",$D351*IFERROR(VLOOKUP($C351,Mapping!$A$5:$G$104,6,FALSE),0))</f>
        <v/>
      </c>
      <c r="N351" s="16">
        <f>IF($A351="","",IF(COUNTIFS(Mapping!$A$5:$A$104,$C351)=0,"⚠ account code is not in Mapping",IF(NOT(ISNUMBER($D351)),"⚠ amount is missing or is text",IF($D351&lt;0,"Negative — a credit note or a reversal?",""))))</f>
        <v/>
      </c>
    </row>
    <row r="352">
      <c r="A352" s="14" t="n"/>
      <c r="B352" s="6" t="n"/>
      <c r="C352" s="6" t="n"/>
      <c r="D352" s="15" t="n"/>
      <c r="E352" s="16">
        <f>IF($A352="","",IF('P&amp;L'!$B$3="Month",$F352,IF('P&amp;L'!$B$3="Year",TEXT($A352,"yyyy"),$G352)))</f>
        <v/>
      </c>
      <c r="F352" s="16">
        <f>IF($A352="","",TEXT($A352,"yyyy-mm"))</f>
        <v/>
      </c>
      <c r="G352" s="16">
        <f>IF($A352="","",TEXT($A352,"yyyy")&amp;"-Q"&amp;ROUNDUP(MONTH($A352)/3,0))</f>
        <v/>
      </c>
      <c r="H352" s="16">
        <f>IF($A352="","",IFERROR(VLOOKUP($C352,Mapping!$A$5:$G$104,2,FALSE),"⚠ not in Mapping"))</f>
        <v/>
      </c>
      <c r="I352" s="16">
        <f>IF($A352="","",IFERROR(VLOOKUP($C352,Mapping!$A$5:$G$104,3,FALSE),"⚠ unmapped"))</f>
        <v/>
      </c>
      <c r="J352" s="16">
        <f>IF($A352="","",IFERROR(VLOOKUP($C352,Mapping!$A$5:$G$104,4,FALSE),"⚠ unmapped"))</f>
        <v/>
      </c>
      <c r="K352" s="9">
        <f>IF($A352="","",$D352*(1-IFERROR(VLOOKUP($C352,Mapping!$A$5:$G$104,6,FALSE),0)))</f>
        <v/>
      </c>
      <c r="L352" s="16">
        <f>IF($A352="","",IFERROR(VLOOKUP($C352,Mapping!$A$5:$G$104,5,FALSE),""))</f>
        <v/>
      </c>
      <c r="M352" s="9">
        <f>IF($A352="","",$D352*IFERROR(VLOOKUP($C352,Mapping!$A$5:$G$104,6,FALSE),0))</f>
        <v/>
      </c>
      <c r="N352" s="16">
        <f>IF($A352="","",IF(COUNTIFS(Mapping!$A$5:$A$104,$C352)=0,"⚠ account code is not in Mapping",IF(NOT(ISNUMBER($D352)),"⚠ amount is missing or is text",IF($D352&lt;0,"Negative — a credit note or a reversal?",""))))</f>
        <v/>
      </c>
    </row>
    <row r="353">
      <c r="A353" s="14" t="n"/>
      <c r="B353" s="6" t="n"/>
      <c r="C353" s="6" t="n"/>
      <c r="D353" s="15" t="n"/>
      <c r="E353" s="16">
        <f>IF($A353="","",IF('P&amp;L'!$B$3="Month",$F353,IF('P&amp;L'!$B$3="Year",TEXT($A353,"yyyy"),$G353)))</f>
        <v/>
      </c>
      <c r="F353" s="16">
        <f>IF($A353="","",TEXT($A353,"yyyy-mm"))</f>
        <v/>
      </c>
      <c r="G353" s="16">
        <f>IF($A353="","",TEXT($A353,"yyyy")&amp;"-Q"&amp;ROUNDUP(MONTH($A353)/3,0))</f>
        <v/>
      </c>
      <c r="H353" s="16">
        <f>IF($A353="","",IFERROR(VLOOKUP($C353,Mapping!$A$5:$G$104,2,FALSE),"⚠ not in Mapping"))</f>
        <v/>
      </c>
      <c r="I353" s="16">
        <f>IF($A353="","",IFERROR(VLOOKUP($C353,Mapping!$A$5:$G$104,3,FALSE),"⚠ unmapped"))</f>
        <v/>
      </c>
      <c r="J353" s="16">
        <f>IF($A353="","",IFERROR(VLOOKUP($C353,Mapping!$A$5:$G$104,4,FALSE),"⚠ unmapped"))</f>
        <v/>
      </c>
      <c r="K353" s="9">
        <f>IF($A353="","",$D353*(1-IFERROR(VLOOKUP($C353,Mapping!$A$5:$G$104,6,FALSE),0)))</f>
        <v/>
      </c>
      <c r="L353" s="16">
        <f>IF($A353="","",IFERROR(VLOOKUP($C353,Mapping!$A$5:$G$104,5,FALSE),""))</f>
        <v/>
      </c>
      <c r="M353" s="9">
        <f>IF($A353="","",$D353*IFERROR(VLOOKUP($C353,Mapping!$A$5:$G$104,6,FALSE),0))</f>
        <v/>
      </c>
      <c r="N353" s="16">
        <f>IF($A353="","",IF(COUNTIFS(Mapping!$A$5:$A$104,$C353)=0,"⚠ account code is not in Mapping",IF(NOT(ISNUMBER($D353)),"⚠ amount is missing or is text",IF($D353&lt;0,"Negative — a credit note or a reversal?",""))))</f>
        <v/>
      </c>
    </row>
    <row r="354">
      <c r="A354" s="14" t="n"/>
      <c r="B354" s="6" t="n"/>
      <c r="C354" s="6" t="n"/>
      <c r="D354" s="15" t="n"/>
      <c r="E354" s="16">
        <f>IF($A354="","",IF('P&amp;L'!$B$3="Month",$F354,IF('P&amp;L'!$B$3="Year",TEXT($A354,"yyyy"),$G354)))</f>
        <v/>
      </c>
      <c r="F354" s="16">
        <f>IF($A354="","",TEXT($A354,"yyyy-mm"))</f>
        <v/>
      </c>
      <c r="G354" s="16">
        <f>IF($A354="","",TEXT($A354,"yyyy")&amp;"-Q"&amp;ROUNDUP(MONTH($A354)/3,0))</f>
        <v/>
      </c>
      <c r="H354" s="16">
        <f>IF($A354="","",IFERROR(VLOOKUP($C354,Mapping!$A$5:$G$104,2,FALSE),"⚠ not in Mapping"))</f>
        <v/>
      </c>
      <c r="I354" s="16">
        <f>IF($A354="","",IFERROR(VLOOKUP($C354,Mapping!$A$5:$G$104,3,FALSE),"⚠ unmapped"))</f>
        <v/>
      </c>
      <c r="J354" s="16">
        <f>IF($A354="","",IFERROR(VLOOKUP($C354,Mapping!$A$5:$G$104,4,FALSE),"⚠ unmapped"))</f>
        <v/>
      </c>
      <c r="K354" s="9">
        <f>IF($A354="","",$D354*(1-IFERROR(VLOOKUP($C354,Mapping!$A$5:$G$104,6,FALSE),0)))</f>
        <v/>
      </c>
      <c r="L354" s="16">
        <f>IF($A354="","",IFERROR(VLOOKUP($C354,Mapping!$A$5:$G$104,5,FALSE),""))</f>
        <v/>
      </c>
      <c r="M354" s="9">
        <f>IF($A354="","",$D354*IFERROR(VLOOKUP($C354,Mapping!$A$5:$G$104,6,FALSE),0))</f>
        <v/>
      </c>
      <c r="N354" s="16">
        <f>IF($A354="","",IF(COUNTIFS(Mapping!$A$5:$A$104,$C354)=0,"⚠ account code is not in Mapping",IF(NOT(ISNUMBER($D354)),"⚠ amount is missing or is text",IF($D354&lt;0,"Negative — a credit note or a reversal?",""))))</f>
        <v/>
      </c>
    </row>
    <row r="355">
      <c r="A355" s="14" t="n"/>
      <c r="B355" s="6" t="n"/>
      <c r="C355" s="6" t="n"/>
      <c r="D355" s="15" t="n"/>
      <c r="E355" s="16">
        <f>IF($A355="","",IF('P&amp;L'!$B$3="Month",$F355,IF('P&amp;L'!$B$3="Year",TEXT($A355,"yyyy"),$G355)))</f>
        <v/>
      </c>
      <c r="F355" s="16">
        <f>IF($A355="","",TEXT($A355,"yyyy-mm"))</f>
        <v/>
      </c>
      <c r="G355" s="16">
        <f>IF($A355="","",TEXT($A355,"yyyy")&amp;"-Q"&amp;ROUNDUP(MONTH($A355)/3,0))</f>
        <v/>
      </c>
      <c r="H355" s="16">
        <f>IF($A355="","",IFERROR(VLOOKUP($C355,Mapping!$A$5:$G$104,2,FALSE),"⚠ not in Mapping"))</f>
        <v/>
      </c>
      <c r="I355" s="16">
        <f>IF($A355="","",IFERROR(VLOOKUP($C355,Mapping!$A$5:$G$104,3,FALSE),"⚠ unmapped"))</f>
        <v/>
      </c>
      <c r="J355" s="16">
        <f>IF($A355="","",IFERROR(VLOOKUP($C355,Mapping!$A$5:$G$104,4,FALSE),"⚠ unmapped"))</f>
        <v/>
      </c>
      <c r="K355" s="9">
        <f>IF($A355="","",$D355*(1-IFERROR(VLOOKUP($C355,Mapping!$A$5:$G$104,6,FALSE),0)))</f>
        <v/>
      </c>
      <c r="L355" s="16">
        <f>IF($A355="","",IFERROR(VLOOKUP($C355,Mapping!$A$5:$G$104,5,FALSE),""))</f>
        <v/>
      </c>
      <c r="M355" s="9">
        <f>IF($A355="","",$D355*IFERROR(VLOOKUP($C355,Mapping!$A$5:$G$104,6,FALSE),0))</f>
        <v/>
      </c>
      <c r="N355" s="16">
        <f>IF($A355="","",IF(COUNTIFS(Mapping!$A$5:$A$104,$C355)=0,"⚠ account code is not in Mapping",IF(NOT(ISNUMBER($D355)),"⚠ amount is missing or is text",IF($D355&lt;0,"Negative — a credit note or a reversal?",""))))</f>
        <v/>
      </c>
    </row>
    <row r="356">
      <c r="A356" s="14" t="n"/>
      <c r="B356" s="6" t="n"/>
      <c r="C356" s="6" t="n"/>
      <c r="D356" s="15" t="n"/>
      <c r="E356" s="16">
        <f>IF($A356="","",IF('P&amp;L'!$B$3="Month",$F356,IF('P&amp;L'!$B$3="Year",TEXT($A356,"yyyy"),$G356)))</f>
        <v/>
      </c>
      <c r="F356" s="16">
        <f>IF($A356="","",TEXT($A356,"yyyy-mm"))</f>
        <v/>
      </c>
      <c r="G356" s="16">
        <f>IF($A356="","",TEXT($A356,"yyyy")&amp;"-Q"&amp;ROUNDUP(MONTH($A356)/3,0))</f>
        <v/>
      </c>
      <c r="H356" s="16">
        <f>IF($A356="","",IFERROR(VLOOKUP($C356,Mapping!$A$5:$G$104,2,FALSE),"⚠ not in Mapping"))</f>
        <v/>
      </c>
      <c r="I356" s="16">
        <f>IF($A356="","",IFERROR(VLOOKUP($C356,Mapping!$A$5:$G$104,3,FALSE),"⚠ unmapped"))</f>
        <v/>
      </c>
      <c r="J356" s="16">
        <f>IF($A356="","",IFERROR(VLOOKUP($C356,Mapping!$A$5:$G$104,4,FALSE),"⚠ unmapped"))</f>
        <v/>
      </c>
      <c r="K356" s="9">
        <f>IF($A356="","",$D356*(1-IFERROR(VLOOKUP($C356,Mapping!$A$5:$G$104,6,FALSE),0)))</f>
        <v/>
      </c>
      <c r="L356" s="16">
        <f>IF($A356="","",IFERROR(VLOOKUP($C356,Mapping!$A$5:$G$104,5,FALSE),""))</f>
        <v/>
      </c>
      <c r="M356" s="9">
        <f>IF($A356="","",$D356*IFERROR(VLOOKUP($C356,Mapping!$A$5:$G$104,6,FALSE),0))</f>
        <v/>
      </c>
      <c r="N356" s="16">
        <f>IF($A356="","",IF(COUNTIFS(Mapping!$A$5:$A$104,$C356)=0,"⚠ account code is not in Mapping",IF(NOT(ISNUMBER($D356)),"⚠ amount is missing or is text",IF($D356&lt;0,"Negative — a credit note or a reversal?",""))))</f>
        <v/>
      </c>
    </row>
    <row r="357">
      <c r="A357" s="14" t="n"/>
      <c r="B357" s="6" t="n"/>
      <c r="C357" s="6" t="n"/>
      <c r="D357" s="15" t="n"/>
      <c r="E357" s="16">
        <f>IF($A357="","",IF('P&amp;L'!$B$3="Month",$F357,IF('P&amp;L'!$B$3="Year",TEXT($A357,"yyyy"),$G357)))</f>
        <v/>
      </c>
      <c r="F357" s="16">
        <f>IF($A357="","",TEXT($A357,"yyyy-mm"))</f>
        <v/>
      </c>
      <c r="G357" s="16">
        <f>IF($A357="","",TEXT($A357,"yyyy")&amp;"-Q"&amp;ROUNDUP(MONTH($A357)/3,0))</f>
        <v/>
      </c>
      <c r="H357" s="16">
        <f>IF($A357="","",IFERROR(VLOOKUP($C357,Mapping!$A$5:$G$104,2,FALSE),"⚠ not in Mapping"))</f>
        <v/>
      </c>
      <c r="I357" s="16">
        <f>IF($A357="","",IFERROR(VLOOKUP($C357,Mapping!$A$5:$G$104,3,FALSE),"⚠ unmapped"))</f>
        <v/>
      </c>
      <c r="J357" s="16">
        <f>IF($A357="","",IFERROR(VLOOKUP($C357,Mapping!$A$5:$G$104,4,FALSE),"⚠ unmapped"))</f>
        <v/>
      </c>
      <c r="K357" s="9">
        <f>IF($A357="","",$D357*(1-IFERROR(VLOOKUP($C357,Mapping!$A$5:$G$104,6,FALSE),0)))</f>
        <v/>
      </c>
      <c r="L357" s="16">
        <f>IF($A357="","",IFERROR(VLOOKUP($C357,Mapping!$A$5:$G$104,5,FALSE),""))</f>
        <v/>
      </c>
      <c r="M357" s="9">
        <f>IF($A357="","",$D357*IFERROR(VLOOKUP($C357,Mapping!$A$5:$G$104,6,FALSE),0))</f>
        <v/>
      </c>
      <c r="N357" s="16">
        <f>IF($A357="","",IF(COUNTIFS(Mapping!$A$5:$A$104,$C357)=0,"⚠ account code is not in Mapping",IF(NOT(ISNUMBER($D357)),"⚠ amount is missing or is text",IF($D357&lt;0,"Negative — a credit note or a reversal?",""))))</f>
        <v/>
      </c>
    </row>
    <row r="358">
      <c r="A358" s="14" t="n"/>
      <c r="B358" s="6" t="n"/>
      <c r="C358" s="6" t="n"/>
      <c r="D358" s="15" t="n"/>
      <c r="E358" s="16">
        <f>IF($A358="","",IF('P&amp;L'!$B$3="Month",$F358,IF('P&amp;L'!$B$3="Year",TEXT($A358,"yyyy"),$G358)))</f>
        <v/>
      </c>
      <c r="F358" s="16">
        <f>IF($A358="","",TEXT($A358,"yyyy-mm"))</f>
        <v/>
      </c>
      <c r="G358" s="16">
        <f>IF($A358="","",TEXT($A358,"yyyy")&amp;"-Q"&amp;ROUNDUP(MONTH($A358)/3,0))</f>
        <v/>
      </c>
      <c r="H358" s="16">
        <f>IF($A358="","",IFERROR(VLOOKUP($C358,Mapping!$A$5:$G$104,2,FALSE),"⚠ not in Mapping"))</f>
        <v/>
      </c>
      <c r="I358" s="16">
        <f>IF($A358="","",IFERROR(VLOOKUP($C358,Mapping!$A$5:$G$104,3,FALSE),"⚠ unmapped"))</f>
        <v/>
      </c>
      <c r="J358" s="16">
        <f>IF($A358="","",IFERROR(VLOOKUP($C358,Mapping!$A$5:$G$104,4,FALSE),"⚠ unmapped"))</f>
        <v/>
      </c>
      <c r="K358" s="9">
        <f>IF($A358="","",$D358*(1-IFERROR(VLOOKUP($C358,Mapping!$A$5:$G$104,6,FALSE),0)))</f>
        <v/>
      </c>
      <c r="L358" s="16">
        <f>IF($A358="","",IFERROR(VLOOKUP($C358,Mapping!$A$5:$G$104,5,FALSE),""))</f>
        <v/>
      </c>
      <c r="M358" s="9">
        <f>IF($A358="","",$D358*IFERROR(VLOOKUP($C358,Mapping!$A$5:$G$104,6,FALSE),0))</f>
        <v/>
      </c>
      <c r="N358" s="16">
        <f>IF($A358="","",IF(COUNTIFS(Mapping!$A$5:$A$104,$C358)=0,"⚠ account code is not in Mapping",IF(NOT(ISNUMBER($D358)),"⚠ amount is missing or is text",IF($D358&lt;0,"Negative — a credit note or a reversal?",""))))</f>
        <v/>
      </c>
    </row>
    <row r="359">
      <c r="A359" s="14" t="n"/>
      <c r="B359" s="6" t="n"/>
      <c r="C359" s="6" t="n"/>
      <c r="D359" s="15" t="n"/>
      <c r="E359" s="16">
        <f>IF($A359="","",IF('P&amp;L'!$B$3="Month",$F359,IF('P&amp;L'!$B$3="Year",TEXT($A359,"yyyy"),$G359)))</f>
        <v/>
      </c>
      <c r="F359" s="16">
        <f>IF($A359="","",TEXT($A359,"yyyy-mm"))</f>
        <v/>
      </c>
      <c r="G359" s="16">
        <f>IF($A359="","",TEXT($A359,"yyyy")&amp;"-Q"&amp;ROUNDUP(MONTH($A359)/3,0))</f>
        <v/>
      </c>
      <c r="H359" s="16">
        <f>IF($A359="","",IFERROR(VLOOKUP($C359,Mapping!$A$5:$G$104,2,FALSE),"⚠ not in Mapping"))</f>
        <v/>
      </c>
      <c r="I359" s="16">
        <f>IF($A359="","",IFERROR(VLOOKUP($C359,Mapping!$A$5:$G$104,3,FALSE),"⚠ unmapped"))</f>
        <v/>
      </c>
      <c r="J359" s="16">
        <f>IF($A359="","",IFERROR(VLOOKUP($C359,Mapping!$A$5:$G$104,4,FALSE),"⚠ unmapped"))</f>
        <v/>
      </c>
      <c r="K359" s="9">
        <f>IF($A359="","",$D359*(1-IFERROR(VLOOKUP($C359,Mapping!$A$5:$G$104,6,FALSE),0)))</f>
        <v/>
      </c>
      <c r="L359" s="16">
        <f>IF($A359="","",IFERROR(VLOOKUP($C359,Mapping!$A$5:$G$104,5,FALSE),""))</f>
        <v/>
      </c>
      <c r="M359" s="9">
        <f>IF($A359="","",$D359*IFERROR(VLOOKUP($C359,Mapping!$A$5:$G$104,6,FALSE),0))</f>
        <v/>
      </c>
      <c r="N359" s="16">
        <f>IF($A359="","",IF(COUNTIFS(Mapping!$A$5:$A$104,$C359)=0,"⚠ account code is not in Mapping",IF(NOT(ISNUMBER($D359)),"⚠ amount is missing or is text",IF($D359&lt;0,"Negative — a credit note or a reversal?",""))))</f>
        <v/>
      </c>
    </row>
    <row r="360">
      <c r="A360" s="14" t="n"/>
      <c r="B360" s="6" t="n"/>
      <c r="C360" s="6" t="n"/>
      <c r="D360" s="15" t="n"/>
      <c r="E360" s="16">
        <f>IF($A360="","",IF('P&amp;L'!$B$3="Month",$F360,IF('P&amp;L'!$B$3="Year",TEXT($A360,"yyyy"),$G360)))</f>
        <v/>
      </c>
      <c r="F360" s="16">
        <f>IF($A360="","",TEXT($A360,"yyyy-mm"))</f>
        <v/>
      </c>
      <c r="G360" s="16">
        <f>IF($A360="","",TEXT($A360,"yyyy")&amp;"-Q"&amp;ROUNDUP(MONTH($A360)/3,0))</f>
        <v/>
      </c>
      <c r="H360" s="16">
        <f>IF($A360="","",IFERROR(VLOOKUP($C360,Mapping!$A$5:$G$104,2,FALSE),"⚠ not in Mapping"))</f>
        <v/>
      </c>
      <c r="I360" s="16">
        <f>IF($A360="","",IFERROR(VLOOKUP($C360,Mapping!$A$5:$G$104,3,FALSE),"⚠ unmapped"))</f>
        <v/>
      </c>
      <c r="J360" s="16">
        <f>IF($A360="","",IFERROR(VLOOKUP($C360,Mapping!$A$5:$G$104,4,FALSE),"⚠ unmapped"))</f>
        <v/>
      </c>
      <c r="K360" s="9">
        <f>IF($A360="","",$D360*(1-IFERROR(VLOOKUP($C360,Mapping!$A$5:$G$104,6,FALSE),0)))</f>
        <v/>
      </c>
      <c r="L360" s="16">
        <f>IF($A360="","",IFERROR(VLOOKUP($C360,Mapping!$A$5:$G$104,5,FALSE),""))</f>
        <v/>
      </c>
      <c r="M360" s="9">
        <f>IF($A360="","",$D360*IFERROR(VLOOKUP($C360,Mapping!$A$5:$G$104,6,FALSE),0))</f>
        <v/>
      </c>
      <c r="N360" s="16">
        <f>IF($A360="","",IF(COUNTIFS(Mapping!$A$5:$A$104,$C360)=0,"⚠ account code is not in Mapping",IF(NOT(ISNUMBER($D360)),"⚠ amount is missing or is text",IF($D360&lt;0,"Negative — a credit note or a reversal?",""))))</f>
        <v/>
      </c>
    </row>
    <row r="361">
      <c r="A361" s="14" t="n"/>
      <c r="B361" s="6" t="n"/>
      <c r="C361" s="6" t="n"/>
      <c r="D361" s="15" t="n"/>
      <c r="E361" s="16">
        <f>IF($A361="","",IF('P&amp;L'!$B$3="Month",$F361,IF('P&amp;L'!$B$3="Year",TEXT($A361,"yyyy"),$G361)))</f>
        <v/>
      </c>
      <c r="F361" s="16">
        <f>IF($A361="","",TEXT($A361,"yyyy-mm"))</f>
        <v/>
      </c>
      <c r="G361" s="16">
        <f>IF($A361="","",TEXT($A361,"yyyy")&amp;"-Q"&amp;ROUNDUP(MONTH($A361)/3,0))</f>
        <v/>
      </c>
      <c r="H361" s="16">
        <f>IF($A361="","",IFERROR(VLOOKUP($C361,Mapping!$A$5:$G$104,2,FALSE),"⚠ not in Mapping"))</f>
        <v/>
      </c>
      <c r="I361" s="16">
        <f>IF($A361="","",IFERROR(VLOOKUP($C361,Mapping!$A$5:$G$104,3,FALSE),"⚠ unmapped"))</f>
        <v/>
      </c>
      <c r="J361" s="16">
        <f>IF($A361="","",IFERROR(VLOOKUP($C361,Mapping!$A$5:$G$104,4,FALSE),"⚠ unmapped"))</f>
        <v/>
      </c>
      <c r="K361" s="9">
        <f>IF($A361="","",$D361*(1-IFERROR(VLOOKUP($C361,Mapping!$A$5:$G$104,6,FALSE),0)))</f>
        <v/>
      </c>
      <c r="L361" s="16">
        <f>IF($A361="","",IFERROR(VLOOKUP($C361,Mapping!$A$5:$G$104,5,FALSE),""))</f>
        <v/>
      </c>
      <c r="M361" s="9">
        <f>IF($A361="","",$D361*IFERROR(VLOOKUP($C361,Mapping!$A$5:$G$104,6,FALSE),0))</f>
        <v/>
      </c>
      <c r="N361" s="16">
        <f>IF($A361="","",IF(COUNTIFS(Mapping!$A$5:$A$104,$C361)=0,"⚠ account code is not in Mapping",IF(NOT(ISNUMBER($D361)),"⚠ amount is missing or is text",IF($D361&lt;0,"Negative — a credit note or a reversal?",""))))</f>
        <v/>
      </c>
    </row>
    <row r="362">
      <c r="A362" s="14" t="n"/>
      <c r="B362" s="6" t="n"/>
      <c r="C362" s="6" t="n"/>
      <c r="D362" s="15" t="n"/>
      <c r="E362" s="16">
        <f>IF($A362="","",IF('P&amp;L'!$B$3="Month",$F362,IF('P&amp;L'!$B$3="Year",TEXT($A362,"yyyy"),$G362)))</f>
        <v/>
      </c>
      <c r="F362" s="16">
        <f>IF($A362="","",TEXT($A362,"yyyy-mm"))</f>
        <v/>
      </c>
      <c r="G362" s="16">
        <f>IF($A362="","",TEXT($A362,"yyyy")&amp;"-Q"&amp;ROUNDUP(MONTH($A362)/3,0))</f>
        <v/>
      </c>
      <c r="H362" s="16">
        <f>IF($A362="","",IFERROR(VLOOKUP($C362,Mapping!$A$5:$G$104,2,FALSE),"⚠ not in Mapping"))</f>
        <v/>
      </c>
      <c r="I362" s="16">
        <f>IF($A362="","",IFERROR(VLOOKUP($C362,Mapping!$A$5:$G$104,3,FALSE),"⚠ unmapped"))</f>
        <v/>
      </c>
      <c r="J362" s="16">
        <f>IF($A362="","",IFERROR(VLOOKUP($C362,Mapping!$A$5:$G$104,4,FALSE),"⚠ unmapped"))</f>
        <v/>
      </c>
      <c r="K362" s="9">
        <f>IF($A362="","",$D362*(1-IFERROR(VLOOKUP($C362,Mapping!$A$5:$G$104,6,FALSE),0)))</f>
        <v/>
      </c>
      <c r="L362" s="16">
        <f>IF($A362="","",IFERROR(VLOOKUP($C362,Mapping!$A$5:$G$104,5,FALSE),""))</f>
        <v/>
      </c>
      <c r="M362" s="9">
        <f>IF($A362="","",$D362*IFERROR(VLOOKUP($C362,Mapping!$A$5:$G$104,6,FALSE),0))</f>
        <v/>
      </c>
      <c r="N362" s="16">
        <f>IF($A362="","",IF(COUNTIFS(Mapping!$A$5:$A$104,$C362)=0,"⚠ account code is not in Mapping",IF(NOT(ISNUMBER($D362)),"⚠ amount is missing or is text",IF($D362&lt;0,"Negative — a credit note or a reversal?",""))))</f>
        <v/>
      </c>
    </row>
    <row r="363">
      <c r="A363" s="14" t="n"/>
      <c r="B363" s="6" t="n"/>
      <c r="C363" s="6" t="n"/>
      <c r="D363" s="15" t="n"/>
      <c r="E363" s="16">
        <f>IF($A363="","",IF('P&amp;L'!$B$3="Month",$F363,IF('P&amp;L'!$B$3="Year",TEXT($A363,"yyyy"),$G363)))</f>
        <v/>
      </c>
      <c r="F363" s="16">
        <f>IF($A363="","",TEXT($A363,"yyyy-mm"))</f>
        <v/>
      </c>
      <c r="G363" s="16">
        <f>IF($A363="","",TEXT($A363,"yyyy")&amp;"-Q"&amp;ROUNDUP(MONTH($A363)/3,0))</f>
        <v/>
      </c>
      <c r="H363" s="16">
        <f>IF($A363="","",IFERROR(VLOOKUP($C363,Mapping!$A$5:$G$104,2,FALSE),"⚠ not in Mapping"))</f>
        <v/>
      </c>
      <c r="I363" s="16">
        <f>IF($A363="","",IFERROR(VLOOKUP($C363,Mapping!$A$5:$G$104,3,FALSE),"⚠ unmapped"))</f>
        <v/>
      </c>
      <c r="J363" s="16">
        <f>IF($A363="","",IFERROR(VLOOKUP($C363,Mapping!$A$5:$G$104,4,FALSE),"⚠ unmapped"))</f>
        <v/>
      </c>
      <c r="K363" s="9">
        <f>IF($A363="","",$D363*(1-IFERROR(VLOOKUP($C363,Mapping!$A$5:$G$104,6,FALSE),0)))</f>
        <v/>
      </c>
      <c r="L363" s="16">
        <f>IF($A363="","",IFERROR(VLOOKUP($C363,Mapping!$A$5:$G$104,5,FALSE),""))</f>
        <v/>
      </c>
      <c r="M363" s="9">
        <f>IF($A363="","",$D363*IFERROR(VLOOKUP($C363,Mapping!$A$5:$G$104,6,FALSE),0))</f>
        <v/>
      </c>
      <c r="N363" s="16">
        <f>IF($A363="","",IF(COUNTIFS(Mapping!$A$5:$A$104,$C363)=0,"⚠ account code is not in Mapping",IF(NOT(ISNUMBER($D363)),"⚠ amount is missing or is text",IF($D363&lt;0,"Negative — a credit note or a reversal?",""))))</f>
        <v/>
      </c>
    </row>
    <row r="364">
      <c r="A364" s="14" t="n"/>
      <c r="B364" s="6" t="n"/>
      <c r="C364" s="6" t="n"/>
      <c r="D364" s="15" t="n"/>
      <c r="E364" s="16">
        <f>IF($A364="","",IF('P&amp;L'!$B$3="Month",$F364,IF('P&amp;L'!$B$3="Year",TEXT($A364,"yyyy"),$G364)))</f>
        <v/>
      </c>
      <c r="F364" s="16">
        <f>IF($A364="","",TEXT($A364,"yyyy-mm"))</f>
        <v/>
      </c>
      <c r="G364" s="16">
        <f>IF($A364="","",TEXT($A364,"yyyy")&amp;"-Q"&amp;ROUNDUP(MONTH($A364)/3,0))</f>
        <v/>
      </c>
      <c r="H364" s="16">
        <f>IF($A364="","",IFERROR(VLOOKUP($C364,Mapping!$A$5:$G$104,2,FALSE),"⚠ not in Mapping"))</f>
        <v/>
      </c>
      <c r="I364" s="16">
        <f>IF($A364="","",IFERROR(VLOOKUP($C364,Mapping!$A$5:$G$104,3,FALSE),"⚠ unmapped"))</f>
        <v/>
      </c>
      <c r="J364" s="16">
        <f>IF($A364="","",IFERROR(VLOOKUP($C364,Mapping!$A$5:$G$104,4,FALSE),"⚠ unmapped"))</f>
        <v/>
      </c>
      <c r="K364" s="9">
        <f>IF($A364="","",$D364*(1-IFERROR(VLOOKUP($C364,Mapping!$A$5:$G$104,6,FALSE),0)))</f>
        <v/>
      </c>
      <c r="L364" s="16">
        <f>IF($A364="","",IFERROR(VLOOKUP($C364,Mapping!$A$5:$G$104,5,FALSE),""))</f>
        <v/>
      </c>
      <c r="M364" s="9">
        <f>IF($A364="","",$D364*IFERROR(VLOOKUP($C364,Mapping!$A$5:$G$104,6,FALSE),0))</f>
        <v/>
      </c>
      <c r="N364" s="16">
        <f>IF($A364="","",IF(COUNTIFS(Mapping!$A$5:$A$104,$C364)=0,"⚠ account code is not in Mapping",IF(NOT(ISNUMBER($D364)),"⚠ amount is missing or is text",IF($D364&lt;0,"Negative — a credit note or a reversal?",""))))</f>
        <v/>
      </c>
    </row>
    <row r="365">
      <c r="A365" s="14" t="n"/>
      <c r="B365" s="6" t="n"/>
      <c r="C365" s="6" t="n"/>
      <c r="D365" s="15" t="n"/>
      <c r="E365" s="16">
        <f>IF($A365="","",IF('P&amp;L'!$B$3="Month",$F365,IF('P&amp;L'!$B$3="Year",TEXT($A365,"yyyy"),$G365)))</f>
        <v/>
      </c>
      <c r="F365" s="16">
        <f>IF($A365="","",TEXT($A365,"yyyy-mm"))</f>
        <v/>
      </c>
      <c r="G365" s="16">
        <f>IF($A365="","",TEXT($A365,"yyyy")&amp;"-Q"&amp;ROUNDUP(MONTH($A365)/3,0))</f>
        <v/>
      </c>
      <c r="H365" s="16">
        <f>IF($A365="","",IFERROR(VLOOKUP($C365,Mapping!$A$5:$G$104,2,FALSE),"⚠ not in Mapping"))</f>
        <v/>
      </c>
      <c r="I365" s="16">
        <f>IF($A365="","",IFERROR(VLOOKUP($C365,Mapping!$A$5:$G$104,3,FALSE),"⚠ unmapped"))</f>
        <v/>
      </c>
      <c r="J365" s="16">
        <f>IF($A365="","",IFERROR(VLOOKUP($C365,Mapping!$A$5:$G$104,4,FALSE),"⚠ unmapped"))</f>
        <v/>
      </c>
      <c r="K365" s="9">
        <f>IF($A365="","",$D365*(1-IFERROR(VLOOKUP($C365,Mapping!$A$5:$G$104,6,FALSE),0)))</f>
        <v/>
      </c>
      <c r="L365" s="16">
        <f>IF($A365="","",IFERROR(VLOOKUP($C365,Mapping!$A$5:$G$104,5,FALSE),""))</f>
        <v/>
      </c>
      <c r="M365" s="9">
        <f>IF($A365="","",$D365*IFERROR(VLOOKUP($C365,Mapping!$A$5:$G$104,6,FALSE),0))</f>
        <v/>
      </c>
      <c r="N365" s="16">
        <f>IF($A365="","",IF(COUNTIFS(Mapping!$A$5:$A$104,$C365)=0,"⚠ account code is not in Mapping",IF(NOT(ISNUMBER($D365)),"⚠ amount is missing or is text",IF($D365&lt;0,"Negative — a credit note or a reversal?",""))))</f>
        <v/>
      </c>
    </row>
    <row r="366">
      <c r="A366" s="14" t="n"/>
      <c r="B366" s="6" t="n"/>
      <c r="C366" s="6" t="n"/>
      <c r="D366" s="15" t="n"/>
      <c r="E366" s="16">
        <f>IF($A366="","",IF('P&amp;L'!$B$3="Month",$F366,IF('P&amp;L'!$B$3="Year",TEXT($A366,"yyyy"),$G366)))</f>
        <v/>
      </c>
      <c r="F366" s="16">
        <f>IF($A366="","",TEXT($A366,"yyyy-mm"))</f>
        <v/>
      </c>
      <c r="G366" s="16">
        <f>IF($A366="","",TEXT($A366,"yyyy")&amp;"-Q"&amp;ROUNDUP(MONTH($A366)/3,0))</f>
        <v/>
      </c>
      <c r="H366" s="16">
        <f>IF($A366="","",IFERROR(VLOOKUP($C366,Mapping!$A$5:$G$104,2,FALSE),"⚠ not in Mapping"))</f>
        <v/>
      </c>
      <c r="I366" s="16">
        <f>IF($A366="","",IFERROR(VLOOKUP($C366,Mapping!$A$5:$G$104,3,FALSE),"⚠ unmapped"))</f>
        <v/>
      </c>
      <c r="J366" s="16">
        <f>IF($A366="","",IFERROR(VLOOKUP($C366,Mapping!$A$5:$G$104,4,FALSE),"⚠ unmapped"))</f>
        <v/>
      </c>
      <c r="K366" s="9">
        <f>IF($A366="","",$D366*(1-IFERROR(VLOOKUP($C366,Mapping!$A$5:$G$104,6,FALSE),0)))</f>
        <v/>
      </c>
      <c r="L366" s="16">
        <f>IF($A366="","",IFERROR(VLOOKUP($C366,Mapping!$A$5:$G$104,5,FALSE),""))</f>
        <v/>
      </c>
      <c r="M366" s="9">
        <f>IF($A366="","",$D366*IFERROR(VLOOKUP($C366,Mapping!$A$5:$G$104,6,FALSE),0))</f>
        <v/>
      </c>
      <c r="N366" s="16">
        <f>IF($A366="","",IF(COUNTIFS(Mapping!$A$5:$A$104,$C366)=0,"⚠ account code is not in Mapping",IF(NOT(ISNUMBER($D366)),"⚠ amount is missing or is text",IF($D366&lt;0,"Negative — a credit note or a reversal?",""))))</f>
        <v/>
      </c>
    </row>
    <row r="367">
      <c r="A367" s="14" t="n"/>
      <c r="B367" s="6" t="n"/>
      <c r="C367" s="6" t="n"/>
      <c r="D367" s="15" t="n"/>
      <c r="E367" s="16">
        <f>IF($A367="","",IF('P&amp;L'!$B$3="Month",$F367,IF('P&amp;L'!$B$3="Year",TEXT($A367,"yyyy"),$G367)))</f>
        <v/>
      </c>
      <c r="F367" s="16">
        <f>IF($A367="","",TEXT($A367,"yyyy-mm"))</f>
        <v/>
      </c>
      <c r="G367" s="16">
        <f>IF($A367="","",TEXT($A367,"yyyy")&amp;"-Q"&amp;ROUNDUP(MONTH($A367)/3,0))</f>
        <v/>
      </c>
      <c r="H367" s="16">
        <f>IF($A367="","",IFERROR(VLOOKUP($C367,Mapping!$A$5:$G$104,2,FALSE),"⚠ not in Mapping"))</f>
        <v/>
      </c>
      <c r="I367" s="16">
        <f>IF($A367="","",IFERROR(VLOOKUP($C367,Mapping!$A$5:$G$104,3,FALSE),"⚠ unmapped"))</f>
        <v/>
      </c>
      <c r="J367" s="16">
        <f>IF($A367="","",IFERROR(VLOOKUP($C367,Mapping!$A$5:$G$104,4,FALSE),"⚠ unmapped"))</f>
        <v/>
      </c>
      <c r="K367" s="9">
        <f>IF($A367="","",$D367*(1-IFERROR(VLOOKUP($C367,Mapping!$A$5:$G$104,6,FALSE),0)))</f>
        <v/>
      </c>
      <c r="L367" s="16">
        <f>IF($A367="","",IFERROR(VLOOKUP($C367,Mapping!$A$5:$G$104,5,FALSE),""))</f>
        <v/>
      </c>
      <c r="M367" s="9">
        <f>IF($A367="","",$D367*IFERROR(VLOOKUP($C367,Mapping!$A$5:$G$104,6,FALSE),0))</f>
        <v/>
      </c>
      <c r="N367" s="16">
        <f>IF($A367="","",IF(COUNTIFS(Mapping!$A$5:$A$104,$C367)=0,"⚠ account code is not in Mapping",IF(NOT(ISNUMBER($D367)),"⚠ amount is missing or is text",IF($D367&lt;0,"Negative — a credit note or a reversal?",""))))</f>
        <v/>
      </c>
    </row>
    <row r="368">
      <c r="A368" s="14" t="n"/>
      <c r="B368" s="6" t="n"/>
      <c r="C368" s="6" t="n"/>
      <c r="D368" s="15" t="n"/>
      <c r="E368" s="16">
        <f>IF($A368="","",IF('P&amp;L'!$B$3="Month",$F368,IF('P&amp;L'!$B$3="Year",TEXT($A368,"yyyy"),$G368)))</f>
        <v/>
      </c>
      <c r="F368" s="16">
        <f>IF($A368="","",TEXT($A368,"yyyy-mm"))</f>
        <v/>
      </c>
      <c r="G368" s="16">
        <f>IF($A368="","",TEXT($A368,"yyyy")&amp;"-Q"&amp;ROUNDUP(MONTH($A368)/3,0))</f>
        <v/>
      </c>
      <c r="H368" s="16">
        <f>IF($A368="","",IFERROR(VLOOKUP($C368,Mapping!$A$5:$G$104,2,FALSE),"⚠ not in Mapping"))</f>
        <v/>
      </c>
      <c r="I368" s="16">
        <f>IF($A368="","",IFERROR(VLOOKUP($C368,Mapping!$A$5:$G$104,3,FALSE),"⚠ unmapped"))</f>
        <v/>
      </c>
      <c r="J368" s="16">
        <f>IF($A368="","",IFERROR(VLOOKUP($C368,Mapping!$A$5:$G$104,4,FALSE),"⚠ unmapped"))</f>
        <v/>
      </c>
      <c r="K368" s="9">
        <f>IF($A368="","",$D368*(1-IFERROR(VLOOKUP($C368,Mapping!$A$5:$G$104,6,FALSE),0)))</f>
        <v/>
      </c>
      <c r="L368" s="16">
        <f>IF($A368="","",IFERROR(VLOOKUP($C368,Mapping!$A$5:$G$104,5,FALSE),""))</f>
        <v/>
      </c>
      <c r="M368" s="9">
        <f>IF($A368="","",$D368*IFERROR(VLOOKUP($C368,Mapping!$A$5:$G$104,6,FALSE),0))</f>
        <v/>
      </c>
      <c r="N368" s="16">
        <f>IF($A368="","",IF(COUNTIFS(Mapping!$A$5:$A$104,$C368)=0,"⚠ account code is not in Mapping",IF(NOT(ISNUMBER($D368)),"⚠ amount is missing or is text",IF($D368&lt;0,"Negative — a credit note or a reversal?",""))))</f>
        <v/>
      </c>
    </row>
    <row r="369">
      <c r="A369" s="14" t="n"/>
      <c r="B369" s="6" t="n"/>
      <c r="C369" s="6" t="n"/>
      <c r="D369" s="15" t="n"/>
      <c r="E369" s="16">
        <f>IF($A369="","",IF('P&amp;L'!$B$3="Month",$F369,IF('P&amp;L'!$B$3="Year",TEXT($A369,"yyyy"),$G369)))</f>
        <v/>
      </c>
      <c r="F369" s="16">
        <f>IF($A369="","",TEXT($A369,"yyyy-mm"))</f>
        <v/>
      </c>
      <c r="G369" s="16">
        <f>IF($A369="","",TEXT($A369,"yyyy")&amp;"-Q"&amp;ROUNDUP(MONTH($A369)/3,0))</f>
        <v/>
      </c>
      <c r="H369" s="16">
        <f>IF($A369="","",IFERROR(VLOOKUP($C369,Mapping!$A$5:$G$104,2,FALSE),"⚠ not in Mapping"))</f>
        <v/>
      </c>
      <c r="I369" s="16">
        <f>IF($A369="","",IFERROR(VLOOKUP($C369,Mapping!$A$5:$G$104,3,FALSE),"⚠ unmapped"))</f>
        <v/>
      </c>
      <c r="J369" s="16">
        <f>IF($A369="","",IFERROR(VLOOKUP($C369,Mapping!$A$5:$G$104,4,FALSE),"⚠ unmapped"))</f>
        <v/>
      </c>
      <c r="K369" s="9">
        <f>IF($A369="","",$D369*(1-IFERROR(VLOOKUP($C369,Mapping!$A$5:$G$104,6,FALSE),0)))</f>
        <v/>
      </c>
      <c r="L369" s="16">
        <f>IF($A369="","",IFERROR(VLOOKUP($C369,Mapping!$A$5:$G$104,5,FALSE),""))</f>
        <v/>
      </c>
      <c r="M369" s="9">
        <f>IF($A369="","",$D369*IFERROR(VLOOKUP($C369,Mapping!$A$5:$G$104,6,FALSE),0))</f>
        <v/>
      </c>
      <c r="N369" s="16">
        <f>IF($A369="","",IF(COUNTIFS(Mapping!$A$5:$A$104,$C369)=0,"⚠ account code is not in Mapping",IF(NOT(ISNUMBER($D369)),"⚠ amount is missing or is text",IF($D369&lt;0,"Negative — a credit note or a reversal?",""))))</f>
        <v/>
      </c>
    </row>
    <row r="370">
      <c r="A370" s="14" t="n"/>
      <c r="B370" s="6" t="n"/>
      <c r="C370" s="6" t="n"/>
      <c r="D370" s="15" t="n"/>
      <c r="E370" s="16">
        <f>IF($A370="","",IF('P&amp;L'!$B$3="Month",$F370,IF('P&amp;L'!$B$3="Year",TEXT($A370,"yyyy"),$G370)))</f>
        <v/>
      </c>
      <c r="F370" s="16">
        <f>IF($A370="","",TEXT($A370,"yyyy-mm"))</f>
        <v/>
      </c>
      <c r="G370" s="16">
        <f>IF($A370="","",TEXT($A370,"yyyy")&amp;"-Q"&amp;ROUNDUP(MONTH($A370)/3,0))</f>
        <v/>
      </c>
      <c r="H370" s="16">
        <f>IF($A370="","",IFERROR(VLOOKUP($C370,Mapping!$A$5:$G$104,2,FALSE),"⚠ not in Mapping"))</f>
        <v/>
      </c>
      <c r="I370" s="16">
        <f>IF($A370="","",IFERROR(VLOOKUP($C370,Mapping!$A$5:$G$104,3,FALSE),"⚠ unmapped"))</f>
        <v/>
      </c>
      <c r="J370" s="16">
        <f>IF($A370="","",IFERROR(VLOOKUP($C370,Mapping!$A$5:$G$104,4,FALSE),"⚠ unmapped"))</f>
        <v/>
      </c>
      <c r="K370" s="9">
        <f>IF($A370="","",$D370*(1-IFERROR(VLOOKUP($C370,Mapping!$A$5:$G$104,6,FALSE),0)))</f>
        <v/>
      </c>
      <c r="L370" s="16">
        <f>IF($A370="","",IFERROR(VLOOKUP($C370,Mapping!$A$5:$G$104,5,FALSE),""))</f>
        <v/>
      </c>
      <c r="M370" s="9">
        <f>IF($A370="","",$D370*IFERROR(VLOOKUP($C370,Mapping!$A$5:$G$104,6,FALSE),0))</f>
        <v/>
      </c>
      <c r="N370" s="16">
        <f>IF($A370="","",IF(COUNTIFS(Mapping!$A$5:$A$104,$C370)=0,"⚠ account code is not in Mapping",IF(NOT(ISNUMBER($D370)),"⚠ amount is missing or is text",IF($D370&lt;0,"Negative — a credit note or a reversal?",""))))</f>
        <v/>
      </c>
    </row>
    <row r="371">
      <c r="A371" s="14" t="n"/>
      <c r="B371" s="6" t="n"/>
      <c r="C371" s="6" t="n"/>
      <c r="D371" s="15" t="n"/>
      <c r="E371" s="16">
        <f>IF($A371="","",IF('P&amp;L'!$B$3="Month",$F371,IF('P&amp;L'!$B$3="Year",TEXT($A371,"yyyy"),$G371)))</f>
        <v/>
      </c>
      <c r="F371" s="16">
        <f>IF($A371="","",TEXT($A371,"yyyy-mm"))</f>
        <v/>
      </c>
      <c r="G371" s="16">
        <f>IF($A371="","",TEXT($A371,"yyyy")&amp;"-Q"&amp;ROUNDUP(MONTH($A371)/3,0))</f>
        <v/>
      </c>
      <c r="H371" s="16">
        <f>IF($A371="","",IFERROR(VLOOKUP($C371,Mapping!$A$5:$G$104,2,FALSE),"⚠ not in Mapping"))</f>
        <v/>
      </c>
      <c r="I371" s="16">
        <f>IF($A371="","",IFERROR(VLOOKUP($C371,Mapping!$A$5:$G$104,3,FALSE),"⚠ unmapped"))</f>
        <v/>
      </c>
      <c r="J371" s="16">
        <f>IF($A371="","",IFERROR(VLOOKUP($C371,Mapping!$A$5:$G$104,4,FALSE),"⚠ unmapped"))</f>
        <v/>
      </c>
      <c r="K371" s="9">
        <f>IF($A371="","",$D371*(1-IFERROR(VLOOKUP($C371,Mapping!$A$5:$G$104,6,FALSE),0)))</f>
        <v/>
      </c>
      <c r="L371" s="16">
        <f>IF($A371="","",IFERROR(VLOOKUP($C371,Mapping!$A$5:$G$104,5,FALSE),""))</f>
        <v/>
      </c>
      <c r="M371" s="9">
        <f>IF($A371="","",$D371*IFERROR(VLOOKUP($C371,Mapping!$A$5:$G$104,6,FALSE),0))</f>
        <v/>
      </c>
      <c r="N371" s="16">
        <f>IF($A371="","",IF(COUNTIFS(Mapping!$A$5:$A$104,$C371)=0,"⚠ account code is not in Mapping",IF(NOT(ISNUMBER($D371)),"⚠ amount is missing or is text",IF($D371&lt;0,"Negative — a credit note or a reversal?",""))))</f>
        <v/>
      </c>
    </row>
    <row r="372">
      <c r="A372" s="14" t="n"/>
      <c r="B372" s="6" t="n"/>
      <c r="C372" s="6" t="n"/>
      <c r="D372" s="15" t="n"/>
      <c r="E372" s="16">
        <f>IF($A372="","",IF('P&amp;L'!$B$3="Month",$F372,IF('P&amp;L'!$B$3="Year",TEXT($A372,"yyyy"),$G372)))</f>
        <v/>
      </c>
      <c r="F372" s="16">
        <f>IF($A372="","",TEXT($A372,"yyyy-mm"))</f>
        <v/>
      </c>
      <c r="G372" s="16">
        <f>IF($A372="","",TEXT($A372,"yyyy")&amp;"-Q"&amp;ROUNDUP(MONTH($A372)/3,0))</f>
        <v/>
      </c>
      <c r="H372" s="16">
        <f>IF($A372="","",IFERROR(VLOOKUP($C372,Mapping!$A$5:$G$104,2,FALSE),"⚠ not in Mapping"))</f>
        <v/>
      </c>
      <c r="I372" s="16">
        <f>IF($A372="","",IFERROR(VLOOKUP($C372,Mapping!$A$5:$G$104,3,FALSE),"⚠ unmapped"))</f>
        <v/>
      </c>
      <c r="J372" s="16">
        <f>IF($A372="","",IFERROR(VLOOKUP($C372,Mapping!$A$5:$G$104,4,FALSE),"⚠ unmapped"))</f>
        <v/>
      </c>
      <c r="K372" s="9">
        <f>IF($A372="","",$D372*(1-IFERROR(VLOOKUP($C372,Mapping!$A$5:$G$104,6,FALSE),0)))</f>
        <v/>
      </c>
      <c r="L372" s="16">
        <f>IF($A372="","",IFERROR(VLOOKUP($C372,Mapping!$A$5:$G$104,5,FALSE),""))</f>
        <v/>
      </c>
      <c r="M372" s="9">
        <f>IF($A372="","",$D372*IFERROR(VLOOKUP($C372,Mapping!$A$5:$G$104,6,FALSE),0))</f>
        <v/>
      </c>
      <c r="N372" s="16">
        <f>IF($A372="","",IF(COUNTIFS(Mapping!$A$5:$A$104,$C372)=0,"⚠ account code is not in Mapping",IF(NOT(ISNUMBER($D372)),"⚠ amount is missing or is text",IF($D372&lt;0,"Negative — a credit note or a reversal?",""))))</f>
        <v/>
      </c>
    </row>
    <row r="373">
      <c r="A373" s="14" t="n"/>
      <c r="B373" s="6" t="n"/>
      <c r="C373" s="6" t="n"/>
      <c r="D373" s="15" t="n"/>
      <c r="E373" s="16">
        <f>IF($A373="","",IF('P&amp;L'!$B$3="Month",$F373,IF('P&amp;L'!$B$3="Year",TEXT($A373,"yyyy"),$G373)))</f>
        <v/>
      </c>
      <c r="F373" s="16">
        <f>IF($A373="","",TEXT($A373,"yyyy-mm"))</f>
        <v/>
      </c>
      <c r="G373" s="16">
        <f>IF($A373="","",TEXT($A373,"yyyy")&amp;"-Q"&amp;ROUNDUP(MONTH($A373)/3,0))</f>
        <v/>
      </c>
      <c r="H373" s="16">
        <f>IF($A373="","",IFERROR(VLOOKUP($C373,Mapping!$A$5:$G$104,2,FALSE),"⚠ not in Mapping"))</f>
        <v/>
      </c>
      <c r="I373" s="16">
        <f>IF($A373="","",IFERROR(VLOOKUP($C373,Mapping!$A$5:$G$104,3,FALSE),"⚠ unmapped"))</f>
        <v/>
      </c>
      <c r="J373" s="16">
        <f>IF($A373="","",IFERROR(VLOOKUP($C373,Mapping!$A$5:$G$104,4,FALSE),"⚠ unmapped"))</f>
        <v/>
      </c>
      <c r="K373" s="9">
        <f>IF($A373="","",$D373*(1-IFERROR(VLOOKUP($C373,Mapping!$A$5:$G$104,6,FALSE),0)))</f>
        <v/>
      </c>
      <c r="L373" s="16">
        <f>IF($A373="","",IFERROR(VLOOKUP($C373,Mapping!$A$5:$G$104,5,FALSE),""))</f>
        <v/>
      </c>
      <c r="M373" s="9">
        <f>IF($A373="","",$D373*IFERROR(VLOOKUP($C373,Mapping!$A$5:$G$104,6,FALSE),0))</f>
        <v/>
      </c>
      <c r="N373" s="16">
        <f>IF($A373="","",IF(COUNTIFS(Mapping!$A$5:$A$104,$C373)=0,"⚠ account code is not in Mapping",IF(NOT(ISNUMBER($D373)),"⚠ amount is missing or is text",IF($D373&lt;0,"Negative — a credit note or a reversal?",""))))</f>
        <v/>
      </c>
    </row>
    <row r="374">
      <c r="A374" s="14" t="n"/>
      <c r="B374" s="6" t="n"/>
      <c r="C374" s="6" t="n"/>
      <c r="D374" s="15" t="n"/>
      <c r="E374" s="16">
        <f>IF($A374="","",IF('P&amp;L'!$B$3="Month",$F374,IF('P&amp;L'!$B$3="Year",TEXT($A374,"yyyy"),$G374)))</f>
        <v/>
      </c>
      <c r="F374" s="16">
        <f>IF($A374="","",TEXT($A374,"yyyy-mm"))</f>
        <v/>
      </c>
      <c r="G374" s="16">
        <f>IF($A374="","",TEXT($A374,"yyyy")&amp;"-Q"&amp;ROUNDUP(MONTH($A374)/3,0))</f>
        <v/>
      </c>
      <c r="H374" s="16">
        <f>IF($A374="","",IFERROR(VLOOKUP($C374,Mapping!$A$5:$G$104,2,FALSE),"⚠ not in Mapping"))</f>
        <v/>
      </c>
      <c r="I374" s="16">
        <f>IF($A374="","",IFERROR(VLOOKUP($C374,Mapping!$A$5:$G$104,3,FALSE),"⚠ unmapped"))</f>
        <v/>
      </c>
      <c r="J374" s="16">
        <f>IF($A374="","",IFERROR(VLOOKUP($C374,Mapping!$A$5:$G$104,4,FALSE),"⚠ unmapped"))</f>
        <v/>
      </c>
      <c r="K374" s="9">
        <f>IF($A374="","",$D374*(1-IFERROR(VLOOKUP($C374,Mapping!$A$5:$G$104,6,FALSE),0)))</f>
        <v/>
      </c>
      <c r="L374" s="16">
        <f>IF($A374="","",IFERROR(VLOOKUP($C374,Mapping!$A$5:$G$104,5,FALSE),""))</f>
        <v/>
      </c>
      <c r="M374" s="9">
        <f>IF($A374="","",$D374*IFERROR(VLOOKUP($C374,Mapping!$A$5:$G$104,6,FALSE),0))</f>
        <v/>
      </c>
      <c r="N374" s="16">
        <f>IF($A374="","",IF(COUNTIFS(Mapping!$A$5:$A$104,$C374)=0,"⚠ account code is not in Mapping",IF(NOT(ISNUMBER($D374)),"⚠ amount is missing or is text",IF($D374&lt;0,"Negative — a credit note or a reversal?",""))))</f>
        <v/>
      </c>
    </row>
    <row r="375">
      <c r="A375" s="14" t="n"/>
      <c r="B375" s="6" t="n"/>
      <c r="C375" s="6" t="n"/>
      <c r="D375" s="15" t="n"/>
      <c r="E375" s="16">
        <f>IF($A375="","",IF('P&amp;L'!$B$3="Month",$F375,IF('P&amp;L'!$B$3="Year",TEXT($A375,"yyyy"),$G375)))</f>
        <v/>
      </c>
      <c r="F375" s="16">
        <f>IF($A375="","",TEXT($A375,"yyyy-mm"))</f>
        <v/>
      </c>
      <c r="G375" s="16">
        <f>IF($A375="","",TEXT($A375,"yyyy")&amp;"-Q"&amp;ROUNDUP(MONTH($A375)/3,0))</f>
        <v/>
      </c>
      <c r="H375" s="16">
        <f>IF($A375="","",IFERROR(VLOOKUP($C375,Mapping!$A$5:$G$104,2,FALSE),"⚠ not in Mapping"))</f>
        <v/>
      </c>
      <c r="I375" s="16">
        <f>IF($A375="","",IFERROR(VLOOKUP($C375,Mapping!$A$5:$G$104,3,FALSE),"⚠ unmapped"))</f>
        <v/>
      </c>
      <c r="J375" s="16">
        <f>IF($A375="","",IFERROR(VLOOKUP($C375,Mapping!$A$5:$G$104,4,FALSE),"⚠ unmapped"))</f>
        <v/>
      </c>
      <c r="K375" s="9">
        <f>IF($A375="","",$D375*(1-IFERROR(VLOOKUP($C375,Mapping!$A$5:$G$104,6,FALSE),0)))</f>
        <v/>
      </c>
      <c r="L375" s="16">
        <f>IF($A375="","",IFERROR(VLOOKUP($C375,Mapping!$A$5:$G$104,5,FALSE),""))</f>
        <v/>
      </c>
      <c r="M375" s="9">
        <f>IF($A375="","",$D375*IFERROR(VLOOKUP($C375,Mapping!$A$5:$G$104,6,FALSE),0))</f>
        <v/>
      </c>
      <c r="N375" s="16">
        <f>IF($A375="","",IF(COUNTIFS(Mapping!$A$5:$A$104,$C375)=0,"⚠ account code is not in Mapping",IF(NOT(ISNUMBER($D375)),"⚠ amount is missing or is text",IF($D375&lt;0,"Negative — a credit note or a reversal?",""))))</f>
        <v/>
      </c>
    </row>
    <row r="376">
      <c r="A376" s="14" t="n"/>
      <c r="B376" s="6" t="n"/>
      <c r="C376" s="6" t="n"/>
      <c r="D376" s="15" t="n"/>
      <c r="E376" s="16">
        <f>IF($A376="","",IF('P&amp;L'!$B$3="Month",$F376,IF('P&amp;L'!$B$3="Year",TEXT($A376,"yyyy"),$G376)))</f>
        <v/>
      </c>
      <c r="F376" s="16">
        <f>IF($A376="","",TEXT($A376,"yyyy-mm"))</f>
        <v/>
      </c>
      <c r="G376" s="16">
        <f>IF($A376="","",TEXT($A376,"yyyy")&amp;"-Q"&amp;ROUNDUP(MONTH($A376)/3,0))</f>
        <v/>
      </c>
      <c r="H376" s="16">
        <f>IF($A376="","",IFERROR(VLOOKUP($C376,Mapping!$A$5:$G$104,2,FALSE),"⚠ not in Mapping"))</f>
        <v/>
      </c>
      <c r="I376" s="16">
        <f>IF($A376="","",IFERROR(VLOOKUP($C376,Mapping!$A$5:$G$104,3,FALSE),"⚠ unmapped"))</f>
        <v/>
      </c>
      <c r="J376" s="16">
        <f>IF($A376="","",IFERROR(VLOOKUP($C376,Mapping!$A$5:$G$104,4,FALSE),"⚠ unmapped"))</f>
        <v/>
      </c>
      <c r="K376" s="9">
        <f>IF($A376="","",$D376*(1-IFERROR(VLOOKUP($C376,Mapping!$A$5:$G$104,6,FALSE),0)))</f>
        <v/>
      </c>
      <c r="L376" s="16">
        <f>IF($A376="","",IFERROR(VLOOKUP($C376,Mapping!$A$5:$G$104,5,FALSE),""))</f>
        <v/>
      </c>
      <c r="M376" s="9">
        <f>IF($A376="","",$D376*IFERROR(VLOOKUP($C376,Mapping!$A$5:$G$104,6,FALSE),0))</f>
        <v/>
      </c>
      <c r="N376" s="16">
        <f>IF($A376="","",IF(COUNTIFS(Mapping!$A$5:$A$104,$C376)=0,"⚠ account code is not in Mapping",IF(NOT(ISNUMBER($D376)),"⚠ amount is missing or is text",IF($D376&lt;0,"Negative — a credit note or a reversal?",""))))</f>
        <v/>
      </c>
    </row>
    <row r="377">
      <c r="A377" s="14" t="n"/>
      <c r="B377" s="6" t="n"/>
      <c r="C377" s="6" t="n"/>
      <c r="D377" s="15" t="n"/>
      <c r="E377" s="16">
        <f>IF($A377="","",IF('P&amp;L'!$B$3="Month",$F377,IF('P&amp;L'!$B$3="Year",TEXT($A377,"yyyy"),$G377)))</f>
        <v/>
      </c>
      <c r="F377" s="16">
        <f>IF($A377="","",TEXT($A377,"yyyy-mm"))</f>
        <v/>
      </c>
      <c r="G377" s="16">
        <f>IF($A377="","",TEXT($A377,"yyyy")&amp;"-Q"&amp;ROUNDUP(MONTH($A377)/3,0))</f>
        <v/>
      </c>
      <c r="H377" s="16">
        <f>IF($A377="","",IFERROR(VLOOKUP($C377,Mapping!$A$5:$G$104,2,FALSE),"⚠ not in Mapping"))</f>
        <v/>
      </c>
      <c r="I377" s="16">
        <f>IF($A377="","",IFERROR(VLOOKUP($C377,Mapping!$A$5:$G$104,3,FALSE),"⚠ unmapped"))</f>
        <v/>
      </c>
      <c r="J377" s="16">
        <f>IF($A377="","",IFERROR(VLOOKUP($C377,Mapping!$A$5:$G$104,4,FALSE),"⚠ unmapped"))</f>
        <v/>
      </c>
      <c r="K377" s="9">
        <f>IF($A377="","",$D377*(1-IFERROR(VLOOKUP($C377,Mapping!$A$5:$G$104,6,FALSE),0)))</f>
        <v/>
      </c>
      <c r="L377" s="16">
        <f>IF($A377="","",IFERROR(VLOOKUP($C377,Mapping!$A$5:$G$104,5,FALSE),""))</f>
        <v/>
      </c>
      <c r="M377" s="9">
        <f>IF($A377="","",$D377*IFERROR(VLOOKUP($C377,Mapping!$A$5:$G$104,6,FALSE),0))</f>
        <v/>
      </c>
      <c r="N377" s="16">
        <f>IF($A377="","",IF(COUNTIFS(Mapping!$A$5:$A$104,$C377)=0,"⚠ account code is not in Mapping",IF(NOT(ISNUMBER($D377)),"⚠ amount is missing or is text",IF($D377&lt;0,"Negative — a credit note or a reversal?",""))))</f>
        <v/>
      </c>
    </row>
    <row r="378">
      <c r="A378" s="14" t="n"/>
      <c r="B378" s="6" t="n"/>
      <c r="C378" s="6" t="n"/>
      <c r="D378" s="15" t="n"/>
      <c r="E378" s="16">
        <f>IF($A378="","",IF('P&amp;L'!$B$3="Month",$F378,IF('P&amp;L'!$B$3="Year",TEXT($A378,"yyyy"),$G378)))</f>
        <v/>
      </c>
      <c r="F378" s="16">
        <f>IF($A378="","",TEXT($A378,"yyyy-mm"))</f>
        <v/>
      </c>
      <c r="G378" s="16">
        <f>IF($A378="","",TEXT($A378,"yyyy")&amp;"-Q"&amp;ROUNDUP(MONTH($A378)/3,0))</f>
        <v/>
      </c>
      <c r="H378" s="16">
        <f>IF($A378="","",IFERROR(VLOOKUP($C378,Mapping!$A$5:$G$104,2,FALSE),"⚠ not in Mapping"))</f>
        <v/>
      </c>
      <c r="I378" s="16">
        <f>IF($A378="","",IFERROR(VLOOKUP($C378,Mapping!$A$5:$G$104,3,FALSE),"⚠ unmapped"))</f>
        <v/>
      </c>
      <c r="J378" s="16">
        <f>IF($A378="","",IFERROR(VLOOKUP($C378,Mapping!$A$5:$G$104,4,FALSE),"⚠ unmapped"))</f>
        <v/>
      </c>
      <c r="K378" s="9">
        <f>IF($A378="","",$D378*(1-IFERROR(VLOOKUP($C378,Mapping!$A$5:$G$104,6,FALSE),0)))</f>
        <v/>
      </c>
      <c r="L378" s="16">
        <f>IF($A378="","",IFERROR(VLOOKUP($C378,Mapping!$A$5:$G$104,5,FALSE),""))</f>
        <v/>
      </c>
      <c r="M378" s="9">
        <f>IF($A378="","",$D378*IFERROR(VLOOKUP($C378,Mapping!$A$5:$G$104,6,FALSE),0))</f>
        <v/>
      </c>
      <c r="N378" s="16">
        <f>IF($A378="","",IF(COUNTIFS(Mapping!$A$5:$A$104,$C378)=0,"⚠ account code is not in Mapping",IF(NOT(ISNUMBER($D378)),"⚠ amount is missing or is text",IF($D378&lt;0,"Negative — a credit note or a reversal?",""))))</f>
        <v/>
      </c>
    </row>
    <row r="379">
      <c r="A379" s="14" t="n"/>
      <c r="B379" s="6" t="n"/>
      <c r="C379" s="6" t="n"/>
      <c r="D379" s="15" t="n"/>
      <c r="E379" s="16">
        <f>IF($A379="","",IF('P&amp;L'!$B$3="Month",$F379,IF('P&amp;L'!$B$3="Year",TEXT($A379,"yyyy"),$G379)))</f>
        <v/>
      </c>
      <c r="F379" s="16">
        <f>IF($A379="","",TEXT($A379,"yyyy-mm"))</f>
        <v/>
      </c>
      <c r="G379" s="16">
        <f>IF($A379="","",TEXT($A379,"yyyy")&amp;"-Q"&amp;ROUNDUP(MONTH($A379)/3,0))</f>
        <v/>
      </c>
      <c r="H379" s="16">
        <f>IF($A379="","",IFERROR(VLOOKUP($C379,Mapping!$A$5:$G$104,2,FALSE),"⚠ not in Mapping"))</f>
        <v/>
      </c>
      <c r="I379" s="16">
        <f>IF($A379="","",IFERROR(VLOOKUP($C379,Mapping!$A$5:$G$104,3,FALSE),"⚠ unmapped"))</f>
        <v/>
      </c>
      <c r="J379" s="16">
        <f>IF($A379="","",IFERROR(VLOOKUP($C379,Mapping!$A$5:$G$104,4,FALSE),"⚠ unmapped"))</f>
        <v/>
      </c>
      <c r="K379" s="9">
        <f>IF($A379="","",$D379*(1-IFERROR(VLOOKUP($C379,Mapping!$A$5:$G$104,6,FALSE),0)))</f>
        <v/>
      </c>
      <c r="L379" s="16">
        <f>IF($A379="","",IFERROR(VLOOKUP($C379,Mapping!$A$5:$G$104,5,FALSE),""))</f>
        <v/>
      </c>
      <c r="M379" s="9">
        <f>IF($A379="","",$D379*IFERROR(VLOOKUP($C379,Mapping!$A$5:$G$104,6,FALSE),0))</f>
        <v/>
      </c>
      <c r="N379" s="16">
        <f>IF($A379="","",IF(COUNTIFS(Mapping!$A$5:$A$104,$C379)=0,"⚠ account code is not in Mapping",IF(NOT(ISNUMBER($D379)),"⚠ amount is missing or is text",IF($D379&lt;0,"Negative — a credit note or a reversal?",""))))</f>
        <v/>
      </c>
    </row>
    <row r="380">
      <c r="A380" s="14" t="n"/>
      <c r="B380" s="6" t="n"/>
      <c r="C380" s="6" t="n"/>
      <c r="D380" s="15" t="n"/>
      <c r="E380" s="16">
        <f>IF($A380="","",IF('P&amp;L'!$B$3="Month",$F380,IF('P&amp;L'!$B$3="Year",TEXT($A380,"yyyy"),$G380)))</f>
        <v/>
      </c>
      <c r="F380" s="16">
        <f>IF($A380="","",TEXT($A380,"yyyy-mm"))</f>
        <v/>
      </c>
      <c r="G380" s="16">
        <f>IF($A380="","",TEXT($A380,"yyyy")&amp;"-Q"&amp;ROUNDUP(MONTH($A380)/3,0))</f>
        <v/>
      </c>
      <c r="H380" s="16">
        <f>IF($A380="","",IFERROR(VLOOKUP($C380,Mapping!$A$5:$G$104,2,FALSE),"⚠ not in Mapping"))</f>
        <v/>
      </c>
      <c r="I380" s="16">
        <f>IF($A380="","",IFERROR(VLOOKUP($C380,Mapping!$A$5:$G$104,3,FALSE),"⚠ unmapped"))</f>
        <v/>
      </c>
      <c r="J380" s="16">
        <f>IF($A380="","",IFERROR(VLOOKUP($C380,Mapping!$A$5:$G$104,4,FALSE),"⚠ unmapped"))</f>
        <v/>
      </c>
      <c r="K380" s="9">
        <f>IF($A380="","",$D380*(1-IFERROR(VLOOKUP($C380,Mapping!$A$5:$G$104,6,FALSE),0)))</f>
        <v/>
      </c>
      <c r="L380" s="16">
        <f>IF($A380="","",IFERROR(VLOOKUP($C380,Mapping!$A$5:$G$104,5,FALSE),""))</f>
        <v/>
      </c>
      <c r="M380" s="9">
        <f>IF($A380="","",$D380*IFERROR(VLOOKUP($C380,Mapping!$A$5:$G$104,6,FALSE),0))</f>
        <v/>
      </c>
      <c r="N380" s="16">
        <f>IF($A380="","",IF(COUNTIFS(Mapping!$A$5:$A$104,$C380)=0,"⚠ account code is not in Mapping",IF(NOT(ISNUMBER($D380)),"⚠ amount is missing or is text",IF($D380&lt;0,"Negative — a credit note or a reversal?",""))))</f>
        <v/>
      </c>
    </row>
    <row r="381">
      <c r="A381" s="14" t="n"/>
      <c r="B381" s="6" t="n"/>
      <c r="C381" s="6" t="n"/>
      <c r="D381" s="15" t="n"/>
      <c r="E381" s="16">
        <f>IF($A381="","",IF('P&amp;L'!$B$3="Month",$F381,IF('P&amp;L'!$B$3="Year",TEXT($A381,"yyyy"),$G381)))</f>
        <v/>
      </c>
      <c r="F381" s="16">
        <f>IF($A381="","",TEXT($A381,"yyyy-mm"))</f>
        <v/>
      </c>
      <c r="G381" s="16">
        <f>IF($A381="","",TEXT($A381,"yyyy")&amp;"-Q"&amp;ROUNDUP(MONTH($A381)/3,0))</f>
        <v/>
      </c>
      <c r="H381" s="16">
        <f>IF($A381="","",IFERROR(VLOOKUP($C381,Mapping!$A$5:$G$104,2,FALSE),"⚠ not in Mapping"))</f>
        <v/>
      </c>
      <c r="I381" s="16">
        <f>IF($A381="","",IFERROR(VLOOKUP($C381,Mapping!$A$5:$G$104,3,FALSE),"⚠ unmapped"))</f>
        <v/>
      </c>
      <c r="J381" s="16">
        <f>IF($A381="","",IFERROR(VLOOKUP($C381,Mapping!$A$5:$G$104,4,FALSE),"⚠ unmapped"))</f>
        <v/>
      </c>
      <c r="K381" s="9">
        <f>IF($A381="","",$D381*(1-IFERROR(VLOOKUP($C381,Mapping!$A$5:$G$104,6,FALSE),0)))</f>
        <v/>
      </c>
      <c r="L381" s="16">
        <f>IF($A381="","",IFERROR(VLOOKUP($C381,Mapping!$A$5:$G$104,5,FALSE),""))</f>
        <v/>
      </c>
      <c r="M381" s="9">
        <f>IF($A381="","",$D381*IFERROR(VLOOKUP($C381,Mapping!$A$5:$G$104,6,FALSE),0))</f>
        <v/>
      </c>
      <c r="N381" s="16">
        <f>IF($A381="","",IF(COUNTIFS(Mapping!$A$5:$A$104,$C381)=0,"⚠ account code is not in Mapping",IF(NOT(ISNUMBER($D381)),"⚠ amount is missing or is text",IF($D381&lt;0,"Negative — a credit note or a reversal?",""))))</f>
        <v/>
      </c>
    </row>
    <row r="382">
      <c r="A382" s="14" t="n"/>
      <c r="B382" s="6" t="n"/>
      <c r="C382" s="6" t="n"/>
      <c r="D382" s="15" t="n"/>
      <c r="E382" s="16">
        <f>IF($A382="","",IF('P&amp;L'!$B$3="Month",$F382,IF('P&amp;L'!$B$3="Year",TEXT($A382,"yyyy"),$G382)))</f>
        <v/>
      </c>
      <c r="F382" s="16">
        <f>IF($A382="","",TEXT($A382,"yyyy-mm"))</f>
        <v/>
      </c>
      <c r="G382" s="16">
        <f>IF($A382="","",TEXT($A382,"yyyy")&amp;"-Q"&amp;ROUNDUP(MONTH($A382)/3,0))</f>
        <v/>
      </c>
      <c r="H382" s="16">
        <f>IF($A382="","",IFERROR(VLOOKUP($C382,Mapping!$A$5:$G$104,2,FALSE),"⚠ not in Mapping"))</f>
        <v/>
      </c>
      <c r="I382" s="16">
        <f>IF($A382="","",IFERROR(VLOOKUP($C382,Mapping!$A$5:$G$104,3,FALSE),"⚠ unmapped"))</f>
        <v/>
      </c>
      <c r="J382" s="16">
        <f>IF($A382="","",IFERROR(VLOOKUP($C382,Mapping!$A$5:$G$104,4,FALSE),"⚠ unmapped"))</f>
        <v/>
      </c>
      <c r="K382" s="9">
        <f>IF($A382="","",$D382*(1-IFERROR(VLOOKUP($C382,Mapping!$A$5:$G$104,6,FALSE),0)))</f>
        <v/>
      </c>
      <c r="L382" s="16">
        <f>IF($A382="","",IFERROR(VLOOKUP($C382,Mapping!$A$5:$G$104,5,FALSE),""))</f>
        <v/>
      </c>
      <c r="M382" s="9">
        <f>IF($A382="","",$D382*IFERROR(VLOOKUP($C382,Mapping!$A$5:$G$104,6,FALSE),0))</f>
        <v/>
      </c>
      <c r="N382" s="16">
        <f>IF($A382="","",IF(COUNTIFS(Mapping!$A$5:$A$104,$C382)=0,"⚠ account code is not in Mapping",IF(NOT(ISNUMBER($D382)),"⚠ amount is missing or is text",IF($D382&lt;0,"Negative — a credit note or a reversal?",""))))</f>
        <v/>
      </c>
    </row>
    <row r="383">
      <c r="A383" s="14" t="n"/>
      <c r="B383" s="6" t="n"/>
      <c r="C383" s="6" t="n"/>
      <c r="D383" s="15" t="n"/>
      <c r="E383" s="16">
        <f>IF($A383="","",IF('P&amp;L'!$B$3="Month",$F383,IF('P&amp;L'!$B$3="Year",TEXT($A383,"yyyy"),$G383)))</f>
        <v/>
      </c>
      <c r="F383" s="16">
        <f>IF($A383="","",TEXT($A383,"yyyy-mm"))</f>
        <v/>
      </c>
      <c r="G383" s="16">
        <f>IF($A383="","",TEXT($A383,"yyyy")&amp;"-Q"&amp;ROUNDUP(MONTH($A383)/3,0))</f>
        <v/>
      </c>
      <c r="H383" s="16">
        <f>IF($A383="","",IFERROR(VLOOKUP($C383,Mapping!$A$5:$G$104,2,FALSE),"⚠ not in Mapping"))</f>
        <v/>
      </c>
      <c r="I383" s="16">
        <f>IF($A383="","",IFERROR(VLOOKUP($C383,Mapping!$A$5:$G$104,3,FALSE),"⚠ unmapped"))</f>
        <v/>
      </c>
      <c r="J383" s="16">
        <f>IF($A383="","",IFERROR(VLOOKUP($C383,Mapping!$A$5:$G$104,4,FALSE),"⚠ unmapped"))</f>
        <v/>
      </c>
      <c r="K383" s="9">
        <f>IF($A383="","",$D383*(1-IFERROR(VLOOKUP($C383,Mapping!$A$5:$G$104,6,FALSE),0)))</f>
        <v/>
      </c>
      <c r="L383" s="16">
        <f>IF($A383="","",IFERROR(VLOOKUP($C383,Mapping!$A$5:$G$104,5,FALSE),""))</f>
        <v/>
      </c>
      <c r="M383" s="9">
        <f>IF($A383="","",$D383*IFERROR(VLOOKUP($C383,Mapping!$A$5:$G$104,6,FALSE),0))</f>
        <v/>
      </c>
      <c r="N383" s="16">
        <f>IF($A383="","",IF(COUNTIFS(Mapping!$A$5:$A$104,$C383)=0,"⚠ account code is not in Mapping",IF(NOT(ISNUMBER($D383)),"⚠ amount is missing or is text",IF($D383&lt;0,"Negative — a credit note or a reversal?",""))))</f>
        <v/>
      </c>
    </row>
    <row r="384">
      <c r="A384" s="14" t="n"/>
      <c r="B384" s="6" t="n"/>
      <c r="C384" s="6" t="n"/>
      <c r="D384" s="15" t="n"/>
      <c r="E384" s="16">
        <f>IF($A384="","",IF('P&amp;L'!$B$3="Month",$F384,IF('P&amp;L'!$B$3="Year",TEXT($A384,"yyyy"),$G384)))</f>
        <v/>
      </c>
      <c r="F384" s="16">
        <f>IF($A384="","",TEXT($A384,"yyyy-mm"))</f>
        <v/>
      </c>
      <c r="G384" s="16">
        <f>IF($A384="","",TEXT($A384,"yyyy")&amp;"-Q"&amp;ROUNDUP(MONTH($A384)/3,0))</f>
        <v/>
      </c>
      <c r="H384" s="16">
        <f>IF($A384="","",IFERROR(VLOOKUP($C384,Mapping!$A$5:$G$104,2,FALSE),"⚠ not in Mapping"))</f>
        <v/>
      </c>
      <c r="I384" s="16">
        <f>IF($A384="","",IFERROR(VLOOKUP($C384,Mapping!$A$5:$G$104,3,FALSE),"⚠ unmapped"))</f>
        <v/>
      </c>
      <c r="J384" s="16">
        <f>IF($A384="","",IFERROR(VLOOKUP($C384,Mapping!$A$5:$G$104,4,FALSE),"⚠ unmapped"))</f>
        <v/>
      </c>
      <c r="K384" s="9">
        <f>IF($A384="","",$D384*(1-IFERROR(VLOOKUP($C384,Mapping!$A$5:$G$104,6,FALSE),0)))</f>
        <v/>
      </c>
      <c r="L384" s="16">
        <f>IF($A384="","",IFERROR(VLOOKUP($C384,Mapping!$A$5:$G$104,5,FALSE),""))</f>
        <v/>
      </c>
      <c r="M384" s="9">
        <f>IF($A384="","",$D384*IFERROR(VLOOKUP($C384,Mapping!$A$5:$G$104,6,FALSE),0))</f>
        <v/>
      </c>
      <c r="N384" s="16">
        <f>IF($A384="","",IF(COUNTIFS(Mapping!$A$5:$A$104,$C384)=0,"⚠ account code is not in Mapping",IF(NOT(ISNUMBER($D384)),"⚠ amount is missing or is text",IF($D384&lt;0,"Negative — a credit note or a reversal?",""))))</f>
        <v/>
      </c>
    </row>
    <row r="385">
      <c r="A385" s="14" t="n"/>
      <c r="B385" s="6" t="n"/>
      <c r="C385" s="6" t="n"/>
      <c r="D385" s="15" t="n"/>
      <c r="E385" s="16">
        <f>IF($A385="","",IF('P&amp;L'!$B$3="Month",$F385,IF('P&amp;L'!$B$3="Year",TEXT($A385,"yyyy"),$G385)))</f>
        <v/>
      </c>
      <c r="F385" s="16">
        <f>IF($A385="","",TEXT($A385,"yyyy-mm"))</f>
        <v/>
      </c>
      <c r="G385" s="16">
        <f>IF($A385="","",TEXT($A385,"yyyy")&amp;"-Q"&amp;ROUNDUP(MONTH($A385)/3,0))</f>
        <v/>
      </c>
      <c r="H385" s="16">
        <f>IF($A385="","",IFERROR(VLOOKUP($C385,Mapping!$A$5:$G$104,2,FALSE),"⚠ not in Mapping"))</f>
        <v/>
      </c>
      <c r="I385" s="16">
        <f>IF($A385="","",IFERROR(VLOOKUP($C385,Mapping!$A$5:$G$104,3,FALSE),"⚠ unmapped"))</f>
        <v/>
      </c>
      <c r="J385" s="16">
        <f>IF($A385="","",IFERROR(VLOOKUP($C385,Mapping!$A$5:$G$104,4,FALSE),"⚠ unmapped"))</f>
        <v/>
      </c>
      <c r="K385" s="9">
        <f>IF($A385="","",$D385*(1-IFERROR(VLOOKUP($C385,Mapping!$A$5:$G$104,6,FALSE),0)))</f>
        <v/>
      </c>
      <c r="L385" s="16">
        <f>IF($A385="","",IFERROR(VLOOKUP($C385,Mapping!$A$5:$G$104,5,FALSE),""))</f>
        <v/>
      </c>
      <c r="M385" s="9">
        <f>IF($A385="","",$D385*IFERROR(VLOOKUP($C385,Mapping!$A$5:$G$104,6,FALSE),0))</f>
        <v/>
      </c>
      <c r="N385" s="16">
        <f>IF($A385="","",IF(COUNTIFS(Mapping!$A$5:$A$104,$C385)=0,"⚠ account code is not in Mapping",IF(NOT(ISNUMBER($D385)),"⚠ amount is missing or is text",IF($D385&lt;0,"Negative — a credit note or a reversal?",""))))</f>
        <v/>
      </c>
    </row>
    <row r="386">
      <c r="A386" s="14" t="n"/>
      <c r="B386" s="6" t="n"/>
      <c r="C386" s="6" t="n"/>
      <c r="D386" s="15" t="n"/>
      <c r="E386" s="16">
        <f>IF($A386="","",IF('P&amp;L'!$B$3="Month",$F386,IF('P&amp;L'!$B$3="Year",TEXT($A386,"yyyy"),$G386)))</f>
        <v/>
      </c>
      <c r="F386" s="16">
        <f>IF($A386="","",TEXT($A386,"yyyy-mm"))</f>
        <v/>
      </c>
      <c r="G386" s="16">
        <f>IF($A386="","",TEXT($A386,"yyyy")&amp;"-Q"&amp;ROUNDUP(MONTH($A386)/3,0))</f>
        <v/>
      </c>
      <c r="H386" s="16">
        <f>IF($A386="","",IFERROR(VLOOKUP($C386,Mapping!$A$5:$G$104,2,FALSE),"⚠ not in Mapping"))</f>
        <v/>
      </c>
      <c r="I386" s="16">
        <f>IF($A386="","",IFERROR(VLOOKUP($C386,Mapping!$A$5:$G$104,3,FALSE),"⚠ unmapped"))</f>
        <v/>
      </c>
      <c r="J386" s="16">
        <f>IF($A386="","",IFERROR(VLOOKUP($C386,Mapping!$A$5:$G$104,4,FALSE),"⚠ unmapped"))</f>
        <v/>
      </c>
      <c r="K386" s="9">
        <f>IF($A386="","",$D386*(1-IFERROR(VLOOKUP($C386,Mapping!$A$5:$G$104,6,FALSE),0)))</f>
        <v/>
      </c>
      <c r="L386" s="16">
        <f>IF($A386="","",IFERROR(VLOOKUP($C386,Mapping!$A$5:$G$104,5,FALSE),""))</f>
        <v/>
      </c>
      <c r="M386" s="9">
        <f>IF($A386="","",$D386*IFERROR(VLOOKUP($C386,Mapping!$A$5:$G$104,6,FALSE),0))</f>
        <v/>
      </c>
      <c r="N386" s="16">
        <f>IF($A386="","",IF(COUNTIFS(Mapping!$A$5:$A$104,$C386)=0,"⚠ account code is not in Mapping",IF(NOT(ISNUMBER($D386)),"⚠ amount is missing or is text",IF($D386&lt;0,"Negative — a credit note or a reversal?",""))))</f>
        <v/>
      </c>
    </row>
    <row r="387">
      <c r="A387" s="14" t="n"/>
      <c r="B387" s="6" t="n"/>
      <c r="C387" s="6" t="n"/>
      <c r="D387" s="15" t="n"/>
      <c r="E387" s="16">
        <f>IF($A387="","",IF('P&amp;L'!$B$3="Month",$F387,IF('P&amp;L'!$B$3="Year",TEXT($A387,"yyyy"),$G387)))</f>
        <v/>
      </c>
      <c r="F387" s="16">
        <f>IF($A387="","",TEXT($A387,"yyyy-mm"))</f>
        <v/>
      </c>
      <c r="G387" s="16">
        <f>IF($A387="","",TEXT($A387,"yyyy")&amp;"-Q"&amp;ROUNDUP(MONTH($A387)/3,0))</f>
        <v/>
      </c>
      <c r="H387" s="16">
        <f>IF($A387="","",IFERROR(VLOOKUP($C387,Mapping!$A$5:$G$104,2,FALSE),"⚠ not in Mapping"))</f>
        <v/>
      </c>
      <c r="I387" s="16">
        <f>IF($A387="","",IFERROR(VLOOKUP($C387,Mapping!$A$5:$G$104,3,FALSE),"⚠ unmapped"))</f>
        <v/>
      </c>
      <c r="J387" s="16">
        <f>IF($A387="","",IFERROR(VLOOKUP($C387,Mapping!$A$5:$G$104,4,FALSE),"⚠ unmapped"))</f>
        <v/>
      </c>
      <c r="K387" s="9">
        <f>IF($A387="","",$D387*(1-IFERROR(VLOOKUP($C387,Mapping!$A$5:$G$104,6,FALSE),0)))</f>
        <v/>
      </c>
      <c r="L387" s="16">
        <f>IF($A387="","",IFERROR(VLOOKUP($C387,Mapping!$A$5:$G$104,5,FALSE),""))</f>
        <v/>
      </c>
      <c r="M387" s="9">
        <f>IF($A387="","",$D387*IFERROR(VLOOKUP($C387,Mapping!$A$5:$G$104,6,FALSE),0))</f>
        <v/>
      </c>
      <c r="N387" s="16">
        <f>IF($A387="","",IF(COUNTIFS(Mapping!$A$5:$A$104,$C387)=0,"⚠ account code is not in Mapping",IF(NOT(ISNUMBER($D387)),"⚠ amount is missing or is text",IF($D387&lt;0,"Negative — a credit note or a reversal?",""))))</f>
        <v/>
      </c>
    </row>
    <row r="388">
      <c r="A388" s="14" t="n"/>
      <c r="B388" s="6" t="n"/>
      <c r="C388" s="6" t="n"/>
      <c r="D388" s="15" t="n"/>
      <c r="E388" s="16">
        <f>IF($A388="","",IF('P&amp;L'!$B$3="Month",$F388,IF('P&amp;L'!$B$3="Year",TEXT($A388,"yyyy"),$G388)))</f>
        <v/>
      </c>
      <c r="F388" s="16">
        <f>IF($A388="","",TEXT($A388,"yyyy-mm"))</f>
        <v/>
      </c>
      <c r="G388" s="16">
        <f>IF($A388="","",TEXT($A388,"yyyy")&amp;"-Q"&amp;ROUNDUP(MONTH($A388)/3,0))</f>
        <v/>
      </c>
      <c r="H388" s="16">
        <f>IF($A388="","",IFERROR(VLOOKUP($C388,Mapping!$A$5:$G$104,2,FALSE),"⚠ not in Mapping"))</f>
        <v/>
      </c>
      <c r="I388" s="16">
        <f>IF($A388="","",IFERROR(VLOOKUP($C388,Mapping!$A$5:$G$104,3,FALSE),"⚠ unmapped"))</f>
        <v/>
      </c>
      <c r="J388" s="16">
        <f>IF($A388="","",IFERROR(VLOOKUP($C388,Mapping!$A$5:$G$104,4,FALSE),"⚠ unmapped"))</f>
        <v/>
      </c>
      <c r="K388" s="9">
        <f>IF($A388="","",$D388*(1-IFERROR(VLOOKUP($C388,Mapping!$A$5:$G$104,6,FALSE),0)))</f>
        <v/>
      </c>
      <c r="L388" s="16">
        <f>IF($A388="","",IFERROR(VLOOKUP($C388,Mapping!$A$5:$G$104,5,FALSE),""))</f>
        <v/>
      </c>
      <c r="M388" s="9">
        <f>IF($A388="","",$D388*IFERROR(VLOOKUP($C388,Mapping!$A$5:$G$104,6,FALSE),0))</f>
        <v/>
      </c>
      <c r="N388" s="16">
        <f>IF($A388="","",IF(COUNTIFS(Mapping!$A$5:$A$104,$C388)=0,"⚠ account code is not in Mapping",IF(NOT(ISNUMBER($D388)),"⚠ amount is missing or is text",IF($D388&lt;0,"Negative — a credit note or a reversal?",""))))</f>
        <v/>
      </c>
    </row>
    <row r="389">
      <c r="A389" s="14" t="n"/>
      <c r="B389" s="6" t="n"/>
      <c r="C389" s="6" t="n"/>
      <c r="D389" s="15" t="n"/>
      <c r="E389" s="16">
        <f>IF($A389="","",IF('P&amp;L'!$B$3="Month",$F389,IF('P&amp;L'!$B$3="Year",TEXT($A389,"yyyy"),$G389)))</f>
        <v/>
      </c>
      <c r="F389" s="16">
        <f>IF($A389="","",TEXT($A389,"yyyy-mm"))</f>
        <v/>
      </c>
      <c r="G389" s="16">
        <f>IF($A389="","",TEXT($A389,"yyyy")&amp;"-Q"&amp;ROUNDUP(MONTH($A389)/3,0))</f>
        <v/>
      </c>
      <c r="H389" s="16">
        <f>IF($A389="","",IFERROR(VLOOKUP($C389,Mapping!$A$5:$G$104,2,FALSE),"⚠ not in Mapping"))</f>
        <v/>
      </c>
      <c r="I389" s="16">
        <f>IF($A389="","",IFERROR(VLOOKUP($C389,Mapping!$A$5:$G$104,3,FALSE),"⚠ unmapped"))</f>
        <v/>
      </c>
      <c r="J389" s="16">
        <f>IF($A389="","",IFERROR(VLOOKUP($C389,Mapping!$A$5:$G$104,4,FALSE),"⚠ unmapped"))</f>
        <v/>
      </c>
      <c r="K389" s="9">
        <f>IF($A389="","",$D389*(1-IFERROR(VLOOKUP($C389,Mapping!$A$5:$G$104,6,FALSE),0)))</f>
        <v/>
      </c>
      <c r="L389" s="16">
        <f>IF($A389="","",IFERROR(VLOOKUP($C389,Mapping!$A$5:$G$104,5,FALSE),""))</f>
        <v/>
      </c>
      <c r="M389" s="9">
        <f>IF($A389="","",$D389*IFERROR(VLOOKUP($C389,Mapping!$A$5:$G$104,6,FALSE),0))</f>
        <v/>
      </c>
      <c r="N389" s="16">
        <f>IF($A389="","",IF(COUNTIFS(Mapping!$A$5:$A$104,$C389)=0,"⚠ account code is not in Mapping",IF(NOT(ISNUMBER($D389)),"⚠ amount is missing or is text",IF($D389&lt;0,"Negative — a credit note or a reversal?",""))))</f>
        <v/>
      </c>
    </row>
    <row r="390">
      <c r="A390" s="14" t="n"/>
      <c r="B390" s="6" t="n"/>
      <c r="C390" s="6" t="n"/>
      <c r="D390" s="15" t="n"/>
      <c r="E390" s="16">
        <f>IF($A390="","",IF('P&amp;L'!$B$3="Month",$F390,IF('P&amp;L'!$B$3="Year",TEXT($A390,"yyyy"),$G390)))</f>
        <v/>
      </c>
      <c r="F390" s="16">
        <f>IF($A390="","",TEXT($A390,"yyyy-mm"))</f>
        <v/>
      </c>
      <c r="G390" s="16">
        <f>IF($A390="","",TEXT($A390,"yyyy")&amp;"-Q"&amp;ROUNDUP(MONTH($A390)/3,0))</f>
        <v/>
      </c>
      <c r="H390" s="16">
        <f>IF($A390="","",IFERROR(VLOOKUP($C390,Mapping!$A$5:$G$104,2,FALSE),"⚠ not in Mapping"))</f>
        <v/>
      </c>
      <c r="I390" s="16">
        <f>IF($A390="","",IFERROR(VLOOKUP($C390,Mapping!$A$5:$G$104,3,FALSE),"⚠ unmapped"))</f>
        <v/>
      </c>
      <c r="J390" s="16">
        <f>IF($A390="","",IFERROR(VLOOKUP($C390,Mapping!$A$5:$G$104,4,FALSE),"⚠ unmapped"))</f>
        <v/>
      </c>
      <c r="K390" s="9">
        <f>IF($A390="","",$D390*(1-IFERROR(VLOOKUP($C390,Mapping!$A$5:$G$104,6,FALSE),0)))</f>
        <v/>
      </c>
      <c r="L390" s="16">
        <f>IF($A390="","",IFERROR(VLOOKUP($C390,Mapping!$A$5:$G$104,5,FALSE),""))</f>
        <v/>
      </c>
      <c r="M390" s="9">
        <f>IF($A390="","",$D390*IFERROR(VLOOKUP($C390,Mapping!$A$5:$G$104,6,FALSE),0))</f>
        <v/>
      </c>
      <c r="N390" s="16">
        <f>IF($A390="","",IF(COUNTIFS(Mapping!$A$5:$A$104,$C390)=0,"⚠ account code is not in Mapping",IF(NOT(ISNUMBER($D390)),"⚠ amount is missing or is text",IF($D390&lt;0,"Negative — a credit note or a reversal?",""))))</f>
        <v/>
      </c>
    </row>
    <row r="391">
      <c r="A391" s="14" t="n"/>
      <c r="B391" s="6" t="n"/>
      <c r="C391" s="6" t="n"/>
      <c r="D391" s="15" t="n"/>
      <c r="E391" s="16">
        <f>IF($A391="","",IF('P&amp;L'!$B$3="Month",$F391,IF('P&amp;L'!$B$3="Year",TEXT($A391,"yyyy"),$G391)))</f>
        <v/>
      </c>
      <c r="F391" s="16">
        <f>IF($A391="","",TEXT($A391,"yyyy-mm"))</f>
        <v/>
      </c>
      <c r="G391" s="16">
        <f>IF($A391="","",TEXT($A391,"yyyy")&amp;"-Q"&amp;ROUNDUP(MONTH($A391)/3,0))</f>
        <v/>
      </c>
      <c r="H391" s="16">
        <f>IF($A391="","",IFERROR(VLOOKUP($C391,Mapping!$A$5:$G$104,2,FALSE),"⚠ not in Mapping"))</f>
        <v/>
      </c>
      <c r="I391" s="16">
        <f>IF($A391="","",IFERROR(VLOOKUP($C391,Mapping!$A$5:$G$104,3,FALSE),"⚠ unmapped"))</f>
        <v/>
      </c>
      <c r="J391" s="16">
        <f>IF($A391="","",IFERROR(VLOOKUP($C391,Mapping!$A$5:$G$104,4,FALSE),"⚠ unmapped"))</f>
        <v/>
      </c>
      <c r="K391" s="9">
        <f>IF($A391="","",$D391*(1-IFERROR(VLOOKUP($C391,Mapping!$A$5:$G$104,6,FALSE),0)))</f>
        <v/>
      </c>
      <c r="L391" s="16">
        <f>IF($A391="","",IFERROR(VLOOKUP($C391,Mapping!$A$5:$G$104,5,FALSE),""))</f>
        <v/>
      </c>
      <c r="M391" s="9">
        <f>IF($A391="","",$D391*IFERROR(VLOOKUP($C391,Mapping!$A$5:$G$104,6,FALSE),0))</f>
        <v/>
      </c>
      <c r="N391" s="16">
        <f>IF($A391="","",IF(COUNTIFS(Mapping!$A$5:$A$104,$C391)=0,"⚠ account code is not in Mapping",IF(NOT(ISNUMBER($D391)),"⚠ amount is missing or is text",IF($D391&lt;0,"Negative — a credit note or a reversal?",""))))</f>
        <v/>
      </c>
    </row>
    <row r="392">
      <c r="A392" s="14" t="n"/>
      <c r="B392" s="6" t="n"/>
      <c r="C392" s="6" t="n"/>
      <c r="D392" s="15" t="n"/>
      <c r="E392" s="16">
        <f>IF($A392="","",IF('P&amp;L'!$B$3="Month",$F392,IF('P&amp;L'!$B$3="Year",TEXT($A392,"yyyy"),$G392)))</f>
        <v/>
      </c>
      <c r="F392" s="16">
        <f>IF($A392="","",TEXT($A392,"yyyy-mm"))</f>
        <v/>
      </c>
      <c r="G392" s="16">
        <f>IF($A392="","",TEXT($A392,"yyyy")&amp;"-Q"&amp;ROUNDUP(MONTH($A392)/3,0))</f>
        <v/>
      </c>
      <c r="H392" s="16">
        <f>IF($A392="","",IFERROR(VLOOKUP($C392,Mapping!$A$5:$G$104,2,FALSE),"⚠ not in Mapping"))</f>
        <v/>
      </c>
      <c r="I392" s="16">
        <f>IF($A392="","",IFERROR(VLOOKUP($C392,Mapping!$A$5:$G$104,3,FALSE),"⚠ unmapped"))</f>
        <v/>
      </c>
      <c r="J392" s="16">
        <f>IF($A392="","",IFERROR(VLOOKUP($C392,Mapping!$A$5:$G$104,4,FALSE),"⚠ unmapped"))</f>
        <v/>
      </c>
      <c r="K392" s="9">
        <f>IF($A392="","",$D392*(1-IFERROR(VLOOKUP($C392,Mapping!$A$5:$G$104,6,FALSE),0)))</f>
        <v/>
      </c>
      <c r="L392" s="16">
        <f>IF($A392="","",IFERROR(VLOOKUP($C392,Mapping!$A$5:$G$104,5,FALSE),""))</f>
        <v/>
      </c>
      <c r="M392" s="9">
        <f>IF($A392="","",$D392*IFERROR(VLOOKUP($C392,Mapping!$A$5:$G$104,6,FALSE),0))</f>
        <v/>
      </c>
      <c r="N392" s="16">
        <f>IF($A392="","",IF(COUNTIFS(Mapping!$A$5:$A$104,$C392)=0,"⚠ account code is not in Mapping",IF(NOT(ISNUMBER($D392)),"⚠ amount is missing or is text",IF($D392&lt;0,"Negative — a credit note or a reversal?",""))))</f>
        <v/>
      </c>
    </row>
    <row r="393">
      <c r="A393" s="14" t="n"/>
      <c r="B393" s="6" t="n"/>
      <c r="C393" s="6" t="n"/>
      <c r="D393" s="15" t="n"/>
      <c r="E393" s="16">
        <f>IF($A393="","",IF('P&amp;L'!$B$3="Month",$F393,IF('P&amp;L'!$B$3="Year",TEXT($A393,"yyyy"),$G393)))</f>
        <v/>
      </c>
      <c r="F393" s="16">
        <f>IF($A393="","",TEXT($A393,"yyyy-mm"))</f>
        <v/>
      </c>
      <c r="G393" s="16">
        <f>IF($A393="","",TEXT($A393,"yyyy")&amp;"-Q"&amp;ROUNDUP(MONTH($A393)/3,0))</f>
        <v/>
      </c>
      <c r="H393" s="16">
        <f>IF($A393="","",IFERROR(VLOOKUP($C393,Mapping!$A$5:$G$104,2,FALSE),"⚠ not in Mapping"))</f>
        <v/>
      </c>
      <c r="I393" s="16">
        <f>IF($A393="","",IFERROR(VLOOKUP($C393,Mapping!$A$5:$G$104,3,FALSE),"⚠ unmapped"))</f>
        <v/>
      </c>
      <c r="J393" s="16">
        <f>IF($A393="","",IFERROR(VLOOKUP($C393,Mapping!$A$5:$G$104,4,FALSE),"⚠ unmapped"))</f>
        <v/>
      </c>
      <c r="K393" s="9">
        <f>IF($A393="","",$D393*(1-IFERROR(VLOOKUP($C393,Mapping!$A$5:$G$104,6,FALSE),0)))</f>
        <v/>
      </c>
      <c r="L393" s="16">
        <f>IF($A393="","",IFERROR(VLOOKUP($C393,Mapping!$A$5:$G$104,5,FALSE),""))</f>
        <v/>
      </c>
      <c r="M393" s="9">
        <f>IF($A393="","",$D393*IFERROR(VLOOKUP($C393,Mapping!$A$5:$G$104,6,FALSE),0))</f>
        <v/>
      </c>
      <c r="N393" s="16">
        <f>IF($A393="","",IF(COUNTIFS(Mapping!$A$5:$A$104,$C393)=0,"⚠ account code is not in Mapping",IF(NOT(ISNUMBER($D393)),"⚠ amount is missing or is text",IF($D393&lt;0,"Negative — a credit note or a reversal?",""))))</f>
        <v/>
      </c>
    </row>
    <row r="394">
      <c r="A394" s="14" t="n"/>
      <c r="B394" s="6" t="n"/>
      <c r="C394" s="6" t="n"/>
      <c r="D394" s="15" t="n"/>
      <c r="E394" s="16">
        <f>IF($A394="","",IF('P&amp;L'!$B$3="Month",$F394,IF('P&amp;L'!$B$3="Year",TEXT($A394,"yyyy"),$G394)))</f>
        <v/>
      </c>
      <c r="F394" s="16">
        <f>IF($A394="","",TEXT($A394,"yyyy-mm"))</f>
        <v/>
      </c>
      <c r="G394" s="16">
        <f>IF($A394="","",TEXT($A394,"yyyy")&amp;"-Q"&amp;ROUNDUP(MONTH($A394)/3,0))</f>
        <v/>
      </c>
      <c r="H394" s="16">
        <f>IF($A394="","",IFERROR(VLOOKUP($C394,Mapping!$A$5:$G$104,2,FALSE),"⚠ not in Mapping"))</f>
        <v/>
      </c>
      <c r="I394" s="16">
        <f>IF($A394="","",IFERROR(VLOOKUP($C394,Mapping!$A$5:$G$104,3,FALSE),"⚠ unmapped"))</f>
        <v/>
      </c>
      <c r="J394" s="16">
        <f>IF($A394="","",IFERROR(VLOOKUP($C394,Mapping!$A$5:$G$104,4,FALSE),"⚠ unmapped"))</f>
        <v/>
      </c>
      <c r="K394" s="9">
        <f>IF($A394="","",$D394*(1-IFERROR(VLOOKUP($C394,Mapping!$A$5:$G$104,6,FALSE),0)))</f>
        <v/>
      </c>
      <c r="L394" s="16">
        <f>IF($A394="","",IFERROR(VLOOKUP($C394,Mapping!$A$5:$G$104,5,FALSE),""))</f>
        <v/>
      </c>
      <c r="M394" s="9">
        <f>IF($A394="","",$D394*IFERROR(VLOOKUP($C394,Mapping!$A$5:$G$104,6,FALSE),0))</f>
        <v/>
      </c>
      <c r="N394" s="16">
        <f>IF($A394="","",IF(COUNTIFS(Mapping!$A$5:$A$104,$C394)=0,"⚠ account code is not in Mapping",IF(NOT(ISNUMBER($D394)),"⚠ amount is missing or is text",IF($D394&lt;0,"Negative — a credit note or a reversal?",""))))</f>
        <v/>
      </c>
    </row>
    <row r="395">
      <c r="A395" s="14" t="n"/>
      <c r="B395" s="6" t="n"/>
      <c r="C395" s="6" t="n"/>
      <c r="D395" s="15" t="n"/>
      <c r="E395" s="16">
        <f>IF($A395="","",IF('P&amp;L'!$B$3="Month",$F395,IF('P&amp;L'!$B$3="Year",TEXT($A395,"yyyy"),$G395)))</f>
        <v/>
      </c>
      <c r="F395" s="16">
        <f>IF($A395="","",TEXT($A395,"yyyy-mm"))</f>
        <v/>
      </c>
      <c r="G395" s="16">
        <f>IF($A395="","",TEXT($A395,"yyyy")&amp;"-Q"&amp;ROUNDUP(MONTH($A395)/3,0))</f>
        <v/>
      </c>
      <c r="H395" s="16">
        <f>IF($A395="","",IFERROR(VLOOKUP($C395,Mapping!$A$5:$G$104,2,FALSE),"⚠ not in Mapping"))</f>
        <v/>
      </c>
      <c r="I395" s="16">
        <f>IF($A395="","",IFERROR(VLOOKUP($C395,Mapping!$A$5:$G$104,3,FALSE),"⚠ unmapped"))</f>
        <v/>
      </c>
      <c r="J395" s="16">
        <f>IF($A395="","",IFERROR(VLOOKUP($C395,Mapping!$A$5:$G$104,4,FALSE),"⚠ unmapped"))</f>
        <v/>
      </c>
      <c r="K395" s="9">
        <f>IF($A395="","",$D395*(1-IFERROR(VLOOKUP($C395,Mapping!$A$5:$G$104,6,FALSE),0)))</f>
        <v/>
      </c>
      <c r="L395" s="16">
        <f>IF($A395="","",IFERROR(VLOOKUP($C395,Mapping!$A$5:$G$104,5,FALSE),""))</f>
        <v/>
      </c>
      <c r="M395" s="9">
        <f>IF($A395="","",$D395*IFERROR(VLOOKUP($C395,Mapping!$A$5:$G$104,6,FALSE),0))</f>
        <v/>
      </c>
      <c r="N395" s="16">
        <f>IF($A395="","",IF(COUNTIFS(Mapping!$A$5:$A$104,$C395)=0,"⚠ account code is not in Mapping",IF(NOT(ISNUMBER($D395)),"⚠ amount is missing or is text",IF($D395&lt;0,"Negative — a credit note or a reversal?",""))))</f>
        <v/>
      </c>
    </row>
    <row r="396">
      <c r="A396" s="14" t="n"/>
      <c r="B396" s="6" t="n"/>
      <c r="C396" s="6" t="n"/>
      <c r="D396" s="15" t="n"/>
      <c r="E396" s="16">
        <f>IF($A396="","",IF('P&amp;L'!$B$3="Month",$F396,IF('P&amp;L'!$B$3="Year",TEXT($A396,"yyyy"),$G396)))</f>
        <v/>
      </c>
      <c r="F396" s="16">
        <f>IF($A396="","",TEXT($A396,"yyyy-mm"))</f>
        <v/>
      </c>
      <c r="G396" s="16">
        <f>IF($A396="","",TEXT($A396,"yyyy")&amp;"-Q"&amp;ROUNDUP(MONTH($A396)/3,0))</f>
        <v/>
      </c>
      <c r="H396" s="16">
        <f>IF($A396="","",IFERROR(VLOOKUP($C396,Mapping!$A$5:$G$104,2,FALSE),"⚠ not in Mapping"))</f>
        <v/>
      </c>
      <c r="I396" s="16">
        <f>IF($A396="","",IFERROR(VLOOKUP($C396,Mapping!$A$5:$G$104,3,FALSE),"⚠ unmapped"))</f>
        <v/>
      </c>
      <c r="J396" s="16">
        <f>IF($A396="","",IFERROR(VLOOKUP($C396,Mapping!$A$5:$G$104,4,FALSE),"⚠ unmapped"))</f>
        <v/>
      </c>
      <c r="K396" s="9">
        <f>IF($A396="","",$D396*(1-IFERROR(VLOOKUP($C396,Mapping!$A$5:$G$104,6,FALSE),0)))</f>
        <v/>
      </c>
      <c r="L396" s="16">
        <f>IF($A396="","",IFERROR(VLOOKUP($C396,Mapping!$A$5:$G$104,5,FALSE),""))</f>
        <v/>
      </c>
      <c r="M396" s="9">
        <f>IF($A396="","",$D396*IFERROR(VLOOKUP($C396,Mapping!$A$5:$G$104,6,FALSE),0))</f>
        <v/>
      </c>
      <c r="N396" s="16">
        <f>IF($A396="","",IF(COUNTIFS(Mapping!$A$5:$A$104,$C396)=0,"⚠ account code is not in Mapping",IF(NOT(ISNUMBER($D396)),"⚠ amount is missing or is text",IF($D396&lt;0,"Negative — a credit note or a reversal?",""))))</f>
        <v/>
      </c>
    </row>
    <row r="397">
      <c r="A397" s="14" t="n"/>
      <c r="B397" s="6" t="n"/>
      <c r="C397" s="6" t="n"/>
      <c r="D397" s="15" t="n"/>
      <c r="E397" s="16">
        <f>IF($A397="","",IF('P&amp;L'!$B$3="Month",$F397,IF('P&amp;L'!$B$3="Year",TEXT($A397,"yyyy"),$G397)))</f>
        <v/>
      </c>
      <c r="F397" s="16">
        <f>IF($A397="","",TEXT($A397,"yyyy-mm"))</f>
        <v/>
      </c>
      <c r="G397" s="16">
        <f>IF($A397="","",TEXT($A397,"yyyy")&amp;"-Q"&amp;ROUNDUP(MONTH($A397)/3,0))</f>
        <v/>
      </c>
      <c r="H397" s="16">
        <f>IF($A397="","",IFERROR(VLOOKUP($C397,Mapping!$A$5:$G$104,2,FALSE),"⚠ not in Mapping"))</f>
        <v/>
      </c>
      <c r="I397" s="16">
        <f>IF($A397="","",IFERROR(VLOOKUP($C397,Mapping!$A$5:$G$104,3,FALSE),"⚠ unmapped"))</f>
        <v/>
      </c>
      <c r="J397" s="16">
        <f>IF($A397="","",IFERROR(VLOOKUP($C397,Mapping!$A$5:$G$104,4,FALSE),"⚠ unmapped"))</f>
        <v/>
      </c>
      <c r="K397" s="9">
        <f>IF($A397="","",$D397*(1-IFERROR(VLOOKUP($C397,Mapping!$A$5:$G$104,6,FALSE),0)))</f>
        <v/>
      </c>
      <c r="L397" s="16">
        <f>IF($A397="","",IFERROR(VLOOKUP($C397,Mapping!$A$5:$G$104,5,FALSE),""))</f>
        <v/>
      </c>
      <c r="M397" s="9">
        <f>IF($A397="","",$D397*IFERROR(VLOOKUP($C397,Mapping!$A$5:$G$104,6,FALSE),0))</f>
        <v/>
      </c>
      <c r="N397" s="16">
        <f>IF($A397="","",IF(COUNTIFS(Mapping!$A$5:$A$104,$C397)=0,"⚠ account code is not in Mapping",IF(NOT(ISNUMBER($D397)),"⚠ amount is missing or is text",IF($D397&lt;0,"Negative — a credit note or a reversal?",""))))</f>
        <v/>
      </c>
    </row>
    <row r="398">
      <c r="A398" s="14" t="n"/>
      <c r="B398" s="6" t="n"/>
      <c r="C398" s="6" t="n"/>
      <c r="D398" s="15" t="n"/>
      <c r="E398" s="16">
        <f>IF($A398="","",IF('P&amp;L'!$B$3="Month",$F398,IF('P&amp;L'!$B$3="Year",TEXT($A398,"yyyy"),$G398)))</f>
        <v/>
      </c>
      <c r="F398" s="16">
        <f>IF($A398="","",TEXT($A398,"yyyy-mm"))</f>
        <v/>
      </c>
      <c r="G398" s="16">
        <f>IF($A398="","",TEXT($A398,"yyyy")&amp;"-Q"&amp;ROUNDUP(MONTH($A398)/3,0))</f>
        <v/>
      </c>
      <c r="H398" s="16">
        <f>IF($A398="","",IFERROR(VLOOKUP($C398,Mapping!$A$5:$G$104,2,FALSE),"⚠ not in Mapping"))</f>
        <v/>
      </c>
      <c r="I398" s="16">
        <f>IF($A398="","",IFERROR(VLOOKUP($C398,Mapping!$A$5:$G$104,3,FALSE),"⚠ unmapped"))</f>
        <v/>
      </c>
      <c r="J398" s="16">
        <f>IF($A398="","",IFERROR(VLOOKUP($C398,Mapping!$A$5:$G$104,4,FALSE),"⚠ unmapped"))</f>
        <v/>
      </c>
      <c r="K398" s="9">
        <f>IF($A398="","",$D398*(1-IFERROR(VLOOKUP($C398,Mapping!$A$5:$G$104,6,FALSE),0)))</f>
        <v/>
      </c>
      <c r="L398" s="16">
        <f>IF($A398="","",IFERROR(VLOOKUP($C398,Mapping!$A$5:$G$104,5,FALSE),""))</f>
        <v/>
      </c>
      <c r="M398" s="9">
        <f>IF($A398="","",$D398*IFERROR(VLOOKUP($C398,Mapping!$A$5:$G$104,6,FALSE),0))</f>
        <v/>
      </c>
      <c r="N398" s="16">
        <f>IF($A398="","",IF(COUNTIFS(Mapping!$A$5:$A$104,$C398)=0,"⚠ account code is not in Mapping",IF(NOT(ISNUMBER($D398)),"⚠ amount is missing or is text",IF($D398&lt;0,"Negative — a credit note or a reversal?",""))))</f>
        <v/>
      </c>
    </row>
    <row r="399">
      <c r="A399" s="14" t="n"/>
      <c r="B399" s="6" t="n"/>
      <c r="C399" s="6" t="n"/>
      <c r="D399" s="15" t="n"/>
      <c r="E399" s="16">
        <f>IF($A399="","",IF('P&amp;L'!$B$3="Month",$F399,IF('P&amp;L'!$B$3="Year",TEXT($A399,"yyyy"),$G399)))</f>
        <v/>
      </c>
      <c r="F399" s="16">
        <f>IF($A399="","",TEXT($A399,"yyyy-mm"))</f>
        <v/>
      </c>
      <c r="G399" s="16">
        <f>IF($A399="","",TEXT($A399,"yyyy")&amp;"-Q"&amp;ROUNDUP(MONTH($A399)/3,0))</f>
        <v/>
      </c>
      <c r="H399" s="16">
        <f>IF($A399="","",IFERROR(VLOOKUP($C399,Mapping!$A$5:$G$104,2,FALSE),"⚠ not in Mapping"))</f>
        <v/>
      </c>
      <c r="I399" s="16">
        <f>IF($A399="","",IFERROR(VLOOKUP($C399,Mapping!$A$5:$G$104,3,FALSE),"⚠ unmapped"))</f>
        <v/>
      </c>
      <c r="J399" s="16">
        <f>IF($A399="","",IFERROR(VLOOKUP($C399,Mapping!$A$5:$G$104,4,FALSE),"⚠ unmapped"))</f>
        <v/>
      </c>
      <c r="K399" s="9">
        <f>IF($A399="","",$D399*(1-IFERROR(VLOOKUP($C399,Mapping!$A$5:$G$104,6,FALSE),0)))</f>
        <v/>
      </c>
      <c r="L399" s="16">
        <f>IF($A399="","",IFERROR(VLOOKUP($C399,Mapping!$A$5:$G$104,5,FALSE),""))</f>
        <v/>
      </c>
      <c r="M399" s="9">
        <f>IF($A399="","",$D399*IFERROR(VLOOKUP($C399,Mapping!$A$5:$G$104,6,FALSE),0))</f>
        <v/>
      </c>
      <c r="N399" s="16">
        <f>IF($A399="","",IF(COUNTIFS(Mapping!$A$5:$A$104,$C399)=0,"⚠ account code is not in Mapping",IF(NOT(ISNUMBER($D399)),"⚠ amount is missing or is text",IF($D399&lt;0,"Negative — a credit note or a reversal?",""))))</f>
        <v/>
      </c>
    </row>
    <row r="400">
      <c r="A400" s="14" t="n"/>
      <c r="B400" s="6" t="n"/>
      <c r="C400" s="6" t="n"/>
      <c r="D400" s="15" t="n"/>
      <c r="E400" s="16">
        <f>IF($A400="","",IF('P&amp;L'!$B$3="Month",$F400,IF('P&amp;L'!$B$3="Year",TEXT($A400,"yyyy"),$G400)))</f>
        <v/>
      </c>
      <c r="F400" s="16">
        <f>IF($A400="","",TEXT($A400,"yyyy-mm"))</f>
        <v/>
      </c>
      <c r="G400" s="16">
        <f>IF($A400="","",TEXT($A400,"yyyy")&amp;"-Q"&amp;ROUNDUP(MONTH($A400)/3,0))</f>
        <v/>
      </c>
      <c r="H400" s="16">
        <f>IF($A400="","",IFERROR(VLOOKUP($C400,Mapping!$A$5:$G$104,2,FALSE),"⚠ not in Mapping"))</f>
        <v/>
      </c>
      <c r="I400" s="16">
        <f>IF($A400="","",IFERROR(VLOOKUP($C400,Mapping!$A$5:$G$104,3,FALSE),"⚠ unmapped"))</f>
        <v/>
      </c>
      <c r="J400" s="16">
        <f>IF($A400="","",IFERROR(VLOOKUP($C400,Mapping!$A$5:$G$104,4,FALSE),"⚠ unmapped"))</f>
        <v/>
      </c>
      <c r="K400" s="9">
        <f>IF($A400="","",$D400*(1-IFERROR(VLOOKUP($C400,Mapping!$A$5:$G$104,6,FALSE),0)))</f>
        <v/>
      </c>
      <c r="L400" s="16">
        <f>IF($A400="","",IFERROR(VLOOKUP($C400,Mapping!$A$5:$G$104,5,FALSE),""))</f>
        <v/>
      </c>
      <c r="M400" s="9">
        <f>IF($A400="","",$D400*IFERROR(VLOOKUP($C400,Mapping!$A$5:$G$104,6,FALSE),0))</f>
        <v/>
      </c>
      <c r="N400" s="16">
        <f>IF($A400="","",IF(COUNTIFS(Mapping!$A$5:$A$104,$C400)=0,"⚠ account code is not in Mapping",IF(NOT(ISNUMBER($D400)),"⚠ amount is missing or is text",IF($D400&lt;0,"Negative — a credit note or a reversal?",""))))</f>
        <v/>
      </c>
    </row>
    <row r="401">
      <c r="A401" s="14" t="n"/>
      <c r="B401" s="6" t="n"/>
      <c r="C401" s="6" t="n"/>
      <c r="D401" s="15" t="n"/>
      <c r="E401" s="16">
        <f>IF($A401="","",IF('P&amp;L'!$B$3="Month",$F401,IF('P&amp;L'!$B$3="Year",TEXT($A401,"yyyy"),$G401)))</f>
        <v/>
      </c>
      <c r="F401" s="16">
        <f>IF($A401="","",TEXT($A401,"yyyy-mm"))</f>
        <v/>
      </c>
      <c r="G401" s="16">
        <f>IF($A401="","",TEXT($A401,"yyyy")&amp;"-Q"&amp;ROUNDUP(MONTH($A401)/3,0))</f>
        <v/>
      </c>
      <c r="H401" s="16">
        <f>IF($A401="","",IFERROR(VLOOKUP($C401,Mapping!$A$5:$G$104,2,FALSE),"⚠ not in Mapping"))</f>
        <v/>
      </c>
      <c r="I401" s="16">
        <f>IF($A401="","",IFERROR(VLOOKUP($C401,Mapping!$A$5:$G$104,3,FALSE),"⚠ unmapped"))</f>
        <v/>
      </c>
      <c r="J401" s="16">
        <f>IF($A401="","",IFERROR(VLOOKUP($C401,Mapping!$A$5:$G$104,4,FALSE),"⚠ unmapped"))</f>
        <v/>
      </c>
      <c r="K401" s="9">
        <f>IF($A401="","",$D401*(1-IFERROR(VLOOKUP($C401,Mapping!$A$5:$G$104,6,FALSE),0)))</f>
        <v/>
      </c>
      <c r="L401" s="16">
        <f>IF($A401="","",IFERROR(VLOOKUP($C401,Mapping!$A$5:$G$104,5,FALSE),""))</f>
        <v/>
      </c>
      <c r="M401" s="9">
        <f>IF($A401="","",$D401*IFERROR(VLOOKUP($C401,Mapping!$A$5:$G$104,6,FALSE),0))</f>
        <v/>
      </c>
      <c r="N401" s="16">
        <f>IF($A401="","",IF(COUNTIFS(Mapping!$A$5:$A$104,$C401)=0,"⚠ account code is not in Mapping",IF(NOT(ISNUMBER($D401)),"⚠ amount is missing or is text",IF($D401&lt;0,"Negative — a credit note or a reversal?",""))))</f>
        <v/>
      </c>
    </row>
    <row r="402">
      <c r="A402" s="14" t="n"/>
      <c r="B402" s="6" t="n"/>
      <c r="C402" s="6" t="n"/>
      <c r="D402" s="15" t="n"/>
      <c r="E402" s="16">
        <f>IF($A402="","",IF('P&amp;L'!$B$3="Month",$F402,IF('P&amp;L'!$B$3="Year",TEXT($A402,"yyyy"),$G402)))</f>
        <v/>
      </c>
      <c r="F402" s="16">
        <f>IF($A402="","",TEXT($A402,"yyyy-mm"))</f>
        <v/>
      </c>
      <c r="G402" s="16">
        <f>IF($A402="","",TEXT($A402,"yyyy")&amp;"-Q"&amp;ROUNDUP(MONTH($A402)/3,0))</f>
        <v/>
      </c>
      <c r="H402" s="16">
        <f>IF($A402="","",IFERROR(VLOOKUP($C402,Mapping!$A$5:$G$104,2,FALSE),"⚠ not in Mapping"))</f>
        <v/>
      </c>
      <c r="I402" s="16">
        <f>IF($A402="","",IFERROR(VLOOKUP($C402,Mapping!$A$5:$G$104,3,FALSE),"⚠ unmapped"))</f>
        <v/>
      </c>
      <c r="J402" s="16">
        <f>IF($A402="","",IFERROR(VLOOKUP($C402,Mapping!$A$5:$G$104,4,FALSE),"⚠ unmapped"))</f>
        <v/>
      </c>
      <c r="K402" s="9">
        <f>IF($A402="","",$D402*(1-IFERROR(VLOOKUP($C402,Mapping!$A$5:$G$104,6,FALSE),0)))</f>
        <v/>
      </c>
      <c r="L402" s="16">
        <f>IF($A402="","",IFERROR(VLOOKUP($C402,Mapping!$A$5:$G$104,5,FALSE),""))</f>
        <v/>
      </c>
      <c r="M402" s="9">
        <f>IF($A402="","",$D402*IFERROR(VLOOKUP($C402,Mapping!$A$5:$G$104,6,FALSE),0))</f>
        <v/>
      </c>
      <c r="N402" s="16">
        <f>IF($A402="","",IF(COUNTIFS(Mapping!$A$5:$A$104,$C402)=0,"⚠ account code is not in Mapping",IF(NOT(ISNUMBER($D402)),"⚠ amount is missing or is text",IF($D402&lt;0,"Negative — a credit note or a reversal?",""))))</f>
        <v/>
      </c>
    </row>
    <row r="403">
      <c r="A403" s="14" t="n"/>
      <c r="B403" s="6" t="n"/>
      <c r="C403" s="6" t="n"/>
      <c r="D403" s="15" t="n"/>
      <c r="E403" s="16">
        <f>IF($A403="","",IF('P&amp;L'!$B$3="Month",$F403,IF('P&amp;L'!$B$3="Year",TEXT($A403,"yyyy"),$G403)))</f>
        <v/>
      </c>
      <c r="F403" s="16">
        <f>IF($A403="","",TEXT($A403,"yyyy-mm"))</f>
        <v/>
      </c>
      <c r="G403" s="16">
        <f>IF($A403="","",TEXT($A403,"yyyy")&amp;"-Q"&amp;ROUNDUP(MONTH($A403)/3,0))</f>
        <v/>
      </c>
      <c r="H403" s="16">
        <f>IF($A403="","",IFERROR(VLOOKUP($C403,Mapping!$A$5:$G$104,2,FALSE),"⚠ not in Mapping"))</f>
        <v/>
      </c>
      <c r="I403" s="16">
        <f>IF($A403="","",IFERROR(VLOOKUP($C403,Mapping!$A$5:$G$104,3,FALSE),"⚠ unmapped"))</f>
        <v/>
      </c>
      <c r="J403" s="16">
        <f>IF($A403="","",IFERROR(VLOOKUP($C403,Mapping!$A$5:$G$104,4,FALSE),"⚠ unmapped"))</f>
        <v/>
      </c>
      <c r="K403" s="9">
        <f>IF($A403="","",$D403*(1-IFERROR(VLOOKUP($C403,Mapping!$A$5:$G$104,6,FALSE),0)))</f>
        <v/>
      </c>
      <c r="L403" s="16">
        <f>IF($A403="","",IFERROR(VLOOKUP($C403,Mapping!$A$5:$G$104,5,FALSE),""))</f>
        <v/>
      </c>
      <c r="M403" s="9">
        <f>IF($A403="","",$D403*IFERROR(VLOOKUP($C403,Mapping!$A$5:$G$104,6,FALSE),0))</f>
        <v/>
      </c>
      <c r="N403" s="16">
        <f>IF($A403="","",IF(COUNTIFS(Mapping!$A$5:$A$104,$C403)=0,"⚠ account code is not in Mapping",IF(NOT(ISNUMBER($D403)),"⚠ amount is missing or is text",IF($D403&lt;0,"Negative — a credit note or a reversal?",""))))</f>
        <v/>
      </c>
    </row>
    <row r="404">
      <c r="A404" s="14" t="n"/>
      <c r="B404" s="6" t="n"/>
      <c r="C404" s="6" t="n"/>
      <c r="D404" s="15" t="n"/>
      <c r="E404" s="16">
        <f>IF($A404="","",IF('P&amp;L'!$B$3="Month",$F404,IF('P&amp;L'!$B$3="Year",TEXT($A404,"yyyy"),$G404)))</f>
        <v/>
      </c>
      <c r="F404" s="16">
        <f>IF($A404="","",TEXT($A404,"yyyy-mm"))</f>
        <v/>
      </c>
      <c r="G404" s="16">
        <f>IF($A404="","",TEXT($A404,"yyyy")&amp;"-Q"&amp;ROUNDUP(MONTH($A404)/3,0))</f>
        <v/>
      </c>
      <c r="H404" s="16">
        <f>IF($A404="","",IFERROR(VLOOKUP($C404,Mapping!$A$5:$G$104,2,FALSE),"⚠ not in Mapping"))</f>
        <v/>
      </c>
      <c r="I404" s="16">
        <f>IF($A404="","",IFERROR(VLOOKUP($C404,Mapping!$A$5:$G$104,3,FALSE),"⚠ unmapped"))</f>
        <v/>
      </c>
      <c r="J404" s="16">
        <f>IF($A404="","",IFERROR(VLOOKUP($C404,Mapping!$A$5:$G$104,4,FALSE),"⚠ unmapped"))</f>
        <v/>
      </c>
      <c r="K404" s="9">
        <f>IF($A404="","",$D404*(1-IFERROR(VLOOKUP($C404,Mapping!$A$5:$G$104,6,FALSE),0)))</f>
        <v/>
      </c>
      <c r="L404" s="16">
        <f>IF($A404="","",IFERROR(VLOOKUP($C404,Mapping!$A$5:$G$104,5,FALSE),""))</f>
        <v/>
      </c>
      <c r="M404" s="9">
        <f>IF($A404="","",$D404*IFERROR(VLOOKUP($C404,Mapping!$A$5:$G$104,6,FALSE),0))</f>
        <v/>
      </c>
      <c r="N404" s="16">
        <f>IF($A404="","",IF(COUNTIFS(Mapping!$A$5:$A$104,$C404)=0,"⚠ account code is not in Mapping",IF(NOT(ISNUMBER($D404)),"⚠ amount is missing or is text",IF($D404&lt;0,"Negative — a credit note or a reversal?",""))))</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04"/>
  <sheetViews>
    <sheetView workbookViewId="0">
      <pane ySplit="4" topLeftCell="A5" activePane="bottomLeft" state="frozen"/>
      <selection pane="bottomLeft" activeCell="A1" sqref="A1"/>
    </sheetView>
  </sheetViews>
  <sheetFormatPr baseColWidth="8" defaultRowHeight="15"/>
  <cols>
    <col width="14" customWidth="1" min="1" max="1"/>
    <col width="34" customWidth="1" min="2" max="2"/>
    <col width="32" customWidth="1" min="3" max="3"/>
    <col width="22" customWidth="1" min="4" max="4"/>
    <col width="32" customWidth="1" min="5" max="5"/>
    <col width="13" customWidth="1" min="6" max="6"/>
    <col width="52" customWidth="1" min="7" max="7"/>
    <col width="20" customWidth="1" min="8" max="8"/>
    <col width="34" customWidth="1" min="9" max="9"/>
    <col width="30" customWidth="1" min="11" max="11"/>
    <col width="10" customWidth="1" min="12" max="12"/>
  </cols>
  <sheetData>
    <row r="1">
      <c r="A1" s="1" t="inlineStr">
        <is>
          <t>Mapping — account code to P&amp;L line, the only place classification is decided</t>
        </is>
      </c>
    </row>
    <row r="2">
      <c r="A2" s="2" t="inlineStr">
        <is>
          <t>One row per account code. The Group column is the discipline: cost of sales is for costs that scale with what you sell, and nothing else.</t>
        </is>
      </c>
    </row>
    <row r="3">
      <c r="K3" s="3" t="inlineStr">
        <is>
          <t>Mapping checks</t>
        </is>
      </c>
    </row>
    <row r="4">
      <c r="A4" s="7" t="inlineStr">
        <is>
          <t>Account code</t>
        </is>
      </c>
      <c r="B4" s="7" t="inlineStr">
        <is>
          <t>Account name</t>
        </is>
      </c>
      <c r="C4" s="7" t="inlineStr">
        <is>
          <t>P&amp;L line</t>
        </is>
      </c>
      <c r="D4" s="7" t="inlineStr">
        <is>
          <t>Group</t>
        </is>
      </c>
      <c r="E4" s="7" t="inlineStr">
        <is>
          <t>Split to line</t>
        </is>
      </c>
      <c r="F4" s="7" t="inlineStr">
        <is>
          <t>Split % to that line</t>
        </is>
      </c>
      <c r="G4" s="7" t="inlineStr">
        <is>
          <t>Why it is classified this way</t>
        </is>
      </c>
      <c r="H4" s="7" t="inlineStr">
        <is>
          <t>Ledger total, all periods</t>
        </is>
      </c>
      <c r="I4" s="7" t="inlineStr">
        <is>
          <t>Check</t>
        </is>
      </c>
      <c r="K4" s="8" t="inlineStr">
        <is>
          <t>Accounts mapped</t>
        </is>
      </c>
      <c r="L4" s="17">
        <f>COUNT($A$5:$A$104)</f>
        <v/>
      </c>
    </row>
    <row r="5">
      <c r="A5" s="6" t="inlineStr">
        <is>
          <t>4000</t>
        </is>
      </c>
      <c r="B5" s="6" t="inlineStr">
        <is>
          <t>Retainer fees</t>
        </is>
      </c>
      <c r="C5" s="6" t="inlineStr">
        <is>
          <t>Retainer revenue</t>
        </is>
      </c>
      <c r="D5" s="6" t="inlineStr">
        <is>
          <t>Revenue</t>
        </is>
      </c>
      <c r="E5" s="6" t="n"/>
      <c r="F5" s="18" t="n"/>
      <c r="G5" s="6" t="inlineStr"/>
      <c r="H5" s="9">
        <f>IF($A5="","",SUMIFS(Ledger!$D$5:$D$404,Ledger!$C$5:$C$404,$A5))</f>
        <v/>
      </c>
      <c r="I5" s="16">
        <f>IF($A5="","",IF(COUNTIF('P&amp;L'!$A$7:$A$41,$C5)=0,"⚠ this P&amp;L line is not on the statement",IF(AND($F5&gt;0,$E5=""),"⚠ a split % with no line to split to",IF(AND($E5&lt;&gt;"",COUNTIF('P&amp;L'!$A$7:$A$41,$E5)=0),"⚠ the split line is not on the statement",""))))</f>
        <v/>
      </c>
      <c r="K5" s="8" t="inlineStr">
        <is>
          <t>Ledger rows with no mapping</t>
        </is>
      </c>
      <c r="L5" s="17">
        <f>COUNTIF(Ledger!$I$5:$I$404,"⚠ unmapped")</f>
        <v/>
      </c>
    </row>
    <row r="6">
      <c r="A6" s="6" t="inlineStr">
        <is>
          <t>4010</t>
        </is>
      </c>
      <c r="B6" s="6" t="inlineStr">
        <is>
          <t>Project fees</t>
        </is>
      </c>
      <c r="C6" s="6" t="inlineStr">
        <is>
          <t>Project revenue</t>
        </is>
      </c>
      <c r="D6" s="6" t="inlineStr">
        <is>
          <t>Revenue</t>
        </is>
      </c>
      <c r="E6" s="6" t="n"/>
      <c r="F6" s="18" t="n"/>
      <c r="G6" s="6" t="inlineStr"/>
      <c r="H6" s="9">
        <f>IF($A6="","",SUMIFS(Ledger!$D$5:$D$404,Ledger!$C$5:$C$404,$A6))</f>
        <v/>
      </c>
      <c r="I6" s="16">
        <f>IF($A6="","",IF(COUNTIF('P&amp;L'!$A$7:$A$41,$C6)=0,"⚠ this P&amp;L line is not on the statement",IF(AND($F6&gt;0,$E6=""),"⚠ a split % with no line to split to",IF(AND($E6&lt;&gt;"",COUNTIF('P&amp;L'!$A$7:$A$41,$E6)=0),"⚠ the split line is not on the statement",""))))</f>
        <v/>
      </c>
      <c r="K6" s="8" t="inlineStr">
        <is>
          <t>Accounts carrying a split</t>
        </is>
      </c>
      <c r="L6" s="17">
        <f>COUNTIF($F$5:$F$104,"&gt;0")</f>
        <v/>
      </c>
    </row>
    <row r="7">
      <c r="A7" s="6" t="inlineStr">
        <is>
          <t>4020</t>
        </is>
      </c>
      <c r="B7" s="6" t="inlineStr">
        <is>
          <t>Referral and licensing income</t>
        </is>
      </c>
      <c r="C7" s="6" t="inlineStr">
        <is>
          <t>Other revenue</t>
        </is>
      </c>
      <c r="D7" s="6" t="inlineStr">
        <is>
          <t>Revenue</t>
        </is>
      </c>
      <c r="E7" s="6" t="n"/>
      <c r="F7" s="18" t="n"/>
      <c r="G7" s="6" t="inlineStr"/>
      <c r="H7" s="9">
        <f>IF($A7="","",SUMIFS(Ledger!$D$5:$D$404,Ledger!$C$5:$C$404,$A7))</f>
        <v/>
      </c>
      <c r="I7" s="16">
        <f>IF($A7="","",IF(COUNTIF('P&amp;L'!$A$7:$A$41,$C7)=0,"⚠ this P&amp;L line is not on the statement",IF(AND($F7&gt;0,$E7=""),"⚠ a split % with no line to split to",IF(AND($E7&lt;&gt;"",COUNTIF('P&amp;L'!$A$7:$A$41,$E7)=0),"⚠ the split line is not on the statement",""))))</f>
        <v/>
      </c>
    </row>
    <row r="8">
      <c r="A8" s="6" t="inlineStr">
        <is>
          <t>5000</t>
        </is>
      </c>
      <c r="B8" s="6" t="inlineStr">
        <is>
          <t>Contractor and freelance delivery</t>
        </is>
      </c>
      <c r="C8" s="6" t="inlineStr">
        <is>
          <t>Contractor and freelance delivery</t>
        </is>
      </c>
      <c r="D8" s="6" t="inlineStr">
        <is>
          <t>Cost of sales</t>
        </is>
      </c>
      <c r="E8" s="6" t="n"/>
      <c r="F8" s="18" t="n"/>
      <c r="G8" s="6" t="inlineStr">
        <is>
          <t>Scales directly with delivered work — the single biggest reason a gross margin trend moves. Never put permanent salaries here.</t>
        </is>
      </c>
      <c r="H8" s="9">
        <f>IF($A8="","",SUMIFS(Ledger!$D$5:$D$404,Ledger!$C$5:$C$404,$A8))</f>
        <v/>
      </c>
      <c r="I8" s="16">
        <f>IF($A8="","",IF(COUNTIF('P&amp;L'!$A$7:$A$41,$C8)=0,"⚠ this P&amp;L line is not on the statement",IF(AND($F8&gt;0,$E8=""),"⚠ a split % with no line to split to",IF(AND($E8&lt;&gt;"",COUNTIF('P&amp;L'!$A$7:$A$41,$E8)=0),"⚠ the split line is not on the statement",""))))</f>
        <v/>
      </c>
    </row>
    <row r="9">
      <c r="A9" s="6" t="inlineStr">
        <is>
          <t>5010</t>
        </is>
      </c>
      <c r="B9" s="6" t="inlineStr">
        <is>
          <t>Print, media and production</t>
        </is>
      </c>
      <c r="C9" s="6" t="inlineStr">
        <is>
          <t>Materials and production</t>
        </is>
      </c>
      <c r="D9" s="6" t="inlineStr">
        <is>
          <t>Cost of sales</t>
        </is>
      </c>
      <c r="E9" s="6" t="n"/>
      <c r="F9" s="18" t="n"/>
      <c r="G9" s="6" t="inlineStr"/>
      <c r="H9" s="9">
        <f>IF($A9="","",SUMIFS(Ledger!$D$5:$D$404,Ledger!$C$5:$C$404,$A9))</f>
        <v/>
      </c>
      <c r="I9" s="16">
        <f>IF($A9="","",IF(COUNTIF('P&amp;L'!$A$7:$A$41,$C9)=0,"⚠ this P&amp;L line is not on the statement",IF(AND($F9&gt;0,$E9=""),"⚠ a split % with no line to split to",IF(AND($E9&lt;&gt;"",COUNTIF('P&amp;L'!$A$7:$A$41,$E9)=0),"⚠ the split line is not on the statement",""))))</f>
        <v/>
      </c>
    </row>
    <row r="10">
      <c r="A10" s="6" t="inlineStr">
        <is>
          <t>5020</t>
        </is>
      </c>
      <c r="B10" s="6" t="inlineStr">
        <is>
          <t>Payment processing and merchant fees</t>
        </is>
      </c>
      <c r="C10" s="6" t="inlineStr">
        <is>
          <t>Payment processing</t>
        </is>
      </c>
      <c r="D10" s="6" t="inlineStr">
        <is>
          <t>Cost of sales</t>
        </is>
      </c>
      <c r="E10" s="6" t="n"/>
      <c r="F10" s="18" t="n"/>
      <c r="G10" s="6" t="inlineStr">
        <is>
          <t>Charged per transaction, so it moves with revenue by definition.</t>
        </is>
      </c>
      <c r="H10" s="9">
        <f>IF($A10="","",SUMIFS(Ledger!$D$5:$D$404,Ledger!$C$5:$C$404,$A10))</f>
        <v/>
      </c>
      <c r="I10" s="16">
        <f>IF($A10="","",IF(COUNTIF('P&amp;L'!$A$7:$A$41,$C10)=0,"⚠ this P&amp;L line is not on the statement",IF(AND($F10&gt;0,$E10=""),"⚠ a split % with no line to split to",IF(AND($E10&lt;&gt;"",COUNTIF('P&amp;L'!$A$7:$A$41,$E10)=0),"⚠ the split line is not on the statement",""))))</f>
        <v/>
      </c>
    </row>
    <row r="11">
      <c r="A11" s="6" t="inlineStr">
        <is>
          <t>5030</t>
        </is>
      </c>
      <c r="B11" s="6" t="inlineStr">
        <is>
          <t>Client hosting and delivery infrastructure</t>
        </is>
      </c>
      <c r="C11" s="6" t="inlineStr">
        <is>
          <t>Hosting and infrastructure</t>
        </is>
      </c>
      <c r="D11" s="6" t="inlineStr">
        <is>
          <t>Cost of sales</t>
        </is>
      </c>
      <c r="E11" s="6" t="n"/>
      <c r="F11" s="18" t="n"/>
      <c r="G11" s="6" t="inlineStr">
        <is>
          <t>Only client-facing hosting. Internal tooling belongs in software below.</t>
        </is>
      </c>
      <c r="H11" s="9">
        <f>IF($A11="","",SUMIFS(Ledger!$D$5:$D$404,Ledger!$C$5:$C$404,$A11))</f>
        <v/>
      </c>
      <c r="I11" s="16">
        <f>IF($A11="","",IF(COUNTIF('P&amp;L'!$A$7:$A$41,$C11)=0,"⚠ this P&amp;L line is not on the statement",IF(AND($F11&gt;0,$E11=""),"⚠ a split % with no line to split to",IF(AND($E11&lt;&gt;"",COUNTIF('P&amp;L'!$A$7:$A$41,$E11)=0),"⚠ the split line is not on the statement",""))))</f>
        <v/>
      </c>
    </row>
    <row r="12">
      <c r="A12" s="6" t="inlineStr">
        <is>
          <t>5050</t>
        </is>
      </c>
      <c r="B12" s="6" t="inlineStr">
        <is>
          <t>Studio and equipment hire</t>
        </is>
      </c>
      <c r="C12" s="6" t="inlineStr">
        <is>
          <t>Materials and production</t>
        </is>
      </c>
      <c r="D12" s="6" t="inlineStr">
        <is>
          <t>Cost of sales</t>
        </is>
      </c>
      <c r="E12" s="6" t="inlineStr">
        <is>
          <t>Other operating expenses</t>
        </is>
      </c>
      <c r="F12" s="18" t="n">
        <v>0.35</v>
      </c>
      <c r="G12" s="6" t="inlineStr">
        <is>
          <t>Hired for client shoots but also used for internal work — split, with the ratio stated rather than guessed line by line.</t>
        </is>
      </c>
      <c r="H12" s="9">
        <f>IF($A12="","",SUMIFS(Ledger!$D$5:$D$404,Ledger!$C$5:$C$404,$A12))</f>
        <v/>
      </c>
      <c r="I12" s="16">
        <f>IF($A12="","",IF(COUNTIF('P&amp;L'!$A$7:$A$41,$C12)=0,"⚠ this P&amp;L line is not on the statement",IF(AND($F12&gt;0,$E12=""),"⚠ a split % with no line to split to",IF(AND($E12&lt;&gt;"",COUNTIF('P&amp;L'!$A$7:$A$41,$E12)=0),"⚠ the split line is not on the statement",""))))</f>
        <v/>
      </c>
    </row>
    <row r="13">
      <c r="A13" s="6" t="inlineStr">
        <is>
          <t>6000</t>
        </is>
      </c>
      <c r="B13" s="6" t="inlineStr">
        <is>
          <t>Salaries, employer costs and benefits</t>
        </is>
      </c>
      <c r="C13" s="6" t="inlineStr">
        <is>
          <t>Salaries and employment</t>
        </is>
      </c>
      <c r="D13" s="6" t="inlineStr">
        <is>
          <t>Operating expenses</t>
        </is>
      </c>
      <c r="E13" s="6" t="n"/>
      <c r="F13" s="18" t="n"/>
      <c r="G13" s="6" t="inlineStr">
        <is>
          <t>Permanent staff are paid whether or not a project ships, so they are an operating expense however much client work they do.</t>
        </is>
      </c>
      <c r="H13" s="9">
        <f>IF($A13="","",SUMIFS(Ledger!$D$5:$D$404,Ledger!$C$5:$C$404,$A13))</f>
        <v/>
      </c>
      <c r="I13" s="16">
        <f>IF($A13="","",IF(COUNTIF('P&amp;L'!$A$7:$A$41,$C13)=0,"⚠ this P&amp;L line is not on the statement",IF(AND($F13&gt;0,$E13=""),"⚠ a split % with no line to split to",IF(AND($E13&lt;&gt;"",COUNTIF('P&amp;L'!$A$7:$A$41,$E13)=0),"⚠ the split line is not on the statement",""))))</f>
        <v/>
      </c>
    </row>
    <row r="14">
      <c r="A14" s="6" t="inlineStr">
        <is>
          <t>6010</t>
        </is>
      </c>
      <c r="B14" s="6" t="inlineStr">
        <is>
          <t>Marketing and advertising</t>
        </is>
      </c>
      <c r="C14" s="6" t="inlineStr">
        <is>
          <t>Marketing and advertising</t>
        </is>
      </c>
      <c r="D14" s="6" t="inlineStr">
        <is>
          <t>Operating expenses</t>
        </is>
      </c>
      <c r="E14" s="6" t="n"/>
      <c r="F14" s="18" t="n"/>
      <c r="G14" s="6" t="inlineStr"/>
      <c r="H14" s="9">
        <f>IF($A14="","",SUMIFS(Ledger!$D$5:$D$404,Ledger!$C$5:$C$404,$A14))</f>
        <v/>
      </c>
      <c r="I14" s="16">
        <f>IF($A14="","",IF(COUNTIF('P&amp;L'!$A$7:$A$41,$C14)=0,"⚠ this P&amp;L line is not on the statement",IF(AND($F14&gt;0,$E14=""),"⚠ a split % with no line to split to",IF(AND($E14&lt;&gt;"",COUNTIF('P&amp;L'!$A$7:$A$41,$E14)=0),"⚠ the split line is not on the statement",""))))</f>
        <v/>
      </c>
    </row>
    <row r="15">
      <c r="A15" s="6" t="inlineStr">
        <is>
          <t>6020</t>
        </is>
      </c>
      <c r="B15" s="6" t="inlineStr">
        <is>
          <t>Rent, service charge and utilities</t>
        </is>
      </c>
      <c r="C15" s="6" t="inlineStr">
        <is>
          <t>Premises and utilities</t>
        </is>
      </c>
      <c r="D15" s="6" t="inlineStr">
        <is>
          <t>Operating expenses</t>
        </is>
      </c>
      <c r="E15" s="6" t="n"/>
      <c r="F15" s="18" t="n"/>
      <c r="G15" s="6" t="inlineStr"/>
      <c r="H15" s="9">
        <f>IF($A15="","",SUMIFS(Ledger!$D$5:$D$404,Ledger!$C$5:$C$404,$A15))</f>
        <v/>
      </c>
      <c r="I15" s="16">
        <f>IF($A15="","",IF(COUNTIF('P&amp;L'!$A$7:$A$41,$C15)=0,"⚠ this P&amp;L line is not on the statement",IF(AND($F15&gt;0,$E15=""),"⚠ a split % with no line to split to",IF(AND($E15&lt;&gt;"",COUNTIF('P&amp;L'!$A$7:$A$41,$E15)=0),"⚠ the split line is not on the statement",""))))</f>
        <v/>
      </c>
    </row>
    <row r="16">
      <c r="A16" s="6" t="inlineStr">
        <is>
          <t>6030</t>
        </is>
      </c>
      <c r="B16" s="6" t="inlineStr">
        <is>
          <t>Software and subscriptions</t>
        </is>
      </c>
      <c r="C16" s="6" t="inlineStr">
        <is>
          <t>Software and subscriptions</t>
        </is>
      </c>
      <c r="D16" s="6" t="inlineStr">
        <is>
          <t>Operating expenses</t>
        </is>
      </c>
      <c r="E16" s="6" t="n"/>
      <c r="F16" s="18" t="n"/>
      <c r="G16" s="6" t="inlineStr"/>
      <c r="H16" s="9">
        <f>IF($A16="","",SUMIFS(Ledger!$D$5:$D$404,Ledger!$C$5:$C$404,$A16))</f>
        <v/>
      </c>
      <c r="I16" s="16">
        <f>IF($A16="","",IF(COUNTIF('P&amp;L'!$A$7:$A$41,$C16)=0,"⚠ this P&amp;L line is not on the statement",IF(AND($F16&gt;0,$E16=""),"⚠ a split % with no line to split to",IF(AND($E16&lt;&gt;"",COUNTIF('P&amp;L'!$A$7:$A$41,$E16)=0),"⚠ the split line is not on the statement",""))))</f>
        <v/>
      </c>
    </row>
    <row r="17">
      <c r="A17" s="6" t="inlineStr">
        <is>
          <t>6040</t>
        </is>
      </c>
      <c r="B17" s="6" t="inlineStr">
        <is>
          <t>Accounting, legal and professional fees</t>
        </is>
      </c>
      <c r="C17" s="6" t="inlineStr">
        <is>
          <t>Professional fees</t>
        </is>
      </c>
      <c r="D17" s="6" t="inlineStr">
        <is>
          <t>Operating expenses</t>
        </is>
      </c>
      <c r="E17" s="6" t="n"/>
      <c r="F17" s="18" t="n"/>
      <c r="G17" s="6" t="inlineStr"/>
      <c r="H17" s="9">
        <f>IF($A17="","",SUMIFS(Ledger!$D$5:$D$404,Ledger!$C$5:$C$404,$A17))</f>
        <v/>
      </c>
      <c r="I17" s="16">
        <f>IF($A17="","",IF(COUNTIF('P&amp;L'!$A$7:$A$41,$C17)=0,"⚠ this P&amp;L line is not on the statement",IF(AND($F17&gt;0,$E17=""),"⚠ a split % with no line to split to",IF(AND($E17&lt;&gt;"",COUNTIF('P&amp;L'!$A$7:$A$41,$E17)=0),"⚠ the split line is not on the statement",""))))</f>
        <v/>
      </c>
    </row>
    <row r="18">
      <c r="A18" s="6" t="inlineStr">
        <is>
          <t>6050</t>
        </is>
      </c>
      <c r="B18" s="6" t="inlineStr">
        <is>
          <t>Travel, subsistence and entertainment</t>
        </is>
      </c>
      <c r="C18" s="6" t="inlineStr">
        <is>
          <t>Travel and entertainment</t>
        </is>
      </c>
      <c r="D18" s="6" t="inlineStr">
        <is>
          <t>Operating expenses</t>
        </is>
      </c>
      <c r="E18" s="6" t="n"/>
      <c r="F18" s="18" t="n"/>
      <c r="G18" s="6" t="inlineStr"/>
      <c r="H18" s="9">
        <f>IF($A18="","",SUMIFS(Ledger!$D$5:$D$404,Ledger!$C$5:$C$404,$A18))</f>
        <v/>
      </c>
      <c r="I18" s="16">
        <f>IF($A18="","",IF(COUNTIF('P&amp;L'!$A$7:$A$41,$C18)=0,"⚠ this P&amp;L line is not on the statement",IF(AND($F18&gt;0,$E18=""),"⚠ a split % with no line to split to",IF(AND($E18&lt;&gt;"",COUNTIF('P&amp;L'!$A$7:$A$41,$E18)=0),"⚠ the split line is not on the statement",""))))</f>
        <v/>
      </c>
    </row>
    <row r="19">
      <c r="A19" s="6" t="inlineStr">
        <is>
          <t>6060</t>
        </is>
      </c>
      <c r="B19" s="6" t="inlineStr">
        <is>
          <t>Depreciation and amortisation</t>
        </is>
      </c>
      <c r="C19" s="6" t="inlineStr">
        <is>
          <t>Depreciation and amortisation</t>
        </is>
      </c>
      <c r="D19" s="6" t="inlineStr">
        <is>
          <t>Operating expenses</t>
        </is>
      </c>
      <c r="E19" s="6" t="n"/>
      <c r="F19" s="18" t="n"/>
      <c r="G19" s="6" t="inlineStr">
        <is>
          <t>Non-cash. Kept on its own line so the cash flow statement can add it back.</t>
        </is>
      </c>
      <c r="H19" s="9">
        <f>IF($A19="","",SUMIFS(Ledger!$D$5:$D$404,Ledger!$C$5:$C$404,$A19))</f>
        <v/>
      </c>
      <c r="I19" s="16">
        <f>IF($A19="","",IF(COUNTIF('P&amp;L'!$A$7:$A$41,$C19)=0,"⚠ this P&amp;L line is not on the statement",IF(AND($F19&gt;0,$E19=""),"⚠ a split % with no line to split to",IF(AND($E19&lt;&gt;"",COUNTIF('P&amp;L'!$A$7:$A$41,$E19)=0),"⚠ the split line is not on the statement",""))))</f>
        <v/>
      </c>
    </row>
    <row r="20">
      <c r="A20" s="6" t="inlineStr">
        <is>
          <t>6070</t>
        </is>
      </c>
      <c r="B20" s="6" t="inlineStr">
        <is>
          <t>Insurance, bank charges and sundries</t>
        </is>
      </c>
      <c r="C20" s="6" t="inlineStr">
        <is>
          <t>Other operating expenses</t>
        </is>
      </c>
      <c r="D20" s="6" t="inlineStr">
        <is>
          <t>Operating expenses</t>
        </is>
      </c>
      <c r="E20" s="6" t="n"/>
      <c r="F20" s="18" t="n"/>
      <c r="G20" s="6" t="inlineStr"/>
      <c r="H20" s="9">
        <f>IF($A20="","",SUMIFS(Ledger!$D$5:$D$404,Ledger!$C$5:$C$404,$A20))</f>
        <v/>
      </c>
      <c r="I20" s="16">
        <f>IF($A20="","",IF(COUNTIF('P&amp;L'!$A$7:$A$41,$C20)=0,"⚠ this P&amp;L line is not on the statement",IF(AND($F20&gt;0,$E20=""),"⚠ a split % with no line to split to",IF(AND($E20&lt;&gt;"",COUNTIF('P&amp;L'!$A$7:$A$41,$E20)=0),"⚠ the split line is not on the statement",""))))</f>
        <v/>
      </c>
    </row>
    <row r="21">
      <c r="A21" s="6" t="inlineStr">
        <is>
          <t>7000</t>
        </is>
      </c>
      <c r="B21" s="6" t="inlineStr">
        <is>
          <t>Grants and other income</t>
        </is>
      </c>
      <c r="C21" s="6" t="inlineStr">
        <is>
          <t>Other income</t>
        </is>
      </c>
      <c r="D21" s="6" t="inlineStr">
        <is>
          <t>Other income</t>
        </is>
      </c>
      <c r="E21" s="6" t="n"/>
      <c r="F21" s="18" t="n"/>
      <c r="G21" s="6" t="inlineStr"/>
      <c r="H21" s="9">
        <f>IF($A21="","",SUMIFS(Ledger!$D$5:$D$404,Ledger!$C$5:$C$404,$A21))</f>
        <v/>
      </c>
      <c r="I21" s="16">
        <f>IF($A21="","",IF(COUNTIF('P&amp;L'!$A$7:$A$41,$C21)=0,"⚠ this P&amp;L line is not on the statement",IF(AND($F21&gt;0,$E21=""),"⚠ a split % with no line to split to",IF(AND($E21&lt;&gt;"",COUNTIF('P&amp;L'!$A$7:$A$41,$E21)=0),"⚠ the split line is not on the statement",""))))</f>
        <v/>
      </c>
    </row>
    <row r="22">
      <c r="A22" s="6" t="inlineStr">
        <is>
          <t>7100</t>
        </is>
      </c>
      <c r="B22" s="6" t="inlineStr">
        <is>
          <t>Loan and overdraft interest</t>
        </is>
      </c>
      <c r="C22" s="6" t="inlineStr">
        <is>
          <t>Interest expense</t>
        </is>
      </c>
      <c r="D22" s="6" t="inlineStr">
        <is>
          <t>Interest</t>
        </is>
      </c>
      <c r="E22" s="6" t="n"/>
      <c r="F22" s="18" t="n"/>
      <c r="G22" s="6" t="inlineStr"/>
      <c r="H22" s="9">
        <f>IF($A22="","",SUMIFS(Ledger!$D$5:$D$404,Ledger!$C$5:$C$404,$A22))</f>
        <v/>
      </c>
      <c r="I22" s="16">
        <f>IF($A22="","",IF(COUNTIF('P&amp;L'!$A$7:$A$41,$C22)=0,"⚠ this P&amp;L line is not on the statement",IF(AND($F22&gt;0,$E22=""),"⚠ a split % with no line to split to",IF(AND($E22&lt;&gt;"",COUNTIF('P&amp;L'!$A$7:$A$41,$E22)=0),"⚠ the split line is not on the statement",""))))</f>
        <v/>
      </c>
    </row>
    <row r="23">
      <c r="A23" s="6" t="inlineStr">
        <is>
          <t>7900</t>
        </is>
      </c>
      <c r="B23" s="6" t="inlineStr">
        <is>
          <t>Corporation tax charge</t>
        </is>
      </c>
      <c r="C23" s="6" t="inlineStr">
        <is>
          <t>Tax</t>
        </is>
      </c>
      <c r="D23" s="6" t="inlineStr">
        <is>
          <t>Tax</t>
        </is>
      </c>
      <c r="E23" s="6" t="n"/>
      <c r="F23" s="18" t="n"/>
      <c r="G23" s="6" t="inlineStr"/>
      <c r="H23" s="9">
        <f>IF($A23="","",SUMIFS(Ledger!$D$5:$D$404,Ledger!$C$5:$C$404,$A23))</f>
        <v/>
      </c>
      <c r="I23" s="16">
        <f>IF($A23="","",IF(COUNTIF('P&amp;L'!$A$7:$A$41,$C23)=0,"⚠ this P&amp;L line is not on the statement",IF(AND($F23&gt;0,$E23=""),"⚠ a split % with no line to split to",IF(AND($E23&lt;&gt;"",COUNTIF('P&amp;L'!$A$7:$A$41,$E23)=0),"⚠ the split line is not on the statement",""))))</f>
        <v/>
      </c>
    </row>
    <row r="24">
      <c r="A24" s="6" t="n"/>
      <c r="B24" s="6" t="n"/>
      <c r="C24" s="6" t="n"/>
      <c r="D24" s="6" t="n"/>
      <c r="E24" s="6" t="n"/>
      <c r="F24" s="18" t="n"/>
      <c r="G24" s="6" t="n"/>
      <c r="H24" s="9">
        <f>IF($A24="","",SUMIFS(Ledger!$D$5:$D$404,Ledger!$C$5:$C$404,$A24))</f>
        <v/>
      </c>
      <c r="I24" s="16">
        <f>IF($A24="","",IF(COUNTIF('P&amp;L'!$A$7:$A$41,$C24)=0,"⚠ this P&amp;L line is not on the statement",IF(AND($F24&gt;0,$E24=""),"⚠ a split % with no line to split to",IF(AND($E24&lt;&gt;"",COUNTIF('P&amp;L'!$A$7:$A$41,$E24)=0),"⚠ the split line is not on the statement",""))))</f>
        <v/>
      </c>
    </row>
    <row r="25">
      <c r="A25" s="6" t="n"/>
      <c r="B25" s="6" t="n"/>
      <c r="C25" s="6" t="n"/>
      <c r="D25" s="6" t="n"/>
      <c r="E25" s="6" t="n"/>
      <c r="F25" s="18" t="n"/>
      <c r="G25" s="6" t="n"/>
      <c r="H25" s="9">
        <f>IF($A25="","",SUMIFS(Ledger!$D$5:$D$404,Ledger!$C$5:$C$404,$A25))</f>
        <v/>
      </c>
      <c r="I25" s="16">
        <f>IF($A25="","",IF(COUNTIF('P&amp;L'!$A$7:$A$41,$C25)=0,"⚠ this P&amp;L line is not on the statement",IF(AND($F25&gt;0,$E25=""),"⚠ a split % with no line to split to",IF(AND($E25&lt;&gt;"",COUNTIF('P&amp;L'!$A$7:$A$41,$E25)=0),"⚠ the split line is not on the statement",""))))</f>
        <v/>
      </c>
    </row>
    <row r="26">
      <c r="A26" s="6" t="n"/>
      <c r="B26" s="6" t="n"/>
      <c r="C26" s="6" t="n"/>
      <c r="D26" s="6" t="n"/>
      <c r="E26" s="6" t="n"/>
      <c r="F26" s="18" t="n"/>
      <c r="G26" s="6" t="n"/>
      <c r="H26" s="9">
        <f>IF($A26="","",SUMIFS(Ledger!$D$5:$D$404,Ledger!$C$5:$C$404,$A26))</f>
        <v/>
      </c>
      <c r="I26" s="16">
        <f>IF($A26="","",IF(COUNTIF('P&amp;L'!$A$7:$A$41,$C26)=0,"⚠ this P&amp;L line is not on the statement",IF(AND($F26&gt;0,$E26=""),"⚠ a split % with no line to split to",IF(AND($E26&lt;&gt;"",COUNTIF('P&amp;L'!$A$7:$A$41,$E26)=0),"⚠ the split line is not on the statement",""))))</f>
        <v/>
      </c>
    </row>
    <row r="27">
      <c r="A27" s="6" t="n"/>
      <c r="B27" s="6" t="n"/>
      <c r="C27" s="6" t="n"/>
      <c r="D27" s="6" t="n"/>
      <c r="E27" s="6" t="n"/>
      <c r="F27" s="18" t="n"/>
      <c r="G27" s="6" t="n"/>
      <c r="H27" s="9">
        <f>IF($A27="","",SUMIFS(Ledger!$D$5:$D$404,Ledger!$C$5:$C$404,$A27))</f>
        <v/>
      </c>
      <c r="I27" s="16">
        <f>IF($A27="","",IF(COUNTIF('P&amp;L'!$A$7:$A$41,$C27)=0,"⚠ this P&amp;L line is not on the statement",IF(AND($F27&gt;0,$E27=""),"⚠ a split % with no line to split to",IF(AND($E27&lt;&gt;"",COUNTIF('P&amp;L'!$A$7:$A$41,$E27)=0),"⚠ the split line is not on the statement",""))))</f>
        <v/>
      </c>
    </row>
    <row r="28">
      <c r="A28" s="6" t="n"/>
      <c r="B28" s="6" t="n"/>
      <c r="C28" s="6" t="n"/>
      <c r="D28" s="6" t="n"/>
      <c r="E28" s="6" t="n"/>
      <c r="F28" s="18" t="n"/>
      <c r="G28" s="6" t="n"/>
      <c r="H28" s="9">
        <f>IF($A28="","",SUMIFS(Ledger!$D$5:$D$404,Ledger!$C$5:$C$404,$A28))</f>
        <v/>
      </c>
      <c r="I28" s="16">
        <f>IF($A28="","",IF(COUNTIF('P&amp;L'!$A$7:$A$41,$C28)=0,"⚠ this P&amp;L line is not on the statement",IF(AND($F28&gt;0,$E28=""),"⚠ a split % with no line to split to",IF(AND($E28&lt;&gt;"",COUNTIF('P&amp;L'!$A$7:$A$41,$E28)=0),"⚠ the split line is not on the statement",""))))</f>
        <v/>
      </c>
    </row>
    <row r="29">
      <c r="A29" s="6" t="n"/>
      <c r="B29" s="6" t="n"/>
      <c r="C29" s="6" t="n"/>
      <c r="D29" s="6" t="n"/>
      <c r="E29" s="6" t="n"/>
      <c r="F29" s="18" t="n"/>
      <c r="G29" s="6" t="n"/>
      <c r="H29" s="9">
        <f>IF($A29="","",SUMIFS(Ledger!$D$5:$D$404,Ledger!$C$5:$C$404,$A29))</f>
        <v/>
      </c>
      <c r="I29" s="16">
        <f>IF($A29="","",IF(COUNTIF('P&amp;L'!$A$7:$A$41,$C29)=0,"⚠ this P&amp;L line is not on the statement",IF(AND($F29&gt;0,$E29=""),"⚠ a split % with no line to split to",IF(AND($E29&lt;&gt;"",COUNTIF('P&amp;L'!$A$7:$A$41,$E29)=0),"⚠ the split line is not on the statement",""))))</f>
        <v/>
      </c>
    </row>
    <row r="30">
      <c r="A30" s="6" t="n"/>
      <c r="B30" s="6" t="n"/>
      <c r="C30" s="6" t="n"/>
      <c r="D30" s="6" t="n"/>
      <c r="E30" s="6" t="n"/>
      <c r="F30" s="18" t="n"/>
      <c r="G30" s="6" t="n"/>
      <c r="H30" s="9">
        <f>IF($A30="","",SUMIFS(Ledger!$D$5:$D$404,Ledger!$C$5:$C$404,$A30))</f>
        <v/>
      </c>
      <c r="I30" s="16">
        <f>IF($A30="","",IF(COUNTIF('P&amp;L'!$A$7:$A$41,$C30)=0,"⚠ this P&amp;L line is not on the statement",IF(AND($F30&gt;0,$E30=""),"⚠ a split % with no line to split to",IF(AND($E30&lt;&gt;"",COUNTIF('P&amp;L'!$A$7:$A$41,$E30)=0),"⚠ the split line is not on the statement",""))))</f>
        <v/>
      </c>
    </row>
    <row r="31">
      <c r="A31" s="6" t="n"/>
      <c r="B31" s="6" t="n"/>
      <c r="C31" s="6" t="n"/>
      <c r="D31" s="6" t="n"/>
      <c r="E31" s="6" t="n"/>
      <c r="F31" s="18" t="n"/>
      <c r="G31" s="6" t="n"/>
      <c r="H31" s="9">
        <f>IF($A31="","",SUMIFS(Ledger!$D$5:$D$404,Ledger!$C$5:$C$404,$A31))</f>
        <v/>
      </c>
      <c r="I31" s="16">
        <f>IF($A31="","",IF(COUNTIF('P&amp;L'!$A$7:$A$41,$C31)=0,"⚠ this P&amp;L line is not on the statement",IF(AND($F31&gt;0,$E31=""),"⚠ a split % with no line to split to",IF(AND($E31&lt;&gt;"",COUNTIF('P&amp;L'!$A$7:$A$41,$E31)=0),"⚠ the split line is not on the statement",""))))</f>
        <v/>
      </c>
    </row>
    <row r="32">
      <c r="A32" s="6" t="n"/>
      <c r="B32" s="6" t="n"/>
      <c r="C32" s="6" t="n"/>
      <c r="D32" s="6" t="n"/>
      <c r="E32" s="6" t="n"/>
      <c r="F32" s="18" t="n"/>
      <c r="G32" s="6" t="n"/>
      <c r="H32" s="9">
        <f>IF($A32="","",SUMIFS(Ledger!$D$5:$D$404,Ledger!$C$5:$C$404,$A32))</f>
        <v/>
      </c>
      <c r="I32" s="16">
        <f>IF($A32="","",IF(COUNTIF('P&amp;L'!$A$7:$A$41,$C32)=0,"⚠ this P&amp;L line is not on the statement",IF(AND($F32&gt;0,$E32=""),"⚠ a split % with no line to split to",IF(AND($E32&lt;&gt;"",COUNTIF('P&amp;L'!$A$7:$A$41,$E32)=0),"⚠ the split line is not on the statement",""))))</f>
        <v/>
      </c>
    </row>
    <row r="33">
      <c r="A33" s="6" t="n"/>
      <c r="B33" s="6" t="n"/>
      <c r="C33" s="6" t="n"/>
      <c r="D33" s="6" t="n"/>
      <c r="E33" s="6" t="n"/>
      <c r="F33" s="18" t="n"/>
      <c r="G33" s="6" t="n"/>
      <c r="H33" s="9">
        <f>IF($A33="","",SUMIFS(Ledger!$D$5:$D$404,Ledger!$C$5:$C$404,$A33))</f>
        <v/>
      </c>
      <c r="I33" s="16">
        <f>IF($A33="","",IF(COUNTIF('P&amp;L'!$A$7:$A$41,$C33)=0,"⚠ this P&amp;L line is not on the statement",IF(AND($F33&gt;0,$E33=""),"⚠ a split % with no line to split to",IF(AND($E33&lt;&gt;"",COUNTIF('P&amp;L'!$A$7:$A$41,$E33)=0),"⚠ the split line is not on the statement",""))))</f>
        <v/>
      </c>
    </row>
    <row r="34">
      <c r="A34" s="6" t="n"/>
      <c r="B34" s="6" t="n"/>
      <c r="C34" s="6" t="n"/>
      <c r="D34" s="6" t="n"/>
      <c r="E34" s="6" t="n"/>
      <c r="F34" s="18" t="n"/>
      <c r="G34" s="6" t="n"/>
      <c r="H34" s="9">
        <f>IF($A34="","",SUMIFS(Ledger!$D$5:$D$404,Ledger!$C$5:$C$404,$A34))</f>
        <v/>
      </c>
      <c r="I34" s="16">
        <f>IF($A34="","",IF(COUNTIF('P&amp;L'!$A$7:$A$41,$C34)=0,"⚠ this P&amp;L line is not on the statement",IF(AND($F34&gt;0,$E34=""),"⚠ a split % with no line to split to",IF(AND($E34&lt;&gt;"",COUNTIF('P&amp;L'!$A$7:$A$41,$E34)=0),"⚠ the split line is not on the statement",""))))</f>
        <v/>
      </c>
    </row>
    <row r="35">
      <c r="A35" s="6" t="n"/>
      <c r="B35" s="6" t="n"/>
      <c r="C35" s="6" t="n"/>
      <c r="D35" s="6" t="n"/>
      <c r="E35" s="6" t="n"/>
      <c r="F35" s="18" t="n"/>
      <c r="G35" s="6" t="n"/>
      <c r="H35" s="9">
        <f>IF($A35="","",SUMIFS(Ledger!$D$5:$D$404,Ledger!$C$5:$C$404,$A35))</f>
        <v/>
      </c>
      <c r="I35" s="16">
        <f>IF($A35="","",IF(COUNTIF('P&amp;L'!$A$7:$A$41,$C35)=0,"⚠ this P&amp;L line is not on the statement",IF(AND($F35&gt;0,$E35=""),"⚠ a split % with no line to split to",IF(AND($E35&lt;&gt;"",COUNTIF('P&amp;L'!$A$7:$A$41,$E35)=0),"⚠ the split line is not on the statement",""))))</f>
        <v/>
      </c>
    </row>
    <row r="36">
      <c r="A36" s="6" t="n"/>
      <c r="B36" s="6" t="n"/>
      <c r="C36" s="6" t="n"/>
      <c r="D36" s="6" t="n"/>
      <c r="E36" s="6" t="n"/>
      <c r="F36" s="18" t="n"/>
      <c r="G36" s="6" t="n"/>
      <c r="H36" s="9">
        <f>IF($A36="","",SUMIFS(Ledger!$D$5:$D$404,Ledger!$C$5:$C$404,$A36))</f>
        <v/>
      </c>
      <c r="I36" s="16">
        <f>IF($A36="","",IF(COUNTIF('P&amp;L'!$A$7:$A$41,$C36)=0,"⚠ this P&amp;L line is not on the statement",IF(AND($F36&gt;0,$E36=""),"⚠ a split % with no line to split to",IF(AND($E36&lt;&gt;"",COUNTIF('P&amp;L'!$A$7:$A$41,$E36)=0),"⚠ the split line is not on the statement",""))))</f>
        <v/>
      </c>
    </row>
    <row r="37">
      <c r="A37" s="6" t="n"/>
      <c r="B37" s="6" t="n"/>
      <c r="C37" s="6" t="n"/>
      <c r="D37" s="6" t="n"/>
      <c r="E37" s="6" t="n"/>
      <c r="F37" s="18" t="n"/>
      <c r="G37" s="6" t="n"/>
      <c r="H37" s="9">
        <f>IF($A37="","",SUMIFS(Ledger!$D$5:$D$404,Ledger!$C$5:$C$404,$A37))</f>
        <v/>
      </c>
      <c r="I37" s="16">
        <f>IF($A37="","",IF(COUNTIF('P&amp;L'!$A$7:$A$41,$C37)=0,"⚠ this P&amp;L line is not on the statement",IF(AND($F37&gt;0,$E37=""),"⚠ a split % with no line to split to",IF(AND($E37&lt;&gt;"",COUNTIF('P&amp;L'!$A$7:$A$41,$E37)=0),"⚠ the split line is not on the statement",""))))</f>
        <v/>
      </c>
    </row>
    <row r="38">
      <c r="A38" s="6" t="n"/>
      <c r="B38" s="6" t="n"/>
      <c r="C38" s="6" t="n"/>
      <c r="D38" s="6" t="n"/>
      <c r="E38" s="6" t="n"/>
      <c r="F38" s="18" t="n"/>
      <c r="G38" s="6" t="n"/>
      <c r="H38" s="9">
        <f>IF($A38="","",SUMIFS(Ledger!$D$5:$D$404,Ledger!$C$5:$C$404,$A38))</f>
        <v/>
      </c>
      <c r="I38" s="16">
        <f>IF($A38="","",IF(COUNTIF('P&amp;L'!$A$7:$A$41,$C38)=0,"⚠ this P&amp;L line is not on the statement",IF(AND($F38&gt;0,$E38=""),"⚠ a split % with no line to split to",IF(AND($E38&lt;&gt;"",COUNTIF('P&amp;L'!$A$7:$A$41,$E38)=0),"⚠ the split line is not on the statement",""))))</f>
        <v/>
      </c>
    </row>
    <row r="39">
      <c r="A39" s="6" t="n"/>
      <c r="B39" s="6" t="n"/>
      <c r="C39" s="6" t="n"/>
      <c r="D39" s="6" t="n"/>
      <c r="E39" s="6" t="n"/>
      <c r="F39" s="18" t="n"/>
      <c r="G39" s="6" t="n"/>
      <c r="H39" s="9">
        <f>IF($A39="","",SUMIFS(Ledger!$D$5:$D$404,Ledger!$C$5:$C$404,$A39))</f>
        <v/>
      </c>
      <c r="I39" s="16">
        <f>IF($A39="","",IF(COUNTIF('P&amp;L'!$A$7:$A$41,$C39)=0,"⚠ this P&amp;L line is not on the statement",IF(AND($F39&gt;0,$E39=""),"⚠ a split % with no line to split to",IF(AND($E39&lt;&gt;"",COUNTIF('P&amp;L'!$A$7:$A$41,$E39)=0),"⚠ the split line is not on the statement",""))))</f>
        <v/>
      </c>
    </row>
    <row r="40">
      <c r="A40" s="6" t="n"/>
      <c r="B40" s="6" t="n"/>
      <c r="C40" s="6" t="n"/>
      <c r="D40" s="6" t="n"/>
      <c r="E40" s="6" t="n"/>
      <c r="F40" s="18" t="n"/>
      <c r="G40" s="6" t="n"/>
      <c r="H40" s="9">
        <f>IF($A40="","",SUMIFS(Ledger!$D$5:$D$404,Ledger!$C$5:$C$404,$A40))</f>
        <v/>
      </c>
      <c r="I40" s="16">
        <f>IF($A40="","",IF(COUNTIF('P&amp;L'!$A$7:$A$41,$C40)=0,"⚠ this P&amp;L line is not on the statement",IF(AND($F40&gt;0,$E40=""),"⚠ a split % with no line to split to",IF(AND($E40&lt;&gt;"",COUNTIF('P&amp;L'!$A$7:$A$41,$E40)=0),"⚠ the split line is not on the statement",""))))</f>
        <v/>
      </c>
    </row>
    <row r="41">
      <c r="A41" s="6" t="n"/>
      <c r="B41" s="6" t="n"/>
      <c r="C41" s="6" t="n"/>
      <c r="D41" s="6" t="n"/>
      <c r="E41" s="6" t="n"/>
      <c r="F41" s="18" t="n"/>
      <c r="G41" s="6" t="n"/>
      <c r="H41" s="9">
        <f>IF($A41="","",SUMIFS(Ledger!$D$5:$D$404,Ledger!$C$5:$C$404,$A41))</f>
        <v/>
      </c>
      <c r="I41" s="16">
        <f>IF($A41="","",IF(COUNTIF('P&amp;L'!$A$7:$A$41,$C41)=0,"⚠ this P&amp;L line is not on the statement",IF(AND($F41&gt;0,$E41=""),"⚠ a split % with no line to split to",IF(AND($E41&lt;&gt;"",COUNTIF('P&amp;L'!$A$7:$A$41,$E41)=0),"⚠ the split line is not on the statement",""))))</f>
        <v/>
      </c>
    </row>
    <row r="42">
      <c r="A42" s="6" t="n"/>
      <c r="B42" s="6" t="n"/>
      <c r="C42" s="6" t="n"/>
      <c r="D42" s="6" t="n"/>
      <c r="E42" s="6" t="n"/>
      <c r="F42" s="18" t="n"/>
      <c r="G42" s="6" t="n"/>
      <c r="H42" s="9">
        <f>IF($A42="","",SUMIFS(Ledger!$D$5:$D$404,Ledger!$C$5:$C$404,$A42))</f>
        <v/>
      </c>
      <c r="I42" s="16">
        <f>IF($A42="","",IF(COUNTIF('P&amp;L'!$A$7:$A$41,$C42)=0,"⚠ this P&amp;L line is not on the statement",IF(AND($F42&gt;0,$E42=""),"⚠ a split % with no line to split to",IF(AND($E42&lt;&gt;"",COUNTIF('P&amp;L'!$A$7:$A$41,$E42)=0),"⚠ the split line is not on the statement",""))))</f>
        <v/>
      </c>
    </row>
    <row r="43">
      <c r="A43" s="6" t="n"/>
      <c r="B43" s="6" t="n"/>
      <c r="C43" s="6" t="n"/>
      <c r="D43" s="6" t="n"/>
      <c r="E43" s="6" t="n"/>
      <c r="F43" s="18" t="n"/>
      <c r="G43" s="6" t="n"/>
      <c r="H43" s="9">
        <f>IF($A43="","",SUMIFS(Ledger!$D$5:$D$404,Ledger!$C$5:$C$404,$A43))</f>
        <v/>
      </c>
      <c r="I43" s="16">
        <f>IF($A43="","",IF(COUNTIF('P&amp;L'!$A$7:$A$41,$C43)=0,"⚠ this P&amp;L line is not on the statement",IF(AND($F43&gt;0,$E43=""),"⚠ a split % with no line to split to",IF(AND($E43&lt;&gt;"",COUNTIF('P&amp;L'!$A$7:$A$41,$E43)=0),"⚠ the split line is not on the statement",""))))</f>
        <v/>
      </c>
    </row>
    <row r="44">
      <c r="A44" s="6" t="n"/>
      <c r="B44" s="6" t="n"/>
      <c r="C44" s="6" t="n"/>
      <c r="D44" s="6" t="n"/>
      <c r="E44" s="6" t="n"/>
      <c r="F44" s="18" t="n"/>
      <c r="G44" s="6" t="n"/>
      <c r="H44" s="9">
        <f>IF($A44="","",SUMIFS(Ledger!$D$5:$D$404,Ledger!$C$5:$C$404,$A44))</f>
        <v/>
      </c>
      <c r="I44" s="16">
        <f>IF($A44="","",IF(COUNTIF('P&amp;L'!$A$7:$A$41,$C44)=0,"⚠ this P&amp;L line is not on the statement",IF(AND($F44&gt;0,$E44=""),"⚠ a split % with no line to split to",IF(AND($E44&lt;&gt;"",COUNTIF('P&amp;L'!$A$7:$A$41,$E44)=0),"⚠ the split line is not on the statement",""))))</f>
        <v/>
      </c>
    </row>
    <row r="45">
      <c r="A45" s="6" t="n"/>
      <c r="B45" s="6" t="n"/>
      <c r="C45" s="6" t="n"/>
      <c r="D45" s="6" t="n"/>
      <c r="E45" s="6" t="n"/>
      <c r="F45" s="18" t="n"/>
      <c r="G45" s="6" t="n"/>
      <c r="H45" s="9">
        <f>IF($A45="","",SUMIFS(Ledger!$D$5:$D$404,Ledger!$C$5:$C$404,$A45))</f>
        <v/>
      </c>
      <c r="I45" s="16">
        <f>IF($A45="","",IF(COUNTIF('P&amp;L'!$A$7:$A$41,$C45)=0,"⚠ this P&amp;L line is not on the statement",IF(AND($F45&gt;0,$E45=""),"⚠ a split % with no line to split to",IF(AND($E45&lt;&gt;"",COUNTIF('P&amp;L'!$A$7:$A$41,$E45)=0),"⚠ the split line is not on the statement",""))))</f>
        <v/>
      </c>
    </row>
    <row r="46">
      <c r="A46" s="6" t="n"/>
      <c r="B46" s="6" t="n"/>
      <c r="C46" s="6" t="n"/>
      <c r="D46" s="6" t="n"/>
      <c r="E46" s="6" t="n"/>
      <c r="F46" s="18" t="n"/>
      <c r="G46" s="6" t="n"/>
      <c r="H46" s="9">
        <f>IF($A46="","",SUMIFS(Ledger!$D$5:$D$404,Ledger!$C$5:$C$404,$A46))</f>
        <v/>
      </c>
      <c r="I46" s="16">
        <f>IF($A46="","",IF(COUNTIF('P&amp;L'!$A$7:$A$41,$C46)=0,"⚠ this P&amp;L line is not on the statement",IF(AND($F46&gt;0,$E46=""),"⚠ a split % with no line to split to",IF(AND($E46&lt;&gt;"",COUNTIF('P&amp;L'!$A$7:$A$41,$E46)=0),"⚠ the split line is not on the statement",""))))</f>
        <v/>
      </c>
    </row>
    <row r="47">
      <c r="A47" s="6" t="n"/>
      <c r="B47" s="6" t="n"/>
      <c r="C47" s="6" t="n"/>
      <c r="D47" s="6" t="n"/>
      <c r="E47" s="6" t="n"/>
      <c r="F47" s="18" t="n"/>
      <c r="G47" s="6" t="n"/>
      <c r="H47" s="9">
        <f>IF($A47="","",SUMIFS(Ledger!$D$5:$D$404,Ledger!$C$5:$C$404,$A47))</f>
        <v/>
      </c>
      <c r="I47" s="16">
        <f>IF($A47="","",IF(COUNTIF('P&amp;L'!$A$7:$A$41,$C47)=0,"⚠ this P&amp;L line is not on the statement",IF(AND($F47&gt;0,$E47=""),"⚠ a split % with no line to split to",IF(AND($E47&lt;&gt;"",COUNTIF('P&amp;L'!$A$7:$A$41,$E47)=0),"⚠ the split line is not on the statement",""))))</f>
        <v/>
      </c>
    </row>
    <row r="48">
      <c r="A48" s="6" t="n"/>
      <c r="B48" s="6" t="n"/>
      <c r="C48" s="6" t="n"/>
      <c r="D48" s="6" t="n"/>
      <c r="E48" s="6" t="n"/>
      <c r="F48" s="18" t="n"/>
      <c r="G48" s="6" t="n"/>
      <c r="H48" s="9">
        <f>IF($A48="","",SUMIFS(Ledger!$D$5:$D$404,Ledger!$C$5:$C$404,$A48))</f>
        <v/>
      </c>
      <c r="I48" s="16">
        <f>IF($A48="","",IF(COUNTIF('P&amp;L'!$A$7:$A$41,$C48)=0,"⚠ this P&amp;L line is not on the statement",IF(AND($F48&gt;0,$E48=""),"⚠ a split % with no line to split to",IF(AND($E48&lt;&gt;"",COUNTIF('P&amp;L'!$A$7:$A$41,$E48)=0),"⚠ the split line is not on the statement",""))))</f>
        <v/>
      </c>
    </row>
    <row r="49">
      <c r="A49" s="6" t="n"/>
      <c r="B49" s="6" t="n"/>
      <c r="C49" s="6" t="n"/>
      <c r="D49" s="6" t="n"/>
      <c r="E49" s="6" t="n"/>
      <c r="F49" s="18" t="n"/>
      <c r="G49" s="6" t="n"/>
      <c r="H49" s="9">
        <f>IF($A49="","",SUMIFS(Ledger!$D$5:$D$404,Ledger!$C$5:$C$404,$A49))</f>
        <v/>
      </c>
      <c r="I49" s="16">
        <f>IF($A49="","",IF(COUNTIF('P&amp;L'!$A$7:$A$41,$C49)=0,"⚠ this P&amp;L line is not on the statement",IF(AND($F49&gt;0,$E49=""),"⚠ a split % with no line to split to",IF(AND($E49&lt;&gt;"",COUNTIF('P&amp;L'!$A$7:$A$41,$E49)=0),"⚠ the split line is not on the statement",""))))</f>
        <v/>
      </c>
    </row>
    <row r="50">
      <c r="A50" s="6" t="n"/>
      <c r="B50" s="6" t="n"/>
      <c r="C50" s="6" t="n"/>
      <c r="D50" s="6" t="n"/>
      <c r="E50" s="6" t="n"/>
      <c r="F50" s="18" t="n"/>
      <c r="G50" s="6" t="n"/>
      <c r="H50" s="9">
        <f>IF($A50="","",SUMIFS(Ledger!$D$5:$D$404,Ledger!$C$5:$C$404,$A50))</f>
        <v/>
      </c>
      <c r="I50" s="16">
        <f>IF($A50="","",IF(COUNTIF('P&amp;L'!$A$7:$A$41,$C50)=0,"⚠ this P&amp;L line is not on the statement",IF(AND($F50&gt;0,$E50=""),"⚠ a split % with no line to split to",IF(AND($E50&lt;&gt;"",COUNTIF('P&amp;L'!$A$7:$A$41,$E50)=0),"⚠ the split line is not on the statement",""))))</f>
        <v/>
      </c>
    </row>
    <row r="51">
      <c r="A51" s="6" t="n"/>
      <c r="B51" s="6" t="n"/>
      <c r="C51" s="6" t="n"/>
      <c r="D51" s="6" t="n"/>
      <c r="E51" s="6" t="n"/>
      <c r="F51" s="18" t="n"/>
      <c r="G51" s="6" t="n"/>
      <c r="H51" s="9">
        <f>IF($A51="","",SUMIFS(Ledger!$D$5:$D$404,Ledger!$C$5:$C$404,$A51))</f>
        <v/>
      </c>
      <c r="I51" s="16">
        <f>IF($A51="","",IF(COUNTIF('P&amp;L'!$A$7:$A$41,$C51)=0,"⚠ this P&amp;L line is not on the statement",IF(AND($F51&gt;0,$E51=""),"⚠ a split % with no line to split to",IF(AND($E51&lt;&gt;"",COUNTIF('P&amp;L'!$A$7:$A$41,$E51)=0),"⚠ the split line is not on the statement",""))))</f>
        <v/>
      </c>
    </row>
    <row r="52">
      <c r="A52" s="6" t="n"/>
      <c r="B52" s="6" t="n"/>
      <c r="C52" s="6" t="n"/>
      <c r="D52" s="6" t="n"/>
      <c r="E52" s="6" t="n"/>
      <c r="F52" s="18" t="n"/>
      <c r="G52" s="6" t="n"/>
      <c r="H52" s="9">
        <f>IF($A52="","",SUMIFS(Ledger!$D$5:$D$404,Ledger!$C$5:$C$404,$A52))</f>
        <v/>
      </c>
      <c r="I52" s="16">
        <f>IF($A52="","",IF(COUNTIF('P&amp;L'!$A$7:$A$41,$C52)=0,"⚠ this P&amp;L line is not on the statement",IF(AND($F52&gt;0,$E52=""),"⚠ a split % with no line to split to",IF(AND($E52&lt;&gt;"",COUNTIF('P&amp;L'!$A$7:$A$41,$E52)=0),"⚠ the split line is not on the statement",""))))</f>
        <v/>
      </c>
    </row>
    <row r="53">
      <c r="A53" s="6" t="n"/>
      <c r="B53" s="6" t="n"/>
      <c r="C53" s="6" t="n"/>
      <c r="D53" s="6" t="n"/>
      <c r="E53" s="6" t="n"/>
      <c r="F53" s="18" t="n"/>
      <c r="G53" s="6" t="n"/>
      <c r="H53" s="9">
        <f>IF($A53="","",SUMIFS(Ledger!$D$5:$D$404,Ledger!$C$5:$C$404,$A53))</f>
        <v/>
      </c>
      <c r="I53" s="16">
        <f>IF($A53="","",IF(COUNTIF('P&amp;L'!$A$7:$A$41,$C53)=0,"⚠ this P&amp;L line is not on the statement",IF(AND($F53&gt;0,$E53=""),"⚠ a split % with no line to split to",IF(AND($E53&lt;&gt;"",COUNTIF('P&amp;L'!$A$7:$A$41,$E53)=0),"⚠ the split line is not on the statement",""))))</f>
        <v/>
      </c>
    </row>
    <row r="54">
      <c r="A54" s="6" t="n"/>
      <c r="B54" s="6" t="n"/>
      <c r="C54" s="6" t="n"/>
      <c r="D54" s="6" t="n"/>
      <c r="E54" s="6" t="n"/>
      <c r="F54" s="18" t="n"/>
      <c r="G54" s="6" t="n"/>
      <c r="H54" s="9">
        <f>IF($A54="","",SUMIFS(Ledger!$D$5:$D$404,Ledger!$C$5:$C$404,$A54))</f>
        <v/>
      </c>
      <c r="I54" s="16">
        <f>IF($A54="","",IF(COUNTIF('P&amp;L'!$A$7:$A$41,$C54)=0,"⚠ this P&amp;L line is not on the statement",IF(AND($F54&gt;0,$E54=""),"⚠ a split % with no line to split to",IF(AND($E54&lt;&gt;"",COUNTIF('P&amp;L'!$A$7:$A$41,$E54)=0),"⚠ the split line is not on the statement",""))))</f>
        <v/>
      </c>
    </row>
    <row r="55">
      <c r="A55" s="6" t="n"/>
      <c r="B55" s="6" t="n"/>
      <c r="C55" s="6" t="n"/>
      <c r="D55" s="6" t="n"/>
      <c r="E55" s="6" t="n"/>
      <c r="F55" s="18" t="n"/>
      <c r="G55" s="6" t="n"/>
      <c r="H55" s="9">
        <f>IF($A55="","",SUMIFS(Ledger!$D$5:$D$404,Ledger!$C$5:$C$404,$A55))</f>
        <v/>
      </c>
      <c r="I55" s="16">
        <f>IF($A55="","",IF(COUNTIF('P&amp;L'!$A$7:$A$41,$C55)=0,"⚠ this P&amp;L line is not on the statement",IF(AND($F55&gt;0,$E55=""),"⚠ a split % with no line to split to",IF(AND($E55&lt;&gt;"",COUNTIF('P&amp;L'!$A$7:$A$41,$E55)=0),"⚠ the split line is not on the statement",""))))</f>
        <v/>
      </c>
    </row>
    <row r="56">
      <c r="A56" s="6" t="n"/>
      <c r="B56" s="6" t="n"/>
      <c r="C56" s="6" t="n"/>
      <c r="D56" s="6" t="n"/>
      <c r="E56" s="6" t="n"/>
      <c r="F56" s="18" t="n"/>
      <c r="G56" s="6" t="n"/>
      <c r="H56" s="9">
        <f>IF($A56="","",SUMIFS(Ledger!$D$5:$D$404,Ledger!$C$5:$C$404,$A56))</f>
        <v/>
      </c>
      <c r="I56" s="16">
        <f>IF($A56="","",IF(COUNTIF('P&amp;L'!$A$7:$A$41,$C56)=0,"⚠ this P&amp;L line is not on the statement",IF(AND($F56&gt;0,$E56=""),"⚠ a split % with no line to split to",IF(AND($E56&lt;&gt;"",COUNTIF('P&amp;L'!$A$7:$A$41,$E56)=0),"⚠ the split line is not on the statement",""))))</f>
        <v/>
      </c>
    </row>
    <row r="57">
      <c r="A57" s="6" t="n"/>
      <c r="B57" s="6" t="n"/>
      <c r="C57" s="6" t="n"/>
      <c r="D57" s="6" t="n"/>
      <c r="E57" s="6" t="n"/>
      <c r="F57" s="18" t="n"/>
      <c r="G57" s="6" t="n"/>
      <c r="H57" s="9">
        <f>IF($A57="","",SUMIFS(Ledger!$D$5:$D$404,Ledger!$C$5:$C$404,$A57))</f>
        <v/>
      </c>
      <c r="I57" s="16">
        <f>IF($A57="","",IF(COUNTIF('P&amp;L'!$A$7:$A$41,$C57)=0,"⚠ this P&amp;L line is not on the statement",IF(AND($F57&gt;0,$E57=""),"⚠ a split % with no line to split to",IF(AND($E57&lt;&gt;"",COUNTIF('P&amp;L'!$A$7:$A$41,$E57)=0),"⚠ the split line is not on the statement",""))))</f>
        <v/>
      </c>
    </row>
    <row r="58">
      <c r="A58" s="6" t="n"/>
      <c r="B58" s="6" t="n"/>
      <c r="C58" s="6" t="n"/>
      <c r="D58" s="6" t="n"/>
      <c r="E58" s="6" t="n"/>
      <c r="F58" s="18" t="n"/>
      <c r="G58" s="6" t="n"/>
      <c r="H58" s="9">
        <f>IF($A58="","",SUMIFS(Ledger!$D$5:$D$404,Ledger!$C$5:$C$404,$A58))</f>
        <v/>
      </c>
      <c r="I58" s="16">
        <f>IF($A58="","",IF(COUNTIF('P&amp;L'!$A$7:$A$41,$C58)=0,"⚠ this P&amp;L line is not on the statement",IF(AND($F58&gt;0,$E58=""),"⚠ a split % with no line to split to",IF(AND($E58&lt;&gt;"",COUNTIF('P&amp;L'!$A$7:$A$41,$E58)=0),"⚠ the split line is not on the statement",""))))</f>
        <v/>
      </c>
    </row>
    <row r="59">
      <c r="A59" s="6" t="n"/>
      <c r="B59" s="6" t="n"/>
      <c r="C59" s="6" t="n"/>
      <c r="D59" s="6" t="n"/>
      <c r="E59" s="6" t="n"/>
      <c r="F59" s="18" t="n"/>
      <c r="G59" s="6" t="n"/>
      <c r="H59" s="9">
        <f>IF($A59="","",SUMIFS(Ledger!$D$5:$D$404,Ledger!$C$5:$C$404,$A59))</f>
        <v/>
      </c>
      <c r="I59" s="16">
        <f>IF($A59="","",IF(COUNTIF('P&amp;L'!$A$7:$A$41,$C59)=0,"⚠ this P&amp;L line is not on the statement",IF(AND($F59&gt;0,$E59=""),"⚠ a split % with no line to split to",IF(AND($E59&lt;&gt;"",COUNTIF('P&amp;L'!$A$7:$A$41,$E59)=0),"⚠ the split line is not on the statement",""))))</f>
        <v/>
      </c>
    </row>
    <row r="60">
      <c r="A60" s="6" t="n"/>
      <c r="B60" s="6" t="n"/>
      <c r="C60" s="6" t="n"/>
      <c r="D60" s="6" t="n"/>
      <c r="E60" s="6" t="n"/>
      <c r="F60" s="18" t="n"/>
      <c r="G60" s="6" t="n"/>
      <c r="H60" s="9">
        <f>IF($A60="","",SUMIFS(Ledger!$D$5:$D$404,Ledger!$C$5:$C$404,$A60))</f>
        <v/>
      </c>
      <c r="I60" s="16">
        <f>IF($A60="","",IF(COUNTIF('P&amp;L'!$A$7:$A$41,$C60)=0,"⚠ this P&amp;L line is not on the statement",IF(AND($F60&gt;0,$E60=""),"⚠ a split % with no line to split to",IF(AND($E60&lt;&gt;"",COUNTIF('P&amp;L'!$A$7:$A$41,$E60)=0),"⚠ the split line is not on the statement",""))))</f>
        <v/>
      </c>
    </row>
    <row r="61">
      <c r="A61" s="6" t="n"/>
      <c r="B61" s="6" t="n"/>
      <c r="C61" s="6" t="n"/>
      <c r="D61" s="6" t="n"/>
      <c r="E61" s="6" t="n"/>
      <c r="F61" s="18" t="n"/>
      <c r="G61" s="6" t="n"/>
      <c r="H61" s="9">
        <f>IF($A61="","",SUMIFS(Ledger!$D$5:$D$404,Ledger!$C$5:$C$404,$A61))</f>
        <v/>
      </c>
      <c r="I61" s="16">
        <f>IF($A61="","",IF(COUNTIF('P&amp;L'!$A$7:$A$41,$C61)=0,"⚠ this P&amp;L line is not on the statement",IF(AND($F61&gt;0,$E61=""),"⚠ a split % with no line to split to",IF(AND($E61&lt;&gt;"",COUNTIF('P&amp;L'!$A$7:$A$41,$E61)=0),"⚠ the split line is not on the statement",""))))</f>
        <v/>
      </c>
    </row>
    <row r="62">
      <c r="A62" s="6" t="n"/>
      <c r="B62" s="6" t="n"/>
      <c r="C62" s="6" t="n"/>
      <c r="D62" s="6" t="n"/>
      <c r="E62" s="6" t="n"/>
      <c r="F62" s="18" t="n"/>
      <c r="G62" s="6" t="n"/>
      <c r="H62" s="9">
        <f>IF($A62="","",SUMIFS(Ledger!$D$5:$D$404,Ledger!$C$5:$C$404,$A62))</f>
        <v/>
      </c>
      <c r="I62" s="16">
        <f>IF($A62="","",IF(COUNTIF('P&amp;L'!$A$7:$A$41,$C62)=0,"⚠ this P&amp;L line is not on the statement",IF(AND($F62&gt;0,$E62=""),"⚠ a split % with no line to split to",IF(AND($E62&lt;&gt;"",COUNTIF('P&amp;L'!$A$7:$A$41,$E62)=0),"⚠ the split line is not on the statement",""))))</f>
        <v/>
      </c>
    </row>
    <row r="63">
      <c r="A63" s="6" t="n"/>
      <c r="B63" s="6" t="n"/>
      <c r="C63" s="6" t="n"/>
      <c r="D63" s="6" t="n"/>
      <c r="E63" s="6" t="n"/>
      <c r="F63" s="18" t="n"/>
      <c r="G63" s="6" t="n"/>
      <c r="H63" s="9">
        <f>IF($A63="","",SUMIFS(Ledger!$D$5:$D$404,Ledger!$C$5:$C$404,$A63))</f>
        <v/>
      </c>
      <c r="I63" s="16">
        <f>IF($A63="","",IF(COUNTIF('P&amp;L'!$A$7:$A$41,$C63)=0,"⚠ this P&amp;L line is not on the statement",IF(AND($F63&gt;0,$E63=""),"⚠ a split % with no line to split to",IF(AND($E63&lt;&gt;"",COUNTIF('P&amp;L'!$A$7:$A$41,$E63)=0),"⚠ the split line is not on the statement",""))))</f>
        <v/>
      </c>
    </row>
    <row r="64">
      <c r="A64" s="6" t="n"/>
      <c r="B64" s="6" t="n"/>
      <c r="C64" s="6" t="n"/>
      <c r="D64" s="6" t="n"/>
      <c r="E64" s="6" t="n"/>
      <c r="F64" s="18" t="n"/>
      <c r="G64" s="6" t="n"/>
      <c r="H64" s="9">
        <f>IF($A64="","",SUMIFS(Ledger!$D$5:$D$404,Ledger!$C$5:$C$404,$A64))</f>
        <v/>
      </c>
      <c r="I64" s="16">
        <f>IF($A64="","",IF(COUNTIF('P&amp;L'!$A$7:$A$41,$C64)=0,"⚠ this P&amp;L line is not on the statement",IF(AND($F64&gt;0,$E64=""),"⚠ a split % with no line to split to",IF(AND($E64&lt;&gt;"",COUNTIF('P&amp;L'!$A$7:$A$41,$E64)=0),"⚠ the split line is not on the statement",""))))</f>
        <v/>
      </c>
    </row>
    <row r="65">
      <c r="A65" s="6" t="n"/>
      <c r="B65" s="6" t="n"/>
      <c r="C65" s="6" t="n"/>
      <c r="D65" s="6" t="n"/>
      <c r="E65" s="6" t="n"/>
      <c r="F65" s="18" t="n"/>
      <c r="G65" s="6" t="n"/>
      <c r="H65" s="9">
        <f>IF($A65="","",SUMIFS(Ledger!$D$5:$D$404,Ledger!$C$5:$C$404,$A65))</f>
        <v/>
      </c>
      <c r="I65" s="16">
        <f>IF($A65="","",IF(COUNTIF('P&amp;L'!$A$7:$A$41,$C65)=0,"⚠ this P&amp;L line is not on the statement",IF(AND($F65&gt;0,$E65=""),"⚠ a split % with no line to split to",IF(AND($E65&lt;&gt;"",COUNTIF('P&amp;L'!$A$7:$A$41,$E65)=0),"⚠ the split line is not on the statement",""))))</f>
        <v/>
      </c>
    </row>
    <row r="66">
      <c r="A66" s="6" t="n"/>
      <c r="B66" s="6" t="n"/>
      <c r="C66" s="6" t="n"/>
      <c r="D66" s="6" t="n"/>
      <c r="E66" s="6" t="n"/>
      <c r="F66" s="18" t="n"/>
      <c r="G66" s="6" t="n"/>
      <c r="H66" s="9">
        <f>IF($A66="","",SUMIFS(Ledger!$D$5:$D$404,Ledger!$C$5:$C$404,$A66))</f>
        <v/>
      </c>
      <c r="I66" s="16">
        <f>IF($A66="","",IF(COUNTIF('P&amp;L'!$A$7:$A$41,$C66)=0,"⚠ this P&amp;L line is not on the statement",IF(AND($F66&gt;0,$E66=""),"⚠ a split % with no line to split to",IF(AND($E66&lt;&gt;"",COUNTIF('P&amp;L'!$A$7:$A$41,$E66)=0),"⚠ the split line is not on the statement",""))))</f>
        <v/>
      </c>
    </row>
    <row r="67">
      <c r="A67" s="6" t="n"/>
      <c r="B67" s="6" t="n"/>
      <c r="C67" s="6" t="n"/>
      <c r="D67" s="6" t="n"/>
      <c r="E67" s="6" t="n"/>
      <c r="F67" s="18" t="n"/>
      <c r="G67" s="6" t="n"/>
      <c r="H67" s="9">
        <f>IF($A67="","",SUMIFS(Ledger!$D$5:$D$404,Ledger!$C$5:$C$404,$A67))</f>
        <v/>
      </c>
      <c r="I67" s="16">
        <f>IF($A67="","",IF(COUNTIF('P&amp;L'!$A$7:$A$41,$C67)=0,"⚠ this P&amp;L line is not on the statement",IF(AND($F67&gt;0,$E67=""),"⚠ a split % with no line to split to",IF(AND($E67&lt;&gt;"",COUNTIF('P&amp;L'!$A$7:$A$41,$E67)=0),"⚠ the split line is not on the statement",""))))</f>
        <v/>
      </c>
    </row>
    <row r="68">
      <c r="A68" s="6" t="n"/>
      <c r="B68" s="6" t="n"/>
      <c r="C68" s="6" t="n"/>
      <c r="D68" s="6" t="n"/>
      <c r="E68" s="6" t="n"/>
      <c r="F68" s="18" t="n"/>
      <c r="G68" s="6" t="n"/>
      <c r="H68" s="9">
        <f>IF($A68="","",SUMIFS(Ledger!$D$5:$D$404,Ledger!$C$5:$C$404,$A68))</f>
        <v/>
      </c>
      <c r="I68" s="16">
        <f>IF($A68="","",IF(COUNTIF('P&amp;L'!$A$7:$A$41,$C68)=0,"⚠ this P&amp;L line is not on the statement",IF(AND($F68&gt;0,$E68=""),"⚠ a split % with no line to split to",IF(AND($E68&lt;&gt;"",COUNTIF('P&amp;L'!$A$7:$A$41,$E68)=0),"⚠ the split line is not on the statement",""))))</f>
        <v/>
      </c>
    </row>
    <row r="69">
      <c r="A69" s="6" t="n"/>
      <c r="B69" s="6" t="n"/>
      <c r="C69" s="6" t="n"/>
      <c r="D69" s="6" t="n"/>
      <c r="E69" s="6" t="n"/>
      <c r="F69" s="18" t="n"/>
      <c r="G69" s="6" t="n"/>
      <c r="H69" s="9">
        <f>IF($A69="","",SUMIFS(Ledger!$D$5:$D$404,Ledger!$C$5:$C$404,$A69))</f>
        <v/>
      </c>
      <c r="I69" s="16">
        <f>IF($A69="","",IF(COUNTIF('P&amp;L'!$A$7:$A$41,$C69)=0,"⚠ this P&amp;L line is not on the statement",IF(AND($F69&gt;0,$E69=""),"⚠ a split % with no line to split to",IF(AND($E69&lt;&gt;"",COUNTIF('P&amp;L'!$A$7:$A$41,$E69)=0),"⚠ the split line is not on the statement",""))))</f>
        <v/>
      </c>
    </row>
    <row r="70">
      <c r="A70" s="6" t="n"/>
      <c r="B70" s="6" t="n"/>
      <c r="C70" s="6" t="n"/>
      <c r="D70" s="6" t="n"/>
      <c r="E70" s="6" t="n"/>
      <c r="F70" s="18" t="n"/>
      <c r="G70" s="6" t="n"/>
      <c r="H70" s="9">
        <f>IF($A70="","",SUMIFS(Ledger!$D$5:$D$404,Ledger!$C$5:$C$404,$A70))</f>
        <v/>
      </c>
      <c r="I70" s="16">
        <f>IF($A70="","",IF(COUNTIF('P&amp;L'!$A$7:$A$41,$C70)=0,"⚠ this P&amp;L line is not on the statement",IF(AND($F70&gt;0,$E70=""),"⚠ a split % with no line to split to",IF(AND($E70&lt;&gt;"",COUNTIF('P&amp;L'!$A$7:$A$41,$E70)=0),"⚠ the split line is not on the statement",""))))</f>
        <v/>
      </c>
    </row>
    <row r="71">
      <c r="A71" s="6" t="n"/>
      <c r="B71" s="6" t="n"/>
      <c r="C71" s="6" t="n"/>
      <c r="D71" s="6" t="n"/>
      <c r="E71" s="6" t="n"/>
      <c r="F71" s="18" t="n"/>
      <c r="G71" s="6" t="n"/>
      <c r="H71" s="9">
        <f>IF($A71="","",SUMIFS(Ledger!$D$5:$D$404,Ledger!$C$5:$C$404,$A71))</f>
        <v/>
      </c>
      <c r="I71" s="16">
        <f>IF($A71="","",IF(COUNTIF('P&amp;L'!$A$7:$A$41,$C71)=0,"⚠ this P&amp;L line is not on the statement",IF(AND($F71&gt;0,$E71=""),"⚠ a split % with no line to split to",IF(AND($E71&lt;&gt;"",COUNTIF('P&amp;L'!$A$7:$A$41,$E71)=0),"⚠ the split line is not on the statement",""))))</f>
        <v/>
      </c>
    </row>
    <row r="72">
      <c r="A72" s="6" t="n"/>
      <c r="B72" s="6" t="n"/>
      <c r="C72" s="6" t="n"/>
      <c r="D72" s="6" t="n"/>
      <c r="E72" s="6" t="n"/>
      <c r="F72" s="18" t="n"/>
      <c r="G72" s="6" t="n"/>
      <c r="H72" s="9">
        <f>IF($A72="","",SUMIFS(Ledger!$D$5:$D$404,Ledger!$C$5:$C$404,$A72))</f>
        <v/>
      </c>
      <c r="I72" s="16">
        <f>IF($A72="","",IF(COUNTIF('P&amp;L'!$A$7:$A$41,$C72)=0,"⚠ this P&amp;L line is not on the statement",IF(AND($F72&gt;0,$E72=""),"⚠ a split % with no line to split to",IF(AND($E72&lt;&gt;"",COUNTIF('P&amp;L'!$A$7:$A$41,$E72)=0),"⚠ the split line is not on the statement",""))))</f>
        <v/>
      </c>
    </row>
    <row r="73">
      <c r="A73" s="6" t="n"/>
      <c r="B73" s="6" t="n"/>
      <c r="C73" s="6" t="n"/>
      <c r="D73" s="6" t="n"/>
      <c r="E73" s="6" t="n"/>
      <c r="F73" s="18" t="n"/>
      <c r="G73" s="6" t="n"/>
      <c r="H73" s="9">
        <f>IF($A73="","",SUMIFS(Ledger!$D$5:$D$404,Ledger!$C$5:$C$404,$A73))</f>
        <v/>
      </c>
      <c r="I73" s="16">
        <f>IF($A73="","",IF(COUNTIF('P&amp;L'!$A$7:$A$41,$C73)=0,"⚠ this P&amp;L line is not on the statement",IF(AND($F73&gt;0,$E73=""),"⚠ a split % with no line to split to",IF(AND($E73&lt;&gt;"",COUNTIF('P&amp;L'!$A$7:$A$41,$E73)=0),"⚠ the split line is not on the statement",""))))</f>
        <v/>
      </c>
    </row>
    <row r="74">
      <c r="A74" s="6" t="n"/>
      <c r="B74" s="6" t="n"/>
      <c r="C74" s="6" t="n"/>
      <c r="D74" s="6" t="n"/>
      <c r="E74" s="6" t="n"/>
      <c r="F74" s="18" t="n"/>
      <c r="G74" s="6" t="n"/>
      <c r="H74" s="9">
        <f>IF($A74="","",SUMIFS(Ledger!$D$5:$D$404,Ledger!$C$5:$C$404,$A74))</f>
        <v/>
      </c>
      <c r="I74" s="16">
        <f>IF($A74="","",IF(COUNTIF('P&amp;L'!$A$7:$A$41,$C74)=0,"⚠ this P&amp;L line is not on the statement",IF(AND($F74&gt;0,$E74=""),"⚠ a split % with no line to split to",IF(AND($E74&lt;&gt;"",COUNTIF('P&amp;L'!$A$7:$A$41,$E74)=0),"⚠ the split line is not on the statement",""))))</f>
        <v/>
      </c>
    </row>
    <row r="75">
      <c r="A75" s="6" t="n"/>
      <c r="B75" s="6" t="n"/>
      <c r="C75" s="6" t="n"/>
      <c r="D75" s="6" t="n"/>
      <c r="E75" s="6" t="n"/>
      <c r="F75" s="18" t="n"/>
      <c r="G75" s="6" t="n"/>
      <c r="H75" s="9">
        <f>IF($A75="","",SUMIFS(Ledger!$D$5:$D$404,Ledger!$C$5:$C$404,$A75))</f>
        <v/>
      </c>
      <c r="I75" s="16">
        <f>IF($A75="","",IF(COUNTIF('P&amp;L'!$A$7:$A$41,$C75)=0,"⚠ this P&amp;L line is not on the statement",IF(AND($F75&gt;0,$E75=""),"⚠ a split % with no line to split to",IF(AND($E75&lt;&gt;"",COUNTIF('P&amp;L'!$A$7:$A$41,$E75)=0),"⚠ the split line is not on the statement",""))))</f>
        <v/>
      </c>
    </row>
    <row r="76">
      <c r="A76" s="6" t="n"/>
      <c r="B76" s="6" t="n"/>
      <c r="C76" s="6" t="n"/>
      <c r="D76" s="6" t="n"/>
      <c r="E76" s="6" t="n"/>
      <c r="F76" s="18" t="n"/>
      <c r="G76" s="6" t="n"/>
      <c r="H76" s="9">
        <f>IF($A76="","",SUMIFS(Ledger!$D$5:$D$404,Ledger!$C$5:$C$404,$A76))</f>
        <v/>
      </c>
      <c r="I76" s="16">
        <f>IF($A76="","",IF(COUNTIF('P&amp;L'!$A$7:$A$41,$C76)=0,"⚠ this P&amp;L line is not on the statement",IF(AND($F76&gt;0,$E76=""),"⚠ a split % with no line to split to",IF(AND($E76&lt;&gt;"",COUNTIF('P&amp;L'!$A$7:$A$41,$E76)=0),"⚠ the split line is not on the statement",""))))</f>
        <v/>
      </c>
    </row>
    <row r="77">
      <c r="A77" s="6" t="n"/>
      <c r="B77" s="6" t="n"/>
      <c r="C77" s="6" t="n"/>
      <c r="D77" s="6" t="n"/>
      <c r="E77" s="6" t="n"/>
      <c r="F77" s="18" t="n"/>
      <c r="G77" s="6" t="n"/>
      <c r="H77" s="9">
        <f>IF($A77="","",SUMIFS(Ledger!$D$5:$D$404,Ledger!$C$5:$C$404,$A77))</f>
        <v/>
      </c>
      <c r="I77" s="16">
        <f>IF($A77="","",IF(COUNTIF('P&amp;L'!$A$7:$A$41,$C77)=0,"⚠ this P&amp;L line is not on the statement",IF(AND($F77&gt;0,$E77=""),"⚠ a split % with no line to split to",IF(AND($E77&lt;&gt;"",COUNTIF('P&amp;L'!$A$7:$A$41,$E77)=0),"⚠ the split line is not on the statement",""))))</f>
        <v/>
      </c>
    </row>
    <row r="78">
      <c r="A78" s="6" t="n"/>
      <c r="B78" s="6" t="n"/>
      <c r="C78" s="6" t="n"/>
      <c r="D78" s="6" t="n"/>
      <c r="E78" s="6" t="n"/>
      <c r="F78" s="18" t="n"/>
      <c r="G78" s="6" t="n"/>
      <c r="H78" s="9">
        <f>IF($A78="","",SUMIFS(Ledger!$D$5:$D$404,Ledger!$C$5:$C$404,$A78))</f>
        <v/>
      </c>
      <c r="I78" s="16">
        <f>IF($A78="","",IF(COUNTIF('P&amp;L'!$A$7:$A$41,$C78)=0,"⚠ this P&amp;L line is not on the statement",IF(AND($F78&gt;0,$E78=""),"⚠ a split % with no line to split to",IF(AND($E78&lt;&gt;"",COUNTIF('P&amp;L'!$A$7:$A$41,$E78)=0),"⚠ the split line is not on the statement",""))))</f>
        <v/>
      </c>
    </row>
    <row r="79">
      <c r="A79" s="6" t="n"/>
      <c r="B79" s="6" t="n"/>
      <c r="C79" s="6" t="n"/>
      <c r="D79" s="6" t="n"/>
      <c r="E79" s="6" t="n"/>
      <c r="F79" s="18" t="n"/>
      <c r="G79" s="6" t="n"/>
      <c r="H79" s="9">
        <f>IF($A79="","",SUMIFS(Ledger!$D$5:$D$404,Ledger!$C$5:$C$404,$A79))</f>
        <v/>
      </c>
      <c r="I79" s="16">
        <f>IF($A79="","",IF(COUNTIF('P&amp;L'!$A$7:$A$41,$C79)=0,"⚠ this P&amp;L line is not on the statement",IF(AND($F79&gt;0,$E79=""),"⚠ a split % with no line to split to",IF(AND($E79&lt;&gt;"",COUNTIF('P&amp;L'!$A$7:$A$41,$E79)=0),"⚠ the split line is not on the statement",""))))</f>
        <v/>
      </c>
    </row>
    <row r="80">
      <c r="A80" s="6" t="n"/>
      <c r="B80" s="6" t="n"/>
      <c r="C80" s="6" t="n"/>
      <c r="D80" s="6" t="n"/>
      <c r="E80" s="6" t="n"/>
      <c r="F80" s="18" t="n"/>
      <c r="G80" s="6" t="n"/>
      <c r="H80" s="9">
        <f>IF($A80="","",SUMIFS(Ledger!$D$5:$D$404,Ledger!$C$5:$C$404,$A80))</f>
        <v/>
      </c>
      <c r="I80" s="16">
        <f>IF($A80="","",IF(COUNTIF('P&amp;L'!$A$7:$A$41,$C80)=0,"⚠ this P&amp;L line is not on the statement",IF(AND($F80&gt;0,$E80=""),"⚠ a split % with no line to split to",IF(AND($E80&lt;&gt;"",COUNTIF('P&amp;L'!$A$7:$A$41,$E80)=0),"⚠ the split line is not on the statement",""))))</f>
        <v/>
      </c>
    </row>
    <row r="81">
      <c r="A81" s="6" t="n"/>
      <c r="B81" s="6" t="n"/>
      <c r="C81" s="6" t="n"/>
      <c r="D81" s="6" t="n"/>
      <c r="E81" s="6" t="n"/>
      <c r="F81" s="18" t="n"/>
      <c r="G81" s="6" t="n"/>
      <c r="H81" s="9">
        <f>IF($A81="","",SUMIFS(Ledger!$D$5:$D$404,Ledger!$C$5:$C$404,$A81))</f>
        <v/>
      </c>
      <c r="I81" s="16">
        <f>IF($A81="","",IF(COUNTIF('P&amp;L'!$A$7:$A$41,$C81)=0,"⚠ this P&amp;L line is not on the statement",IF(AND($F81&gt;0,$E81=""),"⚠ a split % with no line to split to",IF(AND($E81&lt;&gt;"",COUNTIF('P&amp;L'!$A$7:$A$41,$E81)=0),"⚠ the split line is not on the statement",""))))</f>
        <v/>
      </c>
    </row>
    <row r="82">
      <c r="A82" s="6" t="n"/>
      <c r="B82" s="6" t="n"/>
      <c r="C82" s="6" t="n"/>
      <c r="D82" s="6" t="n"/>
      <c r="E82" s="6" t="n"/>
      <c r="F82" s="18" t="n"/>
      <c r="G82" s="6" t="n"/>
      <c r="H82" s="9">
        <f>IF($A82="","",SUMIFS(Ledger!$D$5:$D$404,Ledger!$C$5:$C$404,$A82))</f>
        <v/>
      </c>
      <c r="I82" s="16">
        <f>IF($A82="","",IF(COUNTIF('P&amp;L'!$A$7:$A$41,$C82)=0,"⚠ this P&amp;L line is not on the statement",IF(AND($F82&gt;0,$E82=""),"⚠ a split % with no line to split to",IF(AND($E82&lt;&gt;"",COUNTIF('P&amp;L'!$A$7:$A$41,$E82)=0),"⚠ the split line is not on the statement",""))))</f>
        <v/>
      </c>
    </row>
    <row r="83">
      <c r="A83" s="6" t="n"/>
      <c r="B83" s="6" t="n"/>
      <c r="C83" s="6" t="n"/>
      <c r="D83" s="6" t="n"/>
      <c r="E83" s="6" t="n"/>
      <c r="F83" s="18" t="n"/>
      <c r="G83" s="6" t="n"/>
      <c r="H83" s="9">
        <f>IF($A83="","",SUMIFS(Ledger!$D$5:$D$404,Ledger!$C$5:$C$404,$A83))</f>
        <v/>
      </c>
      <c r="I83" s="16">
        <f>IF($A83="","",IF(COUNTIF('P&amp;L'!$A$7:$A$41,$C83)=0,"⚠ this P&amp;L line is not on the statement",IF(AND($F83&gt;0,$E83=""),"⚠ a split % with no line to split to",IF(AND($E83&lt;&gt;"",COUNTIF('P&amp;L'!$A$7:$A$41,$E83)=0),"⚠ the split line is not on the statement",""))))</f>
        <v/>
      </c>
    </row>
    <row r="84">
      <c r="A84" s="6" t="n"/>
      <c r="B84" s="6" t="n"/>
      <c r="C84" s="6" t="n"/>
      <c r="D84" s="6" t="n"/>
      <c r="E84" s="6" t="n"/>
      <c r="F84" s="18" t="n"/>
      <c r="G84" s="6" t="n"/>
      <c r="H84" s="9">
        <f>IF($A84="","",SUMIFS(Ledger!$D$5:$D$404,Ledger!$C$5:$C$404,$A84))</f>
        <v/>
      </c>
      <c r="I84" s="16">
        <f>IF($A84="","",IF(COUNTIF('P&amp;L'!$A$7:$A$41,$C84)=0,"⚠ this P&amp;L line is not on the statement",IF(AND($F84&gt;0,$E84=""),"⚠ a split % with no line to split to",IF(AND($E84&lt;&gt;"",COUNTIF('P&amp;L'!$A$7:$A$41,$E84)=0),"⚠ the split line is not on the statement",""))))</f>
        <v/>
      </c>
    </row>
    <row r="85">
      <c r="A85" s="6" t="n"/>
      <c r="B85" s="6" t="n"/>
      <c r="C85" s="6" t="n"/>
      <c r="D85" s="6" t="n"/>
      <c r="E85" s="6" t="n"/>
      <c r="F85" s="18" t="n"/>
      <c r="G85" s="6" t="n"/>
      <c r="H85" s="9">
        <f>IF($A85="","",SUMIFS(Ledger!$D$5:$D$404,Ledger!$C$5:$C$404,$A85))</f>
        <v/>
      </c>
      <c r="I85" s="16">
        <f>IF($A85="","",IF(COUNTIF('P&amp;L'!$A$7:$A$41,$C85)=0,"⚠ this P&amp;L line is not on the statement",IF(AND($F85&gt;0,$E85=""),"⚠ a split % with no line to split to",IF(AND($E85&lt;&gt;"",COUNTIF('P&amp;L'!$A$7:$A$41,$E85)=0),"⚠ the split line is not on the statement",""))))</f>
        <v/>
      </c>
    </row>
    <row r="86">
      <c r="A86" s="6" t="n"/>
      <c r="B86" s="6" t="n"/>
      <c r="C86" s="6" t="n"/>
      <c r="D86" s="6" t="n"/>
      <c r="E86" s="6" t="n"/>
      <c r="F86" s="18" t="n"/>
      <c r="G86" s="6" t="n"/>
      <c r="H86" s="9">
        <f>IF($A86="","",SUMIFS(Ledger!$D$5:$D$404,Ledger!$C$5:$C$404,$A86))</f>
        <v/>
      </c>
      <c r="I86" s="16">
        <f>IF($A86="","",IF(COUNTIF('P&amp;L'!$A$7:$A$41,$C86)=0,"⚠ this P&amp;L line is not on the statement",IF(AND($F86&gt;0,$E86=""),"⚠ a split % with no line to split to",IF(AND($E86&lt;&gt;"",COUNTIF('P&amp;L'!$A$7:$A$41,$E86)=0),"⚠ the split line is not on the statement",""))))</f>
        <v/>
      </c>
    </row>
    <row r="87">
      <c r="A87" s="6" t="n"/>
      <c r="B87" s="6" t="n"/>
      <c r="C87" s="6" t="n"/>
      <c r="D87" s="6" t="n"/>
      <c r="E87" s="6" t="n"/>
      <c r="F87" s="18" t="n"/>
      <c r="G87" s="6" t="n"/>
      <c r="H87" s="9">
        <f>IF($A87="","",SUMIFS(Ledger!$D$5:$D$404,Ledger!$C$5:$C$404,$A87))</f>
        <v/>
      </c>
      <c r="I87" s="16">
        <f>IF($A87="","",IF(COUNTIF('P&amp;L'!$A$7:$A$41,$C87)=0,"⚠ this P&amp;L line is not on the statement",IF(AND($F87&gt;0,$E87=""),"⚠ a split % with no line to split to",IF(AND($E87&lt;&gt;"",COUNTIF('P&amp;L'!$A$7:$A$41,$E87)=0),"⚠ the split line is not on the statement",""))))</f>
        <v/>
      </c>
    </row>
    <row r="88">
      <c r="A88" s="6" t="n"/>
      <c r="B88" s="6" t="n"/>
      <c r="C88" s="6" t="n"/>
      <c r="D88" s="6" t="n"/>
      <c r="E88" s="6" t="n"/>
      <c r="F88" s="18" t="n"/>
      <c r="G88" s="6" t="n"/>
      <c r="H88" s="9">
        <f>IF($A88="","",SUMIFS(Ledger!$D$5:$D$404,Ledger!$C$5:$C$404,$A88))</f>
        <v/>
      </c>
      <c r="I88" s="16">
        <f>IF($A88="","",IF(COUNTIF('P&amp;L'!$A$7:$A$41,$C88)=0,"⚠ this P&amp;L line is not on the statement",IF(AND($F88&gt;0,$E88=""),"⚠ a split % with no line to split to",IF(AND($E88&lt;&gt;"",COUNTIF('P&amp;L'!$A$7:$A$41,$E88)=0),"⚠ the split line is not on the statement",""))))</f>
        <v/>
      </c>
    </row>
    <row r="89">
      <c r="A89" s="6" t="n"/>
      <c r="B89" s="6" t="n"/>
      <c r="C89" s="6" t="n"/>
      <c r="D89" s="6" t="n"/>
      <c r="E89" s="6" t="n"/>
      <c r="F89" s="18" t="n"/>
      <c r="G89" s="6" t="n"/>
      <c r="H89" s="9">
        <f>IF($A89="","",SUMIFS(Ledger!$D$5:$D$404,Ledger!$C$5:$C$404,$A89))</f>
        <v/>
      </c>
      <c r="I89" s="16">
        <f>IF($A89="","",IF(COUNTIF('P&amp;L'!$A$7:$A$41,$C89)=0,"⚠ this P&amp;L line is not on the statement",IF(AND($F89&gt;0,$E89=""),"⚠ a split % with no line to split to",IF(AND($E89&lt;&gt;"",COUNTIF('P&amp;L'!$A$7:$A$41,$E89)=0),"⚠ the split line is not on the statement",""))))</f>
        <v/>
      </c>
    </row>
    <row r="90">
      <c r="A90" s="6" t="n"/>
      <c r="B90" s="6" t="n"/>
      <c r="C90" s="6" t="n"/>
      <c r="D90" s="6" t="n"/>
      <c r="E90" s="6" t="n"/>
      <c r="F90" s="18" t="n"/>
      <c r="G90" s="6" t="n"/>
      <c r="H90" s="9">
        <f>IF($A90="","",SUMIFS(Ledger!$D$5:$D$404,Ledger!$C$5:$C$404,$A90))</f>
        <v/>
      </c>
      <c r="I90" s="16">
        <f>IF($A90="","",IF(COUNTIF('P&amp;L'!$A$7:$A$41,$C90)=0,"⚠ this P&amp;L line is not on the statement",IF(AND($F90&gt;0,$E90=""),"⚠ a split % with no line to split to",IF(AND($E90&lt;&gt;"",COUNTIF('P&amp;L'!$A$7:$A$41,$E90)=0),"⚠ the split line is not on the statement",""))))</f>
        <v/>
      </c>
    </row>
    <row r="91">
      <c r="A91" s="6" t="n"/>
      <c r="B91" s="6" t="n"/>
      <c r="C91" s="6" t="n"/>
      <c r="D91" s="6" t="n"/>
      <c r="E91" s="6" t="n"/>
      <c r="F91" s="18" t="n"/>
      <c r="G91" s="6" t="n"/>
      <c r="H91" s="9">
        <f>IF($A91="","",SUMIFS(Ledger!$D$5:$D$404,Ledger!$C$5:$C$404,$A91))</f>
        <v/>
      </c>
      <c r="I91" s="16">
        <f>IF($A91="","",IF(COUNTIF('P&amp;L'!$A$7:$A$41,$C91)=0,"⚠ this P&amp;L line is not on the statement",IF(AND($F91&gt;0,$E91=""),"⚠ a split % with no line to split to",IF(AND($E91&lt;&gt;"",COUNTIF('P&amp;L'!$A$7:$A$41,$E91)=0),"⚠ the split line is not on the statement",""))))</f>
        <v/>
      </c>
    </row>
    <row r="92">
      <c r="A92" s="6" t="n"/>
      <c r="B92" s="6" t="n"/>
      <c r="C92" s="6" t="n"/>
      <c r="D92" s="6" t="n"/>
      <c r="E92" s="6" t="n"/>
      <c r="F92" s="18" t="n"/>
      <c r="G92" s="6" t="n"/>
      <c r="H92" s="9">
        <f>IF($A92="","",SUMIFS(Ledger!$D$5:$D$404,Ledger!$C$5:$C$404,$A92))</f>
        <v/>
      </c>
      <c r="I92" s="16">
        <f>IF($A92="","",IF(COUNTIF('P&amp;L'!$A$7:$A$41,$C92)=0,"⚠ this P&amp;L line is not on the statement",IF(AND($F92&gt;0,$E92=""),"⚠ a split % with no line to split to",IF(AND($E92&lt;&gt;"",COUNTIF('P&amp;L'!$A$7:$A$41,$E92)=0),"⚠ the split line is not on the statement",""))))</f>
        <v/>
      </c>
    </row>
    <row r="93">
      <c r="A93" s="6" t="n"/>
      <c r="B93" s="6" t="n"/>
      <c r="C93" s="6" t="n"/>
      <c r="D93" s="6" t="n"/>
      <c r="E93" s="6" t="n"/>
      <c r="F93" s="18" t="n"/>
      <c r="G93" s="6" t="n"/>
      <c r="H93" s="9">
        <f>IF($A93="","",SUMIFS(Ledger!$D$5:$D$404,Ledger!$C$5:$C$404,$A93))</f>
        <v/>
      </c>
      <c r="I93" s="16">
        <f>IF($A93="","",IF(COUNTIF('P&amp;L'!$A$7:$A$41,$C93)=0,"⚠ this P&amp;L line is not on the statement",IF(AND($F93&gt;0,$E93=""),"⚠ a split % with no line to split to",IF(AND($E93&lt;&gt;"",COUNTIF('P&amp;L'!$A$7:$A$41,$E93)=0),"⚠ the split line is not on the statement",""))))</f>
        <v/>
      </c>
    </row>
    <row r="94">
      <c r="A94" s="6" t="n"/>
      <c r="B94" s="6" t="n"/>
      <c r="C94" s="6" t="n"/>
      <c r="D94" s="6" t="n"/>
      <c r="E94" s="6" t="n"/>
      <c r="F94" s="18" t="n"/>
      <c r="G94" s="6" t="n"/>
      <c r="H94" s="9">
        <f>IF($A94="","",SUMIFS(Ledger!$D$5:$D$404,Ledger!$C$5:$C$404,$A94))</f>
        <v/>
      </c>
      <c r="I94" s="16">
        <f>IF($A94="","",IF(COUNTIF('P&amp;L'!$A$7:$A$41,$C94)=0,"⚠ this P&amp;L line is not on the statement",IF(AND($F94&gt;0,$E94=""),"⚠ a split % with no line to split to",IF(AND($E94&lt;&gt;"",COUNTIF('P&amp;L'!$A$7:$A$41,$E94)=0),"⚠ the split line is not on the statement",""))))</f>
        <v/>
      </c>
    </row>
    <row r="95">
      <c r="A95" s="6" t="n"/>
      <c r="B95" s="6" t="n"/>
      <c r="C95" s="6" t="n"/>
      <c r="D95" s="6" t="n"/>
      <c r="E95" s="6" t="n"/>
      <c r="F95" s="18" t="n"/>
      <c r="G95" s="6" t="n"/>
      <c r="H95" s="9">
        <f>IF($A95="","",SUMIFS(Ledger!$D$5:$D$404,Ledger!$C$5:$C$404,$A95))</f>
        <v/>
      </c>
      <c r="I95" s="16">
        <f>IF($A95="","",IF(COUNTIF('P&amp;L'!$A$7:$A$41,$C95)=0,"⚠ this P&amp;L line is not on the statement",IF(AND($F95&gt;0,$E95=""),"⚠ a split % with no line to split to",IF(AND($E95&lt;&gt;"",COUNTIF('P&amp;L'!$A$7:$A$41,$E95)=0),"⚠ the split line is not on the statement",""))))</f>
        <v/>
      </c>
    </row>
    <row r="96">
      <c r="A96" s="6" t="n"/>
      <c r="B96" s="6" t="n"/>
      <c r="C96" s="6" t="n"/>
      <c r="D96" s="6" t="n"/>
      <c r="E96" s="6" t="n"/>
      <c r="F96" s="18" t="n"/>
      <c r="G96" s="6" t="n"/>
      <c r="H96" s="9">
        <f>IF($A96="","",SUMIFS(Ledger!$D$5:$D$404,Ledger!$C$5:$C$404,$A96))</f>
        <v/>
      </c>
      <c r="I96" s="16">
        <f>IF($A96="","",IF(COUNTIF('P&amp;L'!$A$7:$A$41,$C96)=0,"⚠ this P&amp;L line is not on the statement",IF(AND($F96&gt;0,$E96=""),"⚠ a split % with no line to split to",IF(AND($E96&lt;&gt;"",COUNTIF('P&amp;L'!$A$7:$A$41,$E96)=0),"⚠ the split line is not on the statement",""))))</f>
        <v/>
      </c>
    </row>
    <row r="97">
      <c r="A97" s="6" t="n"/>
      <c r="B97" s="6" t="n"/>
      <c r="C97" s="6" t="n"/>
      <c r="D97" s="6" t="n"/>
      <c r="E97" s="6" t="n"/>
      <c r="F97" s="18" t="n"/>
      <c r="G97" s="6" t="n"/>
      <c r="H97" s="9">
        <f>IF($A97="","",SUMIFS(Ledger!$D$5:$D$404,Ledger!$C$5:$C$404,$A97))</f>
        <v/>
      </c>
      <c r="I97" s="16">
        <f>IF($A97="","",IF(COUNTIF('P&amp;L'!$A$7:$A$41,$C97)=0,"⚠ this P&amp;L line is not on the statement",IF(AND($F97&gt;0,$E97=""),"⚠ a split % with no line to split to",IF(AND($E97&lt;&gt;"",COUNTIF('P&amp;L'!$A$7:$A$41,$E97)=0),"⚠ the split line is not on the statement",""))))</f>
        <v/>
      </c>
    </row>
    <row r="98">
      <c r="A98" s="6" t="n"/>
      <c r="B98" s="6" t="n"/>
      <c r="C98" s="6" t="n"/>
      <c r="D98" s="6" t="n"/>
      <c r="E98" s="6" t="n"/>
      <c r="F98" s="18" t="n"/>
      <c r="G98" s="6" t="n"/>
      <c r="H98" s="9">
        <f>IF($A98="","",SUMIFS(Ledger!$D$5:$D$404,Ledger!$C$5:$C$404,$A98))</f>
        <v/>
      </c>
      <c r="I98" s="16">
        <f>IF($A98="","",IF(COUNTIF('P&amp;L'!$A$7:$A$41,$C98)=0,"⚠ this P&amp;L line is not on the statement",IF(AND($F98&gt;0,$E98=""),"⚠ a split % with no line to split to",IF(AND($E98&lt;&gt;"",COUNTIF('P&amp;L'!$A$7:$A$41,$E98)=0),"⚠ the split line is not on the statement",""))))</f>
        <v/>
      </c>
    </row>
    <row r="99">
      <c r="A99" s="6" t="n"/>
      <c r="B99" s="6" t="n"/>
      <c r="C99" s="6" t="n"/>
      <c r="D99" s="6" t="n"/>
      <c r="E99" s="6" t="n"/>
      <c r="F99" s="18" t="n"/>
      <c r="G99" s="6" t="n"/>
      <c r="H99" s="9">
        <f>IF($A99="","",SUMIFS(Ledger!$D$5:$D$404,Ledger!$C$5:$C$404,$A99))</f>
        <v/>
      </c>
      <c r="I99" s="16">
        <f>IF($A99="","",IF(COUNTIF('P&amp;L'!$A$7:$A$41,$C99)=0,"⚠ this P&amp;L line is not on the statement",IF(AND($F99&gt;0,$E99=""),"⚠ a split % with no line to split to",IF(AND($E99&lt;&gt;"",COUNTIF('P&amp;L'!$A$7:$A$41,$E99)=0),"⚠ the split line is not on the statement",""))))</f>
        <v/>
      </c>
    </row>
    <row r="100">
      <c r="A100" s="6" t="n"/>
      <c r="B100" s="6" t="n"/>
      <c r="C100" s="6" t="n"/>
      <c r="D100" s="6" t="n"/>
      <c r="E100" s="6" t="n"/>
      <c r="F100" s="18" t="n"/>
      <c r="G100" s="6" t="n"/>
      <c r="H100" s="9">
        <f>IF($A100="","",SUMIFS(Ledger!$D$5:$D$404,Ledger!$C$5:$C$404,$A100))</f>
        <v/>
      </c>
      <c r="I100" s="16">
        <f>IF($A100="","",IF(COUNTIF('P&amp;L'!$A$7:$A$41,$C100)=0,"⚠ this P&amp;L line is not on the statement",IF(AND($F100&gt;0,$E100=""),"⚠ a split % with no line to split to",IF(AND($E100&lt;&gt;"",COUNTIF('P&amp;L'!$A$7:$A$41,$E100)=0),"⚠ the split line is not on the statement",""))))</f>
        <v/>
      </c>
    </row>
    <row r="101">
      <c r="A101" s="6" t="n"/>
      <c r="B101" s="6" t="n"/>
      <c r="C101" s="6" t="n"/>
      <c r="D101" s="6" t="n"/>
      <c r="E101" s="6" t="n"/>
      <c r="F101" s="18" t="n"/>
      <c r="G101" s="6" t="n"/>
      <c r="H101" s="9">
        <f>IF($A101="","",SUMIFS(Ledger!$D$5:$D$404,Ledger!$C$5:$C$404,$A101))</f>
        <v/>
      </c>
      <c r="I101" s="16">
        <f>IF($A101="","",IF(COUNTIF('P&amp;L'!$A$7:$A$41,$C101)=0,"⚠ this P&amp;L line is not on the statement",IF(AND($F101&gt;0,$E101=""),"⚠ a split % with no line to split to",IF(AND($E101&lt;&gt;"",COUNTIF('P&amp;L'!$A$7:$A$41,$E101)=0),"⚠ the split line is not on the statement",""))))</f>
        <v/>
      </c>
    </row>
    <row r="102">
      <c r="A102" s="6" t="n"/>
      <c r="B102" s="6" t="n"/>
      <c r="C102" s="6" t="n"/>
      <c r="D102" s="6" t="n"/>
      <c r="E102" s="6" t="n"/>
      <c r="F102" s="18" t="n"/>
      <c r="G102" s="6" t="n"/>
      <c r="H102" s="9">
        <f>IF($A102="","",SUMIFS(Ledger!$D$5:$D$404,Ledger!$C$5:$C$404,$A102))</f>
        <v/>
      </c>
      <c r="I102" s="16">
        <f>IF($A102="","",IF(COUNTIF('P&amp;L'!$A$7:$A$41,$C102)=0,"⚠ this P&amp;L line is not on the statement",IF(AND($F102&gt;0,$E102=""),"⚠ a split % with no line to split to",IF(AND($E102&lt;&gt;"",COUNTIF('P&amp;L'!$A$7:$A$41,$E102)=0),"⚠ the split line is not on the statement",""))))</f>
        <v/>
      </c>
    </row>
    <row r="103">
      <c r="A103" s="6" t="n"/>
      <c r="B103" s="6" t="n"/>
      <c r="C103" s="6" t="n"/>
      <c r="D103" s="6" t="n"/>
      <c r="E103" s="6" t="n"/>
      <c r="F103" s="18" t="n"/>
      <c r="G103" s="6" t="n"/>
      <c r="H103" s="9">
        <f>IF($A103="","",SUMIFS(Ledger!$D$5:$D$404,Ledger!$C$5:$C$404,$A103))</f>
        <v/>
      </c>
      <c r="I103" s="16">
        <f>IF($A103="","",IF(COUNTIF('P&amp;L'!$A$7:$A$41,$C103)=0,"⚠ this P&amp;L line is not on the statement",IF(AND($F103&gt;0,$E103=""),"⚠ a split % with no line to split to",IF(AND($E103&lt;&gt;"",COUNTIF('P&amp;L'!$A$7:$A$41,$E103)=0),"⚠ the split line is not on the statement",""))))</f>
        <v/>
      </c>
    </row>
    <row r="104">
      <c r="A104" s="6" t="n"/>
      <c r="B104" s="6" t="n"/>
      <c r="C104" s="6" t="n"/>
      <c r="D104" s="6" t="n"/>
      <c r="E104" s="6" t="n"/>
      <c r="F104" s="18" t="n"/>
      <c r="G104" s="6" t="n"/>
      <c r="H104" s="9">
        <f>IF($A104="","",SUMIFS(Ledger!$D$5:$D$404,Ledger!$C$5:$C$404,$A104))</f>
        <v/>
      </c>
      <c r="I104" s="16">
        <f>IF($A104="","",IF(COUNTIF('P&amp;L'!$A$7:$A$41,$C104)=0,"⚠ this P&amp;L line is not on the statement",IF(AND($F104&gt;0,$E104=""),"⚠ a split % with no line to split to",IF(AND($E104&lt;&gt;"",COUNTIF('P&amp;L'!$A$7:$A$41,$E104)=0),"⚠ the split line is not on the statement",""))))</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1"/>
  <sheetViews>
    <sheetView workbookViewId="0">
      <pane ySplit="5" topLeftCell="A6" activePane="bottomLeft" state="frozen"/>
      <selection pane="bottomLeft" activeCell="A1" sqref="A1"/>
    </sheetView>
  </sheetViews>
  <sheetFormatPr baseColWidth="8" defaultRowHeight="15"/>
  <cols>
    <col width="4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Common size — every line as a percentage of revenue</t>
        </is>
      </c>
    </row>
    <row r="2">
      <c r="A2" s="2" t="inlineStr">
        <is>
          <t>Eight periods side by side. Reading each line as a share of revenue is what makes two periods of different size comparable — it is how a cost creeping up becomes visible before it becomes a problem.</t>
        </is>
      </c>
    </row>
    <row r="5">
      <c r="A5" s="7" t="inlineStr">
        <is>
          <t>Line</t>
        </is>
      </c>
      <c r="B5" s="7" t="inlineStr">
        <is>
          <t>Period 1</t>
        </is>
      </c>
      <c r="C5" s="7" t="inlineStr">
        <is>
          <t>Period 2</t>
        </is>
      </c>
      <c r="D5" s="7" t="inlineStr">
        <is>
          <t>Period 3</t>
        </is>
      </c>
      <c r="E5" s="7" t="inlineStr">
        <is>
          <t>Period 4</t>
        </is>
      </c>
      <c r="F5" s="7" t="inlineStr">
        <is>
          <t>Period 5</t>
        </is>
      </c>
      <c r="G5" s="7" t="inlineStr">
        <is>
          <t>Period 6</t>
        </is>
      </c>
      <c r="H5" s="7" t="inlineStr">
        <is>
          <t>Period 7</t>
        </is>
      </c>
      <c r="I5" s="7" t="inlineStr">
        <is>
          <t>Period 8</t>
        </is>
      </c>
    </row>
    <row r="6">
      <c r="A6" s="3" t="inlineStr">
        <is>
          <t>Period code (type here)</t>
        </is>
      </c>
      <c r="B6" s="6" t="inlineStr">
        <is>
          <t>2026-Q1</t>
        </is>
      </c>
      <c r="C6" s="6" t="inlineStr">
        <is>
          <t>2026-Q2</t>
        </is>
      </c>
      <c r="D6" s="6" t="n"/>
      <c r="E6" s="6" t="n"/>
      <c r="F6" s="6" t="n"/>
      <c r="G6" s="6" t="n"/>
      <c r="H6" s="6" t="n"/>
      <c r="I6" s="6" t="n"/>
    </row>
    <row r="7">
      <c r="A7" s="3" t="inlineStr">
        <is>
          <t>AMOUNTS</t>
        </is>
      </c>
    </row>
    <row r="8">
      <c r="A8" s="3" t="inlineStr">
        <is>
          <t>REVENUE</t>
        </is>
      </c>
    </row>
    <row r="9">
      <c r="A9" s="8" t="inlineStr">
        <is>
          <t>Retainer revenue</t>
        </is>
      </c>
      <c r="B9" s="9">
        <f>SUMIFS(Ledger!$K$5:$K$404,Ledger!$I$5:$I$404,$A9,Ledger!$E$5:$E$404,B$6)+SUMIFS(Ledger!$M$5:$M$404,Ledger!$L$5:$L$404,$A9,Ledger!$E$5:$E$404,B$6)</f>
        <v/>
      </c>
      <c r="C9" s="9">
        <f>SUMIFS(Ledger!$K$5:$K$404,Ledger!$I$5:$I$404,$A9,Ledger!$E$5:$E$404,C$6)+SUMIFS(Ledger!$M$5:$M$404,Ledger!$L$5:$L$404,$A9,Ledger!$E$5:$E$404,C$6)</f>
        <v/>
      </c>
      <c r="D9" s="9">
        <f>SUMIFS(Ledger!$K$5:$K$404,Ledger!$I$5:$I$404,$A9,Ledger!$E$5:$E$404,D$6)+SUMIFS(Ledger!$M$5:$M$404,Ledger!$L$5:$L$404,$A9,Ledger!$E$5:$E$404,D$6)</f>
        <v/>
      </c>
      <c r="E9" s="9">
        <f>SUMIFS(Ledger!$K$5:$K$404,Ledger!$I$5:$I$404,$A9,Ledger!$E$5:$E$404,E$6)+SUMIFS(Ledger!$M$5:$M$404,Ledger!$L$5:$L$404,$A9,Ledger!$E$5:$E$404,E$6)</f>
        <v/>
      </c>
      <c r="F9" s="9">
        <f>SUMIFS(Ledger!$K$5:$K$404,Ledger!$I$5:$I$404,$A9,Ledger!$E$5:$E$404,F$6)+SUMIFS(Ledger!$M$5:$M$404,Ledger!$L$5:$L$404,$A9,Ledger!$E$5:$E$404,F$6)</f>
        <v/>
      </c>
      <c r="G9" s="9">
        <f>SUMIFS(Ledger!$K$5:$K$404,Ledger!$I$5:$I$404,$A9,Ledger!$E$5:$E$404,G$6)+SUMIFS(Ledger!$M$5:$M$404,Ledger!$L$5:$L$404,$A9,Ledger!$E$5:$E$404,G$6)</f>
        <v/>
      </c>
      <c r="H9" s="9">
        <f>SUMIFS(Ledger!$K$5:$K$404,Ledger!$I$5:$I$404,$A9,Ledger!$E$5:$E$404,H$6)+SUMIFS(Ledger!$M$5:$M$404,Ledger!$L$5:$L$404,$A9,Ledger!$E$5:$E$404,H$6)</f>
        <v/>
      </c>
      <c r="I9" s="9">
        <f>SUMIFS(Ledger!$K$5:$K$404,Ledger!$I$5:$I$404,$A9,Ledger!$E$5:$E$404,I$6)+SUMIFS(Ledger!$M$5:$M$404,Ledger!$L$5:$L$404,$A9,Ledger!$E$5:$E$404,I$6)</f>
        <v/>
      </c>
    </row>
    <row r="10">
      <c r="A10" s="8" t="inlineStr">
        <is>
          <t>Project revenue</t>
        </is>
      </c>
      <c r="B10" s="9">
        <f>SUMIFS(Ledger!$K$5:$K$404,Ledger!$I$5:$I$404,$A10,Ledger!$E$5:$E$404,B$6)+SUMIFS(Ledger!$M$5:$M$404,Ledger!$L$5:$L$404,$A10,Ledger!$E$5:$E$404,B$6)</f>
        <v/>
      </c>
      <c r="C10" s="9">
        <f>SUMIFS(Ledger!$K$5:$K$404,Ledger!$I$5:$I$404,$A10,Ledger!$E$5:$E$404,C$6)+SUMIFS(Ledger!$M$5:$M$404,Ledger!$L$5:$L$404,$A10,Ledger!$E$5:$E$404,C$6)</f>
        <v/>
      </c>
      <c r="D10" s="9">
        <f>SUMIFS(Ledger!$K$5:$K$404,Ledger!$I$5:$I$404,$A10,Ledger!$E$5:$E$404,D$6)+SUMIFS(Ledger!$M$5:$M$404,Ledger!$L$5:$L$404,$A10,Ledger!$E$5:$E$404,D$6)</f>
        <v/>
      </c>
      <c r="E10" s="9">
        <f>SUMIFS(Ledger!$K$5:$K$404,Ledger!$I$5:$I$404,$A10,Ledger!$E$5:$E$404,E$6)+SUMIFS(Ledger!$M$5:$M$404,Ledger!$L$5:$L$404,$A10,Ledger!$E$5:$E$404,E$6)</f>
        <v/>
      </c>
      <c r="F10" s="9">
        <f>SUMIFS(Ledger!$K$5:$K$404,Ledger!$I$5:$I$404,$A10,Ledger!$E$5:$E$404,F$6)+SUMIFS(Ledger!$M$5:$M$404,Ledger!$L$5:$L$404,$A10,Ledger!$E$5:$E$404,F$6)</f>
        <v/>
      </c>
      <c r="G10" s="9">
        <f>SUMIFS(Ledger!$K$5:$K$404,Ledger!$I$5:$I$404,$A10,Ledger!$E$5:$E$404,G$6)+SUMIFS(Ledger!$M$5:$M$404,Ledger!$L$5:$L$404,$A10,Ledger!$E$5:$E$404,G$6)</f>
        <v/>
      </c>
      <c r="H10" s="9">
        <f>SUMIFS(Ledger!$K$5:$K$404,Ledger!$I$5:$I$404,$A10,Ledger!$E$5:$E$404,H$6)+SUMIFS(Ledger!$M$5:$M$404,Ledger!$L$5:$L$404,$A10,Ledger!$E$5:$E$404,H$6)</f>
        <v/>
      </c>
      <c r="I10" s="9">
        <f>SUMIFS(Ledger!$K$5:$K$404,Ledger!$I$5:$I$404,$A10,Ledger!$E$5:$E$404,I$6)+SUMIFS(Ledger!$M$5:$M$404,Ledger!$L$5:$L$404,$A10,Ledger!$E$5:$E$404,I$6)</f>
        <v/>
      </c>
    </row>
    <row r="11">
      <c r="A11" s="8" t="inlineStr">
        <is>
          <t>Other revenue</t>
        </is>
      </c>
      <c r="B11" s="9">
        <f>SUMIFS(Ledger!$K$5:$K$404,Ledger!$I$5:$I$404,$A11,Ledger!$E$5:$E$404,B$6)+SUMIFS(Ledger!$M$5:$M$404,Ledger!$L$5:$L$404,$A11,Ledger!$E$5:$E$404,B$6)</f>
        <v/>
      </c>
      <c r="C11" s="9">
        <f>SUMIFS(Ledger!$K$5:$K$404,Ledger!$I$5:$I$404,$A11,Ledger!$E$5:$E$404,C$6)+SUMIFS(Ledger!$M$5:$M$404,Ledger!$L$5:$L$404,$A11,Ledger!$E$5:$E$404,C$6)</f>
        <v/>
      </c>
      <c r="D11" s="9">
        <f>SUMIFS(Ledger!$K$5:$K$404,Ledger!$I$5:$I$404,$A11,Ledger!$E$5:$E$404,D$6)+SUMIFS(Ledger!$M$5:$M$404,Ledger!$L$5:$L$404,$A11,Ledger!$E$5:$E$404,D$6)</f>
        <v/>
      </c>
      <c r="E11" s="9">
        <f>SUMIFS(Ledger!$K$5:$K$404,Ledger!$I$5:$I$404,$A11,Ledger!$E$5:$E$404,E$6)+SUMIFS(Ledger!$M$5:$M$404,Ledger!$L$5:$L$404,$A11,Ledger!$E$5:$E$404,E$6)</f>
        <v/>
      </c>
      <c r="F11" s="9">
        <f>SUMIFS(Ledger!$K$5:$K$404,Ledger!$I$5:$I$404,$A11,Ledger!$E$5:$E$404,F$6)+SUMIFS(Ledger!$M$5:$M$404,Ledger!$L$5:$L$404,$A11,Ledger!$E$5:$E$404,F$6)</f>
        <v/>
      </c>
      <c r="G11" s="9">
        <f>SUMIFS(Ledger!$K$5:$K$404,Ledger!$I$5:$I$404,$A11,Ledger!$E$5:$E$404,G$6)+SUMIFS(Ledger!$M$5:$M$404,Ledger!$L$5:$L$404,$A11,Ledger!$E$5:$E$404,G$6)</f>
        <v/>
      </c>
      <c r="H11" s="9">
        <f>SUMIFS(Ledger!$K$5:$K$404,Ledger!$I$5:$I$404,$A11,Ledger!$E$5:$E$404,H$6)+SUMIFS(Ledger!$M$5:$M$404,Ledger!$L$5:$L$404,$A11,Ledger!$E$5:$E$404,H$6)</f>
        <v/>
      </c>
      <c r="I11" s="9">
        <f>SUMIFS(Ledger!$K$5:$K$404,Ledger!$I$5:$I$404,$A11,Ledger!$E$5:$E$404,I$6)+SUMIFS(Ledger!$M$5:$M$404,Ledger!$L$5:$L$404,$A11,Ledger!$E$5:$E$404,I$6)</f>
        <v/>
      </c>
    </row>
    <row r="12">
      <c r="A12" s="3" t="inlineStr">
        <is>
          <t>Total revenue</t>
        </is>
      </c>
      <c r="B12" s="11">
        <f>SUM(B9:B11)</f>
        <v/>
      </c>
      <c r="C12" s="11">
        <f>SUM(C9:C11)</f>
        <v/>
      </c>
      <c r="D12" s="11">
        <f>SUM(D9:D11)</f>
        <v/>
      </c>
      <c r="E12" s="11">
        <f>SUM(E9:E11)</f>
        <v/>
      </c>
      <c r="F12" s="11">
        <f>SUM(F9:F11)</f>
        <v/>
      </c>
      <c r="G12" s="11">
        <f>SUM(G9:G11)</f>
        <v/>
      </c>
      <c r="H12" s="11">
        <f>SUM(H9:H11)</f>
        <v/>
      </c>
      <c r="I12" s="11">
        <f>SUM(I9:I11)</f>
        <v/>
      </c>
    </row>
    <row r="14">
      <c r="A14" s="3" t="inlineStr">
        <is>
          <t>COST OF SALES</t>
        </is>
      </c>
    </row>
    <row r="15">
      <c r="A15" s="8" t="inlineStr">
        <is>
          <t>Contractor and freelance delivery</t>
        </is>
      </c>
      <c r="B15" s="9">
        <f>SUMIFS(Ledger!$K$5:$K$404,Ledger!$I$5:$I$404,$A15,Ledger!$E$5:$E$404,B$6)+SUMIFS(Ledger!$M$5:$M$404,Ledger!$L$5:$L$404,$A15,Ledger!$E$5:$E$404,B$6)</f>
        <v/>
      </c>
      <c r="C15" s="9">
        <f>SUMIFS(Ledger!$K$5:$K$404,Ledger!$I$5:$I$404,$A15,Ledger!$E$5:$E$404,C$6)+SUMIFS(Ledger!$M$5:$M$404,Ledger!$L$5:$L$404,$A15,Ledger!$E$5:$E$404,C$6)</f>
        <v/>
      </c>
      <c r="D15" s="9">
        <f>SUMIFS(Ledger!$K$5:$K$404,Ledger!$I$5:$I$404,$A15,Ledger!$E$5:$E$404,D$6)+SUMIFS(Ledger!$M$5:$M$404,Ledger!$L$5:$L$404,$A15,Ledger!$E$5:$E$404,D$6)</f>
        <v/>
      </c>
      <c r="E15" s="9">
        <f>SUMIFS(Ledger!$K$5:$K$404,Ledger!$I$5:$I$404,$A15,Ledger!$E$5:$E$404,E$6)+SUMIFS(Ledger!$M$5:$M$404,Ledger!$L$5:$L$404,$A15,Ledger!$E$5:$E$404,E$6)</f>
        <v/>
      </c>
      <c r="F15" s="9">
        <f>SUMIFS(Ledger!$K$5:$K$404,Ledger!$I$5:$I$404,$A15,Ledger!$E$5:$E$404,F$6)+SUMIFS(Ledger!$M$5:$M$404,Ledger!$L$5:$L$404,$A15,Ledger!$E$5:$E$404,F$6)</f>
        <v/>
      </c>
      <c r="G15" s="9">
        <f>SUMIFS(Ledger!$K$5:$K$404,Ledger!$I$5:$I$404,$A15,Ledger!$E$5:$E$404,G$6)+SUMIFS(Ledger!$M$5:$M$404,Ledger!$L$5:$L$404,$A15,Ledger!$E$5:$E$404,G$6)</f>
        <v/>
      </c>
      <c r="H15" s="9">
        <f>SUMIFS(Ledger!$K$5:$K$404,Ledger!$I$5:$I$404,$A15,Ledger!$E$5:$E$404,H$6)+SUMIFS(Ledger!$M$5:$M$404,Ledger!$L$5:$L$404,$A15,Ledger!$E$5:$E$404,H$6)</f>
        <v/>
      </c>
      <c r="I15" s="9">
        <f>SUMIFS(Ledger!$K$5:$K$404,Ledger!$I$5:$I$404,$A15,Ledger!$E$5:$E$404,I$6)+SUMIFS(Ledger!$M$5:$M$404,Ledger!$L$5:$L$404,$A15,Ledger!$E$5:$E$404,I$6)</f>
        <v/>
      </c>
    </row>
    <row r="16">
      <c r="A16" s="8" t="inlineStr">
        <is>
          <t>Materials and production</t>
        </is>
      </c>
      <c r="B16" s="9">
        <f>SUMIFS(Ledger!$K$5:$K$404,Ledger!$I$5:$I$404,$A16,Ledger!$E$5:$E$404,B$6)+SUMIFS(Ledger!$M$5:$M$404,Ledger!$L$5:$L$404,$A16,Ledger!$E$5:$E$404,B$6)</f>
        <v/>
      </c>
      <c r="C16" s="9">
        <f>SUMIFS(Ledger!$K$5:$K$404,Ledger!$I$5:$I$404,$A16,Ledger!$E$5:$E$404,C$6)+SUMIFS(Ledger!$M$5:$M$404,Ledger!$L$5:$L$404,$A16,Ledger!$E$5:$E$404,C$6)</f>
        <v/>
      </c>
      <c r="D16" s="9">
        <f>SUMIFS(Ledger!$K$5:$K$404,Ledger!$I$5:$I$404,$A16,Ledger!$E$5:$E$404,D$6)+SUMIFS(Ledger!$M$5:$M$404,Ledger!$L$5:$L$404,$A16,Ledger!$E$5:$E$404,D$6)</f>
        <v/>
      </c>
      <c r="E16" s="9">
        <f>SUMIFS(Ledger!$K$5:$K$404,Ledger!$I$5:$I$404,$A16,Ledger!$E$5:$E$404,E$6)+SUMIFS(Ledger!$M$5:$M$404,Ledger!$L$5:$L$404,$A16,Ledger!$E$5:$E$404,E$6)</f>
        <v/>
      </c>
      <c r="F16" s="9">
        <f>SUMIFS(Ledger!$K$5:$K$404,Ledger!$I$5:$I$404,$A16,Ledger!$E$5:$E$404,F$6)+SUMIFS(Ledger!$M$5:$M$404,Ledger!$L$5:$L$404,$A16,Ledger!$E$5:$E$404,F$6)</f>
        <v/>
      </c>
      <c r="G16" s="9">
        <f>SUMIFS(Ledger!$K$5:$K$404,Ledger!$I$5:$I$404,$A16,Ledger!$E$5:$E$404,G$6)+SUMIFS(Ledger!$M$5:$M$404,Ledger!$L$5:$L$404,$A16,Ledger!$E$5:$E$404,G$6)</f>
        <v/>
      </c>
      <c r="H16" s="9">
        <f>SUMIFS(Ledger!$K$5:$K$404,Ledger!$I$5:$I$404,$A16,Ledger!$E$5:$E$404,H$6)+SUMIFS(Ledger!$M$5:$M$404,Ledger!$L$5:$L$404,$A16,Ledger!$E$5:$E$404,H$6)</f>
        <v/>
      </c>
      <c r="I16" s="9">
        <f>SUMIFS(Ledger!$K$5:$K$404,Ledger!$I$5:$I$404,$A16,Ledger!$E$5:$E$404,I$6)+SUMIFS(Ledger!$M$5:$M$404,Ledger!$L$5:$L$404,$A16,Ledger!$E$5:$E$404,I$6)</f>
        <v/>
      </c>
    </row>
    <row r="17">
      <c r="A17" s="8" t="inlineStr">
        <is>
          <t>Payment processing</t>
        </is>
      </c>
      <c r="B17" s="9">
        <f>SUMIFS(Ledger!$K$5:$K$404,Ledger!$I$5:$I$404,$A17,Ledger!$E$5:$E$404,B$6)+SUMIFS(Ledger!$M$5:$M$404,Ledger!$L$5:$L$404,$A17,Ledger!$E$5:$E$404,B$6)</f>
        <v/>
      </c>
      <c r="C17" s="9">
        <f>SUMIFS(Ledger!$K$5:$K$404,Ledger!$I$5:$I$404,$A17,Ledger!$E$5:$E$404,C$6)+SUMIFS(Ledger!$M$5:$M$404,Ledger!$L$5:$L$404,$A17,Ledger!$E$5:$E$404,C$6)</f>
        <v/>
      </c>
      <c r="D17" s="9">
        <f>SUMIFS(Ledger!$K$5:$K$404,Ledger!$I$5:$I$404,$A17,Ledger!$E$5:$E$404,D$6)+SUMIFS(Ledger!$M$5:$M$404,Ledger!$L$5:$L$404,$A17,Ledger!$E$5:$E$404,D$6)</f>
        <v/>
      </c>
      <c r="E17" s="9">
        <f>SUMIFS(Ledger!$K$5:$K$404,Ledger!$I$5:$I$404,$A17,Ledger!$E$5:$E$404,E$6)+SUMIFS(Ledger!$M$5:$M$404,Ledger!$L$5:$L$404,$A17,Ledger!$E$5:$E$404,E$6)</f>
        <v/>
      </c>
      <c r="F17" s="9">
        <f>SUMIFS(Ledger!$K$5:$K$404,Ledger!$I$5:$I$404,$A17,Ledger!$E$5:$E$404,F$6)+SUMIFS(Ledger!$M$5:$M$404,Ledger!$L$5:$L$404,$A17,Ledger!$E$5:$E$404,F$6)</f>
        <v/>
      </c>
      <c r="G17" s="9">
        <f>SUMIFS(Ledger!$K$5:$K$404,Ledger!$I$5:$I$404,$A17,Ledger!$E$5:$E$404,G$6)+SUMIFS(Ledger!$M$5:$M$404,Ledger!$L$5:$L$404,$A17,Ledger!$E$5:$E$404,G$6)</f>
        <v/>
      </c>
      <c r="H17" s="9">
        <f>SUMIFS(Ledger!$K$5:$K$404,Ledger!$I$5:$I$404,$A17,Ledger!$E$5:$E$404,H$6)+SUMIFS(Ledger!$M$5:$M$404,Ledger!$L$5:$L$404,$A17,Ledger!$E$5:$E$404,H$6)</f>
        <v/>
      </c>
      <c r="I17" s="9">
        <f>SUMIFS(Ledger!$K$5:$K$404,Ledger!$I$5:$I$404,$A17,Ledger!$E$5:$E$404,I$6)+SUMIFS(Ledger!$M$5:$M$404,Ledger!$L$5:$L$404,$A17,Ledger!$E$5:$E$404,I$6)</f>
        <v/>
      </c>
    </row>
    <row r="18">
      <c r="A18" s="8" t="inlineStr">
        <is>
          <t>Hosting and infrastructure</t>
        </is>
      </c>
      <c r="B18" s="9">
        <f>SUMIFS(Ledger!$K$5:$K$404,Ledger!$I$5:$I$404,$A18,Ledger!$E$5:$E$404,B$6)+SUMIFS(Ledger!$M$5:$M$404,Ledger!$L$5:$L$404,$A18,Ledger!$E$5:$E$404,B$6)</f>
        <v/>
      </c>
      <c r="C18" s="9">
        <f>SUMIFS(Ledger!$K$5:$K$404,Ledger!$I$5:$I$404,$A18,Ledger!$E$5:$E$404,C$6)+SUMIFS(Ledger!$M$5:$M$404,Ledger!$L$5:$L$404,$A18,Ledger!$E$5:$E$404,C$6)</f>
        <v/>
      </c>
      <c r="D18" s="9">
        <f>SUMIFS(Ledger!$K$5:$K$404,Ledger!$I$5:$I$404,$A18,Ledger!$E$5:$E$404,D$6)+SUMIFS(Ledger!$M$5:$M$404,Ledger!$L$5:$L$404,$A18,Ledger!$E$5:$E$404,D$6)</f>
        <v/>
      </c>
      <c r="E18" s="9">
        <f>SUMIFS(Ledger!$K$5:$K$404,Ledger!$I$5:$I$404,$A18,Ledger!$E$5:$E$404,E$6)+SUMIFS(Ledger!$M$5:$M$404,Ledger!$L$5:$L$404,$A18,Ledger!$E$5:$E$404,E$6)</f>
        <v/>
      </c>
      <c r="F18" s="9">
        <f>SUMIFS(Ledger!$K$5:$K$404,Ledger!$I$5:$I$404,$A18,Ledger!$E$5:$E$404,F$6)+SUMIFS(Ledger!$M$5:$M$404,Ledger!$L$5:$L$404,$A18,Ledger!$E$5:$E$404,F$6)</f>
        <v/>
      </c>
      <c r="G18" s="9">
        <f>SUMIFS(Ledger!$K$5:$K$404,Ledger!$I$5:$I$404,$A18,Ledger!$E$5:$E$404,G$6)+SUMIFS(Ledger!$M$5:$M$404,Ledger!$L$5:$L$404,$A18,Ledger!$E$5:$E$404,G$6)</f>
        <v/>
      </c>
      <c r="H18" s="9">
        <f>SUMIFS(Ledger!$K$5:$K$404,Ledger!$I$5:$I$404,$A18,Ledger!$E$5:$E$404,H$6)+SUMIFS(Ledger!$M$5:$M$404,Ledger!$L$5:$L$404,$A18,Ledger!$E$5:$E$404,H$6)</f>
        <v/>
      </c>
      <c r="I18" s="9">
        <f>SUMIFS(Ledger!$K$5:$K$404,Ledger!$I$5:$I$404,$A18,Ledger!$E$5:$E$404,I$6)+SUMIFS(Ledger!$M$5:$M$404,Ledger!$L$5:$L$404,$A18,Ledger!$E$5:$E$404,I$6)</f>
        <v/>
      </c>
    </row>
    <row r="19">
      <c r="A19" s="3" t="inlineStr">
        <is>
          <t>Total cost of sales</t>
        </is>
      </c>
      <c r="B19" s="11">
        <f>SUM(B15:B18)</f>
        <v/>
      </c>
      <c r="C19" s="11">
        <f>SUM(C15:C18)</f>
        <v/>
      </c>
      <c r="D19" s="11">
        <f>SUM(D15:D18)</f>
        <v/>
      </c>
      <c r="E19" s="11">
        <f>SUM(E15:E18)</f>
        <v/>
      </c>
      <c r="F19" s="11">
        <f>SUM(F15:F18)</f>
        <v/>
      </c>
      <c r="G19" s="11">
        <f>SUM(G15:G18)</f>
        <v/>
      </c>
      <c r="H19" s="11">
        <f>SUM(H15:H18)</f>
        <v/>
      </c>
      <c r="I19" s="11">
        <f>SUM(I15:I18)</f>
        <v/>
      </c>
    </row>
    <row r="20">
      <c r="A20" s="3" t="inlineStr">
        <is>
          <t>Gross profit</t>
        </is>
      </c>
      <c r="B20" s="11">
        <f>B12-B19</f>
        <v/>
      </c>
      <c r="C20" s="11">
        <f>C12-C19</f>
        <v/>
      </c>
      <c r="D20" s="11">
        <f>D12-D19</f>
        <v/>
      </c>
      <c r="E20" s="11">
        <f>E12-E19</f>
        <v/>
      </c>
      <c r="F20" s="11">
        <f>F12-F19</f>
        <v/>
      </c>
      <c r="G20" s="11">
        <f>G12-G19</f>
        <v/>
      </c>
      <c r="H20" s="11">
        <f>H12-H19</f>
        <v/>
      </c>
      <c r="I20" s="11">
        <f>I12-I19</f>
        <v/>
      </c>
    </row>
    <row r="21">
      <c r="A21" s="3" t="inlineStr">
        <is>
          <t>Gross margin</t>
        </is>
      </c>
      <c r="B21" s="12">
        <f>IFERROR(B20/B12,0)</f>
        <v/>
      </c>
      <c r="C21" s="12">
        <f>IFERROR(C20/C12,0)</f>
        <v/>
      </c>
      <c r="D21" s="12">
        <f>IFERROR(D20/D12,0)</f>
        <v/>
      </c>
      <c r="E21" s="12">
        <f>IFERROR(E20/E12,0)</f>
        <v/>
      </c>
      <c r="F21" s="12">
        <f>IFERROR(F20/F12,0)</f>
        <v/>
      </c>
      <c r="G21" s="12">
        <f>IFERROR(G20/G12,0)</f>
        <v/>
      </c>
      <c r="H21" s="12">
        <f>IFERROR(H20/H12,0)</f>
        <v/>
      </c>
      <c r="I21" s="12">
        <f>IFERROR(I20/I12,0)</f>
        <v/>
      </c>
    </row>
    <row r="23">
      <c r="A23" s="3" t="inlineStr">
        <is>
          <t>OPERATING EXPENSES</t>
        </is>
      </c>
    </row>
    <row r="24">
      <c r="A24" s="8" t="inlineStr">
        <is>
          <t>Salaries and employment</t>
        </is>
      </c>
      <c r="B24" s="9">
        <f>SUMIFS(Ledger!$K$5:$K$404,Ledger!$I$5:$I$404,$A24,Ledger!$E$5:$E$404,B$6)+SUMIFS(Ledger!$M$5:$M$404,Ledger!$L$5:$L$404,$A24,Ledger!$E$5:$E$404,B$6)</f>
        <v/>
      </c>
      <c r="C24" s="9">
        <f>SUMIFS(Ledger!$K$5:$K$404,Ledger!$I$5:$I$404,$A24,Ledger!$E$5:$E$404,C$6)+SUMIFS(Ledger!$M$5:$M$404,Ledger!$L$5:$L$404,$A24,Ledger!$E$5:$E$404,C$6)</f>
        <v/>
      </c>
      <c r="D24" s="9">
        <f>SUMIFS(Ledger!$K$5:$K$404,Ledger!$I$5:$I$404,$A24,Ledger!$E$5:$E$404,D$6)+SUMIFS(Ledger!$M$5:$M$404,Ledger!$L$5:$L$404,$A24,Ledger!$E$5:$E$404,D$6)</f>
        <v/>
      </c>
      <c r="E24" s="9">
        <f>SUMIFS(Ledger!$K$5:$K$404,Ledger!$I$5:$I$404,$A24,Ledger!$E$5:$E$404,E$6)+SUMIFS(Ledger!$M$5:$M$404,Ledger!$L$5:$L$404,$A24,Ledger!$E$5:$E$404,E$6)</f>
        <v/>
      </c>
      <c r="F24" s="9">
        <f>SUMIFS(Ledger!$K$5:$K$404,Ledger!$I$5:$I$404,$A24,Ledger!$E$5:$E$404,F$6)+SUMIFS(Ledger!$M$5:$M$404,Ledger!$L$5:$L$404,$A24,Ledger!$E$5:$E$404,F$6)</f>
        <v/>
      </c>
      <c r="G24" s="9">
        <f>SUMIFS(Ledger!$K$5:$K$404,Ledger!$I$5:$I$404,$A24,Ledger!$E$5:$E$404,G$6)+SUMIFS(Ledger!$M$5:$M$404,Ledger!$L$5:$L$404,$A24,Ledger!$E$5:$E$404,G$6)</f>
        <v/>
      </c>
      <c r="H24" s="9">
        <f>SUMIFS(Ledger!$K$5:$K$404,Ledger!$I$5:$I$404,$A24,Ledger!$E$5:$E$404,H$6)+SUMIFS(Ledger!$M$5:$M$404,Ledger!$L$5:$L$404,$A24,Ledger!$E$5:$E$404,H$6)</f>
        <v/>
      </c>
      <c r="I24" s="9">
        <f>SUMIFS(Ledger!$K$5:$K$404,Ledger!$I$5:$I$404,$A24,Ledger!$E$5:$E$404,I$6)+SUMIFS(Ledger!$M$5:$M$404,Ledger!$L$5:$L$404,$A24,Ledger!$E$5:$E$404,I$6)</f>
        <v/>
      </c>
    </row>
    <row r="25">
      <c r="A25" s="8" t="inlineStr">
        <is>
          <t>Marketing and advertising</t>
        </is>
      </c>
      <c r="B25" s="9">
        <f>SUMIFS(Ledger!$K$5:$K$404,Ledger!$I$5:$I$404,$A25,Ledger!$E$5:$E$404,B$6)+SUMIFS(Ledger!$M$5:$M$404,Ledger!$L$5:$L$404,$A25,Ledger!$E$5:$E$404,B$6)</f>
        <v/>
      </c>
      <c r="C25" s="9">
        <f>SUMIFS(Ledger!$K$5:$K$404,Ledger!$I$5:$I$404,$A25,Ledger!$E$5:$E$404,C$6)+SUMIFS(Ledger!$M$5:$M$404,Ledger!$L$5:$L$404,$A25,Ledger!$E$5:$E$404,C$6)</f>
        <v/>
      </c>
      <c r="D25" s="9">
        <f>SUMIFS(Ledger!$K$5:$K$404,Ledger!$I$5:$I$404,$A25,Ledger!$E$5:$E$404,D$6)+SUMIFS(Ledger!$M$5:$M$404,Ledger!$L$5:$L$404,$A25,Ledger!$E$5:$E$404,D$6)</f>
        <v/>
      </c>
      <c r="E25" s="9">
        <f>SUMIFS(Ledger!$K$5:$K$404,Ledger!$I$5:$I$404,$A25,Ledger!$E$5:$E$404,E$6)+SUMIFS(Ledger!$M$5:$M$404,Ledger!$L$5:$L$404,$A25,Ledger!$E$5:$E$404,E$6)</f>
        <v/>
      </c>
      <c r="F25" s="9">
        <f>SUMIFS(Ledger!$K$5:$K$404,Ledger!$I$5:$I$404,$A25,Ledger!$E$5:$E$404,F$6)+SUMIFS(Ledger!$M$5:$M$404,Ledger!$L$5:$L$404,$A25,Ledger!$E$5:$E$404,F$6)</f>
        <v/>
      </c>
      <c r="G25" s="9">
        <f>SUMIFS(Ledger!$K$5:$K$404,Ledger!$I$5:$I$404,$A25,Ledger!$E$5:$E$404,G$6)+SUMIFS(Ledger!$M$5:$M$404,Ledger!$L$5:$L$404,$A25,Ledger!$E$5:$E$404,G$6)</f>
        <v/>
      </c>
      <c r="H25" s="9">
        <f>SUMIFS(Ledger!$K$5:$K$404,Ledger!$I$5:$I$404,$A25,Ledger!$E$5:$E$404,H$6)+SUMIFS(Ledger!$M$5:$M$404,Ledger!$L$5:$L$404,$A25,Ledger!$E$5:$E$404,H$6)</f>
        <v/>
      </c>
      <c r="I25" s="9">
        <f>SUMIFS(Ledger!$K$5:$K$404,Ledger!$I$5:$I$404,$A25,Ledger!$E$5:$E$404,I$6)+SUMIFS(Ledger!$M$5:$M$404,Ledger!$L$5:$L$404,$A25,Ledger!$E$5:$E$404,I$6)</f>
        <v/>
      </c>
    </row>
    <row r="26">
      <c r="A26" s="8" t="inlineStr">
        <is>
          <t>Premises and utilities</t>
        </is>
      </c>
      <c r="B26" s="9">
        <f>SUMIFS(Ledger!$K$5:$K$404,Ledger!$I$5:$I$404,$A26,Ledger!$E$5:$E$404,B$6)+SUMIFS(Ledger!$M$5:$M$404,Ledger!$L$5:$L$404,$A26,Ledger!$E$5:$E$404,B$6)</f>
        <v/>
      </c>
      <c r="C26" s="9">
        <f>SUMIFS(Ledger!$K$5:$K$404,Ledger!$I$5:$I$404,$A26,Ledger!$E$5:$E$404,C$6)+SUMIFS(Ledger!$M$5:$M$404,Ledger!$L$5:$L$404,$A26,Ledger!$E$5:$E$404,C$6)</f>
        <v/>
      </c>
      <c r="D26" s="9">
        <f>SUMIFS(Ledger!$K$5:$K$404,Ledger!$I$5:$I$404,$A26,Ledger!$E$5:$E$404,D$6)+SUMIFS(Ledger!$M$5:$M$404,Ledger!$L$5:$L$404,$A26,Ledger!$E$5:$E$404,D$6)</f>
        <v/>
      </c>
      <c r="E26" s="9">
        <f>SUMIFS(Ledger!$K$5:$K$404,Ledger!$I$5:$I$404,$A26,Ledger!$E$5:$E$404,E$6)+SUMIFS(Ledger!$M$5:$M$404,Ledger!$L$5:$L$404,$A26,Ledger!$E$5:$E$404,E$6)</f>
        <v/>
      </c>
      <c r="F26" s="9">
        <f>SUMIFS(Ledger!$K$5:$K$404,Ledger!$I$5:$I$404,$A26,Ledger!$E$5:$E$404,F$6)+SUMIFS(Ledger!$M$5:$M$404,Ledger!$L$5:$L$404,$A26,Ledger!$E$5:$E$404,F$6)</f>
        <v/>
      </c>
      <c r="G26" s="9">
        <f>SUMIFS(Ledger!$K$5:$K$404,Ledger!$I$5:$I$404,$A26,Ledger!$E$5:$E$404,G$6)+SUMIFS(Ledger!$M$5:$M$404,Ledger!$L$5:$L$404,$A26,Ledger!$E$5:$E$404,G$6)</f>
        <v/>
      </c>
      <c r="H26" s="9">
        <f>SUMIFS(Ledger!$K$5:$K$404,Ledger!$I$5:$I$404,$A26,Ledger!$E$5:$E$404,H$6)+SUMIFS(Ledger!$M$5:$M$404,Ledger!$L$5:$L$404,$A26,Ledger!$E$5:$E$404,H$6)</f>
        <v/>
      </c>
      <c r="I26" s="9">
        <f>SUMIFS(Ledger!$K$5:$K$404,Ledger!$I$5:$I$404,$A26,Ledger!$E$5:$E$404,I$6)+SUMIFS(Ledger!$M$5:$M$404,Ledger!$L$5:$L$404,$A26,Ledger!$E$5:$E$404,I$6)</f>
        <v/>
      </c>
    </row>
    <row r="27">
      <c r="A27" s="8" t="inlineStr">
        <is>
          <t>Software and subscriptions</t>
        </is>
      </c>
      <c r="B27" s="9">
        <f>SUMIFS(Ledger!$K$5:$K$404,Ledger!$I$5:$I$404,$A27,Ledger!$E$5:$E$404,B$6)+SUMIFS(Ledger!$M$5:$M$404,Ledger!$L$5:$L$404,$A27,Ledger!$E$5:$E$404,B$6)</f>
        <v/>
      </c>
      <c r="C27" s="9">
        <f>SUMIFS(Ledger!$K$5:$K$404,Ledger!$I$5:$I$404,$A27,Ledger!$E$5:$E$404,C$6)+SUMIFS(Ledger!$M$5:$M$404,Ledger!$L$5:$L$404,$A27,Ledger!$E$5:$E$404,C$6)</f>
        <v/>
      </c>
      <c r="D27" s="9">
        <f>SUMIFS(Ledger!$K$5:$K$404,Ledger!$I$5:$I$404,$A27,Ledger!$E$5:$E$404,D$6)+SUMIFS(Ledger!$M$5:$M$404,Ledger!$L$5:$L$404,$A27,Ledger!$E$5:$E$404,D$6)</f>
        <v/>
      </c>
      <c r="E27" s="9">
        <f>SUMIFS(Ledger!$K$5:$K$404,Ledger!$I$5:$I$404,$A27,Ledger!$E$5:$E$404,E$6)+SUMIFS(Ledger!$M$5:$M$404,Ledger!$L$5:$L$404,$A27,Ledger!$E$5:$E$404,E$6)</f>
        <v/>
      </c>
      <c r="F27" s="9">
        <f>SUMIFS(Ledger!$K$5:$K$404,Ledger!$I$5:$I$404,$A27,Ledger!$E$5:$E$404,F$6)+SUMIFS(Ledger!$M$5:$M$404,Ledger!$L$5:$L$404,$A27,Ledger!$E$5:$E$404,F$6)</f>
        <v/>
      </c>
      <c r="G27" s="9">
        <f>SUMIFS(Ledger!$K$5:$K$404,Ledger!$I$5:$I$404,$A27,Ledger!$E$5:$E$404,G$6)+SUMIFS(Ledger!$M$5:$M$404,Ledger!$L$5:$L$404,$A27,Ledger!$E$5:$E$404,G$6)</f>
        <v/>
      </c>
      <c r="H27" s="9">
        <f>SUMIFS(Ledger!$K$5:$K$404,Ledger!$I$5:$I$404,$A27,Ledger!$E$5:$E$404,H$6)+SUMIFS(Ledger!$M$5:$M$404,Ledger!$L$5:$L$404,$A27,Ledger!$E$5:$E$404,H$6)</f>
        <v/>
      </c>
      <c r="I27" s="9">
        <f>SUMIFS(Ledger!$K$5:$K$404,Ledger!$I$5:$I$404,$A27,Ledger!$E$5:$E$404,I$6)+SUMIFS(Ledger!$M$5:$M$404,Ledger!$L$5:$L$404,$A27,Ledger!$E$5:$E$404,I$6)</f>
        <v/>
      </c>
    </row>
    <row r="28">
      <c r="A28" s="8" t="inlineStr">
        <is>
          <t>Professional fees</t>
        </is>
      </c>
      <c r="B28" s="9">
        <f>SUMIFS(Ledger!$K$5:$K$404,Ledger!$I$5:$I$404,$A28,Ledger!$E$5:$E$404,B$6)+SUMIFS(Ledger!$M$5:$M$404,Ledger!$L$5:$L$404,$A28,Ledger!$E$5:$E$404,B$6)</f>
        <v/>
      </c>
      <c r="C28" s="9">
        <f>SUMIFS(Ledger!$K$5:$K$404,Ledger!$I$5:$I$404,$A28,Ledger!$E$5:$E$404,C$6)+SUMIFS(Ledger!$M$5:$M$404,Ledger!$L$5:$L$404,$A28,Ledger!$E$5:$E$404,C$6)</f>
        <v/>
      </c>
      <c r="D28" s="9">
        <f>SUMIFS(Ledger!$K$5:$K$404,Ledger!$I$5:$I$404,$A28,Ledger!$E$5:$E$404,D$6)+SUMIFS(Ledger!$M$5:$M$404,Ledger!$L$5:$L$404,$A28,Ledger!$E$5:$E$404,D$6)</f>
        <v/>
      </c>
      <c r="E28" s="9">
        <f>SUMIFS(Ledger!$K$5:$K$404,Ledger!$I$5:$I$404,$A28,Ledger!$E$5:$E$404,E$6)+SUMIFS(Ledger!$M$5:$M$404,Ledger!$L$5:$L$404,$A28,Ledger!$E$5:$E$404,E$6)</f>
        <v/>
      </c>
      <c r="F28" s="9">
        <f>SUMIFS(Ledger!$K$5:$K$404,Ledger!$I$5:$I$404,$A28,Ledger!$E$5:$E$404,F$6)+SUMIFS(Ledger!$M$5:$M$404,Ledger!$L$5:$L$404,$A28,Ledger!$E$5:$E$404,F$6)</f>
        <v/>
      </c>
      <c r="G28" s="9">
        <f>SUMIFS(Ledger!$K$5:$K$404,Ledger!$I$5:$I$404,$A28,Ledger!$E$5:$E$404,G$6)+SUMIFS(Ledger!$M$5:$M$404,Ledger!$L$5:$L$404,$A28,Ledger!$E$5:$E$404,G$6)</f>
        <v/>
      </c>
      <c r="H28" s="9">
        <f>SUMIFS(Ledger!$K$5:$K$404,Ledger!$I$5:$I$404,$A28,Ledger!$E$5:$E$404,H$6)+SUMIFS(Ledger!$M$5:$M$404,Ledger!$L$5:$L$404,$A28,Ledger!$E$5:$E$404,H$6)</f>
        <v/>
      </c>
      <c r="I28" s="9">
        <f>SUMIFS(Ledger!$K$5:$K$404,Ledger!$I$5:$I$404,$A28,Ledger!$E$5:$E$404,I$6)+SUMIFS(Ledger!$M$5:$M$404,Ledger!$L$5:$L$404,$A28,Ledger!$E$5:$E$404,I$6)</f>
        <v/>
      </c>
    </row>
    <row r="29">
      <c r="A29" s="8" t="inlineStr">
        <is>
          <t>Travel and entertainment</t>
        </is>
      </c>
      <c r="B29" s="9">
        <f>SUMIFS(Ledger!$K$5:$K$404,Ledger!$I$5:$I$404,$A29,Ledger!$E$5:$E$404,B$6)+SUMIFS(Ledger!$M$5:$M$404,Ledger!$L$5:$L$404,$A29,Ledger!$E$5:$E$404,B$6)</f>
        <v/>
      </c>
      <c r="C29" s="9">
        <f>SUMIFS(Ledger!$K$5:$K$404,Ledger!$I$5:$I$404,$A29,Ledger!$E$5:$E$404,C$6)+SUMIFS(Ledger!$M$5:$M$404,Ledger!$L$5:$L$404,$A29,Ledger!$E$5:$E$404,C$6)</f>
        <v/>
      </c>
      <c r="D29" s="9">
        <f>SUMIFS(Ledger!$K$5:$K$404,Ledger!$I$5:$I$404,$A29,Ledger!$E$5:$E$404,D$6)+SUMIFS(Ledger!$M$5:$M$404,Ledger!$L$5:$L$404,$A29,Ledger!$E$5:$E$404,D$6)</f>
        <v/>
      </c>
      <c r="E29" s="9">
        <f>SUMIFS(Ledger!$K$5:$K$404,Ledger!$I$5:$I$404,$A29,Ledger!$E$5:$E$404,E$6)+SUMIFS(Ledger!$M$5:$M$404,Ledger!$L$5:$L$404,$A29,Ledger!$E$5:$E$404,E$6)</f>
        <v/>
      </c>
      <c r="F29" s="9">
        <f>SUMIFS(Ledger!$K$5:$K$404,Ledger!$I$5:$I$404,$A29,Ledger!$E$5:$E$404,F$6)+SUMIFS(Ledger!$M$5:$M$404,Ledger!$L$5:$L$404,$A29,Ledger!$E$5:$E$404,F$6)</f>
        <v/>
      </c>
      <c r="G29" s="9">
        <f>SUMIFS(Ledger!$K$5:$K$404,Ledger!$I$5:$I$404,$A29,Ledger!$E$5:$E$404,G$6)+SUMIFS(Ledger!$M$5:$M$404,Ledger!$L$5:$L$404,$A29,Ledger!$E$5:$E$404,G$6)</f>
        <v/>
      </c>
      <c r="H29" s="9">
        <f>SUMIFS(Ledger!$K$5:$K$404,Ledger!$I$5:$I$404,$A29,Ledger!$E$5:$E$404,H$6)+SUMIFS(Ledger!$M$5:$M$404,Ledger!$L$5:$L$404,$A29,Ledger!$E$5:$E$404,H$6)</f>
        <v/>
      </c>
      <c r="I29" s="9">
        <f>SUMIFS(Ledger!$K$5:$K$404,Ledger!$I$5:$I$404,$A29,Ledger!$E$5:$E$404,I$6)+SUMIFS(Ledger!$M$5:$M$404,Ledger!$L$5:$L$404,$A29,Ledger!$E$5:$E$404,I$6)</f>
        <v/>
      </c>
    </row>
    <row r="30">
      <c r="A30" s="8" t="inlineStr">
        <is>
          <t>Depreciation and amortisation</t>
        </is>
      </c>
      <c r="B30" s="9">
        <f>SUMIFS(Ledger!$K$5:$K$404,Ledger!$I$5:$I$404,$A30,Ledger!$E$5:$E$404,B$6)+SUMIFS(Ledger!$M$5:$M$404,Ledger!$L$5:$L$404,$A30,Ledger!$E$5:$E$404,B$6)</f>
        <v/>
      </c>
      <c r="C30" s="9">
        <f>SUMIFS(Ledger!$K$5:$K$404,Ledger!$I$5:$I$404,$A30,Ledger!$E$5:$E$404,C$6)+SUMIFS(Ledger!$M$5:$M$404,Ledger!$L$5:$L$404,$A30,Ledger!$E$5:$E$404,C$6)</f>
        <v/>
      </c>
      <c r="D30" s="9">
        <f>SUMIFS(Ledger!$K$5:$K$404,Ledger!$I$5:$I$404,$A30,Ledger!$E$5:$E$404,D$6)+SUMIFS(Ledger!$M$5:$M$404,Ledger!$L$5:$L$404,$A30,Ledger!$E$5:$E$404,D$6)</f>
        <v/>
      </c>
      <c r="E30" s="9">
        <f>SUMIFS(Ledger!$K$5:$K$404,Ledger!$I$5:$I$404,$A30,Ledger!$E$5:$E$404,E$6)+SUMIFS(Ledger!$M$5:$M$404,Ledger!$L$5:$L$404,$A30,Ledger!$E$5:$E$404,E$6)</f>
        <v/>
      </c>
      <c r="F30" s="9">
        <f>SUMIFS(Ledger!$K$5:$K$404,Ledger!$I$5:$I$404,$A30,Ledger!$E$5:$E$404,F$6)+SUMIFS(Ledger!$M$5:$M$404,Ledger!$L$5:$L$404,$A30,Ledger!$E$5:$E$404,F$6)</f>
        <v/>
      </c>
      <c r="G30" s="9">
        <f>SUMIFS(Ledger!$K$5:$K$404,Ledger!$I$5:$I$404,$A30,Ledger!$E$5:$E$404,G$6)+SUMIFS(Ledger!$M$5:$M$404,Ledger!$L$5:$L$404,$A30,Ledger!$E$5:$E$404,G$6)</f>
        <v/>
      </c>
      <c r="H30" s="9">
        <f>SUMIFS(Ledger!$K$5:$K$404,Ledger!$I$5:$I$404,$A30,Ledger!$E$5:$E$404,H$6)+SUMIFS(Ledger!$M$5:$M$404,Ledger!$L$5:$L$404,$A30,Ledger!$E$5:$E$404,H$6)</f>
        <v/>
      </c>
      <c r="I30" s="9">
        <f>SUMIFS(Ledger!$K$5:$K$404,Ledger!$I$5:$I$404,$A30,Ledger!$E$5:$E$404,I$6)+SUMIFS(Ledger!$M$5:$M$404,Ledger!$L$5:$L$404,$A30,Ledger!$E$5:$E$404,I$6)</f>
        <v/>
      </c>
    </row>
    <row r="31">
      <c r="A31" s="8" t="inlineStr">
        <is>
          <t>Other operating expenses</t>
        </is>
      </c>
      <c r="B31" s="9">
        <f>SUMIFS(Ledger!$K$5:$K$404,Ledger!$I$5:$I$404,$A31,Ledger!$E$5:$E$404,B$6)+SUMIFS(Ledger!$M$5:$M$404,Ledger!$L$5:$L$404,$A31,Ledger!$E$5:$E$404,B$6)</f>
        <v/>
      </c>
      <c r="C31" s="9">
        <f>SUMIFS(Ledger!$K$5:$K$404,Ledger!$I$5:$I$404,$A31,Ledger!$E$5:$E$404,C$6)+SUMIFS(Ledger!$M$5:$M$404,Ledger!$L$5:$L$404,$A31,Ledger!$E$5:$E$404,C$6)</f>
        <v/>
      </c>
      <c r="D31" s="9">
        <f>SUMIFS(Ledger!$K$5:$K$404,Ledger!$I$5:$I$404,$A31,Ledger!$E$5:$E$404,D$6)+SUMIFS(Ledger!$M$5:$M$404,Ledger!$L$5:$L$404,$A31,Ledger!$E$5:$E$404,D$6)</f>
        <v/>
      </c>
      <c r="E31" s="9">
        <f>SUMIFS(Ledger!$K$5:$K$404,Ledger!$I$5:$I$404,$A31,Ledger!$E$5:$E$404,E$6)+SUMIFS(Ledger!$M$5:$M$404,Ledger!$L$5:$L$404,$A31,Ledger!$E$5:$E$404,E$6)</f>
        <v/>
      </c>
      <c r="F31" s="9">
        <f>SUMIFS(Ledger!$K$5:$K$404,Ledger!$I$5:$I$404,$A31,Ledger!$E$5:$E$404,F$6)+SUMIFS(Ledger!$M$5:$M$404,Ledger!$L$5:$L$404,$A31,Ledger!$E$5:$E$404,F$6)</f>
        <v/>
      </c>
      <c r="G31" s="9">
        <f>SUMIFS(Ledger!$K$5:$K$404,Ledger!$I$5:$I$404,$A31,Ledger!$E$5:$E$404,G$6)+SUMIFS(Ledger!$M$5:$M$404,Ledger!$L$5:$L$404,$A31,Ledger!$E$5:$E$404,G$6)</f>
        <v/>
      </c>
      <c r="H31" s="9">
        <f>SUMIFS(Ledger!$K$5:$K$404,Ledger!$I$5:$I$404,$A31,Ledger!$E$5:$E$404,H$6)+SUMIFS(Ledger!$M$5:$M$404,Ledger!$L$5:$L$404,$A31,Ledger!$E$5:$E$404,H$6)</f>
        <v/>
      </c>
      <c r="I31" s="9">
        <f>SUMIFS(Ledger!$K$5:$K$404,Ledger!$I$5:$I$404,$A31,Ledger!$E$5:$E$404,I$6)+SUMIFS(Ledger!$M$5:$M$404,Ledger!$L$5:$L$404,$A31,Ledger!$E$5:$E$404,I$6)</f>
        <v/>
      </c>
    </row>
    <row r="32">
      <c r="A32" s="3" t="inlineStr">
        <is>
          <t>Total operating expenses</t>
        </is>
      </c>
      <c r="B32" s="11">
        <f>SUM(B24:B31)</f>
        <v/>
      </c>
      <c r="C32" s="11">
        <f>SUM(C24:C31)</f>
        <v/>
      </c>
      <c r="D32" s="11">
        <f>SUM(D24:D31)</f>
        <v/>
      </c>
      <c r="E32" s="11">
        <f>SUM(E24:E31)</f>
        <v/>
      </c>
      <c r="F32" s="11">
        <f>SUM(F24:F31)</f>
        <v/>
      </c>
      <c r="G32" s="11">
        <f>SUM(G24:G31)</f>
        <v/>
      </c>
      <c r="H32" s="11">
        <f>SUM(H24:H31)</f>
        <v/>
      </c>
      <c r="I32" s="11">
        <f>SUM(I24:I31)</f>
        <v/>
      </c>
    </row>
    <row r="33">
      <c r="A33" s="3" t="inlineStr">
        <is>
          <t>Operating profit (EBIT)</t>
        </is>
      </c>
      <c r="B33" s="11">
        <f>B20-B32</f>
        <v/>
      </c>
      <c r="C33" s="11">
        <f>C20-C32</f>
        <v/>
      </c>
      <c r="D33" s="11">
        <f>D20-D32</f>
        <v/>
      </c>
      <c r="E33" s="11">
        <f>E20-E32</f>
        <v/>
      </c>
      <c r="F33" s="11">
        <f>F20-F32</f>
        <v/>
      </c>
      <c r="G33" s="11">
        <f>G20-G32</f>
        <v/>
      </c>
      <c r="H33" s="11">
        <f>H20-H32</f>
        <v/>
      </c>
      <c r="I33" s="11">
        <f>I20-I32</f>
        <v/>
      </c>
    </row>
    <row r="34">
      <c r="A34" s="3" t="inlineStr">
        <is>
          <t>Operating margin</t>
        </is>
      </c>
      <c r="B34" s="12">
        <f>IFERROR(B33/B12,0)</f>
        <v/>
      </c>
      <c r="C34" s="12">
        <f>IFERROR(C33/C12,0)</f>
        <v/>
      </c>
      <c r="D34" s="12">
        <f>IFERROR(D33/D12,0)</f>
        <v/>
      </c>
      <c r="E34" s="12">
        <f>IFERROR(E33/E12,0)</f>
        <v/>
      </c>
      <c r="F34" s="12">
        <f>IFERROR(F33/F12,0)</f>
        <v/>
      </c>
      <c r="G34" s="12">
        <f>IFERROR(G33/G12,0)</f>
        <v/>
      </c>
      <c r="H34" s="12">
        <f>IFERROR(H33/H12,0)</f>
        <v/>
      </c>
      <c r="I34" s="12">
        <f>IFERROR(I33/I12,0)</f>
        <v/>
      </c>
    </row>
    <row r="36">
      <c r="A36" s="3" t="inlineStr">
        <is>
          <t>OTHER INCOME AND EXPENSE</t>
        </is>
      </c>
    </row>
    <row r="37">
      <c r="A37" s="8" t="inlineStr">
        <is>
          <t>Other income</t>
        </is>
      </c>
      <c r="B37" s="9">
        <f>SUMIFS(Ledger!$K$5:$K$404,Ledger!$I$5:$I$404,$A37,Ledger!$E$5:$E$404,B$6)+SUMIFS(Ledger!$M$5:$M$404,Ledger!$L$5:$L$404,$A37,Ledger!$E$5:$E$404,B$6)</f>
        <v/>
      </c>
      <c r="C37" s="9">
        <f>SUMIFS(Ledger!$K$5:$K$404,Ledger!$I$5:$I$404,$A37,Ledger!$E$5:$E$404,C$6)+SUMIFS(Ledger!$M$5:$M$404,Ledger!$L$5:$L$404,$A37,Ledger!$E$5:$E$404,C$6)</f>
        <v/>
      </c>
      <c r="D37" s="9">
        <f>SUMIFS(Ledger!$K$5:$K$404,Ledger!$I$5:$I$404,$A37,Ledger!$E$5:$E$404,D$6)+SUMIFS(Ledger!$M$5:$M$404,Ledger!$L$5:$L$404,$A37,Ledger!$E$5:$E$404,D$6)</f>
        <v/>
      </c>
      <c r="E37" s="9">
        <f>SUMIFS(Ledger!$K$5:$K$404,Ledger!$I$5:$I$404,$A37,Ledger!$E$5:$E$404,E$6)+SUMIFS(Ledger!$M$5:$M$404,Ledger!$L$5:$L$404,$A37,Ledger!$E$5:$E$404,E$6)</f>
        <v/>
      </c>
      <c r="F37" s="9">
        <f>SUMIFS(Ledger!$K$5:$K$404,Ledger!$I$5:$I$404,$A37,Ledger!$E$5:$E$404,F$6)+SUMIFS(Ledger!$M$5:$M$404,Ledger!$L$5:$L$404,$A37,Ledger!$E$5:$E$404,F$6)</f>
        <v/>
      </c>
      <c r="G37" s="9">
        <f>SUMIFS(Ledger!$K$5:$K$404,Ledger!$I$5:$I$404,$A37,Ledger!$E$5:$E$404,G$6)+SUMIFS(Ledger!$M$5:$M$404,Ledger!$L$5:$L$404,$A37,Ledger!$E$5:$E$404,G$6)</f>
        <v/>
      </c>
      <c r="H37" s="9">
        <f>SUMIFS(Ledger!$K$5:$K$404,Ledger!$I$5:$I$404,$A37,Ledger!$E$5:$E$404,H$6)+SUMIFS(Ledger!$M$5:$M$404,Ledger!$L$5:$L$404,$A37,Ledger!$E$5:$E$404,H$6)</f>
        <v/>
      </c>
      <c r="I37" s="9">
        <f>SUMIFS(Ledger!$K$5:$K$404,Ledger!$I$5:$I$404,$A37,Ledger!$E$5:$E$404,I$6)+SUMIFS(Ledger!$M$5:$M$404,Ledger!$L$5:$L$404,$A37,Ledger!$E$5:$E$404,I$6)</f>
        <v/>
      </c>
    </row>
    <row r="38">
      <c r="A38" s="8" t="inlineStr">
        <is>
          <t>Interest expense</t>
        </is>
      </c>
      <c r="B38" s="9">
        <f>SUMIFS(Ledger!$K$5:$K$404,Ledger!$I$5:$I$404,$A38,Ledger!$E$5:$E$404,B$6)+SUMIFS(Ledger!$M$5:$M$404,Ledger!$L$5:$L$404,$A38,Ledger!$E$5:$E$404,B$6)</f>
        <v/>
      </c>
      <c r="C38" s="9">
        <f>SUMIFS(Ledger!$K$5:$K$404,Ledger!$I$5:$I$404,$A38,Ledger!$E$5:$E$404,C$6)+SUMIFS(Ledger!$M$5:$M$404,Ledger!$L$5:$L$404,$A38,Ledger!$E$5:$E$404,C$6)</f>
        <v/>
      </c>
      <c r="D38" s="9">
        <f>SUMIFS(Ledger!$K$5:$K$404,Ledger!$I$5:$I$404,$A38,Ledger!$E$5:$E$404,D$6)+SUMIFS(Ledger!$M$5:$M$404,Ledger!$L$5:$L$404,$A38,Ledger!$E$5:$E$404,D$6)</f>
        <v/>
      </c>
      <c r="E38" s="9">
        <f>SUMIFS(Ledger!$K$5:$K$404,Ledger!$I$5:$I$404,$A38,Ledger!$E$5:$E$404,E$6)+SUMIFS(Ledger!$M$5:$M$404,Ledger!$L$5:$L$404,$A38,Ledger!$E$5:$E$404,E$6)</f>
        <v/>
      </c>
      <c r="F38" s="9">
        <f>SUMIFS(Ledger!$K$5:$K$404,Ledger!$I$5:$I$404,$A38,Ledger!$E$5:$E$404,F$6)+SUMIFS(Ledger!$M$5:$M$404,Ledger!$L$5:$L$404,$A38,Ledger!$E$5:$E$404,F$6)</f>
        <v/>
      </c>
      <c r="G38" s="9">
        <f>SUMIFS(Ledger!$K$5:$K$404,Ledger!$I$5:$I$404,$A38,Ledger!$E$5:$E$404,G$6)+SUMIFS(Ledger!$M$5:$M$404,Ledger!$L$5:$L$404,$A38,Ledger!$E$5:$E$404,G$6)</f>
        <v/>
      </c>
      <c r="H38" s="9">
        <f>SUMIFS(Ledger!$K$5:$K$404,Ledger!$I$5:$I$404,$A38,Ledger!$E$5:$E$404,H$6)+SUMIFS(Ledger!$M$5:$M$404,Ledger!$L$5:$L$404,$A38,Ledger!$E$5:$E$404,H$6)</f>
        <v/>
      </c>
      <c r="I38" s="9">
        <f>SUMIFS(Ledger!$K$5:$K$404,Ledger!$I$5:$I$404,$A38,Ledger!$E$5:$E$404,I$6)+SUMIFS(Ledger!$M$5:$M$404,Ledger!$L$5:$L$404,$A38,Ledger!$E$5:$E$404,I$6)</f>
        <v/>
      </c>
    </row>
    <row r="39">
      <c r="A39" s="3" t="inlineStr">
        <is>
          <t>Profit before tax</t>
        </is>
      </c>
      <c r="B39" s="11">
        <f>B33+B37-B38</f>
        <v/>
      </c>
      <c r="C39" s="11">
        <f>C33+C37-C38</f>
        <v/>
      </c>
      <c r="D39" s="11">
        <f>D33+D37-D38</f>
        <v/>
      </c>
      <c r="E39" s="11">
        <f>E33+E37-E38</f>
        <v/>
      </c>
      <c r="F39" s="11">
        <f>F33+F37-F38</f>
        <v/>
      </c>
      <c r="G39" s="11">
        <f>G33+G37-G38</f>
        <v/>
      </c>
      <c r="H39" s="11">
        <f>H33+H37-H38</f>
        <v/>
      </c>
      <c r="I39" s="11">
        <f>I33+I37-I38</f>
        <v/>
      </c>
    </row>
    <row r="40">
      <c r="A40" s="8" t="inlineStr">
        <is>
          <t>Tax</t>
        </is>
      </c>
      <c r="B40" s="9">
        <f>SUMIFS(Ledger!$K$5:$K$404,Ledger!$I$5:$I$404,$A40,Ledger!$E$5:$E$404,B$6)+SUMIFS(Ledger!$M$5:$M$404,Ledger!$L$5:$L$404,$A40,Ledger!$E$5:$E$404,B$6)</f>
        <v/>
      </c>
      <c r="C40" s="9">
        <f>SUMIFS(Ledger!$K$5:$K$404,Ledger!$I$5:$I$404,$A40,Ledger!$E$5:$E$404,C$6)+SUMIFS(Ledger!$M$5:$M$404,Ledger!$L$5:$L$404,$A40,Ledger!$E$5:$E$404,C$6)</f>
        <v/>
      </c>
      <c r="D40" s="9">
        <f>SUMIFS(Ledger!$K$5:$K$404,Ledger!$I$5:$I$404,$A40,Ledger!$E$5:$E$404,D$6)+SUMIFS(Ledger!$M$5:$M$404,Ledger!$L$5:$L$404,$A40,Ledger!$E$5:$E$404,D$6)</f>
        <v/>
      </c>
      <c r="E40" s="9">
        <f>SUMIFS(Ledger!$K$5:$K$404,Ledger!$I$5:$I$404,$A40,Ledger!$E$5:$E$404,E$6)+SUMIFS(Ledger!$M$5:$M$404,Ledger!$L$5:$L$404,$A40,Ledger!$E$5:$E$404,E$6)</f>
        <v/>
      </c>
      <c r="F40" s="9">
        <f>SUMIFS(Ledger!$K$5:$K$404,Ledger!$I$5:$I$404,$A40,Ledger!$E$5:$E$404,F$6)+SUMIFS(Ledger!$M$5:$M$404,Ledger!$L$5:$L$404,$A40,Ledger!$E$5:$E$404,F$6)</f>
        <v/>
      </c>
      <c r="G40" s="9">
        <f>SUMIFS(Ledger!$K$5:$K$404,Ledger!$I$5:$I$404,$A40,Ledger!$E$5:$E$404,G$6)+SUMIFS(Ledger!$M$5:$M$404,Ledger!$L$5:$L$404,$A40,Ledger!$E$5:$E$404,G$6)</f>
        <v/>
      </c>
      <c r="H40" s="9">
        <f>SUMIFS(Ledger!$K$5:$K$404,Ledger!$I$5:$I$404,$A40,Ledger!$E$5:$E$404,H$6)+SUMIFS(Ledger!$M$5:$M$404,Ledger!$L$5:$L$404,$A40,Ledger!$E$5:$E$404,H$6)</f>
        <v/>
      </c>
      <c r="I40" s="9">
        <f>SUMIFS(Ledger!$K$5:$K$404,Ledger!$I$5:$I$404,$A40,Ledger!$E$5:$E$404,I$6)+SUMIFS(Ledger!$M$5:$M$404,Ledger!$L$5:$L$404,$A40,Ledger!$E$5:$E$404,I$6)</f>
        <v/>
      </c>
    </row>
    <row r="41">
      <c r="A41" s="3" t="inlineStr">
        <is>
          <t>Net profit</t>
        </is>
      </c>
      <c r="B41" s="11">
        <f>B39-B40</f>
        <v/>
      </c>
      <c r="C41" s="11">
        <f>C39-C40</f>
        <v/>
      </c>
      <c r="D41" s="11">
        <f>D39-D40</f>
        <v/>
      </c>
      <c r="E41" s="11">
        <f>E39-E40</f>
        <v/>
      </c>
      <c r="F41" s="11">
        <f>F39-F40</f>
        <v/>
      </c>
      <c r="G41" s="11">
        <f>G39-G40</f>
        <v/>
      </c>
      <c r="H41" s="11">
        <f>H39-H40</f>
        <v/>
      </c>
      <c r="I41" s="11">
        <f>I39-I40</f>
        <v/>
      </c>
    </row>
    <row r="42">
      <c r="A42" s="3" t="inlineStr">
        <is>
          <t>Net margin</t>
        </is>
      </c>
      <c r="B42" s="12">
        <f>IFERROR(B41/B12,0)</f>
        <v/>
      </c>
      <c r="C42" s="12">
        <f>IFERROR(C41/C12,0)</f>
        <v/>
      </c>
      <c r="D42" s="12">
        <f>IFERROR(D41/D12,0)</f>
        <v/>
      </c>
      <c r="E42" s="12">
        <f>IFERROR(E41/E12,0)</f>
        <v/>
      </c>
      <c r="F42" s="12">
        <f>IFERROR(F41/F12,0)</f>
        <v/>
      </c>
      <c r="G42" s="12">
        <f>IFERROR(G41/G12,0)</f>
        <v/>
      </c>
      <c r="H42" s="12">
        <f>IFERROR(H41/H12,0)</f>
        <v/>
      </c>
      <c r="I42" s="12">
        <f>IFERROR(I41/I12,0)</f>
        <v/>
      </c>
    </row>
    <row r="44">
      <c r="A44" s="3" t="inlineStr">
        <is>
          <t>COMMON SIZE — each line as a percentage of revenue</t>
        </is>
      </c>
    </row>
    <row r="45">
      <c r="A45" s="3" t="inlineStr">
        <is>
          <t>REVENUE</t>
        </is>
      </c>
    </row>
    <row r="46">
      <c r="A46" s="8" t="inlineStr">
        <is>
          <t>Retainer revenue</t>
        </is>
      </c>
      <c r="B46" s="10">
        <f>IF(B$12=0,"",B9/B$12)</f>
        <v/>
      </c>
      <c r="C46" s="10">
        <f>IF(C$12=0,"",C9/C$12)</f>
        <v/>
      </c>
      <c r="D46" s="10">
        <f>IF(D$12=0,"",D9/D$12)</f>
        <v/>
      </c>
      <c r="E46" s="10">
        <f>IF(E$12=0,"",E9/E$12)</f>
        <v/>
      </c>
      <c r="F46" s="10">
        <f>IF(F$12=0,"",F9/F$12)</f>
        <v/>
      </c>
      <c r="G46" s="10">
        <f>IF(G$12=0,"",G9/G$12)</f>
        <v/>
      </c>
      <c r="H46" s="10">
        <f>IF(H$12=0,"",H9/H$12)</f>
        <v/>
      </c>
      <c r="I46" s="10">
        <f>IF(I$12=0,"",I9/I$12)</f>
        <v/>
      </c>
    </row>
    <row r="47">
      <c r="A47" s="8" t="inlineStr">
        <is>
          <t>Project revenue</t>
        </is>
      </c>
      <c r="B47" s="10">
        <f>IF(B$12=0,"",B10/B$12)</f>
        <v/>
      </c>
      <c r="C47" s="10">
        <f>IF(C$12=0,"",C10/C$12)</f>
        <v/>
      </c>
      <c r="D47" s="10">
        <f>IF(D$12=0,"",D10/D$12)</f>
        <v/>
      </c>
      <c r="E47" s="10">
        <f>IF(E$12=0,"",E10/E$12)</f>
        <v/>
      </c>
      <c r="F47" s="10">
        <f>IF(F$12=0,"",F10/F$12)</f>
        <v/>
      </c>
      <c r="G47" s="10">
        <f>IF(G$12=0,"",G10/G$12)</f>
        <v/>
      </c>
      <c r="H47" s="10">
        <f>IF(H$12=0,"",H10/H$12)</f>
        <v/>
      </c>
      <c r="I47" s="10">
        <f>IF(I$12=0,"",I10/I$12)</f>
        <v/>
      </c>
    </row>
    <row r="48">
      <c r="A48" s="8" t="inlineStr">
        <is>
          <t>Other revenue</t>
        </is>
      </c>
      <c r="B48" s="10">
        <f>IF(B$12=0,"",B11/B$12)</f>
        <v/>
      </c>
      <c r="C48" s="10">
        <f>IF(C$12=0,"",C11/C$12)</f>
        <v/>
      </c>
      <c r="D48" s="10">
        <f>IF(D$12=0,"",D11/D$12)</f>
        <v/>
      </c>
      <c r="E48" s="10">
        <f>IF(E$12=0,"",E11/E$12)</f>
        <v/>
      </c>
      <c r="F48" s="10">
        <f>IF(F$12=0,"",F11/F$12)</f>
        <v/>
      </c>
      <c r="G48" s="10">
        <f>IF(G$12=0,"",G11/G$12)</f>
        <v/>
      </c>
      <c r="H48" s="10">
        <f>IF(H$12=0,"",H11/H$12)</f>
        <v/>
      </c>
      <c r="I48" s="10">
        <f>IF(I$12=0,"",I11/I$12)</f>
        <v/>
      </c>
    </row>
    <row r="49">
      <c r="A49" s="3" t="inlineStr">
        <is>
          <t>Total revenue</t>
        </is>
      </c>
      <c r="B49" s="12">
        <f>IF(B$12=0,"",B12/B$12)</f>
        <v/>
      </c>
      <c r="C49" s="12">
        <f>IF(C$12=0,"",C12/C$12)</f>
        <v/>
      </c>
      <c r="D49" s="12">
        <f>IF(D$12=0,"",D12/D$12)</f>
        <v/>
      </c>
      <c r="E49" s="12">
        <f>IF(E$12=0,"",E12/E$12)</f>
        <v/>
      </c>
      <c r="F49" s="12">
        <f>IF(F$12=0,"",F12/F$12)</f>
        <v/>
      </c>
      <c r="G49" s="12">
        <f>IF(G$12=0,"",G12/G$12)</f>
        <v/>
      </c>
      <c r="H49" s="12">
        <f>IF(H$12=0,"",H12/H$12)</f>
        <v/>
      </c>
      <c r="I49" s="12">
        <f>IF(I$12=0,"",I12/I$12)</f>
        <v/>
      </c>
    </row>
    <row r="51">
      <c r="A51" s="3" t="inlineStr">
        <is>
          <t>COST OF SALES</t>
        </is>
      </c>
    </row>
    <row r="52">
      <c r="A52" s="8" t="inlineStr">
        <is>
          <t>Contractor and freelance delivery</t>
        </is>
      </c>
      <c r="B52" s="10">
        <f>IF(B$12=0,"",B15/B$12)</f>
        <v/>
      </c>
      <c r="C52" s="10">
        <f>IF(C$12=0,"",C15/C$12)</f>
        <v/>
      </c>
      <c r="D52" s="10">
        <f>IF(D$12=0,"",D15/D$12)</f>
        <v/>
      </c>
      <c r="E52" s="10">
        <f>IF(E$12=0,"",E15/E$12)</f>
        <v/>
      </c>
      <c r="F52" s="10">
        <f>IF(F$12=0,"",F15/F$12)</f>
        <v/>
      </c>
      <c r="G52" s="10">
        <f>IF(G$12=0,"",G15/G$12)</f>
        <v/>
      </c>
      <c r="H52" s="10">
        <f>IF(H$12=0,"",H15/H$12)</f>
        <v/>
      </c>
      <c r="I52" s="10">
        <f>IF(I$12=0,"",I15/I$12)</f>
        <v/>
      </c>
    </row>
    <row r="53">
      <c r="A53" s="8" t="inlineStr">
        <is>
          <t>Materials and production</t>
        </is>
      </c>
      <c r="B53" s="10">
        <f>IF(B$12=0,"",B16/B$12)</f>
        <v/>
      </c>
      <c r="C53" s="10">
        <f>IF(C$12=0,"",C16/C$12)</f>
        <v/>
      </c>
      <c r="D53" s="10">
        <f>IF(D$12=0,"",D16/D$12)</f>
        <v/>
      </c>
      <c r="E53" s="10">
        <f>IF(E$12=0,"",E16/E$12)</f>
        <v/>
      </c>
      <c r="F53" s="10">
        <f>IF(F$12=0,"",F16/F$12)</f>
        <v/>
      </c>
      <c r="G53" s="10">
        <f>IF(G$12=0,"",G16/G$12)</f>
        <v/>
      </c>
      <c r="H53" s="10">
        <f>IF(H$12=0,"",H16/H$12)</f>
        <v/>
      </c>
      <c r="I53" s="10">
        <f>IF(I$12=0,"",I16/I$12)</f>
        <v/>
      </c>
    </row>
    <row r="54">
      <c r="A54" s="8" t="inlineStr">
        <is>
          <t>Payment processing</t>
        </is>
      </c>
      <c r="B54" s="10">
        <f>IF(B$12=0,"",B17/B$12)</f>
        <v/>
      </c>
      <c r="C54" s="10">
        <f>IF(C$12=0,"",C17/C$12)</f>
        <v/>
      </c>
      <c r="D54" s="10">
        <f>IF(D$12=0,"",D17/D$12)</f>
        <v/>
      </c>
      <c r="E54" s="10">
        <f>IF(E$12=0,"",E17/E$12)</f>
        <v/>
      </c>
      <c r="F54" s="10">
        <f>IF(F$12=0,"",F17/F$12)</f>
        <v/>
      </c>
      <c r="G54" s="10">
        <f>IF(G$12=0,"",G17/G$12)</f>
        <v/>
      </c>
      <c r="H54" s="10">
        <f>IF(H$12=0,"",H17/H$12)</f>
        <v/>
      </c>
      <c r="I54" s="10">
        <f>IF(I$12=0,"",I17/I$12)</f>
        <v/>
      </c>
    </row>
    <row r="55">
      <c r="A55" s="8" t="inlineStr">
        <is>
          <t>Hosting and infrastructure</t>
        </is>
      </c>
      <c r="B55" s="10">
        <f>IF(B$12=0,"",B18/B$12)</f>
        <v/>
      </c>
      <c r="C55" s="10">
        <f>IF(C$12=0,"",C18/C$12)</f>
        <v/>
      </c>
      <c r="D55" s="10">
        <f>IF(D$12=0,"",D18/D$12)</f>
        <v/>
      </c>
      <c r="E55" s="10">
        <f>IF(E$12=0,"",E18/E$12)</f>
        <v/>
      </c>
      <c r="F55" s="10">
        <f>IF(F$12=0,"",F18/F$12)</f>
        <v/>
      </c>
      <c r="G55" s="10">
        <f>IF(G$12=0,"",G18/G$12)</f>
        <v/>
      </c>
      <c r="H55" s="10">
        <f>IF(H$12=0,"",H18/H$12)</f>
        <v/>
      </c>
      <c r="I55" s="10">
        <f>IF(I$12=0,"",I18/I$12)</f>
        <v/>
      </c>
    </row>
    <row r="56">
      <c r="A56" s="3" t="inlineStr">
        <is>
          <t>Total cost of sales</t>
        </is>
      </c>
      <c r="B56" s="12">
        <f>IF(B$12=0,"",B19/B$12)</f>
        <v/>
      </c>
      <c r="C56" s="12">
        <f>IF(C$12=0,"",C19/C$12)</f>
        <v/>
      </c>
      <c r="D56" s="12">
        <f>IF(D$12=0,"",D19/D$12)</f>
        <v/>
      </c>
      <c r="E56" s="12">
        <f>IF(E$12=0,"",E19/E$12)</f>
        <v/>
      </c>
      <c r="F56" s="12">
        <f>IF(F$12=0,"",F19/F$12)</f>
        <v/>
      </c>
      <c r="G56" s="12">
        <f>IF(G$12=0,"",G19/G$12)</f>
        <v/>
      </c>
      <c r="H56" s="12">
        <f>IF(H$12=0,"",H19/H$12)</f>
        <v/>
      </c>
      <c r="I56" s="12">
        <f>IF(I$12=0,"",I19/I$12)</f>
        <v/>
      </c>
    </row>
    <row r="57">
      <c r="A57" s="3" t="inlineStr">
        <is>
          <t>Gross profit</t>
        </is>
      </c>
      <c r="B57" s="12">
        <f>IF(B$12=0,"",B20/B$12)</f>
        <v/>
      </c>
      <c r="C57" s="12">
        <f>IF(C$12=0,"",C20/C$12)</f>
        <v/>
      </c>
      <c r="D57" s="12">
        <f>IF(D$12=0,"",D20/D$12)</f>
        <v/>
      </c>
      <c r="E57" s="12">
        <f>IF(E$12=0,"",E20/E$12)</f>
        <v/>
      </c>
      <c r="F57" s="12">
        <f>IF(F$12=0,"",F20/F$12)</f>
        <v/>
      </c>
      <c r="G57" s="12">
        <f>IF(G$12=0,"",G20/G$12)</f>
        <v/>
      </c>
      <c r="H57" s="12">
        <f>IF(H$12=0,"",H20/H$12)</f>
        <v/>
      </c>
      <c r="I57" s="12">
        <f>IF(I$12=0,"",I20/I$12)</f>
        <v/>
      </c>
    </row>
    <row r="58">
      <c r="A58" s="3" t="inlineStr">
        <is>
          <t>Gross margin</t>
        </is>
      </c>
      <c r="B58" s="12">
        <f>IF(B$12=0,"",B21)</f>
        <v/>
      </c>
      <c r="C58" s="12">
        <f>IF(C$12=0,"",C21)</f>
        <v/>
      </c>
      <c r="D58" s="12">
        <f>IF(D$12=0,"",D21)</f>
        <v/>
      </c>
      <c r="E58" s="12">
        <f>IF(E$12=0,"",E21)</f>
        <v/>
      </c>
      <c r="F58" s="12">
        <f>IF(F$12=0,"",F21)</f>
        <v/>
      </c>
      <c r="G58" s="12">
        <f>IF(G$12=0,"",G21)</f>
        <v/>
      </c>
      <c r="H58" s="12">
        <f>IF(H$12=0,"",H21)</f>
        <v/>
      </c>
      <c r="I58" s="12">
        <f>IF(I$12=0,"",I21)</f>
        <v/>
      </c>
    </row>
    <row r="60">
      <c r="A60" s="3" t="inlineStr">
        <is>
          <t>OPERATING EXPENSES</t>
        </is>
      </c>
    </row>
    <row r="61">
      <c r="A61" s="8" t="inlineStr">
        <is>
          <t>Salaries and employment</t>
        </is>
      </c>
      <c r="B61" s="10">
        <f>IF(B$12=0,"",B24/B$12)</f>
        <v/>
      </c>
      <c r="C61" s="10">
        <f>IF(C$12=0,"",C24/C$12)</f>
        <v/>
      </c>
      <c r="D61" s="10">
        <f>IF(D$12=0,"",D24/D$12)</f>
        <v/>
      </c>
      <c r="E61" s="10">
        <f>IF(E$12=0,"",E24/E$12)</f>
        <v/>
      </c>
      <c r="F61" s="10">
        <f>IF(F$12=0,"",F24/F$12)</f>
        <v/>
      </c>
      <c r="G61" s="10">
        <f>IF(G$12=0,"",G24/G$12)</f>
        <v/>
      </c>
      <c r="H61" s="10">
        <f>IF(H$12=0,"",H24/H$12)</f>
        <v/>
      </c>
      <c r="I61" s="10">
        <f>IF(I$12=0,"",I24/I$12)</f>
        <v/>
      </c>
    </row>
    <row r="62">
      <c r="A62" s="8" t="inlineStr">
        <is>
          <t>Marketing and advertising</t>
        </is>
      </c>
      <c r="B62" s="10">
        <f>IF(B$12=0,"",B25/B$12)</f>
        <v/>
      </c>
      <c r="C62" s="10">
        <f>IF(C$12=0,"",C25/C$12)</f>
        <v/>
      </c>
      <c r="D62" s="10">
        <f>IF(D$12=0,"",D25/D$12)</f>
        <v/>
      </c>
      <c r="E62" s="10">
        <f>IF(E$12=0,"",E25/E$12)</f>
        <v/>
      </c>
      <c r="F62" s="10">
        <f>IF(F$12=0,"",F25/F$12)</f>
        <v/>
      </c>
      <c r="G62" s="10">
        <f>IF(G$12=0,"",G25/G$12)</f>
        <v/>
      </c>
      <c r="H62" s="10">
        <f>IF(H$12=0,"",H25/H$12)</f>
        <v/>
      </c>
      <c r="I62" s="10">
        <f>IF(I$12=0,"",I25/I$12)</f>
        <v/>
      </c>
    </row>
    <row r="63">
      <c r="A63" s="8" t="inlineStr">
        <is>
          <t>Premises and utilities</t>
        </is>
      </c>
      <c r="B63" s="10">
        <f>IF(B$12=0,"",B26/B$12)</f>
        <v/>
      </c>
      <c r="C63" s="10">
        <f>IF(C$12=0,"",C26/C$12)</f>
        <v/>
      </c>
      <c r="D63" s="10">
        <f>IF(D$12=0,"",D26/D$12)</f>
        <v/>
      </c>
      <c r="E63" s="10">
        <f>IF(E$12=0,"",E26/E$12)</f>
        <v/>
      </c>
      <c r="F63" s="10">
        <f>IF(F$12=0,"",F26/F$12)</f>
        <v/>
      </c>
      <c r="G63" s="10">
        <f>IF(G$12=0,"",G26/G$12)</f>
        <v/>
      </c>
      <c r="H63" s="10">
        <f>IF(H$12=0,"",H26/H$12)</f>
        <v/>
      </c>
      <c r="I63" s="10">
        <f>IF(I$12=0,"",I26/I$12)</f>
        <v/>
      </c>
    </row>
    <row r="64">
      <c r="A64" s="8" t="inlineStr">
        <is>
          <t>Software and subscriptions</t>
        </is>
      </c>
      <c r="B64" s="10">
        <f>IF(B$12=0,"",B27/B$12)</f>
        <v/>
      </c>
      <c r="C64" s="10">
        <f>IF(C$12=0,"",C27/C$12)</f>
        <v/>
      </c>
      <c r="D64" s="10">
        <f>IF(D$12=0,"",D27/D$12)</f>
        <v/>
      </c>
      <c r="E64" s="10">
        <f>IF(E$12=0,"",E27/E$12)</f>
        <v/>
      </c>
      <c r="F64" s="10">
        <f>IF(F$12=0,"",F27/F$12)</f>
        <v/>
      </c>
      <c r="G64" s="10">
        <f>IF(G$12=0,"",G27/G$12)</f>
        <v/>
      </c>
      <c r="H64" s="10">
        <f>IF(H$12=0,"",H27/H$12)</f>
        <v/>
      </c>
      <c r="I64" s="10">
        <f>IF(I$12=0,"",I27/I$12)</f>
        <v/>
      </c>
    </row>
    <row r="65">
      <c r="A65" s="8" t="inlineStr">
        <is>
          <t>Professional fees</t>
        </is>
      </c>
      <c r="B65" s="10">
        <f>IF(B$12=0,"",B28/B$12)</f>
        <v/>
      </c>
      <c r="C65" s="10">
        <f>IF(C$12=0,"",C28/C$12)</f>
        <v/>
      </c>
      <c r="D65" s="10">
        <f>IF(D$12=0,"",D28/D$12)</f>
        <v/>
      </c>
      <c r="E65" s="10">
        <f>IF(E$12=0,"",E28/E$12)</f>
        <v/>
      </c>
      <c r="F65" s="10">
        <f>IF(F$12=0,"",F28/F$12)</f>
        <v/>
      </c>
      <c r="G65" s="10">
        <f>IF(G$12=0,"",G28/G$12)</f>
        <v/>
      </c>
      <c r="H65" s="10">
        <f>IF(H$12=0,"",H28/H$12)</f>
        <v/>
      </c>
      <c r="I65" s="10">
        <f>IF(I$12=0,"",I28/I$12)</f>
        <v/>
      </c>
    </row>
    <row r="66">
      <c r="A66" s="8" t="inlineStr">
        <is>
          <t>Travel and entertainment</t>
        </is>
      </c>
      <c r="B66" s="10">
        <f>IF(B$12=0,"",B29/B$12)</f>
        <v/>
      </c>
      <c r="C66" s="10">
        <f>IF(C$12=0,"",C29/C$12)</f>
        <v/>
      </c>
      <c r="D66" s="10">
        <f>IF(D$12=0,"",D29/D$12)</f>
        <v/>
      </c>
      <c r="E66" s="10">
        <f>IF(E$12=0,"",E29/E$12)</f>
        <v/>
      </c>
      <c r="F66" s="10">
        <f>IF(F$12=0,"",F29/F$12)</f>
        <v/>
      </c>
      <c r="G66" s="10">
        <f>IF(G$12=0,"",G29/G$12)</f>
        <v/>
      </c>
      <c r="H66" s="10">
        <f>IF(H$12=0,"",H29/H$12)</f>
        <v/>
      </c>
      <c r="I66" s="10">
        <f>IF(I$12=0,"",I29/I$12)</f>
        <v/>
      </c>
    </row>
    <row r="67">
      <c r="A67" s="8" t="inlineStr">
        <is>
          <t>Depreciation and amortisation</t>
        </is>
      </c>
      <c r="B67" s="10">
        <f>IF(B$12=0,"",B30/B$12)</f>
        <v/>
      </c>
      <c r="C67" s="10">
        <f>IF(C$12=0,"",C30/C$12)</f>
        <v/>
      </c>
      <c r="D67" s="10">
        <f>IF(D$12=0,"",D30/D$12)</f>
        <v/>
      </c>
      <c r="E67" s="10">
        <f>IF(E$12=0,"",E30/E$12)</f>
        <v/>
      </c>
      <c r="F67" s="10">
        <f>IF(F$12=0,"",F30/F$12)</f>
        <v/>
      </c>
      <c r="G67" s="10">
        <f>IF(G$12=0,"",G30/G$12)</f>
        <v/>
      </c>
      <c r="H67" s="10">
        <f>IF(H$12=0,"",H30/H$12)</f>
        <v/>
      </c>
      <c r="I67" s="10">
        <f>IF(I$12=0,"",I30/I$12)</f>
        <v/>
      </c>
    </row>
    <row r="68">
      <c r="A68" s="8" t="inlineStr">
        <is>
          <t>Other operating expenses</t>
        </is>
      </c>
      <c r="B68" s="10">
        <f>IF(B$12=0,"",B31/B$12)</f>
        <v/>
      </c>
      <c r="C68" s="10">
        <f>IF(C$12=0,"",C31/C$12)</f>
        <v/>
      </c>
      <c r="D68" s="10">
        <f>IF(D$12=0,"",D31/D$12)</f>
        <v/>
      </c>
      <c r="E68" s="10">
        <f>IF(E$12=0,"",E31/E$12)</f>
        <v/>
      </c>
      <c r="F68" s="10">
        <f>IF(F$12=0,"",F31/F$12)</f>
        <v/>
      </c>
      <c r="G68" s="10">
        <f>IF(G$12=0,"",G31/G$12)</f>
        <v/>
      </c>
      <c r="H68" s="10">
        <f>IF(H$12=0,"",H31/H$12)</f>
        <v/>
      </c>
      <c r="I68" s="10">
        <f>IF(I$12=0,"",I31/I$12)</f>
        <v/>
      </c>
    </row>
    <row r="69">
      <c r="A69" s="3" t="inlineStr">
        <is>
          <t>Total operating expenses</t>
        </is>
      </c>
      <c r="B69" s="12">
        <f>IF(B$12=0,"",B32/B$12)</f>
        <v/>
      </c>
      <c r="C69" s="12">
        <f>IF(C$12=0,"",C32/C$12)</f>
        <v/>
      </c>
      <c r="D69" s="12">
        <f>IF(D$12=0,"",D32/D$12)</f>
        <v/>
      </c>
      <c r="E69" s="12">
        <f>IF(E$12=0,"",E32/E$12)</f>
        <v/>
      </c>
      <c r="F69" s="12">
        <f>IF(F$12=0,"",F32/F$12)</f>
        <v/>
      </c>
      <c r="G69" s="12">
        <f>IF(G$12=0,"",G32/G$12)</f>
        <v/>
      </c>
      <c r="H69" s="12">
        <f>IF(H$12=0,"",H32/H$12)</f>
        <v/>
      </c>
      <c r="I69" s="12">
        <f>IF(I$12=0,"",I32/I$12)</f>
        <v/>
      </c>
    </row>
    <row r="70">
      <c r="A70" s="3" t="inlineStr">
        <is>
          <t>Operating profit (EBIT)</t>
        </is>
      </c>
      <c r="B70" s="12">
        <f>IF(B$12=0,"",B33/B$12)</f>
        <v/>
      </c>
      <c r="C70" s="12">
        <f>IF(C$12=0,"",C33/C$12)</f>
        <v/>
      </c>
      <c r="D70" s="12">
        <f>IF(D$12=0,"",D33/D$12)</f>
        <v/>
      </c>
      <c r="E70" s="12">
        <f>IF(E$12=0,"",E33/E$12)</f>
        <v/>
      </c>
      <c r="F70" s="12">
        <f>IF(F$12=0,"",F33/F$12)</f>
        <v/>
      </c>
      <c r="G70" s="12">
        <f>IF(G$12=0,"",G33/G$12)</f>
        <v/>
      </c>
      <c r="H70" s="12">
        <f>IF(H$12=0,"",H33/H$12)</f>
        <v/>
      </c>
      <c r="I70" s="12">
        <f>IF(I$12=0,"",I33/I$12)</f>
        <v/>
      </c>
    </row>
    <row r="71">
      <c r="A71" s="3" t="inlineStr">
        <is>
          <t>Operating margin</t>
        </is>
      </c>
      <c r="B71" s="12">
        <f>IF(B$12=0,"",B34)</f>
        <v/>
      </c>
      <c r="C71" s="12">
        <f>IF(C$12=0,"",C34)</f>
        <v/>
      </c>
      <c r="D71" s="12">
        <f>IF(D$12=0,"",D34)</f>
        <v/>
      </c>
      <c r="E71" s="12">
        <f>IF(E$12=0,"",E34)</f>
        <v/>
      </c>
      <c r="F71" s="12">
        <f>IF(F$12=0,"",F34)</f>
        <v/>
      </c>
      <c r="G71" s="12">
        <f>IF(G$12=0,"",G34)</f>
        <v/>
      </c>
      <c r="H71" s="12">
        <f>IF(H$12=0,"",H34)</f>
        <v/>
      </c>
      <c r="I71" s="12">
        <f>IF(I$12=0,"",I34)</f>
        <v/>
      </c>
    </row>
    <row r="73">
      <c r="A73" s="3" t="inlineStr">
        <is>
          <t>OTHER INCOME AND EXPENSE</t>
        </is>
      </c>
    </row>
    <row r="74">
      <c r="A74" s="8" t="inlineStr">
        <is>
          <t>Other income</t>
        </is>
      </c>
      <c r="B74" s="10">
        <f>IF(B$12=0,"",B37/B$12)</f>
        <v/>
      </c>
      <c r="C74" s="10">
        <f>IF(C$12=0,"",C37/C$12)</f>
        <v/>
      </c>
      <c r="D74" s="10">
        <f>IF(D$12=0,"",D37/D$12)</f>
        <v/>
      </c>
      <c r="E74" s="10">
        <f>IF(E$12=0,"",E37/E$12)</f>
        <v/>
      </c>
      <c r="F74" s="10">
        <f>IF(F$12=0,"",F37/F$12)</f>
        <v/>
      </c>
      <c r="G74" s="10">
        <f>IF(G$12=0,"",G37/G$12)</f>
        <v/>
      </c>
      <c r="H74" s="10">
        <f>IF(H$12=0,"",H37/H$12)</f>
        <v/>
      </c>
      <c r="I74" s="10">
        <f>IF(I$12=0,"",I37/I$12)</f>
        <v/>
      </c>
    </row>
    <row r="75">
      <c r="A75" s="8" t="inlineStr">
        <is>
          <t>Interest expense</t>
        </is>
      </c>
      <c r="B75" s="10">
        <f>IF(B$12=0,"",B38/B$12)</f>
        <v/>
      </c>
      <c r="C75" s="10">
        <f>IF(C$12=0,"",C38/C$12)</f>
        <v/>
      </c>
      <c r="D75" s="10">
        <f>IF(D$12=0,"",D38/D$12)</f>
        <v/>
      </c>
      <c r="E75" s="10">
        <f>IF(E$12=0,"",E38/E$12)</f>
        <v/>
      </c>
      <c r="F75" s="10">
        <f>IF(F$12=0,"",F38/F$12)</f>
        <v/>
      </c>
      <c r="G75" s="10">
        <f>IF(G$12=0,"",G38/G$12)</f>
        <v/>
      </c>
      <c r="H75" s="10">
        <f>IF(H$12=0,"",H38/H$12)</f>
        <v/>
      </c>
      <c r="I75" s="10">
        <f>IF(I$12=0,"",I38/I$12)</f>
        <v/>
      </c>
    </row>
    <row r="76">
      <c r="A76" s="3" t="inlineStr">
        <is>
          <t>Profit before tax</t>
        </is>
      </c>
      <c r="B76" s="12">
        <f>IF(B$12=0,"",B39/B$12)</f>
        <v/>
      </c>
      <c r="C76" s="12">
        <f>IF(C$12=0,"",C39/C$12)</f>
        <v/>
      </c>
      <c r="D76" s="12">
        <f>IF(D$12=0,"",D39/D$12)</f>
        <v/>
      </c>
      <c r="E76" s="12">
        <f>IF(E$12=0,"",E39/E$12)</f>
        <v/>
      </c>
      <c r="F76" s="12">
        <f>IF(F$12=0,"",F39/F$12)</f>
        <v/>
      </c>
      <c r="G76" s="12">
        <f>IF(G$12=0,"",G39/G$12)</f>
        <v/>
      </c>
      <c r="H76" s="12">
        <f>IF(H$12=0,"",H39/H$12)</f>
        <v/>
      </c>
      <c r="I76" s="12">
        <f>IF(I$12=0,"",I39/I$12)</f>
        <v/>
      </c>
    </row>
    <row r="77">
      <c r="A77" s="8" t="inlineStr">
        <is>
          <t>Tax</t>
        </is>
      </c>
      <c r="B77" s="10">
        <f>IF(B$12=0,"",B40/B$12)</f>
        <v/>
      </c>
      <c r="C77" s="10">
        <f>IF(C$12=0,"",C40/C$12)</f>
        <v/>
      </c>
      <c r="D77" s="10">
        <f>IF(D$12=0,"",D40/D$12)</f>
        <v/>
      </c>
      <c r="E77" s="10">
        <f>IF(E$12=0,"",E40/E$12)</f>
        <v/>
      </c>
      <c r="F77" s="10">
        <f>IF(F$12=0,"",F40/F$12)</f>
        <v/>
      </c>
      <c r="G77" s="10">
        <f>IF(G$12=0,"",G40/G$12)</f>
        <v/>
      </c>
      <c r="H77" s="10">
        <f>IF(H$12=0,"",H40/H$12)</f>
        <v/>
      </c>
      <c r="I77" s="10">
        <f>IF(I$12=0,"",I40/I$12)</f>
        <v/>
      </c>
    </row>
    <row r="78">
      <c r="A78" s="3" t="inlineStr">
        <is>
          <t>Net profit</t>
        </is>
      </c>
      <c r="B78" s="12">
        <f>IF(B$12=0,"",B41/B$12)</f>
        <v/>
      </c>
      <c r="C78" s="12">
        <f>IF(C$12=0,"",C41/C$12)</f>
        <v/>
      </c>
      <c r="D78" s="12">
        <f>IF(D$12=0,"",D41/D$12)</f>
        <v/>
      </c>
      <c r="E78" s="12">
        <f>IF(E$12=0,"",E41/E$12)</f>
        <v/>
      </c>
      <c r="F78" s="12">
        <f>IF(F$12=0,"",F41/F$12)</f>
        <v/>
      </c>
      <c r="G78" s="12">
        <f>IF(G$12=0,"",G41/G$12)</f>
        <v/>
      </c>
      <c r="H78" s="12">
        <f>IF(H$12=0,"",H41/H$12)</f>
        <v/>
      </c>
      <c r="I78" s="12">
        <f>IF(I$12=0,"",I41/I$12)</f>
        <v/>
      </c>
    </row>
    <row r="79">
      <c r="A79" s="3" t="inlineStr">
        <is>
          <t>Net margin</t>
        </is>
      </c>
      <c r="B79" s="12">
        <f>IF(B$12=0,"",B42)</f>
        <v/>
      </c>
      <c r="C79" s="12">
        <f>IF(C$12=0,"",C42)</f>
        <v/>
      </c>
      <c r="D79" s="12">
        <f>IF(D$12=0,"",D42)</f>
        <v/>
      </c>
      <c r="E79" s="12">
        <f>IF(E$12=0,"",E42)</f>
        <v/>
      </c>
      <c r="F79" s="12">
        <f>IF(F$12=0,"",F42)</f>
        <v/>
      </c>
      <c r="G79" s="12">
        <f>IF(G$12=0,"",G42)</f>
        <v/>
      </c>
      <c r="H79" s="12">
        <f>IF(H$12=0,"",H42)</f>
        <v/>
      </c>
      <c r="I79" s="12">
        <f>IF(I$12=0,"",I42)</f>
        <v/>
      </c>
    </row>
    <row r="81">
      <c r="A81" s="2" t="inlineStr">
        <is>
          <t>The point of this tab is the direction of travel, not the level. A line that is 18% of revenue one quarter and 24% the next has changed by a third, and no amount of growth in the absolute figure will show you that.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2026-09-12T18:28:27Z</dcterms:created>
  <dcterms:modified xsi:type="dcterms:W3CDTF">2026-09-12T18:28:27Z</dcterms:modified>
</cp:coreProperties>
</file>