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hipments" sheetId="2" state="visible" r:id="rId2"/>
    <sheet name="Carriers" sheetId="3" state="visible" r:id="rId3"/>
    <sheet name="Exceptions" sheetId="4" state="visible" r:id="rId4"/>
    <sheet name="Dashboard"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3" fontId="5" fillId="0" borderId="1" pivotButton="0" quotePrefix="0" xfId="0"/>
    <xf numFmtId="0" fontId="5" fillId="0" borderId="1" pivotButton="0" quotePrefix="0" xfId="0"/>
    <xf numFmtId="4" fontId="4" fillId="3" borderId="1" pivotButton="0" quotePrefix="0" xfId="0"/>
    <xf numFmtId="165" fontId="4" fillId="3" borderId="1" pivotButton="0" quotePrefix="0" xfId="0"/>
    <xf numFmtId="165" fontId="5" fillId="0" borderId="1" pivotButton="0" quotePrefix="0" xfId="0"/>
    <xf numFmtId="164" fontId="5" fillId="0" borderId="1" pivotButton="0" quotePrefix="0" xfId="0"/>
    <xf numFmtId="3" fontId="4" fillId="3" borderId="1" pivotButton="0" quotePrefix="0" xfId="0"/>
    <xf numFmtId="166" fontId="4" fillId="3" borderId="1" pivotButton="0" quotePrefix="0" xfId="0"/>
    <xf numFmtId="166" fontId="6" fillId="0" borderId="1" pivotButton="0" quotePrefix="0" xfId="0"/>
    <xf numFmtId="4" fontId="5" fillId="0" borderId="1" pivotButton="0" quotePrefix="0" xfId="0"/>
    <xf numFmtId="4" fontId="6" fillId="0" borderId="1" pivotButton="0" quotePrefix="0" xfId="0"/>
    <xf numFmtId="0" fontId="5" fillId="0" borderId="0" pivotButton="0" quotePrefix="0" xfId="0"/>
    <xf numFmtId="3" fontId="6" fillId="0" borderId="1" pivotButton="0" quotePrefix="0" xfId="0"/>
    <xf numFmtId="165" fontId="6" fillId="0" borderId="1" pivotButton="0" quotePrefix="0" xfId="0"/>
    <xf numFmtId="166"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Late rate by month (promised)</a:t>
            </a:r>
          </a:p>
        </rich>
      </tx>
    </title>
    <plotArea>
      <barChart>
        <barDir val="col"/>
        <grouping val="clustered"/>
        <ser>
          <idx val="0"/>
          <order val="0"/>
          <tx>
            <strRef>
              <f>'Dashboard'!F50</f>
            </strRef>
          </tx>
          <spPr>
            <a:ln>
              <a:prstDash val="solid"/>
            </a:ln>
          </spPr>
          <cat>
            <numRef>
              <f>'Dashboard'!$A$51:$A$68</f>
            </numRef>
          </cat>
          <val>
            <numRef>
              <f>'Dashboard'!$F$51:$F$68</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Late rate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12</col>
      <colOff>0</colOff>
      <row>3</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Shipment &amp; Delivery Tracking Sheet</t>
        </is>
      </c>
    </row>
    <row r="2">
      <c r="A2" s="2" t="inlineStr">
        <is>
          <t>Free template from spreadsheet.partners — free for commercial use, no attribution needed.</t>
        </is>
      </c>
    </row>
    <row r="4">
      <c r="A4" s="3" t="inlineStr">
        <is>
          <t>What this workbook is for</t>
        </is>
      </c>
    </row>
    <row r="5">
      <c r="A5" s="4" t="inlineStr">
        <is>
          <t>Answering the only question a customer actually asks: is it late, and by how much. Promised and actual dates sit next to each other on the Shipments tab, and lateness, status, carrier performance and the monthly trend are all derived from that pair. Nobody decides whether a shipment was late.</t>
        </is>
      </c>
    </row>
    <row r="7">
      <c r="A7" s="3" t="inlineStr">
        <is>
          <t>Whose promised date goes in column C</t>
        </is>
      </c>
    </row>
    <row r="8">
      <c r="A8" s="4" t="inlineStr">
        <is>
          <t>Yours — the date you gave the customer. Measuring against the carrier's own estimate tells you about the carrier; measuring against your promise tells you about the customer's experience, and it is the second one that generates the support contact. If you want both, keep the carrier's estimate in a spare column and compare them at review time.</t>
        </is>
      </c>
    </row>
    <row r="10">
      <c r="A10" s="3" t="inlineStr">
        <is>
          <t>Where the dates come from</t>
        </is>
      </c>
    </row>
    <row r="11">
      <c r="A11" s="4" t="inlineStr">
        <is>
          <t>Promised is set when you confirm the order. Shipped (column K) is the manifest or the collection, not when the label was printed. Actual (column D) is the delivery confirmation: the carrier's POD scan, the signed note, or the tracking export. Leave Actual empty while the shipment is still moving — that is what makes the status read 'In transit'. Most carriers publish a tracking API, and filling column D on a schedule is a small Apps Script or VBA job; until then it is typed on confirmation.</t>
        </is>
      </c>
    </row>
    <row r="13">
      <c r="A13" s="3" t="inlineStr">
        <is>
          <t>How days late is calculated</t>
        </is>
      </c>
    </row>
    <row r="14">
      <c r="A14" s="4">
        <f>IF(Actual="", MAX(0, TODAY()-Promised), Actual-Promised). A delivered shipment is measured against its promise and can be negative, which is early. An undelivered one is measured against today, so a shipment three days past its promise is three days late this morning rather than becoming late retrospectively whenever it finally lands. MAX(0,...) keeps a shipment that is not yet due at zero instead of showing a countdown.</f>
        <v/>
      </c>
    </row>
    <row r="16">
      <c r="A16" s="3" t="inlineStr">
        <is>
          <t>Why an overdue shipment still reads 'In transit'</t>
        </is>
      </c>
    </row>
    <row r="17">
      <c r="A17" s="4" t="inlineStr">
        <is>
          <t>Status is In transit, Late, Early or On time, in that order of test — an undelivered shipment is In transit even when its days-late figure is already climbing. That keeps the late RATE honest: it is the share of shipments that landed late, out of shipments that landed. The shipments that are overdue and have not arrived are counted separately, as 'Overdue now' on Carriers and 'In transit and already overdue' on the Dashboard. That column is this morning's chase list; late rate is the figure for the annual review.</t>
        </is>
      </c>
    </row>
    <row r="19">
      <c r="A19" s="3" t="inlineStr">
        <is>
          <t>Lost shipments</t>
        </is>
      </c>
    </row>
    <row r="20">
      <c r="A20" s="4" t="inlineStr">
        <is>
          <t>Give it a row on the Exceptions tab with a type and a resolved date, rather than leaving it in transit forever. An abandoned in-transit row keeps accumulating days late every time the file is opened and will quietly wreck the carrier averages it feeds.</t>
        </is>
      </c>
    </row>
    <row r="22">
      <c r="A22" s="3" t="inlineStr">
        <is>
          <t>The number to negotiate on</t>
        </is>
      </c>
    </row>
    <row r="23">
      <c r="A23" s="4" t="inlineStr">
        <is>
          <t>Not late rate, and not average lateness — both together. Column O on Carriers is late rate x average days late x 100: late-days per hundred shipments. A carrier late 5% of the time by four days scores 20; one late 12% of the time by half a day scores 6. The second is the better carrier, and ranking on late rate alone would have told you the opposite. Put your acceptable late rate in column H and the Verdict column marks anyone over it.</t>
        </is>
      </c>
    </row>
    <row r="25">
      <c r="A25" s="3" t="inlineStr">
        <is>
          <t>Which cells you type</t>
        </is>
      </c>
    </row>
    <row r="26">
      <c r="A26" s="4" t="inlineStr">
        <is>
          <t>Shipments A-D and G-N. Carriers A-H. Exceptions A-H. On the Dashboard, the two window dates and the month list in the bottom table. Everything else is calculated — yellow with blue text means type here, black means leave it alone. Column B on Shipments is a dropdown reading the Carriers tab, so add a carrier there before its first shipment.</t>
        </is>
      </c>
    </row>
    <row r="28">
      <c r="A28" s="3" t="inlineStr">
        <is>
          <t>Cost per kg, and why it is here</t>
        </is>
      </c>
    </row>
    <row r="29">
      <c r="A29" s="4" t="inlineStr">
        <is>
          <t>Freight cost and weight per shipment give a cost per kg that is comparable across carriers and across months in a way that a total freight bill is not. It is what turns 'they quoted 4% cheaper' into what you actually paid, which is the other half of a carrier decision.</t>
        </is>
      </c>
    </row>
    <row r="31">
      <c r="A31" s="3" t="inlineStr">
        <is>
          <t>Ranges and rows</t>
        </is>
      </c>
    </row>
    <row r="32">
      <c r="A32" s="4" t="inlineStr">
        <is>
          <t>Shipments and Exceptions cover rows 5-204, Carriers rows 5-24, and every summary reads the whole range. Insert rows inside those blocks rather than typing below them. Percentages are stored as fractions, so 0.05 displays as 5.0%; type 5% or 0.05, not 5.</t>
        </is>
      </c>
    </row>
    <row r="34">
      <c r="A34" s="3" t="inlineStr">
        <is>
          <t>The monthly table</t>
        </is>
      </c>
    </row>
    <row r="35">
      <c r="A35" s="4" t="inlineStr">
        <is>
          <t>Keyed on the month of the PROMISED date, so a bad month stays attached to the month you made the promise in. Eighteen months are seeded from January 2026 — overwrite the first cell with your own start month and drag down, or just type over the ones you need.</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04"/>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0" customWidth="1" min="5" max="5"/>
    <col width="11" customWidth="1" min="6" max="6"/>
    <col width="12" customWidth="1" min="7" max="7"/>
    <col width="22" customWidth="1" min="8" max="8"/>
    <col width="20" customWidth="1" min="9" max="9"/>
    <col width="14" customWidth="1" min="10" max="10"/>
    <col width="12" customWidth="1" min="11" max="11"/>
    <col width="22" customWidth="1" min="12" max="12"/>
    <col width="11" customWidth="1" min="13" max="13"/>
    <col width="12" customWidth="1" min="14" max="14"/>
    <col width="11" customWidth="1" min="15" max="15"/>
    <col width="11" customWidth="1" min="16" max="16"/>
    <col width="11" customWidth="1" min="17" max="17"/>
    <col width="11" customWidth="1" min="18" max="18"/>
  </cols>
  <sheetData>
    <row r="1">
      <c r="A1" s="1" t="inlineStr">
        <is>
          <t>Shipments</t>
        </is>
      </c>
    </row>
    <row r="2">
      <c r="A2" s="2" t="inlineStr">
        <is>
          <t>One row per shipment. Type A-D and G-N; leave Actual empty until the delivery is confirmed. E, F and O onwards are calculated.</t>
        </is>
      </c>
    </row>
    <row r="4">
      <c r="A4" s="6" t="inlineStr">
        <is>
          <t>Shipment</t>
        </is>
      </c>
      <c r="B4" s="6" t="inlineStr">
        <is>
          <t>Carrier</t>
        </is>
      </c>
      <c r="C4" s="6" t="inlineStr">
        <is>
          <t>Promised</t>
        </is>
      </c>
      <c r="D4" s="6" t="inlineStr">
        <is>
          <t>Actual</t>
        </is>
      </c>
      <c r="E4" s="6" t="inlineStr">
        <is>
          <t>Days late</t>
        </is>
      </c>
      <c r="F4" s="6" t="inlineStr">
        <is>
          <t>Status</t>
        </is>
      </c>
      <c r="G4" s="6" t="inlineStr">
        <is>
          <t>Order ref</t>
        </is>
      </c>
      <c r="H4" s="6" t="inlineStr">
        <is>
          <t>Customer</t>
        </is>
      </c>
      <c r="I4" s="6" t="inlineStr">
        <is>
          <t>Destination</t>
        </is>
      </c>
      <c r="J4" s="6" t="inlineStr">
        <is>
          <t>Service</t>
        </is>
      </c>
      <c r="K4" s="6" t="inlineStr">
        <is>
          <t>Shipped</t>
        </is>
      </c>
      <c r="L4" s="6" t="inlineStr">
        <is>
          <t>Tracking number</t>
        </is>
      </c>
      <c r="M4" s="6" t="inlineStr">
        <is>
          <t>Weight (kg)</t>
        </is>
      </c>
      <c r="N4" s="6" t="inlineStr">
        <is>
          <t>Freight cost</t>
        </is>
      </c>
      <c r="O4" s="6" t="inlineStr">
        <is>
          <t>Cost per kg</t>
        </is>
      </c>
      <c r="P4" s="6" t="inlineStr">
        <is>
          <t>Transit days</t>
        </is>
      </c>
      <c r="Q4" s="6" t="inlineStr">
        <is>
          <t>Exception</t>
        </is>
      </c>
      <c r="R4" s="6" t="inlineStr">
        <is>
          <t>Month</t>
        </is>
      </c>
    </row>
    <row r="5">
      <c r="A5" s="7" t="inlineStr">
        <is>
          <t>SH-8841</t>
        </is>
      </c>
      <c r="B5" s="7" t="inlineStr">
        <is>
          <t>DPD</t>
        </is>
      </c>
      <c r="C5" s="8" t="n">
        <v>46269</v>
      </c>
      <c r="D5" s="8" t="n">
        <v>46269</v>
      </c>
      <c r="E5" s="9">
        <f>IF($A5="","",IF($C5="","",IF($D5="",MAX(0,TODAY()-$C5),$D5-$C5)))</f>
        <v/>
      </c>
      <c r="F5" s="10">
        <f>IF($A5="","",IF($C5="","",IF($D5="","In transit",IF($E5&gt;0,"Late",IF($E5&lt;0,"Early","On time")))))</f>
        <v/>
      </c>
      <c r="G5" s="7" t="inlineStr">
        <is>
          <t>#10241</t>
        </is>
      </c>
      <c r="H5" s="7" t="inlineStr">
        <is>
          <t>Halvorsen Retail AS</t>
        </is>
      </c>
      <c r="I5" s="7" t="inlineStr">
        <is>
          <t>Oslo, NO</t>
        </is>
      </c>
      <c r="J5" s="7" t="inlineStr">
        <is>
          <t>Next day</t>
        </is>
      </c>
      <c r="K5" s="8" t="n">
        <v>46268</v>
      </c>
      <c r="L5" s="7" t="inlineStr">
        <is>
          <t>01234567890123</t>
        </is>
      </c>
      <c r="M5" s="11" t="n">
        <v>12.4</v>
      </c>
      <c r="N5" s="12" t="n">
        <v>18.6</v>
      </c>
      <c r="O5" s="13">
        <f>IF($A5="","",IF(OR($M5="",$N5=""),"",IFERROR($N5/$M5,0)))</f>
        <v/>
      </c>
      <c r="P5" s="9">
        <f>IF($A5="","",IF(OR($K5="",$D5=""),"",$D5-$K5))</f>
        <v/>
      </c>
      <c r="Q5" s="10">
        <f>IF($A5="","",IF(COUNTIFS(Exceptions!$A$5:$A$204,$A5)&gt;0,"Yes",""))</f>
        <v/>
      </c>
      <c r="R5" s="14">
        <f>IF($A5="","",IF($C5="","",DATE(YEAR($C5),MONTH($C5),1)))</f>
        <v/>
      </c>
    </row>
    <row r="6">
      <c r="A6" s="7" t="inlineStr">
        <is>
          <t>SH-8842</t>
        </is>
      </c>
      <c r="B6" s="7" t="inlineStr">
        <is>
          <t>UPS</t>
        </is>
      </c>
      <c r="C6" s="8" t="n">
        <v>46270</v>
      </c>
      <c r="D6" s="8" t="n">
        <v>46273</v>
      </c>
      <c r="E6" s="9">
        <f>IF($A6="","",IF($C6="","",IF($D6="",MAX(0,TODAY()-$C6),$D6-$C6)))</f>
        <v/>
      </c>
      <c r="F6" s="10">
        <f>IF($A6="","",IF($C6="","",IF($D6="","In transit",IF($E6&gt;0,"Late",IF($E6&lt;0,"Early","On time")))))</f>
        <v/>
      </c>
      <c r="G6" s="7" t="inlineStr">
        <is>
          <t>#10242</t>
        </is>
      </c>
      <c r="H6" s="7" t="inlineStr">
        <is>
          <t>Meridian Supplies Ltd</t>
        </is>
      </c>
      <c r="I6" s="7" t="inlineStr">
        <is>
          <t>Birmingham, UK</t>
        </is>
      </c>
      <c r="J6" s="7" t="inlineStr">
        <is>
          <t>Standard</t>
        </is>
      </c>
      <c r="K6" s="8" t="n">
        <v>46268</v>
      </c>
      <c r="L6" s="7" t="inlineStr">
        <is>
          <t>1Z9990W12345678</t>
        </is>
      </c>
      <c r="M6" s="11" t="n">
        <v>31</v>
      </c>
      <c r="N6" s="12" t="n">
        <v>42.15</v>
      </c>
      <c r="O6" s="13">
        <f>IF($A6="","",IF(OR($M6="",$N6=""),"",IFERROR($N6/$M6,0)))</f>
        <v/>
      </c>
      <c r="P6" s="9">
        <f>IF($A6="","",IF(OR($K6="",$D6=""),"",$D6-$K6))</f>
        <v/>
      </c>
      <c r="Q6" s="10">
        <f>IF($A6="","",IF(COUNTIFS(Exceptions!$A$5:$A$204,$A6)&gt;0,"Yes",""))</f>
        <v/>
      </c>
      <c r="R6" s="14">
        <f>IF($A6="","",IF($C6="","",DATE(YEAR($C6),MONTH($C6),1)))</f>
        <v/>
      </c>
    </row>
    <row r="7">
      <c r="A7" s="7" t="inlineStr">
        <is>
          <t>SH-8843</t>
        </is>
      </c>
      <c r="B7" s="7" t="inlineStr">
        <is>
          <t>DPD</t>
        </is>
      </c>
      <c r="C7" s="8" t="n">
        <v>46275</v>
      </c>
      <c r="D7" s="8" t="n"/>
      <c r="E7" s="9">
        <f>IF($A7="","",IF($C7="","",IF($D7="",MAX(0,TODAY()-$C7),$D7-$C7)))</f>
        <v/>
      </c>
      <c r="F7" s="10">
        <f>IF($A7="","",IF($C7="","",IF($D7="","In transit",IF($E7&gt;0,"Late",IF($E7&lt;0,"Early","On time")))))</f>
        <v/>
      </c>
      <c r="G7" s="7" t="inlineStr">
        <is>
          <t>#10243</t>
        </is>
      </c>
      <c r="H7" s="7" t="inlineStr">
        <is>
          <t>Atelier Brun SARL</t>
        </is>
      </c>
      <c r="I7" s="7" t="inlineStr">
        <is>
          <t>Lyon, FR</t>
        </is>
      </c>
      <c r="J7" s="7" t="inlineStr">
        <is>
          <t>Standard</t>
        </is>
      </c>
      <c r="K7" s="8" t="n">
        <v>46273</v>
      </c>
      <c r="L7" s="7" t="inlineStr">
        <is>
          <t>01234567890456</t>
        </is>
      </c>
      <c r="M7" s="11" t="n">
        <v>8.199999999999999</v>
      </c>
      <c r="N7" s="12" t="n">
        <v>14.9</v>
      </c>
      <c r="O7" s="13">
        <f>IF($A7="","",IF(OR($M7="",$N7=""),"",IFERROR($N7/$M7,0)))</f>
        <v/>
      </c>
      <c r="P7" s="9">
        <f>IF($A7="","",IF(OR($K7="",$D7=""),"",$D7-$K7))</f>
        <v/>
      </c>
      <c r="Q7" s="10">
        <f>IF($A7="","",IF(COUNTIFS(Exceptions!$A$5:$A$204,$A7)&gt;0,"Yes",""))</f>
        <v/>
      </c>
      <c r="R7" s="14">
        <f>IF($A7="","",IF($C7="","",DATE(YEAR($C7),MONTH($C7),1)))</f>
        <v/>
      </c>
    </row>
    <row r="8">
      <c r="A8" s="7" t="inlineStr">
        <is>
          <t>SH-8844</t>
        </is>
      </c>
      <c r="B8" s="7" t="inlineStr">
        <is>
          <t>DHL</t>
        </is>
      </c>
      <c r="C8" s="8" t="n">
        <v>46274</v>
      </c>
      <c r="D8" s="8" t="n">
        <v>46273</v>
      </c>
      <c r="E8" s="9">
        <f>IF($A8="","",IF($C8="","",IF($D8="",MAX(0,TODAY()-$C8),$D8-$C8)))</f>
        <v/>
      </c>
      <c r="F8" s="10">
        <f>IF($A8="","",IF($C8="","",IF($D8="","In transit",IF($E8&gt;0,"Late",IF($E8&lt;0,"Early","On time")))))</f>
        <v/>
      </c>
      <c r="G8" s="7" t="inlineStr">
        <is>
          <t>#10244</t>
        </is>
      </c>
      <c r="H8" s="7" t="inlineStr">
        <is>
          <t>Kessler Handel GmbH</t>
        </is>
      </c>
      <c r="I8" s="7" t="inlineStr">
        <is>
          <t>Stuttgart, DE</t>
        </is>
      </c>
      <c r="J8" s="7" t="inlineStr">
        <is>
          <t>Express</t>
        </is>
      </c>
      <c r="K8" s="8" t="n">
        <v>46270</v>
      </c>
      <c r="L8" s="7" t="inlineStr">
        <is>
          <t>4401234567</t>
        </is>
      </c>
      <c r="M8" s="11" t="n">
        <v>47.5</v>
      </c>
      <c r="N8" s="12" t="n">
        <v>88.2</v>
      </c>
      <c r="O8" s="13">
        <f>IF($A8="","",IF(OR($M8="",$N8=""),"",IFERROR($N8/$M8,0)))</f>
        <v/>
      </c>
      <c r="P8" s="9">
        <f>IF($A8="","",IF(OR($K8="",$D8=""),"",$D8-$K8))</f>
        <v/>
      </c>
      <c r="Q8" s="10">
        <f>IF($A8="","",IF(COUNTIFS(Exceptions!$A$5:$A$204,$A8)&gt;0,"Yes",""))</f>
        <v/>
      </c>
      <c r="R8" s="14">
        <f>IF($A8="","",IF($C8="","",DATE(YEAR($C8),MONTH($C8),1)))</f>
        <v/>
      </c>
    </row>
    <row r="9">
      <c r="A9" s="7" t="n"/>
      <c r="B9" s="7" t="n"/>
      <c r="C9" s="8" t="n"/>
      <c r="D9" s="8" t="n"/>
      <c r="E9" s="9">
        <f>IF($A9="","",IF($C9="","",IF($D9="",MAX(0,TODAY()-$C9),$D9-$C9)))</f>
        <v/>
      </c>
      <c r="F9" s="10">
        <f>IF($A9="","",IF($C9="","",IF($D9="","In transit",IF($E9&gt;0,"Late",IF($E9&lt;0,"Early","On time")))))</f>
        <v/>
      </c>
      <c r="G9" s="7" t="n"/>
      <c r="H9" s="7" t="n"/>
      <c r="I9" s="7" t="n"/>
      <c r="J9" s="7" t="n"/>
      <c r="K9" s="8" t="n"/>
      <c r="L9" s="7" t="n"/>
      <c r="M9" s="11" t="n"/>
      <c r="N9" s="12" t="n"/>
      <c r="O9" s="13">
        <f>IF($A9="","",IF(OR($M9="",$N9=""),"",IFERROR($N9/$M9,0)))</f>
        <v/>
      </c>
      <c r="P9" s="9">
        <f>IF($A9="","",IF(OR($K9="",$D9=""),"",$D9-$K9))</f>
        <v/>
      </c>
      <c r="Q9" s="10">
        <f>IF($A9="","",IF(COUNTIFS(Exceptions!$A$5:$A$204,$A9)&gt;0,"Yes",""))</f>
        <v/>
      </c>
      <c r="R9" s="14">
        <f>IF($A9="","",IF($C9="","",DATE(YEAR($C9),MONTH($C9),1)))</f>
        <v/>
      </c>
    </row>
    <row r="10">
      <c r="A10" s="7" t="n"/>
      <c r="B10" s="7" t="n"/>
      <c r="C10" s="8" t="n"/>
      <c r="D10" s="8" t="n"/>
      <c r="E10" s="9">
        <f>IF($A10="","",IF($C10="","",IF($D10="",MAX(0,TODAY()-$C10),$D10-$C10)))</f>
        <v/>
      </c>
      <c r="F10" s="10">
        <f>IF($A10="","",IF($C10="","",IF($D10="","In transit",IF($E10&gt;0,"Late",IF($E10&lt;0,"Early","On time")))))</f>
        <v/>
      </c>
      <c r="G10" s="7" t="n"/>
      <c r="H10" s="7" t="n"/>
      <c r="I10" s="7" t="n"/>
      <c r="J10" s="7" t="n"/>
      <c r="K10" s="8" t="n"/>
      <c r="L10" s="7" t="n"/>
      <c r="M10" s="11" t="n"/>
      <c r="N10" s="12" t="n"/>
      <c r="O10" s="13">
        <f>IF($A10="","",IF(OR($M10="",$N10=""),"",IFERROR($N10/$M10,0)))</f>
        <v/>
      </c>
      <c r="P10" s="9">
        <f>IF($A10="","",IF(OR($K10="",$D10=""),"",$D10-$K10))</f>
        <v/>
      </c>
      <c r="Q10" s="10">
        <f>IF($A10="","",IF(COUNTIFS(Exceptions!$A$5:$A$204,$A10)&gt;0,"Yes",""))</f>
        <v/>
      </c>
      <c r="R10" s="14">
        <f>IF($A10="","",IF($C10="","",DATE(YEAR($C10),MONTH($C10),1)))</f>
        <v/>
      </c>
    </row>
    <row r="11">
      <c r="A11" s="7" t="n"/>
      <c r="B11" s="7" t="n"/>
      <c r="C11" s="8" t="n"/>
      <c r="D11" s="8" t="n"/>
      <c r="E11" s="9">
        <f>IF($A11="","",IF($C11="","",IF($D11="",MAX(0,TODAY()-$C11),$D11-$C11)))</f>
        <v/>
      </c>
      <c r="F11" s="10">
        <f>IF($A11="","",IF($C11="","",IF($D11="","In transit",IF($E11&gt;0,"Late",IF($E11&lt;0,"Early","On time")))))</f>
        <v/>
      </c>
      <c r="G11" s="7" t="n"/>
      <c r="H11" s="7" t="n"/>
      <c r="I11" s="7" t="n"/>
      <c r="J11" s="7" t="n"/>
      <c r="K11" s="8" t="n"/>
      <c r="L11" s="7" t="n"/>
      <c r="M11" s="11" t="n"/>
      <c r="N11" s="12" t="n"/>
      <c r="O11" s="13">
        <f>IF($A11="","",IF(OR($M11="",$N11=""),"",IFERROR($N11/$M11,0)))</f>
        <v/>
      </c>
      <c r="P11" s="9">
        <f>IF($A11="","",IF(OR($K11="",$D11=""),"",$D11-$K11))</f>
        <v/>
      </c>
      <c r="Q11" s="10">
        <f>IF($A11="","",IF(COUNTIFS(Exceptions!$A$5:$A$204,$A11)&gt;0,"Yes",""))</f>
        <v/>
      </c>
      <c r="R11" s="14">
        <f>IF($A11="","",IF($C11="","",DATE(YEAR($C11),MONTH($C11),1)))</f>
        <v/>
      </c>
    </row>
    <row r="12">
      <c r="A12" s="7" t="n"/>
      <c r="B12" s="7" t="n"/>
      <c r="C12" s="8" t="n"/>
      <c r="D12" s="8" t="n"/>
      <c r="E12" s="9">
        <f>IF($A12="","",IF($C12="","",IF($D12="",MAX(0,TODAY()-$C12),$D12-$C12)))</f>
        <v/>
      </c>
      <c r="F12" s="10">
        <f>IF($A12="","",IF($C12="","",IF($D12="","In transit",IF($E12&gt;0,"Late",IF($E12&lt;0,"Early","On time")))))</f>
        <v/>
      </c>
      <c r="G12" s="7" t="n"/>
      <c r="H12" s="7" t="n"/>
      <c r="I12" s="7" t="n"/>
      <c r="J12" s="7" t="n"/>
      <c r="K12" s="8" t="n"/>
      <c r="L12" s="7" t="n"/>
      <c r="M12" s="11" t="n"/>
      <c r="N12" s="12" t="n"/>
      <c r="O12" s="13">
        <f>IF($A12="","",IF(OR($M12="",$N12=""),"",IFERROR($N12/$M12,0)))</f>
        <v/>
      </c>
      <c r="P12" s="9">
        <f>IF($A12="","",IF(OR($K12="",$D12=""),"",$D12-$K12))</f>
        <v/>
      </c>
      <c r="Q12" s="10">
        <f>IF($A12="","",IF(COUNTIFS(Exceptions!$A$5:$A$204,$A12)&gt;0,"Yes",""))</f>
        <v/>
      </c>
      <c r="R12" s="14">
        <f>IF($A12="","",IF($C12="","",DATE(YEAR($C12),MONTH($C12),1)))</f>
        <v/>
      </c>
    </row>
    <row r="13">
      <c r="A13" s="7" t="n"/>
      <c r="B13" s="7" t="n"/>
      <c r="C13" s="8" t="n"/>
      <c r="D13" s="8" t="n"/>
      <c r="E13" s="9">
        <f>IF($A13="","",IF($C13="","",IF($D13="",MAX(0,TODAY()-$C13),$D13-$C13)))</f>
        <v/>
      </c>
      <c r="F13" s="10">
        <f>IF($A13="","",IF($C13="","",IF($D13="","In transit",IF($E13&gt;0,"Late",IF($E13&lt;0,"Early","On time")))))</f>
        <v/>
      </c>
      <c r="G13" s="7" t="n"/>
      <c r="H13" s="7" t="n"/>
      <c r="I13" s="7" t="n"/>
      <c r="J13" s="7" t="n"/>
      <c r="K13" s="8" t="n"/>
      <c r="L13" s="7" t="n"/>
      <c r="M13" s="11" t="n"/>
      <c r="N13" s="12" t="n"/>
      <c r="O13" s="13">
        <f>IF($A13="","",IF(OR($M13="",$N13=""),"",IFERROR($N13/$M13,0)))</f>
        <v/>
      </c>
      <c r="P13" s="9">
        <f>IF($A13="","",IF(OR($K13="",$D13=""),"",$D13-$K13))</f>
        <v/>
      </c>
      <c r="Q13" s="10">
        <f>IF($A13="","",IF(COUNTIFS(Exceptions!$A$5:$A$204,$A13)&gt;0,"Yes",""))</f>
        <v/>
      </c>
      <c r="R13" s="14">
        <f>IF($A13="","",IF($C13="","",DATE(YEAR($C13),MONTH($C13),1)))</f>
        <v/>
      </c>
    </row>
    <row r="14">
      <c r="A14" s="7" t="n"/>
      <c r="B14" s="7" t="n"/>
      <c r="C14" s="8" t="n"/>
      <c r="D14" s="8" t="n"/>
      <c r="E14" s="9">
        <f>IF($A14="","",IF($C14="","",IF($D14="",MAX(0,TODAY()-$C14),$D14-$C14)))</f>
        <v/>
      </c>
      <c r="F14" s="10">
        <f>IF($A14="","",IF($C14="","",IF($D14="","In transit",IF($E14&gt;0,"Late",IF($E14&lt;0,"Early","On time")))))</f>
        <v/>
      </c>
      <c r="G14" s="7" t="n"/>
      <c r="H14" s="7" t="n"/>
      <c r="I14" s="7" t="n"/>
      <c r="J14" s="7" t="n"/>
      <c r="K14" s="8" t="n"/>
      <c r="L14" s="7" t="n"/>
      <c r="M14" s="11" t="n"/>
      <c r="N14" s="12" t="n"/>
      <c r="O14" s="13">
        <f>IF($A14="","",IF(OR($M14="",$N14=""),"",IFERROR($N14/$M14,0)))</f>
        <v/>
      </c>
      <c r="P14" s="9">
        <f>IF($A14="","",IF(OR($K14="",$D14=""),"",$D14-$K14))</f>
        <v/>
      </c>
      <c r="Q14" s="10">
        <f>IF($A14="","",IF(COUNTIFS(Exceptions!$A$5:$A$204,$A14)&gt;0,"Yes",""))</f>
        <v/>
      </c>
      <c r="R14" s="14">
        <f>IF($A14="","",IF($C14="","",DATE(YEAR($C14),MONTH($C14),1)))</f>
        <v/>
      </c>
    </row>
    <row r="15">
      <c r="A15" s="7" t="n"/>
      <c r="B15" s="7" t="n"/>
      <c r="C15" s="8" t="n"/>
      <c r="D15" s="8" t="n"/>
      <c r="E15" s="9">
        <f>IF($A15="","",IF($C15="","",IF($D15="",MAX(0,TODAY()-$C15),$D15-$C15)))</f>
        <v/>
      </c>
      <c r="F15" s="10">
        <f>IF($A15="","",IF($C15="","",IF($D15="","In transit",IF($E15&gt;0,"Late",IF($E15&lt;0,"Early","On time")))))</f>
        <v/>
      </c>
      <c r="G15" s="7" t="n"/>
      <c r="H15" s="7" t="n"/>
      <c r="I15" s="7" t="n"/>
      <c r="J15" s="7" t="n"/>
      <c r="K15" s="8" t="n"/>
      <c r="L15" s="7" t="n"/>
      <c r="M15" s="11" t="n"/>
      <c r="N15" s="12" t="n"/>
      <c r="O15" s="13">
        <f>IF($A15="","",IF(OR($M15="",$N15=""),"",IFERROR($N15/$M15,0)))</f>
        <v/>
      </c>
      <c r="P15" s="9">
        <f>IF($A15="","",IF(OR($K15="",$D15=""),"",$D15-$K15))</f>
        <v/>
      </c>
      <c r="Q15" s="10">
        <f>IF($A15="","",IF(COUNTIFS(Exceptions!$A$5:$A$204,$A15)&gt;0,"Yes",""))</f>
        <v/>
      </c>
      <c r="R15" s="14">
        <f>IF($A15="","",IF($C15="","",DATE(YEAR($C15),MONTH($C15),1)))</f>
        <v/>
      </c>
    </row>
    <row r="16">
      <c r="A16" s="7" t="n"/>
      <c r="B16" s="7" t="n"/>
      <c r="C16" s="8" t="n"/>
      <c r="D16" s="8" t="n"/>
      <c r="E16" s="9">
        <f>IF($A16="","",IF($C16="","",IF($D16="",MAX(0,TODAY()-$C16),$D16-$C16)))</f>
        <v/>
      </c>
      <c r="F16" s="10">
        <f>IF($A16="","",IF($C16="","",IF($D16="","In transit",IF($E16&gt;0,"Late",IF($E16&lt;0,"Early","On time")))))</f>
        <v/>
      </c>
      <c r="G16" s="7" t="n"/>
      <c r="H16" s="7" t="n"/>
      <c r="I16" s="7" t="n"/>
      <c r="J16" s="7" t="n"/>
      <c r="K16" s="8" t="n"/>
      <c r="L16" s="7" t="n"/>
      <c r="M16" s="11" t="n"/>
      <c r="N16" s="12" t="n"/>
      <c r="O16" s="13">
        <f>IF($A16="","",IF(OR($M16="",$N16=""),"",IFERROR($N16/$M16,0)))</f>
        <v/>
      </c>
      <c r="P16" s="9">
        <f>IF($A16="","",IF(OR($K16="",$D16=""),"",$D16-$K16))</f>
        <v/>
      </c>
      <c r="Q16" s="10">
        <f>IF($A16="","",IF(COUNTIFS(Exceptions!$A$5:$A$204,$A16)&gt;0,"Yes",""))</f>
        <v/>
      </c>
      <c r="R16" s="14">
        <f>IF($A16="","",IF($C16="","",DATE(YEAR($C16),MONTH($C16),1)))</f>
        <v/>
      </c>
    </row>
    <row r="17">
      <c r="A17" s="7" t="n"/>
      <c r="B17" s="7" t="n"/>
      <c r="C17" s="8" t="n"/>
      <c r="D17" s="8" t="n"/>
      <c r="E17" s="9">
        <f>IF($A17="","",IF($C17="","",IF($D17="",MAX(0,TODAY()-$C17),$D17-$C17)))</f>
        <v/>
      </c>
      <c r="F17" s="10">
        <f>IF($A17="","",IF($C17="","",IF($D17="","In transit",IF($E17&gt;0,"Late",IF($E17&lt;0,"Early","On time")))))</f>
        <v/>
      </c>
      <c r="G17" s="7" t="n"/>
      <c r="H17" s="7" t="n"/>
      <c r="I17" s="7" t="n"/>
      <c r="J17" s="7" t="n"/>
      <c r="K17" s="8" t="n"/>
      <c r="L17" s="7" t="n"/>
      <c r="M17" s="11" t="n"/>
      <c r="N17" s="12" t="n"/>
      <c r="O17" s="13">
        <f>IF($A17="","",IF(OR($M17="",$N17=""),"",IFERROR($N17/$M17,0)))</f>
        <v/>
      </c>
      <c r="P17" s="9">
        <f>IF($A17="","",IF(OR($K17="",$D17=""),"",$D17-$K17))</f>
        <v/>
      </c>
      <c r="Q17" s="10">
        <f>IF($A17="","",IF(COUNTIFS(Exceptions!$A$5:$A$204,$A17)&gt;0,"Yes",""))</f>
        <v/>
      </c>
      <c r="R17" s="14">
        <f>IF($A17="","",IF($C17="","",DATE(YEAR($C17),MONTH($C17),1)))</f>
        <v/>
      </c>
    </row>
    <row r="18">
      <c r="A18" s="7" t="n"/>
      <c r="B18" s="7" t="n"/>
      <c r="C18" s="8" t="n"/>
      <c r="D18" s="8" t="n"/>
      <c r="E18" s="9">
        <f>IF($A18="","",IF($C18="","",IF($D18="",MAX(0,TODAY()-$C18),$D18-$C18)))</f>
        <v/>
      </c>
      <c r="F18" s="10">
        <f>IF($A18="","",IF($C18="","",IF($D18="","In transit",IF($E18&gt;0,"Late",IF($E18&lt;0,"Early","On time")))))</f>
        <v/>
      </c>
      <c r="G18" s="7" t="n"/>
      <c r="H18" s="7" t="n"/>
      <c r="I18" s="7" t="n"/>
      <c r="J18" s="7" t="n"/>
      <c r="K18" s="8" t="n"/>
      <c r="L18" s="7" t="n"/>
      <c r="M18" s="11" t="n"/>
      <c r="N18" s="12" t="n"/>
      <c r="O18" s="13">
        <f>IF($A18="","",IF(OR($M18="",$N18=""),"",IFERROR($N18/$M18,0)))</f>
        <v/>
      </c>
      <c r="P18" s="9">
        <f>IF($A18="","",IF(OR($K18="",$D18=""),"",$D18-$K18))</f>
        <v/>
      </c>
      <c r="Q18" s="10">
        <f>IF($A18="","",IF(COUNTIFS(Exceptions!$A$5:$A$204,$A18)&gt;0,"Yes",""))</f>
        <v/>
      </c>
      <c r="R18" s="14">
        <f>IF($A18="","",IF($C18="","",DATE(YEAR($C18),MONTH($C18),1)))</f>
        <v/>
      </c>
    </row>
    <row r="19">
      <c r="A19" s="7" t="n"/>
      <c r="B19" s="7" t="n"/>
      <c r="C19" s="8" t="n"/>
      <c r="D19" s="8" t="n"/>
      <c r="E19" s="9">
        <f>IF($A19="","",IF($C19="","",IF($D19="",MAX(0,TODAY()-$C19),$D19-$C19)))</f>
        <v/>
      </c>
      <c r="F19" s="10">
        <f>IF($A19="","",IF($C19="","",IF($D19="","In transit",IF($E19&gt;0,"Late",IF($E19&lt;0,"Early","On time")))))</f>
        <v/>
      </c>
      <c r="G19" s="7" t="n"/>
      <c r="H19" s="7" t="n"/>
      <c r="I19" s="7" t="n"/>
      <c r="J19" s="7" t="n"/>
      <c r="K19" s="8" t="n"/>
      <c r="L19" s="7" t="n"/>
      <c r="M19" s="11" t="n"/>
      <c r="N19" s="12" t="n"/>
      <c r="O19" s="13">
        <f>IF($A19="","",IF(OR($M19="",$N19=""),"",IFERROR($N19/$M19,0)))</f>
        <v/>
      </c>
      <c r="P19" s="9">
        <f>IF($A19="","",IF(OR($K19="",$D19=""),"",$D19-$K19))</f>
        <v/>
      </c>
      <c r="Q19" s="10">
        <f>IF($A19="","",IF(COUNTIFS(Exceptions!$A$5:$A$204,$A19)&gt;0,"Yes",""))</f>
        <v/>
      </c>
      <c r="R19" s="14">
        <f>IF($A19="","",IF($C19="","",DATE(YEAR($C19),MONTH($C19),1)))</f>
        <v/>
      </c>
    </row>
    <row r="20">
      <c r="A20" s="7" t="n"/>
      <c r="B20" s="7" t="n"/>
      <c r="C20" s="8" t="n"/>
      <c r="D20" s="8" t="n"/>
      <c r="E20" s="9">
        <f>IF($A20="","",IF($C20="","",IF($D20="",MAX(0,TODAY()-$C20),$D20-$C20)))</f>
        <v/>
      </c>
      <c r="F20" s="10">
        <f>IF($A20="","",IF($C20="","",IF($D20="","In transit",IF($E20&gt;0,"Late",IF($E20&lt;0,"Early","On time")))))</f>
        <v/>
      </c>
      <c r="G20" s="7" t="n"/>
      <c r="H20" s="7" t="n"/>
      <c r="I20" s="7" t="n"/>
      <c r="J20" s="7" t="n"/>
      <c r="K20" s="8" t="n"/>
      <c r="L20" s="7" t="n"/>
      <c r="M20" s="11" t="n"/>
      <c r="N20" s="12" t="n"/>
      <c r="O20" s="13">
        <f>IF($A20="","",IF(OR($M20="",$N20=""),"",IFERROR($N20/$M20,0)))</f>
        <v/>
      </c>
      <c r="P20" s="9">
        <f>IF($A20="","",IF(OR($K20="",$D20=""),"",$D20-$K20))</f>
        <v/>
      </c>
      <c r="Q20" s="10">
        <f>IF($A20="","",IF(COUNTIFS(Exceptions!$A$5:$A$204,$A20)&gt;0,"Yes",""))</f>
        <v/>
      </c>
      <c r="R20" s="14">
        <f>IF($A20="","",IF($C20="","",DATE(YEAR($C20),MONTH($C20),1)))</f>
        <v/>
      </c>
    </row>
    <row r="21">
      <c r="A21" s="7" t="n"/>
      <c r="B21" s="7" t="n"/>
      <c r="C21" s="8" t="n"/>
      <c r="D21" s="8" t="n"/>
      <c r="E21" s="9">
        <f>IF($A21="","",IF($C21="","",IF($D21="",MAX(0,TODAY()-$C21),$D21-$C21)))</f>
        <v/>
      </c>
      <c r="F21" s="10">
        <f>IF($A21="","",IF($C21="","",IF($D21="","In transit",IF($E21&gt;0,"Late",IF($E21&lt;0,"Early","On time")))))</f>
        <v/>
      </c>
      <c r="G21" s="7" t="n"/>
      <c r="H21" s="7" t="n"/>
      <c r="I21" s="7" t="n"/>
      <c r="J21" s="7" t="n"/>
      <c r="K21" s="8" t="n"/>
      <c r="L21" s="7" t="n"/>
      <c r="M21" s="11" t="n"/>
      <c r="N21" s="12" t="n"/>
      <c r="O21" s="13">
        <f>IF($A21="","",IF(OR($M21="",$N21=""),"",IFERROR($N21/$M21,0)))</f>
        <v/>
      </c>
      <c r="P21" s="9">
        <f>IF($A21="","",IF(OR($K21="",$D21=""),"",$D21-$K21))</f>
        <v/>
      </c>
      <c r="Q21" s="10">
        <f>IF($A21="","",IF(COUNTIFS(Exceptions!$A$5:$A$204,$A21)&gt;0,"Yes",""))</f>
        <v/>
      </c>
      <c r="R21" s="14">
        <f>IF($A21="","",IF($C21="","",DATE(YEAR($C21),MONTH($C21),1)))</f>
        <v/>
      </c>
    </row>
    <row r="22">
      <c r="A22" s="7" t="n"/>
      <c r="B22" s="7" t="n"/>
      <c r="C22" s="8" t="n"/>
      <c r="D22" s="8" t="n"/>
      <c r="E22" s="9">
        <f>IF($A22="","",IF($C22="","",IF($D22="",MAX(0,TODAY()-$C22),$D22-$C22)))</f>
        <v/>
      </c>
      <c r="F22" s="10">
        <f>IF($A22="","",IF($C22="","",IF($D22="","In transit",IF($E22&gt;0,"Late",IF($E22&lt;0,"Early","On time")))))</f>
        <v/>
      </c>
      <c r="G22" s="7" t="n"/>
      <c r="H22" s="7" t="n"/>
      <c r="I22" s="7" t="n"/>
      <c r="J22" s="7" t="n"/>
      <c r="K22" s="8" t="n"/>
      <c r="L22" s="7" t="n"/>
      <c r="M22" s="11" t="n"/>
      <c r="N22" s="12" t="n"/>
      <c r="O22" s="13">
        <f>IF($A22="","",IF(OR($M22="",$N22=""),"",IFERROR($N22/$M22,0)))</f>
        <v/>
      </c>
      <c r="P22" s="9">
        <f>IF($A22="","",IF(OR($K22="",$D22=""),"",$D22-$K22))</f>
        <v/>
      </c>
      <c r="Q22" s="10">
        <f>IF($A22="","",IF(COUNTIFS(Exceptions!$A$5:$A$204,$A22)&gt;0,"Yes",""))</f>
        <v/>
      </c>
      <c r="R22" s="14">
        <f>IF($A22="","",IF($C22="","",DATE(YEAR($C22),MONTH($C22),1)))</f>
        <v/>
      </c>
    </row>
    <row r="23">
      <c r="A23" s="7" t="n"/>
      <c r="B23" s="7" t="n"/>
      <c r="C23" s="8" t="n"/>
      <c r="D23" s="8" t="n"/>
      <c r="E23" s="9">
        <f>IF($A23="","",IF($C23="","",IF($D23="",MAX(0,TODAY()-$C23),$D23-$C23)))</f>
        <v/>
      </c>
      <c r="F23" s="10">
        <f>IF($A23="","",IF($C23="","",IF($D23="","In transit",IF($E23&gt;0,"Late",IF($E23&lt;0,"Early","On time")))))</f>
        <v/>
      </c>
      <c r="G23" s="7" t="n"/>
      <c r="H23" s="7" t="n"/>
      <c r="I23" s="7" t="n"/>
      <c r="J23" s="7" t="n"/>
      <c r="K23" s="8" t="n"/>
      <c r="L23" s="7" t="n"/>
      <c r="M23" s="11" t="n"/>
      <c r="N23" s="12" t="n"/>
      <c r="O23" s="13">
        <f>IF($A23="","",IF(OR($M23="",$N23=""),"",IFERROR($N23/$M23,0)))</f>
        <v/>
      </c>
      <c r="P23" s="9">
        <f>IF($A23="","",IF(OR($K23="",$D23=""),"",$D23-$K23))</f>
        <v/>
      </c>
      <c r="Q23" s="10">
        <f>IF($A23="","",IF(COUNTIFS(Exceptions!$A$5:$A$204,$A23)&gt;0,"Yes",""))</f>
        <v/>
      </c>
      <c r="R23" s="14">
        <f>IF($A23="","",IF($C23="","",DATE(YEAR($C23),MONTH($C23),1)))</f>
        <v/>
      </c>
    </row>
    <row r="24">
      <c r="A24" s="7" t="n"/>
      <c r="B24" s="7" t="n"/>
      <c r="C24" s="8" t="n"/>
      <c r="D24" s="8" t="n"/>
      <c r="E24" s="9">
        <f>IF($A24="","",IF($C24="","",IF($D24="",MAX(0,TODAY()-$C24),$D24-$C24)))</f>
        <v/>
      </c>
      <c r="F24" s="10">
        <f>IF($A24="","",IF($C24="","",IF($D24="","In transit",IF($E24&gt;0,"Late",IF($E24&lt;0,"Early","On time")))))</f>
        <v/>
      </c>
      <c r="G24" s="7" t="n"/>
      <c r="H24" s="7" t="n"/>
      <c r="I24" s="7" t="n"/>
      <c r="J24" s="7" t="n"/>
      <c r="K24" s="8" t="n"/>
      <c r="L24" s="7" t="n"/>
      <c r="M24" s="11" t="n"/>
      <c r="N24" s="12" t="n"/>
      <c r="O24" s="13">
        <f>IF($A24="","",IF(OR($M24="",$N24=""),"",IFERROR($N24/$M24,0)))</f>
        <v/>
      </c>
      <c r="P24" s="9">
        <f>IF($A24="","",IF(OR($K24="",$D24=""),"",$D24-$K24))</f>
        <v/>
      </c>
      <c r="Q24" s="10">
        <f>IF($A24="","",IF(COUNTIFS(Exceptions!$A$5:$A$204,$A24)&gt;0,"Yes",""))</f>
        <v/>
      </c>
      <c r="R24" s="14">
        <f>IF($A24="","",IF($C24="","",DATE(YEAR($C24),MONTH($C24),1)))</f>
        <v/>
      </c>
    </row>
    <row r="25">
      <c r="A25" s="7" t="n"/>
      <c r="B25" s="7" t="n"/>
      <c r="C25" s="8" t="n"/>
      <c r="D25" s="8" t="n"/>
      <c r="E25" s="9">
        <f>IF($A25="","",IF($C25="","",IF($D25="",MAX(0,TODAY()-$C25),$D25-$C25)))</f>
        <v/>
      </c>
      <c r="F25" s="10">
        <f>IF($A25="","",IF($C25="","",IF($D25="","In transit",IF($E25&gt;0,"Late",IF($E25&lt;0,"Early","On time")))))</f>
        <v/>
      </c>
      <c r="G25" s="7" t="n"/>
      <c r="H25" s="7" t="n"/>
      <c r="I25" s="7" t="n"/>
      <c r="J25" s="7" t="n"/>
      <c r="K25" s="8" t="n"/>
      <c r="L25" s="7" t="n"/>
      <c r="M25" s="11" t="n"/>
      <c r="N25" s="12" t="n"/>
      <c r="O25" s="13">
        <f>IF($A25="","",IF(OR($M25="",$N25=""),"",IFERROR($N25/$M25,0)))</f>
        <v/>
      </c>
      <c r="P25" s="9">
        <f>IF($A25="","",IF(OR($K25="",$D25=""),"",$D25-$K25))</f>
        <v/>
      </c>
      <c r="Q25" s="10">
        <f>IF($A25="","",IF(COUNTIFS(Exceptions!$A$5:$A$204,$A25)&gt;0,"Yes",""))</f>
        <v/>
      </c>
      <c r="R25" s="14">
        <f>IF($A25="","",IF($C25="","",DATE(YEAR($C25),MONTH($C25),1)))</f>
        <v/>
      </c>
    </row>
    <row r="26">
      <c r="A26" s="7" t="n"/>
      <c r="B26" s="7" t="n"/>
      <c r="C26" s="8" t="n"/>
      <c r="D26" s="8" t="n"/>
      <c r="E26" s="9">
        <f>IF($A26="","",IF($C26="","",IF($D26="",MAX(0,TODAY()-$C26),$D26-$C26)))</f>
        <v/>
      </c>
      <c r="F26" s="10">
        <f>IF($A26="","",IF($C26="","",IF($D26="","In transit",IF($E26&gt;0,"Late",IF($E26&lt;0,"Early","On time")))))</f>
        <v/>
      </c>
      <c r="G26" s="7" t="n"/>
      <c r="H26" s="7" t="n"/>
      <c r="I26" s="7" t="n"/>
      <c r="J26" s="7" t="n"/>
      <c r="K26" s="8" t="n"/>
      <c r="L26" s="7" t="n"/>
      <c r="M26" s="11" t="n"/>
      <c r="N26" s="12" t="n"/>
      <c r="O26" s="13">
        <f>IF($A26="","",IF(OR($M26="",$N26=""),"",IFERROR($N26/$M26,0)))</f>
        <v/>
      </c>
      <c r="P26" s="9">
        <f>IF($A26="","",IF(OR($K26="",$D26=""),"",$D26-$K26))</f>
        <v/>
      </c>
      <c r="Q26" s="10">
        <f>IF($A26="","",IF(COUNTIFS(Exceptions!$A$5:$A$204,$A26)&gt;0,"Yes",""))</f>
        <v/>
      </c>
      <c r="R26" s="14">
        <f>IF($A26="","",IF($C26="","",DATE(YEAR($C26),MONTH($C26),1)))</f>
        <v/>
      </c>
    </row>
    <row r="27">
      <c r="A27" s="7" t="n"/>
      <c r="B27" s="7" t="n"/>
      <c r="C27" s="8" t="n"/>
      <c r="D27" s="8" t="n"/>
      <c r="E27" s="9">
        <f>IF($A27="","",IF($C27="","",IF($D27="",MAX(0,TODAY()-$C27),$D27-$C27)))</f>
        <v/>
      </c>
      <c r="F27" s="10">
        <f>IF($A27="","",IF($C27="","",IF($D27="","In transit",IF($E27&gt;0,"Late",IF($E27&lt;0,"Early","On time")))))</f>
        <v/>
      </c>
      <c r="G27" s="7" t="n"/>
      <c r="H27" s="7" t="n"/>
      <c r="I27" s="7" t="n"/>
      <c r="J27" s="7" t="n"/>
      <c r="K27" s="8" t="n"/>
      <c r="L27" s="7" t="n"/>
      <c r="M27" s="11" t="n"/>
      <c r="N27" s="12" t="n"/>
      <c r="O27" s="13">
        <f>IF($A27="","",IF(OR($M27="",$N27=""),"",IFERROR($N27/$M27,0)))</f>
        <v/>
      </c>
      <c r="P27" s="9">
        <f>IF($A27="","",IF(OR($K27="",$D27=""),"",$D27-$K27))</f>
        <v/>
      </c>
      <c r="Q27" s="10">
        <f>IF($A27="","",IF(COUNTIFS(Exceptions!$A$5:$A$204,$A27)&gt;0,"Yes",""))</f>
        <v/>
      </c>
      <c r="R27" s="14">
        <f>IF($A27="","",IF($C27="","",DATE(YEAR($C27),MONTH($C27),1)))</f>
        <v/>
      </c>
    </row>
    <row r="28">
      <c r="A28" s="7" t="n"/>
      <c r="B28" s="7" t="n"/>
      <c r="C28" s="8" t="n"/>
      <c r="D28" s="8" t="n"/>
      <c r="E28" s="9">
        <f>IF($A28="","",IF($C28="","",IF($D28="",MAX(0,TODAY()-$C28),$D28-$C28)))</f>
        <v/>
      </c>
      <c r="F28" s="10">
        <f>IF($A28="","",IF($C28="","",IF($D28="","In transit",IF($E28&gt;0,"Late",IF($E28&lt;0,"Early","On time")))))</f>
        <v/>
      </c>
      <c r="G28" s="7" t="n"/>
      <c r="H28" s="7" t="n"/>
      <c r="I28" s="7" t="n"/>
      <c r="J28" s="7" t="n"/>
      <c r="K28" s="8" t="n"/>
      <c r="L28" s="7" t="n"/>
      <c r="M28" s="11" t="n"/>
      <c r="N28" s="12" t="n"/>
      <c r="O28" s="13">
        <f>IF($A28="","",IF(OR($M28="",$N28=""),"",IFERROR($N28/$M28,0)))</f>
        <v/>
      </c>
      <c r="P28" s="9">
        <f>IF($A28="","",IF(OR($K28="",$D28=""),"",$D28-$K28))</f>
        <v/>
      </c>
      <c r="Q28" s="10">
        <f>IF($A28="","",IF(COUNTIFS(Exceptions!$A$5:$A$204,$A28)&gt;0,"Yes",""))</f>
        <v/>
      </c>
      <c r="R28" s="14">
        <f>IF($A28="","",IF($C28="","",DATE(YEAR($C28),MONTH($C28),1)))</f>
        <v/>
      </c>
    </row>
    <row r="29">
      <c r="A29" s="7" t="n"/>
      <c r="B29" s="7" t="n"/>
      <c r="C29" s="8" t="n"/>
      <c r="D29" s="8" t="n"/>
      <c r="E29" s="9">
        <f>IF($A29="","",IF($C29="","",IF($D29="",MAX(0,TODAY()-$C29),$D29-$C29)))</f>
        <v/>
      </c>
      <c r="F29" s="10">
        <f>IF($A29="","",IF($C29="","",IF($D29="","In transit",IF($E29&gt;0,"Late",IF($E29&lt;0,"Early","On time")))))</f>
        <v/>
      </c>
      <c r="G29" s="7" t="n"/>
      <c r="H29" s="7" t="n"/>
      <c r="I29" s="7" t="n"/>
      <c r="J29" s="7" t="n"/>
      <c r="K29" s="8" t="n"/>
      <c r="L29" s="7" t="n"/>
      <c r="M29" s="11" t="n"/>
      <c r="N29" s="12" t="n"/>
      <c r="O29" s="13">
        <f>IF($A29="","",IF(OR($M29="",$N29=""),"",IFERROR($N29/$M29,0)))</f>
        <v/>
      </c>
      <c r="P29" s="9">
        <f>IF($A29="","",IF(OR($K29="",$D29=""),"",$D29-$K29))</f>
        <v/>
      </c>
      <c r="Q29" s="10">
        <f>IF($A29="","",IF(COUNTIFS(Exceptions!$A$5:$A$204,$A29)&gt;0,"Yes",""))</f>
        <v/>
      </c>
      <c r="R29" s="14">
        <f>IF($A29="","",IF($C29="","",DATE(YEAR($C29),MONTH($C29),1)))</f>
        <v/>
      </c>
    </row>
    <row r="30">
      <c r="A30" s="7" t="n"/>
      <c r="B30" s="7" t="n"/>
      <c r="C30" s="8" t="n"/>
      <c r="D30" s="8" t="n"/>
      <c r="E30" s="9">
        <f>IF($A30="","",IF($C30="","",IF($D30="",MAX(0,TODAY()-$C30),$D30-$C30)))</f>
        <v/>
      </c>
      <c r="F30" s="10">
        <f>IF($A30="","",IF($C30="","",IF($D30="","In transit",IF($E30&gt;0,"Late",IF($E30&lt;0,"Early","On time")))))</f>
        <v/>
      </c>
      <c r="G30" s="7" t="n"/>
      <c r="H30" s="7" t="n"/>
      <c r="I30" s="7" t="n"/>
      <c r="J30" s="7" t="n"/>
      <c r="K30" s="8" t="n"/>
      <c r="L30" s="7" t="n"/>
      <c r="M30" s="11" t="n"/>
      <c r="N30" s="12" t="n"/>
      <c r="O30" s="13">
        <f>IF($A30="","",IF(OR($M30="",$N30=""),"",IFERROR($N30/$M30,0)))</f>
        <v/>
      </c>
      <c r="P30" s="9">
        <f>IF($A30="","",IF(OR($K30="",$D30=""),"",$D30-$K30))</f>
        <v/>
      </c>
      <c r="Q30" s="10">
        <f>IF($A30="","",IF(COUNTIFS(Exceptions!$A$5:$A$204,$A30)&gt;0,"Yes",""))</f>
        <v/>
      </c>
      <c r="R30" s="14">
        <f>IF($A30="","",IF($C30="","",DATE(YEAR($C30),MONTH($C30),1)))</f>
        <v/>
      </c>
    </row>
    <row r="31">
      <c r="A31" s="7" t="n"/>
      <c r="B31" s="7" t="n"/>
      <c r="C31" s="8" t="n"/>
      <c r="D31" s="8" t="n"/>
      <c r="E31" s="9">
        <f>IF($A31="","",IF($C31="","",IF($D31="",MAX(0,TODAY()-$C31),$D31-$C31)))</f>
        <v/>
      </c>
      <c r="F31" s="10">
        <f>IF($A31="","",IF($C31="","",IF($D31="","In transit",IF($E31&gt;0,"Late",IF($E31&lt;0,"Early","On time")))))</f>
        <v/>
      </c>
      <c r="G31" s="7" t="n"/>
      <c r="H31" s="7" t="n"/>
      <c r="I31" s="7" t="n"/>
      <c r="J31" s="7" t="n"/>
      <c r="K31" s="8" t="n"/>
      <c r="L31" s="7" t="n"/>
      <c r="M31" s="11" t="n"/>
      <c r="N31" s="12" t="n"/>
      <c r="O31" s="13">
        <f>IF($A31="","",IF(OR($M31="",$N31=""),"",IFERROR($N31/$M31,0)))</f>
        <v/>
      </c>
      <c r="P31" s="9">
        <f>IF($A31="","",IF(OR($K31="",$D31=""),"",$D31-$K31))</f>
        <v/>
      </c>
      <c r="Q31" s="10">
        <f>IF($A31="","",IF(COUNTIFS(Exceptions!$A$5:$A$204,$A31)&gt;0,"Yes",""))</f>
        <v/>
      </c>
      <c r="R31" s="14">
        <f>IF($A31="","",IF($C31="","",DATE(YEAR($C31),MONTH($C31),1)))</f>
        <v/>
      </c>
    </row>
    <row r="32">
      <c r="A32" s="7" t="n"/>
      <c r="B32" s="7" t="n"/>
      <c r="C32" s="8" t="n"/>
      <c r="D32" s="8" t="n"/>
      <c r="E32" s="9">
        <f>IF($A32="","",IF($C32="","",IF($D32="",MAX(0,TODAY()-$C32),$D32-$C32)))</f>
        <v/>
      </c>
      <c r="F32" s="10">
        <f>IF($A32="","",IF($C32="","",IF($D32="","In transit",IF($E32&gt;0,"Late",IF($E32&lt;0,"Early","On time")))))</f>
        <v/>
      </c>
      <c r="G32" s="7" t="n"/>
      <c r="H32" s="7" t="n"/>
      <c r="I32" s="7" t="n"/>
      <c r="J32" s="7" t="n"/>
      <c r="K32" s="8" t="n"/>
      <c r="L32" s="7" t="n"/>
      <c r="M32" s="11" t="n"/>
      <c r="N32" s="12" t="n"/>
      <c r="O32" s="13">
        <f>IF($A32="","",IF(OR($M32="",$N32=""),"",IFERROR($N32/$M32,0)))</f>
        <v/>
      </c>
      <c r="P32" s="9">
        <f>IF($A32="","",IF(OR($K32="",$D32=""),"",$D32-$K32))</f>
        <v/>
      </c>
      <c r="Q32" s="10">
        <f>IF($A32="","",IF(COUNTIFS(Exceptions!$A$5:$A$204,$A32)&gt;0,"Yes",""))</f>
        <v/>
      </c>
      <c r="R32" s="14">
        <f>IF($A32="","",IF($C32="","",DATE(YEAR($C32),MONTH($C32),1)))</f>
        <v/>
      </c>
    </row>
    <row r="33">
      <c r="A33" s="7" t="n"/>
      <c r="B33" s="7" t="n"/>
      <c r="C33" s="8" t="n"/>
      <c r="D33" s="8" t="n"/>
      <c r="E33" s="9">
        <f>IF($A33="","",IF($C33="","",IF($D33="",MAX(0,TODAY()-$C33),$D33-$C33)))</f>
        <v/>
      </c>
      <c r="F33" s="10">
        <f>IF($A33="","",IF($C33="","",IF($D33="","In transit",IF($E33&gt;0,"Late",IF($E33&lt;0,"Early","On time")))))</f>
        <v/>
      </c>
      <c r="G33" s="7" t="n"/>
      <c r="H33" s="7" t="n"/>
      <c r="I33" s="7" t="n"/>
      <c r="J33" s="7" t="n"/>
      <c r="K33" s="8" t="n"/>
      <c r="L33" s="7" t="n"/>
      <c r="M33" s="11" t="n"/>
      <c r="N33" s="12" t="n"/>
      <c r="O33" s="13">
        <f>IF($A33="","",IF(OR($M33="",$N33=""),"",IFERROR($N33/$M33,0)))</f>
        <v/>
      </c>
      <c r="P33" s="9">
        <f>IF($A33="","",IF(OR($K33="",$D33=""),"",$D33-$K33))</f>
        <v/>
      </c>
      <c r="Q33" s="10">
        <f>IF($A33="","",IF(COUNTIFS(Exceptions!$A$5:$A$204,$A33)&gt;0,"Yes",""))</f>
        <v/>
      </c>
      <c r="R33" s="14">
        <f>IF($A33="","",IF($C33="","",DATE(YEAR($C33),MONTH($C33),1)))</f>
        <v/>
      </c>
    </row>
    <row r="34">
      <c r="A34" s="7" t="n"/>
      <c r="B34" s="7" t="n"/>
      <c r="C34" s="8" t="n"/>
      <c r="D34" s="8" t="n"/>
      <c r="E34" s="9">
        <f>IF($A34="","",IF($C34="","",IF($D34="",MAX(0,TODAY()-$C34),$D34-$C34)))</f>
        <v/>
      </c>
      <c r="F34" s="10">
        <f>IF($A34="","",IF($C34="","",IF($D34="","In transit",IF($E34&gt;0,"Late",IF($E34&lt;0,"Early","On time")))))</f>
        <v/>
      </c>
      <c r="G34" s="7" t="n"/>
      <c r="H34" s="7" t="n"/>
      <c r="I34" s="7" t="n"/>
      <c r="J34" s="7" t="n"/>
      <c r="K34" s="8" t="n"/>
      <c r="L34" s="7" t="n"/>
      <c r="M34" s="11" t="n"/>
      <c r="N34" s="12" t="n"/>
      <c r="O34" s="13">
        <f>IF($A34="","",IF(OR($M34="",$N34=""),"",IFERROR($N34/$M34,0)))</f>
        <v/>
      </c>
      <c r="P34" s="9">
        <f>IF($A34="","",IF(OR($K34="",$D34=""),"",$D34-$K34))</f>
        <v/>
      </c>
      <c r="Q34" s="10">
        <f>IF($A34="","",IF(COUNTIFS(Exceptions!$A$5:$A$204,$A34)&gt;0,"Yes",""))</f>
        <v/>
      </c>
      <c r="R34" s="14">
        <f>IF($A34="","",IF($C34="","",DATE(YEAR($C34),MONTH($C34),1)))</f>
        <v/>
      </c>
    </row>
    <row r="35">
      <c r="A35" s="7" t="n"/>
      <c r="B35" s="7" t="n"/>
      <c r="C35" s="8" t="n"/>
      <c r="D35" s="8" t="n"/>
      <c r="E35" s="9">
        <f>IF($A35="","",IF($C35="","",IF($D35="",MAX(0,TODAY()-$C35),$D35-$C35)))</f>
        <v/>
      </c>
      <c r="F35" s="10">
        <f>IF($A35="","",IF($C35="","",IF($D35="","In transit",IF($E35&gt;0,"Late",IF($E35&lt;0,"Early","On time")))))</f>
        <v/>
      </c>
      <c r="G35" s="7" t="n"/>
      <c r="H35" s="7" t="n"/>
      <c r="I35" s="7" t="n"/>
      <c r="J35" s="7" t="n"/>
      <c r="K35" s="8" t="n"/>
      <c r="L35" s="7" t="n"/>
      <c r="M35" s="11" t="n"/>
      <c r="N35" s="12" t="n"/>
      <c r="O35" s="13">
        <f>IF($A35="","",IF(OR($M35="",$N35=""),"",IFERROR($N35/$M35,0)))</f>
        <v/>
      </c>
      <c r="P35" s="9">
        <f>IF($A35="","",IF(OR($K35="",$D35=""),"",$D35-$K35))</f>
        <v/>
      </c>
      <c r="Q35" s="10">
        <f>IF($A35="","",IF(COUNTIFS(Exceptions!$A$5:$A$204,$A35)&gt;0,"Yes",""))</f>
        <v/>
      </c>
      <c r="R35" s="14">
        <f>IF($A35="","",IF($C35="","",DATE(YEAR($C35),MONTH($C35),1)))</f>
        <v/>
      </c>
    </row>
    <row r="36">
      <c r="A36" s="7" t="n"/>
      <c r="B36" s="7" t="n"/>
      <c r="C36" s="8" t="n"/>
      <c r="D36" s="8" t="n"/>
      <c r="E36" s="9">
        <f>IF($A36="","",IF($C36="","",IF($D36="",MAX(0,TODAY()-$C36),$D36-$C36)))</f>
        <v/>
      </c>
      <c r="F36" s="10">
        <f>IF($A36="","",IF($C36="","",IF($D36="","In transit",IF($E36&gt;0,"Late",IF($E36&lt;0,"Early","On time")))))</f>
        <v/>
      </c>
      <c r="G36" s="7" t="n"/>
      <c r="H36" s="7" t="n"/>
      <c r="I36" s="7" t="n"/>
      <c r="J36" s="7" t="n"/>
      <c r="K36" s="8" t="n"/>
      <c r="L36" s="7" t="n"/>
      <c r="M36" s="11" t="n"/>
      <c r="N36" s="12" t="n"/>
      <c r="O36" s="13">
        <f>IF($A36="","",IF(OR($M36="",$N36=""),"",IFERROR($N36/$M36,0)))</f>
        <v/>
      </c>
      <c r="P36" s="9">
        <f>IF($A36="","",IF(OR($K36="",$D36=""),"",$D36-$K36))</f>
        <v/>
      </c>
      <c r="Q36" s="10">
        <f>IF($A36="","",IF(COUNTIFS(Exceptions!$A$5:$A$204,$A36)&gt;0,"Yes",""))</f>
        <v/>
      </c>
      <c r="R36" s="14">
        <f>IF($A36="","",IF($C36="","",DATE(YEAR($C36),MONTH($C36),1)))</f>
        <v/>
      </c>
    </row>
    <row r="37">
      <c r="A37" s="7" t="n"/>
      <c r="B37" s="7" t="n"/>
      <c r="C37" s="8" t="n"/>
      <c r="D37" s="8" t="n"/>
      <c r="E37" s="9">
        <f>IF($A37="","",IF($C37="","",IF($D37="",MAX(0,TODAY()-$C37),$D37-$C37)))</f>
        <v/>
      </c>
      <c r="F37" s="10">
        <f>IF($A37="","",IF($C37="","",IF($D37="","In transit",IF($E37&gt;0,"Late",IF($E37&lt;0,"Early","On time")))))</f>
        <v/>
      </c>
      <c r="G37" s="7" t="n"/>
      <c r="H37" s="7" t="n"/>
      <c r="I37" s="7" t="n"/>
      <c r="J37" s="7" t="n"/>
      <c r="K37" s="8" t="n"/>
      <c r="L37" s="7" t="n"/>
      <c r="M37" s="11" t="n"/>
      <c r="N37" s="12" t="n"/>
      <c r="O37" s="13">
        <f>IF($A37="","",IF(OR($M37="",$N37=""),"",IFERROR($N37/$M37,0)))</f>
        <v/>
      </c>
      <c r="P37" s="9">
        <f>IF($A37="","",IF(OR($K37="",$D37=""),"",$D37-$K37))</f>
        <v/>
      </c>
      <c r="Q37" s="10">
        <f>IF($A37="","",IF(COUNTIFS(Exceptions!$A$5:$A$204,$A37)&gt;0,"Yes",""))</f>
        <v/>
      </c>
      <c r="R37" s="14">
        <f>IF($A37="","",IF($C37="","",DATE(YEAR($C37),MONTH($C37),1)))</f>
        <v/>
      </c>
    </row>
    <row r="38">
      <c r="A38" s="7" t="n"/>
      <c r="B38" s="7" t="n"/>
      <c r="C38" s="8" t="n"/>
      <c r="D38" s="8" t="n"/>
      <c r="E38" s="9">
        <f>IF($A38="","",IF($C38="","",IF($D38="",MAX(0,TODAY()-$C38),$D38-$C38)))</f>
        <v/>
      </c>
      <c r="F38" s="10">
        <f>IF($A38="","",IF($C38="","",IF($D38="","In transit",IF($E38&gt;0,"Late",IF($E38&lt;0,"Early","On time")))))</f>
        <v/>
      </c>
      <c r="G38" s="7" t="n"/>
      <c r="H38" s="7" t="n"/>
      <c r="I38" s="7" t="n"/>
      <c r="J38" s="7" t="n"/>
      <c r="K38" s="8" t="n"/>
      <c r="L38" s="7" t="n"/>
      <c r="M38" s="11" t="n"/>
      <c r="N38" s="12" t="n"/>
      <c r="O38" s="13">
        <f>IF($A38="","",IF(OR($M38="",$N38=""),"",IFERROR($N38/$M38,0)))</f>
        <v/>
      </c>
      <c r="P38" s="9">
        <f>IF($A38="","",IF(OR($K38="",$D38=""),"",$D38-$K38))</f>
        <v/>
      </c>
      <c r="Q38" s="10">
        <f>IF($A38="","",IF(COUNTIFS(Exceptions!$A$5:$A$204,$A38)&gt;0,"Yes",""))</f>
        <v/>
      </c>
      <c r="R38" s="14">
        <f>IF($A38="","",IF($C38="","",DATE(YEAR($C38),MONTH($C38),1)))</f>
        <v/>
      </c>
    </row>
    <row r="39">
      <c r="A39" s="7" t="n"/>
      <c r="B39" s="7" t="n"/>
      <c r="C39" s="8" t="n"/>
      <c r="D39" s="8" t="n"/>
      <c r="E39" s="9">
        <f>IF($A39="","",IF($C39="","",IF($D39="",MAX(0,TODAY()-$C39),$D39-$C39)))</f>
        <v/>
      </c>
      <c r="F39" s="10">
        <f>IF($A39="","",IF($C39="","",IF($D39="","In transit",IF($E39&gt;0,"Late",IF($E39&lt;0,"Early","On time")))))</f>
        <v/>
      </c>
      <c r="G39" s="7" t="n"/>
      <c r="H39" s="7" t="n"/>
      <c r="I39" s="7" t="n"/>
      <c r="J39" s="7" t="n"/>
      <c r="K39" s="8" t="n"/>
      <c r="L39" s="7" t="n"/>
      <c r="M39" s="11" t="n"/>
      <c r="N39" s="12" t="n"/>
      <c r="O39" s="13">
        <f>IF($A39="","",IF(OR($M39="",$N39=""),"",IFERROR($N39/$M39,0)))</f>
        <v/>
      </c>
      <c r="P39" s="9">
        <f>IF($A39="","",IF(OR($K39="",$D39=""),"",$D39-$K39))</f>
        <v/>
      </c>
      <c r="Q39" s="10">
        <f>IF($A39="","",IF(COUNTIFS(Exceptions!$A$5:$A$204,$A39)&gt;0,"Yes",""))</f>
        <v/>
      </c>
      <c r="R39" s="14">
        <f>IF($A39="","",IF($C39="","",DATE(YEAR($C39),MONTH($C39),1)))</f>
        <v/>
      </c>
    </row>
    <row r="40">
      <c r="A40" s="7" t="n"/>
      <c r="B40" s="7" t="n"/>
      <c r="C40" s="8" t="n"/>
      <c r="D40" s="8" t="n"/>
      <c r="E40" s="9">
        <f>IF($A40="","",IF($C40="","",IF($D40="",MAX(0,TODAY()-$C40),$D40-$C40)))</f>
        <v/>
      </c>
      <c r="F40" s="10">
        <f>IF($A40="","",IF($C40="","",IF($D40="","In transit",IF($E40&gt;0,"Late",IF($E40&lt;0,"Early","On time")))))</f>
        <v/>
      </c>
      <c r="G40" s="7" t="n"/>
      <c r="H40" s="7" t="n"/>
      <c r="I40" s="7" t="n"/>
      <c r="J40" s="7" t="n"/>
      <c r="K40" s="8" t="n"/>
      <c r="L40" s="7" t="n"/>
      <c r="M40" s="11" t="n"/>
      <c r="N40" s="12" t="n"/>
      <c r="O40" s="13">
        <f>IF($A40="","",IF(OR($M40="",$N40=""),"",IFERROR($N40/$M40,0)))</f>
        <v/>
      </c>
      <c r="P40" s="9">
        <f>IF($A40="","",IF(OR($K40="",$D40=""),"",$D40-$K40))</f>
        <v/>
      </c>
      <c r="Q40" s="10">
        <f>IF($A40="","",IF(COUNTIFS(Exceptions!$A$5:$A$204,$A40)&gt;0,"Yes",""))</f>
        <v/>
      </c>
      <c r="R40" s="14">
        <f>IF($A40="","",IF($C40="","",DATE(YEAR($C40),MONTH($C40),1)))</f>
        <v/>
      </c>
    </row>
    <row r="41">
      <c r="A41" s="7" t="n"/>
      <c r="B41" s="7" t="n"/>
      <c r="C41" s="8" t="n"/>
      <c r="D41" s="8" t="n"/>
      <c r="E41" s="9">
        <f>IF($A41="","",IF($C41="","",IF($D41="",MAX(0,TODAY()-$C41),$D41-$C41)))</f>
        <v/>
      </c>
      <c r="F41" s="10">
        <f>IF($A41="","",IF($C41="","",IF($D41="","In transit",IF($E41&gt;0,"Late",IF($E41&lt;0,"Early","On time")))))</f>
        <v/>
      </c>
      <c r="G41" s="7" t="n"/>
      <c r="H41" s="7" t="n"/>
      <c r="I41" s="7" t="n"/>
      <c r="J41" s="7" t="n"/>
      <c r="K41" s="8" t="n"/>
      <c r="L41" s="7" t="n"/>
      <c r="M41" s="11" t="n"/>
      <c r="N41" s="12" t="n"/>
      <c r="O41" s="13">
        <f>IF($A41="","",IF(OR($M41="",$N41=""),"",IFERROR($N41/$M41,0)))</f>
        <v/>
      </c>
      <c r="P41" s="9">
        <f>IF($A41="","",IF(OR($K41="",$D41=""),"",$D41-$K41))</f>
        <v/>
      </c>
      <c r="Q41" s="10">
        <f>IF($A41="","",IF(COUNTIFS(Exceptions!$A$5:$A$204,$A41)&gt;0,"Yes",""))</f>
        <v/>
      </c>
      <c r="R41" s="14">
        <f>IF($A41="","",IF($C41="","",DATE(YEAR($C41),MONTH($C41),1)))</f>
        <v/>
      </c>
    </row>
    <row r="42">
      <c r="A42" s="7" t="n"/>
      <c r="B42" s="7" t="n"/>
      <c r="C42" s="8" t="n"/>
      <c r="D42" s="8" t="n"/>
      <c r="E42" s="9">
        <f>IF($A42="","",IF($C42="","",IF($D42="",MAX(0,TODAY()-$C42),$D42-$C42)))</f>
        <v/>
      </c>
      <c r="F42" s="10">
        <f>IF($A42="","",IF($C42="","",IF($D42="","In transit",IF($E42&gt;0,"Late",IF($E42&lt;0,"Early","On time")))))</f>
        <v/>
      </c>
      <c r="G42" s="7" t="n"/>
      <c r="H42" s="7" t="n"/>
      <c r="I42" s="7" t="n"/>
      <c r="J42" s="7" t="n"/>
      <c r="K42" s="8" t="n"/>
      <c r="L42" s="7" t="n"/>
      <c r="M42" s="11" t="n"/>
      <c r="N42" s="12" t="n"/>
      <c r="O42" s="13">
        <f>IF($A42="","",IF(OR($M42="",$N42=""),"",IFERROR($N42/$M42,0)))</f>
        <v/>
      </c>
      <c r="P42" s="9">
        <f>IF($A42="","",IF(OR($K42="",$D42=""),"",$D42-$K42))</f>
        <v/>
      </c>
      <c r="Q42" s="10">
        <f>IF($A42="","",IF(COUNTIFS(Exceptions!$A$5:$A$204,$A42)&gt;0,"Yes",""))</f>
        <v/>
      </c>
      <c r="R42" s="14">
        <f>IF($A42="","",IF($C42="","",DATE(YEAR($C42),MONTH($C42),1)))</f>
        <v/>
      </c>
    </row>
    <row r="43">
      <c r="A43" s="7" t="n"/>
      <c r="B43" s="7" t="n"/>
      <c r="C43" s="8" t="n"/>
      <c r="D43" s="8" t="n"/>
      <c r="E43" s="9">
        <f>IF($A43="","",IF($C43="","",IF($D43="",MAX(0,TODAY()-$C43),$D43-$C43)))</f>
        <v/>
      </c>
      <c r="F43" s="10">
        <f>IF($A43="","",IF($C43="","",IF($D43="","In transit",IF($E43&gt;0,"Late",IF($E43&lt;0,"Early","On time")))))</f>
        <v/>
      </c>
      <c r="G43" s="7" t="n"/>
      <c r="H43" s="7" t="n"/>
      <c r="I43" s="7" t="n"/>
      <c r="J43" s="7" t="n"/>
      <c r="K43" s="8" t="n"/>
      <c r="L43" s="7" t="n"/>
      <c r="M43" s="11" t="n"/>
      <c r="N43" s="12" t="n"/>
      <c r="O43" s="13">
        <f>IF($A43="","",IF(OR($M43="",$N43=""),"",IFERROR($N43/$M43,0)))</f>
        <v/>
      </c>
      <c r="P43" s="9">
        <f>IF($A43="","",IF(OR($K43="",$D43=""),"",$D43-$K43))</f>
        <v/>
      </c>
      <c r="Q43" s="10">
        <f>IF($A43="","",IF(COUNTIFS(Exceptions!$A$5:$A$204,$A43)&gt;0,"Yes",""))</f>
        <v/>
      </c>
      <c r="R43" s="14">
        <f>IF($A43="","",IF($C43="","",DATE(YEAR($C43),MONTH($C43),1)))</f>
        <v/>
      </c>
    </row>
    <row r="44">
      <c r="A44" s="7" t="n"/>
      <c r="B44" s="7" t="n"/>
      <c r="C44" s="8" t="n"/>
      <c r="D44" s="8" t="n"/>
      <c r="E44" s="9">
        <f>IF($A44="","",IF($C44="","",IF($D44="",MAX(0,TODAY()-$C44),$D44-$C44)))</f>
        <v/>
      </c>
      <c r="F44" s="10">
        <f>IF($A44="","",IF($C44="","",IF($D44="","In transit",IF($E44&gt;0,"Late",IF($E44&lt;0,"Early","On time")))))</f>
        <v/>
      </c>
      <c r="G44" s="7" t="n"/>
      <c r="H44" s="7" t="n"/>
      <c r="I44" s="7" t="n"/>
      <c r="J44" s="7" t="n"/>
      <c r="K44" s="8" t="n"/>
      <c r="L44" s="7" t="n"/>
      <c r="M44" s="11" t="n"/>
      <c r="N44" s="12" t="n"/>
      <c r="O44" s="13">
        <f>IF($A44="","",IF(OR($M44="",$N44=""),"",IFERROR($N44/$M44,0)))</f>
        <v/>
      </c>
      <c r="P44" s="9">
        <f>IF($A44="","",IF(OR($K44="",$D44=""),"",$D44-$K44))</f>
        <v/>
      </c>
      <c r="Q44" s="10">
        <f>IF($A44="","",IF(COUNTIFS(Exceptions!$A$5:$A$204,$A44)&gt;0,"Yes",""))</f>
        <v/>
      </c>
      <c r="R44" s="14">
        <f>IF($A44="","",IF($C44="","",DATE(YEAR($C44),MONTH($C44),1)))</f>
        <v/>
      </c>
    </row>
    <row r="45">
      <c r="A45" s="7" t="n"/>
      <c r="B45" s="7" t="n"/>
      <c r="C45" s="8" t="n"/>
      <c r="D45" s="8" t="n"/>
      <c r="E45" s="9">
        <f>IF($A45="","",IF($C45="","",IF($D45="",MAX(0,TODAY()-$C45),$D45-$C45)))</f>
        <v/>
      </c>
      <c r="F45" s="10">
        <f>IF($A45="","",IF($C45="","",IF($D45="","In transit",IF($E45&gt;0,"Late",IF($E45&lt;0,"Early","On time")))))</f>
        <v/>
      </c>
      <c r="G45" s="7" t="n"/>
      <c r="H45" s="7" t="n"/>
      <c r="I45" s="7" t="n"/>
      <c r="J45" s="7" t="n"/>
      <c r="K45" s="8" t="n"/>
      <c r="L45" s="7" t="n"/>
      <c r="M45" s="11" t="n"/>
      <c r="N45" s="12" t="n"/>
      <c r="O45" s="13">
        <f>IF($A45="","",IF(OR($M45="",$N45=""),"",IFERROR($N45/$M45,0)))</f>
        <v/>
      </c>
      <c r="P45" s="9">
        <f>IF($A45="","",IF(OR($K45="",$D45=""),"",$D45-$K45))</f>
        <v/>
      </c>
      <c r="Q45" s="10">
        <f>IF($A45="","",IF(COUNTIFS(Exceptions!$A$5:$A$204,$A45)&gt;0,"Yes",""))</f>
        <v/>
      </c>
      <c r="R45" s="14">
        <f>IF($A45="","",IF($C45="","",DATE(YEAR($C45),MONTH($C45),1)))</f>
        <v/>
      </c>
    </row>
    <row r="46">
      <c r="A46" s="7" t="n"/>
      <c r="B46" s="7" t="n"/>
      <c r="C46" s="8" t="n"/>
      <c r="D46" s="8" t="n"/>
      <c r="E46" s="9">
        <f>IF($A46="","",IF($C46="","",IF($D46="",MAX(0,TODAY()-$C46),$D46-$C46)))</f>
        <v/>
      </c>
      <c r="F46" s="10">
        <f>IF($A46="","",IF($C46="","",IF($D46="","In transit",IF($E46&gt;0,"Late",IF($E46&lt;0,"Early","On time")))))</f>
        <v/>
      </c>
      <c r="G46" s="7" t="n"/>
      <c r="H46" s="7" t="n"/>
      <c r="I46" s="7" t="n"/>
      <c r="J46" s="7" t="n"/>
      <c r="K46" s="8" t="n"/>
      <c r="L46" s="7" t="n"/>
      <c r="M46" s="11" t="n"/>
      <c r="N46" s="12" t="n"/>
      <c r="O46" s="13">
        <f>IF($A46="","",IF(OR($M46="",$N46=""),"",IFERROR($N46/$M46,0)))</f>
        <v/>
      </c>
      <c r="P46" s="9">
        <f>IF($A46="","",IF(OR($K46="",$D46=""),"",$D46-$K46))</f>
        <v/>
      </c>
      <c r="Q46" s="10">
        <f>IF($A46="","",IF(COUNTIFS(Exceptions!$A$5:$A$204,$A46)&gt;0,"Yes",""))</f>
        <v/>
      </c>
      <c r="R46" s="14">
        <f>IF($A46="","",IF($C46="","",DATE(YEAR($C46),MONTH($C46),1)))</f>
        <v/>
      </c>
    </row>
    <row r="47">
      <c r="A47" s="7" t="n"/>
      <c r="B47" s="7" t="n"/>
      <c r="C47" s="8" t="n"/>
      <c r="D47" s="8" t="n"/>
      <c r="E47" s="9">
        <f>IF($A47="","",IF($C47="","",IF($D47="",MAX(0,TODAY()-$C47),$D47-$C47)))</f>
        <v/>
      </c>
      <c r="F47" s="10">
        <f>IF($A47="","",IF($C47="","",IF($D47="","In transit",IF($E47&gt;0,"Late",IF($E47&lt;0,"Early","On time")))))</f>
        <v/>
      </c>
      <c r="G47" s="7" t="n"/>
      <c r="H47" s="7" t="n"/>
      <c r="I47" s="7" t="n"/>
      <c r="J47" s="7" t="n"/>
      <c r="K47" s="8" t="n"/>
      <c r="L47" s="7" t="n"/>
      <c r="M47" s="11" t="n"/>
      <c r="N47" s="12" t="n"/>
      <c r="O47" s="13">
        <f>IF($A47="","",IF(OR($M47="",$N47=""),"",IFERROR($N47/$M47,0)))</f>
        <v/>
      </c>
      <c r="P47" s="9">
        <f>IF($A47="","",IF(OR($K47="",$D47=""),"",$D47-$K47))</f>
        <v/>
      </c>
      <c r="Q47" s="10">
        <f>IF($A47="","",IF(COUNTIFS(Exceptions!$A$5:$A$204,$A47)&gt;0,"Yes",""))</f>
        <v/>
      </c>
      <c r="R47" s="14">
        <f>IF($A47="","",IF($C47="","",DATE(YEAR($C47),MONTH($C47),1)))</f>
        <v/>
      </c>
    </row>
    <row r="48">
      <c r="A48" s="7" t="n"/>
      <c r="B48" s="7" t="n"/>
      <c r="C48" s="8" t="n"/>
      <c r="D48" s="8" t="n"/>
      <c r="E48" s="9">
        <f>IF($A48="","",IF($C48="","",IF($D48="",MAX(0,TODAY()-$C48),$D48-$C48)))</f>
        <v/>
      </c>
      <c r="F48" s="10">
        <f>IF($A48="","",IF($C48="","",IF($D48="","In transit",IF($E48&gt;0,"Late",IF($E48&lt;0,"Early","On time")))))</f>
        <v/>
      </c>
      <c r="G48" s="7" t="n"/>
      <c r="H48" s="7" t="n"/>
      <c r="I48" s="7" t="n"/>
      <c r="J48" s="7" t="n"/>
      <c r="K48" s="8" t="n"/>
      <c r="L48" s="7" t="n"/>
      <c r="M48" s="11" t="n"/>
      <c r="N48" s="12" t="n"/>
      <c r="O48" s="13">
        <f>IF($A48="","",IF(OR($M48="",$N48=""),"",IFERROR($N48/$M48,0)))</f>
        <v/>
      </c>
      <c r="P48" s="9">
        <f>IF($A48="","",IF(OR($K48="",$D48=""),"",$D48-$K48))</f>
        <v/>
      </c>
      <c r="Q48" s="10">
        <f>IF($A48="","",IF(COUNTIFS(Exceptions!$A$5:$A$204,$A48)&gt;0,"Yes",""))</f>
        <v/>
      </c>
      <c r="R48" s="14">
        <f>IF($A48="","",IF($C48="","",DATE(YEAR($C48),MONTH($C48),1)))</f>
        <v/>
      </c>
    </row>
    <row r="49">
      <c r="A49" s="7" t="n"/>
      <c r="B49" s="7" t="n"/>
      <c r="C49" s="8" t="n"/>
      <c r="D49" s="8" t="n"/>
      <c r="E49" s="9">
        <f>IF($A49="","",IF($C49="","",IF($D49="",MAX(0,TODAY()-$C49),$D49-$C49)))</f>
        <v/>
      </c>
      <c r="F49" s="10">
        <f>IF($A49="","",IF($C49="","",IF($D49="","In transit",IF($E49&gt;0,"Late",IF($E49&lt;0,"Early","On time")))))</f>
        <v/>
      </c>
      <c r="G49" s="7" t="n"/>
      <c r="H49" s="7" t="n"/>
      <c r="I49" s="7" t="n"/>
      <c r="J49" s="7" t="n"/>
      <c r="K49" s="8" t="n"/>
      <c r="L49" s="7" t="n"/>
      <c r="M49" s="11" t="n"/>
      <c r="N49" s="12" t="n"/>
      <c r="O49" s="13">
        <f>IF($A49="","",IF(OR($M49="",$N49=""),"",IFERROR($N49/$M49,0)))</f>
        <v/>
      </c>
      <c r="P49" s="9">
        <f>IF($A49="","",IF(OR($K49="",$D49=""),"",$D49-$K49))</f>
        <v/>
      </c>
      <c r="Q49" s="10">
        <f>IF($A49="","",IF(COUNTIFS(Exceptions!$A$5:$A$204,$A49)&gt;0,"Yes",""))</f>
        <v/>
      </c>
      <c r="R49" s="14">
        <f>IF($A49="","",IF($C49="","",DATE(YEAR($C49),MONTH($C49),1)))</f>
        <v/>
      </c>
    </row>
    <row r="50">
      <c r="A50" s="7" t="n"/>
      <c r="B50" s="7" t="n"/>
      <c r="C50" s="8" t="n"/>
      <c r="D50" s="8" t="n"/>
      <c r="E50" s="9">
        <f>IF($A50="","",IF($C50="","",IF($D50="",MAX(0,TODAY()-$C50),$D50-$C50)))</f>
        <v/>
      </c>
      <c r="F50" s="10">
        <f>IF($A50="","",IF($C50="","",IF($D50="","In transit",IF($E50&gt;0,"Late",IF($E50&lt;0,"Early","On time")))))</f>
        <v/>
      </c>
      <c r="G50" s="7" t="n"/>
      <c r="H50" s="7" t="n"/>
      <c r="I50" s="7" t="n"/>
      <c r="J50" s="7" t="n"/>
      <c r="K50" s="8" t="n"/>
      <c r="L50" s="7" t="n"/>
      <c r="M50" s="11" t="n"/>
      <c r="N50" s="12" t="n"/>
      <c r="O50" s="13">
        <f>IF($A50="","",IF(OR($M50="",$N50=""),"",IFERROR($N50/$M50,0)))</f>
        <v/>
      </c>
      <c r="P50" s="9">
        <f>IF($A50="","",IF(OR($K50="",$D50=""),"",$D50-$K50))</f>
        <v/>
      </c>
      <c r="Q50" s="10">
        <f>IF($A50="","",IF(COUNTIFS(Exceptions!$A$5:$A$204,$A50)&gt;0,"Yes",""))</f>
        <v/>
      </c>
      <c r="R50" s="14">
        <f>IF($A50="","",IF($C50="","",DATE(YEAR($C50),MONTH($C50),1)))</f>
        <v/>
      </c>
    </row>
    <row r="51">
      <c r="A51" s="7" t="n"/>
      <c r="B51" s="7" t="n"/>
      <c r="C51" s="8" t="n"/>
      <c r="D51" s="8" t="n"/>
      <c r="E51" s="9">
        <f>IF($A51="","",IF($C51="","",IF($D51="",MAX(0,TODAY()-$C51),$D51-$C51)))</f>
        <v/>
      </c>
      <c r="F51" s="10">
        <f>IF($A51="","",IF($C51="","",IF($D51="","In transit",IF($E51&gt;0,"Late",IF($E51&lt;0,"Early","On time")))))</f>
        <v/>
      </c>
      <c r="G51" s="7" t="n"/>
      <c r="H51" s="7" t="n"/>
      <c r="I51" s="7" t="n"/>
      <c r="J51" s="7" t="n"/>
      <c r="K51" s="8" t="n"/>
      <c r="L51" s="7" t="n"/>
      <c r="M51" s="11" t="n"/>
      <c r="N51" s="12" t="n"/>
      <c r="O51" s="13">
        <f>IF($A51="","",IF(OR($M51="",$N51=""),"",IFERROR($N51/$M51,0)))</f>
        <v/>
      </c>
      <c r="P51" s="9">
        <f>IF($A51="","",IF(OR($K51="",$D51=""),"",$D51-$K51))</f>
        <v/>
      </c>
      <c r="Q51" s="10">
        <f>IF($A51="","",IF(COUNTIFS(Exceptions!$A$5:$A$204,$A51)&gt;0,"Yes",""))</f>
        <v/>
      </c>
      <c r="R51" s="14">
        <f>IF($A51="","",IF($C51="","",DATE(YEAR($C51),MONTH($C51),1)))</f>
        <v/>
      </c>
    </row>
    <row r="52">
      <c r="A52" s="7" t="n"/>
      <c r="B52" s="7" t="n"/>
      <c r="C52" s="8" t="n"/>
      <c r="D52" s="8" t="n"/>
      <c r="E52" s="9">
        <f>IF($A52="","",IF($C52="","",IF($D52="",MAX(0,TODAY()-$C52),$D52-$C52)))</f>
        <v/>
      </c>
      <c r="F52" s="10">
        <f>IF($A52="","",IF($C52="","",IF($D52="","In transit",IF($E52&gt;0,"Late",IF($E52&lt;0,"Early","On time")))))</f>
        <v/>
      </c>
      <c r="G52" s="7" t="n"/>
      <c r="H52" s="7" t="n"/>
      <c r="I52" s="7" t="n"/>
      <c r="J52" s="7" t="n"/>
      <c r="K52" s="8" t="n"/>
      <c r="L52" s="7" t="n"/>
      <c r="M52" s="11" t="n"/>
      <c r="N52" s="12" t="n"/>
      <c r="O52" s="13">
        <f>IF($A52="","",IF(OR($M52="",$N52=""),"",IFERROR($N52/$M52,0)))</f>
        <v/>
      </c>
      <c r="P52" s="9">
        <f>IF($A52="","",IF(OR($K52="",$D52=""),"",$D52-$K52))</f>
        <v/>
      </c>
      <c r="Q52" s="10">
        <f>IF($A52="","",IF(COUNTIFS(Exceptions!$A$5:$A$204,$A52)&gt;0,"Yes",""))</f>
        <v/>
      </c>
      <c r="R52" s="14">
        <f>IF($A52="","",IF($C52="","",DATE(YEAR($C52),MONTH($C52),1)))</f>
        <v/>
      </c>
    </row>
    <row r="53">
      <c r="A53" s="7" t="n"/>
      <c r="B53" s="7" t="n"/>
      <c r="C53" s="8" t="n"/>
      <c r="D53" s="8" t="n"/>
      <c r="E53" s="9">
        <f>IF($A53="","",IF($C53="","",IF($D53="",MAX(0,TODAY()-$C53),$D53-$C53)))</f>
        <v/>
      </c>
      <c r="F53" s="10">
        <f>IF($A53="","",IF($C53="","",IF($D53="","In transit",IF($E53&gt;0,"Late",IF($E53&lt;0,"Early","On time")))))</f>
        <v/>
      </c>
      <c r="G53" s="7" t="n"/>
      <c r="H53" s="7" t="n"/>
      <c r="I53" s="7" t="n"/>
      <c r="J53" s="7" t="n"/>
      <c r="K53" s="8" t="n"/>
      <c r="L53" s="7" t="n"/>
      <c r="M53" s="11" t="n"/>
      <c r="N53" s="12" t="n"/>
      <c r="O53" s="13">
        <f>IF($A53="","",IF(OR($M53="",$N53=""),"",IFERROR($N53/$M53,0)))</f>
        <v/>
      </c>
      <c r="P53" s="9">
        <f>IF($A53="","",IF(OR($K53="",$D53=""),"",$D53-$K53))</f>
        <v/>
      </c>
      <c r="Q53" s="10">
        <f>IF($A53="","",IF(COUNTIFS(Exceptions!$A$5:$A$204,$A53)&gt;0,"Yes",""))</f>
        <v/>
      </c>
      <c r="R53" s="14">
        <f>IF($A53="","",IF($C53="","",DATE(YEAR($C53),MONTH($C53),1)))</f>
        <v/>
      </c>
    </row>
    <row r="54">
      <c r="A54" s="7" t="n"/>
      <c r="B54" s="7" t="n"/>
      <c r="C54" s="8" t="n"/>
      <c r="D54" s="8" t="n"/>
      <c r="E54" s="9">
        <f>IF($A54="","",IF($C54="","",IF($D54="",MAX(0,TODAY()-$C54),$D54-$C54)))</f>
        <v/>
      </c>
      <c r="F54" s="10">
        <f>IF($A54="","",IF($C54="","",IF($D54="","In transit",IF($E54&gt;0,"Late",IF($E54&lt;0,"Early","On time")))))</f>
        <v/>
      </c>
      <c r="G54" s="7" t="n"/>
      <c r="H54" s="7" t="n"/>
      <c r="I54" s="7" t="n"/>
      <c r="J54" s="7" t="n"/>
      <c r="K54" s="8" t="n"/>
      <c r="L54" s="7" t="n"/>
      <c r="M54" s="11" t="n"/>
      <c r="N54" s="12" t="n"/>
      <c r="O54" s="13">
        <f>IF($A54="","",IF(OR($M54="",$N54=""),"",IFERROR($N54/$M54,0)))</f>
        <v/>
      </c>
      <c r="P54" s="9">
        <f>IF($A54="","",IF(OR($K54="",$D54=""),"",$D54-$K54))</f>
        <v/>
      </c>
      <c r="Q54" s="10">
        <f>IF($A54="","",IF(COUNTIFS(Exceptions!$A$5:$A$204,$A54)&gt;0,"Yes",""))</f>
        <v/>
      </c>
      <c r="R54" s="14">
        <f>IF($A54="","",IF($C54="","",DATE(YEAR($C54),MONTH($C54),1)))</f>
        <v/>
      </c>
    </row>
    <row r="55">
      <c r="A55" s="7" t="n"/>
      <c r="B55" s="7" t="n"/>
      <c r="C55" s="8" t="n"/>
      <c r="D55" s="8" t="n"/>
      <c r="E55" s="9">
        <f>IF($A55="","",IF($C55="","",IF($D55="",MAX(0,TODAY()-$C55),$D55-$C55)))</f>
        <v/>
      </c>
      <c r="F55" s="10">
        <f>IF($A55="","",IF($C55="","",IF($D55="","In transit",IF($E55&gt;0,"Late",IF($E55&lt;0,"Early","On time")))))</f>
        <v/>
      </c>
      <c r="G55" s="7" t="n"/>
      <c r="H55" s="7" t="n"/>
      <c r="I55" s="7" t="n"/>
      <c r="J55" s="7" t="n"/>
      <c r="K55" s="8" t="n"/>
      <c r="L55" s="7" t="n"/>
      <c r="M55" s="11" t="n"/>
      <c r="N55" s="12" t="n"/>
      <c r="O55" s="13">
        <f>IF($A55="","",IF(OR($M55="",$N55=""),"",IFERROR($N55/$M55,0)))</f>
        <v/>
      </c>
      <c r="P55" s="9">
        <f>IF($A55="","",IF(OR($K55="",$D55=""),"",$D55-$K55))</f>
        <v/>
      </c>
      <c r="Q55" s="10">
        <f>IF($A55="","",IF(COUNTIFS(Exceptions!$A$5:$A$204,$A55)&gt;0,"Yes",""))</f>
        <v/>
      </c>
      <c r="R55" s="14">
        <f>IF($A55="","",IF($C55="","",DATE(YEAR($C55),MONTH($C55),1)))</f>
        <v/>
      </c>
    </row>
    <row r="56">
      <c r="A56" s="7" t="n"/>
      <c r="B56" s="7" t="n"/>
      <c r="C56" s="8" t="n"/>
      <c r="D56" s="8" t="n"/>
      <c r="E56" s="9">
        <f>IF($A56="","",IF($C56="","",IF($D56="",MAX(0,TODAY()-$C56),$D56-$C56)))</f>
        <v/>
      </c>
      <c r="F56" s="10">
        <f>IF($A56="","",IF($C56="","",IF($D56="","In transit",IF($E56&gt;0,"Late",IF($E56&lt;0,"Early","On time")))))</f>
        <v/>
      </c>
      <c r="G56" s="7" t="n"/>
      <c r="H56" s="7" t="n"/>
      <c r="I56" s="7" t="n"/>
      <c r="J56" s="7" t="n"/>
      <c r="K56" s="8" t="n"/>
      <c r="L56" s="7" t="n"/>
      <c r="M56" s="11" t="n"/>
      <c r="N56" s="12" t="n"/>
      <c r="O56" s="13">
        <f>IF($A56="","",IF(OR($M56="",$N56=""),"",IFERROR($N56/$M56,0)))</f>
        <v/>
      </c>
      <c r="P56" s="9">
        <f>IF($A56="","",IF(OR($K56="",$D56=""),"",$D56-$K56))</f>
        <v/>
      </c>
      <c r="Q56" s="10">
        <f>IF($A56="","",IF(COUNTIFS(Exceptions!$A$5:$A$204,$A56)&gt;0,"Yes",""))</f>
        <v/>
      </c>
      <c r="R56" s="14">
        <f>IF($A56="","",IF($C56="","",DATE(YEAR($C56),MONTH($C56),1)))</f>
        <v/>
      </c>
    </row>
    <row r="57">
      <c r="A57" s="7" t="n"/>
      <c r="B57" s="7" t="n"/>
      <c r="C57" s="8" t="n"/>
      <c r="D57" s="8" t="n"/>
      <c r="E57" s="9">
        <f>IF($A57="","",IF($C57="","",IF($D57="",MAX(0,TODAY()-$C57),$D57-$C57)))</f>
        <v/>
      </c>
      <c r="F57" s="10">
        <f>IF($A57="","",IF($C57="","",IF($D57="","In transit",IF($E57&gt;0,"Late",IF($E57&lt;0,"Early","On time")))))</f>
        <v/>
      </c>
      <c r="G57" s="7" t="n"/>
      <c r="H57" s="7" t="n"/>
      <c r="I57" s="7" t="n"/>
      <c r="J57" s="7" t="n"/>
      <c r="K57" s="8" t="n"/>
      <c r="L57" s="7" t="n"/>
      <c r="M57" s="11" t="n"/>
      <c r="N57" s="12" t="n"/>
      <c r="O57" s="13">
        <f>IF($A57="","",IF(OR($M57="",$N57=""),"",IFERROR($N57/$M57,0)))</f>
        <v/>
      </c>
      <c r="P57" s="9">
        <f>IF($A57="","",IF(OR($K57="",$D57=""),"",$D57-$K57))</f>
        <v/>
      </c>
      <c r="Q57" s="10">
        <f>IF($A57="","",IF(COUNTIFS(Exceptions!$A$5:$A$204,$A57)&gt;0,"Yes",""))</f>
        <v/>
      </c>
      <c r="R57" s="14">
        <f>IF($A57="","",IF($C57="","",DATE(YEAR($C57),MONTH($C57),1)))</f>
        <v/>
      </c>
    </row>
    <row r="58">
      <c r="A58" s="7" t="n"/>
      <c r="B58" s="7" t="n"/>
      <c r="C58" s="8" t="n"/>
      <c r="D58" s="8" t="n"/>
      <c r="E58" s="9">
        <f>IF($A58="","",IF($C58="","",IF($D58="",MAX(0,TODAY()-$C58),$D58-$C58)))</f>
        <v/>
      </c>
      <c r="F58" s="10">
        <f>IF($A58="","",IF($C58="","",IF($D58="","In transit",IF($E58&gt;0,"Late",IF($E58&lt;0,"Early","On time")))))</f>
        <v/>
      </c>
      <c r="G58" s="7" t="n"/>
      <c r="H58" s="7" t="n"/>
      <c r="I58" s="7" t="n"/>
      <c r="J58" s="7" t="n"/>
      <c r="K58" s="8" t="n"/>
      <c r="L58" s="7" t="n"/>
      <c r="M58" s="11" t="n"/>
      <c r="N58" s="12" t="n"/>
      <c r="O58" s="13">
        <f>IF($A58="","",IF(OR($M58="",$N58=""),"",IFERROR($N58/$M58,0)))</f>
        <v/>
      </c>
      <c r="P58" s="9">
        <f>IF($A58="","",IF(OR($K58="",$D58=""),"",$D58-$K58))</f>
        <v/>
      </c>
      <c r="Q58" s="10">
        <f>IF($A58="","",IF(COUNTIFS(Exceptions!$A$5:$A$204,$A58)&gt;0,"Yes",""))</f>
        <v/>
      </c>
      <c r="R58" s="14">
        <f>IF($A58="","",IF($C58="","",DATE(YEAR($C58),MONTH($C58),1)))</f>
        <v/>
      </c>
    </row>
    <row r="59">
      <c r="A59" s="7" t="n"/>
      <c r="B59" s="7" t="n"/>
      <c r="C59" s="8" t="n"/>
      <c r="D59" s="8" t="n"/>
      <c r="E59" s="9">
        <f>IF($A59="","",IF($C59="","",IF($D59="",MAX(0,TODAY()-$C59),$D59-$C59)))</f>
        <v/>
      </c>
      <c r="F59" s="10">
        <f>IF($A59="","",IF($C59="","",IF($D59="","In transit",IF($E59&gt;0,"Late",IF($E59&lt;0,"Early","On time")))))</f>
        <v/>
      </c>
      <c r="G59" s="7" t="n"/>
      <c r="H59" s="7" t="n"/>
      <c r="I59" s="7" t="n"/>
      <c r="J59" s="7" t="n"/>
      <c r="K59" s="8" t="n"/>
      <c r="L59" s="7" t="n"/>
      <c r="M59" s="11" t="n"/>
      <c r="N59" s="12" t="n"/>
      <c r="O59" s="13">
        <f>IF($A59="","",IF(OR($M59="",$N59=""),"",IFERROR($N59/$M59,0)))</f>
        <v/>
      </c>
      <c r="P59" s="9">
        <f>IF($A59="","",IF(OR($K59="",$D59=""),"",$D59-$K59))</f>
        <v/>
      </c>
      <c r="Q59" s="10">
        <f>IF($A59="","",IF(COUNTIFS(Exceptions!$A$5:$A$204,$A59)&gt;0,"Yes",""))</f>
        <v/>
      </c>
      <c r="R59" s="14">
        <f>IF($A59="","",IF($C59="","",DATE(YEAR($C59),MONTH($C59),1)))</f>
        <v/>
      </c>
    </row>
    <row r="60">
      <c r="A60" s="7" t="n"/>
      <c r="B60" s="7" t="n"/>
      <c r="C60" s="8" t="n"/>
      <c r="D60" s="8" t="n"/>
      <c r="E60" s="9">
        <f>IF($A60="","",IF($C60="","",IF($D60="",MAX(0,TODAY()-$C60),$D60-$C60)))</f>
        <v/>
      </c>
      <c r="F60" s="10">
        <f>IF($A60="","",IF($C60="","",IF($D60="","In transit",IF($E60&gt;0,"Late",IF($E60&lt;0,"Early","On time")))))</f>
        <v/>
      </c>
      <c r="G60" s="7" t="n"/>
      <c r="H60" s="7" t="n"/>
      <c r="I60" s="7" t="n"/>
      <c r="J60" s="7" t="n"/>
      <c r="K60" s="8" t="n"/>
      <c r="L60" s="7" t="n"/>
      <c r="M60" s="11" t="n"/>
      <c r="N60" s="12" t="n"/>
      <c r="O60" s="13">
        <f>IF($A60="","",IF(OR($M60="",$N60=""),"",IFERROR($N60/$M60,0)))</f>
        <v/>
      </c>
      <c r="P60" s="9">
        <f>IF($A60="","",IF(OR($K60="",$D60=""),"",$D60-$K60))</f>
        <v/>
      </c>
      <c r="Q60" s="10">
        <f>IF($A60="","",IF(COUNTIFS(Exceptions!$A$5:$A$204,$A60)&gt;0,"Yes",""))</f>
        <v/>
      </c>
      <c r="R60" s="14">
        <f>IF($A60="","",IF($C60="","",DATE(YEAR($C60),MONTH($C60),1)))</f>
        <v/>
      </c>
    </row>
    <row r="61">
      <c r="A61" s="7" t="n"/>
      <c r="B61" s="7" t="n"/>
      <c r="C61" s="8" t="n"/>
      <c r="D61" s="8" t="n"/>
      <c r="E61" s="9">
        <f>IF($A61="","",IF($C61="","",IF($D61="",MAX(0,TODAY()-$C61),$D61-$C61)))</f>
        <v/>
      </c>
      <c r="F61" s="10">
        <f>IF($A61="","",IF($C61="","",IF($D61="","In transit",IF($E61&gt;0,"Late",IF($E61&lt;0,"Early","On time")))))</f>
        <v/>
      </c>
      <c r="G61" s="7" t="n"/>
      <c r="H61" s="7" t="n"/>
      <c r="I61" s="7" t="n"/>
      <c r="J61" s="7" t="n"/>
      <c r="K61" s="8" t="n"/>
      <c r="L61" s="7" t="n"/>
      <c r="M61" s="11" t="n"/>
      <c r="N61" s="12" t="n"/>
      <c r="O61" s="13">
        <f>IF($A61="","",IF(OR($M61="",$N61=""),"",IFERROR($N61/$M61,0)))</f>
        <v/>
      </c>
      <c r="P61" s="9">
        <f>IF($A61="","",IF(OR($K61="",$D61=""),"",$D61-$K61))</f>
        <v/>
      </c>
      <c r="Q61" s="10">
        <f>IF($A61="","",IF(COUNTIFS(Exceptions!$A$5:$A$204,$A61)&gt;0,"Yes",""))</f>
        <v/>
      </c>
      <c r="R61" s="14">
        <f>IF($A61="","",IF($C61="","",DATE(YEAR($C61),MONTH($C61),1)))</f>
        <v/>
      </c>
    </row>
    <row r="62">
      <c r="A62" s="7" t="n"/>
      <c r="B62" s="7" t="n"/>
      <c r="C62" s="8" t="n"/>
      <c r="D62" s="8" t="n"/>
      <c r="E62" s="9">
        <f>IF($A62="","",IF($C62="","",IF($D62="",MAX(0,TODAY()-$C62),$D62-$C62)))</f>
        <v/>
      </c>
      <c r="F62" s="10">
        <f>IF($A62="","",IF($C62="","",IF($D62="","In transit",IF($E62&gt;0,"Late",IF($E62&lt;0,"Early","On time")))))</f>
        <v/>
      </c>
      <c r="G62" s="7" t="n"/>
      <c r="H62" s="7" t="n"/>
      <c r="I62" s="7" t="n"/>
      <c r="J62" s="7" t="n"/>
      <c r="K62" s="8" t="n"/>
      <c r="L62" s="7" t="n"/>
      <c r="M62" s="11" t="n"/>
      <c r="N62" s="12" t="n"/>
      <c r="O62" s="13">
        <f>IF($A62="","",IF(OR($M62="",$N62=""),"",IFERROR($N62/$M62,0)))</f>
        <v/>
      </c>
      <c r="P62" s="9">
        <f>IF($A62="","",IF(OR($K62="",$D62=""),"",$D62-$K62))</f>
        <v/>
      </c>
      <c r="Q62" s="10">
        <f>IF($A62="","",IF(COUNTIFS(Exceptions!$A$5:$A$204,$A62)&gt;0,"Yes",""))</f>
        <v/>
      </c>
      <c r="R62" s="14">
        <f>IF($A62="","",IF($C62="","",DATE(YEAR($C62),MONTH($C62),1)))</f>
        <v/>
      </c>
    </row>
    <row r="63">
      <c r="A63" s="7" t="n"/>
      <c r="B63" s="7" t="n"/>
      <c r="C63" s="8" t="n"/>
      <c r="D63" s="8" t="n"/>
      <c r="E63" s="9">
        <f>IF($A63="","",IF($C63="","",IF($D63="",MAX(0,TODAY()-$C63),$D63-$C63)))</f>
        <v/>
      </c>
      <c r="F63" s="10">
        <f>IF($A63="","",IF($C63="","",IF($D63="","In transit",IF($E63&gt;0,"Late",IF($E63&lt;0,"Early","On time")))))</f>
        <v/>
      </c>
      <c r="G63" s="7" t="n"/>
      <c r="H63" s="7" t="n"/>
      <c r="I63" s="7" t="n"/>
      <c r="J63" s="7" t="n"/>
      <c r="K63" s="8" t="n"/>
      <c r="L63" s="7" t="n"/>
      <c r="M63" s="11" t="n"/>
      <c r="N63" s="12" t="n"/>
      <c r="O63" s="13">
        <f>IF($A63="","",IF(OR($M63="",$N63=""),"",IFERROR($N63/$M63,0)))</f>
        <v/>
      </c>
      <c r="P63" s="9">
        <f>IF($A63="","",IF(OR($K63="",$D63=""),"",$D63-$K63))</f>
        <v/>
      </c>
      <c r="Q63" s="10">
        <f>IF($A63="","",IF(COUNTIFS(Exceptions!$A$5:$A$204,$A63)&gt;0,"Yes",""))</f>
        <v/>
      </c>
      <c r="R63" s="14">
        <f>IF($A63="","",IF($C63="","",DATE(YEAR($C63),MONTH($C63),1)))</f>
        <v/>
      </c>
    </row>
    <row r="64">
      <c r="A64" s="7" t="n"/>
      <c r="B64" s="7" t="n"/>
      <c r="C64" s="8" t="n"/>
      <c r="D64" s="8" t="n"/>
      <c r="E64" s="9">
        <f>IF($A64="","",IF($C64="","",IF($D64="",MAX(0,TODAY()-$C64),$D64-$C64)))</f>
        <v/>
      </c>
      <c r="F64" s="10">
        <f>IF($A64="","",IF($C64="","",IF($D64="","In transit",IF($E64&gt;0,"Late",IF($E64&lt;0,"Early","On time")))))</f>
        <v/>
      </c>
      <c r="G64" s="7" t="n"/>
      <c r="H64" s="7" t="n"/>
      <c r="I64" s="7" t="n"/>
      <c r="J64" s="7" t="n"/>
      <c r="K64" s="8" t="n"/>
      <c r="L64" s="7" t="n"/>
      <c r="M64" s="11" t="n"/>
      <c r="N64" s="12" t="n"/>
      <c r="O64" s="13">
        <f>IF($A64="","",IF(OR($M64="",$N64=""),"",IFERROR($N64/$M64,0)))</f>
        <v/>
      </c>
      <c r="P64" s="9">
        <f>IF($A64="","",IF(OR($K64="",$D64=""),"",$D64-$K64))</f>
        <v/>
      </c>
      <c r="Q64" s="10">
        <f>IF($A64="","",IF(COUNTIFS(Exceptions!$A$5:$A$204,$A64)&gt;0,"Yes",""))</f>
        <v/>
      </c>
      <c r="R64" s="14">
        <f>IF($A64="","",IF($C64="","",DATE(YEAR($C64),MONTH($C64),1)))</f>
        <v/>
      </c>
    </row>
    <row r="65">
      <c r="A65" s="7" t="n"/>
      <c r="B65" s="7" t="n"/>
      <c r="C65" s="8" t="n"/>
      <c r="D65" s="8" t="n"/>
      <c r="E65" s="9">
        <f>IF($A65="","",IF($C65="","",IF($D65="",MAX(0,TODAY()-$C65),$D65-$C65)))</f>
        <v/>
      </c>
      <c r="F65" s="10">
        <f>IF($A65="","",IF($C65="","",IF($D65="","In transit",IF($E65&gt;0,"Late",IF($E65&lt;0,"Early","On time")))))</f>
        <v/>
      </c>
      <c r="G65" s="7" t="n"/>
      <c r="H65" s="7" t="n"/>
      <c r="I65" s="7" t="n"/>
      <c r="J65" s="7" t="n"/>
      <c r="K65" s="8" t="n"/>
      <c r="L65" s="7" t="n"/>
      <c r="M65" s="11" t="n"/>
      <c r="N65" s="12" t="n"/>
      <c r="O65" s="13">
        <f>IF($A65="","",IF(OR($M65="",$N65=""),"",IFERROR($N65/$M65,0)))</f>
        <v/>
      </c>
      <c r="P65" s="9">
        <f>IF($A65="","",IF(OR($K65="",$D65=""),"",$D65-$K65))</f>
        <v/>
      </c>
      <c r="Q65" s="10">
        <f>IF($A65="","",IF(COUNTIFS(Exceptions!$A$5:$A$204,$A65)&gt;0,"Yes",""))</f>
        <v/>
      </c>
      <c r="R65" s="14">
        <f>IF($A65="","",IF($C65="","",DATE(YEAR($C65),MONTH($C65),1)))</f>
        <v/>
      </c>
    </row>
    <row r="66">
      <c r="A66" s="7" t="n"/>
      <c r="B66" s="7" t="n"/>
      <c r="C66" s="8" t="n"/>
      <c r="D66" s="8" t="n"/>
      <c r="E66" s="9">
        <f>IF($A66="","",IF($C66="","",IF($D66="",MAX(0,TODAY()-$C66),$D66-$C66)))</f>
        <v/>
      </c>
      <c r="F66" s="10">
        <f>IF($A66="","",IF($C66="","",IF($D66="","In transit",IF($E66&gt;0,"Late",IF($E66&lt;0,"Early","On time")))))</f>
        <v/>
      </c>
      <c r="G66" s="7" t="n"/>
      <c r="H66" s="7" t="n"/>
      <c r="I66" s="7" t="n"/>
      <c r="J66" s="7" t="n"/>
      <c r="K66" s="8" t="n"/>
      <c r="L66" s="7" t="n"/>
      <c r="M66" s="11" t="n"/>
      <c r="N66" s="12" t="n"/>
      <c r="O66" s="13">
        <f>IF($A66="","",IF(OR($M66="",$N66=""),"",IFERROR($N66/$M66,0)))</f>
        <v/>
      </c>
      <c r="P66" s="9">
        <f>IF($A66="","",IF(OR($K66="",$D66=""),"",$D66-$K66))</f>
        <v/>
      </c>
      <c r="Q66" s="10">
        <f>IF($A66="","",IF(COUNTIFS(Exceptions!$A$5:$A$204,$A66)&gt;0,"Yes",""))</f>
        <v/>
      </c>
      <c r="R66" s="14">
        <f>IF($A66="","",IF($C66="","",DATE(YEAR($C66),MONTH($C66),1)))</f>
        <v/>
      </c>
    </row>
    <row r="67">
      <c r="A67" s="7" t="n"/>
      <c r="B67" s="7" t="n"/>
      <c r="C67" s="8" t="n"/>
      <c r="D67" s="8" t="n"/>
      <c r="E67" s="9">
        <f>IF($A67="","",IF($C67="","",IF($D67="",MAX(0,TODAY()-$C67),$D67-$C67)))</f>
        <v/>
      </c>
      <c r="F67" s="10">
        <f>IF($A67="","",IF($C67="","",IF($D67="","In transit",IF($E67&gt;0,"Late",IF($E67&lt;0,"Early","On time")))))</f>
        <v/>
      </c>
      <c r="G67" s="7" t="n"/>
      <c r="H67" s="7" t="n"/>
      <c r="I67" s="7" t="n"/>
      <c r="J67" s="7" t="n"/>
      <c r="K67" s="8" t="n"/>
      <c r="L67" s="7" t="n"/>
      <c r="M67" s="11" t="n"/>
      <c r="N67" s="12" t="n"/>
      <c r="O67" s="13">
        <f>IF($A67="","",IF(OR($M67="",$N67=""),"",IFERROR($N67/$M67,0)))</f>
        <v/>
      </c>
      <c r="P67" s="9">
        <f>IF($A67="","",IF(OR($K67="",$D67=""),"",$D67-$K67))</f>
        <v/>
      </c>
      <c r="Q67" s="10">
        <f>IF($A67="","",IF(COUNTIFS(Exceptions!$A$5:$A$204,$A67)&gt;0,"Yes",""))</f>
        <v/>
      </c>
      <c r="R67" s="14">
        <f>IF($A67="","",IF($C67="","",DATE(YEAR($C67),MONTH($C67),1)))</f>
        <v/>
      </c>
    </row>
    <row r="68">
      <c r="A68" s="7" t="n"/>
      <c r="B68" s="7" t="n"/>
      <c r="C68" s="8" t="n"/>
      <c r="D68" s="8" t="n"/>
      <c r="E68" s="9">
        <f>IF($A68="","",IF($C68="","",IF($D68="",MAX(0,TODAY()-$C68),$D68-$C68)))</f>
        <v/>
      </c>
      <c r="F68" s="10">
        <f>IF($A68="","",IF($C68="","",IF($D68="","In transit",IF($E68&gt;0,"Late",IF($E68&lt;0,"Early","On time")))))</f>
        <v/>
      </c>
      <c r="G68" s="7" t="n"/>
      <c r="H68" s="7" t="n"/>
      <c r="I68" s="7" t="n"/>
      <c r="J68" s="7" t="n"/>
      <c r="K68" s="8" t="n"/>
      <c r="L68" s="7" t="n"/>
      <c r="M68" s="11" t="n"/>
      <c r="N68" s="12" t="n"/>
      <c r="O68" s="13">
        <f>IF($A68="","",IF(OR($M68="",$N68=""),"",IFERROR($N68/$M68,0)))</f>
        <v/>
      </c>
      <c r="P68" s="9">
        <f>IF($A68="","",IF(OR($K68="",$D68=""),"",$D68-$K68))</f>
        <v/>
      </c>
      <c r="Q68" s="10">
        <f>IF($A68="","",IF(COUNTIFS(Exceptions!$A$5:$A$204,$A68)&gt;0,"Yes",""))</f>
        <v/>
      </c>
      <c r="R68" s="14">
        <f>IF($A68="","",IF($C68="","",DATE(YEAR($C68),MONTH($C68),1)))</f>
        <v/>
      </c>
    </row>
    <row r="69">
      <c r="A69" s="7" t="n"/>
      <c r="B69" s="7" t="n"/>
      <c r="C69" s="8" t="n"/>
      <c r="D69" s="8" t="n"/>
      <c r="E69" s="9">
        <f>IF($A69="","",IF($C69="","",IF($D69="",MAX(0,TODAY()-$C69),$D69-$C69)))</f>
        <v/>
      </c>
      <c r="F69" s="10">
        <f>IF($A69="","",IF($C69="","",IF($D69="","In transit",IF($E69&gt;0,"Late",IF($E69&lt;0,"Early","On time")))))</f>
        <v/>
      </c>
      <c r="G69" s="7" t="n"/>
      <c r="H69" s="7" t="n"/>
      <c r="I69" s="7" t="n"/>
      <c r="J69" s="7" t="n"/>
      <c r="K69" s="8" t="n"/>
      <c r="L69" s="7" t="n"/>
      <c r="M69" s="11" t="n"/>
      <c r="N69" s="12" t="n"/>
      <c r="O69" s="13">
        <f>IF($A69="","",IF(OR($M69="",$N69=""),"",IFERROR($N69/$M69,0)))</f>
        <v/>
      </c>
      <c r="P69" s="9">
        <f>IF($A69="","",IF(OR($K69="",$D69=""),"",$D69-$K69))</f>
        <v/>
      </c>
      <c r="Q69" s="10">
        <f>IF($A69="","",IF(COUNTIFS(Exceptions!$A$5:$A$204,$A69)&gt;0,"Yes",""))</f>
        <v/>
      </c>
      <c r="R69" s="14">
        <f>IF($A69="","",IF($C69="","",DATE(YEAR($C69),MONTH($C69),1)))</f>
        <v/>
      </c>
    </row>
    <row r="70">
      <c r="A70" s="7" t="n"/>
      <c r="B70" s="7" t="n"/>
      <c r="C70" s="8" t="n"/>
      <c r="D70" s="8" t="n"/>
      <c r="E70" s="9">
        <f>IF($A70="","",IF($C70="","",IF($D70="",MAX(0,TODAY()-$C70),$D70-$C70)))</f>
        <v/>
      </c>
      <c r="F70" s="10">
        <f>IF($A70="","",IF($C70="","",IF($D70="","In transit",IF($E70&gt;0,"Late",IF($E70&lt;0,"Early","On time")))))</f>
        <v/>
      </c>
      <c r="G70" s="7" t="n"/>
      <c r="H70" s="7" t="n"/>
      <c r="I70" s="7" t="n"/>
      <c r="J70" s="7" t="n"/>
      <c r="K70" s="8" t="n"/>
      <c r="L70" s="7" t="n"/>
      <c r="M70" s="11" t="n"/>
      <c r="N70" s="12" t="n"/>
      <c r="O70" s="13">
        <f>IF($A70="","",IF(OR($M70="",$N70=""),"",IFERROR($N70/$M70,0)))</f>
        <v/>
      </c>
      <c r="P70" s="9">
        <f>IF($A70="","",IF(OR($K70="",$D70=""),"",$D70-$K70))</f>
        <v/>
      </c>
      <c r="Q70" s="10">
        <f>IF($A70="","",IF(COUNTIFS(Exceptions!$A$5:$A$204,$A70)&gt;0,"Yes",""))</f>
        <v/>
      </c>
      <c r="R70" s="14">
        <f>IF($A70="","",IF($C70="","",DATE(YEAR($C70),MONTH($C70),1)))</f>
        <v/>
      </c>
    </row>
    <row r="71">
      <c r="A71" s="7" t="n"/>
      <c r="B71" s="7" t="n"/>
      <c r="C71" s="8" t="n"/>
      <c r="D71" s="8" t="n"/>
      <c r="E71" s="9">
        <f>IF($A71="","",IF($C71="","",IF($D71="",MAX(0,TODAY()-$C71),$D71-$C71)))</f>
        <v/>
      </c>
      <c r="F71" s="10">
        <f>IF($A71="","",IF($C71="","",IF($D71="","In transit",IF($E71&gt;0,"Late",IF($E71&lt;0,"Early","On time")))))</f>
        <v/>
      </c>
      <c r="G71" s="7" t="n"/>
      <c r="H71" s="7" t="n"/>
      <c r="I71" s="7" t="n"/>
      <c r="J71" s="7" t="n"/>
      <c r="K71" s="8" t="n"/>
      <c r="L71" s="7" t="n"/>
      <c r="M71" s="11" t="n"/>
      <c r="N71" s="12" t="n"/>
      <c r="O71" s="13">
        <f>IF($A71="","",IF(OR($M71="",$N71=""),"",IFERROR($N71/$M71,0)))</f>
        <v/>
      </c>
      <c r="P71" s="9">
        <f>IF($A71="","",IF(OR($K71="",$D71=""),"",$D71-$K71))</f>
        <v/>
      </c>
      <c r="Q71" s="10">
        <f>IF($A71="","",IF(COUNTIFS(Exceptions!$A$5:$A$204,$A71)&gt;0,"Yes",""))</f>
        <v/>
      </c>
      <c r="R71" s="14">
        <f>IF($A71="","",IF($C71="","",DATE(YEAR($C71),MONTH($C71),1)))</f>
        <v/>
      </c>
    </row>
    <row r="72">
      <c r="A72" s="7" t="n"/>
      <c r="B72" s="7" t="n"/>
      <c r="C72" s="8" t="n"/>
      <c r="D72" s="8" t="n"/>
      <c r="E72" s="9">
        <f>IF($A72="","",IF($C72="","",IF($D72="",MAX(0,TODAY()-$C72),$D72-$C72)))</f>
        <v/>
      </c>
      <c r="F72" s="10">
        <f>IF($A72="","",IF($C72="","",IF($D72="","In transit",IF($E72&gt;0,"Late",IF($E72&lt;0,"Early","On time")))))</f>
        <v/>
      </c>
      <c r="G72" s="7" t="n"/>
      <c r="H72" s="7" t="n"/>
      <c r="I72" s="7" t="n"/>
      <c r="J72" s="7" t="n"/>
      <c r="K72" s="8" t="n"/>
      <c r="L72" s="7" t="n"/>
      <c r="M72" s="11" t="n"/>
      <c r="N72" s="12" t="n"/>
      <c r="O72" s="13">
        <f>IF($A72="","",IF(OR($M72="",$N72=""),"",IFERROR($N72/$M72,0)))</f>
        <v/>
      </c>
      <c r="P72" s="9">
        <f>IF($A72="","",IF(OR($K72="",$D72=""),"",$D72-$K72))</f>
        <v/>
      </c>
      <c r="Q72" s="10">
        <f>IF($A72="","",IF(COUNTIFS(Exceptions!$A$5:$A$204,$A72)&gt;0,"Yes",""))</f>
        <v/>
      </c>
      <c r="R72" s="14">
        <f>IF($A72="","",IF($C72="","",DATE(YEAR($C72),MONTH($C72),1)))</f>
        <v/>
      </c>
    </row>
    <row r="73">
      <c r="A73" s="7" t="n"/>
      <c r="B73" s="7" t="n"/>
      <c r="C73" s="8" t="n"/>
      <c r="D73" s="8" t="n"/>
      <c r="E73" s="9">
        <f>IF($A73="","",IF($C73="","",IF($D73="",MAX(0,TODAY()-$C73),$D73-$C73)))</f>
        <v/>
      </c>
      <c r="F73" s="10">
        <f>IF($A73="","",IF($C73="","",IF($D73="","In transit",IF($E73&gt;0,"Late",IF($E73&lt;0,"Early","On time")))))</f>
        <v/>
      </c>
      <c r="G73" s="7" t="n"/>
      <c r="H73" s="7" t="n"/>
      <c r="I73" s="7" t="n"/>
      <c r="J73" s="7" t="n"/>
      <c r="K73" s="8" t="n"/>
      <c r="L73" s="7" t="n"/>
      <c r="M73" s="11" t="n"/>
      <c r="N73" s="12" t="n"/>
      <c r="O73" s="13">
        <f>IF($A73="","",IF(OR($M73="",$N73=""),"",IFERROR($N73/$M73,0)))</f>
        <v/>
      </c>
      <c r="P73" s="9">
        <f>IF($A73="","",IF(OR($K73="",$D73=""),"",$D73-$K73))</f>
        <v/>
      </c>
      <c r="Q73" s="10">
        <f>IF($A73="","",IF(COUNTIFS(Exceptions!$A$5:$A$204,$A73)&gt;0,"Yes",""))</f>
        <v/>
      </c>
      <c r="R73" s="14">
        <f>IF($A73="","",IF($C73="","",DATE(YEAR($C73),MONTH($C73),1)))</f>
        <v/>
      </c>
    </row>
    <row r="74">
      <c r="A74" s="7" t="n"/>
      <c r="B74" s="7" t="n"/>
      <c r="C74" s="8" t="n"/>
      <c r="D74" s="8" t="n"/>
      <c r="E74" s="9">
        <f>IF($A74="","",IF($C74="","",IF($D74="",MAX(0,TODAY()-$C74),$D74-$C74)))</f>
        <v/>
      </c>
      <c r="F74" s="10">
        <f>IF($A74="","",IF($C74="","",IF($D74="","In transit",IF($E74&gt;0,"Late",IF($E74&lt;0,"Early","On time")))))</f>
        <v/>
      </c>
      <c r="G74" s="7" t="n"/>
      <c r="H74" s="7" t="n"/>
      <c r="I74" s="7" t="n"/>
      <c r="J74" s="7" t="n"/>
      <c r="K74" s="8" t="n"/>
      <c r="L74" s="7" t="n"/>
      <c r="M74" s="11" t="n"/>
      <c r="N74" s="12" t="n"/>
      <c r="O74" s="13">
        <f>IF($A74="","",IF(OR($M74="",$N74=""),"",IFERROR($N74/$M74,0)))</f>
        <v/>
      </c>
      <c r="P74" s="9">
        <f>IF($A74="","",IF(OR($K74="",$D74=""),"",$D74-$K74))</f>
        <v/>
      </c>
      <c r="Q74" s="10">
        <f>IF($A74="","",IF(COUNTIFS(Exceptions!$A$5:$A$204,$A74)&gt;0,"Yes",""))</f>
        <v/>
      </c>
      <c r="R74" s="14">
        <f>IF($A74="","",IF($C74="","",DATE(YEAR($C74),MONTH($C74),1)))</f>
        <v/>
      </c>
    </row>
    <row r="75">
      <c r="A75" s="7" t="n"/>
      <c r="B75" s="7" t="n"/>
      <c r="C75" s="8" t="n"/>
      <c r="D75" s="8" t="n"/>
      <c r="E75" s="9">
        <f>IF($A75="","",IF($C75="","",IF($D75="",MAX(0,TODAY()-$C75),$D75-$C75)))</f>
        <v/>
      </c>
      <c r="F75" s="10">
        <f>IF($A75="","",IF($C75="","",IF($D75="","In transit",IF($E75&gt;0,"Late",IF($E75&lt;0,"Early","On time")))))</f>
        <v/>
      </c>
      <c r="G75" s="7" t="n"/>
      <c r="H75" s="7" t="n"/>
      <c r="I75" s="7" t="n"/>
      <c r="J75" s="7" t="n"/>
      <c r="K75" s="8" t="n"/>
      <c r="L75" s="7" t="n"/>
      <c r="M75" s="11" t="n"/>
      <c r="N75" s="12" t="n"/>
      <c r="O75" s="13">
        <f>IF($A75="","",IF(OR($M75="",$N75=""),"",IFERROR($N75/$M75,0)))</f>
        <v/>
      </c>
      <c r="P75" s="9">
        <f>IF($A75="","",IF(OR($K75="",$D75=""),"",$D75-$K75))</f>
        <v/>
      </c>
      <c r="Q75" s="10">
        <f>IF($A75="","",IF(COUNTIFS(Exceptions!$A$5:$A$204,$A75)&gt;0,"Yes",""))</f>
        <v/>
      </c>
      <c r="R75" s="14">
        <f>IF($A75="","",IF($C75="","",DATE(YEAR($C75),MONTH($C75),1)))</f>
        <v/>
      </c>
    </row>
    <row r="76">
      <c r="A76" s="7" t="n"/>
      <c r="B76" s="7" t="n"/>
      <c r="C76" s="8" t="n"/>
      <c r="D76" s="8" t="n"/>
      <c r="E76" s="9">
        <f>IF($A76="","",IF($C76="","",IF($D76="",MAX(0,TODAY()-$C76),$D76-$C76)))</f>
        <v/>
      </c>
      <c r="F76" s="10">
        <f>IF($A76="","",IF($C76="","",IF($D76="","In transit",IF($E76&gt;0,"Late",IF($E76&lt;0,"Early","On time")))))</f>
        <v/>
      </c>
      <c r="G76" s="7" t="n"/>
      <c r="H76" s="7" t="n"/>
      <c r="I76" s="7" t="n"/>
      <c r="J76" s="7" t="n"/>
      <c r="K76" s="8" t="n"/>
      <c r="L76" s="7" t="n"/>
      <c r="M76" s="11" t="n"/>
      <c r="N76" s="12" t="n"/>
      <c r="O76" s="13">
        <f>IF($A76="","",IF(OR($M76="",$N76=""),"",IFERROR($N76/$M76,0)))</f>
        <v/>
      </c>
      <c r="P76" s="9">
        <f>IF($A76="","",IF(OR($K76="",$D76=""),"",$D76-$K76))</f>
        <v/>
      </c>
      <c r="Q76" s="10">
        <f>IF($A76="","",IF(COUNTIFS(Exceptions!$A$5:$A$204,$A76)&gt;0,"Yes",""))</f>
        <v/>
      </c>
      <c r="R76" s="14">
        <f>IF($A76="","",IF($C76="","",DATE(YEAR($C76),MONTH($C76),1)))</f>
        <v/>
      </c>
    </row>
    <row r="77">
      <c r="A77" s="7" t="n"/>
      <c r="B77" s="7" t="n"/>
      <c r="C77" s="8" t="n"/>
      <c r="D77" s="8" t="n"/>
      <c r="E77" s="9">
        <f>IF($A77="","",IF($C77="","",IF($D77="",MAX(0,TODAY()-$C77),$D77-$C77)))</f>
        <v/>
      </c>
      <c r="F77" s="10">
        <f>IF($A77="","",IF($C77="","",IF($D77="","In transit",IF($E77&gt;0,"Late",IF($E77&lt;0,"Early","On time")))))</f>
        <v/>
      </c>
      <c r="G77" s="7" t="n"/>
      <c r="H77" s="7" t="n"/>
      <c r="I77" s="7" t="n"/>
      <c r="J77" s="7" t="n"/>
      <c r="K77" s="8" t="n"/>
      <c r="L77" s="7" t="n"/>
      <c r="M77" s="11" t="n"/>
      <c r="N77" s="12" t="n"/>
      <c r="O77" s="13">
        <f>IF($A77="","",IF(OR($M77="",$N77=""),"",IFERROR($N77/$M77,0)))</f>
        <v/>
      </c>
      <c r="P77" s="9">
        <f>IF($A77="","",IF(OR($K77="",$D77=""),"",$D77-$K77))</f>
        <v/>
      </c>
      <c r="Q77" s="10">
        <f>IF($A77="","",IF(COUNTIFS(Exceptions!$A$5:$A$204,$A77)&gt;0,"Yes",""))</f>
        <v/>
      </c>
      <c r="R77" s="14">
        <f>IF($A77="","",IF($C77="","",DATE(YEAR($C77),MONTH($C77),1)))</f>
        <v/>
      </c>
    </row>
    <row r="78">
      <c r="A78" s="7" t="n"/>
      <c r="B78" s="7" t="n"/>
      <c r="C78" s="8" t="n"/>
      <c r="D78" s="8" t="n"/>
      <c r="E78" s="9">
        <f>IF($A78="","",IF($C78="","",IF($D78="",MAX(0,TODAY()-$C78),$D78-$C78)))</f>
        <v/>
      </c>
      <c r="F78" s="10">
        <f>IF($A78="","",IF($C78="","",IF($D78="","In transit",IF($E78&gt;0,"Late",IF($E78&lt;0,"Early","On time")))))</f>
        <v/>
      </c>
      <c r="G78" s="7" t="n"/>
      <c r="H78" s="7" t="n"/>
      <c r="I78" s="7" t="n"/>
      <c r="J78" s="7" t="n"/>
      <c r="K78" s="8" t="n"/>
      <c r="L78" s="7" t="n"/>
      <c r="M78" s="11" t="n"/>
      <c r="N78" s="12" t="n"/>
      <c r="O78" s="13">
        <f>IF($A78="","",IF(OR($M78="",$N78=""),"",IFERROR($N78/$M78,0)))</f>
        <v/>
      </c>
      <c r="P78" s="9">
        <f>IF($A78="","",IF(OR($K78="",$D78=""),"",$D78-$K78))</f>
        <v/>
      </c>
      <c r="Q78" s="10">
        <f>IF($A78="","",IF(COUNTIFS(Exceptions!$A$5:$A$204,$A78)&gt;0,"Yes",""))</f>
        <v/>
      </c>
      <c r="R78" s="14">
        <f>IF($A78="","",IF($C78="","",DATE(YEAR($C78),MONTH($C78),1)))</f>
        <v/>
      </c>
    </row>
    <row r="79">
      <c r="A79" s="7" t="n"/>
      <c r="B79" s="7" t="n"/>
      <c r="C79" s="8" t="n"/>
      <c r="D79" s="8" t="n"/>
      <c r="E79" s="9">
        <f>IF($A79="","",IF($C79="","",IF($D79="",MAX(0,TODAY()-$C79),$D79-$C79)))</f>
        <v/>
      </c>
      <c r="F79" s="10">
        <f>IF($A79="","",IF($C79="","",IF($D79="","In transit",IF($E79&gt;0,"Late",IF($E79&lt;0,"Early","On time")))))</f>
        <v/>
      </c>
      <c r="G79" s="7" t="n"/>
      <c r="H79" s="7" t="n"/>
      <c r="I79" s="7" t="n"/>
      <c r="J79" s="7" t="n"/>
      <c r="K79" s="8" t="n"/>
      <c r="L79" s="7" t="n"/>
      <c r="M79" s="11" t="n"/>
      <c r="N79" s="12" t="n"/>
      <c r="O79" s="13">
        <f>IF($A79="","",IF(OR($M79="",$N79=""),"",IFERROR($N79/$M79,0)))</f>
        <v/>
      </c>
      <c r="P79" s="9">
        <f>IF($A79="","",IF(OR($K79="",$D79=""),"",$D79-$K79))</f>
        <v/>
      </c>
      <c r="Q79" s="10">
        <f>IF($A79="","",IF(COUNTIFS(Exceptions!$A$5:$A$204,$A79)&gt;0,"Yes",""))</f>
        <v/>
      </c>
      <c r="R79" s="14">
        <f>IF($A79="","",IF($C79="","",DATE(YEAR($C79),MONTH($C79),1)))</f>
        <v/>
      </c>
    </row>
    <row r="80">
      <c r="A80" s="7" t="n"/>
      <c r="B80" s="7" t="n"/>
      <c r="C80" s="8" t="n"/>
      <c r="D80" s="8" t="n"/>
      <c r="E80" s="9">
        <f>IF($A80="","",IF($C80="","",IF($D80="",MAX(0,TODAY()-$C80),$D80-$C80)))</f>
        <v/>
      </c>
      <c r="F80" s="10">
        <f>IF($A80="","",IF($C80="","",IF($D80="","In transit",IF($E80&gt;0,"Late",IF($E80&lt;0,"Early","On time")))))</f>
        <v/>
      </c>
      <c r="G80" s="7" t="n"/>
      <c r="H80" s="7" t="n"/>
      <c r="I80" s="7" t="n"/>
      <c r="J80" s="7" t="n"/>
      <c r="K80" s="8" t="n"/>
      <c r="L80" s="7" t="n"/>
      <c r="M80" s="11" t="n"/>
      <c r="N80" s="12" t="n"/>
      <c r="O80" s="13">
        <f>IF($A80="","",IF(OR($M80="",$N80=""),"",IFERROR($N80/$M80,0)))</f>
        <v/>
      </c>
      <c r="P80" s="9">
        <f>IF($A80="","",IF(OR($K80="",$D80=""),"",$D80-$K80))</f>
        <v/>
      </c>
      <c r="Q80" s="10">
        <f>IF($A80="","",IF(COUNTIFS(Exceptions!$A$5:$A$204,$A80)&gt;0,"Yes",""))</f>
        <v/>
      </c>
      <c r="R80" s="14">
        <f>IF($A80="","",IF($C80="","",DATE(YEAR($C80),MONTH($C80),1)))</f>
        <v/>
      </c>
    </row>
    <row r="81">
      <c r="A81" s="7" t="n"/>
      <c r="B81" s="7" t="n"/>
      <c r="C81" s="8" t="n"/>
      <c r="D81" s="8" t="n"/>
      <c r="E81" s="9">
        <f>IF($A81="","",IF($C81="","",IF($D81="",MAX(0,TODAY()-$C81),$D81-$C81)))</f>
        <v/>
      </c>
      <c r="F81" s="10">
        <f>IF($A81="","",IF($C81="","",IF($D81="","In transit",IF($E81&gt;0,"Late",IF($E81&lt;0,"Early","On time")))))</f>
        <v/>
      </c>
      <c r="G81" s="7" t="n"/>
      <c r="H81" s="7" t="n"/>
      <c r="I81" s="7" t="n"/>
      <c r="J81" s="7" t="n"/>
      <c r="K81" s="8" t="n"/>
      <c r="L81" s="7" t="n"/>
      <c r="M81" s="11" t="n"/>
      <c r="N81" s="12" t="n"/>
      <c r="O81" s="13">
        <f>IF($A81="","",IF(OR($M81="",$N81=""),"",IFERROR($N81/$M81,0)))</f>
        <v/>
      </c>
      <c r="P81" s="9">
        <f>IF($A81="","",IF(OR($K81="",$D81=""),"",$D81-$K81))</f>
        <v/>
      </c>
      <c r="Q81" s="10">
        <f>IF($A81="","",IF(COUNTIFS(Exceptions!$A$5:$A$204,$A81)&gt;0,"Yes",""))</f>
        <v/>
      </c>
      <c r="R81" s="14">
        <f>IF($A81="","",IF($C81="","",DATE(YEAR($C81),MONTH($C81),1)))</f>
        <v/>
      </c>
    </row>
    <row r="82">
      <c r="A82" s="7" t="n"/>
      <c r="B82" s="7" t="n"/>
      <c r="C82" s="8" t="n"/>
      <c r="D82" s="8" t="n"/>
      <c r="E82" s="9">
        <f>IF($A82="","",IF($C82="","",IF($D82="",MAX(0,TODAY()-$C82),$D82-$C82)))</f>
        <v/>
      </c>
      <c r="F82" s="10">
        <f>IF($A82="","",IF($C82="","",IF($D82="","In transit",IF($E82&gt;0,"Late",IF($E82&lt;0,"Early","On time")))))</f>
        <v/>
      </c>
      <c r="G82" s="7" t="n"/>
      <c r="H82" s="7" t="n"/>
      <c r="I82" s="7" t="n"/>
      <c r="J82" s="7" t="n"/>
      <c r="K82" s="8" t="n"/>
      <c r="L82" s="7" t="n"/>
      <c r="M82" s="11" t="n"/>
      <c r="N82" s="12" t="n"/>
      <c r="O82" s="13">
        <f>IF($A82="","",IF(OR($M82="",$N82=""),"",IFERROR($N82/$M82,0)))</f>
        <v/>
      </c>
      <c r="P82" s="9">
        <f>IF($A82="","",IF(OR($K82="",$D82=""),"",$D82-$K82))</f>
        <v/>
      </c>
      <c r="Q82" s="10">
        <f>IF($A82="","",IF(COUNTIFS(Exceptions!$A$5:$A$204,$A82)&gt;0,"Yes",""))</f>
        <v/>
      </c>
      <c r="R82" s="14">
        <f>IF($A82="","",IF($C82="","",DATE(YEAR($C82),MONTH($C82),1)))</f>
        <v/>
      </c>
    </row>
    <row r="83">
      <c r="A83" s="7" t="n"/>
      <c r="B83" s="7" t="n"/>
      <c r="C83" s="8" t="n"/>
      <c r="D83" s="8" t="n"/>
      <c r="E83" s="9">
        <f>IF($A83="","",IF($C83="","",IF($D83="",MAX(0,TODAY()-$C83),$D83-$C83)))</f>
        <v/>
      </c>
      <c r="F83" s="10">
        <f>IF($A83="","",IF($C83="","",IF($D83="","In transit",IF($E83&gt;0,"Late",IF($E83&lt;0,"Early","On time")))))</f>
        <v/>
      </c>
      <c r="G83" s="7" t="n"/>
      <c r="H83" s="7" t="n"/>
      <c r="I83" s="7" t="n"/>
      <c r="J83" s="7" t="n"/>
      <c r="K83" s="8" t="n"/>
      <c r="L83" s="7" t="n"/>
      <c r="M83" s="11" t="n"/>
      <c r="N83" s="12" t="n"/>
      <c r="O83" s="13">
        <f>IF($A83="","",IF(OR($M83="",$N83=""),"",IFERROR($N83/$M83,0)))</f>
        <v/>
      </c>
      <c r="P83" s="9">
        <f>IF($A83="","",IF(OR($K83="",$D83=""),"",$D83-$K83))</f>
        <v/>
      </c>
      <c r="Q83" s="10">
        <f>IF($A83="","",IF(COUNTIFS(Exceptions!$A$5:$A$204,$A83)&gt;0,"Yes",""))</f>
        <v/>
      </c>
      <c r="R83" s="14">
        <f>IF($A83="","",IF($C83="","",DATE(YEAR($C83),MONTH($C83),1)))</f>
        <v/>
      </c>
    </row>
    <row r="84">
      <c r="A84" s="7" t="n"/>
      <c r="B84" s="7" t="n"/>
      <c r="C84" s="8" t="n"/>
      <c r="D84" s="8" t="n"/>
      <c r="E84" s="9">
        <f>IF($A84="","",IF($C84="","",IF($D84="",MAX(0,TODAY()-$C84),$D84-$C84)))</f>
        <v/>
      </c>
      <c r="F84" s="10">
        <f>IF($A84="","",IF($C84="","",IF($D84="","In transit",IF($E84&gt;0,"Late",IF($E84&lt;0,"Early","On time")))))</f>
        <v/>
      </c>
      <c r="G84" s="7" t="n"/>
      <c r="H84" s="7" t="n"/>
      <c r="I84" s="7" t="n"/>
      <c r="J84" s="7" t="n"/>
      <c r="K84" s="8" t="n"/>
      <c r="L84" s="7" t="n"/>
      <c r="M84" s="11" t="n"/>
      <c r="N84" s="12" t="n"/>
      <c r="O84" s="13">
        <f>IF($A84="","",IF(OR($M84="",$N84=""),"",IFERROR($N84/$M84,0)))</f>
        <v/>
      </c>
      <c r="P84" s="9">
        <f>IF($A84="","",IF(OR($K84="",$D84=""),"",$D84-$K84))</f>
        <v/>
      </c>
      <c r="Q84" s="10">
        <f>IF($A84="","",IF(COUNTIFS(Exceptions!$A$5:$A$204,$A84)&gt;0,"Yes",""))</f>
        <v/>
      </c>
      <c r="R84" s="14">
        <f>IF($A84="","",IF($C84="","",DATE(YEAR($C84),MONTH($C84),1)))</f>
        <v/>
      </c>
    </row>
    <row r="85">
      <c r="A85" s="7" t="n"/>
      <c r="B85" s="7" t="n"/>
      <c r="C85" s="8" t="n"/>
      <c r="D85" s="8" t="n"/>
      <c r="E85" s="9">
        <f>IF($A85="","",IF($C85="","",IF($D85="",MAX(0,TODAY()-$C85),$D85-$C85)))</f>
        <v/>
      </c>
      <c r="F85" s="10">
        <f>IF($A85="","",IF($C85="","",IF($D85="","In transit",IF($E85&gt;0,"Late",IF($E85&lt;0,"Early","On time")))))</f>
        <v/>
      </c>
      <c r="G85" s="7" t="n"/>
      <c r="H85" s="7" t="n"/>
      <c r="I85" s="7" t="n"/>
      <c r="J85" s="7" t="n"/>
      <c r="K85" s="8" t="n"/>
      <c r="L85" s="7" t="n"/>
      <c r="M85" s="11" t="n"/>
      <c r="N85" s="12" t="n"/>
      <c r="O85" s="13">
        <f>IF($A85="","",IF(OR($M85="",$N85=""),"",IFERROR($N85/$M85,0)))</f>
        <v/>
      </c>
      <c r="P85" s="9">
        <f>IF($A85="","",IF(OR($K85="",$D85=""),"",$D85-$K85))</f>
        <v/>
      </c>
      <c r="Q85" s="10">
        <f>IF($A85="","",IF(COUNTIFS(Exceptions!$A$5:$A$204,$A85)&gt;0,"Yes",""))</f>
        <v/>
      </c>
      <c r="R85" s="14">
        <f>IF($A85="","",IF($C85="","",DATE(YEAR($C85),MONTH($C85),1)))</f>
        <v/>
      </c>
    </row>
    <row r="86">
      <c r="A86" s="7" t="n"/>
      <c r="B86" s="7" t="n"/>
      <c r="C86" s="8" t="n"/>
      <c r="D86" s="8" t="n"/>
      <c r="E86" s="9">
        <f>IF($A86="","",IF($C86="","",IF($D86="",MAX(0,TODAY()-$C86),$D86-$C86)))</f>
        <v/>
      </c>
      <c r="F86" s="10">
        <f>IF($A86="","",IF($C86="","",IF($D86="","In transit",IF($E86&gt;0,"Late",IF($E86&lt;0,"Early","On time")))))</f>
        <v/>
      </c>
      <c r="G86" s="7" t="n"/>
      <c r="H86" s="7" t="n"/>
      <c r="I86" s="7" t="n"/>
      <c r="J86" s="7" t="n"/>
      <c r="K86" s="8" t="n"/>
      <c r="L86" s="7" t="n"/>
      <c r="M86" s="11" t="n"/>
      <c r="N86" s="12" t="n"/>
      <c r="O86" s="13">
        <f>IF($A86="","",IF(OR($M86="",$N86=""),"",IFERROR($N86/$M86,0)))</f>
        <v/>
      </c>
      <c r="P86" s="9">
        <f>IF($A86="","",IF(OR($K86="",$D86=""),"",$D86-$K86))</f>
        <v/>
      </c>
      <c r="Q86" s="10">
        <f>IF($A86="","",IF(COUNTIFS(Exceptions!$A$5:$A$204,$A86)&gt;0,"Yes",""))</f>
        <v/>
      </c>
      <c r="R86" s="14">
        <f>IF($A86="","",IF($C86="","",DATE(YEAR($C86),MONTH($C86),1)))</f>
        <v/>
      </c>
    </row>
    <row r="87">
      <c r="A87" s="7" t="n"/>
      <c r="B87" s="7" t="n"/>
      <c r="C87" s="8" t="n"/>
      <c r="D87" s="8" t="n"/>
      <c r="E87" s="9">
        <f>IF($A87="","",IF($C87="","",IF($D87="",MAX(0,TODAY()-$C87),$D87-$C87)))</f>
        <v/>
      </c>
      <c r="F87" s="10">
        <f>IF($A87="","",IF($C87="","",IF($D87="","In transit",IF($E87&gt;0,"Late",IF($E87&lt;0,"Early","On time")))))</f>
        <v/>
      </c>
      <c r="G87" s="7" t="n"/>
      <c r="H87" s="7" t="n"/>
      <c r="I87" s="7" t="n"/>
      <c r="J87" s="7" t="n"/>
      <c r="K87" s="8" t="n"/>
      <c r="L87" s="7" t="n"/>
      <c r="M87" s="11" t="n"/>
      <c r="N87" s="12" t="n"/>
      <c r="O87" s="13">
        <f>IF($A87="","",IF(OR($M87="",$N87=""),"",IFERROR($N87/$M87,0)))</f>
        <v/>
      </c>
      <c r="P87" s="9">
        <f>IF($A87="","",IF(OR($K87="",$D87=""),"",$D87-$K87))</f>
        <v/>
      </c>
      <c r="Q87" s="10">
        <f>IF($A87="","",IF(COUNTIFS(Exceptions!$A$5:$A$204,$A87)&gt;0,"Yes",""))</f>
        <v/>
      </c>
      <c r="R87" s="14">
        <f>IF($A87="","",IF($C87="","",DATE(YEAR($C87),MONTH($C87),1)))</f>
        <v/>
      </c>
    </row>
    <row r="88">
      <c r="A88" s="7" t="n"/>
      <c r="B88" s="7" t="n"/>
      <c r="C88" s="8" t="n"/>
      <c r="D88" s="8" t="n"/>
      <c r="E88" s="9">
        <f>IF($A88="","",IF($C88="","",IF($D88="",MAX(0,TODAY()-$C88),$D88-$C88)))</f>
        <v/>
      </c>
      <c r="F88" s="10">
        <f>IF($A88="","",IF($C88="","",IF($D88="","In transit",IF($E88&gt;0,"Late",IF($E88&lt;0,"Early","On time")))))</f>
        <v/>
      </c>
      <c r="G88" s="7" t="n"/>
      <c r="H88" s="7" t="n"/>
      <c r="I88" s="7" t="n"/>
      <c r="J88" s="7" t="n"/>
      <c r="K88" s="8" t="n"/>
      <c r="L88" s="7" t="n"/>
      <c r="M88" s="11" t="n"/>
      <c r="N88" s="12" t="n"/>
      <c r="O88" s="13">
        <f>IF($A88="","",IF(OR($M88="",$N88=""),"",IFERROR($N88/$M88,0)))</f>
        <v/>
      </c>
      <c r="P88" s="9">
        <f>IF($A88="","",IF(OR($K88="",$D88=""),"",$D88-$K88))</f>
        <v/>
      </c>
      <c r="Q88" s="10">
        <f>IF($A88="","",IF(COUNTIFS(Exceptions!$A$5:$A$204,$A88)&gt;0,"Yes",""))</f>
        <v/>
      </c>
      <c r="R88" s="14">
        <f>IF($A88="","",IF($C88="","",DATE(YEAR($C88),MONTH($C88),1)))</f>
        <v/>
      </c>
    </row>
    <row r="89">
      <c r="A89" s="7" t="n"/>
      <c r="B89" s="7" t="n"/>
      <c r="C89" s="8" t="n"/>
      <c r="D89" s="8" t="n"/>
      <c r="E89" s="9">
        <f>IF($A89="","",IF($C89="","",IF($D89="",MAX(0,TODAY()-$C89),$D89-$C89)))</f>
        <v/>
      </c>
      <c r="F89" s="10">
        <f>IF($A89="","",IF($C89="","",IF($D89="","In transit",IF($E89&gt;0,"Late",IF($E89&lt;0,"Early","On time")))))</f>
        <v/>
      </c>
      <c r="G89" s="7" t="n"/>
      <c r="H89" s="7" t="n"/>
      <c r="I89" s="7" t="n"/>
      <c r="J89" s="7" t="n"/>
      <c r="K89" s="8" t="n"/>
      <c r="L89" s="7" t="n"/>
      <c r="M89" s="11" t="n"/>
      <c r="N89" s="12" t="n"/>
      <c r="O89" s="13">
        <f>IF($A89="","",IF(OR($M89="",$N89=""),"",IFERROR($N89/$M89,0)))</f>
        <v/>
      </c>
      <c r="P89" s="9">
        <f>IF($A89="","",IF(OR($K89="",$D89=""),"",$D89-$K89))</f>
        <v/>
      </c>
      <c r="Q89" s="10">
        <f>IF($A89="","",IF(COUNTIFS(Exceptions!$A$5:$A$204,$A89)&gt;0,"Yes",""))</f>
        <v/>
      </c>
      <c r="R89" s="14">
        <f>IF($A89="","",IF($C89="","",DATE(YEAR($C89),MONTH($C89),1)))</f>
        <v/>
      </c>
    </row>
    <row r="90">
      <c r="A90" s="7" t="n"/>
      <c r="B90" s="7" t="n"/>
      <c r="C90" s="8" t="n"/>
      <c r="D90" s="8" t="n"/>
      <c r="E90" s="9">
        <f>IF($A90="","",IF($C90="","",IF($D90="",MAX(0,TODAY()-$C90),$D90-$C90)))</f>
        <v/>
      </c>
      <c r="F90" s="10">
        <f>IF($A90="","",IF($C90="","",IF($D90="","In transit",IF($E90&gt;0,"Late",IF($E90&lt;0,"Early","On time")))))</f>
        <v/>
      </c>
      <c r="G90" s="7" t="n"/>
      <c r="H90" s="7" t="n"/>
      <c r="I90" s="7" t="n"/>
      <c r="J90" s="7" t="n"/>
      <c r="K90" s="8" t="n"/>
      <c r="L90" s="7" t="n"/>
      <c r="M90" s="11" t="n"/>
      <c r="N90" s="12" t="n"/>
      <c r="O90" s="13">
        <f>IF($A90="","",IF(OR($M90="",$N90=""),"",IFERROR($N90/$M90,0)))</f>
        <v/>
      </c>
      <c r="P90" s="9">
        <f>IF($A90="","",IF(OR($K90="",$D90=""),"",$D90-$K90))</f>
        <v/>
      </c>
      <c r="Q90" s="10">
        <f>IF($A90="","",IF(COUNTIFS(Exceptions!$A$5:$A$204,$A90)&gt;0,"Yes",""))</f>
        <v/>
      </c>
      <c r="R90" s="14">
        <f>IF($A90="","",IF($C90="","",DATE(YEAR($C90),MONTH($C90),1)))</f>
        <v/>
      </c>
    </row>
    <row r="91">
      <c r="A91" s="7" t="n"/>
      <c r="B91" s="7" t="n"/>
      <c r="C91" s="8" t="n"/>
      <c r="D91" s="8" t="n"/>
      <c r="E91" s="9">
        <f>IF($A91="","",IF($C91="","",IF($D91="",MAX(0,TODAY()-$C91),$D91-$C91)))</f>
        <v/>
      </c>
      <c r="F91" s="10">
        <f>IF($A91="","",IF($C91="","",IF($D91="","In transit",IF($E91&gt;0,"Late",IF($E91&lt;0,"Early","On time")))))</f>
        <v/>
      </c>
      <c r="G91" s="7" t="n"/>
      <c r="H91" s="7" t="n"/>
      <c r="I91" s="7" t="n"/>
      <c r="J91" s="7" t="n"/>
      <c r="K91" s="8" t="n"/>
      <c r="L91" s="7" t="n"/>
      <c r="M91" s="11" t="n"/>
      <c r="N91" s="12" t="n"/>
      <c r="O91" s="13">
        <f>IF($A91="","",IF(OR($M91="",$N91=""),"",IFERROR($N91/$M91,0)))</f>
        <v/>
      </c>
      <c r="P91" s="9">
        <f>IF($A91="","",IF(OR($K91="",$D91=""),"",$D91-$K91))</f>
        <v/>
      </c>
      <c r="Q91" s="10">
        <f>IF($A91="","",IF(COUNTIFS(Exceptions!$A$5:$A$204,$A91)&gt;0,"Yes",""))</f>
        <v/>
      </c>
      <c r="R91" s="14">
        <f>IF($A91="","",IF($C91="","",DATE(YEAR($C91),MONTH($C91),1)))</f>
        <v/>
      </c>
    </row>
    <row r="92">
      <c r="A92" s="7" t="n"/>
      <c r="B92" s="7" t="n"/>
      <c r="C92" s="8" t="n"/>
      <c r="D92" s="8" t="n"/>
      <c r="E92" s="9">
        <f>IF($A92="","",IF($C92="","",IF($D92="",MAX(0,TODAY()-$C92),$D92-$C92)))</f>
        <v/>
      </c>
      <c r="F92" s="10">
        <f>IF($A92="","",IF($C92="","",IF($D92="","In transit",IF($E92&gt;0,"Late",IF($E92&lt;0,"Early","On time")))))</f>
        <v/>
      </c>
      <c r="G92" s="7" t="n"/>
      <c r="H92" s="7" t="n"/>
      <c r="I92" s="7" t="n"/>
      <c r="J92" s="7" t="n"/>
      <c r="K92" s="8" t="n"/>
      <c r="L92" s="7" t="n"/>
      <c r="M92" s="11" t="n"/>
      <c r="N92" s="12" t="n"/>
      <c r="O92" s="13">
        <f>IF($A92="","",IF(OR($M92="",$N92=""),"",IFERROR($N92/$M92,0)))</f>
        <v/>
      </c>
      <c r="P92" s="9">
        <f>IF($A92="","",IF(OR($K92="",$D92=""),"",$D92-$K92))</f>
        <v/>
      </c>
      <c r="Q92" s="10">
        <f>IF($A92="","",IF(COUNTIFS(Exceptions!$A$5:$A$204,$A92)&gt;0,"Yes",""))</f>
        <v/>
      </c>
      <c r="R92" s="14">
        <f>IF($A92="","",IF($C92="","",DATE(YEAR($C92),MONTH($C92),1)))</f>
        <v/>
      </c>
    </row>
    <row r="93">
      <c r="A93" s="7" t="n"/>
      <c r="B93" s="7" t="n"/>
      <c r="C93" s="8" t="n"/>
      <c r="D93" s="8" t="n"/>
      <c r="E93" s="9">
        <f>IF($A93="","",IF($C93="","",IF($D93="",MAX(0,TODAY()-$C93),$D93-$C93)))</f>
        <v/>
      </c>
      <c r="F93" s="10">
        <f>IF($A93="","",IF($C93="","",IF($D93="","In transit",IF($E93&gt;0,"Late",IF($E93&lt;0,"Early","On time")))))</f>
        <v/>
      </c>
      <c r="G93" s="7" t="n"/>
      <c r="H93" s="7" t="n"/>
      <c r="I93" s="7" t="n"/>
      <c r="J93" s="7" t="n"/>
      <c r="K93" s="8" t="n"/>
      <c r="L93" s="7" t="n"/>
      <c r="M93" s="11" t="n"/>
      <c r="N93" s="12" t="n"/>
      <c r="O93" s="13">
        <f>IF($A93="","",IF(OR($M93="",$N93=""),"",IFERROR($N93/$M93,0)))</f>
        <v/>
      </c>
      <c r="P93" s="9">
        <f>IF($A93="","",IF(OR($K93="",$D93=""),"",$D93-$K93))</f>
        <v/>
      </c>
      <c r="Q93" s="10">
        <f>IF($A93="","",IF(COUNTIFS(Exceptions!$A$5:$A$204,$A93)&gt;0,"Yes",""))</f>
        <v/>
      </c>
      <c r="R93" s="14">
        <f>IF($A93="","",IF($C93="","",DATE(YEAR($C93),MONTH($C93),1)))</f>
        <v/>
      </c>
    </row>
    <row r="94">
      <c r="A94" s="7" t="n"/>
      <c r="B94" s="7" t="n"/>
      <c r="C94" s="8" t="n"/>
      <c r="D94" s="8" t="n"/>
      <c r="E94" s="9">
        <f>IF($A94="","",IF($C94="","",IF($D94="",MAX(0,TODAY()-$C94),$D94-$C94)))</f>
        <v/>
      </c>
      <c r="F94" s="10">
        <f>IF($A94="","",IF($C94="","",IF($D94="","In transit",IF($E94&gt;0,"Late",IF($E94&lt;0,"Early","On time")))))</f>
        <v/>
      </c>
      <c r="G94" s="7" t="n"/>
      <c r="H94" s="7" t="n"/>
      <c r="I94" s="7" t="n"/>
      <c r="J94" s="7" t="n"/>
      <c r="K94" s="8" t="n"/>
      <c r="L94" s="7" t="n"/>
      <c r="M94" s="11" t="n"/>
      <c r="N94" s="12" t="n"/>
      <c r="O94" s="13">
        <f>IF($A94="","",IF(OR($M94="",$N94=""),"",IFERROR($N94/$M94,0)))</f>
        <v/>
      </c>
      <c r="P94" s="9">
        <f>IF($A94="","",IF(OR($K94="",$D94=""),"",$D94-$K94))</f>
        <v/>
      </c>
      <c r="Q94" s="10">
        <f>IF($A94="","",IF(COUNTIFS(Exceptions!$A$5:$A$204,$A94)&gt;0,"Yes",""))</f>
        <v/>
      </c>
      <c r="R94" s="14">
        <f>IF($A94="","",IF($C94="","",DATE(YEAR($C94),MONTH($C94),1)))</f>
        <v/>
      </c>
    </row>
    <row r="95">
      <c r="A95" s="7" t="n"/>
      <c r="B95" s="7" t="n"/>
      <c r="C95" s="8" t="n"/>
      <c r="D95" s="8" t="n"/>
      <c r="E95" s="9">
        <f>IF($A95="","",IF($C95="","",IF($D95="",MAX(0,TODAY()-$C95),$D95-$C95)))</f>
        <v/>
      </c>
      <c r="F95" s="10">
        <f>IF($A95="","",IF($C95="","",IF($D95="","In transit",IF($E95&gt;0,"Late",IF($E95&lt;0,"Early","On time")))))</f>
        <v/>
      </c>
      <c r="G95" s="7" t="n"/>
      <c r="H95" s="7" t="n"/>
      <c r="I95" s="7" t="n"/>
      <c r="J95" s="7" t="n"/>
      <c r="K95" s="8" t="n"/>
      <c r="L95" s="7" t="n"/>
      <c r="M95" s="11" t="n"/>
      <c r="N95" s="12" t="n"/>
      <c r="O95" s="13">
        <f>IF($A95="","",IF(OR($M95="",$N95=""),"",IFERROR($N95/$M95,0)))</f>
        <v/>
      </c>
      <c r="P95" s="9">
        <f>IF($A95="","",IF(OR($K95="",$D95=""),"",$D95-$K95))</f>
        <v/>
      </c>
      <c r="Q95" s="10">
        <f>IF($A95="","",IF(COUNTIFS(Exceptions!$A$5:$A$204,$A95)&gt;0,"Yes",""))</f>
        <v/>
      </c>
      <c r="R95" s="14">
        <f>IF($A95="","",IF($C95="","",DATE(YEAR($C95),MONTH($C95),1)))</f>
        <v/>
      </c>
    </row>
    <row r="96">
      <c r="A96" s="7" t="n"/>
      <c r="B96" s="7" t="n"/>
      <c r="C96" s="8" t="n"/>
      <c r="D96" s="8" t="n"/>
      <c r="E96" s="9">
        <f>IF($A96="","",IF($C96="","",IF($D96="",MAX(0,TODAY()-$C96),$D96-$C96)))</f>
        <v/>
      </c>
      <c r="F96" s="10">
        <f>IF($A96="","",IF($C96="","",IF($D96="","In transit",IF($E96&gt;0,"Late",IF($E96&lt;0,"Early","On time")))))</f>
        <v/>
      </c>
      <c r="G96" s="7" t="n"/>
      <c r="H96" s="7" t="n"/>
      <c r="I96" s="7" t="n"/>
      <c r="J96" s="7" t="n"/>
      <c r="K96" s="8" t="n"/>
      <c r="L96" s="7" t="n"/>
      <c r="M96" s="11" t="n"/>
      <c r="N96" s="12" t="n"/>
      <c r="O96" s="13">
        <f>IF($A96="","",IF(OR($M96="",$N96=""),"",IFERROR($N96/$M96,0)))</f>
        <v/>
      </c>
      <c r="P96" s="9">
        <f>IF($A96="","",IF(OR($K96="",$D96=""),"",$D96-$K96))</f>
        <v/>
      </c>
      <c r="Q96" s="10">
        <f>IF($A96="","",IF(COUNTIFS(Exceptions!$A$5:$A$204,$A96)&gt;0,"Yes",""))</f>
        <v/>
      </c>
      <c r="R96" s="14">
        <f>IF($A96="","",IF($C96="","",DATE(YEAR($C96),MONTH($C96),1)))</f>
        <v/>
      </c>
    </row>
    <row r="97">
      <c r="A97" s="7" t="n"/>
      <c r="B97" s="7" t="n"/>
      <c r="C97" s="8" t="n"/>
      <c r="D97" s="8" t="n"/>
      <c r="E97" s="9">
        <f>IF($A97="","",IF($C97="","",IF($D97="",MAX(0,TODAY()-$C97),$D97-$C97)))</f>
        <v/>
      </c>
      <c r="F97" s="10">
        <f>IF($A97="","",IF($C97="","",IF($D97="","In transit",IF($E97&gt;0,"Late",IF($E97&lt;0,"Early","On time")))))</f>
        <v/>
      </c>
      <c r="G97" s="7" t="n"/>
      <c r="H97" s="7" t="n"/>
      <c r="I97" s="7" t="n"/>
      <c r="J97" s="7" t="n"/>
      <c r="K97" s="8" t="n"/>
      <c r="L97" s="7" t="n"/>
      <c r="M97" s="11" t="n"/>
      <c r="N97" s="12" t="n"/>
      <c r="O97" s="13">
        <f>IF($A97="","",IF(OR($M97="",$N97=""),"",IFERROR($N97/$M97,0)))</f>
        <v/>
      </c>
      <c r="P97" s="9">
        <f>IF($A97="","",IF(OR($K97="",$D97=""),"",$D97-$K97))</f>
        <v/>
      </c>
      <c r="Q97" s="10">
        <f>IF($A97="","",IF(COUNTIFS(Exceptions!$A$5:$A$204,$A97)&gt;0,"Yes",""))</f>
        <v/>
      </c>
      <c r="R97" s="14">
        <f>IF($A97="","",IF($C97="","",DATE(YEAR($C97),MONTH($C97),1)))</f>
        <v/>
      </c>
    </row>
    <row r="98">
      <c r="A98" s="7" t="n"/>
      <c r="B98" s="7" t="n"/>
      <c r="C98" s="8" t="n"/>
      <c r="D98" s="8" t="n"/>
      <c r="E98" s="9">
        <f>IF($A98="","",IF($C98="","",IF($D98="",MAX(0,TODAY()-$C98),$D98-$C98)))</f>
        <v/>
      </c>
      <c r="F98" s="10">
        <f>IF($A98="","",IF($C98="","",IF($D98="","In transit",IF($E98&gt;0,"Late",IF($E98&lt;0,"Early","On time")))))</f>
        <v/>
      </c>
      <c r="G98" s="7" t="n"/>
      <c r="H98" s="7" t="n"/>
      <c r="I98" s="7" t="n"/>
      <c r="J98" s="7" t="n"/>
      <c r="K98" s="8" t="n"/>
      <c r="L98" s="7" t="n"/>
      <c r="M98" s="11" t="n"/>
      <c r="N98" s="12" t="n"/>
      <c r="O98" s="13">
        <f>IF($A98="","",IF(OR($M98="",$N98=""),"",IFERROR($N98/$M98,0)))</f>
        <v/>
      </c>
      <c r="P98" s="9">
        <f>IF($A98="","",IF(OR($K98="",$D98=""),"",$D98-$K98))</f>
        <v/>
      </c>
      <c r="Q98" s="10">
        <f>IF($A98="","",IF(COUNTIFS(Exceptions!$A$5:$A$204,$A98)&gt;0,"Yes",""))</f>
        <v/>
      </c>
      <c r="R98" s="14">
        <f>IF($A98="","",IF($C98="","",DATE(YEAR($C98),MONTH($C98),1)))</f>
        <v/>
      </c>
    </row>
    <row r="99">
      <c r="A99" s="7" t="n"/>
      <c r="B99" s="7" t="n"/>
      <c r="C99" s="8" t="n"/>
      <c r="D99" s="8" t="n"/>
      <c r="E99" s="9">
        <f>IF($A99="","",IF($C99="","",IF($D99="",MAX(0,TODAY()-$C99),$D99-$C99)))</f>
        <v/>
      </c>
      <c r="F99" s="10">
        <f>IF($A99="","",IF($C99="","",IF($D99="","In transit",IF($E99&gt;0,"Late",IF($E99&lt;0,"Early","On time")))))</f>
        <v/>
      </c>
      <c r="G99" s="7" t="n"/>
      <c r="H99" s="7" t="n"/>
      <c r="I99" s="7" t="n"/>
      <c r="J99" s="7" t="n"/>
      <c r="K99" s="8" t="n"/>
      <c r="L99" s="7" t="n"/>
      <c r="M99" s="11" t="n"/>
      <c r="N99" s="12" t="n"/>
      <c r="O99" s="13">
        <f>IF($A99="","",IF(OR($M99="",$N99=""),"",IFERROR($N99/$M99,0)))</f>
        <v/>
      </c>
      <c r="P99" s="9">
        <f>IF($A99="","",IF(OR($K99="",$D99=""),"",$D99-$K99))</f>
        <v/>
      </c>
      <c r="Q99" s="10">
        <f>IF($A99="","",IF(COUNTIFS(Exceptions!$A$5:$A$204,$A99)&gt;0,"Yes",""))</f>
        <v/>
      </c>
      <c r="R99" s="14">
        <f>IF($A99="","",IF($C99="","",DATE(YEAR($C99),MONTH($C99),1)))</f>
        <v/>
      </c>
    </row>
    <row r="100">
      <c r="A100" s="7" t="n"/>
      <c r="B100" s="7" t="n"/>
      <c r="C100" s="8" t="n"/>
      <c r="D100" s="8" t="n"/>
      <c r="E100" s="9">
        <f>IF($A100="","",IF($C100="","",IF($D100="",MAX(0,TODAY()-$C100),$D100-$C100)))</f>
        <v/>
      </c>
      <c r="F100" s="10">
        <f>IF($A100="","",IF($C100="","",IF($D100="","In transit",IF($E100&gt;0,"Late",IF($E100&lt;0,"Early","On time")))))</f>
        <v/>
      </c>
      <c r="G100" s="7" t="n"/>
      <c r="H100" s="7" t="n"/>
      <c r="I100" s="7" t="n"/>
      <c r="J100" s="7" t="n"/>
      <c r="K100" s="8" t="n"/>
      <c r="L100" s="7" t="n"/>
      <c r="M100" s="11" t="n"/>
      <c r="N100" s="12" t="n"/>
      <c r="O100" s="13">
        <f>IF($A100="","",IF(OR($M100="",$N100=""),"",IFERROR($N100/$M100,0)))</f>
        <v/>
      </c>
      <c r="P100" s="9">
        <f>IF($A100="","",IF(OR($K100="",$D100=""),"",$D100-$K100))</f>
        <v/>
      </c>
      <c r="Q100" s="10">
        <f>IF($A100="","",IF(COUNTIFS(Exceptions!$A$5:$A$204,$A100)&gt;0,"Yes",""))</f>
        <v/>
      </c>
      <c r="R100" s="14">
        <f>IF($A100="","",IF($C100="","",DATE(YEAR($C100),MONTH($C100),1)))</f>
        <v/>
      </c>
    </row>
    <row r="101">
      <c r="A101" s="7" t="n"/>
      <c r="B101" s="7" t="n"/>
      <c r="C101" s="8" t="n"/>
      <c r="D101" s="8" t="n"/>
      <c r="E101" s="9">
        <f>IF($A101="","",IF($C101="","",IF($D101="",MAX(0,TODAY()-$C101),$D101-$C101)))</f>
        <v/>
      </c>
      <c r="F101" s="10">
        <f>IF($A101="","",IF($C101="","",IF($D101="","In transit",IF($E101&gt;0,"Late",IF($E101&lt;0,"Early","On time")))))</f>
        <v/>
      </c>
      <c r="G101" s="7" t="n"/>
      <c r="H101" s="7" t="n"/>
      <c r="I101" s="7" t="n"/>
      <c r="J101" s="7" t="n"/>
      <c r="K101" s="8" t="n"/>
      <c r="L101" s="7" t="n"/>
      <c r="M101" s="11" t="n"/>
      <c r="N101" s="12" t="n"/>
      <c r="O101" s="13">
        <f>IF($A101="","",IF(OR($M101="",$N101=""),"",IFERROR($N101/$M101,0)))</f>
        <v/>
      </c>
      <c r="P101" s="9">
        <f>IF($A101="","",IF(OR($K101="",$D101=""),"",$D101-$K101))</f>
        <v/>
      </c>
      <c r="Q101" s="10">
        <f>IF($A101="","",IF(COUNTIFS(Exceptions!$A$5:$A$204,$A101)&gt;0,"Yes",""))</f>
        <v/>
      </c>
      <c r="R101" s="14">
        <f>IF($A101="","",IF($C101="","",DATE(YEAR($C101),MONTH($C101),1)))</f>
        <v/>
      </c>
    </row>
    <row r="102">
      <c r="A102" s="7" t="n"/>
      <c r="B102" s="7" t="n"/>
      <c r="C102" s="8" t="n"/>
      <c r="D102" s="8" t="n"/>
      <c r="E102" s="9">
        <f>IF($A102="","",IF($C102="","",IF($D102="",MAX(0,TODAY()-$C102),$D102-$C102)))</f>
        <v/>
      </c>
      <c r="F102" s="10">
        <f>IF($A102="","",IF($C102="","",IF($D102="","In transit",IF($E102&gt;0,"Late",IF($E102&lt;0,"Early","On time")))))</f>
        <v/>
      </c>
      <c r="G102" s="7" t="n"/>
      <c r="H102" s="7" t="n"/>
      <c r="I102" s="7" t="n"/>
      <c r="J102" s="7" t="n"/>
      <c r="K102" s="8" t="n"/>
      <c r="L102" s="7" t="n"/>
      <c r="M102" s="11" t="n"/>
      <c r="N102" s="12" t="n"/>
      <c r="O102" s="13">
        <f>IF($A102="","",IF(OR($M102="",$N102=""),"",IFERROR($N102/$M102,0)))</f>
        <v/>
      </c>
      <c r="P102" s="9">
        <f>IF($A102="","",IF(OR($K102="",$D102=""),"",$D102-$K102))</f>
        <v/>
      </c>
      <c r="Q102" s="10">
        <f>IF($A102="","",IF(COUNTIFS(Exceptions!$A$5:$A$204,$A102)&gt;0,"Yes",""))</f>
        <v/>
      </c>
      <c r="R102" s="14">
        <f>IF($A102="","",IF($C102="","",DATE(YEAR($C102),MONTH($C102),1)))</f>
        <v/>
      </c>
    </row>
    <row r="103">
      <c r="A103" s="7" t="n"/>
      <c r="B103" s="7" t="n"/>
      <c r="C103" s="8" t="n"/>
      <c r="D103" s="8" t="n"/>
      <c r="E103" s="9">
        <f>IF($A103="","",IF($C103="","",IF($D103="",MAX(0,TODAY()-$C103),$D103-$C103)))</f>
        <v/>
      </c>
      <c r="F103" s="10">
        <f>IF($A103="","",IF($C103="","",IF($D103="","In transit",IF($E103&gt;0,"Late",IF($E103&lt;0,"Early","On time")))))</f>
        <v/>
      </c>
      <c r="G103" s="7" t="n"/>
      <c r="H103" s="7" t="n"/>
      <c r="I103" s="7" t="n"/>
      <c r="J103" s="7" t="n"/>
      <c r="K103" s="8" t="n"/>
      <c r="L103" s="7" t="n"/>
      <c r="M103" s="11" t="n"/>
      <c r="N103" s="12" t="n"/>
      <c r="O103" s="13">
        <f>IF($A103="","",IF(OR($M103="",$N103=""),"",IFERROR($N103/$M103,0)))</f>
        <v/>
      </c>
      <c r="P103" s="9">
        <f>IF($A103="","",IF(OR($K103="",$D103=""),"",$D103-$K103))</f>
        <v/>
      </c>
      <c r="Q103" s="10">
        <f>IF($A103="","",IF(COUNTIFS(Exceptions!$A$5:$A$204,$A103)&gt;0,"Yes",""))</f>
        <v/>
      </c>
      <c r="R103" s="14">
        <f>IF($A103="","",IF($C103="","",DATE(YEAR($C103),MONTH($C103),1)))</f>
        <v/>
      </c>
    </row>
    <row r="104">
      <c r="A104" s="7" t="n"/>
      <c r="B104" s="7" t="n"/>
      <c r="C104" s="8" t="n"/>
      <c r="D104" s="8" t="n"/>
      <c r="E104" s="9">
        <f>IF($A104="","",IF($C104="","",IF($D104="",MAX(0,TODAY()-$C104),$D104-$C104)))</f>
        <v/>
      </c>
      <c r="F104" s="10">
        <f>IF($A104="","",IF($C104="","",IF($D104="","In transit",IF($E104&gt;0,"Late",IF($E104&lt;0,"Early","On time")))))</f>
        <v/>
      </c>
      <c r="G104" s="7" t="n"/>
      <c r="H104" s="7" t="n"/>
      <c r="I104" s="7" t="n"/>
      <c r="J104" s="7" t="n"/>
      <c r="K104" s="8" t="n"/>
      <c r="L104" s="7" t="n"/>
      <c r="M104" s="11" t="n"/>
      <c r="N104" s="12" t="n"/>
      <c r="O104" s="13">
        <f>IF($A104="","",IF(OR($M104="",$N104=""),"",IFERROR($N104/$M104,0)))</f>
        <v/>
      </c>
      <c r="P104" s="9">
        <f>IF($A104="","",IF(OR($K104="",$D104=""),"",$D104-$K104))</f>
        <v/>
      </c>
      <c r="Q104" s="10">
        <f>IF($A104="","",IF(COUNTIFS(Exceptions!$A$5:$A$204,$A104)&gt;0,"Yes",""))</f>
        <v/>
      </c>
      <c r="R104" s="14">
        <f>IF($A104="","",IF($C104="","",DATE(YEAR($C104),MONTH($C104),1)))</f>
        <v/>
      </c>
    </row>
    <row r="105">
      <c r="A105" s="7" t="n"/>
      <c r="B105" s="7" t="n"/>
      <c r="C105" s="8" t="n"/>
      <c r="D105" s="8" t="n"/>
      <c r="E105" s="9">
        <f>IF($A105="","",IF($C105="","",IF($D105="",MAX(0,TODAY()-$C105),$D105-$C105)))</f>
        <v/>
      </c>
      <c r="F105" s="10">
        <f>IF($A105="","",IF($C105="","",IF($D105="","In transit",IF($E105&gt;0,"Late",IF($E105&lt;0,"Early","On time")))))</f>
        <v/>
      </c>
      <c r="G105" s="7" t="n"/>
      <c r="H105" s="7" t="n"/>
      <c r="I105" s="7" t="n"/>
      <c r="J105" s="7" t="n"/>
      <c r="K105" s="8" t="n"/>
      <c r="L105" s="7" t="n"/>
      <c r="M105" s="11" t="n"/>
      <c r="N105" s="12" t="n"/>
      <c r="O105" s="13">
        <f>IF($A105="","",IF(OR($M105="",$N105=""),"",IFERROR($N105/$M105,0)))</f>
        <v/>
      </c>
      <c r="P105" s="9">
        <f>IF($A105="","",IF(OR($K105="",$D105=""),"",$D105-$K105))</f>
        <v/>
      </c>
      <c r="Q105" s="10">
        <f>IF($A105="","",IF(COUNTIFS(Exceptions!$A$5:$A$204,$A105)&gt;0,"Yes",""))</f>
        <v/>
      </c>
      <c r="R105" s="14">
        <f>IF($A105="","",IF($C105="","",DATE(YEAR($C105),MONTH($C105),1)))</f>
        <v/>
      </c>
    </row>
    <row r="106">
      <c r="A106" s="7" t="n"/>
      <c r="B106" s="7" t="n"/>
      <c r="C106" s="8" t="n"/>
      <c r="D106" s="8" t="n"/>
      <c r="E106" s="9">
        <f>IF($A106="","",IF($C106="","",IF($D106="",MAX(0,TODAY()-$C106),$D106-$C106)))</f>
        <v/>
      </c>
      <c r="F106" s="10">
        <f>IF($A106="","",IF($C106="","",IF($D106="","In transit",IF($E106&gt;0,"Late",IF($E106&lt;0,"Early","On time")))))</f>
        <v/>
      </c>
      <c r="G106" s="7" t="n"/>
      <c r="H106" s="7" t="n"/>
      <c r="I106" s="7" t="n"/>
      <c r="J106" s="7" t="n"/>
      <c r="K106" s="8" t="n"/>
      <c r="L106" s="7" t="n"/>
      <c r="M106" s="11" t="n"/>
      <c r="N106" s="12" t="n"/>
      <c r="O106" s="13">
        <f>IF($A106="","",IF(OR($M106="",$N106=""),"",IFERROR($N106/$M106,0)))</f>
        <v/>
      </c>
      <c r="P106" s="9">
        <f>IF($A106="","",IF(OR($K106="",$D106=""),"",$D106-$K106))</f>
        <v/>
      </c>
      <c r="Q106" s="10">
        <f>IF($A106="","",IF(COUNTIFS(Exceptions!$A$5:$A$204,$A106)&gt;0,"Yes",""))</f>
        <v/>
      </c>
      <c r="R106" s="14">
        <f>IF($A106="","",IF($C106="","",DATE(YEAR($C106),MONTH($C106),1)))</f>
        <v/>
      </c>
    </row>
    <row r="107">
      <c r="A107" s="7" t="n"/>
      <c r="B107" s="7" t="n"/>
      <c r="C107" s="8" t="n"/>
      <c r="D107" s="8" t="n"/>
      <c r="E107" s="9">
        <f>IF($A107="","",IF($C107="","",IF($D107="",MAX(0,TODAY()-$C107),$D107-$C107)))</f>
        <v/>
      </c>
      <c r="F107" s="10">
        <f>IF($A107="","",IF($C107="","",IF($D107="","In transit",IF($E107&gt;0,"Late",IF($E107&lt;0,"Early","On time")))))</f>
        <v/>
      </c>
      <c r="G107" s="7" t="n"/>
      <c r="H107" s="7" t="n"/>
      <c r="I107" s="7" t="n"/>
      <c r="J107" s="7" t="n"/>
      <c r="K107" s="8" t="n"/>
      <c r="L107" s="7" t="n"/>
      <c r="M107" s="11" t="n"/>
      <c r="N107" s="12" t="n"/>
      <c r="O107" s="13">
        <f>IF($A107="","",IF(OR($M107="",$N107=""),"",IFERROR($N107/$M107,0)))</f>
        <v/>
      </c>
      <c r="P107" s="9">
        <f>IF($A107="","",IF(OR($K107="",$D107=""),"",$D107-$K107))</f>
        <v/>
      </c>
      <c r="Q107" s="10">
        <f>IF($A107="","",IF(COUNTIFS(Exceptions!$A$5:$A$204,$A107)&gt;0,"Yes",""))</f>
        <v/>
      </c>
      <c r="R107" s="14">
        <f>IF($A107="","",IF($C107="","",DATE(YEAR($C107),MONTH($C107),1)))</f>
        <v/>
      </c>
    </row>
    <row r="108">
      <c r="A108" s="7" t="n"/>
      <c r="B108" s="7" t="n"/>
      <c r="C108" s="8" t="n"/>
      <c r="D108" s="8" t="n"/>
      <c r="E108" s="9">
        <f>IF($A108="","",IF($C108="","",IF($D108="",MAX(0,TODAY()-$C108),$D108-$C108)))</f>
        <v/>
      </c>
      <c r="F108" s="10">
        <f>IF($A108="","",IF($C108="","",IF($D108="","In transit",IF($E108&gt;0,"Late",IF($E108&lt;0,"Early","On time")))))</f>
        <v/>
      </c>
      <c r="G108" s="7" t="n"/>
      <c r="H108" s="7" t="n"/>
      <c r="I108" s="7" t="n"/>
      <c r="J108" s="7" t="n"/>
      <c r="K108" s="8" t="n"/>
      <c r="L108" s="7" t="n"/>
      <c r="M108" s="11" t="n"/>
      <c r="N108" s="12" t="n"/>
      <c r="O108" s="13">
        <f>IF($A108="","",IF(OR($M108="",$N108=""),"",IFERROR($N108/$M108,0)))</f>
        <v/>
      </c>
      <c r="P108" s="9">
        <f>IF($A108="","",IF(OR($K108="",$D108=""),"",$D108-$K108))</f>
        <v/>
      </c>
      <c r="Q108" s="10">
        <f>IF($A108="","",IF(COUNTIFS(Exceptions!$A$5:$A$204,$A108)&gt;0,"Yes",""))</f>
        <v/>
      </c>
      <c r="R108" s="14">
        <f>IF($A108="","",IF($C108="","",DATE(YEAR($C108),MONTH($C108),1)))</f>
        <v/>
      </c>
    </row>
    <row r="109">
      <c r="A109" s="7" t="n"/>
      <c r="B109" s="7" t="n"/>
      <c r="C109" s="8" t="n"/>
      <c r="D109" s="8" t="n"/>
      <c r="E109" s="9">
        <f>IF($A109="","",IF($C109="","",IF($D109="",MAX(0,TODAY()-$C109),$D109-$C109)))</f>
        <v/>
      </c>
      <c r="F109" s="10">
        <f>IF($A109="","",IF($C109="","",IF($D109="","In transit",IF($E109&gt;0,"Late",IF($E109&lt;0,"Early","On time")))))</f>
        <v/>
      </c>
      <c r="G109" s="7" t="n"/>
      <c r="H109" s="7" t="n"/>
      <c r="I109" s="7" t="n"/>
      <c r="J109" s="7" t="n"/>
      <c r="K109" s="8" t="n"/>
      <c r="L109" s="7" t="n"/>
      <c r="M109" s="11" t="n"/>
      <c r="N109" s="12" t="n"/>
      <c r="O109" s="13">
        <f>IF($A109="","",IF(OR($M109="",$N109=""),"",IFERROR($N109/$M109,0)))</f>
        <v/>
      </c>
      <c r="P109" s="9">
        <f>IF($A109="","",IF(OR($K109="",$D109=""),"",$D109-$K109))</f>
        <v/>
      </c>
      <c r="Q109" s="10">
        <f>IF($A109="","",IF(COUNTIFS(Exceptions!$A$5:$A$204,$A109)&gt;0,"Yes",""))</f>
        <v/>
      </c>
      <c r="R109" s="14">
        <f>IF($A109="","",IF($C109="","",DATE(YEAR($C109),MONTH($C109),1)))</f>
        <v/>
      </c>
    </row>
    <row r="110">
      <c r="A110" s="7" t="n"/>
      <c r="B110" s="7" t="n"/>
      <c r="C110" s="8" t="n"/>
      <c r="D110" s="8" t="n"/>
      <c r="E110" s="9">
        <f>IF($A110="","",IF($C110="","",IF($D110="",MAX(0,TODAY()-$C110),$D110-$C110)))</f>
        <v/>
      </c>
      <c r="F110" s="10">
        <f>IF($A110="","",IF($C110="","",IF($D110="","In transit",IF($E110&gt;0,"Late",IF($E110&lt;0,"Early","On time")))))</f>
        <v/>
      </c>
      <c r="G110" s="7" t="n"/>
      <c r="H110" s="7" t="n"/>
      <c r="I110" s="7" t="n"/>
      <c r="J110" s="7" t="n"/>
      <c r="K110" s="8" t="n"/>
      <c r="L110" s="7" t="n"/>
      <c r="M110" s="11" t="n"/>
      <c r="N110" s="12" t="n"/>
      <c r="O110" s="13">
        <f>IF($A110="","",IF(OR($M110="",$N110=""),"",IFERROR($N110/$M110,0)))</f>
        <v/>
      </c>
      <c r="P110" s="9">
        <f>IF($A110="","",IF(OR($K110="",$D110=""),"",$D110-$K110))</f>
        <v/>
      </c>
      <c r="Q110" s="10">
        <f>IF($A110="","",IF(COUNTIFS(Exceptions!$A$5:$A$204,$A110)&gt;0,"Yes",""))</f>
        <v/>
      </c>
      <c r="R110" s="14">
        <f>IF($A110="","",IF($C110="","",DATE(YEAR($C110),MONTH($C110),1)))</f>
        <v/>
      </c>
    </row>
    <row r="111">
      <c r="A111" s="7" t="n"/>
      <c r="B111" s="7" t="n"/>
      <c r="C111" s="8" t="n"/>
      <c r="D111" s="8" t="n"/>
      <c r="E111" s="9">
        <f>IF($A111="","",IF($C111="","",IF($D111="",MAX(0,TODAY()-$C111),$D111-$C111)))</f>
        <v/>
      </c>
      <c r="F111" s="10">
        <f>IF($A111="","",IF($C111="","",IF($D111="","In transit",IF($E111&gt;0,"Late",IF($E111&lt;0,"Early","On time")))))</f>
        <v/>
      </c>
      <c r="G111" s="7" t="n"/>
      <c r="H111" s="7" t="n"/>
      <c r="I111" s="7" t="n"/>
      <c r="J111" s="7" t="n"/>
      <c r="K111" s="8" t="n"/>
      <c r="L111" s="7" t="n"/>
      <c r="M111" s="11" t="n"/>
      <c r="N111" s="12" t="n"/>
      <c r="O111" s="13">
        <f>IF($A111="","",IF(OR($M111="",$N111=""),"",IFERROR($N111/$M111,0)))</f>
        <v/>
      </c>
      <c r="P111" s="9">
        <f>IF($A111="","",IF(OR($K111="",$D111=""),"",$D111-$K111))</f>
        <v/>
      </c>
      <c r="Q111" s="10">
        <f>IF($A111="","",IF(COUNTIFS(Exceptions!$A$5:$A$204,$A111)&gt;0,"Yes",""))</f>
        <v/>
      </c>
      <c r="R111" s="14">
        <f>IF($A111="","",IF($C111="","",DATE(YEAR($C111),MONTH($C111),1)))</f>
        <v/>
      </c>
    </row>
    <row r="112">
      <c r="A112" s="7" t="n"/>
      <c r="B112" s="7" t="n"/>
      <c r="C112" s="8" t="n"/>
      <c r="D112" s="8" t="n"/>
      <c r="E112" s="9">
        <f>IF($A112="","",IF($C112="","",IF($D112="",MAX(0,TODAY()-$C112),$D112-$C112)))</f>
        <v/>
      </c>
      <c r="F112" s="10">
        <f>IF($A112="","",IF($C112="","",IF($D112="","In transit",IF($E112&gt;0,"Late",IF($E112&lt;0,"Early","On time")))))</f>
        <v/>
      </c>
      <c r="G112" s="7" t="n"/>
      <c r="H112" s="7" t="n"/>
      <c r="I112" s="7" t="n"/>
      <c r="J112" s="7" t="n"/>
      <c r="K112" s="8" t="n"/>
      <c r="L112" s="7" t="n"/>
      <c r="M112" s="11" t="n"/>
      <c r="N112" s="12" t="n"/>
      <c r="O112" s="13">
        <f>IF($A112="","",IF(OR($M112="",$N112=""),"",IFERROR($N112/$M112,0)))</f>
        <v/>
      </c>
      <c r="P112" s="9">
        <f>IF($A112="","",IF(OR($K112="",$D112=""),"",$D112-$K112))</f>
        <v/>
      </c>
      <c r="Q112" s="10">
        <f>IF($A112="","",IF(COUNTIFS(Exceptions!$A$5:$A$204,$A112)&gt;0,"Yes",""))</f>
        <v/>
      </c>
      <c r="R112" s="14">
        <f>IF($A112="","",IF($C112="","",DATE(YEAR($C112),MONTH($C112),1)))</f>
        <v/>
      </c>
    </row>
    <row r="113">
      <c r="A113" s="7" t="n"/>
      <c r="B113" s="7" t="n"/>
      <c r="C113" s="8" t="n"/>
      <c r="D113" s="8" t="n"/>
      <c r="E113" s="9">
        <f>IF($A113="","",IF($C113="","",IF($D113="",MAX(0,TODAY()-$C113),$D113-$C113)))</f>
        <v/>
      </c>
      <c r="F113" s="10">
        <f>IF($A113="","",IF($C113="","",IF($D113="","In transit",IF($E113&gt;0,"Late",IF($E113&lt;0,"Early","On time")))))</f>
        <v/>
      </c>
      <c r="G113" s="7" t="n"/>
      <c r="H113" s="7" t="n"/>
      <c r="I113" s="7" t="n"/>
      <c r="J113" s="7" t="n"/>
      <c r="K113" s="8" t="n"/>
      <c r="L113" s="7" t="n"/>
      <c r="M113" s="11" t="n"/>
      <c r="N113" s="12" t="n"/>
      <c r="O113" s="13">
        <f>IF($A113="","",IF(OR($M113="",$N113=""),"",IFERROR($N113/$M113,0)))</f>
        <v/>
      </c>
      <c r="P113" s="9">
        <f>IF($A113="","",IF(OR($K113="",$D113=""),"",$D113-$K113))</f>
        <v/>
      </c>
      <c r="Q113" s="10">
        <f>IF($A113="","",IF(COUNTIFS(Exceptions!$A$5:$A$204,$A113)&gt;0,"Yes",""))</f>
        <v/>
      </c>
      <c r="R113" s="14">
        <f>IF($A113="","",IF($C113="","",DATE(YEAR($C113),MONTH($C113),1)))</f>
        <v/>
      </c>
    </row>
    <row r="114">
      <c r="A114" s="7" t="n"/>
      <c r="B114" s="7" t="n"/>
      <c r="C114" s="8" t="n"/>
      <c r="D114" s="8" t="n"/>
      <c r="E114" s="9">
        <f>IF($A114="","",IF($C114="","",IF($D114="",MAX(0,TODAY()-$C114),$D114-$C114)))</f>
        <v/>
      </c>
      <c r="F114" s="10">
        <f>IF($A114="","",IF($C114="","",IF($D114="","In transit",IF($E114&gt;0,"Late",IF($E114&lt;0,"Early","On time")))))</f>
        <v/>
      </c>
      <c r="G114" s="7" t="n"/>
      <c r="H114" s="7" t="n"/>
      <c r="I114" s="7" t="n"/>
      <c r="J114" s="7" t="n"/>
      <c r="K114" s="8" t="n"/>
      <c r="L114" s="7" t="n"/>
      <c r="M114" s="11" t="n"/>
      <c r="N114" s="12" t="n"/>
      <c r="O114" s="13">
        <f>IF($A114="","",IF(OR($M114="",$N114=""),"",IFERROR($N114/$M114,0)))</f>
        <v/>
      </c>
      <c r="P114" s="9">
        <f>IF($A114="","",IF(OR($K114="",$D114=""),"",$D114-$K114))</f>
        <v/>
      </c>
      <c r="Q114" s="10">
        <f>IF($A114="","",IF(COUNTIFS(Exceptions!$A$5:$A$204,$A114)&gt;0,"Yes",""))</f>
        <v/>
      </c>
      <c r="R114" s="14">
        <f>IF($A114="","",IF($C114="","",DATE(YEAR($C114),MONTH($C114),1)))</f>
        <v/>
      </c>
    </row>
    <row r="115">
      <c r="A115" s="7" t="n"/>
      <c r="B115" s="7" t="n"/>
      <c r="C115" s="8" t="n"/>
      <c r="D115" s="8" t="n"/>
      <c r="E115" s="9">
        <f>IF($A115="","",IF($C115="","",IF($D115="",MAX(0,TODAY()-$C115),$D115-$C115)))</f>
        <v/>
      </c>
      <c r="F115" s="10">
        <f>IF($A115="","",IF($C115="","",IF($D115="","In transit",IF($E115&gt;0,"Late",IF($E115&lt;0,"Early","On time")))))</f>
        <v/>
      </c>
      <c r="G115" s="7" t="n"/>
      <c r="H115" s="7" t="n"/>
      <c r="I115" s="7" t="n"/>
      <c r="J115" s="7" t="n"/>
      <c r="K115" s="8" t="n"/>
      <c r="L115" s="7" t="n"/>
      <c r="M115" s="11" t="n"/>
      <c r="N115" s="12" t="n"/>
      <c r="O115" s="13">
        <f>IF($A115="","",IF(OR($M115="",$N115=""),"",IFERROR($N115/$M115,0)))</f>
        <v/>
      </c>
      <c r="P115" s="9">
        <f>IF($A115="","",IF(OR($K115="",$D115=""),"",$D115-$K115))</f>
        <v/>
      </c>
      <c r="Q115" s="10">
        <f>IF($A115="","",IF(COUNTIFS(Exceptions!$A$5:$A$204,$A115)&gt;0,"Yes",""))</f>
        <v/>
      </c>
      <c r="R115" s="14">
        <f>IF($A115="","",IF($C115="","",DATE(YEAR($C115),MONTH($C115),1)))</f>
        <v/>
      </c>
    </row>
    <row r="116">
      <c r="A116" s="7" t="n"/>
      <c r="B116" s="7" t="n"/>
      <c r="C116" s="8" t="n"/>
      <c r="D116" s="8" t="n"/>
      <c r="E116" s="9">
        <f>IF($A116="","",IF($C116="","",IF($D116="",MAX(0,TODAY()-$C116),$D116-$C116)))</f>
        <v/>
      </c>
      <c r="F116" s="10">
        <f>IF($A116="","",IF($C116="","",IF($D116="","In transit",IF($E116&gt;0,"Late",IF($E116&lt;0,"Early","On time")))))</f>
        <v/>
      </c>
      <c r="G116" s="7" t="n"/>
      <c r="H116" s="7" t="n"/>
      <c r="I116" s="7" t="n"/>
      <c r="J116" s="7" t="n"/>
      <c r="K116" s="8" t="n"/>
      <c r="L116" s="7" t="n"/>
      <c r="M116" s="11" t="n"/>
      <c r="N116" s="12" t="n"/>
      <c r="O116" s="13">
        <f>IF($A116="","",IF(OR($M116="",$N116=""),"",IFERROR($N116/$M116,0)))</f>
        <v/>
      </c>
      <c r="P116" s="9">
        <f>IF($A116="","",IF(OR($K116="",$D116=""),"",$D116-$K116))</f>
        <v/>
      </c>
      <c r="Q116" s="10">
        <f>IF($A116="","",IF(COUNTIFS(Exceptions!$A$5:$A$204,$A116)&gt;0,"Yes",""))</f>
        <v/>
      </c>
      <c r="R116" s="14">
        <f>IF($A116="","",IF($C116="","",DATE(YEAR($C116),MONTH($C116),1)))</f>
        <v/>
      </c>
    </row>
    <row r="117">
      <c r="A117" s="7" t="n"/>
      <c r="B117" s="7" t="n"/>
      <c r="C117" s="8" t="n"/>
      <c r="D117" s="8" t="n"/>
      <c r="E117" s="9">
        <f>IF($A117="","",IF($C117="","",IF($D117="",MAX(0,TODAY()-$C117),$D117-$C117)))</f>
        <v/>
      </c>
      <c r="F117" s="10">
        <f>IF($A117="","",IF($C117="","",IF($D117="","In transit",IF($E117&gt;0,"Late",IF($E117&lt;0,"Early","On time")))))</f>
        <v/>
      </c>
      <c r="G117" s="7" t="n"/>
      <c r="H117" s="7" t="n"/>
      <c r="I117" s="7" t="n"/>
      <c r="J117" s="7" t="n"/>
      <c r="K117" s="8" t="n"/>
      <c r="L117" s="7" t="n"/>
      <c r="M117" s="11" t="n"/>
      <c r="N117" s="12" t="n"/>
      <c r="O117" s="13">
        <f>IF($A117="","",IF(OR($M117="",$N117=""),"",IFERROR($N117/$M117,0)))</f>
        <v/>
      </c>
      <c r="P117" s="9">
        <f>IF($A117="","",IF(OR($K117="",$D117=""),"",$D117-$K117))</f>
        <v/>
      </c>
      <c r="Q117" s="10">
        <f>IF($A117="","",IF(COUNTIFS(Exceptions!$A$5:$A$204,$A117)&gt;0,"Yes",""))</f>
        <v/>
      </c>
      <c r="R117" s="14">
        <f>IF($A117="","",IF($C117="","",DATE(YEAR($C117),MONTH($C117),1)))</f>
        <v/>
      </c>
    </row>
    <row r="118">
      <c r="A118" s="7" t="n"/>
      <c r="B118" s="7" t="n"/>
      <c r="C118" s="8" t="n"/>
      <c r="D118" s="8" t="n"/>
      <c r="E118" s="9">
        <f>IF($A118="","",IF($C118="","",IF($D118="",MAX(0,TODAY()-$C118),$D118-$C118)))</f>
        <v/>
      </c>
      <c r="F118" s="10">
        <f>IF($A118="","",IF($C118="","",IF($D118="","In transit",IF($E118&gt;0,"Late",IF($E118&lt;0,"Early","On time")))))</f>
        <v/>
      </c>
      <c r="G118" s="7" t="n"/>
      <c r="H118" s="7" t="n"/>
      <c r="I118" s="7" t="n"/>
      <c r="J118" s="7" t="n"/>
      <c r="K118" s="8" t="n"/>
      <c r="L118" s="7" t="n"/>
      <c r="M118" s="11" t="n"/>
      <c r="N118" s="12" t="n"/>
      <c r="O118" s="13">
        <f>IF($A118="","",IF(OR($M118="",$N118=""),"",IFERROR($N118/$M118,0)))</f>
        <v/>
      </c>
      <c r="P118" s="9">
        <f>IF($A118="","",IF(OR($K118="",$D118=""),"",$D118-$K118))</f>
        <v/>
      </c>
      <c r="Q118" s="10">
        <f>IF($A118="","",IF(COUNTIFS(Exceptions!$A$5:$A$204,$A118)&gt;0,"Yes",""))</f>
        <v/>
      </c>
      <c r="R118" s="14">
        <f>IF($A118="","",IF($C118="","",DATE(YEAR($C118),MONTH($C118),1)))</f>
        <v/>
      </c>
    </row>
    <row r="119">
      <c r="A119" s="7" t="n"/>
      <c r="B119" s="7" t="n"/>
      <c r="C119" s="8" t="n"/>
      <c r="D119" s="8" t="n"/>
      <c r="E119" s="9">
        <f>IF($A119="","",IF($C119="","",IF($D119="",MAX(0,TODAY()-$C119),$D119-$C119)))</f>
        <v/>
      </c>
      <c r="F119" s="10">
        <f>IF($A119="","",IF($C119="","",IF($D119="","In transit",IF($E119&gt;0,"Late",IF($E119&lt;0,"Early","On time")))))</f>
        <v/>
      </c>
      <c r="G119" s="7" t="n"/>
      <c r="H119" s="7" t="n"/>
      <c r="I119" s="7" t="n"/>
      <c r="J119" s="7" t="n"/>
      <c r="K119" s="8" t="n"/>
      <c r="L119" s="7" t="n"/>
      <c r="M119" s="11" t="n"/>
      <c r="N119" s="12" t="n"/>
      <c r="O119" s="13">
        <f>IF($A119="","",IF(OR($M119="",$N119=""),"",IFERROR($N119/$M119,0)))</f>
        <v/>
      </c>
      <c r="P119" s="9">
        <f>IF($A119="","",IF(OR($K119="",$D119=""),"",$D119-$K119))</f>
        <v/>
      </c>
      <c r="Q119" s="10">
        <f>IF($A119="","",IF(COUNTIFS(Exceptions!$A$5:$A$204,$A119)&gt;0,"Yes",""))</f>
        <v/>
      </c>
      <c r="R119" s="14">
        <f>IF($A119="","",IF($C119="","",DATE(YEAR($C119),MONTH($C119),1)))</f>
        <v/>
      </c>
    </row>
    <row r="120">
      <c r="A120" s="7" t="n"/>
      <c r="B120" s="7" t="n"/>
      <c r="C120" s="8" t="n"/>
      <c r="D120" s="8" t="n"/>
      <c r="E120" s="9">
        <f>IF($A120="","",IF($C120="","",IF($D120="",MAX(0,TODAY()-$C120),$D120-$C120)))</f>
        <v/>
      </c>
      <c r="F120" s="10">
        <f>IF($A120="","",IF($C120="","",IF($D120="","In transit",IF($E120&gt;0,"Late",IF($E120&lt;0,"Early","On time")))))</f>
        <v/>
      </c>
      <c r="G120" s="7" t="n"/>
      <c r="H120" s="7" t="n"/>
      <c r="I120" s="7" t="n"/>
      <c r="J120" s="7" t="n"/>
      <c r="K120" s="8" t="n"/>
      <c r="L120" s="7" t="n"/>
      <c r="M120" s="11" t="n"/>
      <c r="N120" s="12" t="n"/>
      <c r="O120" s="13">
        <f>IF($A120="","",IF(OR($M120="",$N120=""),"",IFERROR($N120/$M120,0)))</f>
        <v/>
      </c>
      <c r="P120" s="9">
        <f>IF($A120="","",IF(OR($K120="",$D120=""),"",$D120-$K120))</f>
        <v/>
      </c>
      <c r="Q120" s="10">
        <f>IF($A120="","",IF(COUNTIFS(Exceptions!$A$5:$A$204,$A120)&gt;0,"Yes",""))</f>
        <v/>
      </c>
      <c r="R120" s="14">
        <f>IF($A120="","",IF($C120="","",DATE(YEAR($C120),MONTH($C120),1)))</f>
        <v/>
      </c>
    </row>
    <row r="121">
      <c r="A121" s="7" t="n"/>
      <c r="B121" s="7" t="n"/>
      <c r="C121" s="8" t="n"/>
      <c r="D121" s="8" t="n"/>
      <c r="E121" s="9">
        <f>IF($A121="","",IF($C121="","",IF($D121="",MAX(0,TODAY()-$C121),$D121-$C121)))</f>
        <v/>
      </c>
      <c r="F121" s="10">
        <f>IF($A121="","",IF($C121="","",IF($D121="","In transit",IF($E121&gt;0,"Late",IF($E121&lt;0,"Early","On time")))))</f>
        <v/>
      </c>
      <c r="G121" s="7" t="n"/>
      <c r="H121" s="7" t="n"/>
      <c r="I121" s="7" t="n"/>
      <c r="J121" s="7" t="n"/>
      <c r="K121" s="8" t="n"/>
      <c r="L121" s="7" t="n"/>
      <c r="M121" s="11" t="n"/>
      <c r="N121" s="12" t="n"/>
      <c r="O121" s="13">
        <f>IF($A121="","",IF(OR($M121="",$N121=""),"",IFERROR($N121/$M121,0)))</f>
        <v/>
      </c>
      <c r="P121" s="9">
        <f>IF($A121="","",IF(OR($K121="",$D121=""),"",$D121-$K121))</f>
        <v/>
      </c>
      <c r="Q121" s="10">
        <f>IF($A121="","",IF(COUNTIFS(Exceptions!$A$5:$A$204,$A121)&gt;0,"Yes",""))</f>
        <v/>
      </c>
      <c r="R121" s="14">
        <f>IF($A121="","",IF($C121="","",DATE(YEAR($C121),MONTH($C121),1)))</f>
        <v/>
      </c>
    </row>
    <row r="122">
      <c r="A122" s="7" t="n"/>
      <c r="B122" s="7" t="n"/>
      <c r="C122" s="8" t="n"/>
      <c r="D122" s="8" t="n"/>
      <c r="E122" s="9">
        <f>IF($A122="","",IF($C122="","",IF($D122="",MAX(0,TODAY()-$C122),$D122-$C122)))</f>
        <v/>
      </c>
      <c r="F122" s="10">
        <f>IF($A122="","",IF($C122="","",IF($D122="","In transit",IF($E122&gt;0,"Late",IF($E122&lt;0,"Early","On time")))))</f>
        <v/>
      </c>
      <c r="G122" s="7" t="n"/>
      <c r="H122" s="7" t="n"/>
      <c r="I122" s="7" t="n"/>
      <c r="J122" s="7" t="n"/>
      <c r="K122" s="8" t="n"/>
      <c r="L122" s="7" t="n"/>
      <c r="M122" s="11" t="n"/>
      <c r="N122" s="12" t="n"/>
      <c r="O122" s="13">
        <f>IF($A122="","",IF(OR($M122="",$N122=""),"",IFERROR($N122/$M122,0)))</f>
        <v/>
      </c>
      <c r="P122" s="9">
        <f>IF($A122="","",IF(OR($K122="",$D122=""),"",$D122-$K122))</f>
        <v/>
      </c>
      <c r="Q122" s="10">
        <f>IF($A122="","",IF(COUNTIFS(Exceptions!$A$5:$A$204,$A122)&gt;0,"Yes",""))</f>
        <v/>
      </c>
      <c r="R122" s="14">
        <f>IF($A122="","",IF($C122="","",DATE(YEAR($C122),MONTH($C122),1)))</f>
        <v/>
      </c>
    </row>
    <row r="123">
      <c r="A123" s="7" t="n"/>
      <c r="B123" s="7" t="n"/>
      <c r="C123" s="8" t="n"/>
      <c r="D123" s="8" t="n"/>
      <c r="E123" s="9">
        <f>IF($A123="","",IF($C123="","",IF($D123="",MAX(0,TODAY()-$C123),$D123-$C123)))</f>
        <v/>
      </c>
      <c r="F123" s="10">
        <f>IF($A123="","",IF($C123="","",IF($D123="","In transit",IF($E123&gt;0,"Late",IF($E123&lt;0,"Early","On time")))))</f>
        <v/>
      </c>
      <c r="G123" s="7" t="n"/>
      <c r="H123" s="7" t="n"/>
      <c r="I123" s="7" t="n"/>
      <c r="J123" s="7" t="n"/>
      <c r="K123" s="8" t="n"/>
      <c r="L123" s="7" t="n"/>
      <c r="M123" s="11" t="n"/>
      <c r="N123" s="12" t="n"/>
      <c r="O123" s="13">
        <f>IF($A123="","",IF(OR($M123="",$N123=""),"",IFERROR($N123/$M123,0)))</f>
        <v/>
      </c>
      <c r="P123" s="9">
        <f>IF($A123="","",IF(OR($K123="",$D123=""),"",$D123-$K123))</f>
        <v/>
      </c>
      <c r="Q123" s="10">
        <f>IF($A123="","",IF(COUNTIFS(Exceptions!$A$5:$A$204,$A123)&gt;0,"Yes",""))</f>
        <v/>
      </c>
      <c r="R123" s="14">
        <f>IF($A123="","",IF($C123="","",DATE(YEAR($C123),MONTH($C123),1)))</f>
        <v/>
      </c>
    </row>
    <row r="124">
      <c r="A124" s="7" t="n"/>
      <c r="B124" s="7" t="n"/>
      <c r="C124" s="8" t="n"/>
      <c r="D124" s="8" t="n"/>
      <c r="E124" s="9">
        <f>IF($A124="","",IF($C124="","",IF($D124="",MAX(0,TODAY()-$C124),$D124-$C124)))</f>
        <v/>
      </c>
      <c r="F124" s="10">
        <f>IF($A124="","",IF($C124="","",IF($D124="","In transit",IF($E124&gt;0,"Late",IF($E124&lt;0,"Early","On time")))))</f>
        <v/>
      </c>
      <c r="G124" s="7" t="n"/>
      <c r="H124" s="7" t="n"/>
      <c r="I124" s="7" t="n"/>
      <c r="J124" s="7" t="n"/>
      <c r="K124" s="8" t="n"/>
      <c r="L124" s="7" t="n"/>
      <c r="M124" s="11" t="n"/>
      <c r="N124" s="12" t="n"/>
      <c r="O124" s="13">
        <f>IF($A124="","",IF(OR($M124="",$N124=""),"",IFERROR($N124/$M124,0)))</f>
        <v/>
      </c>
      <c r="P124" s="9">
        <f>IF($A124="","",IF(OR($K124="",$D124=""),"",$D124-$K124))</f>
        <v/>
      </c>
      <c r="Q124" s="10">
        <f>IF($A124="","",IF(COUNTIFS(Exceptions!$A$5:$A$204,$A124)&gt;0,"Yes",""))</f>
        <v/>
      </c>
      <c r="R124" s="14">
        <f>IF($A124="","",IF($C124="","",DATE(YEAR($C124),MONTH($C124),1)))</f>
        <v/>
      </c>
    </row>
    <row r="125">
      <c r="A125" s="7" t="n"/>
      <c r="B125" s="7" t="n"/>
      <c r="C125" s="8" t="n"/>
      <c r="D125" s="8" t="n"/>
      <c r="E125" s="9">
        <f>IF($A125="","",IF($C125="","",IF($D125="",MAX(0,TODAY()-$C125),$D125-$C125)))</f>
        <v/>
      </c>
      <c r="F125" s="10">
        <f>IF($A125="","",IF($C125="","",IF($D125="","In transit",IF($E125&gt;0,"Late",IF($E125&lt;0,"Early","On time")))))</f>
        <v/>
      </c>
      <c r="G125" s="7" t="n"/>
      <c r="H125" s="7" t="n"/>
      <c r="I125" s="7" t="n"/>
      <c r="J125" s="7" t="n"/>
      <c r="K125" s="8" t="n"/>
      <c r="L125" s="7" t="n"/>
      <c r="M125" s="11" t="n"/>
      <c r="N125" s="12" t="n"/>
      <c r="O125" s="13">
        <f>IF($A125="","",IF(OR($M125="",$N125=""),"",IFERROR($N125/$M125,0)))</f>
        <v/>
      </c>
      <c r="P125" s="9">
        <f>IF($A125="","",IF(OR($K125="",$D125=""),"",$D125-$K125))</f>
        <v/>
      </c>
      <c r="Q125" s="10">
        <f>IF($A125="","",IF(COUNTIFS(Exceptions!$A$5:$A$204,$A125)&gt;0,"Yes",""))</f>
        <v/>
      </c>
      <c r="R125" s="14">
        <f>IF($A125="","",IF($C125="","",DATE(YEAR($C125),MONTH($C125),1)))</f>
        <v/>
      </c>
    </row>
    <row r="126">
      <c r="A126" s="7" t="n"/>
      <c r="B126" s="7" t="n"/>
      <c r="C126" s="8" t="n"/>
      <c r="D126" s="8" t="n"/>
      <c r="E126" s="9">
        <f>IF($A126="","",IF($C126="","",IF($D126="",MAX(0,TODAY()-$C126),$D126-$C126)))</f>
        <v/>
      </c>
      <c r="F126" s="10">
        <f>IF($A126="","",IF($C126="","",IF($D126="","In transit",IF($E126&gt;0,"Late",IF($E126&lt;0,"Early","On time")))))</f>
        <v/>
      </c>
      <c r="G126" s="7" t="n"/>
      <c r="H126" s="7" t="n"/>
      <c r="I126" s="7" t="n"/>
      <c r="J126" s="7" t="n"/>
      <c r="K126" s="8" t="n"/>
      <c r="L126" s="7" t="n"/>
      <c r="M126" s="11" t="n"/>
      <c r="N126" s="12" t="n"/>
      <c r="O126" s="13">
        <f>IF($A126="","",IF(OR($M126="",$N126=""),"",IFERROR($N126/$M126,0)))</f>
        <v/>
      </c>
      <c r="P126" s="9">
        <f>IF($A126="","",IF(OR($K126="",$D126=""),"",$D126-$K126))</f>
        <v/>
      </c>
      <c r="Q126" s="10">
        <f>IF($A126="","",IF(COUNTIFS(Exceptions!$A$5:$A$204,$A126)&gt;0,"Yes",""))</f>
        <v/>
      </c>
      <c r="R126" s="14">
        <f>IF($A126="","",IF($C126="","",DATE(YEAR($C126),MONTH($C126),1)))</f>
        <v/>
      </c>
    </row>
    <row r="127">
      <c r="A127" s="7" t="n"/>
      <c r="B127" s="7" t="n"/>
      <c r="C127" s="8" t="n"/>
      <c r="D127" s="8" t="n"/>
      <c r="E127" s="9">
        <f>IF($A127="","",IF($C127="","",IF($D127="",MAX(0,TODAY()-$C127),$D127-$C127)))</f>
        <v/>
      </c>
      <c r="F127" s="10">
        <f>IF($A127="","",IF($C127="","",IF($D127="","In transit",IF($E127&gt;0,"Late",IF($E127&lt;0,"Early","On time")))))</f>
        <v/>
      </c>
      <c r="G127" s="7" t="n"/>
      <c r="H127" s="7" t="n"/>
      <c r="I127" s="7" t="n"/>
      <c r="J127" s="7" t="n"/>
      <c r="K127" s="8" t="n"/>
      <c r="L127" s="7" t="n"/>
      <c r="M127" s="11" t="n"/>
      <c r="N127" s="12" t="n"/>
      <c r="O127" s="13">
        <f>IF($A127="","",IF(OR($M127="",$N127=""),"",IFERROR($N127/$M127,0)))</f>
        <v/>
      </c>
      <c r="P127" s="9">
        <f>IF($A127="","",IF(OR($K127="",$D127=""),"",$D127-$K127))</f>
        <v/>
      </c>
      <c r="Q127" s="10">
        <f>IF($A127="","",IF(COUNTIFS(Exceptions!$A$5:$A$204,$A127)&gt;0,"Yes",""))</f>
        <v/>
      </c>
      <c r="R127" s="14">
        <f>IF($A127="","",IF($C127="","",DATE(YEAR($C127),MONTH($C127),1)))</f>
        <v/>
      </c>
    </row>
    <row r="128">
      <c r="A128" s="7" t="n"/>
      <c r="B128" s="7" t="n"/>
      <c r="C128" s="8" t="n"/>
      <c r="D128" s="8" t="n"/>
      <c r="E128" s="9">
        <f>IF($A128="","",IF($C128="","",IF($D128="",MAX(0,TODAY()-$C128),$D128-$C128)))</f>
        <v/>
      </c>
      <c r="F128" s="10">
        <f>IF($A128="","",IF($C128="","",IF($D128="","In transit",IF($E128&gt;0,"Late",IF($E128&lt;0,"Early","On time")))))</f>
        <v/>
      </c>
      <c r="G128" s="7" t="n"/>
      <c r="H128" s="7" t="n"/>
      <c r="I128" s="7" t="n"/>
      <c r="J128" s="7" t="n"/>
      <c r="K128" s="8" t="n"/>
      <c r="L128" s="7" t="n"/>
      <c r="M128" s="11" t="n"/>
      <c r="N128" s="12" t="n"/>
      <c r="O128" s="13">
        <f>IF($A128="","",IF(OR($M128="",$N128=""),"",IFERROR($N128/$M128,0)))</f>
        <v/>
      </c>
      <c r="P128" s="9">
        <f>IF($A128="","",IF(OR($K128="",$D128=""),"",$D128-$K128))</f>
        <v/>
      </c>
      <c r="Q128" s="10">
        <f>IF($A128="","",IF(COUNTIFS(Exceptions!$A$5:$A$204,$A128)&gt;0,"Yes",""))</f>
        <v/>
      </c>
      <c r="R128" s="14">
        <f>IF($A128="","",IF($C128="","",DATE(YEAR($C128),MONTH($C128),1)))</f>
        <v/>
      </c>
    </row>
    <row r="129">
      <c r="A129" s="7" t="n"/>
      <c r="B129" s="7" t="n"/>
      <c r="C129" s="8" t="n"/>
      <c r="D129" s="8" t="n"/>
      <c r="E129" s="9">
        <f>IF($A129="","",IF($C129="","",IF($D129="",MAX(0,TODAY()-$C129),$D129-$C129)))</f>
        <v/>
      </c>
      <c r="F129" s="10">
        <f>IF($A129="","",IF($C129="","",IF($D129="","In transit",IF($E129&gt;0,"Late",IF($E129&lt;0,"Early","On time")))))</f>
        <v/>
      </c>
      <c r="G129" s="7" t="n"/>
      <c r="H129" s="7" t="n"/>
      <c r="I129" s="7" t="n"/>
      <c r="J129" s="7" t="n"/>
      <c r="K129" s="8" t="n"/>
      <c r="L129" s="7" t="n"/>
      <c r="M129" s="11" t="n"/>
      <c r="N129" s="12" t="n"/>
      <c r="O129" s="13">
        <f>IF($A129="","",IF(OR($M129="",$N129=""),"",IFERROR($N129/$M129,0)))</f>
        <v/>
      </c>
      <c r="P129" s="9">
        <f>IF($A129="","",IF(OR($K129="",$D129=""),"",$D129-$K129))</f>
        <v/>
      </c>
      <c r="Q129" s="10">
        <f>IF($A129="","",IF(COUNTIFS(Exceptions!$A$5:$A$204,$A129)&gt;0,"Yes",""))</f>
        <v/>
      </c>
      <c r="R129" s="14">
        <f>IF($A129="","",IF($C129="","",DATE(YEAR($C129),MONTH($C129),1)))</f>
        <v/>
      </c>
    </row>
    <row r="130">
      <c r="A130" s="7" t="n"/>
      <c r="B130" s="7" t="n"/>
      <c r="C130" s="8" t="n"/>
      <c r="D130" s="8" t="n"/>
      <c r="E130" s="9">
        <f>IF($A130="","",IF($C130="","",IF($D130="",MAX(0,TODAY()-$C130),$D130-$C130)))</f>
        <v/>
      </c>
      <c r="F130" s="10">
        <f>IF($A130="","",IF($C130="","",IF($D130="","In transit",IF($E130&gt;0,"Late",IF($E130&lt;0,"Early","On time")))))</f>
        <v/>
      </c>
      <c r="G130" s="7" t="n"/>
      <c r="H130" s="7" t="n"/>
      <c r="I130" s="7" t="n"/>
      <c r="J130" s="7" t="n"/>
      <c r="K130" s="8" t="n"/>
      <c r="L130" s="7" t="n"/>
      <c r="M130" s="11" t="n"/>
      <c r="N130" s="12" t="n"/>
      <c r="O130" s="13">
        <f>IF($A130="","",IF(OR($M130="",$N130=""),"",IFERROR($N130/$M130,0)))</f>
        <v/>
      </c>
      <c r="P130" s="9">
        <f>IF($A130="","",IF(OR($K130="",$D130=""),"",$D130-$K130))</f>
        <v/>
      </c>
      <c r="Q130" s="10">
        <f>IF($A130="","",IF(COUNTIFS(Exceptions!$A$5:$A$204,$A130)&gt;0,"Yes",""))</f>
        <v/>
      </c>
      <c r="R130" s="14">
        <f>IF($A130="","",IF($C130="","",DATE(YEAR($C130),MONTH($C130),1)))</f>
        <v/>
      </c>
    </row>
    <row r="131">
      <c r="A131" s="7" t="n"/>
      <c r="B131" s="7" t="n"/>
      <c r="C131" s="8" t="n"/>
      <c r="D131" s="8" t="n"/>
      <c r="E131" s="9">
        <f>IF($A131="","",IF($C131="","",IF($D131="",MAX(0,TODAY()-$C131),$D131-$C131)))</f>
        <v/>
      </c>
      <c r="F131" s="10">
        <f>IF($A131="","",IF($C131="","",IF($D131="","In transit",IF($E131&gt;0,"Late",IF($E131&lt;0,"Early","On time")))))</f>
        <v/>
      </c>
      <c r="G131" s="7" t="n"/>
      <c r="H131" s="7" t="n"/>
      <c r="I131" s="7" t="n"/>
      <c r="J131" s="7" t="n"/>
      <c r="K131" s="8" t="n"/>
      <c r="L131" s="7" t="n"/>
      <c r="M131" s="11" t="n"/>
      <c r="N131" s="12" t="n"/>
      <c r="O131" s="13">
        <f>IF($A131="","",IF(OR($M131="",$N131=""),"",IFERROR($N131/$M131,0)))</f>
        <v/>
      </c>
      <c r="P131" s="9">
        <f>IF($A131="","",IF(OR($K131="",$D131=""),"",$D131-$K131))</f>
        <v/>
      </c>
      <c r="Q131" s="10">
        <f>IF($A131="","",IF(COUNTIFS(Exceptions!$A$5:$A$204,$A131)&gt;0,"Yes",""))</f>
        <v/>
      </c>
      <c r="R131" s="14">
        <f>IF($A131="","",IF($C131="","",DATE(YEAR($C131),MONTH($C131),1)))</f>
        <v/>
      </c>
    </row>
    <row r="132">
      <c r="A132" s="7" t="n"/>
      <c r="B132" s="7" t="n"/>
      <c r="C132" s="8" t="n"/>
      <c r="D132" s="8" t="n"/>
      <c r="E132" s="9">
        <f>IF($A132="","",IF($C132="","",IF($D132="",MAX(0,TODAY()-$C132),$D132-$C132)))</f>
        <v/>
      </c>
      <c r="F132" s="10">
        <f>IF($A132="","",IF($C132="","",IF($D132="","In transit",IF($E132&gt;0,"Late",IF($E132&lt;0,"Early","On time")))))</f>
        <v/>
      </c>
      <c r="G132" s="7" t="n"/>
      <c r="H132" s="7" t="n"/>
      <c r="I132" s="7" t="n"/>
      <c r="J132" s="7" t="n"/>
      <c r="K132" s="8" t="n"/>
      <c r="L132" s="7" t="n"/>
      <c r="M132" s="11" t="n"/>
      <c r="N132" s="12" t="n"/>
      <c r="O132" s="13">
        <f>IF($A132="","",IF(OR($M132="",$N132=""),"",IFERROR($N132/$M132,0)))</f>
        <v/>
      </c>
      <c r="P132" s="9">
        <f>IF($A132="","",IF(OR($K132="",$D132=""),"",$D132-$K132))</f>
        <v/>
      </c>
      <c r="Q132" s="10">
        <f>IF($A132="","",IF(COUNTIFS(Exceptions!$A$5:$A$204,$A132)&gt;0,"Yes",""))</f>
        <v/>
      </c>
      <c r="R132" s="14">
        <f>IF($A132="","",IF($C132="","",DATE(YEAR($C132),MONTH($C132),1)))</f>
        <v/>
      </c>
    </row>
    <row r="133">
      <c r="A133" s="7" t="n"/>
      <c r="B133" s="7" t="n"/>
      <c r="C133" s="8" t="n"/>
      <c r="D133" s="8" t="n"/>
      <c r="E133" s="9">
        <f>IF($A133="","",IF($C133="","",IF($D133="",MAX(0,TODAY()-$C133),$D133-$C133)))</f>
        <v/>
      </c>
      <c r="F133" s="10">
        <f>IF($A133="","",IF($C133="","",IF($D133="","In transit",IF($E133&gt;0,"Late",IF($E133&lt;0,"Early","On time")))))</f>
        <v/>
      </c>
      <c r="G133" s="7" t="n"/>
      <c r="H133" s="7" t="n"/>
      <c r="I133" s="7" t="n"/>
      <c r="J133" s="7" t="n"/>
      <c r="K133" s="8" t="n"/>
      <c r="L133" s="7" t="n"/>
      <c r="M133" s="11" t="n"/>
      <c r="N133" s="12" t="n"/>
      <c r="O133" s="13">
        <f>IF($A133="","",IF(OR($M133="",$N133=""),"",IFERROR($N133/$M133,0)))</f>
        <v/>
      </c>
      <c r="P133" s="9">
        <f>IF($A133="","",IF(OR($K133="",$D133=""),"",$D133-$K133))</f>
        <v/>
      </c>
      <c r="Q133" s="10">
        <f>IF($A133="","",IF(COUNTIFS(Exceptions!$A$5:$A$204,$A133)&gt;0,"Yes",""))</f>
        <v/>
      </c>
      <c r="R133" s="14">
        <f>IF($A133="","",IF($C133="","",DATE(YEAR($C133),MONTH($C133),1)))</f>
        <v/>
      </c>
    </row>
    <row r="134">
      <c r="A134" s="7" t="n"/>
      <c r="B134" s="7" t="n"/>
      <c r="C134" s="8" t="n"/>
      <c r="D134" s="8" t="n"/>
      <c r="E134" s="9">
        <f>IF($A134="","",IF($C134="","",IF($D134="",MAX(0,TODAY()-$C134),$D134-$C134)))</f>
        <v/>
      </c>
      <c r="F134" s="10">
        <f>IF($A134="","",IF($C134="","",IF($D134="","In transit",IF($E134&gt;0,"Late",IF($E134&lt;0,"Early","On time")))))</f>
        <v/>
      </c>
      <c r="G134" s="7" t="n"/>
      <c r="H134" s="7" t="n"/>
      <c r="I134" s="7" t="n"/>
      <c r="J134" s="7" t="n"/>
      <c r="K134" s="8" t="n"/>
      <c r="L134" s="7" t="n"/>
      <c r="M134" s="11" t="n"/>
      <c r="N134" s="12" t="n"/>
      <c r="O134" s="13">
        <f>IF($A134="","",IF(OR($M134="",$N134=""),"",IFERROR($N134/$M134,0)))</f>
        <v/>
      </c>
      <c r="P134" s="9">
        <f>IF($A134="","",IF(OR($K134="",$D134=""),"",$D134-$K134))</f>
        <v/>
      </c>
      <c r="Q134" s="10">
        <f>IF($A134="","",IF(COUNTIFS(Exceptions!$A$5:$A$204,$A134)&gt;0,"Yes",""))</f>
        <v/>
      </c>
      <c r="R134" s="14">
        <f>IF($A134="","",IF($C134="","",DATE(YEAR($C134),MONTH($C134),1)))</f>
        <v/>
      </c>
    </row>
    <row r="135">
      <c r="A135" s="7" t="n"/>
      <c r="B135" s="7" t="n"/>
      <c r="C135" s="8" t="n"/>
      <c r="D135" s="8" t="n"/>
      <c r="E135" s="9">
        <f>IF($A135="","",IF($C135="","",IF($D135="",MAX(0,TODAY()-$C135),$D135-$C135)))</f>
        <v/>
      </c>
      <c r="F135" s="10">
        <f>IF($A135="","",IF($C135="","",IF($D135="","In transit",IF($E135&gt;0,"Late",IF($E135&lt;0,"Early","On time")))))</f>
        <v/>
      </c>
      <c r="G135" s="7" t="n"/>
      <c r="H135" s="7" t="n"/>
      <c r="I135" s="7" t="n"/>
      <c r="J135" s="7" t="n"/>
      <c r="K135" s="8" t="n"/>
      <c r="L135" s="7" t="n"/>
      <c r="M135" s="11" t="n"/>
      <c r="N135" s="12" t="n"/>
      <c r="O135" s="13">
        <f>IF($A135="","",IF(OR($M135="",$N135=""),"",IFERROR($N135/$M135,0)))</f>
        <v/>
      </c>
      <c r="P135" s="9">
        <f>IF($A135="","",IF(OR($K135="",$D135=""),"",$D135-$K135))</f>
        <v/>
      </c>
      <c r="Q135" s="10">
        <f>IF($A135="","",IF(COUNTIFS(Exceptions!$A$5:$A$204,$A135)&gt;0,"Yes",""))</f>
        <v/>
      </c>
      <c r="R135" s="14">
        <f>IF($A135="","",IF($C135="","",DATE(YEAR($C135),MONTH($C135),1)))</f>
        <v/>
      </c>
    </row>
    <row r="136">
      <c r="A136" s="7" t="n"/>
      <c r="B136" s="7" t="n"/>
      <c r="C136" s="8" t="n"/>
      <c r="D136" s="8" t="n"/>
      <c r="E136" s="9">
        <f>IF($A136="","",IF($C136="","",IF($D136="",MAX(0,TODAY()-$C136),$D136-$C136)))</f>
        <v/>
      </c>
      <c r="F136" s="10">
        <f>IF($A136="","",IF($C136="","",IF($D136="","In transit",IF($E136&gt;0,"Late",IF($E136&lt;0,"Early","On time")))))</f>
        <v/>
      </c>
      <c r="G136" s="7" t="n"/>
      <c r="H136" s="7" t="n"/>
      <c r="I136" s="7" t="n"/>
      <c r="J136" s="7" t="n"/>
      <c r="K136" s="8" t="n"/>
      <c r="L136" s="7" t="n"/>
      <c r="M136" s="11" t="n"/>
      <c r="N136" s="12" t="n"/>
      <c r="O136" s="13">
        <f>IF($A136="","",IF(OR($M136="",$N136=""),"",IFERROR($N136/$M136,0)))</f>
        <v/>
      </c>
      <c r="P136" s="9">
        <f>IF($A136="","",IF(OR($K136="",$D136=""),"",$D136-$K136))</f>
        <v/>
      </c>
      <c r="Q136" s="10">
        <f>IF($A136="","",IF(COUNTIFS(Exceptions!$A$5:$A$204,$A136)&gt;0,"Yes",""))</f>
        <v/>
      </c>
      <c r="R136" s="14">
        <f>IF($A136="","",IF($C136="","",DATE(YEAR($C136),MONTH($C136),1)))</f>
        <v/>
      </c>
    </row>
    <row r="137">
      <c r="A137" s="7" t="n"/>
      <c r="B137" s="7" t="n"/>
      <c r="C137" s="8" t="n"/>
      <c r="D137" s="8" t="n"/>
      <c r="E137" s="9">
        <f>IF($A137="","",IF($C137="","",IF($D137="",MAX(0,TODAY()-$C137),$D137-$C137)))</f>
        <v/>
      </c>
      <c r="F137" s="10">
        <f>IF($A137="","",IF($C137="","",IF($D137="","In transit",IF($E137&gt;0,"Late",IF($E137&lt;0,"Early","On time")))))</f>
        <v/>
      </c>
      <c r="G137" s="7" t="n"/>
      <c r="H137" s="7" t="n"/>
      <c r="I137" s="7" t="n"/>
      <c r="J137" s="7" t="n"/>
      <c r="K137" s="8" t="n"/>
      <c r="L137" s="7" t="n"/>
      <c r="M137" s="11" t="n"/>
      <c r="N137" s="12" t="n"/>
      <c r="O137" s="13">
        <f>IF($A137="","",IF(OR($M137="",$N137=""),"",IFERROR($N137/$M137,0)))</f>
        <v/>
      </c>
      <c r="P137" s="9">
        <f>IF($A137="","",IF(OR($K137="",$D137=""),"",$D137-$K137))</f>
        <v/>
      </c>
      <c r="Q137" s="10">
        <f>IF($A137="","",IF(COUNTIFS(Exceptions!$A$5:$A$204,$A137)&gt;0,"Yes",""))</f>
        <v/>
      </c>
      <c r="R137" s="14">
        <f>IF($A137="","",IF($C137="","",DATE(YEAR($C137),MONTH($C137),1)))</f>
        <v/>
      </c>
    </row>
    <row r="138">
      <c r="A138" s="7" t="n"/>
      <c r="B138" s="7" t="n"/>
      <c r="C138" s="8" t="n"/>
      <c r="D138" s="8" t="n"/>
      <c r="E138" s="9">
        <f>IF($A138="","",IF($C138="","",IF($D138="",MAX(0,TODAY()-$C138),$D138-$C138)))</f>
        <v/>
      </c>
      <c r="F138" s="10">
        <f>IF($A138="","",IF($C138="","",IF($D138="","In transit",IF($E138&gt;0,"Late",IF($E138&lt;0,"Early","On time")))))</f>
        <v/>
      </c>
      <c r="G138" s="7" t="n"/>
      <c r="H138" s="7" t="n"/>
      <c r="I138" s="7" t="n"/>
      <c r="J138" s="7" t="n"/>
      <c r="K138" s="8" t="n"/>
      <c r="L138" s="7" t="n"/>
      <c r="M138" s="11" t="n"/>
      <c r="N138" s="12" t="n"/>
      <c r="O138" s="13">
        <f>IF($A138="","",IF(OR($M138="",$N138=""),"",IFERROR($N138/$M138,0)))</f>
        <v/>
      </c>
      <c r="P138" s="9">
        <f>IF($A138="","",IF(OR($K138="",$D138=""),"",$D138-$K138))</f>
        <v/>
      </c>
      <c r="Q138" s="10">
        <f>IF($A138="","",IF(COUNTIFS(Exceptions!$A$5:$A$204,$A138)&gt;0,"Yes",""))</f>
        <v/>
      </c>
      <c r="R138" s="14">
        <f>IF($A138="","",IF($C138="","",DATE(YEAR($C138),MONTH($C138),1)))</f>
        <v/>
      </c>
    </row>
    <row r="139">
      <c r="A139" s="7" t="n"/>
      <c r="B139" s="7" t="n"/>
      <c r="C139" s="8" t="n"/>
      <c r="D139" s="8" t="n"/>
      <c r="E139" s="9">
        <f>IF($A139="","",IF($C139="","",IF($D139="",MAX(0,TODAY()-$C139),$D139-$C139)))</f>
        <v/>
      </c>
      <c r="F139" s="10">
        <f>IF($A139="","",IF($C139="","",IF($D139="","In transit",IF($E139&gt;0,"Late",IF($E139&lt;0,"Early","On time")))))</f>
        <v/>
      </c>
      <c r="G139" s="7" t="n"/>
      <c r="H139" s="7" t="n"/>
      <c r="I139" s="7" t="n"/>
      <c r="J139" s="7" t="n"/>
      <c r="K139" s="8" t="n"/>
      <c r="L139" s="7" t="n"/>
      <c r="M139" s="11" t="n"/>
      <c r="N139" s="12" t="n"/>
      <c r="O139" s="13">
        <f>IF($A139="","",IF(OR($M139="",$N139=""),"",IFERROR($N139/$M139,0)))</f>
        <v/>
      </c>
      <c r="P139" s="9">
        <f>IF($A139="","",IF(OR($K139="",$D139=""),"",$D139-$K139))</f>
        <v/>
      </c>
      <c r="Q139" s="10">
        <f>IF($A139="","",IF(COUNTIFS(Exceptions!$A$5:$A$204,$A139)&gt;0,"Yes",""))</f>
        <v/>
      </c>
      <c r="R139" s="14">
        <f>IF($A139="","",IF($C139="","",DATE(YEAR($C139),MONTH($C139),1)))</f>
        <v/>
      </c>
    </row>
    <row r="140">
      <c r="A140" s="7" t="n"/>
      <c r="B140" s="7" t="n"/>
      <c r="C140" s="8" t="n"/>
      <c r="D140" s="8" t="n"/>
      <c r="E140" s="9">
        <f>IF($A140="","",IF($C140="","",IF($D140="",MAX(0,TODAY()-$C140),$D140-$C140)))</f>
        <v/>
      </c>
      <c r="F140" s="10">
        <f>IF($A140="","",IF($C140="","",IF($D140="","In transit",IF($E140&gt;0,"Late",IF($E140&lt;0,"Early","On time")))))</f>
        <v/>
      </c>
      <c r="G140" s="7" t="n"/>
      <c r="H140" s="7" t="n"/>
      <c r="I140" s="7" t="n"/>
      <c r="J140" s="7" t="n"/>
      <c r="K140" s="8" t="n"/>
      <c r="L140" s="7" t="n"/>
      <c r="M140" s="11" t="n"/>
      <c r="N140" s="12" t="n"/>
      <c r="O140" s="13">
        <f>IF($A140="","",IF(OR($M140="",$N140=""),"",IFERROR($N140/$M140,0)))</f>
        <v/>
      </c>
      <c r="P140" s="9">
        <f>IF($A140="","",IF(OR($K140="",$D140=""),"",$D140-$K140))</f>
        <v/>
      </c>
      <c r="Q140" s="10">
        <f>IF($A140="","",IF(COUNTIFS(Exceptions!$A$5:$A$204,$A140)&gt;0,"Yes",""))</f>
        <v/>
      </c>
      <c r="R140" s="14">
        <f>IF($A140="","",IF($C140="","",DATE(YEAR($C140),MONTH($C140),1)))</f>
        <v/>
      </c>
    </row>
    <row r="141">
      <c r="A141" s="7" t="n"/>
      <c r="B141" s="7" t="n"/>
      <c r="C141" s="8" t="n"/>
      <c r="D141" s="8" t="n"/>
      <c r="E141" s="9">
        <f>IF($A141="","",IF($C141="","",IF($D141="",MAX(0,TODAY()-$C141),$D141-$C141)))</f>
        <v/>
      </c>
      <c r="F141" s="10">
        <f>IF($A141="","",IF($C141="","",IF($D141="","In transit",IF($E141&gt;0,"Late",IF($E141&lt;0,"Early","On time")))))</f>
        <v/>
      </c>
      <c r="G141" s="7" t="n"/>
      <c r="H141" s="7" t="n"/>
      <c r="I141" s="7" t="n"/>
      <c r="J141" s="7" t="n"/>
      <c r="K141" s="8" t="n"/>
      <c r="L141" s="7" t="n"/>
      <c r="M141" s="11" t="n"/>
      <c r="N141" s="12" t="n"/>
      <c r="O141" s="13">
        <f>IF($A141="","",IF(OR($M141="",$N141=""),"",IFERROR($N141/$M141,0)))</f>
        <v/>
      </c>
      <c r="P141" s="9">
        <f>IF($A141="","",IF(OR($K141="",$D141=""),"",$D141-$K141))</f>
        <v/>
      </c>
      <c r="Q141" s="10">
        <f>IF($A141="","",IF(COUNTIFS(Exceptions!$A$5:$A$204,$A141)&gt;0,"Yes",""))</f>
        <v/>
      </c>
      <c r="R141" s="14">
        <f>IF($A141="","",IF($C141="","",DATE(YEAR($C141),MONTH($C141),1)))</f>
        <v/>
      </c>
    </row>
    <row r="142">
      <c r="A142" s="7" t="n"/>
      <c r="B142" s="7" t="n"/>
      <c r="C142" s="8" t="n"/>
      <c r="D142" s="8" t="n"/>
      <c r="E142" s="9">
        <f>IF($A142="","",IF($C142="","",IF($D142="",MAX(0,TODAY()-$C142),$D142-$C142)))</f>
        <v/>
      </c>
      <c r="F142" s="10">
        <f>IF($A142="","",IF($C142="","",IF($D142="","In transit",IF($E142&gt;0,"Late",IF($E142&lt;0,"Early","On time")))))</f>
        <v/>
      </c>
      <c r="G142" s="7" t="n"/>
      <c r="H142" s="7" t="n"/>
      <c r="I142" s="7" t="n"/>
      <c r="J142" s="7" t="n"/>
      <c r="K142" s="8" t="n"/>
      <c r="L142" s="7" t="n"/>
      <c r="M142" s="11" t="n"/>
      <c r="N142" s="12" t="n"/>
      <c r="O142" s="13">
        <f>IF($A142="","",IF(OR($M142="",$N142=""),"",IFERROR($N142/$M142,0)))</f>
        <v/>
      </c>
      <c r="P142" s="9">
        <f>IF($A142="","",IF(OR($K142="",$D142=""),"",$D142-$K142))</f>
        <v/>
      </c>
      <c r="Q142" s="10">
        <f>IF($A142="","",IF(COUNTIFS(Exceptions!$A$5:$A$204,$A142)&gt;0,"Yes",""))</f>
        <v/>
      </c>
      <c r="R142" s="14">
        <f>IF($A142="","",IF($C142="","",DATE(YEAR($C142),MONTH($C142),1)))</f>
        <v/>
      </c>
    </row>
    <row r="143">
      <c r="A143" s="7" t="n"/>
      <c r="B143" s="7" t="n"/>
      <c r="C143" s="8" t="n"/>
      <c r="D143" s="8" t="n"/>
      <c r="E143" s="9">
        <f>IF($A143="","",IF($C143="","",IF($D143="",MAX(0,TODAY()-$C143),$D143-$C143)))</f>
        <v/>
      </c>
      <c r="F143" s="10">
        <f>IF($A143="","",IF($C143="","",IF($D143="","In transit",IF($E143&gt;0,"Late",IF($E143&lt;0,"Early","On time")))))</f>
        <v/>
      </c>
      <c r="G143" s="7" t="n"/>
      <c r="H143" s="7" t="n"/>
      <c r="I143" s="7" t="n"/>
      <c r="J143" s="7" t="n"/>
      <c r="K143" s="8" t="n"/>
      <c r="L143" s="7" t="n"/>
      <c r="M143" s="11" t="n"/>
      <c r="N143" s="12" t="n"/>
      <c r="O143" s="13">
        <f>IF($A143="","",IF(OR($M143="",$N143=""),"",IFERROR($N143/$M143,0)))</f>
        <v/>
      </c>
      <c r="P143" s="9">
        <f>IF($A143="","",IF(OR($K143="",$D143=""),"",$D143-$K143))</f>
        <v/>
      </c>
      <c r="Q143" s="10">
        <f>IF($A143="","",IF(COUNTIFS(Exceptions!$A$5:$A$204,$A143)&gt;0,"Yes",""))</f>
        <v/>
      </c>
      <c r="R143" s="14">
        <f>IF($A143="","",IF($C143="","",DATE(YEAR($C143),MONTH($C143),1)))</f>
        <v/>
      </c>
    </row>
    <row r="144">
      <c r="A144" s="7" t="n"/>
      <c r="B144" s="7" t="n"/>
      <c r="C144" s="8" t="n"/>
      <c r="D144" s="8" t="n"/>
      <c r="E144" s="9">
        <f>IF($A144="","",IF($C144="","",IF($D144="",MAX(0,TODAY()-$C144),$D144-$C144)))</f>
        <v/>
      </c>
      <c r="F144" s="10">
        <f>IF($A144="","",IF($C144="","",IF($D144="","In transit",IF($E144&gt;0,"Late",IF($E144&lt;0,"Early","On time")))))</f>
        <v/>
      </c>
      <c r="G144" s="7" t="n"/>
      <c r="H144" s="7" t="n"/>
      <c r="I144" s="7" t="n"/>
      <c r="J144" s="7" t="n"/>
      <c r="K144" s="8" t="n"/>
      <c r="L144" s="7" t="n"/>
      <c r="M144" s="11" t="n"/>
      <c r="N144" s="12" t="n"/>
      <c r="O144" s="13">
        <f>IF($A144="","",IF(OR($M144="",$N144=""),"",IFERROR($N144/$M144,0)))</f>
        <v/>
      </c>
      <c r="P144" s="9">
        <f>IF($A144="","",IF(OR($K144="",$D144=""),"",$D144-$K144))</f>
        <v/>
      </c>
      <c r="Q144" s="10">
        <f>IF($A144="","",IF(COUNTIFS(Exceptions!$A$5:$A$204,$A144)&gt;0,"Yes",""))</f>
        <v/>
      </c>
      <c r="R144" s="14">
        <f>IF($A144="","",IF($C144="","",DATE(YEAR($C144),MONTH($C144),1)))</f>
        <v/>
      </c>
    </row>
    <row r="145">
      <c r="A145" s="7" t="n"/>
      <c r="B145" s="7" t="n"/>
      <c r="C145" s="8" t="n"/>
      <c r="D145" s="8" t="n"/>
      <c r="E145" s="9">
        <f>IF($A145="","",IF($C145="","",IF($D145="",MAX(0,TODAY()-$C145),$D145-$C145)))</f>
        <v/>
      </c>
      <c r="F145" s="10">
        <f>IF($A145="","",IF($C145="","",IF($D145="","In transit",IF($E145&gt;0,"Late",IF($E145&lt;0,"Early","On time")))))</f>
        <v/>
      </c>
      <c r="G145" s="7" t="n"/>
      <c r="H145" s="7" t="n"/>
      <c r="I145" s="7" t="n"/>
      <c r="J145" s="7" t="n"/>
      <c r="K145" s="8" t="n"/>
      <c r="L145" s="7" t="n"/>
      <c r="M145" s="11" t="n"/>
      <c r="N145" s="12" t="n"/>
      <c r="O145" s="13">
        <f>IF($A145="","",IF(OR($M145="",$N145=""),"",IFERROR($N145/$M145,0)))</f>
        <v/>
      </c>
      <c r="P145" s="9">
        <f>IF($A145="","",IF(OR($K145="",$D145=""),"",$D145-$K145))</f>
        <v/>
      </c>
      <c r="Q145" s="10">
        <f>IF($A145="","",IF(COUNTIFS(Exceptions!$A$5:$A$204,$A145)&gt;0,"Yes",""))</f>
        <v/>
      </c>
      <c r="R145" s="14">
        <f>IF($A145="","",IF($C145="","",DATE(YEAR($C145),MONTH($C145),1)))</f>
        <v/>
      </c>
    </row>
    <row r="146">
      <c r="A146" s="7" t="n"/>
      <c r="B146" s="7" t="n"/>
      <c r="C146" s="8" t="n"/>
      <c r="D146" s="8" t="n"/>
      <c r="E146" s="9">
        <f>IF($A146="","",IF($C146="","",IF($D146="",MAX(0,TODAY()-$C146),$D146-$C146)))</f>
        <v/>
      </c>
      <c r="F146" s="10">
        <f>IF($A146="","",IF($C146="","",IF($D146="","In transit",IF($E146&gt;0,"Late",IF($E146&lt;0,"Early","On time")))))</f>
        <v/>
      </c>
      <c r="G146" s="7" t="n"/>
      <c r="H146" s="7" t="n"/>
      <c r="I146" s="7" t="n"/>
      <c r="J146" s="7" t="n"/>
      <c r="K146" s="8" t="n"/>
      <c r="L146" s="7" t="n"/>
      <c r="M146" s="11" t="n"/>
      <c r="N146" s="12" t="n"/>
      <c r="O146" s="13">
        <f>IF($A146="","",IF(OR($M146="",$N146=""),"",IFERROR($N146/$M146,0)))</f>
        <v/>
      </c>
      <c r="P146" s="9">
        <f>IF($A146="","",IF(OR($K146="",$D146=""),"",$D146-$K146))</f>
        <v/>
      </c>
      <c r="Q146" s="10">
        <f>IF($A146="","",IF(COUNTIFS(Exceptions!$A$5:$A$204,$A146)&gt;0,"Yes",""))</f>
        <v/>
      </c>
      <c r="R146" s="14">
        <f>IF($A146="","",IF($C146="","",DATE(YEAR($C146),MONTH($C146),1)))</f>
        <v/>
      </c>
    </row>
    <row r="147">
      <c r="A147" s="7" t="n"/>
      <c r="B147" s="7" t="n"/>
      <c r="C147" s="8" t="n"/>
      <c r="D147" s="8" t="n"/>
      <c r="E147" s="9">
        <f>IF($A147="","",IF($C147="","",IF($D147="",MAX(0,TODAY()-$C147),$D147-$C147)))</f>
        <v/>
      </c>
      <c r="F147" s="10">
        <f>IF($A147="","",IF($C147="","",IF($D147="","In transit",IF($E147&gt;0,"Late",IF($E147&lt;0,"Early","On time")))))</f>
        <v/>
      </c>
      <c r="G147" s="7" t="n"/>
      <c r="H147" s="7" t="n"/>
      <c r="I147" s="7" t="n"/>
      <c r="J147" s="7" t="n"/>
      <c r="K147" s="8" t="n"/>
      <c r="L147" s="7" t="n"/>
      <c r="M147" s="11" t="n"/>
      <c r="N147" s="12" t="n"/>
      <c r="O147" s="13">
        <f>IF($A147="","",IF(OR($M147="",$N147=""),"",IFERROR($N147/$M147,0)))</f>
        <v/>
      </c>
      <c r="P147" s="9">
        <f>IF($A147="","",IF(OR($K147="",$D147=""),"",$D147-$K147))</f>
        <v/>
      </c>
      <c r="Q147" s="10">
        <f>IF($A147="","",IF(COUNTIFS(Exceptions!$A$5:$A$204,$A147)&gt;0,"Yes",""))</f>
        <v/>
      </c>
      <c r="R147" s="14">
        <f>IF($A147="","",IF($C147="","",DATE(YEAR($C147),MONTH($C147),1)))</f>
        <v/>
      </c>
    </row>
    <row r="148">
      <c r="A148" s="7" t="n"/>
      <c r="B148" s="7" t="n"/>
      <c r="C148" s="8" t="n"/>
      <c r="D148" s="8" t="n"/>
      <c r="E148" s="9">
        <f>IF($A148="","",IF($C148="","",IF($D148="",MAX(0,TODAY()-$C148),$D148-$C148)))</f>
        <v/>
      </c>
      <c r="F148" s="10">
        <f>IF($A148="","",IF($C148="","",IF($D148="","In transit",IF($E148&gt;0,"Late",IF($E148&lt;0,"Early","On time")))))</f>
        <v/>
      </c>
      <c r="G148" s="7" t="n"/>
      <c r="H148" s="7" t="n"/>
      <c r="I148" s="7" t="n"/>
      <c r="J148" s="7" t="n"/>
      <c r="K148" s="8" t="n"/>
      <c r="L148" s="7" t="n"/>
      <c r="M148" s="11" t="n"/>
      <c r="N148" s="12" t="n"/>
      <c r="O148" s="13">
        <f>IF($A148="","",IF(OR($M148="",$N148=""),"",IFERROR($N148/$M148,0)))</f>
        <v/>
      </c>
      <c r="P148" s="9">
        <f>IF($A148="","",IF(OR($K148="",$D148=""),"",$D148-$K148))</f>
        <v/>
      </c>
      <c r="Q148" s="10">
        <f>IF($A148="","",IF(COUNTIFS(Exceptions!$A$5:$A$204,$A148)&gt;0,"Yes",""))</f>
        <v/>
      </c>
      <c r="R148" s="14">
        <f>IF($A148="","",IF($C148="","",DATE(YEAR($C148),MONTH($C148),1)))</f>
        <v/>
      </c>
    </row>
    <row r="149">
      <c r="A149" s="7" t="n"/>
      <c r="B149" s="7" t="n"/>
      <c r="C149" s="8" t="n"/>
      <c r="D149" s="8" t="n"/>
      <c r="E149" s="9">
        <f>IF($A149="","",IF($C149="","",IF($D149="",MAX(0,TODAY()-$C149),$D149-$C149)))</f>
        <v/>
      </c>
      <c r="F149" s="10">
        <f>IF($A149="","",IF($C149="","",IF($D149="","In transit",IF($E149&gt;0,"Late",IF($E149&lt;0,"Early","On time")))))</f>
        <v/>
      </c>
      <c r="G149" s="7" t="n"/>
      <c r="H149" s="7" t="n"/>
      <c r="I149" s="7" t="n"/>
      <c r="J149" s="7" t="n"/>
      <c r="K149" s="8" t="n"/>
      <c r="L149" s="7" t="n"/>
      <c r="M149" s="11" t="n"/>
      <c r="N149" s="12" t="n"/>
      <c r="O149" s="13">
        <f>IF($A149="","",IF(OR($M149="",$N149=""),"",IFERROR($N149/$M149,0)))</f>
        <v/>
      </c>
      <c r="P149" s="9">
        <f>IF($A149="","",IF(OR($K149="",$D149=""),"",$D149-$K149))</f>
        <v/>
      </c>
      <c r="Q149" s="10">
        <f>IF($A149="","",IF(COUNTIFS(Exceptions!$A$5:$A$204,$A149)&gt;0,"Yes",""))</f>
        <v/>
      </c>
      <c r="R149" s="14">
        <f>IF($A149="","",IF($C149="","",DATE(YEAR($C149),MONTH($C149),1)))</f>
        <v/>
      </c>
    </row>
    <row r="150">
      <c r="A150" s="7" t="n"/>
      <c r="B150" s="7" t="n"/>
      <c r="C150" s="8" t="n"/>
      <c r="D150" s="8" t="n"/>
      <c r="E150" s="9">
        <f>IF($A150="","",IF($C150="","",IF($D150="",MAX(0,TODAY()-$C150),$D150-$C150)))</f>
        <v/>
      </c>
      <c r="F150" s="10">
        <f>IF($A150="","",IF($C150="","",IF($D150="","In transit",IF($E150&gt;0,"Late",IF($E150&lt;0,"Early","On time")))))</f>
        <v/>
      </c>
      <c r="G150" s="7" t="n"/>
      <c r="H150" s="7" t="n"/>
      <c r="I150" s="7" t="n"/>
      <c r="J150" s="7" t="n"/>
      <c r="K150" s="8" t="n"/>
      <c r="L150" s="7" t="n"/>
      <c r="M150" s="11" t="n"/>
      <c r="N150" s="12" t="n"/>
      <c r="O150" s="13">
        <f>IF($A150="","",IF(OR($M150="",$N150=""),"",IFERROR($N150/$M150,0)))</f>
        <v/>
      </c>
      <c r="P150" s="9">
        <f>IF($A150="","",IF(OR($K150="",$D150=""),"",$D150-$K150))</f>
        <v/>
      </c>
      <c r="Q150" s="10">
        <f>IF($A150="","",IF(COUNTIFS(Exceptions!$A$5:$A$204,$A150)&gt;0,"Yes",""))</f>
        <v/>
      </c>
      <c r="R150" s="14">
        <f>IF($A150="","",IF($C150="","",DATE(YEAR($C150),MONTH($C150),1)))</f>
        <v/>
      </c>
    </row>
    <row r="151">
      <c r="A151" s="7" t="n"/>
      <c r="B151" s="7" t="n"/>
      <c r="C151" s="8" t="n"/>
      <c r="D151" s="8" t="n"/>
      <c r="E151" s="9">
        <f>IF($A151="","",IF($C151="","",IF($D151="",MAX(0,TODAY()-$C151),$D151-$C151)))</f>
        <v/>
      </c>
      <c r="F151" s="10">
        <f>IF($A151="","",IF($C151="","",IF($D151="","In transit",IF($E151&gt;0,"Late",IF($E151&lt;0,"Early","On time")))))</f>
        <v/>
      </c>
      <c r="G151" s="7" t="n"/>
      <c r="H151" s="7" t="n"/>
      <c r="I151" s="7" t="n"/>
      <c r="J151" s="7" t="n"/>
      <c r="K151" s="8" t="n"/>
      <c r="L151" s="7" t="n"/>
      <c r="M151" s="11" t="n"/>
      <c r="N151" s="12" t="n"/>
      <c r="O151" s="13">
        <f>IF($A151="","",IF(OR($M151="",$N151=""),"",IFERROR($N151/$M151,0)))</f>
        <v/>
      </c>
      <c r="P151" s="9">
        <f>IF($A151="","",IF(OR($K151="",$D151=""),"",$D151-$K151))</f>
        <v/>
      </c>
      <c r="Q151" s="10">
        <f>IF($A151="","",IF(COUNTIFS(Exceptions!$A$5:$A$204,$A151)&gt;0,"Yes",""))</f>
        <v/>
      </c>
      <c r="R151" s="14">
        <f>IF($A151="","",IF($C151="","",DATE(YEAR($C151),MONTH($C151),1)))</f>
        <v/>
      </c>
    </row>
    <row r="152">
      <c r="A152" s="7" t="n"/>
      <c r="B152" s="7" t="n"/>
      <c r="C152" s="8" t="n"/>
      <c r="D152" s="8" t="n"/>
      <c r="E152" s="9">
        <f>IF($A152="","",IF($C152="","",IF($D152="",MAX(0,TODAY()-$C152),$D152-$C152)))</f>
        <v/>
      </c>
      <c r="F152" s="10">
        <f>IF($A152="","",IF($C152="","",IF($D152="","In transit",IF($E152&gt;0,"Late",IF($E152&lt;0,"Early","On time")))))</f>
        <v/>
      </c>
      <c r="G152" s="7" t="n"/>
      <c r="H152" s="7" t="n"/>
      <c r="I152" s="7" t="n"/>
      <c r="J152" s="7" t="n"/>
      <c r="K152" s="8" t="n"/>
      <c r="L152" s="7" t="n"/>
      <c r="M152" s="11" t="n"/>
      <c r="N152" s="12" t="n"/>
      <c r="O152" s="13">
        <f>IF($A152="","",IF(OR($M152="",$N152=""),"",IFERROR($N152/$M152,0)))</f>
        <v/>
      </c>
      <c r="P152" s="9">
        <f>IF($A152="","",IF(OR($K152="",$D152=""),"",$D152-$K152))</f>
        <v/>
      </c>
      <c r="Q152" s="10">
        <f>IF($A152="","",IF(COUNTIFS(Exceptions!$A$5:$A$204,$A152)&gt;0,"Yes",""))</f>
        <v/>
      </c>
      <c r="R152" s="14">
        <f>IF($A152="","",IF($C152="","",DATE(YEAR($C152),MONTH($C152),1)))</f>
        <v/>
      </c>
    </row>
    <row r="153">
      <c r="A153" s="7" t="n"/>
      <c r="B153" s="7" t="n"/>
      <c r="C153" s="8" t="n"/>
      <c r="D153" s="8" t="n"/>
      <c r="E153" s="9">
        <f>IF($A153="","",IF($C153="","",IF($D153="",MAX(0,TODAY()-$C153),$D153-$C153)))</f>
        <v/>
      </c>
      <c r="F153" s="10">
        <f>IF($A153="","",IF($C153="","",IF($D153="","In transit",IF($E153&gt;0,"Late",IF($E153&lt;0,"Early","On time")))))</f>
        <v/>
      </c>
      <c r="G153" s="7" t="n"/>
      <c r="H153" s="7" t="n"/>
      <c r="I153" s="7" t="n"/>
      <c r="J153" s="7" t="n"/>
      <c r="K153" s="8" t="n"/>
      <c r="L153" s="7" t="n"/>
      <c r="M153" s="11" t="n"/>
      <c r="N153" s="12" t="n"/>
      <c r="O153" s="13">
        <f>IF($A153="","",IF(OR($M153="",$N153=""),"",IFERROR($N153/$M153,0)))</f>
        <v/>
      </c>
      <c r="P153" s="9">
        <f>IF($A153="","",IF(OR($K153="",$D153=""),"",$D153-$K153))</f>
        <v/>
      </c>
      <c r="Q153" s="10">
        <f>IF($A153="","",IF(COUNTIFS(Exceptions!$A$5:$A$204,$A153)&gt;0,"Yes",""))</f>
        <v/>
      </c>
      <c r="R153" s="14">
        <f>IF($A153="","",IF($C153="","",DATE(YEAR($C153),MONTH($C153),1)))</f>
        <v/>
      </c>
    </row>
    <row r="154">
      <c r="A154" s="7" t="n"/>
      <c r="B154" s="7" t="n"/>
      <c r="C154" s="8" t="n"/>
      <c r="D154" s="8" t="n"/>
      <c r="E154" s="9">
        <f>IF($A154="","",IF($C154="","",IF($D154="",MAX(0,TODAY()-$C154),$D154-$C154)))</f>
        <v/>
      </c>
      <c r="F154" s="10">
        <f>IF($A154="","",IF($C154="","",IF($D154="","In transit",IF($E154&gt;0,"Late",IF($E154&lt;0,"Early","On time")))))</f>
        <v/>
      </c>
      <c r="G154" s="7" t="n"/>
      <c r="H154" s="7" t="n"/>
      <c r="I154" s="7" t="n"/>
      <c r="J154" s="7" t="n"/>
      <c r="K154" s="8" t="n"/>
      <c r="L154" s="7" t="n"/>
      <c r="M154" s="11" t="n"/>
      <c r="N154" s="12" t="n"/>
      <c r="O154" s="13">
        <f>IF($A154="","",IF(OR($M154="",$N154=""),"",IFERROR($N154/$M154,0)))</f>
        <v/>
      </c>
      <c r="P154" s="9">
        <f>IF($A154="","",IF(OR($K154="",$D154=""),"",$D154-$K154))</f>
        <v/>
      </c>
      <c r="Q154" s="10">
        <f>IF($A154="","",IF(COUNTIFS(Exceptions!$A$5:$A$204,$A154)&gt;0,"Yes",""))</f>
        <v/>
      </c>
      <c r="R154" s="14">
        <f>IF($A154="","",IF($C154="","",DATE(YEAR($C154),MONTH($C154),1)))</f>
        <v/>
      </c>
    </row>
    <row r="155">
      <c r="A155" s="7" t="n"/>
      <c r="B155" s="7" t="n"/>
      <c r="C155" s="8" t="n"/>
      <c r="D155" s="8" t="n"/>
      <c r="E155" s="9">
        <f>IF($A155="","",IF($C155="","",IF($D155="",MAX(0,TODAY()-$C155),$D155-$C155)))</f>
        <v/>
      </c>
      <c r="F155" s="10">
        <f>IF($A155="","",IF($C155="","",IF($D155="","In transit",IF($E155&gt;0,"Late",IF($E155&lt;0,"Early","On time")))))</f>
        <v/>
      </c>
      <c r="G155" s="7" t="n"/>
      <c r="H155" s="7" t="n"/>
      <c r="I155" s="7" t="n"/>
      <c r="J155" s="7" t="n"/>
      <c r="K155" s="8" t="n"/>
      <c r="L155" s="7" t="n"/>
      <c r="M155" s="11" t="n"/>
      <c r="N155" s="12" t="n"/>
      <c r="O155" s="13">
        <f>IF($A155="","",IF(OR($M155="",$N155=""),"",IFERROR($N155/$M155,0)))</f>
        <v/>
      </c>
      <c r="P155" s="9">
        <f>IF($A155="","",IF(OR($K155="",$D155=""),"",$D155-$K155))</f>
        <v/>
      </c>
      <c r="Q155" s="10">
        <f>IF($A155="","",IF(COUNTIFS(Exceptions!$A$5:$A$204,$A155)&gt;0,"Yes",""))</f>
        <v/>
      </c>
      <c r="R155" s="14">
        <f>IF($A155="","",IF($C155="","",DATE(YEAR($C155),MONTH($C155),1)))</f>
        <v/>
      </c>
    </row>
    <row r="156">
      <c r="A156" s="7" t="n"/>
      <c r="B156" s="7" t="n"/>
      <c r="C156" s="8" t="n"/>
      <c r="D156" s="8" t="n"/>
      <c r="E156" s="9">
        <f>IF($A156="","",IF($C156="","",IF($D156="",MAX(0,TODAY()-$C156),$D156-$C156)))</f>
        <v/>
      </c>
      <c r="F156" s="10">
        <f>IF($A156="","",IF($C156="","",IF($D156="","In transit",IF($E156&gt;0,"Late",IF($E156&lt;0,"Early","On time")))))</f>
        <v/>
      </c>
      <c r="G156" s="7" t="n"/>
      <c r="H156" s="7" t="n"/>
      <c r="I156" s="7" t="n"/>
      <c r="J156" s="7" t="n"/>
      <c r="K156" s="8" t="n"/>
      <c r="L156" s="7" t="n"/>
      <c r="M156" s="11" t="n"/>
      <c r="N156" s="12" t="n"/>
      <c r="O156" s="13">
        <f>IF($A156="","",IF(OR($M156="",$N156=""),"",IFERROR($N156/$M156,0)))</f>
        <v/>
      </c>
      <c r="P156" s="9">
        <f>IF($A156="","",IF(OR($K156="",$D156=""),"",$D156-$K156))</f>
        <v/>
      </c>
      <c r="Q156" s="10">
        <f>IF($A156="","",IF(COUNTIFS(Exceptions!$A$5:$A$204,$A156)&gt;0,"Yes",""))</f>
        <v/>
      </c>
      <c r="R156" s="14">
        <f>IF($A156="","",IF($C156="","",DATE(YEAR($C156),MONTH($C156),1)))</f>
        <v/>
      </c>
    </row>
    <row r="157">
      <c r="A157" s="7" t="n"/>
      <c r="B157" s="7" t="n"/>
      <c r="C157" s="8" t="n"/>
      <c r="D157" s="8" t="n"/>
      <c r="E157" s="9">
        <f>IF($A157="","",IF($C157="","",IF($D157="",MAX(0,TODAY()-$C157),$D157-$C157)))</f>
        <v/>
      </c>
      <c r="F157" s="10">
        <f>IF($A157="","",IF($C157="","",IF($D157="","In transit",IF($E157&gt;0,"Late",IF($E157&lt;0,"Early","On time")))))</f>
        <v/>
      </c>
      <c r="G157" s="7" t="n"/>
      <c r="H157" s="7" t="n"/>
      <c r="I157" s="7" t="n"/>
      <c r="J157" s="7" t="n"/>
      <c r="K157" s="8" t="n"/>
      <c r="L157" s="7" t="n"/>
      <c r="M157" s="11" t="n"/>
      <c r="N157" s="12" t="n"/>
      <c r="O157" s="13">
        <f>IF($A157="","",IF(OR($M157="",$N157=""),"",IFERROR($N157/$M157,0)))</f>
        <v/>
      </c>
      <c r="P157" s="9">
        <f>IF($A157="","",IF(OR($K157="",$D157=""),"",$D157-$K157))</f>
        <v/>
      </c>
      <c r="Q157" s="10">
        <f>IF($A157="","",IF(COUNTIFS(Exceptions!$A$5:$A$204,$A157)&gt;0,"Yes",""))</f>
        <v/>
      </c>
      <c r="R157" s="14">
        <f>IF($A157="","",IF($C157="","",DATE(YEAR($C157),MONTH($C157),1)))</f>
        <v/>
      </c>
    </row>
    <row r="158">
      <c r="A158" s="7" t="n"/>
      <c r="B158" s="7" t="n"/>
      <c r="C158" s="8" t="n"/>
      <c r="D158" s="8" t="n"/>
      <c r="E158" s="9">
        <f>IF($A158="","",IF($C158="","",IF($D158="",MAX(0,TODAY()-$C158),$D158-$C158)))</f>
        <v/>
      </c>
      <c r="F158" s="10">
        <f>IF($A158="","",IF($C158="","",IF($D158="","In transit",IF($E158&gt;0,"Late",IF($E158&lt;0,"Early","On time")))))</f>
        <v/>
      </c>
      <c r="G158" s="7" t="n"/>
      <c r="H158" s="7" t="n"/>
      <c r="I158" s="7" t="n"/>
      <c r="J158" s="7" t="n"/>
      <c r="K158" s="8" t="n"/>
      <c r="L158" s="7" t="n"/>
      <c r="M158" s="11" t="n"/>
      <c r="N158" s="12" t="n"/>
      <c r="O158" s="13">
        <f>IF($A158="","",IF(OR($M158="",$N158=""),"",IFERROR($N158/$M158,0)))</f>
        <v/>
      </c>
      <c r="P158" s="9">
        <f>IF($A158="","",IF(OR($K158="",$D158=""),"",$D158-$K158))</f>
        <v/>
      </c>
      <c r="Q158" s="10">
        <f>IF($A158="","",IF(COUNTIFS(Exceptions!$A$5:$A$204,$A158)&gt;0,"Yes",""))</f>
        <v/>
      </c>
      <c r="R158" s="14">
        <f>IF($A158="","",IF($C158="","",DATE(YEAR($C158),MONTH($C158),1)))</f>
        <v/>
      </c>
    </row>
    <row r="159">
      <c r="A159" s="7" t="n"/>
      <c r="B159" s="7" t="n"/>
      <c r="C159" s="8" t="n"/>
      <c r="D159" s="8" t="n"/>
      <c r="E159" s="9">
        <f>IF($A159="","",IF($C159="","",IF($D159="",MAX(0,TODAY()-$C159),$D159-$C159)))</f>
        <v/>
      </c>
      <c r="F159" s="10">
        <f>IF($A159="","",IF($C159="","",IF($D159="","In transit",IF($E159&gt;0,"Late",IF($E159&lt;0,"Early","On time")))))</f>
        <v/>
      </c>
      <c r="G159" s="7" t="n"/>
      <c r="H159" s="7" t="n"/>
      <c r="I159" s="7" t="n"/>
      <c r="J159" s="7" t="n"/>
      <c r="K159" s="8" t="n"/>
      <c r="L159" s="7" t="n"/>
      <c r="M159" s="11" t="n"/>
      <c r="N159" s="12" t="n"/>
      <c r="O159" s="13">
        <f>IF($A159="","",IF(OR($M159="",$N159=""),"",IFERROR($N159/$M159,0)))</f>
        <v/>
      </c>
      <c r="P159" s="9">
        <f>IF($A159="","",IF(OR($K159="",$D159=""),"",$D159-$K159))</f>
        <v/>
      </c>
      <c r="Q159" s="10">
        <f>IF($A159="","",IF(COUNTIFS(Exceptions!$A$5:$A$204,$A159)&gt;0,"Yes",""))</f>
        <v/>
      </c>
      <c r="R159" s="14">
        <f>IF($A159="","",IF($C159="","",DATE(YEAR($C159),MONTH($C159),1)))</f>
        <v/>
      </c>
    </row>
    <row r="160">
      <c r="A160" s="7" t="n"/>
      <c r="B160" s="7" t="n"/>
      <c r="C160" s="8" t="n"/>
      <c r="D160" s="8" t="n"/>
      <c r="E160" s="9">
        <f>IF($A160="","",IF($C160="","",IF($D160="",MAX(0,TODAY()-$C160),$D160-$C160)))</f>
        <v/>
      </c>
      <c r="F160" s="10">
        <f>IF($A160="","",IF($C160="","",IF($D160="","In transit",IF($E160&gt;0,"Late",IF($E160&lt;0,"Early","On time")))))</f>
        <v/>
      </c>
      <c r="G160" s="7" t="n"/>
      <c r="H160" s="7" t="n"/>
      <c r="I160" s="7" t="n"/>
      <c r="J160" s="7" t="n"/>
      <c r="K160" s="8" t="n"/>
      <c r="L160" s="7" t="n"/>
      <c r="M160" s="11" t="n"/>
      <c r="N160" s="12" t="n"/>
      <c r="O160" s="13">
        <f>IF($A160="","",IF(OR($M160="",$N160=""),"",IFERROR($N160/$M160,0)))</f>
        <v/>
      </c>
      <c r="P160" s="9">
        <f>IF($A160="","",IF(OR($K160="",$D160=""),"",$D160-$K160))</f>
        <v/>
      </c>
      <c r="Q160" s="10">
        <f>IF($A160="","",IF(COUNTIFS(Exceptions!$A$5:$A$204,$A160)&gt;0,"Yes",""))</f>
        <v/>
      </c>
      <c r="R160" s="14">
        <f>IF($A160="","",IF($C160="","",DATE(YEAR($C160),MONTH($C160),1)))</f>
        <v/>
      </c>
    </row>
    <row r="161">
      <c r="A161" s="7" t="n"/>
      <c r="B161" s="7" t="n"/>
      <c r="C161" s="8" t="n"/>
      <c r="D161" s="8" t="n"/>
      <c r="E161" s="9">
        <f>IF($A161="","",IF($C161="","",IF($D161="",MAX(0,TODAY()-$C161),$D161-$C161)))</f>
        <v/>
      </c>
      <c r="F161" s="10">
        <f>IF($A161="","",IF($C161="","",IF($D161="","In transit",IF($E161&gt;0,"Late",IF($E161&lt;0,"Early","On time")))))</f>
        <v/>
      </c>
      <c r="G161" s="7" t="n"/>
      <c r="H161" s="7" t="n"/>
      <c r="I161" s="7" t="n"/>
      <c r="J161" s="7" t="n"/>
      <c r="K161" s="8" t="n"/>
      <c r="L161" s="7" t="n"/>
      <c r="M161" s="11" t="n"/>
      <c r="N161" s="12" t="n"/>
      <c r="O161" s="13">
        <f>IF($A161="","",IF(OR($M161="",$N161=""),"",IFERROR($N161/$M161,0)))</f>
        <v/>
      </c>
      <c r="P161" s="9">
        <f>IF($A161="","",IF(OR($K161="",$D161=""),"",$D161-$K161))</f>
        <v/>
      </c>
      <c r="Q161" s="10">
        <f>IF($A161="","",IF(COUNTIFS(Exceptions!$A$5:$A$204,$A161)&gt;0,"Yes",""))</f>
        <v/>
      </c>
      <c r="R161" s="14">
        <f>IF($A161="","",IF($C161="","",DATE(YEAR($C161),MONTH($C161),1)))</f>
        <v/>
      </c>
    </row>
    <row r="162">
      <c r="A162" s="7" t="n"/>
      <c r="B162" s="7" t="n"/>
      <c r="C162" s="8" t="n"/>
      <c r="D162" s="8" t="n"/>
      <c r="E162" s="9">
        <f>IF($A162="","",IF($C162="","",IF($D162="",MAX(0,TODAY()-$C162),$D162-$C162)))</f>
        <v/>
      </c>
      <c r="F162" s="10">
        <f>IF($A162="","",IF($C162="","",IF($D162="","In transit",IF($E162&gt;0,"Late",IF($E162&lt;0,"Early","On time")))))</f>
        <v/>
      </c>
      <c r="G162" s="7" t="n"/>
      <c r="H162" s="7" t="n"/>
      <c r="I162" s="7" t="n"/>
      <c r="J162" s="7" t="n"/>
      <c r="K162" s="8" t="n"/>
      <c r="L162" s="7" t="n"/>
      <c r="M162" s="11" t="n"/>
      <c r="N162" s="12" t="n"/>
      <c r="O162" s="13">
        <f>IF($A162="","",IF(OR($M162="",$N162=""),"",IFERROR($N162/$M162,0)))</f>
        <v/>
      </c>
      <c r="P162" s="9">
        <f>IF($A162="","",IF(OR($K162="",$D162=""),"",$D162-$K162))</f>
        <v/>
      </c>
      <c r="Q162" s="10">
        <f>IF($A162="","",IF(COUNTIFS(Exceptions!$A$5:$A$204,$A162)&gt;0,"Yes",""))</f>
        <v/>
      </c>
      <c r="R162" s="14">
        <f>IF($A162="","",IF($C162="","",DATE(YEAR($C162),MONTH($C162),1)))</f>
        <v/>
      </c>
    </row>
    <row r="163">
      <c r="A163" s="7" t="n"/>
      <c r="B163" s="7" t="n"/>
      <c r="C163" s="8" t="n"/>
      <c r="D163" s="8" t="n"/>
      <c r="E163" s="9">
        <f>IF($A163="","",IF($C163="","",IF($D163="",MAX(0,TODAY()-$C163),$D163-$C163)))</f>
        <v/>
      </c>
      <c r="F163" s="10">
        <f>IF($A163="","",IF($C163="","",IF($D163="","In transit",IF($E163&gt;0,"Late",IF($E163&lt;0,"Early","On time")))))</f>
        <v/>
      </c>
      <c r="G163" s="7" t="n"/>
      <c r="H163" s="7" t="n"/>
      <c r="I163" s="7" t="n"/>
      <c r="J163" s="7" t="n"/>
      <c r="K163" s="8" t="n"/>
      <c r="L163" s="7" t="n"/>
      <c r="M163" s="11" t="n"/>
      <c r="N163" s="12" t="n"/>
      <c r="O163" s="13">
        <f>IF($A163="","",IF(OR($M163="",$N163=""),"",IFERROR($N163/$M163,0)))</f>
        <v/>
      </c>
      <c r="P163" s="9">
        <f>IF($A163="","",IF(OR($K163="",$D163=""),"",$D163-$K163))</f>
        <v/>
      </c>
      <c r="Q163" s="10">
        <f>IF($A163="","",IF(COUNTIFS(Exceptions!$A$5:$A$204,$A163)&gt;0,"Yes",""))</f>
        <v/>
      </c>
      <c r="R163" s="14">
        <f>IF($A163="","",IF($C163="","",DATE(YEAR($C163),MONTH($C163),1)))</f>
        <v/>
      </c>
    </row>
    <row r="164">
      <c r="A164" s="7" t="n"/>
      <c r="B164" s="7" t="n"/>
      <c r="C164" s="8" t="n"/>
      <c r="D164" s="8" t="n"/>
      <c r="E164" s="9">
        <f>IF($A164="","",IF($C164="","",IF($D164="",MAX(0,TODAY()-$C164),$D164-$C164)))</f>
        <v/>
      </c>
      <c r="F164" s="10">
        <f>IF($A164="","",IF($C164="","",IF($D164="","In transit",IF($E164&gt;0,"Late",IF($E164&lt;0,"Early","On time")))))</f>
        <v/>
      </c>
      <c r="G164" s="7" t="n"/>
      <c r="H164" s="7" t="n"/>
      <c r="I164" s="7" t="n"/>
      <c r="J164" s="7" t="n"/>
      <c r="K164" s="8" t="n"/>
      <c r="L164" s="7" t="n"/>
      <c r="M164" s="11" t="n"/>
      <c r="N164" s="12" t="n"/>
      <c r="O164" s="13">
        <f>IF($A164="","",IF(OR($M164="",$N164=""),"",IFERROR($N164/$M164,0)))</f>
        <v/>
      </c>
      <c r="P164" s="9">
        <f>IF($A164="","",IF(OR($K164="",$D164=""),"",$D164-$K164))</f>
        <v/>
      </c>
      <c r="Q164" s="10">
        <f>IF($A164="","",IF(COUNTIFS(Exceptions!$A$5:$A$204,$A164)&gt;0,"Yes",""))</f>
        <v/>
      </c>
      <c r="R164" s="14">
        <f>IF($A164="","",IF($C164="","",DATE(YEAR($C164),MONTH($C164),1)))</f>
        <v/>
      </c>
    </row>
    <row r="165">
      <c r="A165" s="7" t="n"/>
      <c r="B165" s="7" t="n"/>
      <c r="C165" s="8" t="n"/>
      <c r="D165" s="8" t="n"/>
      <c r="E165" s="9">
        <f>IF($A165="","",IF($C165="","",IF($D165="",MAX(0,TODAY()-$C165),$D165-$C165)))</f>
        <v/>
      </c>
      <c r="F165" s="10">
        <f>IF($A165="","",IF($C165="","",IF($D165="","In transit",IF($E165&gt;0,"Late",IF($E165&lt;0,"Early","On time")))))</f>
        <v/>
      </c>
      <c r="G165" s="7" t="n"/>
      <c r="H165" s="7" t="n"/>
      <c r="I165" s="7" t="n"/>
      <c r="J165" s="7" t="n"/>
      <c r="K165" s="8" t="n"/>
      <c r="L165" s="7" t="n"/>
      <c r="M165" s="11" t="n"/>
      <c r="N165" s="12" t="n"/>
      <c r="O165" s="13">
        <f>IF($A165="","",IF(OR($M165="",$N165=""),"",IFERROR($N165/$M165,0)))</f>
        <v/>
      </c>
      <c r="P165" s="9">
        <f>IF($A165="","",IF(OR($K165="",$D165=""),"",$D165-$K165))</f>
        <v/>
      </c>
      <c r="Q165" s="10">
        <f>IF($A165="","",IF(COUNTIFS(Exceptions!$A$5:$A$204,$A165)&gt;0,"Yes",""))</f>
        <v/>
      </c>
      <c r="R165" s="14">
        <f>IF($A165="","",IF($C165="","",DATE(YEAR($C165),MONTH($C165),1)))</f>
        <v/>
      </c>
    </row>
    <row r="166">
      <c r="A166" s="7" t="n"/>
      <c r="B166" s="7" t="n"/>
      <c r="C166" s="8" t="n"/>
      <c r="D166" s="8" t="n"/>
      <c r="E166" s="9">
        <f>IF($A166="","",IF($C166="","",IF($D166="",MAX(0,TODAY()-$C166),$D166-$C166)))</f>
        <v/>
      </c>
      <c r="F166" s="10">
        <f>IF($A166="","",IF($C166="","",IF($D166="","In transit",IF($E166&gt;0,"Late",IF($E166&lt;0,"Early","On time")))))</f>
        <v/>
      </c>
      <c r="G166" s="7" t="n"/>
      <c r="H166" s="7" t="n"/>
      <c r="I166" s="7" t="n"/>
      <c r="J166" s="7" t="n"/>
      <c r="K166" s="8" t="n"/>
      <c r="L166" s="7" t="n"/>
      <c r="M166" s="11" t="n"/>
      <c r="N166" s="12" t="n"/>
      <c r="O166" s="13">
        <f>IF($A166="","",IF(OR($M166="",$N166=""),"",IFERROR($N166/$M166,0)))</f>
        <v/>
      </c>
      <c r="P166" s="9">
        <f>IF($A166="","",IF(OR($K166="",$D166=""),"",$D166-$K166))</f>
        <v/>
      </c>
      <c r="Q166" s="10">
        <f>IF($A166="","",IF(COUNTIFS(Exceptions!$A$5:$A$204,$A166)&gt;0,"Yes",""))</f>
        <v/>
      </c>
      <c r="R166" s="14">
        <f>IF($A166="","",IF($C166="","",DATE(YEAR($C166),MONTH($C166),1)))</f>
        <v/>
      </c>
    </row>
    <row r="167">
      <c r="A167" s="7" t="n"/>
      <c r="B167" s="7" t="n"/>
      <c r="C167" s="8" t="n"/>
      <c r="D167" s="8" t="n"/>
      <c r="E167" s="9">
        <f>IF($A167="","",IF($C167="","",IF($D167="",MAX(0,TODAY()-$C167),$D167-$C167)))</f>
        <v/>
      </c>
      <c r="F167" s="10">
        <f>IF($A167="","",IF($C167="","",IF($D167="","In transit",IF($E167&gt;0,"Late",IF($E167&lt;0,"Early","On time")))))</f>
        <v/>
      </c>
      <c r="G167" s="7" t="n"/>
      <c r="H167" s="7" t="n"/>
      <c r="I167" s="7" t="n"/>
      <c r="J167" s="7" t="n"/>
      <c r="K167" s="8" t="n"/>
      <c r="L167" s="7" t="n"/>
      <c r="M167" s="11" t="n"/>
      <c r="N167" s="12" t="n"/>
      <c r="O167" s="13">
        <f>IF($A167="","",IF(OR($M167="",$N167=""),"",IFERROR($N167/$M167,0)))</f>
        <v/>
      </c>
      <c r="P167" s="9">
        <f>IF($A167="","",IF(OR($K167="",$D167=""),"",$D167-$K167))</f>
        <v/>
      </c>
      <c r="Q167" s="10">
        <f>IF($A167="","",IF(COUNTIFS(Exceptions!$A$5:$A$204,$A167)&gt;0,"Yes",""))</f>
        <v/>
      </c>
      <c r="R167" s="14">
        <f>IF($A167="","",IF($C167="","",DATE(YEAR($C167),MONTH($C167),1)))</f>
        <v/>
      </c>
    </row>
    <row r="168">
      <c r="A168" s="7" t="n"/>
      <c r="B168" s="7" t="n"/>
      <c r="C168" s="8" t="n"/>
      <c r="D168" s="8" t="n"/>
      <c r="E168" s="9">
        <f>IF($A168="","",IF($C168="","",IF($D168="",MAX(0,TODAY()-$C168),$D168-$C168)))</f>
        <v/>
      </c>
      <c r="F168" s="10">
        <f>IF($A168="","",IF($C168="","",IF($D168="","In transit",IF($E168&gt;0,"Late",IF($E168&lt;0,"Early","On time")))))</f>
        <v/>
      </c>
      <c r="G168" s="7" t="n"/>
      <c r="H168" s="7" t="n"/>
      <c r="I168" s="7" t="n"/>
      <c r="J168" s="7" t="n"/>
      <c r="K168" s="8" t="n"/>
      <c r="L168" s="7" t="n"/>
      <c r="M168" s="11" t="n"/>
      <c r="N168" s="12" t="n"/>
      <c r="O168" s="13">
        <f>IF($A168="","",IF(OR($M168="",$N168=""),"",IFERROR($N168/$M168,0)))</f>
        <v/>
      </c>
      <c r="P168" s="9">
        <f>IF($A168="","",IF(OR($K168="",$D168=""),"",$D168-$K168))</f>
        <v/>
      </c>
      <c r="Q168" s="10">
        <f>IF($A168="","",IF(COUNTIFS(Exceptions!$A$5:$A$204,$A168)&gt;0,"Yes",""))</f>
        <v/>
      </c>
      <c r="R168" s="14">
        <f>IF($A168="","",IF($C168="","",DATE(YEAR($C168),MONTH($C168),1)))</f>
        <v/>
      </c>
    </row>
    <row r="169">
      <c r="A169" s="7" t="n"/>
      <c r="B169" s="7" t="n"/>
      <c r="C169" s="8" t="n"/>
      <c r="D169" s="8" t="n"/>
      <c r="E169" s="9">
        <f>IF($A169="","",IF($C169="","",IF($D169="",MAX(0,TODAY()-$C169),$D169-$C169)))</f>
        <v/>
      </c>
      <c r="F169" s="10">
        <f>IF($A169="","",IF($C169="","",IF($D169="","In transit",IF($E169&gt;0,"Late",IF($E169&lt;0,"Early","On time")))))</f>
        <v/>
      </c>
      <c r="G169" s="7" t="n"/>
      <c r="H169" s="7" t="n"/>
      <c r="I169" s="7" t="n"/>
      <c r="J169" s="7" t="n"/>
      <c r="K169" s="8" t="n"/>
      <c r="L169" s="7" t="n"/>
      <c r="M169" s="11" t="n"/>
      <c r="N169" s="12" t="n"/>
      <c r="O169" s="13">
        <f>IF($A169="","",IF(OR($M169="",$N169=""),"",IFERROR($N169/$M169,0)))</f>
        <v/>
      </c>
      <c r="P169" s="9">
        <f>IF($A169="","",IF(OR($K169="",$D169=""),"",$D169-$K169))</f>
        <v/>
      </c>
      <c r="Q169" s="10">
        <f>IF($A169="","",IF(COUNTIFS(Exceptions!$A$5:$A$204,$A169)&gt;0,"Yes",""))</f>
        <v/>
      </c>
      <c r="R169" s="14">
        <f>IF($A169="","",IF($C169="","",DATE(YEAR($C169),MONTH($C169),1)))</f>
        <v/>
      </c>
    </row>
    <row r="170">
      <c r="A170" s="7" t="n"/>
      <c r="B170" s="7" t="n"/>
      <c r="C170" s="8" t="n"/>
      <c r="D170" s="8" t="n"/>
      <c r="E170" s="9">
        <f>IF($A170="","",IF($C170="","",IF($D170="",MAX(0,TODAY()-$C170),$D170-$C170)))</f>
        <v/>
      </c>
      <c r="F170" s="10">
        <f>IF($A170="","",IF($C170="","",IF($D170="","In transit",IF($E170&gt;0,"Late",IF($E170&lt;0,"Early","On time")))))</f>
        <v/>
      </c>
      <c r="G170" s="7" t="n"/>
      <c r="H170" s="7" t="n"/>
      <c r="I170" s="7" t="n"/>
      <c r="J170" s="7" t="n"/>
      <c r="K170" s="8" t="n"/>
      <c r="L170" s="7" t="n"/>
      <c r="M170" s="11" t="n"/>
      <c r="N170" s="12" t="n"/>
      <c r="O170" s="13">
        <f>IF($A170="","",IF(OR($M170="",$N170=""),"",IFERROR($N170/$M170,0)))</f>
        <v/>
      </c>
      <c r="P170" s="9">
        <f>IF($A170="","",IF(OR($K170="",$D170=""),"",$D170-$K170))</f>
        <v/>
      </c>
      <c r="Q170" s="10">
        <f>IF($A170="","",IF(COUNTIFS(Exceptions!$A$5:$A$204,$A170)&gt;0,"Yes",""))</f>
        <v/>
      </c>
      <c r="R170" s="14">
        <f>IF($A170="","",IF($C170="","",DATE(YEAR($C170),MONTH($C170),1)))</f>
        <v/>
      </c>
    </row>
    <row r="171">
      <c r="A171" s="7" t="n"/>
      <c r="B171" s="7" t="n"/>
      <c r="C171" s="8" t="n"/>
      <c r="D171" s="8" t="n"/>
      <c r="E171" s="9">
        <f>IF($A171="","",IF($C171="","",IF($D171="",MAX(0,TODAY()-$C171),$D171-$C171)))</f>
        <v/>
      </c>
      <c r="F171" s="10">
        <f>IF($A171="","",IF($C171="","",IF($D171="","In transit",IF($E171&gt;0,"Late",IF($E171&lt;0,"Early","On time")))))</f>
        <v/>
      </c>
      <c r="G171" s="7" t="n"/>
      <c r="H171" s="7" t="n"/>
      <c r="I171" s="7" t="n"/>
      <c r="J171" s="7" t="n"/>
      <c r="K171" s="8" t="n"/>
      <c r="L171" s="7" t="n"/>
      <c r="M171" s="11" t="n"/>
      <c r="N171" s="12" t="n"/>
      <c r="O171" s="13">
        <f>IF($A171="","",IF(OR($M171="",$N171=""),"",IFERROR($N171/$M171,0)))</f>
        <v/>
      </c>
      <c r="P171" s="9">
        <f>IF($A171="","",IF(OR($K171="",$D171=""),"",$D171-$K171))</f>
        <v/>
      </c>
      <c r="Q171" s="10">
        <f>IF($A171="","",IF(COUNTIFS(Exceptions!$A$5:$A$204,$A171)&gt;0,"Yes",""))</f>
        <v/>
      </c>
      <c r="R171" s="14">
        <f>IF($A171="","",IF($C171="","",DATE(YEAR($C171),MONTH($C171),1)))</f>
        <v/>
      </c>
    </row>
    <row r="172">
      <c r="A172" s="7" t="n"/>
      <c r="B172" s="7" t="n"/>
      <c r="C172" s="8" t="n"/>
      <c r="D172" s="8" t="n"/>
      <c r="E172" s="9">
        <f>IF($A172="","",IF($C172="","",IF($D172="",MAX(0,TODAY()-$C172),$D172-$C172)))</f>
        <v/>
      </c>
      <c r="F172" s="10">
        <f>IF($A172="","",IF($C172="","",IF($D172="","In transit",IF($E172&gt;0,"Late",IF($E172&lt;0,"Early","On time")))))</f>
        <v/>
      </c>
      <c r="G172" s="7" t="n"/>
      <c r="H172" s="7" t="n"/>
      <c r="I172" s="7" t="n"/>
      <c r="J172" s="7" t="n"/>
      <c r="K172" s="8" t="n"/>
      <c r="L172" s="7" t="n"/>
      <c r="M172" s="11" t="n"/>
      <c r="N172" s="12" t="n"/>
      <c r="O172" s="13">
        <f>IF($A172="","",IF(OR($M172="",$N172=""),"",IFERROR($N172/$M172,0)))</f>
        <v/>
      </c>
      <c r="P172" s="9">
        <f>IF($A172="","",IF(OR($K172="",$D172=""),"",$D172-$K172))</f>
        <v/>
      </c>
      <c r="Q172" s="10">
        <f>IF($A172="","",IF(COUNTIFS(Exceptions!$A$5:$A$204,$A172)&gt;0,"Yes",""))</f>
        <v/>
      </c>
      <c r="R172" s="14">
        <f>IF($A172="","",IF($C172="","",DATE(YEAR($C172),MONTH($C172),1)))</f>
        <v/>
      </c>
    </row>
    <row r="173">
      <c r="A173" s="7" t="n"/>
      <c r="B173" s="7" t="n"/>
      <c r="C173" s="8" t="n"/>
      <c r="D173" s="8" t="n"/>
      <c r="E173" s="9">
        <f>IF($A173="","",IF($C173="","",IF($D173="",MAX(0,TODAY()-$C173),$D173-$C173)))</f>
        <v/>
      </c>
      <c r="F173" s="10">
        <f>IF($A173="","",IF($C173="","",IF($D173="","In transit",IF($E173&gt;0,"Late",IF($E173&lt;0,"Early","On time")))))</f>
        <v/>
      </c>
      <c r="G173" s="7" t="n"/>
      <c r="H173" s="7" t="n"/>
      <c r="I173" s="7" t="n"/>
      <c r="J173" s="7" t="n"/>
      <c r="K173" s="8" t="n"/>
      <c r="L173" s="7" t="n"/>
      <c r="M173" s="11" t="n"/>
      <c r="N173" s="12" t="n"/>
      <c r="O173" s="13">
        <f>IF($A173="","",IF(OR($M173="",$N173=""),"",IFERROR($N173/$M173,0)))</f>
        <v/>
      </c>
      <c r="P173" s="9">
        <f>IF($A173="","",IF(OR($K173="",$D173=""),"",$D173-$K173))</f>
        <v/>
      </c>
      <c r="Q173" s="10">
        <f>IF($A173="","",IF(COUNTIFS(Exceptions!$A$5:$A$204,$A173)&gt;0,"Yes",""))</f>
        <v/>
      </c>
      <c r="R173" s="14">
        <f>IF($A173="","",IF($C173="","",DATE(YEAR($C173),MONTH($C173),1)))</f>
        <v/>
      </c>
    </row>
    <row r="174">
      <c r="A174" s="7" t="n"/>
      <c r="B174" s="7" t="n"/>
      <c r="C174" s="8" t="n"/>
      <c r="D174" s="8" t="n"/>
      <c r="E174" s="9">
        <f>IF($A174="","",IF($C174="","",IF($D174="",MAX(0,TODAY()-$C174),$D174-$C174)))</f>
        <v/>
      </c>
      <c r="F174" s="10">
        <f>IF($A174="","",IF($C174="","",IF($D174="","In transit",IF($E174&gt;0,"Late",IF($E174&lt;0,"Early","On time")))))</f>
        <v/>
      </c>
      <c r="G174" s="7" t="n"/>
      <c r="H174" s="7" t="n"/>
      <c r="I174" s="7" t="n"/>
      <c r="J174" s="7" t="n"/>
      <c r="K174" s="8" t="n"/>
      <c r="L174" s="7" t="n"/>
      <c r="M174" s="11" t="n"/>
      <c r="N174" s="12" t="n"/>
      <c r="O174" s="13">
        <f>IF($A174="","",IF(OR($M174="",$N174=""),"",IFERROR($N174/$M174,0)))</f>
        <v/>
      </c>
      <c r="P174" s="9">
        <f>IF($A174="","",IF(OR($K174="",$D174=""),"",$D174-$K174))</f>
        <v/>
      </c>
      <c r="Q174" s="10">
        <f>IF($A174="","",IF(COUNTIFS(Exceptions!$A$5:$A$204,$A174)&gt;0,"Yes",""))</f>
        <v/>
      </c>
      <c r="R174" s="14">
        <f>IF($A174="","",IF($C174="","",DATE(YEAR($C174),MONTH($C174),1)))</f>
        <v/>
      </c>
    </row>
    <row r="175">
      <c r="A175" s="7" t="n"/>
      <c r="B175" s="7" t="n"/>
      <c r="C175" s="8" t="n"/>
      <c r="D175" s="8" t="n"/>
      <c r="E175" s="9">
        <f>IF($A175="","",IF($C175="","",IF($D175="",MAX(0,TODAY()-$C175),$D175-$C175)))</f>
        <v/>
      </c>
      <c r="F175" s="10">
        <f>IF($A175="","",IF($C175="","",IF($D175="","In transit",IF($E175&gt;0,"Late",IF($E175&lt;0,"Early","On time")))))</f>
        <v/>
      </c>
      <c r="G175" s="7" t="n"/>
      <c r="H175" s="7" t="n"/>
      <c r="I175" s="7" t="n"/>
      <c r="J175" s="7" t="n"/>
      <c r="K175" s="8" t="n"/>
      <c r="L175" s="7" t="n"/>
      <c r="M175" s="11" t="n"/>
      <c r="N175" s="12" t="n"/>
      <c r="O175" s="13">
        <f>IF($A175="","",IF(OR($M175="",$N175=""),"",IFERROR($N175/$M175,0)))</f>
        <v/>
      </c>
      <c r="P175" s="9">
        <f>IF($A175="","",IF(OR($K175="",$D175=""),"",$D175-$K175))</f>
        <v/>
      </c>
      <c r="Q175" s="10">
        <f>IF($A175="","",IF(COUNTIFS(Exceptions!$A$5:$A$204,$A175)&gt;0,"Yes",""))</f>
        <v/>
      </c>
      <c r="R175" s="14">
        <f>IF($A175="","",IF($C175="","",DATE(YEAR($C175),MONTH($C175),1)))</f>
        <v/>
      </c>
    </row>
    <row r="176">
      <c r="A176" s="7" t="n"/>
      <c r="B176" s="7" t="n"/>
      <c r="C176" s="8" t="n"/>
      <c r="D176" s="8" t="n"/>
      <c r="E176" s="9">
        <f>IF($A176="","",IF($C176="","",IF($D176="",MAX(0,TODAY()-$C176),$D176-$C176)))</f>
        <v/>
      </c>
      <c r="F176" s="10">
        <f>IF($A176="","",IF($C176="","",IF($D176="","In transit",IF($E176&gt;0,"Late",IF($E176&lt;0,"Early","On time")))))</f>
        <v/>
      </c>
      <c r="G176" s="7" t="n"/>
      <c r="H176" s="7" t="n"/>
      <c r="I176" s="7" t="n"/>
      <c r="J176" s="7" t="n"/>
      <c r="K176" s="8" t="n"/>
      <c r="L176" s="7" t="n"/>
      <c r="M176" s="11" t="n"/>
      <c r="N176" s="12" t="n"/>
      <c r="O176" s="13">
        <f>IF($A176="","",IF(OR($M176="",$N176=""),"",IFERROR($N176/$M176,0)))</f>
        <v/>
      </c>
      <c r="P176" s="9">
        <f>IF($A176="","",IF(OR($K176="",$D176=""),"",$D176-$K176))</f>
        <v/>
      </c>
      <c r="Q176" s="10">
        <f>IF($A176="","",IF(COUNTIFS(Exceptions!$A$5:$A$204,$A176)&gt;0,"Yes",""))</f>
        <v/>
      </c>
      <c r="R176" s="14">
        <f>IF($A176="","",IF($C176="","",DATE(YEAR($C176),MONTH($C176),1)))</f>
        <v/>
      </c>
    </row>
    <row r="177">
      <c r="A177" s="7" t="n"/>
      <c r="B177" s="7" t="n"/>
      <c r="C177" s="8" t="n"/>
      <c r="D177" s="8" t="n"/>
      <c r="E177" s="9">
        <f>IF($A177="","",IF($C177="","",IF($D177="",MAX(0,TODAY()-$C177),$D177-$C177)))</f>
        <v/>
      </c>
      <c r="F177" s="10">
        <f>IF($A177="","",IF($C177="","",IF($D177="","In transit",IF($E177&gt;0,"Late",IF($E177&lt;0,"Early","On time")))))</f>
        <v/>
      </c>
      <c r="G177" s="7" t="n"/>
      <c r="H177" s="7" t="n"/>
      <c r="I177" s="7" t="n"/>
      <c r="J177" s="7" t="n"/>
      <c r="K177" s="8" t="n"/>
      <c r="L177" s="7" t="n"/>
      <c r="M177" s="11" t="n"/>
      <c r="N177" s="12" t="n"/>
      <c r="O177" s="13">
        <f>IF($A177="","",IF(OR($M177="",$N177=""),"",IFERROR($N177/$M177,0)))</f>
        <v/>
      </c>
      <c r="P177" s="9">
        <f>IF($A177="","",IF(OR($K177="",$D177=""),"",$D177-$K177))</f>
        <v/>
      </c>
      <c r="Q177" s="10">
        <f>IF($A177="","",IF(COUNTIFS(Exceptions!$A$5:$A$204,$A177)&gt;0,"Yes",""))</f>
        <v/>
      </c>
      <c r="R177" s="14">
        <f>IF($A177="","",IF($C177="","",DATE(YEAR($C177),MONTH($C177),1)))</f>
        <v/>
      </c>
    </row>
    <row r="178">
      <c r="A178" s="7" t="n"/>
      <c r="B178" s="7" t="n"/>
      <c r="C178" s="8" t="n"/>
      <c r="D178" s="8" t="n"/>
      <c r="E178" s="9">
        <f>IF($A178="","",IF($C178="","",IF($D178="",MAX(0,TODAY()-$C178),$D178-$C178)))</f>
        <v/>
      </c>
      <c r="F178" s="10">
        <f>IF($A178="","",IF($C178="","",IF($D178="","In transit",IF($E178&gt;0,"Late",IF($E178&lt;0,"Early","On time")))))</f>
        <v/>
      </c>
      <c r="G178" s="7" t="n"/>
      <c r="H178" s="7" t="n"/>
      <c r="I178" s="7" t="n"/>
      <c r="J178" s="7" t="n"/>
      <c r="K178" s="8" t="n"/>
      <c r="L178" s="7" t="n"/>
      <c r="M178" s="11" t="n"/>
      <c r="N178" s="12" t="n"/>
      <c r="O178" s="13">
        <f>IF($A178="","",IF(OR($M178="",$N178=""),"",IFERROR($N178/$M178,0)))</f>
        <v/>
      </c>
      <c r="P178" s="9">
        <f>IF($A178="","",IF(OR($K178="",$D178=""),"",$D178-$K178))</f>
        <v/>
      </c>
      <c r="Q178" s="10">
        <f>IF($A178="","",IF(COUNTIFS(Exceptions!$A$5:$A$204,$A178)&gt;0,"Yes",""))</f>
        <v/>
      </c>
      <c r="R178" s="14">
        <f>IF($A178="","",IF($C178="","",DATE(YEAR($C178),MONTH($C178),1)))</f>
        <v/>
      </c>
    </row>
    <row r="179">
      <c r="A179" s="7" t="n"/>
      <c r="B179" s="7" t="n"/>
      <c r="C179" s="8" t="n"/>
      <c r="D179" s="8" t="n"/>
      <c r="E179" s="9">
        <f>IF($A179="","",IF($C179="","",IF($D179="",MAX(0,TODAY()-$C179),$D179-$C179)))</f>
        <v/>
      </c>
      <c r="F179" s="10">
        <f>IF($A179="","",IF($C179="","",IF($D179="","In transit",IF($E179&gt;0,"Late",IF($E179&lt;0,"Early","On time")))))</f>
        <v/>
      </c>
      <c r="G179" s="7" t="n"/>
      <c r="H179" s="7" t="n"/>
      <c r="I179" s="7" t="n"/>
      <c r="J179" s="7" t="n"/>
      <c r="K179" s="8" t="n"/>
      <c r="L179" s="7" t="n"/>
      <c r="M179" s="11" t="n"/>
      <c r="N179" s="12" t="n"/>
      <c r="O179" s="13">
        <f>IF($A179="","",IF(OR($M179="",$N179=""),"",IFERROR($N179/$M179,0)))</f>
        <v/>
      </c>
      <c r="P179" s="9">
        <f>IF($A179="","",IF(OR($K179="",$D179=""),"",$D179-$K179))</f>
        <v/>
      </c>
      <c r="Q179" s="10">
        <f>IF($A179="","",IF(COUNTIFS(Exceptions!$A$5:$A$204,$A179)&gt;0,"Yes",""))</f>
        <v/>
      </c>
      <c r="R179" s="14">
        <f>IF($A179="","",IF($C179="","",DATE(YEAR($C179),MONTH($C179),1)))</f>
        <v/>
      </c>
    </row>
    <row r="180">
      <c r="A180" s="7" t="n"/>
      <c r="B180" s="7" t="n"/>
      <c r="C180" s="8" t="n"/>
      <c r="D180" s="8" t="n"/>
      <c r="E180" s="9">
        <f>IF($A180="","",IF($C180="","",IF($D180="",MAX(0,TODAY()-$C180),$D180-$C180)))</f>
        <v/>
      </c>
      <c r="F180" s="10">
        <f>IF($A180="","",IF($C180="","",IF($D180="","In transit",IF($E180&gt;0,"Late",IF($E180&lt;0,"Early","On time")))))</f>
        <v/>
      </c>
      <c r="G180" s="7" t="n"/>
      <c r="H180" s="7" t="n"/>
      <c r="I180" s="7" t="n"/>
      <c r="J180" s="7" t="n"/>
      <c r="K180" s="8" t="n"/>
      <c r="L180" s="7" t="n"/>
      <c r="M180" s="11" t="n"/>
      <c r="N180" s="12" t="n"/>
      <c r="O180" s="13">
        <f>IF($A180="","",IF(OR($M180="",$N180=""),"",IFERROR($N180/$M180,0)))</f>
        <v/>
      </c>
      <c r="P180" s="9">
        <f>IF($A180="","",IF(OR($K180="",$D180=""),"",$D180-$K180))</f>
        <v/>
      </c>
      <c r="Q180" s="10">
        <f>IF($A180="","",IF(COUNTIFS(Exceptions!$A$5:$A$204,$A180)&gt;0,"Yes",""))</f>
        <v/>
      </c>
      <c r="R180" s="14">
        <f>IF($A180="","",IF($C180="","",DATE(YEAR($C180),MONTH($C180),1)))</f>
        <v/>
      </c>
    </row>
    <row r="181">
      <c r="A181" s="7" t="n"/>
      <c r="B181" s="7" t="n"/>
      <c r="C181" s="8" t="n"/>
      <c r="D181" s="8" t="n"/>
      <c r="E181" s="9">
        <f>IF($A181="","",IF($C181="","",IF($D181="",MAX(0,TODAY()-$C181),$D181-$C181)))</f>
        <v/>
      </c>
      <c r="F181" s="10">
        <f>IF($A181="","",IF($C181="","",IF($D181="","In transit",IF($E181&gt;0,"Late",IF($E181&lt;0,"Early","On time")))))</f>
        <v/>
      </c>
      <c r="G181" s="7" t="n"/>
      <c r="H181" s="7" t="n"/>
      <c r="I181" s="7" t="n"/>
      <c r="J181" s="7" t="n"/>
      <c r="K181" s="8" t="n"/>
      <c r="L181" s="7" t="n"/>
      <c r="M181" s="11" t="n"/>
      <c r="N181" s="12" t="n"/>
      <c r="O181" s="13">
        <f>IF($A181="","",IF(OR($M181="",$N181=""),"",IFERROR($N181/$M181,0)))</f>
        <v/>
      </c>
      <c r="P181" s="9">
        <f>IF($A181="","",IF(OR($K181="",$D181=""),"",$D181-$K181))</f>
        <v/>
      </c>
      <c r="Q181" s="10">
        <f>IF($A181="","",IF(COUNTIFS(Exceptions!$A$5:$A$204,$A181)&gt;0,"Yes",""))</f>
        <v/>
      </c>
      <c r="R181" s="14">
        <f>IF($A181="","",IF($C181="","",DATE(YEAR($C181),MONTH($C181),1)))</f>
        <v/>
      </c>
    </row>
    <row r="182">
      <c r="A182" s="7" t="n"/>
      <c r="B182" s="7" t="n"/>
      <c r="C182" s="8" t="n"/>
      <c r="D182" s="8" t="n"/>
      <c r="E182" s="9">
        <f>IF($A182="","",IF($C182="","",IF($D182="",MAX(0,TODAY()-$C182),$D182-$C182)))</f>
        <v/>
      </c>
      <c r="F182" s="10">
        <f>IF($A182="","",IF($C182="","",IF($D182="","In transit",IF($E182&gt;0,"Late",IF($E182&lt;0,"Early","On time")))))</f>
        <v/>
      </c>
      <c r="G182" s="7" t="n"/>
      <c r="H182" s="7" t="n"/>
      <c r="I182" s="7" t="n"/>
      <c r="J182" s="7" t="n"/>
      <c r="K182" s="8" t="n"/>
      <c r="L182" s="7" t="n"/>
      <c r="M182" s="11" t="n"/>
      <c r="N182" s="12" t="n"/>
      <c r="O182" s="13">
        <f>IF($A182="","",IF(OR($M182="",$N182=""),"",IFERROR($N182/$M182,0)))</f>
        <v/>
      </c>
      <c r="P182" s="9">
        <f>IF($A182="","",IF(OR($K182="",$D182=""),"",$D182-$K182))</f>
        <v/>
      </c>
      <c r="Q182" s="10">
        <f>IF($A182="","",IF(COUNTIFS(Exceptions!$A$5:$A$204,$A182)&gt;0,"Yes",""))</f>
        <v/>
      </c>
      <c r="R182" s="14">
        <f>IF($A182="","",IF($C182="","",DATE(YEAR($C182),MONTH($C182),1)))</f>
        <v/>
      </c>
    </row>
    <row r="183">
      <c r="A183" s="7" t="n"/>
      <c r="B183" s="7" t="n"/>
      <c r="C183" s="8" t="n"/>
      <c r="D183" s="8" t="n"/>
      <c r="E183" s="9">
        <f>IF($A183="","",IF($C183="","",IF($D183="",MAX(0,TODAY()-$C183),$D183-$C183)))</f>
        <v/>
      </c>
      <c r="F183" s="10">
        <f>IF($A183="","",IF($C183="","",IF($D183="","In transit",IF($E183&gt;0,"Late",IF($E183&lt;0,"Early","On time")))))</f>
        <v/>
      </c>
      <c r="G183" s="7" t="n"/>
      <c r="H183" s="7" t="n"/>
      <c r="I183" s="7" t="n"/>
      <c r="J183" s="7" t="n"/>
      <c r="K183" s="8" t="n"/>
      <c r="L183" s="7" t="n"/>
      <c r="M183" s="11" t="n"/>
      <c r="N183" s="12" t="n"/>
      <c r="O183" s="13">
        <f>IF($A183="","",IF(OR($M183="",$N183=""),"",IFERROR($N183/$M183,0)))</f>
        <v/>
      </c>
      <c r="P183" s="9">
        <f>IF($A183="","",IF(OR($K183="",$D183=""),"",$D183-$K183))</f>
        <v/>
      </c>
      <c r="Q183" s="10">
        <f>IF($A183="","",IF(COUNTIFS(Exceptions!$A$5:$A$204,$A183)&gt;0,"Yes",""))</f>
        <v/>
      </c>
      <c r="R183" s="14">
        <f>IF($A183="","",IF($C183="","",DATE(YEAR($C183),MONTH($C183),1)))</f>
        <v/>
      </c>
    </row>
    <row r="184">
      <c r="A184" s="7" t="n"/>
      <c r="B184" s="7" t="n"/>
      <c r="C184" s="8" t="n"/>
      <c r="D184" s="8" t="n"/>
      <c r="E184" s="9">
        <f>IF($A184="","",IF($C184="","",IF($D184="",MAX(0,TODAY()-$C184),$D184-$C184)))</f>
        <v/>
      </c>
      <c r="F184" s="10">
        <f>IF($A184="","",IF($C184="","",IF($D184="","In transit",IF($E184&gt;0,"Late",IF($E184&lt;0,"Early","On time")))))</f>
        <v/>
      </c>
      <c r="G184" s="7" t="n"/>
      <c r="H184" s="7" t="n"/>
      <c r="I184" s="7" t="n"/>
      <c r="J184" s="7" t="n"/>
      <c r="K184" s="8" t="n"/>
      <c r="L184" s="7" t="n"/>
      <c r="M184" s="11" t="n"/>
      <c r="N184" s="12" t="n"/>
      <c r="O184" s="13">
        <f>IF($A184="","",IF(OR($M184="",$N184=""),"",IFERROR($N184/$M184,0)))</f>
        <v/>
      </c>
      <c r="P184" s="9">
        <f>IF($A184="","",IF(OR($K184="",$D184=""),"",$D184-$K184))</f>
        <v/>
      </c>
      <c r="Q184" s="10">
        <f>IF($A184="","",IF(COUNTIFS(Exceptions!$A$5:$A$204,$A184)&gt;0,"Yes",""))</f>
        <v/>
      </c>
      <c r="R184" s="14">
        <f>IF($A184="","",IF($C184="","",DATE(YEAR($C184),MONTH($C184),1)))</f>
        <v/>
      </c>
    </row>
    <row r="185">
      <c r="A185" s="7" t="n"/>
      <c r="B185" s="7" t="n"/>
      <c r="C185" s="8" t="n"/>
      <c r="D185" s="8" t="n"/>
      <c r="E185" s="9">
        <f>IF($A185="","",IF($C185="","",IF($D185="",MAX(0,TODAY()-$C185),$D185-$C185)))</f>
        <v/>
      </c>
      <c r="F185" s="10">
        <f>IF($A185="","",IF($C185="","",IF($D185="","In transit",IF($E185&gt;0,"Late",IF($E185&lt;0,"Early","On time")))))</f>
        <v/>
      </c>
      <c r="G185" s="7" t="n"/>
      <c r="H185" s="7" t="n"/>
      <c r="I185" s="7" t="n"/>
      <c r="J185" s="7" t="n"/>
      <c r="K185" s="8" t="n"/>
      <c r="L185" s="7" t="n"/>
      <c r="M185" s="11" t="n"/>
      <c r="N185" s="12" t="n"/>
      <c r="O185" s="13">
        <f>IF($A185="","",IF(OR($M185="",$N185=""),"",IFERROR($N185/$M185,0)))</f>
        <v/>
      </c>
      <c r="P185" s="9">
        <f>IF($A185="","",IF(OR($K185="",$D185=""),"",$D185-$K185))</f>
        <v/>
      </c>
      <c r="Q185" s="10">
        <f>IF($A185="","",IF(COUNTIFS(Exceptions!$A$5:$A$204,$A185)&gt;0,"Yes",""))</f>
        <v/>
      </c>
      <c r="R185" s="14">
        <f>IF($A185="","",IF($C185="","",DATE(YEAR($C185),MONTH($C185),1)))</f>
        <v/>
      </c>
    </row>
    <row r="186">
      <c r="A186" s="7" t="n"/>
      <c r="B186" s="7" t="n"/>
      <c r="C186" s="8" t="n"/>
      <c r="D186" s="8" t="n"/>
      <c r="E186" s="9">
        <f>IF($A186="","",IF($C186="","",IF($D186="",MAX(0,TODAY()-$C186),$D186-$C186)))</f>
        <v/>
      </c>
      <c r="F186" s="10">
        <f>IF($A186="","",IF($C186="","",IF($D186="","In transit",IF($E186&gt;0,"Late",IF($E186&lt;0,"Early","On time")))))</f>
        <v/>
      </c>
      <c r="G186" s="7" t="n"/>
      <c r="H186" s="7" t="n"/>
      <c r="I186" s="7" t="n"/>
      <c r="J186" s="7" t="n"/>
      <c r="K186" s="8" t="n"/>
      <c r="L186" s="7" t="n"/>
      <c r="M186" s="11" t="n"/>
      <c r="N186" s="12" t="n"/>
      <c r="O186" s="13">
        <f>IF($A186="","",IF(OR($M186="",$N186=""),"",IFERROR($N186/$M186,0)))</f>
        <v/>
      </c>
      <c r="P186" s="9">
        <f>IF($A186="","",IF(OR($K186="",$D186=""),"",$D186-$K186))</f>
        <v/>
      </c>
      <c r="Q186" s="10">
        <f>IF($A186="","",IF(COUNTIFS(Exceptions!$A$5:$A$204,$A186)&gt;0,"Yes",""))</f>
        <v/>
      </c>
      <c r="R186" s="14">
        <f>IF($A186="","",IF($C186="","",DATE(YEAR($C186),MONTH($C186),1)))</f>
        <v/>
      </c>
    </row>
    <row r="187">
      <c r="A187" s="7" t="n"/>
      <c r="B187" s="7" t="n"/>
      <c r="C187" s="8" t="n"/>
      <c r="D187" s="8" t="n"/>
      <c r="E187" s="9">
        <f>IF($A187="","",IF($C187="","",IF($D187="",MAX(0,TODAY()-$C187),$D187-$C187)))</f>
        <v/>
      </c>
      <c r="F187" s="10">
        <f>IF($A187="","",IF($C187="","",IF($D187="","In transit",IF($E187&gt;0,"Late",IF($E187&lt;0,"Early","On time")))))</f>
        <v/>
      </c>
      <c r="G187" s="7" t="n"/>
      <c r="H187" s="7" t="n"/>
      <c r="I187" s="7" t="n"/>
      <c r="J187" s="7" t="n"/>
      <c r="K187" s="8" t="n"/>
      <c r="L187" s="7" t="n"/>
      <c r="M187" s="11" t="n"/>
      <c r="N187" s="12" t="n"/>
      <c r="O187" s="13">
        <f>IF($A187="","",IF(OR($M187="",$N187=""),"",IFERROR($N187/$M187,0)))</f>
        <v/>
      </c>
      <c r="P187" s="9">
        <f>IF($A187="","",IF(OR($K187="",$D187=""),"",$D187-$K187))</f>
        <v/>
      </c>
      <c r="Q187" s="10">
        <f>IF($A187="","",IF(COUNTIFS(Exceptions!$A$5:$A$204,$A187)&gt;0,"Yes",""))</f>
        <v/>
      </c>
      <c r="R187" s="14">
        <f>IF($A187="","",IF($C187="","",DATE(YEAR($C187),MONTH($C187),1)))</f>
        <v/>
      </c>
    </row>
    <row r="188">
      <c r="A188" s="7" t="n"/>
      <c r="B188" s="7" t="n"/>
      <c r="C188" s="8" t="n"/>
      <c r="D188" s="8" t="n"/>
      <c r="E188" s="9">
        <f>IF($A188="","",IF($C188="","",IF($D188="",MAX(0,TODAY()-$C188),$D188-$C188)))</f>
        <v/>
      </c>
      <c r="F188" s="10">
        <f>IF($A188="","",IF($C188="","",IF($D188="","In transit",IF($E188&gt;0,"Late",IF($E188&lt;0,"Early","On time")))))</f>
        <v/>
      </c>
      <c r="G188" s="7" t="n"/>
      <c r="H188" s="7" t="n"/>
      <c r="I188" s="7" t="n"/>
      <c r="J188" s="7" t="n"/>
      <c r="K188" s="8" t="n"/>
      <c r="L188" s="7" t="n"/>
      <c r="M188" s="11" t="n"/>
      <c r="N188" s="12" t="n"/>
      <c r="O188" s="13">
        <f>IF($A188="","",IF(OR($M188="",$N188=""),"",IFERROR($N188/$M188,0)))</f>
        <v/>
      </c>
      <c r="P188" s="9">
        <f>IF($A188="","",IF(OR($K188="",$D188=""),"",$D188-$K188))</f>
        <v/>
      </c>
      <c r="Q188" s="10">
        <f>IF($A188="","",IF(COUNTIFS(Exceptions!$A$5:$A$204,$A188)&gt;0,"Yes",""))</f>
        <v/>
      </c>
      <c r="R188" s="14">
        <f>IF($A188="","",IF($C188="","",DATE(YEAR($C188),MONTH($C188),1)))</f>
        <v/>
      </c>
    </row>
    <row r="189">
      <c r="A189" s="7" t="n"/>
      <c r="B189" s="7" t="n"/>
      <c r="C189" s="8" t="n"/>
      <c r="D189" s="8" t="n"/>
      <c r="E189" s="9">
        <f>IF($A189="","",IF($C189="","",IF($D189="",MAX(0,TODAY()-$C189),$D189-$C189)))</f>
        <v/>
      </c>
      <c r="F189" s="10">
        <f>IF($A189="","",IF($C189="","",IF($D189="","In transit",IF($E189&gt;0,"Late",IF($E189&lt;0,"Early","On time")))))</f>
        <v/>
      </c>
      <c r="G189" s="7" t="n"/>
      <c r="H189" s="7" t="n"/>
      <c r="I189" s="7" t="n"/>
      <c r="J189" s="7" t="n"/>
      <c r="K189" s="8" t="n"/>
      <c r="L189" s="7" t="n"/>
      <c r="M189" s="11" t="n"/>
      <c r="N189" s="12" t="n"/>
      <c r="O189" s="13">
        <f>IF($A189="","",IF(OR($M189="",$N189=""),"",IFERROR($N189/$M189,0)))</f>
        <v/>
      </c>
      <c r="P189" s="9">
        <f>IF($A189="","",IF(OR($K189="",$D189=""),"",$D189-$K189))</f>
        <v/>
      </c>
      <c r="Q189" s="10">
        <f>IF($A189="","",IF(COUNTIFS(Exceptions!$A$5:$A$204,$A189)&gt;0,"Yes",""))</f>
        <v/>
      </c>
      <c r="R189" s="14">
        <f>IF($A189="","",IF($C189="","",DATE(YEAR($C189),MONTH($C189),1)))</f>
        <v/>
      </c>
    </row>
    <row r="190">
      <c r="A190" s="7" t="n"/>
      <c r="B190" s="7" t="n"/>
      <c r="C190" s="8" t="n"/>
      <c r="D190" s="8" t="n"/>
      <c r="E190" s="9">
        <f>IF($A190="","",IF($C190="","",IF($D190="",MAX(0,TODAY()-$C190),$D190-$C190)))</f>
        <v/>
      </c>
      <c r="F190" s="10">
        <f>IF($A190="","",IF($C190="","",IF($D190="","In transit",IF($E190&gt;0,"Late",IF($E190&lt;0,"Early","On time")))))</f>
        <v/>
      </c>
      <c r="G190" s="7" t="n"/>
      <c r="H190" s="7" t="n"/>
      <c r="I190" s="7" t="n"/>
      <c r="J190" s="7" t="n"/>
      <c r="K190" s="8" t="n"/>
      <c r="L190" s="7" t="n"/>
      <c r="M190" s="11" t="n"/>
      <c r="N190" s="12" t="n"/>
      <c r="O190" s="13">
        <f>IF($A190="","",IF(OR($M190="",$N190=""),"",IFERROR($N190/$M190,0)))</f>
        <v/>
      </c>
      <c r="P190" s="9">
        <f>IF($A190="","",IF(OR($K190="",$D190=""),"",$D190-$K190))</f>
        <v/>
      </c>
      <c r="Q190" s="10">
        <f>IF($A190="","",IF(COUNTIFS(Exceptions!$A$5:$A$204,$A190)&gt;0,"Yes",""))</f>
        <v/>
      </c>
      <c r="R190" s="14">
        <f>IF($A190="","",IF($C190="","",DATE(YEAR($C190),MONTH($C190),1)))</f>
        <v/>
      </c>
    </row>
    <row r="191">
      <c r="A191" s="7" t="n"/>
      <c r="B191" s="7" t="n"/>
      <c r="C191" s="8" t="n"/>
      <c r="D191" s="8" t="n"/>
      <c r="E191" s="9">
        <f>IF($A191="","",IF($C191="","",IF($D191="",MAX(0,TODAY()-$C191),$D191-$C191)))</f>
        <v/>
      </c>
      <c r="F191" s="10">
        <f>IF($A191="","",IF($C191="","",IF($D191="","In transit",IF($E191&gt;0,"Late",IF($E191&lt;0,"Early","On time")))))</f>
        <v/>
      </c>
      <c r="G191" s="7" t="n"/>
      <c r="H191" s="7" t="n"/>
      <c r="I191" s="7" t="n"/>
      <c r="J191" s="7" t="n"/>
      <c r="K191" s="8" t="n"/>
      <c r="L191" s="7" t="n"/>
      <c r="M191" s="11" t="n"/>
      <c r="N191" s="12" t="n"/>
      <c r="O191" s="13">
        <f>IF($A191="","",IF(OR($M191="",$N191=""),"",IFERROR($N191/$M191,0)))</f>
        <v/>
      </c>
      <c r="P191" s="9">
        <f>IF($A191="","",IF(OR($K191="",$D191=""),"",$D191-$K191))</f>
        <v/>
      </c>
      <c r="Q191" s="10">
        <f>IF($A191="","",IF(COUNTIFS(Exceptions!$A$5:$A$204,$A191)&gt;0,"Yes",""))</f>
        <v/>
      </c>
      <c r="R191" s="14">
        <f>IF($A191="","",IF($C191="","",DATE(YEAR($C191),MONTH($C191),1)))</f>
        <v/>
      </c>
    </row>
    <row r="192">
      <c r="A192" s="7" t="n"/>
      <c r="B192" s="7" t="n"/>
      <c r="C192" s="8" t="n"/>
      <c r="D192" s="8" t="n"/>
      <c r="E192" s="9">
        <f>IF($A192="","",IF($C192="","",IF($D192="",MAX(0,TODAY()-$C192),$D192-$C192)))</f>
        <v/>
      </c>
      <c r="F192" s="10">
        <f>IF($A192="","",IF($C192="","",IF($D192="","In transit",IF($E192&gt;0,"Late",IF($E192&lt;0,"Early","On time")))))</f>
        <v/>
      </c>
      <c r="G192" s="7" t="n"/>
      <c r="H192" s="7" t="n"/>
      <c r="I192" s="7" t="n"/>
      <c r="J192" s="7" t="n"/>
      <c r="K192" s="8" t="n"/>
      <c r="L192" s="7" t="n"/>
      <c r="M192" s="11" t="n"/>
      <c r="N192" s="12" t="n"/>
      <c r="O192" s="13">
        <f>IF($A192="","",IF(OR($M192="",$N192=""),"",IFERROR($N192/$M192,0)))</f>
        <v/>
      </c>
      <c r="P192" s="9">
        <f>IF($A192="","",IF(OR($K192="",$D192=""),"",$D192-$K192))</f>
        <v/>
      </c>
      <c r="Q192" s="10">
        <f>IF($A192="","",IF(COUNTIFS(Exceptions!$A$5:$A$204,$A192)&gt;0,"Yes",""))</f>
        <v/>
      </c>
      <c r="R192" s="14">
        <f>IF($A192="","",IF($C192="","",DATE(YEAR($C192),MONTH($C192),1)))</f>
        <v/>
      </c>
    </row>
    <row r="193">
      <c r="A193" s="7" t="n"/>
      <c r="B193" s="7" t="n"/>
      <c r="C193" s="8" t="n"/>
      <c r="D193" s="8" t="n"/>
      <c r="E193" s="9">
        <f>IF($A193="","",IF($C193="","",IF($D193="",MAX(0,TODAY()-$C193),$D193-$C193)))</f>
        <v/>
      </c>
      <c r="F193" s="10">
        <f>IF($A193="","",IF($C193="","",IF($D193="","In transit",IF($E193&gt;0,"Late",IF($E193&lt;0,"Early","On time")))))</f>
        <v/>
      </c>
      <c r="G193" s="7" t="n"/>
      <c r="H193" s="7" t="n"/>
      <c r="I193" s="7" t="n"/>
      <c r="J193" s="7" t="n"/>
      <c r="K193" s="8" t="n"/>
      <c r="L193" s="7" t="n"/>
      <c r="M193" s="11" t="n"/>
      <c r="N193" s="12" t="n"/>
      <c r="O193" s="13">
        <f>IF($A193="","",IF(OR($M193="",$N193=""),"",IFERROR($N193/$M193,0)))</f>
        <v/>
      </c>
      <c r="P193" s="9">
        <f>IF($A193="","",IF(OR($K193="",$D193=""),"",$D193-$K193))</f>
        <v/>
      </c>
      <c r="Q193" s="10">
        <f>IF($A193="","",IF(COUNTIFS(Exceptions!$A$5:$A$204,$A193)&gt;0,"Yes",""))</f>
        <v/>
      </c>
      <c r="R193" s="14">
        <f>IF($A193="","",IF($C193="","",DATE(YEAR($C193),MONTH($C193),1)))</f>
        <v/>
      </c>
    </row>
    <row r="194">
      <c r="A194" s="7" t="n"/>
      <c r="B194" s="7" t="n"/>
      <c r="C194" s="8" t="n"/>
      <c r="D194" s="8" t="n"/>
      <c r="E194" s="9">
        <f>IF($A194="","",IF($C194="","",IF($D194="",MAX(0,TODAY()-$C194),$D194-$C194)))</f>
        <v/>
      </c>
      <c r="F194" s="10">
        <f>IF($A194="","",IF($C194="","",IF($D194="","In transit",IF($E194&gt;0,"Late",IF($E194&lt;0,"Early","On time")))))</f>
        <v/>
      </c>
      <c r="G194" s="7" t="n"/>
      <c r="H194" s="7" t="n"/>
      <c r="I194" s="7" t="n"/>
      <c r="J194" s="7" t="n"/>
      <c r="K194" s="8" t="n"/>
      <c r="L194" s="7" t="n"/>
      <c r="M194" s="11" t="n"/>
      <c r="N194" s="12" t="n"/>
      <c r="O194" s="13">
        <f>IF($A194="","",IF(OR($M194="",$N194=""),"",IFERROR($N194/$M194,0)))</f>
        <v/>
      </c>
      <c r="P194" s="9">
        <f>IF($A194="","",IF(OR($K194="",$D194=""),"",$D194-$K194))</f>
        <v/>
      </c>
      <c r="Q194" s="10">
        <f>IF($A194="","",IF(COUNTIFS(Exceptions!$A$5:$A$204,$A194)&gt;0,"Yes",""))</f>
        <v/>
      </c>
      <c r="R194" s="14">
        <f>IF($A194="","",IF($C194="","",DATE(YEAR($C194),MONTH($C194),1)))</f>
        <v/>
      </c>
    </row>
    <row r="195">
      <c r="A195" s="7" t="n"/>
      <c r="B195" s="7" t="n"/>
      <c r="C195" s="8" t="n"/>
      <c r="D195" s="8" t="n"/>
      <c r="E195" s="9">
        <f>IF($A195="","",IF($C195="","",IF($D195="",MAX(0,TODAY()-$C195),$D195-$C195)))</f>
        <v/>
      </c>
      <c r="F195" s="10">
        <f>IF($A195="","",IF($C195="","",IF($D195="","In transit",IF($E195&gt;0,"Late",IF($E195&lt;0,"Early","On time")))))</f>
        <v/>
      </c>
      <c r="G195" s="7" t="n"/>
      <c r="H195" s="7" t="n"/>
      <c r="I195" s="7" t="n"/>
      <c r="J195" s="7" t="n"/>
      <c r="K195" s="8" t="n"/>
      <c r="L195" s="7" t="n"/>
      <c r="M195" s="11" t="n"/>
      <c r="N195" s="12" t="n"/>
      <c r="O195" s="13">
        <f>IF($A195="","",IF(OR($M195="",$N195=""),"",IFERROR($N195/$M195,0)))</f>
        <v/>
      </c>
      <c r="P195" s="9">
        <f>IF($A195="","",IF(OR($K195="",$D195=""),"",$D195-$K195))</f>
        <v/>
      </c>
      <c r="Q195" s="10">
        <f>IF($A195="","",IF(COUNTIFS(Exceptions!$A$5:$A$204,$A195)&gt;0,"Yes",""))</f>
        <v/>
      </c>
      <c r="R195" s="14">
        <f>IF($A195="","",IF($C195="","",DATE(YEAR($C195),MONTH($C195),1)))</f>
        <v/>
      </c>
    </row>
    <row r="196">
      <c r="A196" s="7" t="n"/>
      <c r="B196" s="7" t="n"/>
      <c r="C196" s="8" t="n"/>
      <c r="D196" s="8" t="n"/>
      <c r="E196" s="9">
        <f>IF($A196="","",IF($C196="","",IF($D196="",MAX(0,TODAY()-$C196),$D196-$C196)))</f>
        <v/>
      </c>
      <c r="F196" s="10">
        <f>IF($A196="","",IF($C196="","",IF($D196="","In transit",IF($E196&gt;0,"Late",IF($E196&lt;0,"Early","On time")))))</f>
        <v/>
      </c>
      <c r="G196" s="7" t="n"/>
      <c r="H196" s="7" t="n"/>
      <c r="I196" s="7" t="n"/>
      <c r="J196" s="7" t="n"/>
      <c r="K196" s="8" t="n"/>
      <c r="L196" s="7" t="n"/>
      <c r="M196" s="11" t="n"/>
      <c r="N196" s="12" t="n"/>
      <c r="O196" s="13">
        <f>IF($A196="","",IF(OR($M196="",$N196=""),"",IFERROR($N196/$M196,0)))</f>
        <v/>
      </c>
      <c r="P196" s="9">
        <f>IF($A196="","",IF(OR($K196="",$D196=""),"",$D196-$K196))</f>
        <v/>
      </c>
      <c r="Q196" s="10">
        <f>IF($A196="","",IF(COUNTIFS(Exceptions!$A$5:$A$204,$A196)&gt;0,"Yes",""))</f>
        <v/>
      </c>
      <c r="R196" s="14">
        <f>IF($A196="","",IF($C196="","",DATE(YEAR($C196),MONTH($C196),1)))</f>
        <v/>
      </c>
    </row>
    <row r="197">
      <c r="A197" s="7" t="n"/>
      <c r="B197" s="7" t="n"/>
      <c r="C197" s="8" t="n"/>
      <c r="D197" s="8" t="n"/>
      <c r="E197" s="9">
        <f>IF($A197="","",IF($C197="","",IF($D197="",MAX(0,TODAY()-$C197),$D197-$C197)))</f>
        <v/>
      </c>
      <c r="F197" s="10">
        <f>IF($A197="","",IF($C197="","",IF($D197="","In transit",IF($E197&gt;0,"Late",IF($E197&lt;0,"Early","On time")))))</f>
        <v/>
      </c>
      <c r="G197" s="7" t="n"/>
      <c r="H197" s="7" t="n"/>
      <c r="I197" s="7" t="n"/>
      <c r="J197" s="7" t="n"/>
      <c r="K197" s="8" t="n"/>
      <c r="L197" s="7" t="n"/>
      <c r="M197" s="11" t="n"/>
      <c r="N197" s="12" t="n"/>
      <c r="O197" s="13">
        <f>IF($A197="","",IF(OR($M197="",$N197=""),"",IFERROR($N197/$M197,0)))</f>
        <v/>
      </c>
      <c r="P197" s="9">
        <f>IF($A197="","",IF(OR($K197="",$D197=""),"",$D197-$K197))</f>
        <v/>
      </c>
      <c r="Q197" s="10">
        <f>IF($A197="","",IF(COUNTIFS(Exceptions!$A$5:$A$204,$A197)&gt;0,"Yes",""))</f>
        <v/>
      </c>
      <c r="R197" s="14">
        <f>IF($A197="","",IF($C197="","",DATE(YEAR($C197),MONTH($C197),1)))</f>
        <v/>
      </c>
    </row>
    <row r="198">
      <c r="A198" s="7" t="n"/>
      <c r="B198" s="7" t="n"/>
      <c r="C198" s="8" t="n"/>
      <c r="D198" s="8" t="n"/>
      <c r="E198" s="9">
        <f>IF($A198="","",IF($C198="","",IF($D198="",MAX(0,TODAY()-$C198),$D198-$C198)))</f>
        <v/>
      </c>
      <c r="F198" s="10">
        <f>IF($A198="","",IF($C198="","",IF($D198="","In transit",IF($E198&gt;0,"Late",IF($E198&lt;0,"Early","On time")))))</f>
        <v/>
      </c>
      <c r="G198" s="7" t="n"/>
      <c r="H198" s="7" t="n"/>
      <c r="I198" s="7" t="n"/>
      <c r="J198" s="7" t="n"/>
      <c r="K198" s="8" t="n"/>
      <c r="L198" s="7" t="n"/>
      <c r="M198" s="11" t="n"/>
      <c r="N198" s="12" t="n"/>
      <c r="O198" s="13">
        <f>IF($A198="","",IF(OR($M198="",$N198=""),"",IFERROR($N198/$M198,0)))</f>
        <v/>
      </c>
      <c r="P198" s="9">
        <f>IF($A198="","",IF(OR($K198="",$D198=""),"",$D198-$K198))</f>
        <v/>
      </c>
      <c r="Q198" s="10">
        <f>IF($A198="","",IF(COUNTIFS(Exceptions!$A$5:$A$204,$A198)&gt;0,"Yes",""))</f>
        <v/>
      </c>
      <c r="R198" s="14">
        <f>IF($A198="","",IF($C198="","",DATE(YEAR($C198),MONTH($C198),1)))</f>
        <v/>
      </c>
    </row>
    <row r="199">
      <c r="A199" s="7" t="n"/>
      <c r="B199" s="7" t="n"/>
      <c r="C199" s="8" t="n"/>
      <c r="D199" s="8" t="n"/>
      <c r="E199" s="9">
        <f>IF($A199="","",IF($C199="","",IF($D199="",MAX(0,TODAY()-$C199),$D199-$C199)))</f>
        <v/>
      </c>
      <c r="F199" s="10">
        <f>IF($A199="","",IF($C199="","",IF($D199="","In transit",IF($E199&gt;0,"Late",IF($E199&lt;0,"Early","On time")))))</f>
        <v/>
      </c>
      <c r="G199" s="7" t="n"/>
      <c r="H199" s="7" t="n"/>
      <c r="I199" s="7" t="n"/>
      <c r="J199" s="7" t="n"/>
      <c r="K199" s="8" t="n"/>
      <c r="L199" s="7" t="n"/>
      <c r="M199" s="11" t="n"/>
      <c r="N199" s="12" t="n"/>
      <c r="O199" s="13">
        <f>IF($A199="","",IF(OR($M199="",$N199=""),"",IFERROR($N199/$M199,0)))</f>
        <v/>
      </c>
      <c r="P199" s="9">
        <f>IF($A199="","",IF(OR($K199="",$D199=""),"",$D199-$K199))</f>
        <v/>
      </c>
      <c r="Q199" s="10">
        <f>IF($A199="","",IF(COUNTIFS(Exceptions!$A$5:$A$204,$A199)&gt;0,"Yes",""))</f>
        <v/>
      </c>
      <c r="R199" s="14">
        <f>IF($A199="","",IF($C199="","",DATE(YEAR($C199),MONTH($C199),1)))</f>
        <v/>
      </c>
    </row>
    <row r="200">
      <c r="A200" s="7" t="n"/>
      <c r="B200" s="7" t="n"/>
      <c r="C200" s="8" t="n"/>
      <c r="D200" s="8" t="n"/>
      <c r="E200" s="9">
        <f>IF($A200="","",IF($C200="","",IF($D200="",MAX(0,TODAY()-$C200),$D200-$C200)))</f>
        <v/>
      </c>
      <c r="F200" s="10">
        <f>IF($A200="","",IF($C200="","",IF($D200="","In transit",IF($E200&gt;0,"Late",IF($E200&lt;0,"Early","On time")))))</f>
        <v/>
      </c>
      <c r="G200" s="7" t="n"/>
      <c r="H200" s="7" t="n"/>
      <c r="I200" s="7" t="n"/>
      <c r="J200" s="7" t="n"/>
      <c r="K200" s="8" t="n"/>
      <c r="L200" s="7" t="n"/>
      <c r="M200" s="11" t="n"/>
      <c r="N200" s="12" t="n"/>
      <c r="O200" s="13">
        <f>IF($A200="","",IF(OR($M200="",$N200=""),"",IFERROR($N200/$M200,0)))</f>
        <v/>
      </c>
      <c r="P200" s="9">
        <f>IF($A200="","",IF(OR($K200="",$D200=""),"",$D200-$K200))</f>
        <v/>
      </c>
      <c r="Q200" s="10">
        <f>IF($A200="","",IF(COUNTIFS(Exceptions!$A$5:$A$204,$A200)&gt;0,"Yes",""))</f>
        <v/>
      </c>
      <c r="R200" s="14">
        <f>IF($A200="","",IF($C200="","",DATE(YEAR($C200),MONTH($C200),1)))</f>
        <v/>
      </c>
    </row>
    <row r="201">
      <c r="A201" s="7" t="n"/>
      <c r="B201" s="7" t="n"/>
      <c r="C201" s="8" t="n"/>
      <c r="D201" s="8" t="n"/>
      <c r="E201" s="9">
        <f>IF($A201="","",IF($C201="","",IF($D201="",MAX(0,TODAY()-$C201),$D201-$C201)))</f>
        <v/>
      </c>
      <c r="F201" s="10">
        <f>IF($A201="","",IF($C201="","",IF($D201="","In transit",IF($E201&gt;0,"Late",IF($E201&lt;0,"Early","On time")))))</f>
        <v/>
      </c>
      <c r="G201" s="7" t="n"/>
      <c r="H201" s="7" t="n"/>
      <c r="I201" s="7" t="n"/>
      <c r="J201" s="7" t="n"/>
      <c r="K201" s="8" t="n"/>
      <c r="L201" s="7" t="n"/>
      <c r="M201" s="11" t="n"/>
      <c r="N201" s="12" t="n"/>
      <c r="O201" s="13">
        <f>IF($A201="","",IF(OR($M201="",$N201=""),"",IFERROR($N201/$M201,0)))</f>
        <v/>
      </c>
      <c r="P201" s="9">
        <f>IF($A201="","",IF(OR($K201="",$D201=""),"",$D201-$K201))</f>
        <v/>
      </c>
      <c r="Q201" s="10">
        <f>IF($A201="","",IF(COUNTIFS(Exceptions!$A$5:$A$204,$A201)&gt;0,"Yes",""))</f>
        <v/>
      </c>
      <c r="R201" s="14">
        <f>IF($A201="","",IF($C201="","",DATE(YEAR($C201),MONTH($C201),1)))</f>
        <v/>
      </c>
    </row>
    <row r="202">
      <c r="A202" s="7" t="n"/>
      <c r="B202" s="7" t="n"/>
      <c r="C202" s="8" t="n"/>
      <c r="D202" s="8" t="n"/>
      <c r="E202" s="9">
        <f>IF($A202="","",IF($C202="","",IF($D202="",MAX(0,TODAY()-$C202),$D202-$C202)))</f>
        <v/>
      </c>
      <c r="F202" s="10">
        <f>IF($A202="","",IF($C202="","",IF($D202="","In transit",IF($E202&gt;0,"Late",IF($E202&lt;0,"Early","On time")))))</f>
        <v/>
      </c>
      <c r="G202" s="7" t="n"/>
      <c r="H202" s="7" t="n"/>
      <c r="I202" s="7" t="n"/>
      <c r="J202" s="7" t="n"/>
      <c r="K202" s="8" t="n"/>
      <c r="L202" s="7" t="n"/>
      <c r="M202" s="11" t="n"/>
      <c r="N202" s="12" t="n"/>
      <c r="O202" s="13">
        <f>IF($A202="","",IF(OR($M202="",$N202=""),"",IFERROR($N202/$M202,0)))</f>
        <v/>
      </c>
      <c r="P202" s="9">
        <f>IF($A202="","",IF(OR($K202="",$D202=""),"",$D202-$K202))</f>
        <v/>
      </c>
      <c r="Q202" s="10">
        <f>IF($A202="","",IF(COUNTIFS(Exceptions!$A$5:$A$204,$A202)&gt;0,"Yes",""))</f>
        <v/>
      </c>
      <c r="R202" s="14">
        <f>IF($A202="","",IF($C202="","",DATE(YEAR($C202),MONTH($C202),1)))</f>
        <v/>
      </c>
    </row>
    <row r="203">
      <c r="A203" s="7" t="n"/>
      <c r="B203" s="7" t="n"/>
      <c r="C203" s="8" t="n"/>
      <c r="D203" s="8" t="n"/>
      <c r="E203" s="9">
        <f>IF($A203="","",IF($C203="","",IF($D203="",MAX(0,TODAY()-$C203),$D203-$C203)))</f>
        <v/>
      </c>
      <c r="F203" s="10">
        <f>IF($A203="","",IF($C203="","",IF($D203="","In transit",IF($E203&gt;0,"Late",IF($E203&lt;0,"Early","On time")))))</f>
        <v/>
      </c>
      <c r="G203" s="7" t="n"/>
      <c r="H203" s="7" t="n"/>
      <c r="I203" s="7" t="n"/>
      <c r="J203" s="7" t="n"/>
      <c r="K203" s="8" t="n"/>
      <c r="L203" s="7" t="n"/>
      <c r="M203" s="11" t="n"/>
      <c r="N203" s="12" t="n"/>
      <c r="O203" s="13">
        <f>IF($A203="","",IF(OR($M203="",$N203=""),"",IFERROR($N203/$M203,0)))</f>
        <v/>
      </c>
      <c r="P203" s="9">
        <f>IF($A203="","",IF(OR($K203="",$D203=""),"",$D203-$K203))</f>
        <v/>
      </c>
      <c r="Q203" s="10">
        <f>IF($A203="","",IF(COUNTIFS(Exceptions!$A$5:$A$204,$A203)&gt;0,"Yes",""))</f>
        <v/>
      </c>
      <c r="R203" s="14">
        <f>IF($A203="","",IF($C203="","",DATE(YEAR($C203),MONTH($C203),1)))</f>
        <v/>
      </c>
    </row>
    <row r="204">
      <c r="A204" s="7" t="n"/>
      <c r="B204" s="7" t="n"/>
      <c r="C204" s="8" t="n"/>
      <c r="D204" s="8" t="n"/>
      <c r="E204" s="9">
        <f>IF($A204="","",IF($C204="","",IF($D204="",MAX(0,TODAY()-$C204),$D204-$C204)))</f>
        <v/>
      </c>
      <c r="F204" s="10">
        <f>IF($A204="","",IF($C204="","",IF($D204="","In transit",IF($E204&gt;0,"Late",IF($E204&lt;0,"Early","On time")))))</f>
        <v/>
      </c>
      <c r="G204" s="7" t="n"/>
      <c r="H204" s="7" t="n"/>
      <c r="I204" s="7" t="n"/>
      <c r="J204" s="7" t="n"/>
      <c r="K204" s="8" t="n"/>
      <c r="L204" s="7" t="n"/>
      <c r="M204" s="11" t="n"/>
      <c r="N204" s="12" t="n"/>
      <c r="O204" s="13">
        <f>IF($A204="","",IF(OR($M204="",$N204=""),"",IFERROR($N204/$M204,0)))</f>
        <v/>
      </c>
      <c r="P204" s="9">
        <f>IF($A204="","",IF(OR($K204="",$D204=""),"",$D204-$K204))</f>
        <v/>
      </c>
      <c r="Q204" s="10">
        <f>IF($A204="","",IF(COUNTIFS(Exceptions!$A$5:$A$204,$A204)&gt;0,"Yes",""))</f>
        <v/>
      </c>
      <c r="R204" s="14">
        <f>IF($A204="","",IF($C204="","",DATE(YEAR($C204),MONTH($C204),1)))</f>
        <v/>
      </c>
    </row>
  </sheetData>
  <dataValidations count="2">
    <dataValidation sqref="B5:B204" showDropDown="0" showInputMessage="0" showErrorMessage="0" allowBlank="1" promptTitle="Carrier" prompt="Pick from the Carriers tab. Add the carrier there first." type="list">
      <formula1>=Carriers!$A$5:$A$24</formula1>
    </dataValidation>
    <dataValidation sqref="J5:J204" showDropDown="0" showInputMessage="0" showErrorMessage="0" allowBlank="1" type="list">
      <formula1>"Economy,Standard,Next day,Express,Pallet,Courier,Collection"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27"/>
  <sheetViews>
    <sheetView workbookViewId="0">
      <pane ySplit="4" topLeftCell="A5" activePane="bottomLeft" state="frozen"/>
      <selection pane="bottomLeft" activeCell="A1" sqref="A1"/>
    </sheetView>
  </sheetViews>
  <sheetFormatPr baseColWidth="8" defaultRowHeight="15"/>
  <cols>
    <col width="14" customWidth="1" min="1" max="1"/>
    <col width="26" customWidth="1" min="2" max="2"/>
    <col width="16" customWidth="1" min="3" max="3"/>
    <col width="22" customWidth="1" min="4" max="4"/>
    <col width="12" customWidth="1" min="5" max="5"/>
    <col width="11" customWidth="1" min="6" max="6"/>
    <col width="11" customWidth="1" min="7" max="7"/>
    <col width="12" customWidth="1" min="8" max="8"/>
    <col width="11" customWidth="1" min="9" max="9"/>
    <col width="10" customWidth="1" min="10" max="10"/>
    <col width="10" customWidth="1" min="11" max="11"/>
    <col width="8" customWidth="1" min="12" max="12"/>
    <col width="10" customWidth="1" min="13" max="13"/>
    <col width="13" customWidth="1" min="14" max="14"/>
    <col width="12" customWidth="1" min="15" max="15"/>
    <col width="11" customWidth="1" min="16" max="16"/>
    <col width="12" customWidth="1" min="17" max="17"/>
    <col width="13" customWidth="1" min="18" max="18"/>
    <col width="12" customWidth="1" min="19" max="19"/>
    <col width="11" customWidth="1" min="20" max="20"/>
    <col width="16" customWidth="1" min="21" max="21"/>
  </cols>
  <sheetData>
    <row r="1">
      <c r="A1" s="1" t="inlineStr">
        <is>
          <t>Carriers</t>
        </is>
      </c>
    </row>
    <row r="2">
      <c r="A2" s="2" t="inlineStr">
        <is>
          <t>Reference and service levels. Type A-H, including the late-rate you are prepared to accept in column H. I onwards is calculated from Shipments.</t>
        </is>
      </c>
    </row>
    <row r="4">
      <c r="A4" s="6" t="inlineStr">
        <is>
          <t>Carrier</t>
        </is>
      </c>
      <c r="B4" s="6" t="inlineStr">
        <is>
          <t>Service levels</t>
        </is>
      </c>
      <c r="C4" s="6" t="inlineStr">
        <is>
          <t>Account number</t>
        </is>
      </c>
      <c r="D4" s="6" t="inlineStr">
        <is>
          <t>Contact</t>
        </is>
      </c>
      <c r="E4" s="6" t="inlineStr">
        <is>
          <t>Quoted transit (days)</t>
        </is>
      </c>
      <c r="F4" s="6" t="inlineStr">
        <is>
          <t>Rate per kg</t>
        </is>
      </c>
      <c r="G4" s="6" t="inlineStr">
        <is>
          <t>Fuel surcharge</t>
        </is>
      </c>
      <c r="H4" s="6" t="inlineStr">
        <is>
          <t>Late-rate target</t>
        </is>
      </c>
      <c r="I4" s="6" t="inlineStr">
        <is>
          <t>Shipments</t>
        </is>
      </c>
      <c r="J4" s="6" t="inlineStr">
        <is>
          <t>Delivered</t>
        </is>
      </c>
      <c r="K4" s="6" t="inlineStr">
        <is>
          <t>In transit</t>
        </is>
      </c>
      <c r="L4" s="6" t="inlineStr">
        <is>
          <t>Late</t>
        </is>
      </c>
      <c r="M4" s="6" t="inlineStr">
        <is>
          <t>Late rate</t>
        </is>
      </c>
      <c r="N4" s="6" t="inlineStr">
        <is>
          <t>Avg days late when late</t>
        </is>
      </c>
      <c r="O4" s="6" t="inlineStr">
        <is>
          <t>Late-days per 100</t>
        </is>
      </c>
      <c r="P4" s="6" t="inlineStr">
        <is>
          <t>Overdue now</t>
        </is>
      </c>
      <c r="Q4" s="6" t="inlineStr">
        <is>
          <t>Avg transit (days)</t>
        </is>
      </c>
      <c r="R4" s="6" t="inlineStr">
        <is>
          <t>Freight spend</t>
        </is>
      </c>
      <c r="S4" s="6" t="inlineStr">
        <is>
          <t>Avg cost per kg</t>
        </is>
      </c>
      <c r="T4" s="6" t="inlineStr">
        <is>
          <t>Exceptions</t>
        </is>
      </c>
      <c r="U4" s="6" t="inlineStr">
        <is>
          <t>Verdict</t>
        </is>
      </c>
    </row>
    <row r="5">
      <c r="A5" s="7" t="inlineStr">
        <is>
          <t>DPD</t>
        </is>
      </c>
      <c r="B5" s="7" t="inlineStr">
        <is>
          <t>Standard, Next day</t>
        </is>
      </c>
      <c r="C5" s="7" t="inlineStr">
        <is>
          <t>GB0044213</t>
        </is>
      </c>
      <c r="D5" s="7" t="inlineStr">
        <is>
          <t>acct.mgr@dpd.example</t>
        </is>
      </c>
      <c r="E5" s="15" t="n">
        <v>2</v>
      </c>
      <c r="F5" s="12" t="n">
        <v>1.2</v>
      </c>
      <c r="G5" s="16" t="n">
        <v>0.08500000000000001</v>
      </c>
      <c r="H5" s="16" t="n">
        <v>0.05</v>
      </c>
      <c r="I5" s="9">
        <f>IF($A5="","",COUNTIFS(Shipments!$B$5:$B$204,$A5))</f>
        <v/>
      </c>
      <c r="J5" s="9">
        <f>IF($A5="","",COUNTIFS(Shipments!$B$5:$B$204,$A5,Shipments!$D$5:$D$204,"&lt;&gt;"))</f>
        <v/>
      </c>
      <c r="K5" s="9">
        <f>IF($A5="","",COUNTIFS(Shipments!$B$5:$B$204,$A5,Shipments!$D$5:$D$204,""))</f>
        <v/>
      </c>
      <c r="L5" s="9">
        <f>IF($A5="","",COUNTIFS(Shipments!$B$5:$B$204,$A5,Shipments!$F$5:$F$204,"Late"))</f>
        <v/>
      </c>
      <c r="M5" s="17">
        <f>IF($A5="","",IFERROR(COUNTIFS(Shipments!$B$5:$B$204,$A5,Shipments!$F$5:$F$204,"Late")/COUNTIFS(Shipments!$B$5:$B$204,$A5),0))</f>
        <v/>
      </c>
      <c r="N5" s="18">
        <f>IF($A5="","",IFERROR(AVERAGEIFS(Shipments!$E$5:$E$204,Shipments!$B$5:$B$204,$A5,Shipments!$F$5:$F$204,"Late"),0))</f>
        <v/>
      </c>
      <c r="O5" s="19">
        <f>IF($A5="","",ROUND($M5*$N5*100,1))</f>
        <v/>
      </c>
      <c r="P5" s="9">
        <f>IF($A5="","",COUNTIFS(Shipments!$B$5:$B$204,$A5,Shipments!$F$5:$F$204,"In transit",Shipments!$E$5:$E$204,"&gt;0"))</f>
        <v/>
      </c>
      <c r="Q5" s="18">
        <f>IF($A5="","",IFERROR(AVERAGEIFS(Shipments!$P$5:$P$204,Shipments!$B$5:$B$204,$A5),0))</f>
        <v/>
      </c>
      <c r="R5" s="13">
        <f>IF($A5="","",SUMIFS(Shipments!$N$5:$N$204,Shipments!$B$5:$B$204,$A5))</f>
        <v/>
      </c>
      <c r="S5" s="13">
        <f>IF($A5="","",IFERROR(SUMIFS(Shipments!$N$5:$N$204,Shipments!$B$5:$B$204,$A5)/SUMIFS(Shipments!$M$5:$M$204,Shipments!$B$5:$B$204,$A5),0))</f>
        <v/>
      </c>
      <c r="T5" s="9">
        <f>IF($A5="","",COUNTIFS(Exceptions!$L$5:$L$204,$A5))</f>
        <v/>
      </c>
      <c r="U5" s="10">
        <f>IF($A5="","",IF($H5="","",IF($M5&gt;$H5,"Above target","Within target")))</f>
        <v/>
      </c>
    </row>
    <row r="6">
      <c r="A6" s="7" t="inlineStr">
        <is>
          <t>UPS</t>
        </is>
      </c>
      <c r="B6" s="7" t="inlineStr">
        <is>
          <t>Standard, Express, Saver</t>
        </is>
      </c>
      <c r="C6" s="7" t="inlineStr">
        <is>
          <t>W12345</t>
        </is>
      </c>
      <c r="D6" s="7" t="inlineStr">
        <is>
          <t>uk.support@ups.example</t>
        </is>
      </c>
      <c r="E6" s="15" t="n">
        <v>2</v>
      </c>
      <c r="F6" s="12" t="n">
        <v>1.45</v>
      </c>
      <c r="G6" s="16" t="n">
        <v>0.11</v>
      </c>
      <c r="H6" s="16" t="n">
        <v>0.05</v>
      </c>
      <c r="I6" s="9">
        <f>IF($A6="","",COUNTIFS(Shipments!$B$5:$B$204,$A6))</f>
        <v/>
      </c>
      <c r="J6" s="9">
        <f>IF($A6="","",COUNTIFS(Shipments!$B$5:$B$204,$A6,Shipments!$D$5:$D$204,"&lt;&gt;"))</f>
        <v/>
      </c>
      <c r="K6" s="9">
        <f>IF($A6="","",COUNTIFS(Shipments!$B$5:$B$204,$A6,Shipments!$D$5:$D$204,""))</f>
        <v/>
      </c>
      <c r="L6" s="9">
        <f>IF($A6="","",COUNTIFS(Shipments!$B$5:$B$204,$A6,Shipments!$F$5:$F$204,"Late"))</f>
        <v/>
      </c>
      <c r="M6" s="17">
        <f>IF($A6="","",IFERROR(COUNTIFS(Shipments!$B$5:$B$204,$A6,Shipments!$F$5:$F$204,"Late")/COUNTIFS(Shipments!$B$5:$B$204,$A6),0))</f>
        <v/>
      </c>
      <c r="N6" s="18">
        <f>IF($A6="","",IFERROR(AVERAGEIFS(Shipments!$E$5:$E$204,Shipments!$B$5:$B$204,$A6,Shipments!$F$5:$F$204,"Late"),0))</f>
        <v/>
      </c>
      <c r="O6" s="19">
        <f>IF($A6="","",ROUND($M6*$N6*100,1))</f>
        <v/>
      </c>
      <c r="P6" s="9">
        <f>IF($A6="","",COUNTIFS(Shipments!$B$5:$B$204,$A6,Shipments!$F$5:$F$204,"In transit",Shipments!$E$5:$E$204,"&gt;0"))</f>
        <v/>
      </c>
      <c r="Q6" s="18">
        <f>IF($A6="","",IFERROR(AVERAGEIFS(Shipments!$P$5:$P$204,Shipments!$B$5:$B$204,$A6),0))</f>
        <v/>
      </c>
      <c r="R6" s="13">
        <f>IF($A6="","",SUMIFS(Shipments!$N$5:$N$204,Shipments!$B$5:$B$204,$A6))</f>
        <v/>
      </c>
      <c r="S6" s="13">
        <f>IF($A6="","",IFERROR(SUMIFS(Shipments!$N$5:$N$204,Shipments!$B$5:$B$204,$A6)/SUMIFS(Shipments!$M$5:$M$204,Shipments!$B$5:$B$204,$A6),0))</f>
        <v/>
      </c>
      <c r="T6" s="9">
        <f>IF($A6="","",COUNTIFS(Exceptions!$L$5:$L$204,$A6))</f>
        <v/>
      </c>
      <c r="U6" s="10">
        <f>IF($A6="","",IF($H6="","",IF($M6&gt;$H6,"Above target","Within target")))</f>
        <v/>
      </c>
    </row>
    <row r="7">
      <c r="A7" s="7" t="inlineStr">
        <is>
          <t>DHL</t>
        </is>
      </c>
      <c r="B7" s="7" t="inlineStr">
        <is>
          <t>Express, Economy Select</t>
        </is>
      </c>
      <c r="C7" s="7" t="inlineStr">
        <is>
          <t>4401234</t>
        </is>
      </c>
      <c r="D7" s="7" t="inlineStr">
        <is>
          <t>eu.desk@dhl.example</t>
        </is>
      </c>
      <c r="E7" s="15" t="n">
        <v>1</v>
      </c>
      <c r="F7" s="12" t="n">
        <v>1.85</v>
      </c>
      <c r="G7" s="16" t="n">
        <v>0.095</v>
      </c>
      <c r="H7" s="16" t="n">
        <v>0.05</v>
      </c>
      <c r="I7" s="9">
        <f>IF($A7="","",COUNTIFS(Shipments!$B$5:$B$204,$A7))</f>
        <v/>
      </c>
      <c r="J7" s="9">
        <f>IF($A7="","",COUNTIFS(Shipments!$B$5:$B$204,$A7,Shipments!$D$5:$D$204,"&lt;&gt;"))</f>
        <v/>
      </c>
      <c r="K7" s="9">
        <f>IF($A7="","",COUNTIFS(Shipments!$B$5:$B$204,$A7,Shipments!$D$5:$D$204,""))</f>
        <v/>
      </c>
      <c r="L7" s="9">
        <f>IF($A7="","",COUNTIFS(Shipments!$B$5:$B$204,$A7,Shipments!$F$5:$F$204,"Late"))</f>
        <v/>
      </c>
      <c r="M7" s="17">
        <f>IF($A7="","",IFERROR(COUNTIFS(Shipments!$B$5:$B$204,$A7,Shipments!$F$5:$F$204,"Late")/COUNTIFS(Shipments!$B$5:$B$204,$A7),0))</f>
        <v/>
      </c>
      <c r="N7" s="18">
        <f>IF($A7="","",IFERROR(AVERAGEIFS(Shipments!$E$5:$E$204,Shipments!$B$5:$B$204,$A7,Shipments!$F$5:$F$204,"Late"),0))</f>
        <v/>
      </c>
      <c r="O7" s="19">
        <f>IF($A7="","",ROUND($M7*$N7*100,1))</f>
        <v/>
      </c>
      <c r="P7" s="9">
        <f>IF($A7="","",COUNTIFS(Shipments!$B$5:$B$204,$A7,Shipments!$F$5:$F$204,"In transit",Shipments!$E$5:$E$204,"&gt;0"))</f>
        <v/>
      </c>
      <c r="Q7" s="18">
        <f>IF($A7="","",IFERROR(AVERAGEIFS(Shipments!$P$5:$P$204,Shipments!$B$5:$B$204,$A7),0))</f>
        <v/>
      </c>
      <c r="R7" s="13">
        <f>IF($A7="","",SUMIFS(Shipments!$N$5:$N$204,Shipments!$B$5:$B$204,$A7))</f>
        <v/>
      </c>
      <c r="S7" s="13">
        <f>IF($A7="","",IFERROR(SUMIFS(Shipments!$N$5:$N$204,Shipments!$B$5:$B$204,$A7)/SUMIFS(Shipments!$M$5:$M$204,Shipments!$B$5:$B$204,$A7),0))</f>
        <v/>
      </c>
      <c r="T7" s="9">
        <f>IF($A7="","",COUNTIFS(Exceptions!$L$5:$L$204,$A7))</f>
        <v/>
      </c>
      <c r="U7" s="10">
        <f>IF($A7="","",IF($H7="","",IF($M7&gt;$H7,"Above target","Within target")))</f>
        <v/>
      </c>
    </row>
    <row r="8">
      <c r="A8" s="7" t="inlineStr">
        <is>
          <t>Royal Mail</t>
        </is>
      </c>
      <c r="B8" s="7" t="inlineStr">
        <is>
          <t>Tracked 24, Tracked 48</t>
        </is>
      </c>
      <c r="C8" s="7" t="inlineStr">
        <is>
          <t>RM889201</t>
        </is>
      </c>
      <c r="D8" s="7" t="inlineStr">
        <is>
          <t>business@rm.example</t>
        </is>
      </c>
      <c r="E8" s="15" t="n">
        <v>2</v>
      </c>
      <c r="F8" s="12" t="n">
        <v>0.95</v>
      </c>
      <c r="G8" s="16" t="n">
        <v>0</v>
      </c>
      <c r="H8" s="16" t="n">
        <v>0.08</v>
      </c>
      <c r="I8" s="9">
        <f>IF($A8="","",COUNTIFS(Shipments!$B$5:$B$204,$A8))</f>
        <v/>
      </c>
      <c r="J8" s="9">
        <f>IF($A8="","",COUNTIFS(Shipments!$B$5:$B$204,$A8,Shipments!$D$5:$D$204,"&lt;&gt;"))</f>
        <v/>
      </c>
      <c r="K8" s="9">
        <f>IF($A8="","",COUNTIFS(Shipments!$B$5:$B$204,$A8,Shipments!$D$5:$D$204,""))</f>
        <v/>
      </c>
      <c r="L8" s="9">
        <f>IF($A8="","",COUNTIFS(Shipments!$B$5:$B$204,$A8,Shipments!$F$5:$F$204,"Late"))</f>
        <v/>
      </c>
      <c r="M8" s="17">
        <f>IF($A8="","",IFERROR(COUNTIFS(Shipments!$B$5:$B$204,$A8,Shipments!$F$5:$F$204,"Late")/COUNTIFS(Shipments!$B$5:$B$204,$A8),0))</f>
        <v/>
      </c>
      <c r="N8" s="18">
        <f>IF($A8="","",IFERROR(AVERAGEIFS(Shipments!$E$5:$E$204,Shipments!$B$5:$B$204,$A8,Shipments!$F$5:$F$204,"Late"),0))</f>
        <v/>
      </c>
      <c r="O8" s="19">
        <f>IF($A8="","",ROUND($M8*$N8*100,1))</f>
        <v/>
      </c>
      <c r="P8" s="9">
        <f>IF($A8="","",COUNTIFS(Shipments!$B$5:$B$204,$A8,Shipments!$F$5:$F$204,"In transit",Shipments!$E$5:$E$204,"&gt;0"))</f>
        <v/>
      </c>
      <c r="Q8" s="18">
        <f>IF($A8="","",IFERROR(AVERAGEIFS(Shipments!$P$5:$P$204,Shipments!$B$5:$B$204,$A8),0))</f>
        <v/>
      </c>
      <c r="R8" s="13">
        <f>IF($A8="","",SUMIFS(Shipments!$N$5:$N$204,Shipments!$B$5:$B$204,$A8))</f>
        <v/>
      </c>
      <c r="S8" s="13">
        <f>IF($A8="","",IFERROR(SUMIFS(Shipments!$N$5:$N$204,Shipments!$B$5:$B$204,$A8)/SUMIFS(Shipments!$M$5:$M$204,Shipments!$B$5:$B$204,$A8),0))</f>
        <v/>
      </c>
      <c r="T8" s="9">
        <f>IF($A8="","",COUNTIFS(Exceptions!$L$5:$L$204,$A8))</f>
        <v/>
      </c>
      <c r="U8" s="10">
        <f>IF($A8="","",IF($H8="","",IF($M8&gt;$H8,"Above target","Within target")))</f>
        <v/>
      </c>
    </row>
    <row r="9">
      <c r="A9" s="7" t="n"/>
      <c r="B9" s="7" t="n"/>
      <c r="C9" s="7" t="n"/>
      <c r="D9" s="7" t="n"/>
      <c r="E9" s="15" t="n"/>
      <c r="F9" s="12" t="n"/>
      <c r="G9" s="16" t="n"/>
      <c r="H9" s="16" t="n"/>
      <c r="I9" s="9">
        <f>IF($A9="","",COUNTIFS(Shipments!$B$5:$B$204,$A9))</f>
        <v/>
      </c>
      <c r="J9" s="9">
        <f>IF($A9="","",COUNTIFS(Shipments!$B$5:$B$204,$A9,Shipments!$D$5:$D$204,"&lt;&gt;"))</f>
        <v/>
      </c>
      <c r="K9" s="9">
        <f>IF($A9="","",COUNTIFS(Shipments!$B$5:$B$204,$A9,Shipments!$D$5:$D$204,""))</f>
        <v/>
      </c>
      <c r="L9" s="9">
        <f>IF($A9="","",COUNTIFS(Shipments!$B$5:$B$204,$A9,Shipments!$F$5:$F$204,"Late"))</f>
        <v/>
      </c>
      <c r="M9" s="17">
        <f>IF($A9="","",IFERROR(COUNTIFS(Shipments!$B$5:$B$204,$A9,Shipments!$F$5:$F$204,"Late")/COUNTIFS(Shipments!$B$5:$B$204,$A9),0))</f>
        <v/>
      </c>
      <c r="N9" s="18">
        <f>IF($A9="","",IFERROR(AVERAGEIFS(Shipments!$E$5:$E$204,Shipments!$B$5:$B$204,$A9,Shipments!$F$5:$F$204,"Late"),0))</f>
        <v/>
      </c>
      <c r="O9" s="19">
        <f>IF($A9="","",ROUND($M9*$N9*100,1))</f>
        <v/>
      </c>
      <c r="P9" s="9">
        <f>IF($A9="","",COUNTIFS(Shipments!$B$5:$B$204,$A9,Shipments!$F$5:$F$204,"In transit",Shipments!$E$5:$E$204,"&gt;0"))</f>
        <v/>
      </c>
      <c r="Q9" s="18">
        <f>IF($A9="","",IFERROR(AVERAGEIFS(Shipments!$P$5:$P$204,Shipments!$B$5:$B$204,$A9),0))</f>
        <v/>
      </c>
      <c r="R9" s="13">
        <f>IF($A9="","",SUMIFS(Shipments!$N$5:$N$204,Shipments!$B$5:$B$204,$A9))</f>
        <v/>
      </c>
      <c r="S9" s="13">
        <f>IF($A9="","",IFERROR(SUMIFS(Shipments!$N$5:$N$204,Shipments!$B$5:$B$204,$A9)/SUMIFS(Shipments!$M$5:$M$204,Shipments!$B$5:$B$204,$A9),0))</f>
        <v/>
      </c>
      <c r="T9" s="9">
        <f>IF($A9="","",COUNTIFS(Exceptions!$L$5:$L$204,$A9))</f>
        <v/>
      </c>
      <c r="U9" s="10">
        <f>IF($A9="","",IF($H9="","",IF($M9&gt;$H9,"Above target","Within target")))</f>
        <v/>
      </c>
    </row>
    <row r="10">
      <c r="A10" s="7" t="n"/>
      <c r="B10" s="7" t="n"/>
      <c r="C10" s="7" t="n"/>
      <c r="D10" s="7" t="n"/>
      <c r="E10" s="15" t="n"/>
      <c r="F10" s="12" t="n"/>
      <c r="G10" s="16" t="n"/>
      <c r="H10" s="16" t="n"/>
      <c r="I10" s="9">
        <f>IF($A10="","",COUNTIFS(Shipments!$B$5:$B$204,$A10))</f>
        <v/>
      </c>
      <c r="J10" s="9">
        <f>IF($A10="","",COUNTIFS(Shipments!$B$5:$B$204,$A10,Shipments!$D$5:$D$204,"&lt;&gt;"))</f>
        <v/>
      </c>
      <c r="K10" s="9">
        <f>IF($A10="","",COUNTIFS(Shipments!$B$5:$B$204,$A10,Shipments!$D$5:$D$204,""))</f>
        <v/>
      </c>
      <c r="L10" s="9">
        <f>IF($A10="","",COUNTIFS(Shipments!$B$5:$B$204,$A10,Shipments!$F$5:$F$204,"Late"))</f>
        <v/>
      </c>
      <c r="M10" s="17">
        <f>IF($A10="","",IFERROR(COUNTIFS(Shipments!$B$5:$B$204,$A10,Shipments!$F$5:$F$204,"Late")/COUNTIFS(Shipments!$B$5:$B$204,$A10),0))</f>
        <v/>
      </c>
      <c r="N10" s="18">
        <f>IF($A10="","",IFERROR(AVERAGEIFS(Shipments!$E$5:$E$204,Shipments!$B$5:$B$204,$A10,Shipments!$F$5:$F$204,"Late"),0))</f>
        <v/>
      </c>
      <c r="O10" s="19">
        <f>IF($A10="","",ROUND($M10*$N10*100,1))</f>
        <v/>
      </c>
      <c r="P10" s="9">
        <f>IF($A10="","",COUNTIFS(Shipments!$B$5:$B$204,$A10,Shipments!$F$5:$F$204,"In transit",Shipments!$E$5:$E$204,"&gt;0"))</f>
        <v/>
      </c>
      <c r="Q10" s="18">
        <f>IF($A10="","",IFERROR(AVERAGEIFS(Shipments!$P$5:$P$204,Shipments!$B$5:$B$204,$A10),0))</f>
        <v/>
      </c>
      <c r="R10" s="13">
        <f>IF($A10="","",SUMIFS(Shipments!$N$5:$N$204,Shipments!$B$5:$B$204,$A10))</f>
        <v/>
      </c>
      <c r="S10" s="13">
        <f>IF($A10="","",IFERROR(SUMIFS(Shipments!$N$5:$N$204,Shipments!$B$5:$B$204,$A10)/SUMIFS(Shipments!$M$5:$M$204,Shipments!$B$5:$B$204,$A10),0))</f>
        <v/>
      </c>
      <c r="T10" s="9">
        <f>IF($A10="","",COUNTIFS(Exceptions!$L$5:$L$204,$A10))</f>
        <v/>
      </c>
      <c r="U10" s="10">
        <f>IF($A10="","",IF($H10="","",IF($M10&gt;$H10,"Above target","Within target")))</f>
        <v/>
      </c>
    </row>
    <row r="11">
      <c r="A11" s="7" t="n"/>
      <c r="B11" s="7" t="n"/>
      <c r="C11" s="7" t="n"/>
      <c r="D11" s="7" t="n"/>
      <c r="E11" s="15" t="n"/>
      <c r="F11" s="12" t="n"/>
      <c r="G11" s="16" t="n"/>
      <c r="H11" s="16" t="n"/>
      <c r="I11" s="9">
        <f>IF($A11="","",COUNTIFS(Shipments!$B$5:$B$204,$A11))</f>
        <v/>
      </c>
      <c r="J11" s="9">
        <f>IF($A11="","",COUNTIFS(Shipments!$B$5:$B$204,$A11,Shipments!$D$5:$D$204,"&lt;&gt;"))</f>
        <v/>
      </c>
      <c r="K11" s="9">
        <f>IF($A11="","",COUNTIFS(Shipments!$B$5:$B$204,$A11,Shipments!$D$5:$D$204,""))</f>
        <v/>
      </c>
      <c r="L11" s="9">
        <f>IF($A11="","",COUNTIFS(Shipments!$B$5:$B$204,$A11,Shipments!$F$5:$F$204,"Late"))</f>
        <v/>
      </c>
      <c r="M11" s="17">
        <f>IF($A11="","",IFERROR(COUNTIFS(Shipments!$B$5:$B$204,$A11,Shipments!$F$5:$F$204,"Late")/COUNTIFS(Shipments!$B$5:$B$204,$A11),0))</f>
        <v/>
      </c>
      <c r="N11" s="18">
        <f>IF($A11="","",IFERROR(AVERAGEIFS(Shipments!$E$5:$E$204,Shipments!$B$5:$B$204,$A11,Shipments!$F$5:$F$204,"Late"),0))</f>
        <v/>
      </c>
      <c r="O11" s="19">
        <f>IF($A11="","",ROUND($M11*$N11*100,1))</f>
        <v/>
      </c>
      <c r="P11" s="9">
        <f>IF($A11="","",COUNTIFS(Shipments!$B$5:$B$204,$A11,Shipments!$F$5:$F$204,"In transit",Shipments!$E$5:$E$204,"&gt;0"))</f>
        <v/>
      </c>
      <c r="Q11" s="18">
        <f>IF($A11="","",IFERROR(AVERAGEIFS(Shipments!$P$5:$P$204,Shipments!$B$5:$B$204,$A11),0))</f>
        <v/>
      </c>
      <c r="R11" s="13">
        <f>IF($A11="","",SUMIFS(Shipments!$N$5:$N$204,Shipments!$B$5:$B$204,$A11))</f>
        <v/>
      </c>
      <c r="S11" s="13">
        <f>IF($A11="","",IFERROR(SUMIFS(Shipments!$N$5:$N$204,Shipments!$B$5:$B$204,$A11)/SUMIFS(Shipments!$M$5:$M$204,Shipments!$B$5:$B$204,$A11),0))</f>
        <v/>
      </c>
      <c r="T11" s="9">
        <f>IF($A11="","",COUNTIFS(Exceptions!$L$5:$L$204,$A11))</f>
        <v/>
      </c>
      <c r="U11" s="10">
        <f>IF($A11="","",IF($H11="","",IF($M11&gt;$H11,"Above target","Within target")))</f>
        <v/>
      </c>
    </row>
    <row r="12">
      <c r="A12" s="7" t="n"/>
      <c r="B12" s="7" t="n"/>
      <c r="C12" s="7" t="n"/>
      <c r="D12" s="7" t="n"/>
      <c r="E12" s="15" t="n"/>
      <c r="F12" s="12" t="n"/>
      <c r="G12" s="16" t="n"/>
      <c r="H12" s="16" t="n"/>
      <c r="I12" s="9">
        <f>IF($A12="","",COUNTIFS(Shipments!$B$5:$B$204,$A12))</f>
        <v/>
      </c>
      <c r="J12" s="9">
        <f>IF($A12="","",COUNTIFS(Shipments!$B$5:$B$204,$A12,Shipments!$D$5:$D$204,"&lt;&gt;"))</f>
        <v/>
      </c>
      <c r="K12" s="9">
        <f>IF($A12="","",COUNTIFS(Shipments!$B$5:$B$204,$A12,Shipments!$D$5:$D$204,""))</f>
        <v/>
      </c>
      <c r="L12" s="9">
        <f>IF($A12="","",COUNTIFS(Shipments!$B$5:$B$204,$A12,Shipments!$F$5:$F$204,"Late"))</f>
        <v/>
      </c>
      <c r="M12" s="17">
        <f>IF($A12="","",IFERROR(COUNTIFS(Shipments!$B$5:$B$204,$A12,Shipments!$F$5:$F$204,"Late")/COUNTIFS(Shipments!$B$5:$B$204,$A12),0))</f>
        <v/>
      </c>
      <c r="N12" s="18">
        <f>IF($A12="","",IFERROR(AVERAGEIFS(Shipments!$E$5:$E$204,Shipments!$B$5:$B$204,$A12,Shipments!$F$5:$F$204,"Late"),0))</f>
        <v/>
      </c>
      <c r="O12" s="19">
        <f>IF($A12="","",ROUND($M12*$N12*100,1))</f>
        <v/>
      </c>
      <c r="P12" s="9">
        <f>IF($A12="","",COUNTIFS(Shipments!$B$5:$B$204,$A12,Shipments!$F$5:$F$204,"In transit",Shipments!$E$5:$E$204,"&gt;0"))</f>
        <v/>
      </c>
      <c r="Q12" s="18">
        <f>IF($A12="","",IFERROR(AVERAGEIFS(Shipments!$P$5:$P$204,Shipments!$B$5:$B$204,$A12),0))</f>
        <v/>
      </c>
      <c r="R12" s="13">
        <f>IF($A12="","",SUMIFS(Shipments!$N$5:$N$204,Shipments!$B$5:$B$204,$A12))</f>
        <v/>
      </c>
      <c r="S12" s="13">
        <f>IF($A12="","",IFERROR(SUMIFS(Shipments!$N$5:$N$204,Shipments!$B$5:$B$204,$A12)/SUMIFS(Shipments!$M$5:$M$204,Shipments!$B$5:$B$204,$A12),0))</f>
        <v/>
      </c>
      <c r="T12" s="9">
        <f>IF($A12="","",COUNTIFS(Exceptions!$L$5:$L$204,$A12))</f>
        <v/>
      </c>
      <c r="U12" s="10">
        <f>IF($A12="","",IF($H12="","",IF($M12&gt;$H12,"Above target","Within target")))</f>
        <v/>
      </c>
    </row>
    <row r="13">
      <c r="A13" s="7" t="n"/>
      <c r="B13" s="7" t="n"/>
      <c r="C13" s="7" t="n"/>
      <c r="D13" s="7" t="n"/>
      <c r="E13" s="15" t="n"/>
      <c r="F13" s="12" t="n"/>
      <c r="G13" s="16" t="n"/>
      <c r="H13" s="16" t="n"/>
      <c r="I13" s="9">
        <f>IF($A13="","",COUNTIFS(Shipments!$B$5:$B$204,$A13))</f>
        <v/>
      </c>
      <c r="J13" s="9">
        <f>IF($A13="","",COUNTIFS(Shipments!$B$5:$B$204,$A13,Shipments!$D$5:$D$204,"&lt;&gt;"))</f>
        <v/>
      </c>
      <c r="K13" s="9">
        <f>IF($A13="","",COUNTIFS(Shipments!$B$5:$B$204,$A13,Shipments!$D$5:$D$204,""))</f>
        <v/>
      </c>
      <c r="L13" s="9">
        <f>IF($A13="","",COUNTIFS(Shipments!$B$5:$B$204,$A13,Shipments!$F$5:$F$204,"Late"))</f>
        <v/>
      </c>
      <c r="M13" s="17">
        <f>IF($A13="","",IFERROR(COUNTIFS(Shipments!$B$5:$B$204,$A13,Shipments!$F$5:$F$204,"Late")/COUNTIFS(Shipments!$B$5:$B$204,$A13),0))</f>
        <v/>
      </c>
      <c r="N13" s="18">
        <f>IF($A13="","",IFERROR(AVERAGEIFS(Shipments!$E$5:$E$204,Shipments!$B$5:$B$204,$A13,Shipments!$F$5:$F$204,"Late"),0))</f>
        <v/>
      </c>
      <c r="O13" s="19">
        <f>IF($A13="","",ROUND($M13*$N13*100,1))</f>
        <v/>
      </c>
      <c r="P13" s="9">
        <f>IF($A13="","",COUNTIFS(Shipments!$B$5:$B$204,$A13,Shipments!$F$5:$F$204,"In transit",Shipments!$E$5:$E$204,"&gt;0"))</f>
        <v/>
      </c>
      <c r="Q13" s="18">
        <f>IF($A13="","",IFERROR(AVERAGEIFS(Shipments!$P$5:$P$204,Shipments!$B$5:$B$204,$A13),0))</f>
        <v/>
      </c>
      <c r="R13" s="13">
        <f>IF($A13="","",SUMIFS(Shipments!$N$5:$N$204,Shipments!$B$5:$B$204,$A13))</f>
        <v/>
      </c>
      <c r="S13" s="13">
        <f>IF($A13="","",IFERROR(SUMIFS(Shipments!$N$5:$N$204,Shipments!$B$5:$B$204,$A13)/SUMIFS(Shipments!$M$5:$M$204,Shipments!$B$5:$B$204,$A13),0))</f>
        <v/>
      </c>
      <c r="T13" s="9">
        <f>IF($A13="","",COUNTIFS(Exceptions!$L$5:$L$204,$A13))</f>
        <v/>
      </c>
      <c r="U13" s="10">
        <f>IF($A13="","",IF($H13="","",IF($M13&gt;$H13,"Above target","Within target")))</f>
        <v/>
      </c>
    </row>
    <row r="14">
      <c r="A14" s="7" t="n"/>
      <c r="B14" s="7" t="n"/>
      <c r="C14" s="7" t="n"/>
      <c r="D14" s="7" t="n"/>
      <c r="E14" s="15" t="n"/>
      <c r="F14" s="12" t="n"/>
      <c r="G14" s="16" t="n"/>
      <c r="H14" s="16" t="n"/>
      <c r="I14" s="9">
        <f>IF($A14="","",COUNTIFS(Shipments!$B$5:$B$204,$A14))</f>
        <v/>
      </c>
      <c r="J14" s="9">
        <f>IF($A14="","",COUNTIFS(Shipments!$B$5:$B$204,$A14,Shipments!$D$5:$D$204,"&lt;&gt;"))</f>
        <v/>
      </c>
      <c r="K14" s="9">
        <f>IF($A14="","",COUNTIFS(Shipments!$B$5:$B$204,$A14,Shipments!$D$5:$D$204,""))</f>
        <v/>
      </c>
      <c r="L14" s="9">
        <f>IF($A14="","",COUNTIFS(Shipments!$B$5:$B$204,$A14,Shipments!$F$5:$F$204,"Late"))</f>
        <v/>
      </c>
      <c r="M14" s="17">
        <f>IF($A14="","",IFERROR(COUNTIFS(Shipments!$B$5:$B$204,$A14,Shipments!$F$5:$F$204,"Late")/COUNTIFS(Shipments!$B$5:$B$204,$A14),0))</f>
        <v/>
      </c>
      <c r="N14" s="18">
        <f>IF($A14="","",IFERROR(AVERAGEIFS(Shipments!$E$5:$E$204,Shipments!$B$5:$B$204,$A14,Shipments!$F$5:$F$204,"Late"),0))</f>
        <v/>
      </c>
      <c r="O14" s="19">
        <f>IF($A14="","",ROUND($M14*$N14*100,1))</f>
        <v/>
      </c>
      <c r="P14" s="9">
        <f>IF($A14="","",COUNTIFS(Shipments!$B$5:$B$204,$A14,Shipments!$F$5:$F$204,"In transit",Shipments!$E$5:$E$204,"&gt;0"))</f>
        <v/>
      </c>
      <c r="Q14" s="18">
        <f>IF($A14="","",IFERROR(AVERAGEIFS(Shipments!$P$5:$P$204,Shipments!$B$5:$B$204,$A14),0))</f>
        <v/>
      </c>
      <c r="R14" s="13">
        <f>IF($A14="","",SUMIFS(Shipments!$N$5:$N$204,Shipments!$B$5:$B$204,$A14))</f>
        <v/>
      </c>
      <c r="S14" s="13">
        <f>IF($A14="","",IFERROR(SUMIFS(Shipments!$N$5:$N$204,Shipments!$B$5:$B$204,$A14)/SUMIFS(Shipments!$M$5:$M$204,Shipments!$B$5:$B$204,$A14),0))</f>
        <v/>
      </c>
      <c r="T14" s="9">
        <f>IF($A14="","",COUNTIFS(Exceptions!$L$5:$L$204,$A14))</f>
        <v/>
      </c>
      <c r="U14" s="10">
        <f>IF($A14="","",IF($H14="","",IF($M14&gt;$H14,"Above target","Within target")))</f>
        <v/>
      </c>
    </row>
    <row r="15">
      <c r="A15" s="7" t="n"/>
      <c r="B15" s="7" t="n"/>
      <c r="C15" s="7" t="n"/>
      <c r="D15" s="7" t="n"/>
      <c r="E15" s="15" t="n"/>
      <c r="F15" s="12" t="n"/>
      <c r="G15" s="16" t="n"/>
      <c r="H15" s="16" t="n"/>
      <c r="I15" s="9">
        <f>IF($A15="","",COUNTIFS(Shipments!$B$5:$B$204,$A15))</f>
        <v/>
      </c>
      <c r="J15" s="9">
        <f>IF($A15="","",COUNTIFS(Shipments!$B$5:$B$204,$A15,Shipments!$D$5:$D$204,"&lt;&gt;"))</f>
        <v/>
      </c>
      <c r="K15" s="9">
        <f>IF($A15="","",COUNTIFS(Shipments!$B$5:$B$204,$A15,Shipments!$D$5:$D$204,""))</f>
        <v/>
      </c>
      <c r="L15" s="9">
        <f>IF($A15="","",COUNTIFS(Shipments!$B$5:$B$204,$A15,Shipments!$F$5:$F$204,"Late"))</f>
        <v/>
      </c>
      <c r="M15" s="17">
        <f>IF($A15="","",IFERROR(COUNTIFS(Shipments!$B$5:$B$204,$A15,Shipments!$F$5:$F$204,"Late")/COUNTIFS(Shipments!$B$5:$B$204,$A15),0))</f>
        <v/>
      </c>
      <c r="N15" s="18">
        <f>IF($A15="","",IFERROR(AVERAGEIFS(Shipments!$E$5:$E$204,Shipments!$B$5:$B$204,$A15,Shipments!$F$5:$F$204,"Late"),0))</f>
        <v/>
      </c>
      <c r="O15" s="19">
        <f>IF($A15="","",ROUND($M15*$N15*100,1))</f>
        <v/>
      </c>
      <c r="P15" s="9">
        <f>IF($A15="","",COUNTIFS(Shipments!$B$5:$B$204,$A15,Shipments!$F$5:$F$204,"In transit",Shipments!$E$5:$E$204,"&gt;0"))</f>
        <v/>
      </c>
      <c r="Q15" s="18">
        <f>IF($A15="","",IFERROR(AVERAGEIFS(Shipments!$P$5:$P$204,Shipments!$B$5:$B$204,$A15),0))</f>
        <v/>
      </c>
      <c r="R15" s="13">
        <f>IF($A15="","",SUMIFS(Shipments!$N$5:$N$204,Shipments!$B$5:$B$204,$A15))</f>
        <v/>
      </c>
      <c r="S15" s="13">
        <f>IF($A15="","",IFERROR(SUMIFS(Shipments!$N$5:$N$204,Shipments!$B$5:$B$204,$A15)/SUMIFS(Shipments!$M$5:$M$204,Shipments!$B$5:$B$204,$A15),0))</f>
        <v/>
      </c>
      <c r="T15" s="9">
        <f>IF($A15="","",COUNTIFS(Exceptions!$L$5:$L$204,$A15))</f>
        <v/>
      </c>
      <c r="U15" s="10">
        <f>IF($A15="","",IF($H15="","",IF($M15&gt;$H15,"Above target","Within target")))</f>
        <v/>
      </c>
    </row>
    <row r="16">
      <c r="A16" s="7" t="n"/>
      <c r="B16" s="7" t="n"/>
      <c r="C16" s="7" t="n"/>
      <c r="D16" s="7" t="n"/>
      <c r="E16" s="15" t="n"/>
      <c r="F16" s="12" t="n"/>
      <c r="G16" s="16" t="n"/>
      <c r="H16" s="16" t="n"/>
      <c r="I16" s="9">
        <f>IF($A16="","",COUNTIFS(Shipments!$B$5:$B$204,$A16))</f>
        <v/>
      </c>
      <c r="J16" s="9">
        <f>IF($A16="","",COUNTIFS(Shipments!$B$5:$B$204,$A16,Shipments!$D$5:$D$204,"&lt;&gt;"))</f>
        <v/>
      </c>
      <c r="K16" s="9">
        <f>IF($A16="","",COUNTIFS(Shipments!$B$5:$B$204,$A16,Shipments!$D$5:$D$204,""))</f>
        <v/>
      </c>
      <c r="L16" s="9">
        <f>IF($A16="","",COUNTIFS(Shipments!$B$5:$B$204,$A16,Shipments!$F$5:$F$204,"Late"))</f>
        <v/>
      </c>
      <c r="M16" s="17">
        <f>IF($A16="","",IFERROR(COUNTIFS(Shipments!$B$5:$B$204,$A16,Shipments!$F$5:$F$204,"Late")/COUNTIFS(Shipments!$B$5:$B$204,$A16),0))</f>
        <v/>
      </c>
      <c r="N16" s="18">
        <f>IF($A16="","",IFERROR(AVERAGEIFS(Shipments!$E$5:$E$204,Shipments!$B$5:$B$204,$A16,Shipments!$F$5:$F$204,"Late"),0))</f>
        <v/>
      </c>
      <c r="O16" s="19">
        <f>IF($A16="","",ROUND($M16*$N16*100,1))</f>
        <v/>
      </c>
      <c r="P16" s="9">
        <f>IF($A16="","",COUNTIFS(Shipments!$B$5:$B$204,$A16,Shipments!$F$5:$F$204,"In transit",Shipments!$E$5:$E$204,"&gt;0"))</f>
        <v/>
      </c>
      <c r="Q16" s="18">
        <f>IF($A16="","",IFERROR(AVERAGEIFS(Shipments!$P$5:$P$204,Shipments!$B$5:$B$204,$A16),0))</f>
        <v/>
      </c>
      <c r="R16" s="13">
        <f>IF($A16="","",SUMIFS(Shipments!$N$5:$N$204,Shipments!$B$5:$B$204,$A16))</f>
        <v/>
      </c>
      <c r="S16" s="13">
        <f>IF($A16="","",IFERROR(SUMIFS(Shipments!$N$5:$N$204,Shipments!$B$5:$B$204,$A16)/SUMIFS(Shipments!$M$5:$M$204,Shipments!$B$5:$B$204,$A16),0))</f>
        <v/>
      </c>
      <c r="T16" s="9">
        <f>IF($A16="","",COUNTIFS(Exceptions!$L$5:$L$204,$A16))</f>
        <v/>
      </c>
      <c r="U16" s="10">
        <f>IF($A16="","",IF($H16="","",IF($M16&gt;$H16,"Above target","Within target")))</f>
        <v/>
      </c>
    </row>
    <row r="17">
      <c r="A17" s="7" t="n"/>
      <c r="B17" s="7" t="n"/>
      <c r="C17" s="7" t="n"/>
      <c r="D17" s="7" t="n"/>
      <c r="E17" s="15" t="n"/>
      <c r="F17" s="12" t="n"/>
      <c r="G17" s="16" t="n"/>
      <c r="H17" s="16" t="n"/>
      <c r="I17" s="9">
        <f>IF($A17="","",COUNTIFS(Shipments!$B$5:$B$204,$A17))</f>
        <v/>
      </c>
      <c r="J17" s="9">
        <f>IF($A17="","",COUNTIFS(Shipments!$B$5:$B$204,$A17,Shipments!$D$5:$D$204,"&lt;&gt;"))</f>
        <v/>
      </c>
      <c r="K17" s="9">
        <f>IF($A17="","",COUNTIFS(Shipments!$B$5:$B$204,$A17,Shipments!$D$5:$D$204,""))</f>
        <v/>
      </c>
      <c r="L17" s="9">
        <f>IF($A17="","",COUNTIFS(Shipments!$B$5:$B$204,$A17,Shipments!$F$5:$F$204,"Late"))</f>
        <v/>
      </c>
      <c r="M17" s="17">
        <f>IF($A17="","",IFERROR(COUNTIFS(Shipments!$B$5:$B$204,$A17,Shipments!$F$5:$F$204,"Late")/COUNTIFS(Shipments!$B$5:$B$204,$A17),0))</f>
        <v/>
      </c>
      <c r="N17" s="18">
        <f>IF($A17="","",IFERROR(AVERAGEIFS(Shipments!$E$5:$E$204,Shipments!$B$5:$B$204,$A17,Shipments!$F$5:$F$204,"Late"),0))</f>
        <v/>
      </c>
      <c r="O17" s="19">
        <f>IF($A17="","",ROUND($M17*$N17*100,1))</f>
        <v/>
      </c>
      <c r="P17" s="9">
        <f>IF($A17="","",COUNTIFS(Shipments!$B$5:$B$204,$A17,Shipments!$F$5:$F$204,"In transit",Shipments!$E$5:$E$204,"&gt;0"))</f>
        <v/>
      </c>
      <c r="Q17" s="18">
        <f>IF($A17="","",IFERROR(AVERAGEIFS(Shipments!$P$5:$P$204,Shipments!$B$5:$B$204,$A17),0))</f>
        <v/>
      </c>
      <c r="R17" s="13">
        <f>IF($A17="","",SUMIFS(Shipments!$N$5:$N$204,Shipments!$B$5:$B$204,$A17))</f>
        <v/>
      </c>
      <c r="S17" s="13">
        <f>IF($A17="","",IFERROR(SUMIFS(Shipments!$N$5:$N$204,Shipments!$B$5:$B$204,$A17)/SUMIFS(Shipments!$M$5:$M$204,Shipments!$B$5:$B$204,$A17),0))</f>
        <v/>
      </c>
      <c r="T17" s="9">
        <f>IF($A17="","",COUNTIFS(Exceptions!$L$5:$L$204,$A17))</f>
        <v/>
      </c>
      <c r="U17" s="10">
        <f>IF($A17="","",IF($H17="","",IF($M17&gt;$H17,"Above target","Within target")))</f>
        <v/>
      </c>
    </row>
    <row r="18">
      <c r="A18" s="7" t="n"/>
      <c r="B18" s="7" t="n"/>
      <c r="C18" s="7" t="n"/>
      <c r="D18" s="7" t="n"/>
      <c r="E18" s="15" t="n"/>
      <c r="F18" s="12" t="n"/>
      <c r="G18" s="16" t="n"/>
      <c r="H18" s="16" t="n"/>
      <c r="I18" s="9">
        <f>IF($A18="","",COUNTIFS(Shipments!$B$5:$B$204,$A18))</f>
        <v/>
      </c>
      <c r="J18" s="9">
        <f>IF($A18="","",COUNTIFS(Shipments!$B$5:$B$204,$A18,Shipments!$D$5:$D$204,"&lt;&gt;"))</f>
        <v/>
      </c>
      <c r="K18" s="9">
        <f>IF($A18="","",COUNTIFS(Shipments!$B$5:$B$204,$A18,Shipments!$D$5:$D$204,""))</f>
        <v/>
      </c>
      <c r="L18" s="9">
        <f>IF($A18="","",COUNTIFS(Shipments!$B$5:$B$204,$A18,Shipments!$F$5:$F$204,"Late"))</f>
        <v/>
      </c>
      <c r="M18" s="17">
        <f>IF($A18="","",IFERROR(COUNTIFS(Shipments!$B$5:$B$204,$A18,Shipments!$F$5:$F$204,"Late")/COUNTIFS(Shipments!$B$5:$B$204,$A18),0))</f>
        <v/>
      </c>
      <c r="N18" s="18">
        <f>IF($A18="","",IFERROR(AVERAGEIFS(Shipments!$E$5:$E$204,Shipments!$B$5:$B$204,$A18,Shipments!$F$5:$F$204,"Late"),0))</f>
        <v/>
      </c>
      <c r="O18" s="19">
        <f>IF($A18="","",ROUND($M18*$N18*100,1))</f>
        <v/>
      </c>
      <c r="P18" s="9">
        <f>IF($A18="","",COUNTIFS(Shipments!$B$5:$B$204,$A18,Shipments!$F$5:$F$204,"In transit",Shipments!$E$5:$E$204,"&gt;0"))</f>
        <v/>
      </c>
      <c r="Q18" s="18">
        <f>IF($A18="","",IFERROR(AVERAGEIFS(Shipments!$P$5:$P$204,Shipments!$B$5:$B$204,$A18),0))</f>
        <v/>
      </c>
      <c r="R18" s="13">
        <f>IF($A18="","",SUMIFS(Shipments!$N$5:$N$204,Shipments!$B$5:$B$204,$A18))</f>
        <v/>
      </c>
      <c r="S18" s="13">
        <f>IF($A18="","",IFERROR(SUMIFS(Shipments!$N$5:$N$204,Shipments!$B$5:$B$204,$A18)/SUMIFS(Shipments!$M$5:$M$204,Shipments!$B$5:$B$204,$A18),0))</f>
        <v/>
      </c>
      <c r="T18" s="9">
        <f>IF($A18="","",COUNTIFS(Exceptions!$L$5:$L$204,$A18))</f>
        <v/>
      </c>
      <c r="U18" s="10">
        <f>IF($A18="","",IF($H18="","",IF($M18&gt;$H18,"Above target","Within target")))</f>
        <v/>
      </c>
    </row>
    <row r="19">
      <c r="A19" s="7" t="n"/>
      <c r="B19" s="7" t="n"/>
      <c r="C19" s="7" t="n"/>
      <c r="D19" s="7" t="n"/>
      <c r="E19" s="15" t="n"/>
      <c r="F19" s="12" t="n"/>
      <c r="G19" s="16" t="n"/>
      <c r="H19" s="16" t="n"/>
      <c r="I19" s="9">
        <f>IF($A19="","",COUNTIFS(Shipments!$B$5:$B$204,$A19))</f>
        <v/>
      </c>
      <c r="J19" s="9">
        <f>IF($A19="","",COUNTIFS(Shipments!$B$5:$B$204,$A19,Shipments!$D$5:$D$204,"&lt;&gt;"))</f>
        <v/>
      </c>
      <c r="K19" s="9">
        <f>IF($A19="","",COUNTIFS(Shipments!$B$5:$B$204,$A19,Shipments!$D$5:$D$204,""))</f>
        <v/>
      </c>
      <c r="L19" s="9">
        <f>IF($A19="","",COUNTIFS(Shipments!$B$5:$B$204,$A19,Shipments!$F$5:$F$204,"Late"))</f>
        <v/>
      </c>
      <c r="M19" s="17">
        <f>IF($A19="","",IFERROR(COUNTIFS(Shipments!$B$5:$B$204,$A19,Shipments!$F$5:$F$204,"Late")/COUNTIFS(Shipments!$B$5:$B$204,$A19),0))</f>
        <v/>
      </c>
      <c r="N19" s="18">
        <f>IF($A19="","",IFERROR(AVERAGEIFS(Shipments!$E$5:$E$204,Shipments!$B$5:$B$204,$A19,Shipments!$F$5:$F$204,"Late"),0))</f>
        <v/>
      </c>
      <c r="O19" s="19">
        <f>IF($A19="","",ROUND($M19*$N19*100,1))</f>
        <v/>
      </c>
      <c r="P19" s="9">
        <f>IF($A19="","",COUNTIFS(Shipments!$B$5:$B$204,$A19,Shipments!$F$5:$F$204,"In transit",Shipments!$E$5:$E$204,"&gt;0"))</f>
        <v/>
      </c>
      <c r="Q19" s="18">
        <f>IF($A19="","",IFERROR(AVERAGEIFS(Shipments!$P$5:$P$204,Shipments!$B$5:$B$204,$A19),0))</f>
        <v/>
      </c>
      <c r="R19" s="13">
        <f>IF($A19="","",SUMIFS(Shipments!$N$5:$N$204,Shipments!$B$5:$B$204,$A19))</f>
        <v/>
      </c>
      <c r="S19" s="13">
        <f>IF($A19="","",IFERROR(SUMIFS(Shipments!$N$5:$N$204,Shipments!$B$5:$B$204,$A19)/SUMIFS(Shipments!$M$5:$M$204,Shipments!$B$5:$B$204,$A19),0))</f>
        <v/>
      </c>
      <c r="T19" s="9">
        <f>IF($A19="","",COUNTIFS(Exceptions!$L$5:$L$204,$A19))</f>
        <v/>
      </c>
      <c r="U19" s="10">
        <f>IF($A19="","",IF($H19="","",IF($M19&gt;$H19,"Above target","Within target")))</f>
        <v/>
      </c>
    </row>
    <row r="20">
      <c r="A20" s="7" t="n"/>
      <c r="B20" s="7" t="n"/>
      <c r="C20" s="7" t="n"/>
      <c r="D20" s="7" t="n"/>
      <c r="E20" s="15" t="n"/>
      <c r="F20" s="12" t="n"/>
      <c r="G20" s="16" t="n"/>
      <c r="H20" s="16" t="n"/>
      <c r="I20" s="9">
        <f>IF($A20="","",COUNTIFS(Shipments!$B$5:$B$204,$A20))</f>
        <v/>
      </c>
      <c r="J20" s="9">
        <f>IF($A20="","",COUNTIFS(Shipments!$B$5:$B$204,$A20,Shipments!$D$5:$D$204,"&lt;&gt;"))</f>
        <v/>
      </c>
      <c r="K20" s="9">
        <f>IF($A20="","",COUNTIFS(Shipments!$B$5:$B$204,$A20,Shipments!$D$5:$D$204,""))</f>
        <v/>
      </c>
      <c r="L20" s="9">
        <f>IF($A20="","",COUNTIFS(Shipments!$B$5:$B$204,$A20,Shipments!$F$5:$F$204,"Late"))</f>
        <v/>
      </c>
      <c r="M20" s="17">
        <f>IF($A20="","",IFERROR(COUNTIFS(Shipments!$B$5:$B$204,$A20,Shipments!$F$5:$F$204,"Late")/COUNTIFS(Shipments!$B$5:$B$204,$A20),0))</f>
        <v/>
      </c>
      <c r="N20" s="18">
        <f>IF($A20="","",IFERROR(AVERAGEIFS(Shipments!$E$5:$E$204,Shipments!$B$5:$B$204,$A20,Shipments!$F$5:$F$204,"Late"),0))</f>
        <v/>
      </c>
      <c r="O20" s="19">
        <f>IF($A20="","",ROUND($M20*$N20*100,1))</f>
        <v/>
      </c>
      <c r="P20" s="9">
        <f>IF($A20="","",COUNTIFS(Shipments!$B$5:$B$204,$A20,Shipments!$F$5:$F$204,"In transit",Shipments!$E$5:$E$204,"&gt;0"))</f>
        <v/>
      </c>
      <c r="Q20" s="18">
        <f>IF($A20="","",IFERROR(AVERAGEIFS(Shipments!$P$5:$P$204,Shipments!$B$5:$B$204,$A20),0))</f>
        <v/>
      </c>
      <c r="R20" s="13">
        <f>IF($A20="","",SUMIFS(Shipments!$N$5:$N$204,Shipments!$B$5:$B$204,$A20))</f>
        <v/>
      </c>
      <c r="S20" s="13">
        <f>IF($A20="","",IFERROR(SUMIFS(Shipments!$N$5:$N$204,Shipments!$B$5:$B$204,$A20)/SUMIFS(Shipments!$M$5:$M$204,Shipments!$B$5:$B$204,$A20),0))</f>
        <v/>
      </c>
      <c r="T20" s="9">
        <f>IF($A20="","",COUNTIFS(Exceptions!$L$5:$L$204,$A20))</f>
        <v/>
      </c>
      <c r="U20" s="10">
        <f>IF($A20="","",IF($H20="","",IF($M20&gt;$H20,"Above target","Within target")))</f>
        <v/>
      </c>
    </row>
    <row r="21">
      <c r="A21" s="7" t="n"/>
      <c r="B21" s="7" t="n"/>
      <c r="C21" s="7" t="n"/>
      <c r="D21" s="7" t="n"/>
      <c r="E21" s="15" t="n"/>
      <c r="F21" s="12" t="n"/>
      <c r="G21" s="16" t="n"/>
      <c r="H21" s="16" t="n"/>
      <c r="I21" s="9">
        <f>IF($A21="","",COUNTIFS(Shipments!$B$5:$B$204,$A21))</f>
        <v/>
      </c>
      <c r="J21" s="9">
        <f>IF($A21="","",COUNTIFS(Shipments!$B$5:$B$204,$A21,Shipments!$D$5:$D$204,"&lt;&gt;"))</f>
        <v/>
      </c>
      <c r="K21" s="9">
        <f>IF($A21="","",COUNTIFS(Shipments!$B$5:$B$204,$A21,Shipments!$D$5:$D$204,""))</f>
        <v/>
      </c>
      <c r="L21" s="9">
        <f>IF($A21="","",COUNTIFS(Shipments!$B$5:$B$204,$A21,Shipments!$F$5:$F$204,"Late"))</f>
        <v/>
      </c>
      <c r="M21" s="17">
        <f>IF($A21="","",IFERROR(COUNTIFS(Shipments!$B$5:$B$204,$A21,Shipments!$F$5:$F$204,"Late")/COUNTIFS(Shipments!$B$5:$B$204,$A21),0))</f>
        <v/>
      </c>
      <c r="N21" s="18">
        <f>IF($A21="","",IFERROR(AVERAGEIFS(Shipments!$E$5:$E$204,Shipments!$B$5:$B$204,$A21,Shipments!$F$5:$F$204,"Late"),0))</f>
        <v/>
      </c>
      <c r="O21" s="19">
        <f>IF($A21="","",ROUND($M21*$N21*100,1))</f>
        <v/>
      </c>
      <c r="P21" s="9">
        <f>IF($A21="","",COUNTIFS(Shipments!$B$5:$B$204,$A21,Shipments!$F$5:$F$204,"In transit",Shipments!$E$5:$E$204,"&gt;0"))</f>
        <v/>
      </c>
      <c r="Q21" s="18">
        <f>IF($A21="","",IFERROR(AVERAGEIFS(Shipments!$P$5:$P$204,Shipments!$B$5:$B$204,$A21),0))</f>
        <v/>
      </c>
      <c r="R21" s="13">
        <f>IF($A21="","",SUMIFS(Shipments!$N$5:$N$204,Shipments!$B$5:$B$204,$A21))</f>
        <v/>
      </c>
      <c r="S21" s="13">
        <f>IF($A21="","",IFERROR(SUMIFS(Shipments!$N$5:$N$204,Shipments!$B$5:$B$204,$A21)/SUMIFS(Shipments!$M$5:$M$204,Shipments!$B$5:$B$204,$A21),0))</f>
        <v/>
      </c>
      <c r="T21" s="9">
        <f>IF($A21="","",COUNTIFS(Exceptions!$L$5:$L$204,$A21))</f>
        <v/>
      </c>
      <c r="U21" s="10">
        <f>IF($A21="","",IF($H21="","",IF($M21&gt;$H21,"Above target","Within target")))</f>
        <v/>
      </c>
    </row>
    <row r="22">
      <c r="A22" s="7" t="n"/>
      <c r="B22" s="7" t="n"/>
      <c r="C22" s="7" t="n"/>
      <c r="D22" s="7" t="n"/>
      <c r="E22" s="15" t="n"/>
      <c r="F22" s="12" t="n"/>
      <c r="G22" s="16" t="n"/>
      <c r="H22" s="16" t="n"/>
      <c r="I22" s="9">
        <f>IF($A22="","",COUNTIFS(Shipments!$B$5:$B$204,$A22))</f>
        <v/>
      </c>
      <c r="J22" s="9">
        <f>IF($A22="","",COUNTIFS(Shipments!$B$5:$B$204,$A22,Shipments!$D$5:$D$204,"&lt;&gt;"))</f>
        <v/>
      </c>
      <c r="K22" s="9">
        <f>IF($A22="","",COUNTIFS(Shipments!$B$5:$B$204,$A22,Shipments!$D$5:$D$204,""))</f>
        <v/>
      </c>
      <c r="L22" s="9">
        <f>IF($A22="","",COUNTIFS(Shipments!$B$5:$B$204,$A22,Shipments!$F$5:$F$204,"Late"))</f>
        <v/>
      </c>
      <c r="M22" s="17">
        <f>IF($A22="","",IFERROR(COUNTIFS(Shipments!$B$5:$B$204,$A22,Shipments!$F$5:$F$204,"Late")/COUNTIFS(Shipments!$B$5:$B$204,$A22),0))</f>
        <v/>
      </c>
      <c r="N22" s="18">
        <f>IF($A22="","",IFERROR(AVERAGEIFS(Shipments!$E$5:$E$204,Shipments!$B$5:$B$204,$A22,Shipments!$F$5:$F$204,"Late"),0))</f>
        <v/>
      </c>
      <c r="O22" s="19">
        <f>IF($A22="","",ROUND($M22*$N22*100,1))</f>
        <v/>
      </c>
      <c r="P22" s="9">
        <f>IF($A22="","",COUNTIFS(Shipments!$B$5:$B$204,$A22,Shipments!$F$5:$F$204,"In transit",Shipments!$E$5:$E$204,"&gt;0"))</f>
        <v/>
      </c>
      <c r="Q22" s="18">
        <f>IF($A22="","",IFERROR(AVERAGEIFS(Shipments!$P$5:$P$204,Shipments!$B$5:$B$204,$A22),0))</f>
        <v/>
      </c>
      <c r="R22" s="13">
        <f>IF($A22="","",SUMIFS(Shipments!$N$5:$N$204,Shipments!$B$5:$B$204,$A22))</f>
        <v/>
      </c>
      <c r="S22" s="13">
        <f>IF($A22="","",IFERROR(SUMIFS(Shipments!$N$5:$N$204,Shipments!$B$5:$B$204,$A22)/SUMIFS(Shipments!$M$5:$M$204,Shipments!$B$5:$B$204,$A22),0))</f>
        <v/>
      </c>
      <c r="T22" s="9">
        <f>IF($A22="","",COUNTIFS(Exceptions!$L$5:$L$204,$A22))</f>
        <v/>
      </c>
      <c r="U22" s="10">
        <f>IF($A22="","",IF($H22="","",IF($M22&gt;$H22,"Above target","Within target")))</f>
        <v/>
      </c>
    </row>
    <row r="23">
      <c r="A23" s="7" t="n"/>
      <c r="B23" s="7" t="n"/>
      <c r="C23" s="7" t="n"/>
      <c r="D23" s="7" t="n"/>
      <c r="E23" s="15" t="n"/>
      <c r="F23" s="12" t="n"/>
      <c r="G23" s="16" t="n"/>
      <c r="H23" s="16" t="n"/>
      <c r="I23" s="9">
        <f>IF($A23="","",COUNTIFS(Shipments!$B$5:$B$204,$A23))</f>
        <v/>
      </c>
      <c r="J23" s="9">
        <f>IF($A23="","",COUNTIFS(Shipments!$B$5:$B$204,$A23,Shipments!$D$5:$D$204,"&lt;&gt;"))</f>
        <v/>
      </c>
      <c r="K23" s="9">
        <f>IF($A23="","",COUNTIFS(Shipments!$B$5:$B$204,$A23,Shipments!$D$5:$D$204,""))</f>
        <v/>
      </c>
      <c r="L23" s="9">
        <f>IF($A23="","",COUNTIFS(Shipments!$B$5:$B$204,$A23,Shipments!$F$5:$F$204,"Late"))</f>
        <v/>
      </c>
      <c r="M23" s="17">
        <f>IF($A23="","",IFERROR(COUNTIFS(Shipments!$B$5:$B$204,$A23,Shipments!$F$5:$F$204,"Late")/COUNTIFS(Shipments!$B$5:$B$204,$A23),0))</f>
        <v/>
      </c>
      <c r="N23" s="18">
        <f>IF($A23="","",IFERROR(AVERAGEIFS(Shipments!$E$5:$E$204,Shipments!$B$5:$B$204,$A23,Shipments!$F$5:$F$204,"Late"),0))</f>
        <v/>
      </c>
      <c r="O23" s="19">
        <f>IF($A23="","",ROUND($M23*$N23*100,1))</f>
        <v/>
      </c>
      <c r="P23" s="9">
        <f>IF($A23="","",COUNTIFS(Shipments!$B$5:$B$204,$A23,Shipments!$F$5:$F$204,"In transit",Shipments!$E$5:$E$204,"&gt;0"))</f>
        <v/>
      </c>
      <c r="Q23" s="18">
        <f>IF($A23="","",IFERROR(AVERAGEIFS(Shipments!$P$5:$P$204,Shipments!$B$5:$B$204,$A23),0))</f>
        <v/>
      </c>
      <c r="R23" s="13">
        <f>IF($A23="","",SUMIFS(Shipments!$N$5:$N$204,Shipments!$B$5:$B$204,$A23))</f>
        <v/>
      </c>
      <c r="S23" s="13">
        <f>IF($A23="","",IFERROR(SUMIFS(Shipments!$N$5:$N$204,Shipments!$B$5:$B$204,$A23)/SUMIFS(Shipments!$M$5:$M$204,Shipments!$B$5:$B$204,$A23),0))</f>
        <v/>
      </c>
      <c r="T23" s="9">
        <f>IF($A23="","",COUNTIFS(Exceptions!$L$5:$L$204,$A23))</f>
        <v/>
      </c>
      <c r="U23" s="10">
        <f>IF($A23="","",IF($H23="","",IF($M23&gt;$H23,"Above target","Within target")))</f>
        <v/>
      </c>
    </row>
    <row r="24">
      <c r="A24" s="7" t="n"/>
      <c r="B24" s="7" t="n"/>
      <c r="C24" s="7" t="n"/>
      <c r="D24" s="7" t="n"/>
      <c r="E24" s="15" t="n"/>
      <c r="F24" s="12" t="n"/>
      <c r="G24" s="16" t="n"/>
      <c r="H24" s="16" t="n"/>
      <c r="I24" s="9">
        <f>IF($A24="","",COUNTIFS(Shipments!$B$5:$B$204,$A24))</f>
        <v/>
      </c>
      <c r="J24" s="9">
        <f>IF($A24="","",COUNTIFS(Shipments!$B$5:$B$204,$A24,Shipments!$D$5:$D$204,"&lt;&gt;"))</f>
        <v/>
      </c>
      <c r="K24" s="9">
        <f>IF($A24="","",COUNTIFS(Shipments!$B$5:$B$204,$A24,Shipments!$D$5:$D$204,""))</f>
        <v/>
      </c>
      <c r="L24" s="9">
        <f>IF($A24="","",COUNTIFS(Shipments!$B$5:$B$204,$A24,Shipments!$F$5:$F$204,"Late"))</f>
        <v/>
      </c>
      <c r="M24" s="17">
        <f>IF($A24="","",IFERROR(COUNTIFS(Shipments!$B$5:$B$204,$A24,Shipments!$F$5:$F$204,"Late")/COUNTIFS(Shipments!$B$5:$B$204,$A24),0))</f>
        <v/>
      </c>
      <c r="N24" s="18">
        <f>IF($A24="","",IFERROR(AVERAGEIFS(Shipments!$E$5:$E$204,Shipments!$B$5:$B$204,$A24,Shipments!$F$5:$F$204,"Late"),0))</f>
        <v/>
      </c>
      <c r="O24" s="19">
        <f>IF($A24="","",ROUND($M24*$N24*100,1))</f>
        <v/>
      </c>
      <c r="P24" s="9">
        <f>IF($A24="","",COUNTIFS(Shipments!$B$5:$B$204,$A24,Shipments!$F$5:$F$204,"In transit",Shipments!$E$5:$E$204,"&gt;0"))</f>
        <v/>
      </c>
      <c r="Q24" s="18">
        <f>IF($A24="","",IFERROR(AVERAGEIFS(Shipments!$P$5:$P$204,Shipments!$B$5:$B$204,$A24),0))</f>
        <v/>
      </c>
      <c r="R24" s="13">
        <f>IF($A24="","",SUMIFS(Shipments!$N$5:$N$204,Shipments!$B$5:$B$204,$A24))</f>
        <v/>
      </c>
      <c r="S24" s="13">
        <f>IF($A24="","",IFERROR(SUMIFS(Shipments!$N$5:$N$204,Shipments!$B$5:$B$204,$A24)/SUMIFS(Shipments!$M$5:$M$204,Shipments!$B$5:$B$204,$A24),0))</f>
        <v/>
      </c>
      <c r="T24" s="9">
        <f>IF($A24="","",COUNTIFS(Exceptions!$L$5:$L$204,$A24))</f>
        <v/>
      </c>
      <c r="U24" s="10">
        <f>IF($A24="","",IF($H24="","",IF($M24&gt;$H24,"Above target","Within target")))</f>
        <v/>
      </c>
    </row>
    <row r="26">
      <c r="A26" s="2" t="inlineStr">
        <is>
          <t>Late rate counts delivered shipments only, because an undelivered one reads 'In transit'. 'Overdue now' is the column you act on this morning; late rate is the column you take to the annual review.</t>
        </is>
      </c>
    </row>
    <row r="27">
      <c r="A27" s="2" t="inlineStr">
        <is>
          <t>Late-days per 100 = late rate x average days late x 100. Late 5% of the time by four days scores 20; late 12% of the time by half a day scores 6. The second carrier is the better one, and the late rate on its own says the opposite.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06"/>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8" customWidth="1" min="3" max="3"/>
    <col width="46" customWidth="1" min="4" max="4"/>
    <col width="16" customWidth="1" min="5" max="5"/>
    <col width="13" customWidth="1" min="6" max="6"/>
    <col width="12" customWidth="1" min="7" max="7"/>
    <col width="12" customWidth="1" min="8" max="8"/>
    <col width="10" customWidth="1" min="9" max="9"/>
    <col width="11" customWidth="1" min="10" max="10"/>
    <col width="12" customWidth="1" min="11" max="11"/>
    <col width="13" customWidth="1" min="12" max="12"/>
    <col width="14" customWidth="1" min="13" max="13"/>
  </cols>
  <sheetData>
    <row r="1">
      <c r="A1" s="1" t="inlineStr">
        <is>
          <t>Exceptions</t>
        </is>
      </c>
    </row>
    <row r="2">
      <c r="A2" s="2" t="inlineStr">
        <is>
          <t>Failed deliveries, damage, losses, returns and claims. Type A-H; I onwards is calculated. A lost shipment belongs here, not in transit forever.</t>
        </is>
      </c>
    </row>
    <row r="4">
      <c r="A4" s="6" t="inlineStr">
        <is>
          <t>Shipment</t>
        </is>
      </c>
      <c r="B4" s="6" t="inlineStr">
        <is>
          <t>Raised</t>
        </is>
      </c>
      <c r="C4" s="6" t="inlineStr">
        <is>
          <t>Type</t>
        </is>
      </c>
      <c r="D4" s="6" t="inlineStr">
        <is>
          <t>Description</t>
        </is>
      </c>
      <c r="E4" s="6" t="inlineStr">
        <is>
          <t>Claim ref</t>
        </is>
      </c>
      <c r="F4" s="6" t="inlineStr">
        <is>
          <t>Claim amount</t>
        </is>
      </c>
      <c r="G4" s="6" t="inlineStr">
        <is>
          <t>Recovered</t>
        </is>
      </c>
      <c r="H4" s="6" t="inlineStr">
        <is>
          <t>Resolved</t>
        </is>
      </c>
      <c r="I4" s="6" t="inlineStr">
        <is>
          <t>Status</t>
        </is>
      </c>
      <c r="J4" s="6" t="inlineStr">
        <is>
          <t>Days open</t>
        </is>
      </c>
      <c r="K4" s="6" t="inlineStr">
        <is>
          <t>Net cost</t>
        </is>
      </c>
      <c r="L4" s="6" t="inlineStr">
        <is>
          <t>Carrier</t>
        </is>
      </c>
      <c r="M4" s="6" t="inlineStr">
        <is>
          <t>Days late on that shipment</t>
        </is>
      </c>
    </row>
    <row r="5">
      <c r="A5" s="7" t="inlineStr">
        <is>
          <t>SH-8842</t>
        </is>
      </c>
      <c r="B5" s="8" t="n">
        <v>46273</v>
      </c>
      <c r="C5" s="7" t="inlineStr">
        <is>
          <t>Failed delivery</t>
        </is>
      </c>
      <c r="D5" s="7" t="inlineStr">
        <is>
          <t>Two attempts refused at goods-in; redelivered on the third day</t>
        </is>
      </c>
      <c r="E5" s="7" t="inlineStr">
        <is>
          <t>UPS-CLM-40118</t>
        </is>
      </c>
      <c r="F5" s="12" t="n">
        <v>0</v>
      </c>
      <c r="G5" s="12" t="n">
        <v>0</v>
      </c>
      <c r="H5" s="8" t="n">
        <v>46274</v>
      </c>
      <c r="I5" s="10">
        <f>IF($A5="","",IF($H5="","Open","Closed"))</f>
        <v/>
      </c>
      <c r="J5" s="9">
        <f>IF($A5="","",IF($B5="","",IF($H5="",TODAY()-$B5,$H5-$B5)))</f>
        <v/>
      </c>
      <c r="K5" s="13">
        <f>IF($A5="","",$F5-$G5)</f>
        <v/>
      </c>
      <c r="L5" s="10">
        <f>IF($A5="","",IFERROR(INDEX(Shipments!$B$5:$B$204,MATCH($A5,Shipments!$A$5:$A$204,0))&amp;"",""))</f>
        <v/>
      </c>
      <c r="M5" s="9">
        <f>IF($A5="","",IFERROR(INDEX(Shipments!$E$5:$E$204,MATCH($A5,Shipments!$A$5:$A$204,0)),""))</f>
        <v/>
      </c>
    </row>
    <row r="6">
      <c r="A6" s="7" t="inlineStr">
        <is>
          <t>SH-8844</t>
        </is>
      </c>
      <c r="B6" s="8" t="n">
        <v>46273</v>
      </c>
      <c r="C6" s="7" t="inlineStr">
        <is>
          <t>Damage</t>
        </is>
      </c>
      <c r="D6" s="7" t="inlineStr">
        <is>
          <t>One carton crushed in transit; contents replaced and reshipped</t>
        </is>
      </c>
      <c r="E6" s="7" t="inlineStr">
        <is>
          <t>DHL-2026-77310</t>
        </is>
      </c>
      <c r="F6" s="12" t="n">
        <v>214</v>
      </c>
      <c r="G6" s="12" t="n">
        <v>0</v>
      </c>
      <c r="H6" s="8" t="n"/>
      <c r="I6" s="10">
        <f>IF($A6="","",IF($H6="","Open","Closed"))</f>
        <v/>
      </c>
      <c r="J6" s="9">
        <f>IF($A6="","",IF($B6="","",IF($H6="",TODAY()-$B6,$H6-$B6)))</f>
        <v/>
      </c>
      <c r="K6" s="13">
        <f>IF($A6="","",$F6-$G6)</f>
        <v/>
      </c>
      <c r="L6" s="10">
        <f>IF($A6="","",IFERROR(INDEX(Shipments!$B$5:$B$204,MATCH($A6,Shipments!$A$5:$A$204,0))&amp;"",""))</f>
        <v/>
      </c>
      <c r="M6" s="9">
        <f>IF($A6="","",IFERROR(INDEX(Shipments!$E$5:$E$204,MATCH($A6,Shipments!$A$5:$A$204,0)),""))</f>
        <v/>
      </c>
    </row>
    <row r="7">
      <c r="A7" s="7" t="n"/>
      <c r="B7" s="8" t="n"/>
      <c r="C7" s="7" t="n"/>
      <c r="D7" s="7" t="n"/>
      <c r="E7" s="7" t="n"/>
      <c r="F7" s="12" t="n"/>
      <c r="G7" s="12" t="n"/>
      <c r="H7" s="8" t="n"/>
      <c r="I7" s="10">
        <f>IF($A7="","",IF($H7="","Open","Closed"))</f>
        <v/>
      </c>
      <c r="J7" s="9">
        <f>IF($A7="","",IF($B7="","",IF($H7="",TODAY()-$B7,$H7-$B7)))</f>
        <v/>
      </c>
      <c r="K7" s="13">
        <f>IF($A7="","",$F7-$G7)</f>
        <v/>
      </c>
      <c r="L7" s="10">
        <f>IF($A7="","",IFERROR(INDEX(Shipments!$B$5:$B$204,MATCH($A7,Shipments!$A$5:$A$204,0))&amp;"",""))</f>
        <v/>
      </c>
      <c r="M7" s="9">
        <f>IF($A7="","",IFERROR(INDEX(Shipments!$E$5:$E$204,MATCH($A7,Shipments!$A$5:$A$204,0)),""))</f>
        <v/>
      </c>
    </row>
    <row r="8">
      <c r="A8" s="7" t="n"/>
      <c r="B8" s="8" t="n"/>
      <c r="C8" s="7" t="n"/>
      <c r="D8" s="7" t="n"/>
      <c r="E8" s="7" t="n"/>
      <c r="F8" s="12" t="n"/>
      <c r="G8" s="12" t="n"/>
      <c r="H8" s="8" t="n"/>
      <c r="I8" s="10">
        <f>IF($A8="","",IF($H8="","Open","Closed"))</f>
        <v/>
      </c>
      <c r="J8" s="9">
        <f>IF($A8="","",IF($B8="","",IF($H8="",TODAY()-$B8,$H8-$B8)))</f>
        <v/>
      </c>
      <c r="K8" s="13">
        <f>IF($A8="","",$F8-$G8)</f>
        <v/>
      </c>
      <c r="L8" s="10">
        <f>IF($A8="","",IFERROR(INDEX(Shipments!$B$5:$B$204,MATCH($A8,Shipments!$A$5:$A$204,0))&amp;"",""))</f>
        <v/>
      </c>
      <c r="M8" s="9">
        <f>IF($A8="","",IFERROR(INDEX(Shipments!$E$5:$E$204,MATCH($A8,Shipments!$A$5:$A$204,0)),""))</f>
        <v/>
      </c>
    </row>
    <row r="9">
      <c r="A9" s="7" t="n"/>
      <c r="B9" s="8" t="n"/>
      <c r="C9" s="7" t="n"/>
      <c r="D9" s="7" t="n"/>
      <c r="E9" s="7" t="n"/>
      <c r="F9" s="12" t="n"/>
      <c r="G9" s="12" t="n"/>
      <c r="H9" s="8" t="n"/>
      <c r="I9" s="10">
        <f>IF($A9="","",IF($H9="","Open","Closed"))</f>
        <v/>
      </c>
      <c r="J9" s="9">
        <f>IF($A9="","",IF($B9="","",IF($H9="",TODAY()-$B9,$H9-$B9)))</f>
        <v/>
      </c>
      <c r="K9" s="13">
        <f>IF($A9="","",$F9-$G9)</f>
        <v/>
      </c>
      <c r="L9" s="10">
        <f>IF($A9="","",IFERROR(INDEX(Shipments!$B$5:$B$204,MATCH($A9,Shipments!$A$5:$A$204,0))&amp;"",""))</f>
        <v/>
      </c>
      <c r="M9" s="9">
        <f>IF($A9="","",IFERROR(INDEX(Shipments!$E$5:$E$204,MATCH($A9,Shipments!$A$5:$A$204,0)),""))</f>
        <v/>
      </c>
    </row>
    <row r="10">
      <c r="A10" s="7" t="n"/>
      <c r="B10" s="8" t="n"/>
      <c r="C10" s="7" t="n"/>
      <c r="D10" s="7" t="n"/>
      <c r="E10" s="7" t="n"/>
      <c r="F10" s="12" t="n"/>
      <c r="G10" s="12" t="n"/>
      <c r="H10" s="8" t="n"/>
      <c r="I10" s="10">
        <f>IF($A10="","",IF($H10="","Open","Closed"))</f>
        <v/>
      </c>
      <c r="J10" s="9">
        <f>IF($A10="","",IF($B10="","",IF($H10="",TODAY()-$B10,$H10-$B10)))</f>
        <v/>
      </c>
      <c r="K10" s="13">
        <f>IF($A10="","",$F10-$G10)</f>
        <v/>
      </c>
      <c r="L10" s="10">
        <f>IF($A10="","",IFERROR(INDEX(Shipments!$B$5:$B$204,MATCH($A10,Shipments!$A$5:$A$204,0))&amp;"",""))</f>
        <v/>
      </c>
      <c r="M10" s="9">
        <f>IF($A10="","",IFERROR(INDEX(Shipments!$E$5:$E$204,MATCH($A10,Shipments!$A$5:$A$204,0)),""))</f>
        <v/>
      </c>
    </row>
    <row r="11">
      <c r="A11" s="7" t="n"/>
      <c r="B11" s="8" t="n"/>
      <c r="C11" s="7" t="n"/>
      <c r="D11" s="7" t="n"/>
      <c r="E11" s="7" t="n"/>
      <c r="F11" s="12" t="n"/>
      <c r="G11" s="12" t="n"/>
      <c r="H11" s="8" t="n"/>
      <c r="I11" s="10">
        <f>IF($A11="","",IF($H11="","Open","Closed"))</f>
        <v/>
      </c>
      <c r="J11" s="9">
        <f>IF($A11="","",IF($B11="","",IF($H11="",TODAY()-$B11,$H11-$B11)))</f>
        <v/>
      </c>
      <c r="K11" s="13">
        <f>IF($A11="","",$F11-$G11)</f>
        <v/>
      </c>
      <c r="L11" s="10">
        <f>IF($A11="","",IFERROR(INDEX(Shipments!$B$5:$B$204,MATCH($A11,Shipments!$A$5:$A$204,0))&amp;"",""))</f>
        <v/>
      </c>
      <c r="M11" s="9">
        <f>IF($A11="","",IFERROR(INDEX(Shipments!$E$5:$E$204,MATCH($A11,Shipments!$A$5:$A$204,0)),""))</f>
        <v/>
      </c>
    </row>
    <row r="12">
      <c r="A12" s="7" t="n"/>
      <c r="B12" s="8" t="n"/>
      <c r="C12" s="7" t="n"/>
      <c r="D12" s="7" t="n"/>
      <c r="E12" s="7" t="n"/>
      <c r="F12" s="12" t="n"/>
      <c r="G12" s="12" t="n"/>
      <c r="H12" s="8" t="n"/>
      <c r="I12" s="10">
        <f>IF($A12="","",IF($H12="","Open","Closed"))</f>
        <v/>
      </c>
      <c r="J12" s="9">
        <f>IF($A12="","",IF($B12="","",IF($H12="",TODAY()-$B12,$H12-$B12)))</f>
        <v/>
      </c>
      <c r="K12" s="13">
        <f>IF($A12="","",$F12-$G12)</f>
        <v/>
      </c>
      <c r="L12" s="10">
        <f>IF($A12="","",IFERROR(INDEX(Shipments!$B$5:$B$204,MATCH($A12,Shipments!$A$5:$A$204,0))&amp;"",""))</f>
        <v/>
      </c>
      <c r="M12" s="9">
        <f>IF($A12="","",IFERROR(INDEX(Shipments!$E$5:$E$204,MATCH($A12,Shipments!$A$5:$A$204,0)),""))</f>
        <v/>
      </c>
    </row>
    <row r="13">
      <c r="A13" s="7" t="n"/>
      <c r="B13" s="8" t="n"/>
      <c r="C13" s="7" t="n"/>
      <c r="D13" s="7" t="n"/>
      <c r="E13" s="7" t="n"/>
      <c r="F13" s="12" t="n"/>
      <c r="G13" s="12" t="n"/>
      <c r="H13" s="8" t="n"/>
      <c r="I13" s="10">
        <f>IF($A13="","",IF($H13="","Open","Closed"))</f>
        <v/>
      </c>
      <c r="J13" s="9">
        <f>IF($A13="","",IF($B13="","",IF($H13="",TODAY()-$B13,$H13-$B13)))</f>
        <v/>
      </c>
      <c r="K13" s="13">
        <f>IF($A13="","",$F13-$G13)</f>
        <v/>
      </c>
      <c r="L13" s="10">
        <f>IF($A13="","",IFERROR(INDEX(Shipments!$B$5:$B$204,MATCH($A13,Shipments!$A$5:$A$204,0))&amp;"",""))</f>
        <v/>
      </c>
      <c r="M13" s="9">
        <f>IF($A13="","",IFERROR(INDEX(Shipments!$E$5:$E$204,MATCH($A13,Shipments!$A$5:$A$204,0)),""))</f>
        <v/>
      </c>
    </row>
    <row r="14">
      <c r="A14" s="7" t="n"/>
      <c r="B14" s="8" t="n"/>
      <c r="C14" s="7" t="n"/>
      <c r="D14" s="7" t="n"/>
      <c r="E14" s="7" t="n"/>
      <c r="F14" s="12" t="n"/>
      <c r="G14" s="12" t="n"/>
      <c r="H14" s="8" t="n"/>
      <c r="I14" s="10">
        <f>IF($A14="","",IF($H14="","Open","Closed"))</f>
        <v/>
      </c>
      <c r="J14" s="9">
        <f>IF($A14="","",IF($B14="","",IF($H14="",TODAY()-$B14,$H14-$B14)))</f>
        <v/>
      </c>
      <c r="K14" s="13">
        <f>IF($A14="","",$F14-$G14)</f>
        <v/>
      </c>
      <c r="L14" s="10">
        <f>IF($A14="","",IFERROR(INDEX(Shipments!$B$5:$B$204,MATCH($A14,Shipments!$A$5:$A$204,0))&amp;"",""))</f>
        <v/>
      </c>
      <c r="M14" s="9">
        <f>IF($A14="","",IFERROR(INDEX(Shipments!$E$5:$E$204,MATCH($A14,Shipments!$A$5:$A$204,0)),""))</f>
        <v/>
      </c>
    </row>
    <row r="15">
      <c r="A15" s="7" t="n"/>
      <c r="B15" s="8" t="n"/>
      <c r="C15" s="7" t="n"/>
      <c r="D15" s="7" t="n"/>
      <c r="E15" s="7" t="n"/>
      <c r="F15" s="12" t="n"/>
      <c r="G15" s="12" t="n"/>
      <c r="H15" s="8" t="n"/>
      <c r="I15" s="10">
        <f>IF($A15="","",IF($H15="","Open","Closed"))</f>
        <v/>
      </c>
      <c r="J15" s="9">
        <f>IF($A15="","",IF($B15="","",IF($H15="",TODAY()-$B15,$H15-$B15)))</f>
        <v/>
      </c>
      <c r="K15" s="13">
        <f>IF($A15="","",$F15-$G15)</f>
        <v/>
      </c>
      <c r="L15" s="10">
        <f>IF($A15="","",IFERROR(INDEX(Shipments!$B$5:$B$204,MATCH($A15,Shipments!$A$5:$A$204,0))&amp;"",""))</f>
        <v/>
      </c>
      <c r="M15" s="9">
        <f>IF($A15="","",IFERROR(INDEX(Shipments!$E$5:$E$204,MATCH($A15,Shipments!$A$5:$A$204,0)),""))</f>
        <v/>
      </c>
    </row>
    <row r="16">
      <c r="A16" s="7" t="n"/>
      <c r="B16" s="8" t="n"/>
      <c r="C16" s="7" t="n"/>
      <c r="D16" s="7" t="n"/>
      <c r="E16" s="7" t="n"/>
      <c r="F16" s="12" t="n"/>
      <c r="G16" s="12" t="n"/>
      <c r="H16" s="8" t="n"/>
      <c r="I16" s="10">
        <f>IF($A16="","",IF($H16="","Open","Closed"))</f>
        <v/>
      </c>
      <c r="J16" s="9">
        <f>IF($A16="","",IF($B16="","",IF($H16="",TODAY()-$B16,$H16-$B16)))</f>
        <v/>
      </c>
      <c r="K16" s="13">
        <f>IF($A16="","",$F16-$G16)</f>
        <v/>
      </c>
      <c r="L16" s="10">
        <f>IF($A16="","",IFERROR(INDEX(Shipments!$B$5:$B$204,MATCH($A16,Shipments!$A$5:$A$204,0))&amp;"",""))</f>
        <v/>
      </c>
      <c r="M16" s="9">
        <f>IF($A16="","",IFERROR(INDEX(Shipments!$E$5:$E$204,MATCH($A16,Shipments!$A$5:$A$204,0)),""))</f>
        <v/>
      </c>
    </row>
    <row r="17">
      <c r="A17" s="7" t="n"/>
      <c r="B17" s="8" t="n"/>
      <c r="C17" s="7" t="n"/>
      <c r="D17" s="7" t="n"/>
      <c r="E17" s="7" t="n"/>
      <c r="F17" s="12" t="n"/>
      <c r="G17" s="12" t="n"/>
      <c r="H17" s="8" t="n"/>
      <c r="I17" s="10">
        <f>IF($A17="","",IF($H17="","Open","Closed"))</f>
        <v/>
      </c>
      <c r="J17" s="9">
        <f>IF($A17="","",IF($B17="","",IF($H17="",TODAY()-$B17,$H17-$B17)))</f>
        <v/>
      </c>
      <c r="K17" s="13">
        <f>IF($A17="","",$F17-$G17)</f>
        <v/>
      </c>
      <c r="L17" s="10">
        <f>IF($A17="","",IFERROR(INDEX(Shipments!$B$5:$B$204,MATCH($A17,Shipments!$A$5:$A$204,0))&amp;"",""))</f>
        <v/>
      </c>
      <c r="M17" s="9">
        <f>IF($A17="","",IFERROR(INDEX(Shipments!$E$5:$E$204,MATCH($A17,Shipments!$A$5:$A$204,0)),""))</f>
        <v/>
      </c>
    </row>
    <row r="18">
      <c r="A18" s="7" t="n"/>
      <c r="B18" s="8" t="n"/>
      <c r="C18" s="7" t="n"/>
      <c r="D18" s="7" t="n"/>
      <c r="E18" s="7" t="n"/>
      <c r="F18" s="12" t="n"/>
      <c r="G18" s="12" t="n"/>
      <c r="H18" s="8" t="n"/>
      <c r="I18" s="10">
        <f>IF($A18="","",IF($H18="","Open","Closed"))</f>
        <v/>
      </c>
      <c r="J18" s="9">
        <f>IF($A18="","",IF($B18="","",IF($H18="",TODAY()-$B18,$H18-$B18)))</f>
        <v/>
      </c>
      <c r="K18" s="13">
        <f>IF($A18="","",$F18-$G18)</f>
        <v/>
      </c>
      <c r="L18" s="10">
        <f>IF($A18="","",IFERROR(INDEX(Shipments!$B$5:$B$204,MATCH($A18,Shipments!$A$5:$A$204,0))&amp;"",""))</f>
        <v/>
      </c>
      <c r="M18" s="9">
        <f>IF($A18="","",IFERROR(INDEX(Shipments!$E$5:$E$204,MATCH($A18,Shipments!$A$5:$A$204,0)),""))</f>
        <v/>
      </c>
    </row>
    <row r="19">
      <c r="A19" s="7" t="n"/>
      <c r="B19" s="8" t="n"/>
      <c r="C19" s="7" t="n"/>
      <c r="D19" s="7" t="n"/>
      <c r="E19" s="7" t="n"/>
      <c r="F19" s="12" t="n"/>
      <c r="G19" s="12" t="n"/>
      <c r="H19" s="8" t="n"/>
      <c r="I19" s="10">
        <f>IF($A19="","",IF($H19="","Open","Closed"))</f>
        <v/>
      </c>
      <c r="J19" s="9">
        <f>IF($A19="","",IF($B19="","",IF($H19="",TODAY()-$B19,$H19-$B19)))</f>
        <v/>
      </c>
      <c r="K19" s="13">
        <f>IF($A19="","",$F19-$G19)</f>
        <v/>
      </c>
      <c r="L19" s="10">
        <f>IF($A19="","",IFERROR(INDEX(Shipments!$B$5:$B$204,MATCH($A19,Shipments!$A$5:$A$204,0))&amp;"",""))</f>
        <v/>
      </c>
      <c r="M19" s="9">
        <f>IF($A19="","",IFERROR(INDEX(Shipments!$E$5:$E$204,MATCH($A19,Shipments!$A$5:$A$204,0)),""))</f>
        <v/>
      </c>
    </row>
    <row r="20">
      <c r="A20" s="7" t="n"/>
      <c r="B20" s="8" t="n"/>
      <c r="C20" s="7" t="n"/>
      <c r="D20" s="7" t="n"/>
      <c r="E20" s="7" t="n"/>
      <c r="F20" s="12" t="n"/>
      <c r="G20" s="12" t="n"/>
      <c r="H20" s="8" t="n"/>
      <c r="I20" s="10">
        <f>IF($A20="","",IF($H20="","Open","Closed"))</f>
        <v/>
      </c>
      <c r="J20" s="9">
        <f>IF($A20="","",IF($B20="","",IF($H20="",TODAY()-$B20,$H20-$B20)))</f>
        <v/>
      </c>
      <c r="K20" s="13">
        <f>IF($A20="","",$F20-$G20)</f>
        <v/>
      </c>
      <c r="L20" s="10">
        <f>IF($A20="","",IFERROR(INDEX(Shipments!$B$5:$B$204,MATCH($A20,Shipments!$A$5:$A$204,0))&amp;"",""))</f>
        <v/>
      </c>
      <c r="M20" s="9">
        <f>IF($A20="","",IFERROR(INDEX(Shipments!$E$5:$E$204,MATCH($A20,Shipments!$A$5:$A$204,0)),""))</f>
        <v/>
      </c>
    </row>
    <row r="21">
      <c r="A21" s="7" t="n"/>
      <c r="B21" s="8" t="n"/>
      <c r="C21" s="7" t="n"/>
      <c r="D21" s="7" t="n"/>
      <c r="E21" s="7" t="n"/>
      <c r="F21" s="12" t="n"/>
      <c r="G21" s="12" t="n"/>
      <c r="H21" s="8" t="n"/>
      <c r="I21" s="10">
        <f>IF($A21="","",IF($H21="","Open","Closed"))</f>
        <v/>
      </c>
      <c r="J21" s="9">
        <f>IF($A21="","",IF($B21="","",IF($H21="",TODAY()-$B21,$H21-$B21)))</f>
        <v/>
      </c>
      <c r="K21" s="13">
        <f>IF($A21="","",$F21-$G21)</f>
        <v/>
      </c>
      <c r="L21" s="10">
        <f>IF($A21="","",IFERROR(INDEX(Shipments!$B$5:$B$204,MATCH($A21,Shipments!$A$5:$A$204,0))&amp;"",""))</f>
        <v/>
      </c>
      <c r="M21" s="9">
        <f>IF($A21="","",IFERROR(INDEX(Shipments!$E$5:$E$204,MATCH($A21,Shipments!$A$5:$A$204,0)),""))</f>
        <v/>
      </c>
    </row>
    <row r="22">
      <c r="A22" s="7" t="n"/>
      <c r="B22" s="8" t="n"/>
      <c r="C22" s="7" t="n"/>
      <c r="D22" s="7" t="n"/>
      <c r="E22" s="7" t="n"/>
      <c r="F22" s="12" t="n"/>
      <c r="G22" s="12" t="n"/>
      <c r="H22" s="8" t="n"/>
      <c r="I22" s="10">
        <f>IF($A22="","",IF($H22="","Open","Closed"))</f>
        <v/>
      </c>
      <c r="J22" s="9">
        <f>IF($A22="","",IF($B22="","",IF($H22="",TODAY()-$B22,$H22-$B22)))</f>
        <v/>
      </c>
      <c r="K22" s="13">
        <f>IF($A22="","",$F22-$G22)</f>
        <v/>
      </c>
      <c r="L22" s="10">
        <f>IF($A22="","",IFERROR(INDEX(Shipments!$B$5:$B$204,MATCH($A22,Shipments!$A$5:$A$204,0))&amp;"",""))</f>
        <v/>
      </c>
      <c r="M22" s="9">
        <f>IF($A22="","",IFERROR(INDEX(Shipments!$E$5:$E$204,MATCH($A22,Shipments!$A$5:$A$204,0)),""))</f>
        <v/>
      </c>
    </row>
    <row r="23">
      <c r="A23" s="7" t="n"/>
      <c r="B23" s="8" t="n"/>
      <c r="C23" s="7" t="n"/>
      <c r="D23" s="7" t="n"/>
      <c r="E23" s="7" t="n"/>
      <c r="F23" s="12" t="n"/>
      <c r="G23" s="12" t="n"/>
      <c r="H23" s="8" t="n"/>
      <c r="I23" s="10">
        <f>IF($A23="","",IF($H23="","Open","Closed"))</f>
        <v/>
      </c>
      <c r="J23" s="9">
        <f>IF($A23="","",IF($B23="","",IF($H23="",TODAY()-$B23,$H23-$B23)))</f>
        <v/>
      </c>
      <c r="K23" s="13">
        <f>IF($A23="","",$F23-$G23)</f>
        <v/>
      </c>
      <c r="L23" s="10">
        <f>IF($A23="","",IFERROR(INDEX(Shipments!$B$5:$B$204,MATCH($A23,Shipments!$A$5:$A$204,0))&amp;"",""))</f>
        <v/>
      </c>
      <c r="M23" s="9">
        <f>IF($A23="","",IFERROR(INDEX(Shipments!$E$5:$E$204,MATCH($A23,Shipments!$A$5:$A$204,0)),""))</f>
        <v/>
      </c>
    </row>
    <row r="24">
      <c r="A24" s="7" t="n"/>
      <c r="B24" s="8" t="n"/>
      <c r="C24" s="7" t="n"/>
      <c r="D24" s="7" t="n"/>
      <c r="E24" s="7" t="n"/>
      <c r="F24" s="12" t="n"/>
      <c r="G24" s="12" t="n"/>
      <c r="H24" s="8" t="n"/>
      <c r="I24" s="10">
        <f>IF($A24="","",IF($H24="","Open","Closed"))</f>
        <v/>
      </c>
      <c r="J24" s="9">
        <f>IF($A24="","",IF($B24="","",IF($H24="",TODAY()-$B24,$H24-$B24)))</f>
        <v/>
      </c>
      <c r="K24" s="13">
        <f>IF($A24="","",$F24-$G24)</f>
        <v/>
      </c>
      <c r="L24" s="10">
        <f>IF($A24="","",IFERROR(INDEX(Shipments!$B$5:$B$204,MATCH($A24,Shipments!$A$5:$A$204,0))&amp;"",""))</f>
        <v/>
      </c>
      <c r="M24" s="9">
        <f>IF($A24="","",IFERROR(INDEX(Shipments!$E$5:$E$204,MATCH($A24,Shipments!$A$5:$A$204,0)),""))</f>
        <v/>
      </c>
    </row>
    <row r="25">
      <c r="A25" s="7" t="n"/>
      <c r="B25" s="8" t="n"/>
      <c r="C25" s="7" t="n"/>
      <c r="D25" s="7" t="n"/>
      <c r="E25" s="7" t="n"/>
      <c r="F25" s="12" t="n"/>
      <c r="G25" s="12" t="n"/>
      <c r="H25" s="8" t="n"/>
      <c r="I25" s="10">
        <f>IF($A25="","",IF($H25="","Open","Closed"))</f>
        <v/>
      </c>
      <c r="J25" s="9">
        <f>IF($A25="","",IF($B25="","",IF($H25="",TODAY()-$B25,$H25-$B25)))</f>
        <v/>
      </c>
      <c r="K25" s="13">
        <f>IF($A25="","",$F25-$G25)</f>
        <v/>
      </c>
      <c r="L25" s="10">
        <f>IF($A25="","",IFERROR(INDEX(Shipments!$B$5:$B$204,MATCH($A25,Shipments!$A$5:$A$204,0))&amp;"",""))</f>
        <v/>
      </c>
      <c r="M25" s="9">
        <f>IF($A25="","",IFERROR(INDEX(Shipments!$E$5:$E$204,MATCH($A25,Shipments!$A$5:$A$204,0)),""))</f>
        <v/>
      </c>
    </row>
    <row r="26">
      <c r="A26" s="7" t="n"/>
      <c r="B26" s="8" t="n"/>
      <c r="C26" s="7" t="n"/>
      <c r="D26" s="7" t="n"/>
      <c r="E26" s="7" t="n"/>
      <c r="F26" s="12" t="n"/>
      <c r="G26" s="12" t="n"/>
      <c r="H26" s="8" t="n"/>
      <c r="I26" s="10">
        <f>IF($A26="","",IF($H26="","Open","Closed"))</f>
        <v/>
      </c>
      <c r="J26" s="9">
        <f>IF($A26="","",IF($B26="","",IF($H26="",TODAY()-$B26,$H26-$B26)))</f>
        <v/>
      </c>
      <c r="K26" s="13">
        <f>IF($A26="","",$F26-$G26)</f>
        <v/>
      </c>
      <c r="L26" s="10">
        <f>IF($A26="","",IFERROR(INDEX(Shipments!$B$5:$B$204,MATCH($A26,Shipments!$A$5:$A$204,0))&amp;"",""))</f>
        <v/>
      </c>
      <c r="M26" s="9">
        <f>IF($A26="","",IFERROR(INDEX(Shipments!$E$5:$E$204,MATCH($A26,Shipments!$A$5:$A$204,0)),""))</f>
        <v/>
      </c>
    </row>
    <row r="27">
      <c r="A27" s="7" t="n"/>
      <c r="B27" s="8" t="n"/>
      <c r="C27" s="7" t="n"/>
      <c r="D27" s="7" t="n"/>
      <c r="E27" s="7" t="n"/>
      <c r="F27" s="12" t="n"/>
      <c r="G27" s="12" t="n"/>
      <c r="H27" s="8" t="n"/>
      <c r="I27" s="10">
        <f>IF($A27="","",IF($H27="","Open","Closed"))</f>
        <v/>
      </c>
      <c r="J27" s="9">
        <f>IF($A27="","",IF($B27="","",IF($H27="",TODAY()-$B27,$H27-$B27)))</f>
        <v/>
      </c>
      <c r="K27" s="13">
        <f>IF($A27="","",$F27-$G27)</f>
        <v/>
      </c>
      <c r="L27" s="10">
        <f>IF($A27="","",IFERROR(INDEX(Shipments!$B$5:$B$204,MATCH($A27,Shipments!$A$5:$A$204,0))&amp;"",""))</f>
        <v/>
      </c>
      <c r="M27" s="9">
        <f>IF($A27="","",IFERROR(INDEX(Shipments!$E$5:$E$204,MATCH($A27,Shipments!$A$5:$A$204,0)),""))</f>
        <v/>
      </c>
    </row>
    <row r="28">
      <c r="A28" s="7" t="n"/>
      <c r="B28" s="8" t="n"/>
      <c r="C28" s="7" t="n"/>
      <c r="D28" s="7" t="n"/>
      <c r="E28" s="7" t="n"/>
      <c r="F28" s="12" t="n"/>
      <c r="G28" s="12" t="n"/>
      <c r="H28" s="8" t="n"/>
      <c r="I28" s="10">
        <f>IF($A28="","",IF($H28="","Open","Closed"))</f>
        <v/>
      </c>
      <c r="J28" s="9">
        <f>IF($A28="","",IF($B28="","",IF($H28="",TODAY()-$B28,$H28-$B28)))</f>
        <v/>
      </c>
      <c r="K28" s="13">
        <f>IF($A28="","",$F28-$G28)</f>
        <v/>
      </c>
      <c r="L28" s="10">
        <f>IF($A28="","",IFERROR(INDEX(Shipments!$B$5:$B$204,MATCH($A28,Shipments!$A$5:$A$204,0))&amp;"",""))</f>
        <v/>
      </c>
      <c r="M28" s="9">
        <f>IF($A28="","",IFERROR(INDEX(Shipments!$E$5:$E$204,MATCH($A28,Shipments!$A$5:$A$204,0)),""))</f>
        <v/>
      </c>
    </row>
    <row r="29">
      <c r="A29" s="7" t="n"/>
      <c r="B29" s="8" t="n"/>
      <c r="C29" s="7" t="n"/>
      <c r="D29" s="7" t="n"/>
      <c r="E29" s="7" t="n"/>
      <c r="F29" s="12" t="n"/>
      <c r="G29" s="12" t="n"/>
      <c r="H29" s="8" t="n"/>
      <c r="I29" s="10">
        <f>IF($A29="","",IF($H29="","Open","Closed"))</f>
        <v/>
      </c>
      <c r="J29" s="9">
        <f>IF($A29="","",IF($B29="","",IF($H29="",TODAY()-$B29,$H29-$B29)))</f>
        <v/>
      </c>
      <c r="K29" s="13">
        <f>IF($A29="","",$F29-$G29)</f>
        <v/>
      </c>
      <c r="L29" s="10">
        <f>IF($A29="","",IFERROR(INDEX(Shipments!$B$5:$B$204,MATCH($A29,Shipments!$A$5:$A$204,0))&amp;"",""))</f>
        <v/>
      </c>
      <c r="M29" s="9">
        <f>IF($A29="","",IFERROR(INDEX(Shipments!$E$5:$E$204,MATCH($A29,Shipments!$A$5:$A$204,0)),""))</f>
        <v/>
      </c>
    </row>
    <row r="30">
      <c r="A30" s="7" t="n"/>
      <c r="B30" s="8" t="n"/>
      <c r="C30" s="7" t="n"/>
      <c r="D30" s="7" t="n"/>
      <c r="E30" s="7" t="n"/>
      <c r="F30" s="12" t="n"/>
      <c r="G30" s="12" t="n"/>
      <c r="H30" s="8" t="n"/>
      <c r="I30" s="10">
        <f>IF($A30="","",IF($H30="","Open","Closed"))</f>
        <v/>
      </c>
      <c r="J30" s="9">
        <f>IF($A30="","",IF($B30="","",IF($H30="",TODAY()-$B30,$H30-$B30)))</f>
        <v/>
      </c>
      <c r="K30" s="13">
        <f>IF($A30="","",$F30-$G30)</f>
        <v/>
      </c>
      <c r="L30" s="10">
        <f>IF($A30="","",IFERROR(INDEX(Shipments!$B$5:$B$204,MATCH($A30,Shipments!$A$5:$A$204,0))&amp;"",""))</f>
        <v/>
      </c>
      <c r="M30" s="9">
        <f>IF($A30="","",IFERROR(INDEX(Shipments!$E$5:$E$204,MATCH($A30,Shipments!$A$5:$A$204,0)),""))</f>
        <v/>
      </c>
    </row>
    <row r="31">
      <c r="A31" s="7" t="n"/>
      <c r="B31" s="8" t="n"/>
      <c r="C31" s="7" t="n"/>
      <c r="D31" s="7" t="n"/>
      <c r="E31" s="7" t="n"/>
      <c r="F31" s="12" t="n"/>
      <c r="G31" s="12" t="n"/>
      <c r="H31" s="8" t="n"/>
      <c r="I31" s="10">
        <f>IF($A31="","",IF($H31="","Open","Closed"))</f>
        <v/>
      </c>
      <c r="J31" s="9">
        <f>IF($A31="","",IF($B31="","",IF($H31="",TODAY()-$B31,$H31-$B31)))</f>
        <v/>
      </c>
      <c r="K31" s="13">
        <f>IF($A31="","",$F31-$G31)</f>
        <v/>
      </c>
      <c r="L31" s="10">
        <f>IF($A31="","",IFERROR(INDEX(Shipments!$B$5:$B$204,MATCH($A31,Shipments!$A$5:$A$204,0))&amp;"",""))</f>
        <v/>
      </c>
      <c r="M31" s="9">
        <f>IF($A31="","",IFERROR(INDEX(Shipments!$E$5:$E$204,MATCH($A31,Shipments!$A$5:$A$204,0)),""))</f>
        <v/>
      </c>
    </row>
    <row r="32">
      <c r="A32" s="7" t="n"/>
      <c r="B32" s="8" t="n"/>
      <c r="C32" s="7" t="n"/>
      <c r="D32" s="7" t="n"/>
      <c r="E32" s="7" t="n"/>
      <c r="F32" s="12" t="n"/>
      <c r="G32" s="12" t="n"/>
      <c r="H32" s="8" t="n"/>
      <c r="I32" s="10">
        <f>IF($A32="","",IF($H32="","Open","Closed"))</f>
        <v/>
      </c>
      <c r="J32" s="9">
        <f>IF($A32="","",IF($B32="","",IF($H32="",TODAY()-$B32,$H32-$B32)))</f>
        <v/>
      </c>
      <c r="K32" s="13">
        <f>IF($A32="","",$F32-$G32)</f>
        <v/>
      </c>
      <c r="L32" s="10">
        <f>IF($A32="","",IFERROR(INDEX(Shipments!$B$5:$B$204,MATCH($A32,Shipments!$A$5:$A$204,0))&amp;"",""))</f>
        <v/>
      </c>
      <c r="M32" s="9">
        <f>IF($A32="","",IFERROR(INDEX(Shipments!$E$5:$E$204,MATCH($A32,Shipments!$A$5:$A$204,0)),""))</f>
        <v/>
      </c>
    </row>
    <row r="33">
      <c r="A33" s="7" t="n"/>
      <c r="B33" s="8" t="n"/>
      <c r="C33" s="7" t="n"/>
      <c r="D33" s="7" t="n"/>
      <c r="E33" s="7" t="n"/>
      <c r="F33" s="12" t="n"/>
      <c r="G33" s="12" t="n"/>
      <c r="H33" s="8" t="n"/>
      <c r="I33" s="10">
        <f>IF($A33="","",IF($H33="","Open","Closed"))</f>
        <v/>
      </c>
      <c r="J33" s="9">
        <f>IF($A33="","",IF($B33="","",IF($H33="",TODAY()-$B33,$H33-$B33)))</f>
        <v/>
      </c>
      <c r="K33" s="13">
        <f>IF($A33="","",$F33-$G33)</f>
        <v/>
      </c>
      <c r="L33" s="10">
        <f>IF($A33="","",IFERROR(INDEX(Shipments!$B$5:$B$204,MATCH($A33,Shipments!$A$5:$A$204,0))&amp;"",""))</f>
        <v/>
      </c>
      <c r="M33" s="9">
        <f>IF($A33="","",IFERROR(INDEX(Shipments!$E$5:$E$204,MATCH($A33,Shipments!$A$5:$A$204,0)),""))</f>
        <v/>
      </c>
    </row>
    <row r="34">
      <c r="A34" s="7" t="n"/>
      <c r="B34" s="8" t="n"/>
      <c r="C34" s="7" t="n"/>
      <c r="D34" s="7" t="n"/>
      <c r="E34" s="7" t="n"/>
      <c r="F34" s="12" t="n"/>
      <c r="G34" s="12" t="n"/>
      <c r="H34" s="8" t="n"/>
      <c r="I34" s="10">
        <f>IF($A34="","",IF($H34="","Open","Closed"))</f>
        <v/>
      </c>
      <c r="J34" s="9">
        <f>IF($A34="","",IF($B34="","",IF($H34="",TODAY()-$B34,$H34-$B34)))</f>
        <v/>
      </c>
      <c r="K34" s="13">
        <f>IF($A34="","",$F34-$G34)</f>
        <v/>
      </c>
      <c r="L34" s="10">
        <f>IF($A34="","",IFERROR(INDEX(Shipments!$B$5:$B$204,MATCH($A34,Shipments!$A$5:$A$204,0))&amp;"",""))</f>
        <v/>
      </c>
      <c r="M34" s="9">
        <f>IF($A34="","",IFERROR(INDEX(Shipments!$E$5:$E$204,MATCH($A34,Shipments!$A$5:$A$204,0)),""))</f>
        <v/>
      </c>
    </row>
    <row r="35">
      <c r="A35" s="7" t="n"/>
      <c r="B35" s="8" t="n"/>
      <c r="C35" s="7" t="n"/>
      <c r="D35" s="7" t="n"/>
      <c r="E35" s="7" t="n"/>
      <c r="F35" s="12" t="n"/>
      <c r="G35" s="12" t="n"/>
      <c r="H35" s="8" t="n"/>
      <c r="I35" s="10">
        <f>IF($A35="","",IF($H35="","Open","Closed"))</f>
        <v/>
      </c>
      <c r="J35" s="9">
        <f>IF($A35="","",IF($B35="","",IF($H35="",TODAY()-$B35,$H35-$B35)))</f>
        <v/>
      </c>
      <c r="K35" s="13">
        <f>IF($A35="","",$F35-$G35)</f>
        <v/>
      </c>
      <c r="L35" s="10">
        <f>IF($A35="","",IFERROR(INDEX(Shipments!$B$5:$B$204,MATCH($A35,Shipments!$A$5:$A$204,0))&amp;"",""))</f>
        <v/>
      </c>
      <c r="M35" s="9">
        <f>IF($A35="","",IFERROR(INDEX(Shipments!$E$5:$E$204,MATCH($A35,Shipments!$A$5:$A$204,0)),""))</f>
        <v/>
      </c>
    </row>
    <row r="36">
      <c r="A36" s="7" t="n"/>
      <c r="B36" s="8" t="n"/>
      <c r="C36" s="7" t="n"/>
      <c r="D36" s="7" t="n"/>
      <c r="E36" s="7" t="n"/>
      <c r="F36" s="12" t="n"/>
      <c r="G36" s="12" t="n"/>
      <c r="H36" s="8" t="n"/>
      <c r="I36" s="10">
        <f>IF($A36="","",IF($H36="","Open","Closed"))</f>
        <v/>
      </c>
      <c r="J36" s="9">
        <f>IF($A36="","",IF($B36="","",IF($H36="",TODAY()-$B36,$H36-$B36)))</f>
        <v/>
      </c>
      <c r="K36" s="13">
        <f>IF($A36="","",$F36-$G36)</f>
        <v/>
      </c>
      <c r="L36" s="10">
        <f>IF($A36="","",IFERROR(INDEX(Shipments!$B$5:$B$204,MATCH($A36,Shipments!$A$5:$A$204,0))&amp;"",""))</f>
        <v/>
      </c>
      <c r="M36" s="9">
        <f>IF($A36="","",IFERROR(INDEX(Shipments!$E$5:$E$204,MATCH($A36,Shipments!$A$5:$A$204,0)),""))</f>
        <v/>
      </c>
    </row>
    <row r="37">
      <c r="A37" s="7" t="n"/>
      <c r="B37" s="8" t="n"/>
      <c r="C37" s="7" t="n"/>
      <c r="D37" s="7" t="n"/>
      <c r="E37" s="7" t="n"/>
      <c r="F37" s="12" t="n"/>
      <c r="G37" s="12" t="n"/>
      <c r="H37" s="8" t="n"/>
      <c r="I37" s="10">
        <f>IF($A37="","",IF($H37="","Open","Closed"))</f>
        <v/>
      </c>
      <c r="J37" s="9">
        <f>IF($A37="","",IF($B37="","",IF($H37="",TODAY()-$B37,$H37-$B37)))</f>
        <v/>
      </c>
      <c r="K37" s="13">
        <f>IF($A37="","",$F37-$G37)</f>
        <v/>
      </c>
      <c r="L37" s="10">
        <f>IF($A37="","",IFERROR(INDEX(Shipments!$B$5:$B$204,MATCH($A37,Shipments!$A$5:$A$204,0))&amp;"",""))</f>
        <v/>
      </c>
      <c r="M37" s="9">
        <f>IF($A37="","",IFERROR(INDEX(Shipments!$E$5:$E$204,MATCH($A37,Shipments!$A$5:$A$204,0)),""))</f>
        <v/>
      </c>
    </row>
    <row r="38">
      <c r="A38" s="7" t="n"/>
      <c r="B38" s="8" t="n"/>
      <c r="C38" s="7" t="n"/>
      <c r="D38" s="7" t="n"/>
      <c r="E38" s="7" t="n"/>
      <c r="F38" s="12" t="n"/>
      <c r="G38" s="12" t="n"/>
      <c r="H38" s="8" t="n"/>
      <c r="I38" s="10">
        <f>IF($A38="","",IF($H38="","Open","Closed"))</f>
        <v/>
      </c>
      <c r="J38" s="9">
        <f>IF($A38="","",IF($B38="","",IF($H38="",TODAY()-$B38,$H38-$B38)))</f>
        <v/>
      </c>
      <c r="K38" s="13">
        <f>IF($A38="","",$F38-$G38)</f>
        <v/>
      </c>
      <c r="L38" s="10">
        <f>IF($A38="","",IFERROR(INDEX(Shipments!$B$5:$B$204,MATCH($A38,Shipments!$A$5:$A$204,0))&amp;"",""))</f>
        <v/>
      </c>
      <c r="M38" s="9">
        <f>IF($A38="","",IFERROR(INDEX(Shipments!$E$5:$E$204,MATCH($A38,Shipments!$A$5:$A$204,0)),""))</f>
        <v/>
      </c>
    </row>
    <row r="39">
      <c r="A39" s="7" t="n"/>
      <c r="B39" s="8" t="n"/>
      <c r="C39" s="7" t="n"/>
      <c r="D39" s="7" t="n"/>
      <c r="E39" s="7" t="n"/>
      <c r="F39" s="12" t="n"/>
      <c r="G39" s="12" t="n"/>
      <c r="H39" s="8" t="n"/>
      <c r="I39" s="10">
        <f>IF($A39="","",IF($H39="","Open","Closed"))</f>
        <v/>
      </c>
      <c r="J39" s="9">
        <f>IF($A39="","",IF($B39="","",IF($H39="",TODAY()-$B39,$H39-$B39)))</f>
        <v/>
      </c>
      <c r="K39" s="13">
        <f>IF($A39="","",$F39-$G39)</f>
        <v/>
      </c>
      <c r="L39" s="10">
        <f>IF($A39="","",IFERROR(INDEX(Shipments!$B$5:$B$204,MATCH($A39,Shipments!$A$5:$A$204,0))&amp;"",""))</f>
        <v/>
      </c>
      <c r="M39" s="9">
        <f>IF($A39="","",IFERROR(INDEX(Shipments!$E$5:$E$204,MATCH($A39,Shipments!$A$5:$A$204,0)),""))</f>
        <v/>
      </c>
    </row>
    <row r="40">
      <c r="A40" s="7" t="n"/>
      <c r="B40" s="8" t="n"/>
      <c r="C40" s="7" t="n"/>
      <c r="D40" s="7" t="n"/>
      <c r="E40" s="7" t="n"/>
      <c r="F40" s="12" t="n"/>
      <c r="G40" s="12" t="n"/>
      <c r="H40" s="8" t="n"/>
      <c r="I40" s="10">
        <f>IF($A40="","",IF($H40="","Open","Closed"))</f>
        <v/>
      </c>
      <c r="J40" s="9">
        <f>IF($A40="","",IF($B40="","",IF($H40="",TODAY()-$B40,$H40-$B40)))</f>
        <v/>
      </c>
      <c r="K40" s="13">
        <f>IF($A40="","",$F40-$G40)</f>
        <v/>
      </c>
      <c r="L40" s="10">
        <f>IF($A40="","",IFERROR(INDEX(Shipments!$B$5:$B$204,MATCH($A40,Shipments!$A$5:$A$204,0))&amp;"",""))</f>
        <v/>
      </c>
      <c r="M40" s="9">
        <f>IF($A40="","",IFERROR(INDEX(Shipments!$E$5:$E$204,MATCH($A40,Shipments!$A$5:$A$204,0)),""))</f>
        <v/>
      </c>
    </row>
    <row r="41">
      <c r="A41" s="7" t="n"/>
      <c r="B41" s="8" t="n"/>
      <c r="C41" s="7" t="n"/>
      <c r="D41" s="7" t="n"/>
      <c r="E41" s="7" t="n"/>
      <c r="F41" s="12" t="n"/>
      <c r="G41" s="12" t="n"/>
      <c r="H41" s="8" t="n"/>
      <c r="I41" s="10">
        <f>IF($A41="","",IF($H41="","Open","Closed"))</f>
        <v/>
      </c>
      <c r="J41" s="9">
        <f>IF($A41="","",IF($B41="","",IF($H41="",TODAY()-$B41,$H41-$B41)))</f>
        <v/>
      </c>
      <c r="K41" s="13">
        <f>IF($A41="","",$F41-$G41)</f>
        <v/>
      </c>
      <c r="L41" s="10">
        <f>IF($A41="","",IFERROR(INDEX(Shipments!$B$5:$B$204,MATCH($A41,Shipments!$A$5:$A$204,0))&amp;"",""))</f>
        <v/>
      </c>
      <c r="M41" s="9">
        <f>IF($A41="","",IFERROR(INDEX(Shipments!$E$5:$E$204,MATCH($A41,Shipments!$A$5:$A$204,0)),""))</f>
        <v/>
      </c>
    </row>
    <row r="42">
      <c r="A42" s="7" t="n"/>
      <c r="B42" s="8" t="n"/>
      <c r="C42" s="7" t="n"/>
      <c r="D42" s="7" t="n"/>
      <c r="E42" s="7" t="n"/>
      <c r="F42" s="12" t="n"/>
      <c r="G42" s="12" t="n"/>
      <c r="H42" s="8" t="n"/>
      <c r="I42" s="10">
        <f>IF($A42="","",IF($H42="","Open","Closed"))</f>
        <v/>
      </c>
      <c r="J42" s="9">
        <f>IF($A42="","",IF($B42="","",IF($H42="",TODAY()-$B42,$H42-$B42)))</f>
        <v/>
      </c>
      <c r="K42" s="13">
        <f>IF($A42="","",$F42-$G42)</f>
        <v/>
      </c>
      <c r="L42" s="10">
        <f>IF($A42="","",IFERROR(INDEX(Shipments!$B$5:$B$204,MATCH($A42,Shipments!$A$5:$A$204,0))&amp;"",""))</f>
        <v/>
      </c>
      <c r="M42" s="9">
        <f>IF($A42="","",IFERROR(INDEX(Shipments!$E$5:$E$204,MATCH($A42,Shipments!$A$5:$A$204,0)),""))</f>
        <v/>
      </c>
    </row>
    <row r="43">
      <c r="A43" s="7" t="n"/>
      <c r="B43" s="8" t="n"/>
      <c r="C43" s="7" t="n"/>
      <c r="D43" s="7" t="n"/>
      <c r="E43" s="7" t="n"/>
      <c r="F43" s="12" t="n"/>
      <c r="G43" s="12" t="n"/>
      <c r="H43" s="8" t="n"/>
      <c r="I43" s="10">
        <f>IF($A43="","",IF($H43="","Open","Closed"))</f>
        <v/>
      </c>
      <c r="J43" s="9">
        <f>IF($A43="","",IF($B43="","",IF($H43="",TODAY()-$B43,$H43-$B43)))</f>
        <v/>
      </c>
      <c r="K43" s="13">
        <f>IF($A43="","",$F43-$G43)</f>
        <v/>
      </c>
      <c r="L43" s="10">
        <f>IF($A43="","",IFERROR(INDEX(Shipments!$B$5:$B$204,MATCH($A43,Shipments!$A$5:$A$204,0))&amp;"",""))</f>
        <v/>
      </c>
      <c r="M43" s="9">
        <f>IF($A43="","",IFERROR(INDEX(Shipments!$E$5:$E$204,MATCH($A43,Shipments!$A$5:$A$204,0)),""))</f>
        <v/>
      </c>
    </row>
    <row r="44">
      <c r="A44" s="7" t="n"/>
      <c r="B44" s="8" t="n"/>
      <c r="C44" s="7" t="n"/>
      <c r="D44" s="7" t="n"/>
      <c r="E44" s="7" t="n"/>
      <c r="F44" s="12" t="n"/>
      <c r="G44" s="12" t="n"/>
      <c r="H44" s="8" t="n"/>
      <c r="I44" s="10">
        <f>IF($A44="","",IF($H44="","Open","Closed"))</f>
        <v/>
      </c>
      <c r="J44" s="9">
        <f>IF($A44="","",IF($B44="","",IF($H44="",TODAY()-$B44,$H44-$B44)))</f>
        <v/>
      </c>
      <c r="K44" s="13">
        <f>IF($A44="","",$F44-$G44)</f>
        <v/>
      </c>
      <c r="L44" s="10">
        <f>IF($A44="","",IFERROR(INDEX(Shipments!$B$5:$B$204,MATCH($A44,Shipments!$A$5:$A$204,0))&amp;"",""))</f>
        <v/>
      </c>
      <c r="M44" s="9">
        <f>IF($A44="","",IFERROR(INDEX(Shipments!$E$5:$E$204,MATCH($A44,Shipments!$A$5:$A$204,0)),""))</f>
        <v/>
      </c>
    </row>
    <row r="45">
      <c r="A45" s="7" t="n"/>
      <c r="B45" s="8" t="n"/>
      <c r="C45" s="7" t="n"/>
      <c r="D45" s="7" t="n"/>
      <c r="E45" s="7" t="n"/>
      <c r="F45" s="12" t="n"/>
      <c r="G45" s="12" t="n"/>
      <c r="H45" s="8" t="n"/>
      <c r="I45" s="10">
        <f>IF($A45="","",IF($H45="","Open","Closed"))</f>
        <v/>
      </c>
      <c r="J45" s="9">
        <f>IF($A45="","",IF($B45="","",IF($H45="",TODAY()-$B45,$H45-$B45)))</f>
        <v/>
      </c>
      <c r="K45" s="13">
        <f>IF($A45="","",$F45-$G45)</f>
        <v/>
      </c>
      <c r="L45" s="10">
        <f>IF($A45="","",IFERROR(INDEX(Shipments!$B$5:$B$204,MATCH($A45,Shipments!$A$5:$A$204,0))&amp;"",""))</f>
        <v/>
      </c>
      <c r="M45" s="9">
        <f>IF($A45="","",IFERROR(INDEX(Shipments!$E$5:$E$204,MATCH($A45,Shipments!$A$5:$A$204,0)),""))</f>
        <v/>
      </c>
    </row>
    <row r="46">
      <c r="A46" s="7" t="n"/>
      <c r="B46" s="8" t="n"/>
      <c r="C46" s="7" t="n"/>
      <c r="D46" s="7" t="n"/>
      <c r="E46" s="7" t="n"/>
      <c r="F46" s="12" t="n"/>
      <c r="G46" s="12" t="n"/>
      <c r="H46" s="8" t="n"/>
      <c r="I46" s="10">
        <f>IF($A46="","",IF($H46="","Open","Closed"))</f>
        <v/>
      </c>
      <c r="J46" s="9">
        <f>IF($A46="","",IF($B46="","",IF($H46="",TODAY()-$B46,$H46-$B46)))</f>
        <v/>
      </c>
      <c r="K46" s="13">
        <f>IF($A46="","",$F46-$G46)</f>
        <v/>
      </c>
      <c r="L46" s="10">
        <f>IF($A46="","",IFERROR(INDEX(Shipments!$B$5:$B$204,MATCH($A46,Shipments!$A$5:$A$204,0))&amp;"",""))</f>
        <v/>
      </c>
      <c r="M46" s="9">
        <f>IF($A46="","",IFERROR(INDEX(Shipments!$E$5:$E$204,MATCH($A46,Shipments!$A$5:$A$204,0)),""))</f>
        <v/>
      </c>
    </row>
    <row r="47">
      <c r="A47" s="7" t="n"/>
      <c r="B47" s="8" t="n"/>
      <c r="C47" s="7" t="n"/>
      <c r="D47" s="7" t="n"/>
      <c r="E47" s="7" t="n"/>
      <c r="F47" s="12" t="n"/>
      <c r="G47" s="12" t="n"/>
      <c r="H47" s="8" t="n"/>
      <c r="I47" s="10">
        <f>IF($A47="","",IF($H47="","Open","Closed"))</f>
        <v/>
      </c>
      <c r="J47" s="9">
        <f>IF($A47="","",IF($B47="","",IF($H47="",TODAY()-$B47,$H47-$B47)))</f>
        <v/>
      </c>
      <c r="K47" s="13">
        <f>IF($A47="","",$F47-$G47)</f>
        <v/>
      </c>
      <c r="L47" s="10">
        <f>IF($A47="","",IFERROR(INDEX(Shipments!$B$5:$B$204,MATCH($A47,Shipments!$A$5:$A$204,0))&amp;"",""))</f>
        <v/>
      </c>
      <c r="M47" s="9">
        <f>IF($A47="","",IFERROR(INDEX(Shipments!$E$5:$E$204,MATCH($A47,Shipments!$A$5:$A$204,0)),""))</f>
        <v/>
      </c>
    </row>
    <row r="48">
      <c r="A48" s="7" t="n"/>
      <c r="B48" s="8" t="n"/>
      <c r="C48" s="7" t="n"/>
      <c r="D48" s="7" t="n"/>
      <c r="E48" s="7" t="n"/>
      <c r="F48" s="12" t="n"/>
      <c r="G48" s="12" t="n"/>
      <c r="H48" s="8" t="n"/>
      <c r="I48" s="10">
        <f>IF($A48="","",IF($H48="","Open","Closed"))</f>
        <v/>
      </c>
      <c r="J48" s="9">
        <f>IF($A48="","",IF($B48="","",IF($H48="",TODAY()-$B48,$H48-$B48)))</f>
        <v/>
      </c>
      <c r="K48" s="13">
        <f>IF($A48="","",$F48-$G48)</f>
        <v/>
      </c>
      <c r="L48" s="10">
        <f>IF($A48="","",IFERROR(INDEX(Shipments!$B$5:$B$204,MATCH($A48,Shipments!$A$5:$A$204,0))&amp;"",""))</f>
        <v/>
      </c>
      <c r="M48" s="9">
        <f>IF($A48="","",IFERROR(INDEX(Shipments!$E$5:$E$204,MATCH($A48,Shipments!$A$5:$A$204,0)),""))</f>
        <v/>
      </c>
    </row>
    <row r="49">
      <c r="A49" s="7" t="n"/>
      <c r="B49" s="8" t="n"/>
      <c r="C49" s="7" t="n"/>
      <c r="D49" s="7" t="n"/>
      <c r="E49" s="7" t="n"/>
      <c r="F49" s="12" t="n"/>
      <c r="G49" s="12" t="n"/>
      <c r="H49" s="8" t="n"/>
      <c r="I49" s="10">
        <f>IF($A49="","",IF($H49="","Open","Closed"))</f>
        <v/>
      </c>
      <c r="J49" s="9">
        <f>IF($A49="","",IF($B49="","",IF($H49="",TODAY()-$B49,$H49-$B49)))</f>
        <v/>
      </c>
      <c r="K49" s="13">
        <f>IF($A49="","",$F49-$G49)</f>
        <v/>
      </c>
      <c r="L49" s="10">
        <f>IF($A49="","",IFERROR(INDEX(Shipments!$B$5:$B$204,MATCH($A49,Shipments!$A$5:$A$204,0))&amp;"",""))</f>
        <v/>
      </c>
      <c r="M49" s="9">
        <f>IF($A49="","",IFERROR(INDEX(Shipments!$E$5:$E$204,MATCH($A49,Shipments!$A$5:$A$204,0)),""))</f>
        <v/>
      </c>
    </row>
    <row r="50">
      <c r="A50" s="7" t="n"/>
      <c r="B50" s="8" t="n"/>
      <c r="C50" s="7" t="n"/>
      <c r="D50" s="7" t="n"/>
      <c r="E50" s="7" t="n"/>
      <c r="F50" s="12" t="n"/>
      <c r="G50" s="12" t="n"/>
      <c r="H50" s="8" t="n"/>
      <c r="I50" s="10">
        <f>IF($A50="","",IF($H50="","Open","Closed"))</f>
        <v/>
      </c>
      <c r="J50" s="9">
        <f>IF($A50="","",IF($B50="","",IF($H50="",TODAY()-$B50,$H50-$B50)))</f>
        <v/>
      </c>
      <c r="K50" s="13">
        <f>IF($A50="","",$F50-$G50)</f>
        <v/>
      </c>
      <c r="L50" s="10">
        <f>IF($A50="","",IFERROR(INDEX(Shipments!$B$5:$B$204,MATCH($A50,Shipments!$A$5:$A$204,0))&amp;"",""))</f>
        <v/>
      </c>
      <c r="M50" s="9">
        <f>IF($A50="","",IFERROR(INDEX(Shipments!$E$5:$E$204,MATCH($A50,Shipments!$A$5:$A$204,0)),""))</f>
        <v/>
      </c>
    </row>
    <row r="51">
      <c r="A51" s="7" t="n"/>
      <c r="B51" s="8" t="n"/>
      <c r="C51" s="7" t="n"/>
      <c r="D51" s="7" t="n"/>
      <c r="E51" s="7" t="n"/>
      <c r="F51" s="12" t="n"/>
      <c r="G51" s="12" t="n"/>
      <c r="H51" s="8" t="n"/>
      <c r="I51" s="10">
        <f>IF($A51="","",IF($H51="","Open","Closed"))</f>
        <v/>
      </c>
      <c r="J51" s="9">
        <f>IF($A51="","",IF($B51="","",IF($H51="",TODAY()-$B51,$H51-$B51)))</f>
        <v/>
      </c>
      <c r="K51" s="13">
        <f>IF($A51="","",$F51-$G51)</f>
        <v/>
      </c>
      <c r="L51" s="10">
        <f>IF($A51="","",IFERROR(INDEX(Shipments!$B$5:$B$204,MATCH($A51,Shipments!$A$5:$A$204,0))&amp;"",""))</f>
        <v/>
      </c>
      <c r="M51" s="9">
        <f>IF($A51="","",IFERROR(INDEX(Shipments!$E$5:$E$204,MATCH($A51,Shipments!$A$5:$A$204,0)),""))</f>
        <v/>
      </c>
    </row>
    <row r="52">
      <c r="A52" s="7" t="n"/>
      <c r="B52" s="8" t="n"/>
      <c r="C52" s="7" t="n"/>
      <c r="D52" s="7" t="n"/>
      <c r="E52" s="7" t="n"/>
      <c r="F52" s="12" t="n"/>
      <c r="G52" s="12" t="n"/>
      <c r="H52" s="8" t="n"/>
      <c r="I52" s="10">
        <f>IF($A52="","",IF($H52="","Open","Closed"))</f>
        <v/>
      </c>
      <c r="J52" s="9">
        <f>IF($A52="","",IF($B52="","",IF($H52="",TODAY()-$B52,$H52-$B52)))</f>
        <v/>
      </c>
      <c r="K52" s="13">
        <f>IF($A52="","",$F52-$G52)</f>
        <v/>
      </c>
      <c r="L52" s="10">
        <f>IF($A52="","",IFERROR(INDEX(Shipments!$B$5:$B$204,MATCH($A52,Shipments!$A$5:$A$204,0))&amp;"",""))</f>
        <v/>
      </c>
      <c r="M52" s="9">
        <f>IF($A52="","",IFERROR(INDEX(Shipments!$E$5:$E$204,MATCH($A52,Shipments!$A$5:$A$204,0)),""))</f>
        <v/>
      </c>
    </row>
    <row r="53">
      <c r="A53" s="7" t="n"/>
      <c r="B53" s="8" t="n"/>
      <c r="C53" s="7" t="n"/>
      <c r="D53" s="7" t="n"/>
      <c r="E53" s="7" t="n"/>
      <c r="F53" s="12" t="n"/>
      <c r="G53" s="12" t="n"/>
      <c r="H53" s="8" t="n"/>
      <c r="I53" s="10">
        <f>IF($A53="","",IF($H53="","Open","Closed"))</f>
        <v/>
      </c>
      <c r="J53" s="9">
        <f>IF($A53="","",IF($B53="","",IF($H53="",TODAY()-$B53,$H53-$B53)))</f>
        <v/>
      </c>
      <c r="K53" s="13">
        <f>IF($A53="","",$F53-$G53)</f>
        <v/>
      </c>
      <c r="L53" s="10">
        <f>IF($A53="","",IFERROR(INDEX(Shipments!$B$5:$B$204,MATCH($A53,Shipments!$A$5:$A$204,0))&amp;"",""))</f>
        <v/>
      </c>
      <c r="M53" s="9">
        <f>IF($A53="","",IFERROR(INDEX(Shipments!$E$5:$E$204,MATCH($A53,Shipments!$A$5:$A$204,0)),""))</f>
        <v/>
      </c>
    </row>
    <row r="54">
      <c r="A54" s="7" t="n"/>
      <c r="B54" s="8" t="n"/>
      <c r="C54" s="7" t="n"/>
      <c r="D54" s="7" t="n"/>
      <c r="E54" s="7" t="n"/>
      <c r="F54" s="12" t="n"/>
      <c r="G54" s="12" t="n"/>
      <c r="H54" s="8" t="n"/>
      <c r="I54" s="10">
        <f>IF($A54="","",IF($H54="","Open","Closed"))</f>
        <v/>
      </c>
      <c r="J54" s="9">
        <f>IF($A54="","",IF($B54="","",IF($H54="",TODAY()-$B54,$H54-$B54)))</f>
        <v/>
      </c>
      <c r="K54" s="13">
        <f>IF($A54="","",$F54-$G54)</f>
        <v/>
      </c>
      <c r="L54" s="10">
        <f>IF($A54="","",IFERROR(INDEX(Shipments!$B$5:$B$204,MATCH($A54,Shipments!$A$5:$A$204,0))&amp;"",""))</f>
        <v/>
      </c>
      <c r="M54" s="9">
        <f>IF($A54="","",IFERROR(INDEX(Shipments!$E$5:$E$204,MATCH($A54,Shipments!$A$5:$A$204,0)),""))</f>
        <v/>
      </c>
    </row>
    <row r="55">
      <c r="A55" s="7" t="n"/>
      <c r="B55" s="8" t="n"/>
      <c r="C55" s="7" t="n"/>
      <c r="D55" s="7" t="n"/>
      <c r="E55" s="7" t="n"/>
      <c r="F55" s="12" t="n"/>
      <c r="G55" s="12" t="n"/>
      <c r="H55" s="8" t="n"/>
      <c r="I55" s="10">
        <f>IF($A55="","",IF($H55="","Open","Closed"))</f>
        <v/>
      </c>
      <c r="J55" s="9">
        <f>IF($A55="","",IF($B55="","",IF($H55="",TODAY()-$B55,$H55-$B55)))</f>
        <v/>
      </c>
      <c r="K55" s="13">
        <f>IF($A55="","",$F55-$G55)</f>
        <v/>
      </c>
      <c r="L55" s="10">
        <f>IF($A55="","",IFERROR(INDEX(Shipments!$B$5:$B$204,MATCH($A55,Shipments!$A$5:$A$204,0))&amp;"",""))</f>
        <v/>
      </c>
      <c r="M55" s="9">
        <f>IF($A55="","",IFERROR(INDEX(Shipments!$E$5:$E$204,MATCH($A55,Shipments!$A$5:$A$204,0)),""))</f>
        <v/>
      </c>
    </row>
    <row r="56">
      <c r="A56" s="7" t="n"/>
      <c r="B56" s="8" t="n"/>
      <c r="C56" s="7" t="n"/>
      <c r="D56" s="7" t="n"/>
      <c r="E56" s="7" t="n"/>
      <c r="F56" s="12" t="n"/>
      <c r="G56" s="12" t="n"/>
      <c r="H56" s="8" t="n"/>
      <c r="I56" s="10">
        <f>IF($A56="","",IF($H56="","Open","Closed"))</f>
        <v/>
      </c>
      <c r="J56" s="9">
        <f>IF($A56="","",IF($B56="","",IF($H56="",TODAY()-$B56,$H56-$B56)))</f>
        <v/>
      </c>
      <c r="K56" s="13">
        <f>IF($A56="","",$F56-$G56)</f>
        <v/>
      </c>
      <c r="L56" s="10">
        <f>IF($A56="","",IFERROR(INDEX(Shipments!$B$5:$B$204,MATCH($A56,Shipments!$A$5:$A$204,0))&amp;"",""))</f>
        <v/>
      </c>
      <c r="M56" s="9">
        <f>IF($A56="","",IFERROR(INDEX(Shipments!$E$5:$E$204,MATCH($A56,Shipments!$A$5:$A$204,0)),""))</f>
        <v/>
      </c>
    </row>
    <row r="57">
      <c r="A57" s="7" t="n"/>
      <c r="B57" s="8" t="n"/>
      <c r="C57" s="7" t="n"/>
      <c r="D57" s="7" t="n"/>
      <c r="E57" s="7" t="n"/>
      <c r="F57" s="12" t="n"/>
      <c r="G57" s="12" t="n"/>
      <c r="H57" s="8" t="n"/>
      <c r="I57" s="10">
        <f>IF($A57="","",IF($H57="","Open","Closed"))</f>
        <v/>
      </c>
      <c r="J57" s="9">
        <f>IF($A57="","",IF($B57="","",IF($H57="",TODAY()-$B57,$H57-$B57)))</f>
        <v/>
      </c>
      <c r="K57" s="13">
        <f>IF($A57="","",$F57-$G57)</f>
        <v/>
      </c>
      <c r="L57" s="10">
        <f>IF($A57="","",IFERROR(INDEX(Shipments!$B$5:$B$204,MATCH($A57,Shipments!$A$5:$A$204,0))&amp;"",""))</f>
        <v/>
      </c>
      <c r="M57" s="9">
        <f>IF($A57="","",IFERROR(INDEX(Shipments!$E$5:$E$204,MATCH($A57,Shipments!$A$5:$A$204,0)),""))</f>
        <v/>
      </c>
    </row>
    <row r="58">
      <c r="A58" s="7" t="n"/>
      <c r="B58" s="8" t="n"/>
      <c r="C58" s="7" t="n"/>
      <c r="D58" s="7" t="n"/>
      <c r="E58" s="7" t="n"/>
      <c r="F58" s="12" t="n"/>
      <c r="G58" s="12" t="n"/>
      <c r="H58" s="8" t="n"/>
      <c r="I58" s="10">
        <f>IF($A58="","",IF($H58="","Open","Closed"))</f>
        <v/>
      </c>
      <c r="J58" s="9">
        <f>IF($A58="","",IF($B58="","",IF($H58="",TODAY()-$B58,$H58-$B58)))</f>
        <v/>
      </c>
      <c r="K58" s="13">
        <f>IF($A58="","",$F58-$G58)</f>
        <v/>
      </c>
      <c r="L58" s="10">
        <f>IF($A58="","",IFERROR(INDEX(Shipments!$B$5:$B$204,MATCH($A58,Shipments!$A$5:$A$204,0))&amp;"",""))</f>
        <v/>
      </c>
      <c r="M58" s="9">
        <f>IF($A58="","",IFERROR(INDEX(Shipments!$E$5:$E$204,MATCH($A58,Shipments!$A$5:$A$204,0)),""))</f>
        <v/>
      </c>
    </row>
    <row r="59">
      <c r="A59" s="7" t="n"/>
      <c r="B59" s="8" t="n"/>
      <c r="C59" s="7" t="n"/>
      <c r="D59" s="7" t="n"/>
      <c r="E59" s="7" t="n"/>
      <c r="F59" s="12" t="n"/>
      <c r="G59" s="12" t="n"/>
      <c r="H59" s="8" t="n"/>
      <c r="I59" s="10">
        <f>IF($A59="","",IF($H59="","Open","Closed"))</f>
        <v/>
      </c>
      <c r="J59" s="9">
        <f>IF($A59="","",IF($B59="","",IF($H59="",TODAY()-$B59,$H59-$B59)))</f>
        <v/>
      </c>
      <c r="K59" s="13">
        <f>IF($A59="","",$F59-$G59)</f>
        <v/>
      </c>
      <c r="L59" s="10">
        <f>IF($A59="","",IFERROR(INDEX(Shipments!$B$5:$B$204,MATCH($A59,Shipments!$A$5:$A$204,0))&amp;"",""))</f>
        <v/>
      </c>
      <c r="M59" s="9">
        <f>IF($A59="","",IFERROR(INDEX(Shipments!$E$5:$E$204,MATCH($A59,Shipments!$A$5:$A$204,0)),""))</f>
        <v/>
      </c>
    </row>
    <row r="60">
      <c r="A60" s="7" t="n"/>
      <c r="B60" s="8" t="n"/>
      <c r="C60" s="7" t="n"/>
      <c r="D60" s="7" t="n"/>
      <c r="E60" s="7" t="n"/>
      <c r="F60" s="12" t="n"/>
      <c r="G60" s="12" t="n"/>
      <c r="H60" s="8" t="n"/>
      <c r="I60" s="10">
        <f>IF($A60="","",IF($H60="","Open","Closed"))</f>
        <v/>
      </c>
      <c r="J60" s="9">
        <f>IF($A60="","",IF($B60="","",IF($H60="",TODAY()-$B60,$H60-$B60)))</f>
        <v/>
      </c>
      <c r="K60" s="13">
        <f>IF($A60="","",$F60-$G60)</f>
        <v/>
      </c>
      <c r="L60" s="10">
        <f>IF($A60="","",IFERROR(INDEX(Shipments!$B$5:$B$204,MATCH($A60,Shipments!$A$5:$A$204,0))&amp;"",""))</f>
        <v/>
      </c>
      <c r="M60" s="9">
        <f>IF($A60="","",IFERROR(INDEX(Shipments!$E$5:$E$204,MATCH($A60,Shipments!$A$5:$A$204,0)),""))</f>
        <v/>
      </c>
    </row>
    <row r="61">
      <c r="A61" s="7" t="n"/>
      <c r="B61" s="8" t="n"/>
      <c r="C61" s="7" t="n"/>
      <c r="D61" s="7" t="n"/>
      <c r="E61" s="7" t="n"/>
      <c r="F61" s="12" t="n"/>
      <c r="G61" s="12" t="n"/>
      <c r="H61" s="8" t="n"/>
      <c r="I61" s="10">
        <f>IF($A61="","",IF($H61="","Open","Closed"))</f>
        <v/>
      </c>
      <c r="J61" s="9">
        <f>IF($A61="","",IF($B61="","",IF($H61="",TODAY()-$B61,$H61-$B61)))</f>
        <v/>
      </c>
      <c r="K61" s="13">
        <f>IF($A61="","",$F61-$G61)</f>
        <v/>
      </c>
      <c r="L61" s="10">
        <f>IF($A61="","",IFERROR(INDEX(Shipments!$B$5:$B$204,MATCH($A61,Shipments!$A$5:$A$204,0))&amp;"",""))</f>
        <v/>
      </c>
      <c r="M61" s="9">
        <f>IF($A61="","",IFERROR(INDEX(Shipments!$E$5:$E$204,MATCH($A61,Shipments!$A$5:$A$204,0)),""))</f>
        <v/>
      </c>
    </row>
    <row r="62">
      <c r="A62" s="7" t="n"/>
      <c r="B62" s="8" t="n"/>
      <c r="C62" s="7" t="n"/>
      <c r="D62" s="7" t="n"/>
      <c r="E62" s="7" t="n"/>
      <c r="F62" s="12" t="n"/>
      <c r="G62" s="12" t="n"/>
      <c r="H62" s="8" t="n"/>
      <c r="I62" s="10">
        <f>IF($A62="","",IF($H62="","Open","Closed"))</f>
        <v/>
      </c>
      <c r="J62" s="9">
        <f>IF($A62="","",IF($B62="","",IF($H62="",TODAY()-$B62,$H62-$B62)))</f>
        <v/>
      </c>
      <c r="K62" s="13">
        <f>IF($A62="","",$F62-$G62)</f>
        <v/>
      </c>
      <c r="L62" s="10">
        <f>IF($A62="","",IFERROR(INDEX(Shipments!$B$5:$B$204,MATCH($A62,Shipments!$A$5:$A$204,0))&amp;"",""))</f>
        <v/>
      </c>
      <c r="M62" s="9">
        <f>IF($A62="","",IFERROR(INDEX(Shipments!$E$5:$E$204,MATCH($A62,Shipments!$A$5:$A$204,0)),""))</f>
        <v/>
      </c>
    </row>
    <row r="63">
      <c r="A63" s="7" t="n"/>
      <c r="B63" s="8" t="n"/>
      <c r="C63" s="7" t="n"/>
      <c r="D63" s="7" t="n"/>
      <c r="E63" s="7" t="n"/>
      <c r="F63" s="12" t="n"/>
      <c r="G63" s="12" t="n"/>
      <c r="H63" s="8" t="n"/>
      <c r="I63" s="10">
        <f>IF($A63="","",IF($H63="","Open","Closed"))</f>
        <v/>
      </c>
      <c r="J63" s="9">
        <f>IF($A63="","",IF($B63="","",IF($H63="",TODAY()-$B63,$H63-$B63)))</f>
        <v/>
      </c>
      <c r="K63" s="13">
        <f>IF($A63="","",$F63-$G63)</f>
        <v/>
      </c>
      <c r="L63" s="10">
        <f>IF($A63="","",IFERROR(INDEX(Shipments!$B$5:$B$204,MATCH($A63,Shipments!$A$5:$A$204,0))&amp;"",""))</f>
        <v/>
      </c>
      <c r="M63" s="9">
        <f>IF($A63="","",IFERROR(INDEX(Shipments!$E$5:$E$204,MATCH($A63,Shipments!$A$5:$A$204,0)),""))</f>
        <v/>
      </c>
    </row>
    <row r="64">
      <c r="A64" s="7" t="n"/>
      <c r="B64" s="8" t="n"/>
      <c r="C64" s="7" t="n"/>
      <c r="D64" s="7" t="n"/>
      <c r="E64" s="7" t="n"/>
      <c r="F64" s="12" t="n"/>
      <c r="G64" s="12" t="n"/>
      <c r="H64" s="8" t="n"/>
      <c r="I64" s="10">
        <f>IF($A64="","",IF($H64="","Open","Closed"))</f>
        <v/>
      </c>
      <c r="J64" s="9">
        <f>IF($A64="","",IF($B64="","",IF($H64="",TODAY()-$B64,$H64-$B64)))</f>
        <v/>
      </c>
      <c r="K64" s="13">
        <f>IF($A64="","",$F64-$G64)</f>
        <v/>
      </c>
      <c r="L64" s="10">
        <f>IF($A64="","",IFERROR(INDEX(Shipments!$B$5:$B$204,MATCH($A64,Shipments!$A$5:$A$204,0))&amp;"",""))</f>
        <v/>
      </c>
      <c r="M64" s="9">
        <f>IF($A64="","",IFERROR(INDEX(Shipments!$E$5:$E$204,MATCH($A64,Shipments!$A$5:$A$204,0)),""))</f>
        <v/>
      </c>
    </row>
    <row r="65">
      <c r="A65" s="7" t="n"/>
      <c r="B65" s="8" t="n"/>
      <c r="C65" s="7" t="n"/>
      <c r="D65" s="7" t="n"/>
      <c r="E65" s="7" t="n"/>
      <c r="F65" s="12" t="n"/>
      <c r="G65" s="12" t="n"/>
      <c r="H65" s="8" t="n"/>
      <c r="I65" s="10">
        <f>IF($A65="","",IF($H65="","Open","Closed"))</f>
        <v/>
      </c>
      <c r="J65" s="9">
        <f>IF($A65="","",IF($B65="","",IF($H65="",TODAY()-$B65,$H65-$B65)))</f>
        <v/>
      </c>
      <c r="K65" s="13">
        <f>IF($A65="","",$F65-$G65)</f>
        <v/>
      </c>
      <c r="L65" s="10">
        <f>IF($A65="","",IFERROR(INDEX(Shipments!$B$5:$B$204,MATCH($A65,Shipments!$A$5:$A$204,0))&amp;"",""))</f>
        <v/>
      </c>
      <c r="M65" s="9">
        <f>IF($A65="","",IFERROR(INDEX(Shipments!$E$5:$E$204,MATCH($A65,Shipments!$A$5:$A$204,0)),""))</f>
        <v/>
      </c>
    </row>
    <row r="66">
      <c r="A66" s="7" t="n"/>
      <c r="B66" s="8" t="n"/>
      <c r="C66" s="7" t="n"/>
      <c r="D66" s="7" t="n"/>
      <c r="E66" s="7" t="n"/>
      <c r="F66" s="12" t="n"/>
      <c r="G66" s="12" t="n"/>
      <c r="H66" s="8" t="n"/>
      <c r="I66" s="10">
        <f>IF($A66="","",IF($H66="","Open","Closed"))</f>
        <v/>
      </c>
      <c r="J66" s="9">
        <f>IF($A66="","",IF($B66="","",IF($H66="",TODAY()-$B66,$H66-$B66)))</f>
        <v/>
      </c>
      <c r="K66" s="13">
        <f>IF($A66="","",$F66-$G66)</f>
        <v/>
      </c>
      <c r="L66" s="10">
        <f>IF($A66="","",IFERROR(INDEX(Shipments!$B$5:$B$204,MATCH($A66,Shipments!$A$5:$A$204,0))&amp;"",""))</f>
        <v/>
      </c>
      <c r="M66" s="9">
        <f>IF($A66="","",IFERROR(INDEX(Shipments!$E$5:$E$204,MATCH($A66,Shipments!$A$5:$A$204,0)),""))</f>
        <v/>
      </c>
    </row>
    <row r="67">
      <c r="A67" s="7" t="n"/>
      <c r="B67" s="8" t="n"/>
      <c r="C67" s="7" t="n"/>
      <c r="D67" s="7" t="n"/>
      <c r="E67" s="7" t="n"/>
      <c r="F67" s="12" t="n"/>
      <c r="G67" s="12" t="n"/>
      <c r="H67" s="8" t="n"/>
      <c r="I67" s="10">
        <f>IF($A67="","",IF($H67="","Open","Closed"))</f>
        <v/>
      </c>
      <c r="J67" s="9">
        <f>IF($A67="","",IF($B67="","",IF($H67="",TODAY()-$B67,$H67-$B67)))</f>
        <v/>
      </c>
      <c r="K67" s="13">
        <f>IF($A67="","",$F67-$G67)</f>
        <v/>
      </c>
      <c r="L67" s="10">
        <f>IF($A67="","",IFERROR(INDEX(Shipments!$B$5:$B$204,MATCH($A67,Shipments!$A$5:$A$204,0))&amp;"",""))</f>
        <v/>
      </c>
      <c r="M67" s="9">
        <f>IF($A67="","",IFERROR(INDEX(Shipments!$E$5:$E$204,MATCH($A67,Shipments!$A$5:$A$204,0)),""))</f>
        <v/>
      </c>
    </row>
    <row r="68">
      <c r="A68" s="7" t="n"/>
      <c r="B68" s="8" t="n"/>
      <c r="C68" s="7" t="n"/>
      <c r="D68" s="7" t="n"/>
      <c r="E68" s="7" t="n"/>
      <c r="F68" s="12" t="n"/>
      <c r="G68" s="12" t="n"/>
      <c r="H68" s="8" t="n"/>
      <c r="I68" s="10">
        <f>IF($A68="","",IF($H68="","Open","Closed"))</f>
        <v/>
      </c>
      <c r="J68" s="9">
        <f>IF($A68="","",IF($B68="","",IF($H68="",TODAY()-$B68,$H68-$B68)))</f>
        <v/>
      </c>
      <c r="K68" s="13">
        <f>IF($A68="","",$F68-$G68)</f>
        <v/>
      </c>
      <c r="L68" s="10">
        <f>IF($A68="","",IFERROR(INDEX(Shipments!$B$5:$B$204,MATCH($A68,Shipments!$A$5:$A$204,0))&amp;"",""))</f>
        <v/>
      </c>
      <c r="M68" s="9">
        <f>IF($A68="","",IFERROR(INDEX(Shipments!$E$5:$E$204,MATCH($A68,Shipments!$A$5:$A$204,0)),""))</f>
        <v/>
      </c>
    </row>
    <row r="69">
      <c r="A69" s="7" t="n"/>
      <c r="B69" s="8" t="n"/>
      <c r="C69" s="7" t="n"/>
      <c r="D69" s="7" t="n"/>
      <c r="E69" s="7" t="n"/>
      <c r="F69" s="12" t="n"/>
      <c r="G69" s="12" t="n"/>
      <c r="H69" s="8" t="n"/>
      <c r="I69" s="10">
        <f>IF($A69="","",IF($H69="","Open","Closed"))</f>
        <v/>
      </c>
      <c r="J69" s="9">
        <f>IF($A69="","",IF($B69="","",IF($H69="",TODAY()-$B69,$H69-$B69)))</f>
        <v/>
      </c>
      <c r="K69" s="13">
        <f>IF($A69="","",$F69-$G69)</f>
        <v/>
      </c>
      <c r="L69" s="10">
        <f>IF($A69="","",IFERROR(INDEX(Shipments!$B$5:$B$204,MATCH($A69,Shipments!$A$5:$A$204,0))&amp;"",""))</f>
        <v/>
      </c>
      <c r="M69" s="9">
        <f>IF($A69="","",IFERROR(INDEX(Shipments!$E$5:$E$204,MATCH($A69,Shipments!$A$5:$A$204,0)),""))</f>
        <v/>
      </c>
    </row>
    <row r="70">
      <c r="A70" s="7" t="n"/>
      <c r="B70" s="8" t="n"/>
      <c r="C70" s="7" t="n"/>
      <c r="D70" s="7" t="n"/>
      <c r="E70" s="7" t="n"/>
      <c r="F70" s="12" t="n"/>
      <c r="G70" s="12" t="n"/>
      <c r="H70" s="8" t="n"/>
      <c r="I70" s="10">
        <f>IF($A70="","",IF($H70="","Open","Closed"))</f>
        <v/>
      </c>
      <c r="J70" s="9">
        <f>IF($A70="","",IF($B70="","",IF($H70="",TODAY()-$B70,$H70-$B70)))</f>
        <v/>
      </c>
      <c r="K70" s="13">
        <f>IF($A70="","",$F70-$G70)</f>
        <v/>
      </c>
      <c r="L70" s="10">
        <f>IF($A70="","",IFERROR(INDEX(Shipments!$B$5:$B$204,MATCH($A70,Shipments!$A$5:$A$204,0))&amp;"",""))</f>
        <v/>
      </c>
      <c r="M70" s="9">
        <f>IF($A70="","",IFERROR(INDEX(Shipments!$E$5:$E$204,MATCH($A70,Shipments!$A$5:$A$204,0)),""))</f>
        <v/>
      </c>
    </row>
    <row r="71">
      <c r="A71" s="7" t="n"/>
      <c r="B71" s="8" t="n"/>
      <c r="C71" s="7" t="n"/>
      <c r="D71" s="7" t="n"/>
      <c r="E71" s="7" t="n"/>
      <c r="F71" s="12" t="n"/>
      <c r="G71" s="12" t="n"/>
      <c r="H71" s="8" t="n"/>
      <c r="I71" s="10">
        <f>IF($A71="","",IF($H71="","Open","Closed"))</f>
        <v/>
      </c>
      <c r="J71" s="9">
        <f>IF($A71="","",IF($B71="","",IF($H71="",TODAY()-$B71,$H71-$B71)))</f>
        <v/>
      </c>
      <c r="K71" s="13">
        <f>IF($A71="","",$F71-$G71)</f>
        <v/>
      </c>
      <c r="L71" s="10">
        <f>IF($A71="","",IFERROR(INDEX(Shipments!$B$5:$B$204,MATCH($A71,Shipments!$A$5:$A$204,0))&amp;"",""))</f>
        <v/>
      </c>
      <c r="M71" s="9">
        <f>IF($A71="","",IFERROR(INDEX(Shipments!$E$5:$E$204,MATCH($A71,Shipments!$A$5:$A$204,0)),""))</f>
        <v/>
      </c>
    </row>
    <row r="72">
      <c r="A72" s="7" t="n"/>
      <c r="B72" s="8" t="n"/>
      <c r="C72" s="7" t="n"/>
      <c r="D72" s="7" t="n"/>
      <c r="E72" s="7" t="n"/>
      <c r="F72" s="12" t="n"/>
      <c r="G72" s="12" t="n"/>
      <c r="H72" s="8" t="n"/>
      <c r="I72" s="10">
        <f>IF($A72="","",IF($H72="","Open","Closed"))</f>
        <v/>
      </c>
      <c r="J72" s="9">
        <f>IF($A72="","",IF($B72="","",IF($H72="",TODAY()-$B72,$H72-$B72)))</f>
        <v/>
      </c>
      <c r="K72" s="13">
        <f>IF($A72="","",$F72-$G72)</f>
        <v/>
      </c>
      <c r="L72" s="10">
        <f>IF($A72="","",IFERROR(INDEX(Shipments!$B$5:$B$204,MATCH($A72,Shipments!$A$5:$A$204,0))&amp;"",""))</f>
        <v/>
      </c>
      <c r="M72" s="9">
        <f>IF($A72="","",IFERROR(INDEX(Shipments!$E$5:$E$204,MATCH($A72,Shipments!$A$5:$A$204,0)),""))</f>
        <v/>
      </c>
    </row>
    <row r="73">
      <c r="A73" s="7" t="n"/>
      <c r="B73" s="8" t="n"/>
      <c r="C73" s="7" t="n"/>
      <c r="D73" s="7" t="n"/>
      <c r="E73" s="7" t="n"/>
      <c r="F73" s="12" t="n"/>
      <c r="G73" s="12" t="n"/>
      <c r="H73" s="8" t="n"/>
      <c r="I73" s="10">
        <f>IF($A73="","",IF($H73="","Open","Closed"))</f>
        <v/>
      </c>
      <c r="J73" s="9">
        <f>IF($A73="","",IF($B73="","",IF($H73="",TODAY()-$B73,$H73-$B73)))</f>
        <v/>
      </c>
      <c r="K73" s="13">
        <f>IF($A73="","",$F73-$G73)</f>
        <v/>
      </c>
      <c r="L73" s="10">
        <f>IF($A73="","",IFERROR(INDEX(Shipments!$B$5:$B$204,MATCH($A73,Shipments!$A$5:$A$204,0))&amp;"",""))</f>
        <v/>
      </c>
      <c r="M73" s="9">
        <f>IF($A73="","",IFERROR(INDEX(Shipments!$E$5:$E$204,MATCH($A73,Shipments!$A$5:$A$204,0)),""))</f>
        <v/>
      </c>
    </row>
    <row r="74">
      <c r="A74" s="7" t="n"/>
      <c r="B74" s="8" t="n"/>
      <c r="C74" s="7" t="n"/>
      <c r="D74" s="7" t="n"/>
      <c r="E74" s="7" t="n"/>
      <c r="F74" s="12" t="n"/>
      <c r="G74" s="12" t="n"/>
      <c r="H74" s="8" t="n"/>
      <c r="I74" s="10">
        <f>IF($A74="","",IF($H74="","Open","Closed"))</f>
        <v/>
      </c>
      <c r="J74" s="9">
        <f>IF($A74="","",IF($B74="","",IF($H74="",TODAY()-$B74,$H74-$B74)))</f>
        <v/>
      </c>
      <c r="K74" s="13">
        <f>IF($A74="","",$F74-$G74)</f>
        <v/>
      </c>
      <c r="L74" s="10">
        <f>IF($A74="","",IFERROR(INDEX(Shipments!$B$5:$B$204,MATCH($A74,Shipments!$A$5:$A$204,0))&amp;"",""))</f>
        <v/>
      </c>
      <c r="M74" s="9">
        <f>IF($A74="","",IFERROR(INDEX(Shipments!$E$5:$E$204,MATCH($A74,Shipments!$A$5:$A$204,0)),""))</f>
        <v/>
      </c>
    </row>
    <row r="75">
      <c r="A75" s="7" t="n"/>
      <c r="B75" s="8" t="n"/>
      <c r="C75" s="7" t="n"/>
      <c r="D75" s="7" t="n"/>
      <c r="E75" s="7" t="n"/>
      <c r="F75" s="12" t="n"/>
      <c r="G75" s="12" t="n"/>
      <c r="H75" s="8" t="n"/>
      <c r="I75" s="10">
        <f>IF($A75="","",IF($H75="","Open","Closed"))</f>
        <v/>
      </c>
      <c r="J75" s="9">
        <f>IF($A75="","",IF($B75="","",IF($H75="",TODAY()-$B75,$H75-$B75)))</f>
        <v/>
      </c>
      <c r="K75" s="13">
        <f>IF($A75="","",$F75-$G75)</f>
        <v/>
      </c>
      <c r="L75" s="10">
        <f>IF($A75="","",IFERROR(INDEX(Shipments!$B$5:$B$204,MATCH($A75,Shipments!$A$5:$A$204,0))&amp;"",""))</f>
        <v/>
      </c>
      <c r="M75" s="9">
        <f>IF($A75="","",IFERROR(INDEX(Shipments!$E$5:$E$204,MATCH($A75,Shipments!$A$5:$A$204,0)),""))</f>
        <v/>
      </c>
    </row>
    <row r="76">
      <c r="A76" s="7" t="n"/>
      <c r="B76" s="8" t="n"/>
      <c r="C76" s="7" t="n"/>
      <c r="D76" s="7" t="n"/>
      <c r="E76" s="7" t="n"/>
      <c r="F76" s="12" t="n"/>
      <c r="G76" s="12" t="n"/>
      <c r="H76" s="8" t="n"/>
      <c r="I76" s="10">
        <f>IF($A76="","",IF($H76="","Open","Closed"))</f>
        <v/>
      </c>
      <c r="J76" s="9">
        <f>IF($A76="","",IF($B76="","",IF($H76="",TODAY()-$B76,$H76-$B76)))</f>
        <v/>
      </c>
      <c r="K76" s="13">
        <f>IF($A76="","",$F76-$G76)</f>
        <v/>
      </c>
      <c r="L76" s="10">
        <f>IF($A76="","",IFERROR(INDEX(Shipments!$B$5:$B$204,MATCH($A76,Shipments!$A$5:$A$204,0))&amp;"",""))</f>
        <v/>
      </c>
      <c r="M76" s="9">
        <f>IF($A76="","",IFERROR(INDEX(Shipments!$E$5:$E$204,MATCH($A76,Shipments!$A$5:$A$204,0)),""))</f>
        <v/>
      </c>
    </row>
    <row r="77">
      <c r="A77" s="7" t="n"/>
      <c r="B77" s="8" t="n"/>
      <c r="C77" s="7" t="n"/>
      <c r="D77" s="7" t="n"/>
      <c r="E77" s="7" t="n"/>
      <c r="F77" s="12" t="n"/>
      <c r="G77" s="12" t="n"/>
      <c r="H77" s="8" t="n"/>
      <c r="I77" s="10">
        <f>IF($A77="","",IF($H77="","Open","Closed"))</f>
        <v/>
      </c>
      <c r="J77" s="9">
        <f>IF($A77="","",IF($B77="","",IF($H77="",TODAY()-$B77,$H77-$B77)))</f>
        <v/>
      </c>
      <c r="K77" s="13">
        <f>IF($A77="","",$F77-$G77)</f>
        <v/>
      </c>
      <c r="L77" s="10">
        <f>IF($A77="","",IFERROR(INDEX(Shipments!$B$5:$B$204,MATCH($A77,Shipments!$A$5:$A$204,0))&amp;"",""))</f>
        <v/>
      </c>
      <c r="M77" s="9">
        <f>IF($A77="","",IFERROR(INDEX(Shipments!$E$5:$E$204,MATCH($A77,Shipments!$A$5:$A$204,0)),""))</f>
        <v/>
      </c>
    </row>
    <row r="78">
      <c r="A78" s="7" t="n"/>
      <c r="B78" s="8" t="n"/>
      <c r="C78" s="7" t="n"/>
      <c r="D78" s="7" t="n"/>
      <c r="E78" s="7" t="n"/>
      <c r="F78" s="12" t="n"/>
      <c r="G78" s="12" t="n"/>
      <c r="H78" s="8" t="n"/>
      <c r="I78" s="10">
        <f>IF($A78="","",IF($H78="","Open","Closed"))</f>
        <v/>
      </c>
      <c r="J78" s="9">
        <f>IF($A78="","",IF($B78="","",IF($H78="",TODAY()-$B78,$H78-$B78)))</f>
        <v/>
      </c>
      <c r="K78" s="13">
        <f>IF($A78="","",$F78-$G78)</f>
        <v/>
      </c>
      <c r="L78" s="10">
        <f>IF($A78="","",IFERROR(INDEX(Shipments!$B$5:$B$204,MATCH($A78,Shipments!$A$5:$A$204,0))&amp;"",""))</f>
        <v/>
      </c>
      <c r="M78" s="9">
        <f>IF($A78="","",IFERROR(INDEX(Shipments!$E$5:$E$204,MATCH($A78,Shipments!$A$5:$A$204,0)),""))</f>
        <v/>
      </c>
    </row>
    <row r="79">
      <c r="A79" s="7" t="n"/>
      <c r="B79" s="8" t="n"/>
      <c r="C79" s="7" t="n"/>
      <c r="D79" s="7" t="n"/>
      <c r="E79" s="7" t="n"/>
      <c r="F79" s="12" t="n"/>
      <c r="G79" s="12" t="n"/>
      <c r="H79" s="8" t="n"/>
      <c r="I79" s="10">
        <f>IF($A79="","",IF($H79="","Open","Closed"))</f>
        <v/>
      </c>
      <c r="J79" s="9">
        <f>IF($A79="","",IF($B79="","",IF($H79="",TODAY()-$B79,$H79-$B79)))</f>
        <v/>
      </c>
      <c r="K79" s="13">
        <f>IF($A79="","",$F79-$G79)</f>
        <v/>
      </c>
      <c r="L79" s="10">
        <f>IF($A79="","",IFERROR(INDEX(Shipments!$B$5:$B$204,MATCH($A79,Shipments!$A$5:$A$204,0))&amp;"",""))</f>
        <v/>
      </c>
      <c r="M79" s="9">
        <f>IF($A79="","",IFERROR(INDEX(Shipments!$E$5:$E$204,MATCH($A79,Shipments!$A$5:$A$204,0)),""))</f>
        <v/>
      </c>
    </row>
    <row r="80">
      <c r="A80" s="7" t="n"/>
      <c r="B80" s="8" t="n"/>
      <c r="C80" s="7" t="n"/>
      <c r="D80" s="7" t="n"/>
      <c r="E80" s="7" t="n"/>
      <c r="F80" s="12" t="n"/>
      <c r="G80" s="12" t="n"/>
      <c r="H80" s="8" t="n"/>
      <c r="I80" s="10">
        <f>IF($A80="","",IF($H80="","Open","Closed"))</f>
        <v/>
      </c>
      <c r="J80" s="9">
        <f>IF($A80="","",IF($B80="","",IF($H80="",TODAY()-$B80,$H80-$B80)))</f>
        <v/>
      </c>
      <c r="K80" s="13">
        <f>IF($A80="","",$F80-$G80)</f>
        <v/>
      </c>
      <c r="L80" s="10">
        <f>IF($A80="","",IFERROR(INDEX(Shipments!$B$5:$B$204,MATCH($A80,Shipments!$A$5:$A$204,0))&amp;"",""))</f>
        <v/>
      </c>
      <c r="M80" s="9">
        <f>IF($A80="","",IFERROR(INDEX(Shipments!$E$5:$E$204,MATCH($A80,Shipments!$A$5:$A$204,0)),""))</f>
        <v/>
      </c>
    </row>
    <row r="81">
      <c r="A81" s="7" t="n"/>
      <c r="B81" s="8" t="n"/>
      <c r="C81" s="7" t="n"/>
      <c r="D81" s="7" t="n"/>
      <c r="E81" s="7" t="n"/>
      <c r="F81" s="12" t="n"/>
      <c r="G81" s="12" t="n"/>
      <c r="H81" s="8" t="n"/>
      <c r="I81" s="10">
        <f>IF($A81="","",IF($H81="","Open","Closed"))</f>
        <v/>
      </c>
      <c r="J81" s="9">
        <f>IF($A81="","",IF($B81="","",IF($H81="",TODAY()-$B81,$H81-$B81)))</f>
        <v/>
      </c>
      <c r="K81" s="13">
        <f>IF($A81="","",$F81-$G81)</f>
        <v/>
      </c>
      <c r="L81" s="10">
        <f>IF($A81="","",IFERROR(INDEX(Shipments!$B$5:$B$204,MATCH($A81,Shipments!$A$5:$A$204,0))&amp;"",""))</f>
        <v/>
      </c>
      <c r="M81" s="9">
        <f>IF($A81="","",IFERROR(INDEX(Shipments!$E$5:$E$204,MATCH($A81,Shipments!$A$5:$A$204,0)),""))</f>
        <v/>
      </c>
    </row>
    <row r="82">
      <c r="A82" s="7" t="n"/>
      <c r="B82" s="8" t="n"/>
      <c r="C82" s="7" t="n"/>
      <c r="D82" s="7" t="n"/>
      <c r="E82" s="7" t="n"/>
      <c r="F82" s="12" t="n"/>
      <c r="G82" s="12" t="n"/>
      <c r="H82" s="8" t="n"/>
      <c r="I82" s="10">
        <f>IF($A82="","",IF($H82="","Open","Closed"))</f>
        <v/>
      </c>
      <c r="J82" s="9">
        <f>IF($A82="","",IF($B82="","",IF($H82="",TODAY()-$B82,$H82-$B82)))</f>
        <v/>
      </c>
      <c r="K82" s="13">
        <f>IF($A82="","",$F82-$G82)</f>
        <v/>
      </c>
      <c r="L82" s="10">
        <f>IF($A82="","",IFERROR(INDEX(Shipments!$B$5:$B$204,MATCH($A82,Shipments!$A$5:$A$204,0))&amp;"",""))</f>
        <v/>
      </c>
      <c r="M82" s="9">
        <f>IF($A82="","",IFERROR(INDEX(Shipments!$E$5:$E$204,MATCH($A82,Shipments!$A$5:$A$204,0)),""))</f>
        <v/>
      </c>
    </row>
    <row r="83">
      <c r="A83" s="7" t="n"/>
      <c r="B83" s="8" t="n"/>
      <c r="C83" s="7" t="n"/>
      <c r="D83" s="7" t="n"/>
      <c r="E83" s="7" t="n"/>
      <c r="F83" s="12" t="n"/>
      <c r="G83" s="12" t="n"/>
      <c r="H83" s="8" t="n"/>
      <c r="I83" s="10">
        <f>IF($A83="","",IF($H83="","Open","Closed"))</f>
        <v/>
      </c>
      <c r="J83" s="9">
        <f>IF($A83="","",IF($B83="","",IF($H83="",TODAY()-$B83,$H83-$B83)))</f>
        <v/>
      </c>
      <c r="K83" s="13">
        <f>IF($A83="","",$F83-$G83)</f>
        <v/>
      </c>
      <c r="L83" s="10">
        <f>IF($A83="","",IFERROR(INDEX(Shipments!$B$5:$B$204,MATCH($A83,Shipments!$A$5:$A$204,0))&amp;"",""))</f>
        <v/>
      </c>
      <c r="M83" s="9">
        <f>IF($A83="","",IFERROR(INDEX(Shipments!$E$5:$E$204,MATCH($A83,Shipments!$A$5:$A$204,0)),""))</f>
        <v/>
      </c>
    </row>
    <row r="84">
      <c r="A84" s="7" t="n"/>
      <c r="B84" s="8" t="n"/>
      <c r="C84" s="7" t="n"/>
      <c r="D84" s="7" t="n"/>
      <c r="E84" s="7" t="n"/>
      <c r="F84" s="12" t="n"/>
      <c r="G84" s="12" t="n"/>
      <c r="H84" s="8" t="n"/>
      <c r="I84" s="10">
        <f>IF($A84="","",IF($H84="","Open","Closed"))</f>
        <v/>
      </c>
      <c r="J84" s="9">
        <f>IF($A84="","",IF($B84="","",IF($H84="",TODAY()-$B84,$H84-$B84)))</f>
        <v/>
      </c>
      <c r="K84" s="13">
        <f>IF($A84="","",$F84-$G84)</f>
        <v/>
      </c>
      <c r="L84" s="10">
        <f>IF($A84="","",IFERROR(INDEX(Shipments!$B$5:$B$204,MATCH($A84,Shipments!$A$5:$A$204,0))&amp;"",""))</f>
        <v/>
      </c>
      <c r="M84" s="9">
        <f>IF($A84="","",IFERROR(INDEX(Shipments!$E$5:$E$204,MATCH($A84,Shipments!$A$5:$A$204,0)),""))</f>
        <v/>
      </c>
    </row>
    <row r="85">
      <c r="A85" s="7" t="n"/>
      <c r="B85" s="8" t="n"/>
      <c r="C85" s="7" t="n"/>
      <c r="D85" s="7" t="n"/>
      <c r="E85" s="7" t="n"/>
      <c r="F85" s="12" t="n"/>
      <c r="G85" s="12" t="n"/>
      <c r="H85" s="8" t="n"/>
      <c r="I85" s="10">
        <f>IF($A85="","",IF($H85="","Open","Closed"))</f>
        <v/>
      </c>
      <c r="J85" s="9">
        <f>IF($A85="","",IF($B85="","",IF($H85="",TODAY()-$B85,$H85-$B85)))</f>
        <v/>
      </c>
      <c r="K85" s="13">
        <f>IF($A85="","",$F85-$G85)</f>
        <v/>
      </c>
      <c r="L85" s="10">
        <f>IF($A85="","",IFERROR(INDEX(Shipments!$B$5:$B$204,MATCH($A85,Shipments!$A$5:$A$204,0))&amp;"",""))</f>
        <v/>
      </c>
      <c r="M85" s="9">
        <f>IF($A85="","",IFERROR(INDEX(Shipments!$E$5:$E$204,MATCH($A85,Shipments!$A$5:$A$204,0)),""))</f>
        <v/>
      </c>
    </row>
    <row r="86">
      <c r="A86" s="7" t="n"/>
      <c r="B86" s="8" t="n"/>
      <c r="C86" s="7" t="n"/>
      <c r="D86" s="7" t="n"/>
      <c r="E86" s="7" t="n"/>
      <c r="F86" s="12" t="n"/>
      <c r="G86" s="12" t="n"/>
      <c r="H86" s="8" t="n"/>
      <c r="I86" s="10">
        <f>IF($A86="","",IF($H86="","Open","Closed"))</f>
        <v/>
      </c>
      <c r="J86" s="9">
        <f>IF($A86="","",IF($B86="","",IF($H86="",TODAY()-$B86,$H86-$B86)))</f>
        <v/>
      </c>
      <c r="K86" s="13">
        <f>IF($A86="","",$F86-$G86)</f>
        <v/>
      </c>
      <c r="L86" s="10">
        <f>IF($A86="","",IFERROR(INDEX(Shipments!$B$5:$B$204,MATCH($A86,Shipments!$A$5:$A$204,0))&amp;"",""))</f>
        <v/>
      </c>
      <c r="M86" s="9">
        <f>IF($A86="","",IFERROR(INDEX(Shipments!$E$5:$E$204,MATCH($A86,Shipments!$A$5:$A$204,0)),""))</f>
        <v/>
      </c>
    </row>
    <row r="87">
      <c r="A87" s="7" t="n"/>
      <c r="B87" s="8" t="n"/>
      <c r="C87" s="7" t="n"/>
      <c r="D87" s="7" t="n"/>
      <c r="E87" s="7" t="n"/>
      <c r="F87" s="12" t="n"/>
      <c r="G87" s="12" t="n"/>
      <c r="H87" s="8" t="n"/>
      <c r="I87" s="10">
        <f>IF($A87="","",IF($H87="","Open","Closed"))</f>
        <v/>
      </c>
      <c r="J87" s="9">
        <f>IF($A87="","",IF($B87="","",IF($H87="",TODAY()-$B87,$H87-$B87)))</f>
        <v/>
      </c>
      <c r="K87" s="13">
        <f>IF($A87="","",$F87-$G87)</f>
        <v/>
      </c>
      <c r="L87" s="10">
        <f>IF($A87="","",IFERROR(INDEX(Shipments!$B$5:$B$204,MATCH($A87,Shipments!$A$5:$A$204,0))&amp;"",""))</f>
        <v/>
      </c>
      <c r="M87" s="9">
        <f>IF($A87="","",IFERROR(INDEX(Shipments!$E$5:$E$204,MATCH($A87,Shipments!$A$5:$A$204,0)),""))</f>
        <v/>
      </c>
    </row>
    <row r="88">
      <c r="A88" s="7" t="n"/>
      <c r="B88" s="8" t="n"/>
      <c r="C88" s="7" t="n"/>
      <c r="D88" s="7" t="n"/>
      <c r="E88" s="7" t="n"/>
      <c r="F88" s="12" t="n"/>
      <c r="G88" s="12" t="n"/>
      <c r="H88" s="8" t="n"/>
      <c r="I88" s="10">
        <f>IF($A88="","",IF($H88="","Open","Closed"))</f>
        <v/>
      </c>
      <c r="J88" s="9">
        <f>IF($A88="","",IF($B88="","",IF($H88="",TODAY()-$B88,$H88-$B88)))</f>
        <v/>
      </c>
      <c r="K88" s="13">
        <f>IF($A88="","",$F88-$G88)</f>
        <v/>
      </c>
      <c r="L88" s="10">
        <f>IF($A88="","",IFERROR(INDEX(Shipments!$B$5:$B$204,MATCH($A88,Shipments!$A$5:$A$204,0))&amp;"",""))</f>
        <v/>
      </c>
      <c r="M88" s="9">
        <f>IF($A88="","",IFERROR(INDEX(Shipments!$E$5:$E$204,MATCH($A88,Shipments!$A$5:$A$204,0)),""))</f>
        <v/>
      </c>
    </row>
    <row r="89">
      <c r="A89" s="7" t="n"/>
      <c r="B89" s="8" t="n"/>
      <c r="C89" s="7" t="n"/>
      <c r="D89" s="7" t="n"/>
      <c r="E89" s="7" t="n"/>
      <c r="F89" s="12" t="n"/>
      <c r="G89" s="12" t="n"/>
      <c r="H89" s="8" t="n"/>
      <c r="I89" s="10">
        <f>IF($A89="","",IF($H89="","Open","Closed"))</f>
        <v/>
      </c>
      <c r="J89" s="9">
        <f>IF($A89="","",IF($B89="","",IF($H89="",TODAY()-$B89,$H89-$B89)))</f>
        <v/>
      </c>
      <c r="K89" s="13">
        <f>IF($A89="","",$F89-$G89)</f>
        <v/>
      </c>
      <c r="L89" s="10">
        <f>IF($A89="","",IFERROR(INDEX(Shipments!$B$5:$B$204,MATCH($A89,Shipments!$A$5:$A$204,0))&amp;"",""))</f>
        <v/>
      </c>
      <c r="M89" s="9">
        <f>IF($A89="","",IFERROR(INDEX(Shipments!$E$5:$E$204,MATCH($A89,Shipments!$A$5:$A$204,0)),""))</f>
        <v/>
      </c>
    </row>
    <row r="90">
      <c r="A90" s="7" t="n"/>
      <c r="B90" s="8" t="n"/>
      <c r="C90" s="7" t="n"/>
      <c r="D90" s="7" t="n"/>
      <c r="E90" s="7" t="n"/>
      <c r="F90" s="12" t="n"/>
      <c r="G90" s="12" t="n"/>
      <c r="H90" s="8" t="n"/>
      <c r="I90" s="10">
        <f>IF($A90="","",IF($H90="","Open","Closed"))</f>
        <v/>
      </c>
      <c r="J90" s="9">
        <f>IF($A90="","",IF($B90="","",IF($H90="",TODAY()-$B90,$H90-$B90)))</f>
        <v/>
      </c>
      <c r="K90" s="13">
        <f>IF($A90="","",$F90-$G90)</f>
        <v/>
      </c>
      <c r="L90" s="10">
        <f>IF($A90="","",IFERROR(INDEX(Shipments!$B$5:$B$204,MATCH($A90,Shipments!$A$5:$A$204,0))&amp;"",""))</f>
        <v/>
      </c>
      <c r="M90" s="9">
        <f>IF($A90="","",IFERROR(INDEX(Shipments!$E$5:$E$204,MATCH($A90,Shipments!$A$5:$A$204,0)),""))</f>
        <v/>
      </c>
    </row>
    <row r="91">
      <c r="A91" s="7" t="n"/>
      <c r="B91" s="8" t="n"/>
      <c r="C91" s="7" t="n"/>
      <c r="D91" s="7" t="n"/>
      <c r="E91" s="7" t="n"/>
      <c r="F91" s="12" t="n"/>
      <c r="G91" s="12" t="n"/>
      <c r="H91" s="8" t="n"/>
      <c r="I91" s="10">
        <f>IF($A91="","",IF($H91="","Open","Closed"))</f>
        <v/>
      </c>
      <c r="J91" s="9">
        <f>IF($A91="","",IF($B91="","",IF($H91="",TODAY()-$B91,$H91-$B91)))</f>
        <v/>
      </c>
      <c r="K91" s="13">
        <f>IF($A91="","",$F91-$G91)</f>
        <v/>
      </c>
      <c r="L91" s="10">
        <f>IF($A91="","",IFERROR(INDEX(Shipments!$B$5:$B$204,MATCH($A91,Shipments!$A$5:$A$204,0))&amp;"",""))</f>
        <v/>
      </c>
      <c r="M91" s="9">
        <f>IF($A91="","",IFERROR(INDEX(Shipments!$E$5:$E$204,MATCH($A91,Shipments!$A$5:$A$204,0)),""))</f>
        <v/>
      </c>
    </row>
    <row r="92">
      <c r="A92" s="7" t="n"/>
      <c r="B92" s="8" t="n"/>
      <c r="C92" s="7" t="n"/>
      <c r="D92" s="7" t="n"/>
      <c r="E92" s="7" t="n"/>
      <c r="F92" s="12" t="n"/>
      <c r="G92" s="12" t="n"/>
      <c r="H92" s="8" t="n"/>
      <c r="I92" s="10">
        <f>IF($A92="","",IF($H92="","Open","Closed"))</f>
        <v/>
      </c>
      <c r="J92" s="9">
        <f>IF($A92="","",IF($B92="","",IF($H92="",TODAY()-$B92,$H92-$B92)))</f>
        <v/>
      </c>
      <c r="K92" s="13">
        <f>IF($A92="","",$F92-$G92)</f>
        <v/>
      </c>
      <c r="L92" s="10">
        <f>IF($A92="","",IFERROR(INDEX(Shipments!$B$5:$B$204,MATCH($A92,Shipments!$A$5:$A$204,0))&amp;"",""))</f>
        <v/>
      </c>
      <c r="M92" s="9">
        <f>IF($A92="","",IFERROR(INDEX(Shipments!$E$5:$E$204,MATCH($A92,Shipments!$A$5:$A$204,0)),""))</f>
        <v/>
      </c>
    </row>
    <row r="93">
      <c r="A93" s="7" t="n"/>
      <c r="B93" s="8" t="n"/>
      <c r="C93" s="7" t="n"/>
      <c r="D93" s="7" t="n"/>
      <c r="E93" s="7" t="n"/>
      <c r="F93" s="12" t="n"/>
      <c r="G93" s="12" t="n"/>
      <c r="H93" s="8" t="n"/>
      <c r="I93" s="10">
        <f>IF($A93="","",IF($H93="","Open","Closed"))</f>
        <v/>
      </c>
      <c r="J93" s="9">
        <f>IF($A93="","",IF($B93="","",IF($H93="",TODAY()-$B93,$H93-$B93)))</f>
        <v/>
      </c>
      <c r="K93" s="13">
        <f>IF($A93="","",$F93-$G93)</f>
        <v/>
      </c>
      <c r="L93" s="10">
        <f>IF($A93="","",IFERROR(INDEX(Shipments!$B$5:$B$204,MATCH($A93,Shipments!$A$5:$A$204,0))&amp;"",""))</f>
        <v/>
      </c>
      <c r="M93" s="9">
        <f>IF($A93="","",IFERROR(INDEX(Shipments!$E$5:$E$204,MATCH($A93,Shipments!$A$5:$A$204,0)),""))</f>
        <v/>
      </c>
    </row>
    <row r="94">
      <c r="A94" s="7" t="n"/>
      <c r="B94" s="8" t="n"/>
      <c r="C94" s="7" t="n"/>
      <c r="D94" s="7" t="n"/>
      <c r="E94" s="7" t="n"/>
      <c r="F94" s="12" t="n"/>
      <c r="G94" s="12" t="n"/>
      <c r="H94" s="8" t="n"/>
      <c r="I94" s="10">
        <f>IF($A94="","",IF($H94="","Open","Closed"))</f>
        <v/>
      </c>
      <c r="J94" s="9">
        <f>IF($A94="","",IF($B94="","",IF($H94="",TODAY()-$B94,$H94-$B94)))</f>
        <v/>
      </c>
      <c r="K94" s="13">
        <f>IF($A94="","",$F94-$G94)</f>
        <v/>
      </c>
      <c r="L94" s="10">
        <f>IF($A94="","",IFERROR(INDEX(Shipments!$B$5:$B$204,MATCH($A94,Shipments!$A$5:$A$204,0))&amp;"",""))</f>
        <v/>
      </c>
      <c r="M94" s="9">
        <f>IF($A94="","",IFERROR(INDEX(Shipments!$E$5:$E$204,MATCH($A94,Shipments!$A$5:$A$204,0)),""))</f>
        <v/>
      </c>
    </row>
    <row r="95">
      <c r="A95" s="7" t="n"/>
      <c r="B95" s="8" t="n"/>
      <c r="C95" s="7" t="n"/>
      <c r="D95" s="7" t="n"/>
      <c r="E95" s="7" t="n"/>
      <c r="F95" s="12" t="n"/>
      <c r="G95" s="12" t="n"/>
      <c r="H95" s="8" t="n"/>
      <c r="I95" s="10">
        <f>IF($A95="","",IF($H95="","Open","Closed"))</f>
        <v/>
      </c>
      <c r="J95" s="9">
        <f>IF($A95="","",IF($B95="","",IF($H95="",TODAY()-$B95,$H95-$B95)))</f>
        <v/>
      </c>
      <c r="K95" s="13">
        <f>IF($A95="","",$F95-$G95)</f>
        <v/>
      </c>
      <c r="L95" s="10">
        <f>IF($A95="","",IFERROR(INDEX(Shipments!$B$5:$B$204,MATCH($A95,Shipments!$A$5:$A$204,0))&amp;"",""))</f>
        <v/>
      </c>
      <c r="M95" s="9">
        <f>IF($A95="","",IFERROR(INDEX(Shipments!$E$5:$E$204,MATCH($A95,Shipments!$A$5:$A$204,0)),""))</f>
        <v/>
      </c>
    </row>
    <row r="96">
      <c r="A96" s="7" t="n"/>
      <c r="B96" s="8" t="n"/>
      <c r="C96" s="7" t="n"/>
      <c r="D96" s="7" t="n"/>
      <c r="E96" s="7" t="n"/>
      <c r="F96" s="12" t="n"/>
      <c r="G96" s="12" t="n"/>
      <c r="H96" s="8" t="n"/>
      <c r="I96" s="10">
        <f>IF($A96="","",IF($H96="","Open","Closed"))</f>
        <v/>
      </c>
      <c r="J96" s="9">
        <f>IF($A96="","",IF($B96="","",IF($H96="",TODAY()-$B96,$H96-$B96)))</f>
        <v/>
      </c>
      <c r="K96" s="13">
        <f>IF($A96="","",$F96-$G96)</f>
        <v/>
      </c>
      <c r="L96" s="10">
        <f>IF($A96="","",IFERROR(INDEX(Shipments!$B$5:$B$204,MATCH($A96,Shipments!$A$5:$A$204,0))&amp;"",""))</f>
        <v/>
      </c>
      <c r="M96" s="9">
        <f>IF($A96="","",IFERROR(INDEX(Shipments!$E$5:$E$204,MATCH($A96,Shipments!$A$5:$A$204,0)),""))</f>
        <v/>
      </c>
    </row>
    <row r="97">
      <c r="A97" s="7" t="n"/>
      <c r="B97" s="8" t="n"/>
      <c r="C97" s="7" t="n"/>
      <c r="D97" s="7" t="n"/>
      <c r="E97" s="7" t="n"/>
      <c r="F97" s="12" t="n"/>
      <c r="G97" s="12" t="n"/>
      <c r="H97" s="8" t="n"/>
      <c r="I97" s="10">
        <f>IF($A97="","",IF($H97="","Open","Closed"))</f>
        <v/>
      </c>
      <c r="J97" s="9">
        <f>IF($A97="","",IF($B97="","",IF($H97="",TODAY()-$B97,$H97-$B97)))</f>
        <v/>
      </c>
      <c r="K97" s="13">
        <f>IF($A97="","",$F97-$G97)</f>
        <v/>
      </c>
      <c r="L97" s="10">
        <f>IF($A97="","",IFERROR(INDEX(Shipments!$B$5:$B$204,MATCH($A97,Shipments!$A$5:$A$204,0))&amp;"",""))</f>
        <v/>
      </c>
      <c r="M97" s="9">
        <f>IF($A97="","",IFERROR(INDEX(Shipments!$E$5:$E$204,MATCH($A97,Shipments!$A$5:$A$204,0)),""))</f>
        <v/>
      </c>
    </row>
    <row r="98">
      <c r="A98" s="7" t="n"/>
      <c r="B98" s="8" t="n"/>
      <c r="C98" s="7" t="n"/>
      <c r="D98" s="7" t="n"/>
      <c r="E98" s="7" t="n"/>
      <c r="F98" s="12" t="n"/>
      <c r="G98" s="12" t="n"/>
      <c r="H98" s="8" t="n"/>
      <c r="I98" s="10">
        <f>IF($A98="","",IF($H98="","Open","Closed"))</f>
        <v/>
      </c>
      <c r="J98" s="9">
        <f>IF($A98="","",IF($B98="","",IF($H98="",TODAY()-$B98,$H98-$B98)))</f>
        <v/>
      </c>
      <c r="K98" s="13">
        <f>IF($A98="","",$F98-$G98)</f>
        <v/>
      </c>
      <c r="L98" s="10">
        <f>IF($A98="","",IFERROR(INDEX(Shipments!$B$5:$B$204,MATCH($A98,Shipments!$A$5:$A$204,0))&amp;"",""))</f>
        <v/>
      </c>
      <c r="M98" s="9">
        <f>IF($A98="","",IFERROR(INDEX(Shipments!$E$5:$E$204,MATCH($A98,Shipments!$A$5:$A$204,0)),""))</f>
        <v/>
      </c>
    </row>
    <row r="99">
      <c r="A99" s="7" t="n"/>
      <c r="B99" s="8" t="n"/>
      <c r="C99" s="7" t="n"/>
      <c r="D99" s="7" t="n"/>
      <c r="E99" s="7" t="n"/>
      <c r="F99" s="12" t="n"/>
      <c r="G99" s="12" t="n"/>
      <c r="H99" s="8" t="n"/>
      <c r="I99" s="10">
        <f>IF($A99="","",IF($H99="","Open","Closed"))</f>
        <v/>
      </c>
      <c r="J99" s="9">
        <f>IF($A99="","",IF($B99="","",IF($H99="",TODAY()-$B99,$H99-$B99)))</f>
        <v/>
      </c>
      <c r="K99" s="13">
        <f>IF($A99="","",$F99-$G99)</f>
        <v/>
      </c>
      <c r="L99" s="10">
        <f>IF($A99="","",IFERROR(INDEX(Shipments!$B$5:$B$204,MATCH($A99,Shipments!$A$5:$A$204,0))&amp;"",""))</f>
        <v/>
      </c>
      <c r="M99" s="9">
        <f>IF($A99="","",IFERROR(INDEX(Shipments!$E$5:$E$204,MATCH($A99,Shipments!$A$5:$A$204,0)),""))</f>
        <v/>
      </c>
    </row>
    <row r="100">
      <c r="A100" s="7" t="n"/>
      <c r="B100" s="8" t="n"/>
      <c r="C100" s="7" t="n"/>
      <c r="D100" s="7" t="n"/>
      <c r="E100" s="7" t="n"/>
      <c r="F100" s="12" t="n"/>
      <c r="G100" s="12" t="n"/>
      <c r="H100" s="8" t="n"/>
      <c r="I100" s="10">
        <f>IF($A100="","",IF($H100="","Open","Closed"))</f>
        <v/>
      </c>
      <c r="J100" s="9">
        <f>IF($A100="","",IF($B100="","",IF($H100="",TODAY()-$B100,$H100-$B100)))</f>
        <v/>
      </c>
      <c r="K100" s="13">
        <f>IF($A100="","",$F100-$G100)</f>
        <v/>
      </c>
      <c r="L100" s="10">
        <f>IF($A100="","",IFERROR(INDEX(Shipments!$B$5:$B$204,MATCH($A100,Shipments!$A$5:$A$204,0))&amp;"",""))</f>
        <v/>
      </c>
      <c r="M100" s="9">
        <f>IF($A100="","",IFERROR(INDEX(Shipments!$E$5:$E$204,MATCH($A100,Shipments!$A$5:$A$204,0)),""))</f>
        <v/>
      </c>
    </row>
    <row r="101">
      <c r="A101" s="7" t="n"/>
      <c r="B101" s="8" t="n"/>
      <c r="C101" s="7" t="n"/>
      <c r="D101" s="7" t="n"/>
      <c r="E101" s="7" t="n"/>
      <c r="F101" s="12" t="n"/>
      <c r="G101" s="12" t="n"/>
      <c r="H101" s="8" t="n"/>
      <c r="I101" s="10">
        <f>IF($A101="","",IF($H101="","Open","Closed"))</f>
        <v/>
      </c>
      <c r="J101" s="9">
        <f>IF($A101="","",IF($B101="","",IF($H101="",TODAY()-$B101,$H101-$B101)))</f>
        <v/>
      </c>
      <c r="K101" s="13">
        <f>IF($A101="","",$F101-$G101)</f>
        <v/>
      </c>
      <c r="L101" s="10">
        <f>IF($A101="","",IFERROR(INDEX(Shipments!$B$5:$B$204,MATCH($A101,Shipments!$A$5:$A$204,0))&amp;"",""))</f>
        <v/>
      </c>
      <c r="M101" s="9">
        <f>IF($A101="","",IFERROR(INDEX(Shipments!$E$5:$E$204,MATCH($A101,Shipments!$A$5:$A$204,0)),""))</f>
        <v/>
      </c>
    </row>
    <row r="102">
      <c r="A102" s="7" t="n"/>
      <c r="B102" s="8" t="n"/>
      <c r="C102" s="7" t="n"/>
      <c r="D102" s="7" t="n"/>
      <c r="E102" s="7" t="n"/>
      <c r="F102" s="12" t="n"/>
      <c r="G102" s="12" t="n"/>
      <c r="H102" s="8" t="n"/>
      <c r="I102" s="10">
        <f>IF($A102="","",IF($H102="","Open","Closed"))</f>
        <v/>
      </c>
      <c r="J102" s="9">
        <f>IF($A102="","",IF($B102="","",IF($H102="",TODAY()-$B102,$H102-$B102)))</f>
        <v/>
      </c>
      <c r="K102" s="13">
        <f>IF($A102="","",$F102-$G102)</f>
        <v/>
      </c>
      <c r="L102" s="10">
        <f>IF($A102="","",IFERROR(INDEX(Shipments!$B$5:$B$204,MATCH($A102,Shipments!$A$5:$A$204,0))&amp;"",""))</f>
        <v/>
      </c>
      <c r="M102" s="9">
        <f>IF($A102="","",IFERROR(INDEX(Shipments!$E$5:$E$204,MATCH($A102,Shipments!$A$5:$A$204,0)),""))</f>
        <v/>
      </c>
    </row>
    <row r="103">
      <c r="A103" s="7" t="n"/>
      <c r="B103" s="8" t="n"/>
      <c r="C103" s="7" t="n"/>
      <c r="D103" s="7" t="n"/>
      <c r="E103" s="7" t="n"/>
      <c r="F103" s="12" t="n"/>
      <c r="G103" s="12" t="n"/>
      <c r="H103" s="8" t="n"/>
      <c r="I103" s="10">
        <f>IF($A103="","",IF($H103="","Open","Closed"))</f>
        <v/>
      </c>
      <c r="J103" s="9">
        <f>IF($A103="","",IF($B103="","",IF($H103="",TODAY()-$B103,$H103-$B103)))</f>
        <v/>
      </c>
      <c r="K103" s="13">
        <f>IF($A103="","",$F103-$G103)</f>
        <v/>
      </c>
      <c r="L103" s="10">
        <f>IF($A103="","",IFERROR(INDEX(Shipments!$B$5:$B$204,MATCH($A103,Shipments!$A$5:$A$204,0))&amp;"",""))</f>
        <v/>
      </c>
      <c r="M103" s="9">
        <f>IF($A103="","",IFERROR(INDEX(Shipments!$E$5:$E$204,MATCH($A103,Shipments!$A$5:$A$204,0)),""))</f>
        <v/>
      </c>
    </row>
    <row r="104">
      <c r="A104" s="7" t="n"/>
      <c r="B104" s="8" t="n"/>
      <c r="C104" s="7" t="n"/>
      <c r="D104" s="7" t="n"/>
      <c r="E104" s="7" t="n"/>
      <c r="F104" s="12" t="n"/>
      <c r="G104" s="12" t="n"/>
      <c r="H104" s="8" t="n"/>
      <c r="I104" s="10">
        <f>IF($A104="","",IF($H104="","Open","Closed"))</f>
        <v/>
      </c>
      <c r="J104" s="9">
        <f>IF($A104="","",IF($B104="","",IF($H104="",TODAY()-$B104,$H104-$B104)))</f>
        <v/>
      </c>
      <c r="K104" s="13">
        <f>IF($A104="","",$F104-$G104)</f>
        <v/>
      </c>
      <c r="L104" s="10">
        <f>IF($A104="","",IFERROR(INDEX(Shipments!$B$5:$B$204,MATCH($A104,Shipments!$A$5:$A$204,0))&amp;"",""))</f>
        <v/>
      </c>
      <c r="M104" s="9">
        <f>IF($A104="","",IFERROR(INDEX(Shipments!$E$5:$E$204,MATCH($A104,Shipments!$A$5:$A$204,0)),""))</f>
        <v/>
      </c>
    </row>
    <row r="105">
      <c r="A105" s="7" t="n"/>
      <c r="B105" s="8" t="n"/>
      <c r="C105" s="7" t="n"/>
      <c r="D105" s="7" t="n"/>
      <c r="E105" s="7" t="n"/>
      <c r="F105" s="12" t="n"/>
      <c r="G105" s="12" t="n"/>
      <c r="H105" s="8" t="n"/>
      <c r="I105" s="10">
        <f>IF($A105="","",IF($H105="","Open","Closed"))</f>
        <v/>
      </c>
      <c r="J105" s="9">
        <f>IF($A105="","",IF($B105="","",IF($H105="",TODAY()-$B105,$H105-$B105)))</f>
        <v/>
      </c>
      <c r="K105" s="13">
        <f>IF($A105="","",$F105-$G105)</f>
        <v/>
      </c>
      <c r="L105" s="10">
        <f>IF($A105="","",IFERROR(INDEX(Shipments!$B$5:$B$204,MATCH($A105,Shipments!$A$5:$A$204,0))&amp;"",""))</f>
        <v/>
      </c>
      <c r="M105" s="9">
        <f>IF($A105="","",IFERROR(INDEX(Shipments!$E$5:$E$204,MATCH($A105,Shipments!$A$5:$A$204,0)),""))</f>
        <v/>
      </c>
    </row>
    <row r="106">
      <c r="A106" s="7" t="n"/>
      <c r="B106" s="8" t="n"/>
      <c r="C106" s="7" t="n"/>
      <c r="D106" s="7" t="n"/>
      <c r="E106" s="7" t="n"/>
      <c r="F106" s="12" t="n"/>
      <c r="G106" s="12" t="n"/>
      <c r="H106" s="8" t="n"/>
      <c r="I106" s="10">
        <f>IF($A106="","",IF($H106="","Open","Closed"))</f>
        <v/>
      </c>
      <c r="J106" s="9">
        <f>IF($A106="","",IF($B106="","",IF($H106="",TODAY()-$B106,$H106-$B106)))</f>
        <v/>
      </c>
      <c r="K106" s="13">
        <f>IF($A106="","",$F106-$G106)</f>
        <v/>
      </c>
      <c r="L106" s="10">
        <f>IF($A106="","",IFERROR(INDEX(Shipments!$B$5:$B$204,MATCH($A106,Shipments!$A$5:$A$204,0))&amp;"",""))</f>
        <v/>
      </c>
      <c r="M106" s="9">
        <f>IF($A106="","",IFERROR(INDEX(Shipments!$E$5:$E$204,MATCH($A106,Shipments!$A$5:$A$204,0)),""))</f>
        <v/>
      </c>
    </row>
    <row r="107">
      <c r="A107" s="7" t="n"/>
      <c r="B107" s="8" t="n"/>
      <c r="C107" s="7" t="n"/>
      <c r="D107" s="7" t="n"/>
      <c r="E107" s="7" t="n"/>
      <c r="F107" s="12" t="n"/>
      <c r="G107" s="12" t="n"/>
      <c r="H107" s="8" t="n"/>
      <c r="I107" s="10">
        <f>IF($A107="","",IF($H107="","Open","Closed"))</f>
        <v/>
      </c>
      <c r="J107" s="9">
        <f>IF($A107="","",IF($B107="","",IF($H107="",TODAY()-$B107,$H107-$B107)))</f>
        <v/>
      </c>
      <c r="K107" s="13">
        <f>IF($A107="","",$F107-$G107)</f>
        <v/>
      </c>
      <c r="L107" s="10">
        <f>IF($A107="","",IFERROR(INDEX(Shipments!$B$5:$B$204,MATCH($A107,Shipments!$A$5:$A$204,0))&amp;"",""))</f>
        <v/>
      </c>
      <c r="M107" s="9">
        <f>IF($A107="","",IFERROR(INDEX(Shipments!$E$5:$E$204,MATCH($A107,Shipments!$A$5:$A$204,0)),""))</f>
        <v/>
      </c>
    </row>
    <row r="108">
      <c r="A108" s="7" t="n"/>
      <c r="B108" s="8" t="n"/>
      <c r="C108" s="7" t="n"/>
      <c r="D108" s="7" t="n"/>
      <c r="E108" s="7" t="n"/>
      <c r="F108" s="12" t="n"/>
      <c r="G108" s="12" t="n"/>
      <c r="H108" s="8" t="n"/>
      <c r="I108" s="10">
        <f>IF($A108="","",IF($H108="","Open","Closed"))</f>
        <v/>
      </c>
      <c r="J108" s="9">
        <f>IF($A108="","",IF($B108="","",IF($H108="",TODAY()-$B108,$H108-$B108)))</f>
        <v/>
      </c>
      <c r="K108" s="13">
        <f>IF($A108="","",$F108-$G108)</f>
        <v/>
      </c>
      <c r="L108" s="10">
        <f>IF($A108="","",IFERROR(INDEX(Shipments!$B$5:$B$204,MATCH($A108,Shipments!$A$5:$A$204,0))&amp;"",""))</f>
        <v/>
      </c>
      <c r="M108" s="9">
        <f>IF($A108="","",IFERROR(INDEX(Shipments!$E$5:$E$204,MATCH($A108,Shipments!$A$5:$A$204,0)),""))</f>
        <v/>
      </c>
    </row>
    <row r="109">
      <c r="A109" s="7" t="n"/>
      <c r="B109" s="8" t="n"/>
      <c r="C109" s="7" t="n"/>
      <c r="D109" s="7" t="n"/>
      <c r="E109" s="7" t="n"/>
      <c r="F109" s="12" t="n"/>
      <c r="G109" s="12" t="n"/>
      <c r="H109" s="8" t="n"/>
      <c r="I109" s="10">
        <f>IF($A109="","",IF($H109="","Open","Closed"))</f>
        <v/>
      </c>
      <c r="J109" s="9">
        <f>IF($A109="","",IF($B109="","",IF($H109="",TODAY()-$B109,$H109-$B109)))</f>
        <v/>
      </c>
      <c r="K109" s="13">
        <f>IF($A109="","",$F109-$G109)</f>
        <v/>
      </c>
      <c r="L109" s="10">
        <f>IF($A109="","",IFERROR(INDEX(Shipments!$B$5:$B$204,MATCH($A109,Shipments!$A$5:$A$204,0))&amp;"",""))</f>
        <v/>
      </c>
      <c r="M109" s="9">
        <f>IF($A109="","",IFERROR(INDEX(Shipments!$E$5:$E$204,MATCH($A109,Shipments!$A$5:$A$204,0)),""))</f>
        <v/>
      </c>
    </row>
    <row r="110">
      <c r="A110" s="7" t="n"/>
      <c r="B110" s="8" t="n"/>
      <c r="C110" s="7" t="n"/>
      <c r="D110" s="7" t="n"/>
      <c r="E110" s="7" t="n"/>
      <c r="F110" s="12" t="n"/>
      <c r="G110" s="12" t="n"/>
      <c r="H110" s="8" t="n"/>
      <c r="I110" s="10">
        <f>IF($A110="","",IF($H110="","Open","Closed"))</f>
        <v/>
      </c>
      <c r="J110" s="9">
        <f>IF($A110="","",IF($B110="","",IF($H110="",TODAY()-$B110,$H110-$B110)))</f>
        <v/>
      </c>
      <c r="K110" s="13">
        <f>IF($A110="","",$F110-$G110)</f>
        <v/>
      </c>
      <c r="L110" s="10">
        <f>IF($A110="","",IFERROR(INDEX(Shipments!$B$5:$B$204,MATCH($A110,Shipments!$A$5:$A$204,0))&amp;"",""))</f>
        <v/>
      </c>
      <c r="M110" s="9">
        <f>IF($A110="","",IFERROR(INDEX(Shipments!$E$5:$E$204,MATCH($A110,Shipments!$A$5:$A$204,0)),""))</f>
        <v/>
      </c>
    </row>
    <row r="111">
      <c r="A111" s="7" t="n"/>
      <c r="B111" s="8" t="n"/>
      <c r="C111" s="7" t="n"/>
      <c r="D111" s="7" t="n"/>
      <c r="E111" s="7" t="n"/>
      <c r="F111" s="12" t="n"/>
      <c r="G111" s="12" t="n"/>
      <c r="H111" s="8" t="n"/>
      <c r="I111" s="10">
        <f>IF($A111="","",IF($H111="","Open","Closed"))</f>
        <v/>
      </c>
      <c r="J111" s="9">
        <f>IF($A111="","",IF($B111="","",IF($H111="",TODAY()-$B111,$H111-$B111)))</f>
        <v/>
      </c>
      <c r="K111" s="13">
        <f>IF($A111="","",$F111-$G111)</f>
        <v/>
      </c>
      <c r="L111" s="10">
        <f>IF($A111="","",IFERROR(INDEX(Shipments!$B$5:$B$204,MATCH($A111,Shipments!$A$5:$A$204,0))&amp;"",""))</f>
        <v/>
      </c>
      <c r="M111" s="9">
        <f>IF($A111="","",IFERROR(INDEX(Shipments!$E$5:$E$204,MATCH($A111,Shipments!$A$5:$A$204,0)),""))</f>
        <v/>
      </c>
    </row>
    <row r="112">
      <c r="A112" s="7" t="n"/>
      <c r="B112" s="8" t="n"/>
      <c r="C112" s="7" t="n"/>
      <c r="D112" s="7" t="n"/>
      <c r="E112" s="7" t="n"/>
      <c r="F112" s="12" t="n"/>
      <c r="G112" s="12" t="n"/>
      <c r="H112" s="8" t="n"/>
      <c r="I112" s="10">
        <f>IF($A112="","",IF($H112="","Open","Closed"))</f>
        <v/>
      </c>
      <c r="J112" s="9">
        <f>IF($A112="","",IF($B112="","",IF($H112="",TODAY()-$B112,$H112-$B112)))</f>
        <v/>
      </c>
      <c r="K112" s="13">
        <f>IF($A112="","",$F112-$G112)</f>
        <v/>
      </c>
      <c r="L112" s="10">
        <f>IF($A112="","",IFERROR(INDEX(Shipments!$B$5:$B$204,MATCH($A112,Shipments!$A$5:$A$204,0))&amp;"",""))</f>
        <v/>
      </c>
      <c r="M112" s="9">
        <f>IF($A112="","",IFERROR(INDEX(Shipments!$E$5:$E$204,MATCH($A112,Shipments!$A$5:$A$204,0)),""))</f>
        <v/>
      </c>
    </row>
    <row r="113">
      <c r="A113" s="7" t="n"/>
      <c r="B113" s="8" t="n"/>
      <c r="C113" s="7" t="n"/>
      <c r="D113" s="7" t="n"/>
      <c r="E113" s="7" t="n"/>
      <c r="F113" s="12" t="n"/>
      <c r="G113" s="12" t="n"/>
      <c r="H113" s="8" t="n"/>
      <c r="I113" s="10">
        <f>IF($A113="","",IF($H113="","Open","Closed"))</f>
        <v/>
      </c>
      <c r="J113" s="9">
        <f>IF($A113="","",IF($B113="","",IF($H113="",TODAY()-$B113,$H113-$B113)))</f>
        <v/>
      </c>
      <c r="K113" s="13">
        <f>IF($A113="","",$F113-$G113)</f>
        <v/>
      </c>
      <c r="L113" s="10">
        <f>IF($A113="","",IFERROR(INDEX(Shipments!$B$5:$B$204,MATCH($A113,Shipments!$A$5:$A$204,0))&amp;"",""))</f>
        <v/>
      </c>
      <c r="M113" s="9">
        <f>IF($A113="","",IFERROR(INDEX(Shipments!$E$5:$E$204,MATCH($A113,Shipments!$A$5:$A$204,0)),""))</f>
        <v/>
      </c>
    </row>
    <row r="114">
      <c r="A114" s="7" t="n"/>
      <c r="B114" s="8" t="n"/>
      <c r="C114" s="7" t="n"/>
      <c r="D114" s="7" t="n"/>
      <c r="E114" s="7" t="n"/>
      <c r="F114" s="12" t="n"/>
      <c r="G114" s="12" t="n"/>
      <c r="H114" s="8" t="n"/>
      <c r="I114" s="10">
        <f>IF($A114="","",IF($H114="","Open","Closed"))</f>
        <v/>
      </c>
      <c r="J114" s="9">
        <f>IF($A114="","",IF($B114="","",IF($H114="",TODAY()-$B114,$H114-$B114)))</f>
        <v/>
      </c>
      <c r="K114" s="13">
        <f>IF($A114="","",$F114-$G114)</f>
        <v/>
      </c>
      <c r="L114" s="10">
        <f>IF($A114="","",IFERROR(INDEX(Shipments!$B$5:$B$204,MATCH($A114,Shipments!$A$5:$A$204,0))&amp;"",""))</f>
        <v/>
      </c>
      <c r="M114" s="9">
        <f>IF($A114="","",IFERROR(INDEX(Shipments!$E$5:$E$204,MATCH($A114,Shipments!$A$5:$A$204,0)),""))</f>
        <v/>
      </c>
    </row>
    <row r="115">
      <c r="A115" s="7" t="n"/>
      <c r="B115" s="8" t="n"/>
      <c r="C115" s="7" t="n"/>
      <c r="D115" s="7" t="n"/>
      <c r="E115" s="7" t="n"/>
      <c r="F115" s="12" t="n"/>
      <c r="G115" s="12" t="n"/>
      <c r="H115" s="8" t="n"/>
      <c r="I115" s="10">
        <f>IF($A115="","",IF($H115="","Open","Closed"))</f>
        <v/>
      </c>
      <c r="J115" s="9">
        <f>IF($A115="","",IF($B115="","",IF($H115="",TODAY()-$B115,$H115-$B115)))</f>
        <v/>
      </c>
      <c r="K115" s="13">
        <f>IF($A115="","",$F115-$G115)</f>
        <v/>
      </c>
      <c r="L115" s="10">
        <f>IF($A115="","",IFERROR(INDEX(Shipments!$B$5:$B$204,MATCH($A115,Shipments!$A$5:$A$204,0))&amp;"",""))</f>
        <v/>
      </c>
      <c r="M115" s="9">
        <f>IF($A115="","",IFERROR(INDEX(Shipments!$E$5:$E$204,MATCH($A115,Shipments!$A$5:$A$204,0)),""))</f>
        <v/>
      </c>
    </row>
    <row r="116">
      <c r="A116" s="7" t="n"/>
      <c r="B116" s="8" t="n"/>
      <c r="C116" s="7" t="n"/>
      <c r="D116" s="7" t="n"/>
      <c r="E116" s="7" t="n"/>
      <c r="F116" s="12" t="n"/>
      <c r="G116" s="12" t="n"/>
      <c r="H116" s="8" t="n"/>
      <c r="I116" s="10">
        <f>IF($A116="","",IF($H116="","Open","Closed"))</f>
        <v/>
      </c>
      <c r="J116" s="9">
        <f>IF($A116="","",IF($B116="","",IF($H116="",TODAY()-$B116,$H116-$B116)))</f>
        <v/>
      </c>
      <c r="K116" s="13">
        <f>IF($A116="","",$F116-$G116)</f>
        <v/>
      </c>
      <c r="L116" s="10">
        <f>IF($A116="","",IFERROR(INDEX(Shipments!$B$5:$B$204,MATCH($A116,Shipments!$A$5:$A$204,0))&amp;"",""))</f>
        <v/>
      </c>
      <c r="M116" s="9">
        <f>IF($A116="","",IFERROR(INDEX(Shipments!$E$5:$E$204,MATCH($A116,Shipments!$A$5:$A$204,0)),""))</f>
        <v/>
      </c>
    </row>
    <row r="117">
      <c r="A117" s="7" t="n"/>
      <c r="B117" s="8" t="n"/>
      <c r="C117" s="7" t="n"/>
      <c r="D117" s="7" t="n"/>
      <c r="E117" s="7" t="n"/>
      <c r="F117" s="12" t="n"/>
      <c r="G117" s="12" t="n"/>
      <c r="H117" s="8" t="n"/>
      <c r="I117" s="10">
        <f>IF($A117="","",IF($H117="","Open","Closed"))</f>
        <v/>
      </c>
      <c r="J117" s="9">
        <f>IF($A117="","",IF($B117="","",IF($H117="",TODAY()-$B117,$H117-$B117)))</f>
        <v/>
      </c>
      <c r="K117" s="13">
        <f>IF($A117="","",$F117-$G117)</f>
        <v/>
      </c>
      <c r="L117" s="10">
        <f>IF($A117="","",IFERROR(INDEX(Shipments!$B$5:$B$204,MATCH($A117,Shipments!$A$5:$A$204,0))&amp;"",""))</f>
        <v/>
      </c>
      <c r="M117" s="9">
        <f>IF($A117="","",IFERROR(INDEX(Shipments!$E$5:$E$204,MATCH($A117,Shipments!$A$5:$A$204,0)),""))</f>
        <v/>
      </c>
    </row>
    <row r="118">
      <c r="A118" s="7" t="n"/>
      <c r="B118" s="8" t="n"/>
      <c r="C118" s="7" t="n"/>
      <c r="D118" s="7" t="n"/>
      <c r="E118" s="7" t="n"/>
      <c r="F118" s="12" t="n"/>
      <c r="G118" s="12" t="n"/>
      <c r="H118" s="8" t="n"/>
      <c r="I118" s="10">
        <f>IF($A118="","",IF($H118="","Open","Closed"))</f>
        <v/>
      </c>
      <c r="J118" s="9">
        <f>IF($A118="","",IF($B118="","",IF($H118="",TODAY()-$B118,$H118-$B118)))</f>
        <v/>
      </c>
      <c r="K118" s="13">
        <f>IF($A118="","",$F118-$G118)</f>
        <v/>
      </c>
      <c r="L118" s="10">
        <f>IF($A118="","",IFERROR(INDEX(Shipments!$B$5:$B$204,MATCH($A118,Shipments!$A$5:$A$204,0))&amp;"",""))</f>
        <v/>
      </c>
      <c r="M118" s="9">
        <f>IF($A118="","",IFERROR(INDEX(Shipments!$E$5:$E$204,MATCH($A118,Shipments!$A$5:$A$204,0)),""))</f>
        <v/>
      </c>
    </row>
    <row r="119">
      <c r="A119" s="7" t="n"/>
      <c r="B119" s="8" t="n"/>
      <c r="C119" s="7" t="n"/>
      <c r="D119" s="7" t="n"/>
      <c r="E119" s="7" t="n"/>
      <c r="F119" s="12" t="n"/>
      <c r="G119" s="12" t="n"/>
      <c r="H119" s="8" t="n"/>
      <c r="I119" s="10">
        <f>IF($A119="","",IF($H119="","Open","Closed"))</f>
        <v/>
      </c>
      <c r="J119" s="9">
        <f>IF($A119="","",IF($B119="","",IF($H119="",TODAY()-$B119,$H119-$B119)))</f>
        <v/>
      </c>
      <c r="K119" s="13">
        <f>IF($A119="","",$F119-$G119)</f>
        <v/>
      </c>
      <c r="L119" s="10">
        <f>IF($A119="","",IFERROR(INDEX(Shipments!$B$5:$B$204,MATCH($A119,Shipments!$A$5:$A$204,0))&amp;"",""))</f>
        <v/>
      </c>
      <c r="M119" s="9">
        <f>IF($A119="","",IFERROR(INDEX(Shipments!$E$5:$E$204,MATCH($A119,Shipments!$A$5:$A$204,0)),""))</f>
        <v/>
      </c>
    </row>
    <row r="120">
      <c r="A120" s="7" t="n"/>
      <c r="B120" s="8" t="n"/>
      <c r="C120" s="7" t="n"/>
      <c r="D120" s="7" t="n"/>
      <c r="E120" s="7" t="n"/>
      <c r="F120" s="12" t="n"/>
      <c r="G120" s="12" t="n"/>
      <c r="H120" s="8" t="n"/>
      <c r="I120" s="10">
        <f>IF($A120="","",IF($H120="","Open","Closed"))</f>
        <v/>
      </c>
      <c r="J120" s="9">
        <f>IF($A120="","",IF($B120="","",IF($H120="",TODAY()-$B120,$H120-$B120)))</f>
        <v/>
      </c>
      <c r="K120" s="13">
        <f>IF($A120="","",$F120-$G120)</f>
        <v/>
      </c>
      <c r="L120" s="10">
        <f>IF($A120="","",IFERROR(INDEX(Shipments!$B$5:$B$204,MATCH($A120,Shipments!$A$5:$A$204,0))&amp;"",""))</f>
        <v/>
      </c>
      <c r="M120" s="9">
        <f>IF($A120="","",IFERROR(INDEX(Shipments!$E$5:$E$204,MATCH($A120,Shipments!$A$5:$A$204,0)),""))</f>
        <v/>
      </c>
    </row>
    <row r="121">
      <c r="A121" s="7" t="n"/>
      <c r="B121" s="8" t="n"/>
      <c r="C121" s="7" t="n"/>
      <c r="D121" s="7" t="n"/>
      <c r="E121" s="7" t="n"/>
      <c r="F121" s="12" t="n"/>
      <c r="G121" s="12" t="n"/>
      <c r="H121" s="8" t="n"/>
      <c r="I121" s="10">
        <f>IF($A121="","",IF($H121="","Open","Closed"))</f>
        <v/>
      </c>
      <c r="J121" s="9">
        <f>IF($A121="","",IF($B121="","",IF($H121="",TODAY()-$B121,$H121-$B121)))</f>
        <v/>
      </c>
      <c r="K121" s="13">
        <f>IF($A121="","",$F121-$G121)</f>
        <v/>
      </c>
      <c r="L121" s="10">
        <f>IF($A121="","",IFERROR(INDEX(Shipments!$B$5:$B$204,MATCH($A121,Shipments!$A$5:$A$204,0))&amp;"",""))</f>
        <v/>
      </c>
      <c r="M121" s="9">
        <f>IF($A121="","",IFERROR(INDEX(Shipments!$E$5:$E$204,MATCH($A121,Shipments!$A$5:$A$204,0)),""))</f>
        <v/>
      </c>
    </row>
    <row r="122">
      <c r="A122" s="7" t="n"/>
      <c r="B122" s="8" t="n"/>
      <c r="C122" s="7" t="n"/>
      <c r="D122" s="7" t="n"/>
      <c r="E122" s="7" t="n"/>
      <c r="F122" s="12" t="n"/>
      <c r="G122" s="12" t="n"/>
      <c r="H122" s="8" t="n"/>
      <c r="I122" s="10">
        <f>IF($A122="","",IF($H122="","Open","Closed"))</f>
        <v/>
      </c>
      <c r="J122" s="9">
        <f>IF($A122="","",IF($B122="","",IF($H122="",TODAY()-$B122,$H122-$B122)))</f>
        <v/>
      </c>
      <c r="K122" s="13">
        <f>IF($A122="","",$F122-$G122)</f>
        <v/>
      </c>
      <c r="L122" s="10">
        <f>IF($A122="","",IFERROR(INDEX(Shipments!$B$5:$B$204,MATCH($A122,Shipments!$A$5:$A$204,0))&amp;"",""))</f>
        <v/>
      </c>
      <c r="M122" s="9">
        <f>IF($A122="","",IFERROR(INDEX(Shipments!$E$5:$E$204,MATCH($A122,Shipments!$A$5:$A$204,0)),""))</f>
        <v/>
      </c>
    </row>
    <row r="123">
      <c r="A123" s="7" t="n"/>
      <c r="B123" s="8" t="n"/>
      <c r="C123" s="7" t="n"/>
      <c r="D123" s="7" t="n"/>
      <c r="E123" s="7" t="n"/>
      <c r="F123" s="12" t="n"/>
      <c r="G123" s="12" t="n"/>
      <c r="H123" s="8" t="n"/>
      <c r="I123" s="10">
        <f>IF($A123="","",IF($H123="","Open","Closed"))</f>
        <v/>
      </c>
      <c r="J123" s="9">
        <f>IF($A123="","",IF($B123="","",IF($H123="",TODAY()-$B123,$H123-$B123)))</f>
        <v/>
      </c>
      <c r="K123" s="13">
        <f>IF($A123="","",$F123-$G123)</f>
        <v/>
      </c>
      <c r="L123" s="10">
        <f>IF($A123="","",IFERROR(INDEX(Shipments!$B$5:$B$204,MATCH($A123,Shipments!$A$5:$A$204,0))&amp;"",""))</f>
        <v/>
      </c>
      <c r="M123" s="9">
        <f>IF($A123="","",IFERROR(INDEX(Shipments!$E$5:$E$204,MATCH($A123,Shipments!$A$5:$A$204,0)),""))</f>
        <v/>
      </c>
    </row>
    <row r="124">
      <c r="A124" s="7" t="n"/>
      <c r="B124" s="8" t="n"/>
      <c r="C124" s="7" t="n"/>
      <c r="D124" s="7" t="n"/>
      <c r="E124" s="7" t="n"/>
      <c r="F124" s="12" t="n"/>
      <c r="G124" s="12" t="n"/>
      <c r="H124" s="8" t="n"/>
      <c r="I124" s="10">
        <f>IF($A124="","",IF($H124="","Open","Closed"))</f>
        <v/>
      </c>
      <c r="J124" s="9">
        <f>IF($A124="","",IF($B124="","",IF($H124="",TODAY()-$B124,$H124-$B124)))</f>
        <v/>
      </c>
      <c r="K124" s="13">
        <f>IF($A124="","",$F124-$G124)</f>
        <v/>
      </c>
      <c r="L124" s="10">
        <f>IF($A124="","",IFERROR(INDEX(Shipments!$B$5:$B$204,MATCH($A124,Shipments!$A$5:$A$204,0))&amp;"",""))</f>
        <v/>
      </c>
      <c r="M124" s="9">
        <f>IF($A124="","",IFERROR(INDEX(Shipments!$E$5:$E$204,MATCH($A124,Shipments!$A$5:$A$204,0)),""))</f>
        <v/>
      </c>
    </row>
    <row r="125">
      <c r="A125" s="7" t="n"/>
      <c r="B125" s="8" t="n"/>
      <c r="C125" s="7" t="n"/>
      <c r="D125" s="7" t="n"/>
      <c r="E125" s="7" t="n"/>
      <c r="F125" s="12" t="n"/>
      <c r="G125" s="12" t="n"/>
      <c r="H125" s="8" t="n"/>
      <c r="I125" s="10">
        <f>IF($A125="","",IF($H125="","Open","Closed"))</f>
        <v/>
      </c>
      <c r="J125" s="9">
        <f>IF($A125="","",IF($B125="","",IF($H125="",TODAY()-$B125,$H125-$B125)))</f>
        <v/>
      </c>
      <c r="K125" s="13">
        <f>IF($A125="","",$F125-$G125)</f>
        <v/>
      </c>
      <c r="L125" s="10">
        <f>IF($A125="","",IFERROR(INDEX(Shipments!$B$5:$B$204,MATCH($A125,Shipments!$A$5:$A$204,0))&amp;"",""))</f>
        <v/>
      </c>
      <c r="M125" s="9">
        <f>IF($A125="","",IFERROR(INDEX(Shipments!$E$5:$E$204,MATCH($A125,Shipments!$A$5:$A$204,0)),""))</f>
        <v/>
      </c>
    </row>
    <row r="126">
      <c r="A126" s="7" t="n"/>
      <c r="B126" s="8" t="n"/>
      <c r="C126" s="7" t="n"/>
      <c r="D126" s="7" t="n"/>
      <c r="E126" s="7" t="n"/>
      <c r="F126" s="12" t="n"/>
      <c r="G126" s="12" t="n"/>
      <c r="H126" s="8" t="n"/>
      <c r="I126" s="10">
        <f>IF($A126="","",IF($H126="","Open","Closed"))</f>
        <v/>
      </c>
      <c r="J126" s="9">
        <f>IF($A126="","",IF($B126="","",IF($H126="",TODAY()-$B126,$H126-$B126)))</f>
        <v/>
      </c>
      <c r="K126" s="13">
        <f>IF($A126="","",$F126-$G126)</f>
        <v/>
      </c>
      <c r="L126" s="10">
        <f>IF($A126="","",IFERROR(INDEX(Shipments!$B$5:$B$204,MATCH($A126,Shipments!$A$5:$A$204,0))&amp;"",""))</f>
        <v/>
      </c>
      <c r="M126" s="9">
        <f>IF($A126="","",IFERROR(INDEX(Shipments!$E$5:$E$204,MATCH($A126,Shipments!$A$5:$A$204,0)),""))</f>
        <v/>
      </c>
    </row>
    <row r="127">
      <c r="A127" s="7" t="n"/>
      <c r="B127" s="8" t="n"/>
      <c r="C127" s="7" t="n"/>
      <c r="D127" s="7" t="n"/>
      <c r="E127" s="7" t="n"/>
      <c r="F127" s="12" t="n"/>
      <c r="G127" s="12" t="n"/>
      <c r="H127" s="8" t="n"/>
      <c r="I127" s="10">
        <f>IF($A127="","",IF($H127="","Open","Closed"))</f>
        <v/>
      </c>
      <c r="J127" s="9">
        <f>IF($A127="","",IF($B127="","",IF($H127="",TODAY()-$B127,$H127-$B127)))</f>
        <v/>
      </c>
      <c r="K127" s="13">
        <f>IF($A127="","",$F127-$G127)</f>
        <v/>
      </c>
      <c r="L127" s="10">
        <f>IF($A127="","",IFERROR(INDEX(Shipments!$B$5:$B$204,MATCH($A127,Shipments!$A$5:$A$204,0))&amp;"",""))</f>
        <v/>
      </c>
      <c r="M127" s="9">
        <f>IF($A127="","",IFERROR(INDEX(Shipments!$E$5:$E$204,MATCH($A127,Shipments!$A$5:$A$204,0)),""))</f>
        <v/>
      </c>
    </row>
    <row r="128">
      <c r="A128" s="7" t="n"/>
      <c r="B128" s="8" t="n"/>
      <c r="C128" s="7" t="n"/>
      <c r="D128" s="7" t="n"/>
      <c r="E128" s="7" t="n"/>
      <c r="F128" s="12" t="n"/>
      <c r="G128" s="12" t="n"/>
      <c r="H128" s="8" t="n"/>
      <c r="I128" s="10">
        <f>IF($A128="","",IF($H128="","Open","Closed"))</f>
        <v/>
      </c>
      <c r="J128" s="9">
        <f>IF($A128="","",IF($B128="","",IF($H128="",TODAY()-$B128,$H128-$B128)))</f>
        <v/>
      </c>
      <c r="K128" s="13">
        <f>IF($A128="","",$F128-$G128)</f>
        <v/>
      </c>
      <c r="L128" s="10">
        <f>IF($A128="","",IFERROR(INDEX(Shipments!$B$5:$B$204,MATCH($A128,Shipments!$A$5:$A$204,0))&amp;"",""))</f>
        <v/>
      </c>
      <c r="M128" s="9">
        <f>IF($A128="","",IFERROR(INDEX(Shipments!$E$5:$E$204,MATCH($A128,Shipments!$A$5:$A$204,0)),""))</f>
        <v/>
      </c>
    </row>
    <row r="129">
      <c r="A129" s="7" t="n"/>
      <c r="B129" s="8" t="n"/>
      <c r="C129" s="7" t="n"/>
      <c r="D129" s="7" t="n"/>
      <c r="E129" s="7" t="n"/>
      <c r="F129" s="12" t="n"/>
      <c r="G129" s="12" t="n"/>
      <c r="H129" s="8" t="n"/>
      <c r="I129" s="10">
        <f>IF($A129="","",IF($H129="","Open","Closed"))</f>
        <v/>
      </c>
      <c r="J129" s="9">
        <f>IF($A129="","",IF($B129="","",IF($H129="",TODAY()-$B129,$H129-$B129)))</f>
        <v/>
      </c>
      <c r="K129" s="13">
        <f>IF($A129="","",$F129-$G129)</f>
        <v/>
      </c>
      <c r="L129" s="10">
        <f>IF($A129="","",IFERROR(INDEX(Shipments!$B$5:$B$204,MATCH($A129,Shipments!$A$5:$A$204,0))&amp;"",""))</f>
        <v/>
      </c>
      <c r="M129" s="9">
        <f>IF($A129="","",IFERROR(INDEX(Shipments!$E$5:$E$204,MATCH($A129,Shipments!$A$5:$A$204,0)),""))</f>
        <v/>
      </c>
    </row>
    <row r="130">
      <c r="A130" s="7" t="n"/>
      <c r="B130" s="8" t="n"/>
      <c r="C130" s="7" t="n"/>
      <c r="D130" s="7" t="n"/>
      <c r="E130" s="7" t="n"/>
      <c r="F130" s="12" t="n"/>
      <c r="G130" s="12" t="n"/>
      <c r="H130" s="8" t="n"/>
      <c r="I130" s="10">
        <f>IF($A130="","",IF($H130="","Open","Closed"))</f>
        <v/>
      </c>
      <c r="J130" s="9">
        <f>IF($A130="","",IF($B130="","",IF($H130="",TODAY()-$B130,$H130-$B130)))</f>
        <v/>
      </c>
      <c r="K130" s="13">
        <f>IF($A130="","",$F130-$G130)</f>
        <v/>
      </c>
      <c r="L130" s="10">
        <f>IF($A130="","",IFERROR(INDEX(Shipments!$B$5:$B$204,MATCH($A130,Shipments!$A$5:$A$204,0))&amp;"",""))</f>
        <v/>
      </c>
      <c r="M130" s="9">
        <f>IF($A130="","",IFERROR(INDEX(Shipments!$E$5:$E$204,MATCH($A130,Shipments!$A$5:$A$204,0)),""))</f>
        <v/>
      </c>
    </row>
    <row r="131">
      <c r="A131" s="7" t="n"/>
      <c r="B131" s="8" t="n"/>
      <c r="C131" s="7" t="n"/>
      <c r="D131" s="7" t="n"/>
      <c r="E131" s="7" t="n"/>
      <c r="F131" s="12" t="n"/>
      <c r="G131" s="12" t="n"/>
      <c r="H131" s="8" t="n"/>
      <c r="I131" s="10">
        <f>IF($A131="","",IF($H131="","Open","Closed"))</f>
        <v/>
      </c>
      <c r="J131" s="9">
        <f>IF($A131="","",IF($B131="","",IF($H131="",TODAY()-$B131,$H131-$B131)))</f>
        <v/>
      </c>
      <c r="K131" s="13">
        <f>IF($A131="","",$F131-$G131)</f>
        <v/>
      </c>
      <c r="L131" s="10">
        <f>IF($A131="","",IFERROR(INDEX(Shipments!$B$5:$B$204,MATCH($A131,Shipments!$A$5:$A$204,0))&amp;"",""))</f>
        <v/>
      </c>
      <c r="M131" s="9">
        <f>IF($A131="","",IFERROR(INDEX(Shipments!$E$5:$E$204,MATCH($A131,Shipments!$A$5:$A$204,0)),""))</f>
        <v/>
      </c>
    </row>
    <row r="132">
      <c r="A132" s="7" t="n"/>
      <c r="B132" s="8" t="n"/>
      <c r="C132" s="7" t="n"/>
      <c r="D132" s="7" t="n"/>
      <c r="E132" s="7" t="n"/>
      <c r="F132" s="12" t="n"/>
      <c r="G132" s="12" t="n"/>
      <c r="H132" s="8" t="n"/>
      <c r="I132" s="10">
        <f>IF($A132="","",IF($H132="","Open","Closed"))</f>
        <v/>
      </c>
      <c r="J132" s="9">
        <f>IF($A132="","",IF($B132="","",IF($H132="",TODAY()-$B132,$H132-$B132)))</f>
        <v/>
      </c>
      <c r="K132" s="13">
        <f>IF($A132="","",$F132-$G132)</f>
        <v/>
      </c>
      <c r="L132" s="10">
        <f>IF($A132="","",IFERROR(INDEX(Shipments!$B$5:$B$204,MATCH($A132,Shipments!$A$5:$A$204,0))&amp;"",""))</f>
        <v/>
      </c>
      <c r="M132" s="9">
        <f>IF($A132="","",IFERROR(INDEX(Shipments!$E$5:$E$204,MATCH($A132,Shipments!$A$5:$A$204,0)),""))</f>
        <v/>
      </c>
    </row>
    <row r="133">
      <c r="A133" s="7" t="n"/>
      <c r="B133" s="8" t="n"/>
      <c r="C133" s="7" t="n"/>
      <c r="D133" s="7" t="n"/>
      <c r="E133" s="7" t="n"/>
      <c r="F133" s="12" t="n"/>
      <c r="G133" s="12" t="n"/>
      <c r="H133" s="8" t="n"/>
      <c r="I133" s="10">
        <f>IF($A133="","",IF($H133="","Open","Closed"))</f>
        <v/>
      </c>
      <c r="J133" s="9">
        <f>IF($A133="","",IF($B133="","",IF($H133="",TODAY()-$B133,$H133-$B133)))</f>
        <v/>
      </c>
      <c r="K133" s="13">
        <f>IF($A133="","",$F133-$G133)</f>
        <v/>
      </c>
      <c r="L133" s="10">
        <f>IF($A133="","",IFERROR(INDEX(Shipments!$B$5:$B$204,MATCH($A133,Shipments!$A$5:$A$204,0))&amp;"",""))</f>
        <v/>
      </c>
      <c r="M133" s="9">
        <f>IF($A133="","",IFERROR(INDEX(Shipments!$E$5:$E$204,MATCH($A133,Shipments!$A$5:$A$204,0)),""))</f>
        <v/>
      </c>
    </row>
    <row r="134">
      <c r="A134" s="7" t="n"/>
      <c r="B134" s="8" t="n"/>
      <c r="C134" s="7" t="n"/>
      <c r="D134" s="7" t="n"/>
      <c r="E134" s="7" t="n"/>
      <c r="F134" s="12" t="n"/>
      <c r="G134" s="12" t="n"/>
      <c r="H134" s="8" t="n"/>
      <c r="I134" s="10">
        <f>IF($A134="","",IF($H134="","Open","Closed"))</f>
        <v/>
      </c>
      <c r="J134" s="9">
        <f>IF($A134="","",IF($B134="","",IF($H134="",TODAY()-$B134,$H134-$B134)))</f>
        <v/>
      </c>
      <c r="K134" s="13">
        <f>IF($A134="","",$F134-$G134)</f>
        <v/>
      </c>
      <c r="L134" s="10">
        <f>IF($A134="","",IFERROR(INDEX(Shipments!$B$5:$B$204,MATCH($A134,Shipments!$A$5:$A$204,0))&amp;"",""))</f>
        <v/>
      </c>
      <c r="M134" s="9">
        <f>IF($A134="","",IFERROR(INDEX(Shipments!$E$5:$E$204,MATCH($A134,Shipments!$A$5:$A$204,0)),""))</f>
        <v/>
      </c>
    </row>
    <row r="135">
      <c r="A135" s="7" t="n"/>
      <c r="B135" s="8" t="n"/>
      <c r="C135" s="7" t="n"/>
      <c r="D135" s="7" t="n"/>
      <c r="E135" s="7" t="n"/>
      <c r="F135" s="12" t="n"/>
      <c r="G135" s="12" t="n"/>
      <c r="H135" s="8" t="n"/>
      <c r="I135" s="10">
        <f>IF($A135="","",IF($H135="","Open","Closed"))</f>
        <v/>
      </c>
      <c r="J135" s="9">
        <f>IF($A135="","",IF($B135="","",IF($H135="",TODAY()-$B135,$H135-$B135)))</f>
        <v/>
      </c>
      <c r="K135" s="13">
        <f>IF($A135="","",$F135-$G135)</f>
        <v/>
      </c>
      <c r="L135" s="10">
        <f>IF($A135="","",IFERROR(INDEX(Shipments!$B$5:$B$204,MATCH($A135,Shipments!$A$5:$A$204,0))&amp;"",""))</f>
        <v/>
      </c>
      <c r="M135" s="9">
        <f>IF($A135="","",IFERROR(INDEX(Shipments!$E$5:$E$204,MATCH($A135,Shipments!$A$5:$A$204,0)),""))</f>
        <v/>
      </c>
    </row>
    <row r="136">
      <c r="A136" s="7" t="n"/>
      <c r="B136" s="8" t="n"/>
      <c r="C136" s="7" t="n"/>
      <c r="D136" s="7" t="n"/>
      <c r="E136" s="7" t="n"/>
      <c r="F136" s="12" t="n"/>
      <c r="G136" s="12" t="n"/>
      <c r="H136" s="8" t="n"/>
      <c r="I136" s="10">
        <f>IF($A136="","",IF($H136="","Open","Closed"))</f>
        <v/>
      </c>
      <c r="J136" s="9">
        <f>IF($A136="","",IF($B136="","",IF($H136="",TODAY()-$B136,$H136-$B136)))</f>
        <v/>
      </c>
      <c r="K136" s="13">
        <f>IF($A136="","",$F136-$G136)</f>
        <v/>
      </c>
      <c r="L136" s="10">
        <f>IF($A136="","",IFERROR(INDEX(Shipments!$B$5:$B$204,MATCH($A136,Shipments!$A$5:$A$204,0))&amp;"",""))</f>
        <v/>
      </c>
      <c r="M136" s="9">
        <f>IF($A136="","",IFERROR(INDEX(Shipments!$E$5:$E$204,MATCH($A136,Shipments!$A$5:$A$204,0)),""))</f>
        <v/>
      </c>
    </row>
    <row r="137">
      <c r="A137" s="7" t="n"/>
      <c r="B137" s="8" t="n"/>
      <c r="C137" s="7" t="n"/>
      <c r="D137" s="7" t="n"/>
      <c r="E137" s="7" t="n"/>
      <c r="F137" s="12" t="n"/>
      <c r="G137" s="12" t="n"/>
      <c r="H137" s="8" t="n"/>
      <c r="I137" s="10">
        <f>IF($A137="","",IF($H137="","Open","Closed"))</f>
        <v/>
      </c>
      <c r="J137" s="9">
        <f>IF($A137="","",IF($B137="","",IF($H137="",TODAY()-$B137,$H137-$B137)))</f>
        <v/>
      </c>
      <c r="K137" s="13">
        <f>IF($A137="","",$F137-$G137)</f>
        <v/>
      </c>
      <c r="L137" s="10">
        <f>IF($A137="","",IFERROR(INDEX(Shipments!$B$5:$B$204,MATCH($A137,Shipments!$A$5:$A$204,0))&amp;"",""))</f>
        <v/>
      </c>
      <c r="M137" s="9">
        <f>IF($A137="","",IFERROR(INDEX(Shipments!$E$5:$E$204,MATCH($A137,Shipments!$A$5:$A$204,0)),""))</f>
        <v/>
      </c>
    </row>
    <row r="138">
      <c r="A138" s="7" t="n"/>
      <c r="B138" s="8" t="n"/>
      <c r="C138" s="7" t="n"/>
      <c r="D138" s="7" t="n"/>
      <c r="E138" s="7" t="n"/>
      <c r="F138" s="12" t="n"/>
      <c r="G138" s="12" t="n"/>
      <c r="H138" s="8" t="n"/>
      <c r="I138" s="10">
        <f>IF($A138="","",IF($H138="","Open","Closed"))</f>
        <v/>
      </c>
      <c r="J138" s="9">
        <f>IF($A138="","",IF($B138="","",IF($H138="",TODAY()-$B138,$H138-$B138)))</f>
        <v/>
      </c>
      <c r="K138" s="13">
        <f>IF($A138="","",$F138-$G138)</f>
        <v/>
      </c>
      <c r="L138" s="10">
        <f>IF($A138="","",IFERROR(INDEX(Shipments!$B$5:$B$204,MATCH($A138,Shipments!$A$5:$A$204,0))&amp;"",""))</f>
        <v/>
      </c>
      <c r="M138" s="9">
        <f>IF($A138="","",IFERROR(INDEX(Shipments!$E$5:$E$204,MATCH($A138,Shipments!$A$5:$A$204,0)),""))</f>
        <v/>
      </c>
    </row>
    <row r="139">
      <c r="A139" s="7" t="n"/>
      <c r="B139" s="8" t="n"/>
      <c r="C139" s="7" t="n"/>
      <c r="D139" s="7" t="n"/>
      <c r="E139" s="7" t="n"/>
      <c r="F139" s="12" t="n"/>
      <c r="G139" s="12" t="n"/>
      <c r="H139" s="8" t="n"/>
      <c r="I139" s="10">
        <f>IF($A139="","",IF($H139="","Open","Closed"))</f>
        <v/>
      </c>
      <c r="J139" s="9">
        <f>IF($A139="","",IF($B139="","",IF($H139="",TODAY()-$B139,$H139-$B139)))</f>
        <v/>
      </c>
      <c r="K139" s="13">
        <f>IF($A139="","",$F139-$G139)</f>
        <v/>
      </c>
      <c r="L139" s="10">
        <f>IF($A139="","",IFERROR(INDEX(Shipments!$B$5:$B$204,MATCH($A139,Shipments!$A$5:$A$204,0))&amp;"",""))</f>
        <v/>
      </c>
      <c r="M139" s="9">
        <f>IF($A139="","",IFERROR(INDEX(Shipments!$E$5:$E$204,MATCH($A139,Shipments!$A$5:$A$204,0)),""))</f>
        <v/>
      </c>
    </row>
    <row r="140">
      <c r="A140" s="7" t="n"/>
      <c r="B140" s="8" t="n"/>
      <c r="C140" s="7" t="n"/>
      <c r="D140" s="7" t="n"/>
      <c r="E140" s="7" t="n"/>
      <c r="F140" s="12" t="n"/>
      <c r="G140" s="12" t="n"/>
      <c r="H140" s="8" t="n"/>
      <c r="I140" s="10">
        <f>IF($A140="","",IF($H140="","Open","Closed"))</f>
        <v/>
      </c>
      <c r="J140" s="9">
        <f>IF($A140="","",IF($B140="","",IF($H140="",TODAY()-$B140,$H140-$B140)))</f>
        <v/>
      </c>
      <c r="K140" s="13">
        <f>IF($A140="","",$F140-$G140)</f>
        <v/>
      </c>
      <c r="L140" s="10">
        <f>IF($A140="","",IFERROR(INDEX(Shipments!$B$5:$B$204,MATCH($A140,Shipments!$A$5:$A$204,0))&amp;"",""))</f>
        <v/>
      </c>
      <c r="M140" s="9">
        <f>IF($A140="","",IFERROR(INDEX(Shipments!$E$5:$E$204,MATCH($A140,Shipments!$A$5:$A$204,0)),""))</f>
        <v/>
      </c>
    </row>
    <row r="141">
      <c r="A141" s="7" t="n"/>
      <c r="B141" s="8" t="n"/>
      <c r="C141" s="7" t="n"/>
      <c r="D141" s="7" t="n"/>
      <c r="E141" s="7" t="n"/>
      <c r="F141" s="12" t="n"/>
      <c r="G141" s="12" t="n"/>
      <c r="H141" s="8" t="n"/>
      <c r="I141" s="10">
        <f>IF($A141="","",IF($H141="","Open","Closed"))</f>
        <v/>
      </c>
      <c r="J141" s="9">
        <f>IF($A141="","",IF($B141="","",IF($H141="",TODAY()-$B141,$H141-$B141)))</f>
        <v/>
      </c>
      <c r="K141" s="13">
        <f>IF($A141="","",$F141-$G141)</f>
        <v/>
      </c>
      <c r="L141" s="10">
        <f>IF($A141="","",IFERROR(INDEX(Shipments!$B$5:$B$204,MATCH($A141,Shipments!$A$5:$A$204,0))&amp;"",""))</f>
        <v/>
      </c>
      <c r="M141" s="9">
        <f>IF($A141="","",IFERROR(INDEX(Shipments!$E$5:$E$204,MATCH($A141,Shipments!$A$5:$A$204,0)),""))</f>
        <v/>
      </c>
    </row>
    <row r="142">
      <c r="A142" s="7" t="n"/>
      <c r="B142" s="8" t="n"/>
      <c r="C142" s="7" t="n"/>
      <c r="D142" s="7" t="n"/>
      <c r="E142" s="7" t="n"/>
      <c r="F142" s="12" t="n"/>
      <c r="G142" s="12" t="n"/>
      <c r="H142" s="8" t="n"/>
      <c r="I142" s="10">
        <f>IF($A142="","",IF($H142="","Open","Closed"))</f>
        <v/>
      </c>
      <c r="J142" s="9">
        <f>IF($A142="","",IF($B142="","",IF($H142="",TODAY()-$B142,$H142-$B142)))</f>
        <v/>
      </c>
      <c r="K142" s="13">
        <f>IF($A142="","",$F142-$G142)</f>
        <v/>
      </c>
      <c r="L142" s="10">
        <f>IF($A142="","",IFERROR(INDEX(Shipments!$B$5:$B$204,MATCH($A142,Shipments!$A$5:$A$204,0))&amp;"",""))</f>
        <v/>
      </c>
      <c r="M142" s="9">
        <f>IF($A142="","",IFERROR(INDEX(Shipments!$E$5:$E$204,MATCH($A142,Shipments!$A$5:$A$204,0)),""))</f>
        <v/>
      </c>
    </row>
    <row r="143">
      <c r="A143" s="7" t="n"/>
      <c r="B143" s="8" t="n"/>
      <c r="C143" s="7" t="n"/>
      <c r="D143" s="7" t="n"/>
      <c r="E143" s="7" t="n"/>
      <c r="F143" s="12" t="n"/>
      <c r="G143" s="12" t="n"/>
      <c r="H143" s="8" t="n"/>
      <c r="I143" s="10">
        <f>IF($A143="","",IF($H143="","Open","Closed"))</f>
        <v/>
      </c>
      <c r="J143" s="9">
        <f>IF($A143="","",IF($B143="","",IF($H143="",TODAY()-$B143,$H143-$B143)))</f>
        <v/>
      </c>
      <c r="K143" s="13">
        <f>IF($A143="","",$F143-$G143)</f>
        <v/>
      </c>
      <c r="L143" s="10">
        <f>IF($A143="","",IFERROR(INDEX(Shipments!$B$5:$B$204,MATCH($A143,Shipments!$A$5:$A$204,0))&amp;"",""))</f>
        <v/>
      </c>
      <c r="M143" s="9">
        <f>IF($A143="","",IFERROR(INDEX(Shipments!$E$5:$E$204,MATCH($A143,Shipments!$A$5:$A$204,0)),""))</f>
        <v/>
      </c>
    </row>
    <row r="144">
      <c r="A144" s="7" t="n"/>
      <c r="B144" s="8" t="n"/>
      <c r="C144" s="7" t="n"/>
      <c r="D144" s="7" t="n"/>
      <c r="E144" s="7" t="n"/>
      <c r="F144" s="12" t="n"/>
      <c r="G144" s="12" t="n"/>
      <c r="H144" s="8" t="n"/>
      <c r="I144" s="10">
        <f>IF($A144="","",IF($H144="","Open","Closed"))</f>
        <v/>
      </c>
      <c r="J144" s="9">
        <f>IF($A144="","",IF($B144="","",IF($H144="",TODAY()-$B144,$H144-$B144)))</f>
        <v/>
      </c>
      <c r="K144" s="13">
        <f>IF($A144="","",$F144-$G144)</f>
        <v/>
      </c>
      <c r="L144" s="10">
        <f>IF($A144="","",IFERROR(INDEX(Shipments!$B$5:$B$204,MATCH($A144,Shipments!$A$5:$A$204,0))&amp;"",""))</f>
        <v/>
      </c>
      <c r="M144" s="9">
        <f>IF($A144="","",IFERROR(INDEX(Shipments!$E$5:$E$204,MATCH($A144,Shipments!$A$5:$A$204,0)),""))</f>
        <v/>
      </c>
    </row>
    <row r="145">
      <c r="A145" s="7" t="n"/>
      <c r="B145" s="8" t="n"/>
      <c r="C145" s="7" t="n"/>
      <c r="D145" s="7" t="n"/>
      <c r="E145" s="7" t="n"/>
      <c r="F145" s="12" t="n"/>
      <c r="G145" s="12" t="n"/>
      <c r="H145" s="8" t="n"/>
      <c r="I145" s="10">
        <f>IF($A145="","",IF($H145="","Open","Closed"))</f>
        <v/>
      </c>
      <c r="J145" s="9">
        <f>IF($A145="","",IF($B145="","",IF($H145="",TODAY()-$B145,$H145-$B145)))</f>
        <v/>
      </c>
      <c r="K145" s="13">
        <f>IF($A145="","",$F145-$G145)</f>
        <v/>
      </c>
      <c r="L145" s="10">
        <f>IF($A145="","",IFERROR(INDEX(Shipments!$B$5:$B$204,MATCH($A145,Shipments!$A$5:$A$204,0))&amp;"",""))</f>
        <v/>
      </c>
      <c r="M145" s="9">
        <f>IF($A145="","",IFERROR(INDEX(Shipments!$E$5:$E$204,MATCH($A145,Shipments!$A$5:$A$204,0)),""))</f>
        <v/>
      </c>
    </row>
    <row r="146">
      <c r="A146" s="7" t="n"/>
      <c r="B146" s="8" t="n"/>
      <c r="C146" s="7" t="n"/>
      <c r="D146" s="7" t="n"/>
      <c r="E146" s="7" t="n"/>
      <c r="F146" s="12" t="n"/>
      <c r="G146" s="12" t="n"/>
      <c r="H146" s="8" t="n"/>
      <c r="I146" s="10">
        <f>IF($A146="","",IF($H146="","Open","Closed"))</f>
        <v/>
      </c>
      <c r="J146" s="9">
        <f>IF($A146="","",IF($B146="","",IF($H146="",TODAY()-$B146,$H146-$B146)))</f>
        <v/>
      </c>
      <c r="K146" s="13">
        <f>IF($A146="","",$F146-$G146)</f>
        <v/>
      </c>
      <c r="L146" s="10">
        <f>IF($A146="","",IFERROR(INDEX(Shipments!$B$5:$B$204,MATCH($A146,Shipments!$A$5:$A$204,0))&amp;"",""))</f>
        <v/>
      </c>
      <c r="M146" s="9">
        <f>IF($A146="","",IFERROR(INDEX(Shipments!$E$5:$E$204,MATCH($A146,Shipments!$A$5:$A$204,0)),""))</f>
        <v/>
      </c>
    </row>
    <row r="147">
      <c r="A147" s="7" t="n"/>
      <c r="B147" s="8" t="n"/>
      <c r="C147" s="7" t="n"/>
      <c r="D147" s="7" t="n"/>
      <c r="E147" s="7" t="n"/>
      <c r="F147" s="12" t="n"/>
      <c r="G147" s="12" t="n"/>
      <c r="H147" s="8" t="n"/>
      <c r="I147" s="10">
        <f>IF($A147="","",IF($H147="","Open","Closed"))</f>
        <v/>
      </c>
      <c r="J147" s="9">
        <f>IF($A147="","",IF($B147="","",IF($H147="",TODAY()-$B147,$H147-$B147)))</f>
        <v/>
      </c>
      <c r="K147" s="13">
        <f>IF($A147="","",$F147-$G147)</f>
        <v/>
      </c>
      <c r="L147" s="10">
        <f>IF($A147="","",IFERROR(INDEX(Shipments!$B$5:$B$204,MATCH($A147,Shipments!$A$5:$A$204,0))&amp;"",""))</f>
        <v/>
      </c>
      <c r="M147" s="9">
        <f>IF($A147="","",IFERROR(INDEX(Shipments!$E$5:$E$204,MATCH($A147,Shipments!$A$5:$A$204,0)),""))</f>
        <v/>
      </c>
    </row>
    <row r="148">
      <c r="A148" s="7" t="n"/>
      <c r="B148" s="8" t="n"/>
      <c r="C148" s="7" t="n"/>
      <c r="D148" s="7" t="n"/>
      <c r="E148" s="7" t="n"/>
      <c r="F148" s="12" t="n"/>
      <c r="G148" s="12" t="n"/>
      <c r="H148" s="8" t="n"/>
      <c r="I148" s="10">
        <f>IF($A148="","",IF($H148="","Open","Closed"))</f>
        <v/>
      </c>
      <c r="J148" s="9">
        <f>IF($A148="","",IF($B148="","",IF($H148="",TODAY()-$B148,$H148-$B148)))</f>
        <v/>
      </c>
      <c r="K148" s="13">
        <f>IF($A148="","",$F148-$G148)</f>
        <v/>
      </c>
      <c r="L148" s="10">
        <f>IF($A148="","",IFERROR(INDEX(Shipments!$B$5:$B$204,MATCH($A148,Shipments!$A$5:$A$204,0))&amp;"",""))</f>
        <v/>
      </c>
      <c r="M148" s="9">
        <f>IF($A148="","",IFERROR(INDEX(Shipments!$E$5:$E$204,MATCH($A148,Shipments!$A$5:$A$204,0)),""))</f>
        <v/>
      </c>
    </row>
    <row r="149">
      <c r="A149" s="7" t="n"/>
      <c r="B149" s="8" t="n"/>
      <c r="C149" s="7" t="n"/>
      <c r="D149" s="7" t="n"/>
      <c r="E149" s="7" t="n"/>
      <c r="F149" s="12" t="n"/>
      <c r="G149" s="12" t="n"/>
      <c r="H149" s="8" t="n"/>
      <c r="I149" s="10">
        <f>IF($A149="","",IF($H149="","Open","Closed"))</f>
        <v/>
      </c>
      <c r="J149" s="9">
        <f>IF($A149="","",IF($B149="","",IF($H149="",TODAY()-$B149,$H149-$B149)))</f>
        <v/>
      </c>
      <c r="K149" s="13">
        <f>IF($A149="","",$F149-$G149)</f>
        <v/>
      </c>
      <c r="L149" s="10">
        <f>IF($A149="","",IFERROR(INDEX(Shipments!$B$5:$B$204,MATCH($A149,Shipments!$A$5:$A$204,0))&amp;"",""))</f>
        <v/>
      </c>
      <c r="M149" s="9">
        <f>IF($A149="","",IFERROR(INDEX(Shipments!$E$5:$E$204,MATCH($A149,Shipments!$A$5:$A$204,0)),""))</f>
        <v/>
      </c>
    </row>
    <row r="150">
      <c r="A150" s="7" t="n"/>
      <c r="B150" s="8" t="n"/>
      <c r="C150" s="7" t="n"/>
      <c r="D150" s="7" t="n"/>
      <c r="E150" s="7" t="n"/>
      <c r="F150" s="12" t="n"/>
      <c r="G150" s="12" t="n"/>
      <c r="H150" s="8" t="n"/>
      <c r="I150" s="10">
        <f>IF($A150="","",IF($H150="","Open","Closed"))</f>
        <v/>
      </c>
      <c r="J150" s="9">
        <f>IF($A150="","",IF($B150="","",IF($H150="",TODAY()-$B150,$H150-$B150)))</f>
        <v/>
      </c>
      <c r="K150" s="13">
        <f>IF($A150="","",$F150-$G150)</f>
        <v/>
      </c>
      <c r="L150" s="10">
        <f>IF($A150="","",IFERROR(INDEX(Shipments!$B$5:$B$204,MATCH($A150,Shipments!$A$5:$A$204,0))&amp;"",""))</f>
        <v/>
      </c>
      <c r="M150" s="9">
        <f>IF($A150="","",IFERROR(INDEX(Shipments!$E$5:$E$204,MATCH($A150,Shipments!$A$5:$A$204,0)),""))</f>
        <v/>
      </c>
    </row>
    <row r="151">
      <c r="A151" s="7" t="n"/>
      <c r="B151" s="8" t="n"/>
      <c r="C151" s="7" t="n"/>
      <c r="D151" s="7" t="n"/>
      <c r="E151" s="7" t="n"/>
      <c r="F151" s="12" t="n"/>
      <c r="G151" s="12" t="n"/>
      <c r="H151" s="8" t="n"/>
      <c r="I151" s="10">
        <f>IF($A151="","",IF($H151="","Open","Closed"))</f>
        <v/>
      </c>
      <c r="J151" s="9">
        <f>IF($A151="","",IF($B151="","",IF($H151="",TODAY()-$B151,$H151-$B151)))</f>
        <v/>
      </c>
      <c r="K151" s="13">
        <f>IF($A151="","",$F151-$G151)</f>
        <v/>
      </c>
      <c r="L151" s="10">
        <f>IF($A151="","",IFERROR(INDEX(Shipments!$B$5:$B$204,MATCH($A151,Shipments!$A$5:$A$204,0))&amp;"",""))</f>
        <v/>
      </c>
      <c r="M151" s="9">
        <f>IF($A151="","",IFERROR(INDEX(Shipments!$E$5:$E$204,MATCH($A151,Shipments!$A$5:$A$204,0)),""))</f>
        <v/>
      </c>
    </row>
    <row r="152">
      <c r="A152" s="7" t="n"/>
      <c r="B152" s="8" t="n"/>
      <c r="C152" s="7" t="n"/>
      <c r="D152" s="7" t="n"/>
      <c r="E152" s="7" t="n"/>
      <c r="F152" s="12" t="n"/>
      <c r="G152" s="12" t="n"/>
      <c r="H152" s="8" t="n"/>
      <c r="I152" s="10">
        <f>IF($A152="","",IF($H152="","Open","Closed"))</f>
        <v/>
      </c>
      <c r="J152" s="9">
        <f>IF($A152="","",IF($B152="","",IF($H152="",TODAY()-$B152,$H152-$B152)))</f>
        <v/>
      </c>
      <c r="K152" s="13">
        <f>IF($A152="","",$F152-$G152)</f>
        <v/>
      </c>
      <c r="L152" s="10">
        <f>IF($A152="","",IFERROR(INDEX(Shipments!$B$5:$B$204,MATCH($A152,Shipments!$A$5:$A$204,0))&amp;"",""))</f>
        <v/>
      </c>
      <c r="M152" s="9">
        <f>IF($A152="","",IFERROR(INDEX(Shipments!$E$5:$E$204,MATCH($A152,Shipments!$A$5:$A$204,0)),""))</f>
        <v/>
      </c>
    </row>
    <row r="153">
      <c r="A153" s="7" t="n"/>
      <c r="B153" s="8" t="n"/>
      <c r="C153" s="7" t="n"/>
      <c r="D153" s="7" t="n"/>
      <c r="E153" s="7" t="n"/>
      <c r="F153" s="12" t="n"/>
      <c r="G153" s="12" t="n"/>
      <c r="H153" s="8" t="n"/>
      <c r="I153" s="10">
        <f>IF($A153="","",IF($H153="","Open","Closed"))</f>
        <v/>
      </c>
      <c r="J153" s="9">
        <f>IF($A153="","",IF($B153="","",IF($H153="",TODAY()-$B153,$H153-$B153)))</f>
        <v/>
      </c>
      <c r="K153" s="13">
        <f>IF($A153="","",$F153-$G153)</f>
        <v/>
      </c>
      <c r="L153" s="10">
        <f>IF($A153="","",IFERROR(INDEX(Shipments!$B$5:$B$204,MATCH($A153,Shipments!$A$5:$A$204,0))&amp;"",""))</f>
        <v/>
      </c>
      <c r="M153" s="9">
        <f>IF($A153="","",IFERROR(INDEX(Shipments!$E$5:$E$204,MATCH($A153,Shipments!$A$5:$A$204,0)),""))</f>
        <v/>
      </c>
    </row>
    <row r="154">
      <c r="A154" s="7" t="n"/>
      <c r="B154" s="8" t="n"/>
      <c r="C154" s="7" t="n"/>
      <c r="D154" s="7" t="n"/>
      <c r="E154" s="7" t="n"/>
      <c r="F154" s="12" t="n"/>
      <c r="G154" s="12" t="n"/>
      <c r="H154" s="8" t="n"/>
      <c r="I154" s="10">
        <f>IF($A154="","",IF($H154="","Open","Closed"))</f>
        <v/>
      </c>
      <c r="J154" s="9">
        <f>IF($A154="","",IF($B154="","",IF($H154="",TODAY()-$B154,$H154-$B154)))</f>
        <v/>
      </c>
      <c r="K154" s="13">
        <f>IF($A154="","",$F154-$G154)</f>
        <v/>
      </c>
      <c r="L154" s="10">
        <f>IF($A154="","",IFERROR(INDEX(Shipments!$B$5:$B$204,MATCH($A154,Shipments!$A$5:$A$204,0))&amp;"",""))</f>
        <v/>
      </c>
      <c r="M154" s="9">
        <f>IF($A154="","",IFERROR(INDEX(Shipments!$E$5:$E$204,MATCH($A154,Shipments!$A$5:$A$204,0)),""))</f>
        <v/>
      </c>
    </row>
    <row r="155">
      <c r="A155" s="7" t="n"/>
      <c r="B155" s="8" t="n"/>
      <c r="C155" s="7" t="n"/>
      <c r="D155" s="7" t="n"/>
      <c r="E155" s="7" t="n"/>
      <c r="F155" s="12" t="n"/>
      <c r="G155" s="12" t="n"/>
      <c r="H155" s="8" t="n"/>
      <c r="I155" s="10">
        <f>IF($A155="","",IF($H155="","Open","Closed"))</f>
        <v/>
      </c>
      <c r="J155" s="9">
        <f>IF($A155="","",IF($B155="","",IF($H155="",TODAY()-$B155,$H155-$B155)))</f>
        <v/>
      </c>
      <c r="K155" s="13">
        <f>IF($A155="","",$F155-$G155)</f>
        <v/>
      </c>
      <c r="L155" s="10">
        <f>IF($A155="","",IFERROR(INDEX(Shipments!$B$5:$B$204,MATCH($A155,Shipments!$A$5:$A$204,0))&amp;"",""))</f>
        <v/>
      </c>
      <c r="M155" s="9">
        <f>IF($A155="","",IFERROR(INDEX(Shipments!$E$5:$E$204,MATCH($A155,Shipments!$A$5:$A$204,0)),""))</f>
        <v/>
      </c>
    </row>
    <row r="156">
      <c r="A156" s="7" t="n"/>
      <c r="B156" s="8" t="n"/>
      <c r="C156" s="7" t="n"/>
      <c r="D156" s="7" t="n"/>
      <c r="E156" s="7" t="n"/>
      <c r="F156" s="12" t="n"/>
      <c r="G156" s="12" t="n"/>
      <c r="H156" s="8" t="n"/>
      <c r="I156" s="10">
        <f>IF($A156="","",IF($H156="","Open","Closed"))</f>
        <v/>
      </c>
      <c r="J156" s="9">
        <f>IF($A156="","",IF($B156="","",IF($H156="",TODAY()-$B156,$H156-$B156)))</f>
        <v/>
      </c>
      <c r="K156" s="13">
        <f>IF($A156="","",$F156-$G156)</f>
        <v/>
      </c>
      <c r="L156" s="10">
        <f>IF($A156="","",IFERROR(INDEX(Shipments!$B$5:$B$204,MATCH($A156,Shipments!$A$5:$A$204,0))&amp;"",""))</f>
        <v/>
      </c>
      <c r="M156" s="9">
        <f>IF($A156="","",IFERROR(INDEX(Shipments!$E$5:$E$204,MATCH($A156,Shipments!$A$5:$A$204,0)),""))</f>
        <v/>
      </c>
    </row>
    <row r="157">
      <c r="A157" s="7" t="n"/>
      <c r="B157" s="8" t="n"/>
      <c r="C157" s="7" t="n"/>
      <c r="D157" s="7" t="n"/>
      <c r="E157" s="7" t="n"/>
      <c r="F157" s="12" t="n"/>
      <c r="G157" s="12" t="n"/>
      <c r="H157" s="8" t="n"/>
      <c r="I157" s="10">
        <f>IF($A157="","",IF($H157="","Open","Closed"))</f>
        <v/>
      </c>
      <c r="J157" s="9">
        <f>IF($A157="","",IF($B157="","",IF($H157="",TODAY()-$B157,$H157-$B157)))</f>
        <v/>
      </c>
      <c r="K157" s="13">
        <f>IF($A157="","",$F157-$G157)</f>
        <v/>
      </c>
      <c r="L157" s="10">
        <f>IF($A157="","",IFERROR(INDEX(Shipments!$B$5:$B$204,MATCH($A157,Shipments!$A$5:$A$204,0))&amp;"",""))</f>
        <v/>
      </c>
      <c r="M157" s="9">
        <f>IF($A157="","",IFERROR(INDEX(Shipments!$E$5:$E$204,MATCH($A157,Shipments!$A$5:$A$204,0)),""))</f>
        <v/>
      </c>
    </row>
    <row r="158">
      <c r="A158" s="7" t="n"/>
      <c r="B158" s="8" t="n"/>
      <c r="C158" s="7" t="n"/>
      <c r="D158" s="7" t="n"/>
      <c r="E158" s="7" t="n"/>
      <c r="F158" s="12" t="n"/>
      <c r="G158" s="12" t="n"/>
      <c r="H158" s="8" t="n"/>
      <c r="I158" s="10">
        <f>IF($A158="","",IF($H158="","Open","Closed"))</f>
        <v/>
      </c>
      <c r="J158" s="9">
        <f>IF($A158="","",IF($B158="","",IF($H158="",TODAY()-$B158,$H158-$B158)))</f>
        <v/>
      </c>
      <c r="K158" s="13">
        <f>IF($A158="","",$F158-$G158)</f>
        <v/>
      </c>
      <c r="L158" s="10">
        <f>IF($A158="","",IFERROR(INDEX(Shipments!$B$5:$B$204,MATCH($A158,Shipments!$A$5:$A$204,0))&amp;"",""))</f>
        <v/>
      </c>
      <c r="M158" s="9">
        <f>IF($A158="","",IFERROR(INDEX(Shipments!$E$5:$E$204,MATCH($A158,Shipments!$A$5:$A$204,0)),""))</f>
        <v/>
      </c>
    </row>
    <row r="159">
      <c r="A159" s="7" t="n"/>
      <c r="B159" s="8" t="n"/>
      <c r="C159" s="7" t="n"/>
      <c r="D159" s="7" t="n"/>
      <c r="E159" s="7" t="n"/>
      <c r="F159" s="12" t="n"/>
      <c r="G159" s="12" t="n"/>
      <c r="H159" s="8" t="n"/>
      <c r="I159" s="10">
        <f>IF($A159="","",IF($H159="","Open","Closed"))</f>
        <v/>
      </c>
      <c r="J159" s="9">
        <f>IF($A159="","",IF($B159="","",IF($H159="",TODAY()-$B159,$H159-$B159)))</f>
        <v/>
      </c>
      <c r="K159" s="13">
        <f>IF($A159="","",$F159-$G159)</f>
        <v/>
      </c>
      <c r="L159" s="10">
        <f>IF($A159="","",IFERROR(INDEX(Shipments!$B$5:$B$204,MATCH($A159,Shipments!$A$5:$A$204,0))&amp;"",""))</f>
        <v/>
      </c>
      <c r="M159" s="9">
        <f>IF($A159="","",IFERROR(INDEX(Shipments!$E$5:$E$204,MATCH($A159,Shipments!$A$5:$A$204,0)),""))</f>
        <v/>
      </c>
    </row>
    <row r="160">
      <c r="A160" s="7" t="n"/>
      <c r="B160" s="8" t="n"/>
      <c r="C160" s="7" t="n"/>
      <c r="D160" s="7" t="n"/>
      <c r="E160" s="7" t="n"/>
      <c r="F160" s="12" t="n"/>
      <c r="G160" s="12" t="n"/>
      <c r="H160" s="8" t="n"/>
      <c r="I160" s="10">
        <f>IF($A160="","",IF($H160="","Open","Closed"))</f>
        <v/>
      </c>
      <c r="J160" s="9">
        <f>IF($A160="","",IF($B160="","",IF($H160="",TODAY()-$B160,$H160-$B160)))</f>
        <v/>
      </c>
      <c r="K160" s="13">
        <f>IF($A160="","",$F160-$G160)</f>
        <v/>
      </c>
      <c r="L160" s="10">
        <f>IF($A160="","",IFERROR(INDEX(Shipments!$B$5:$B$204,MATCH($A160,Shipments!$A$5:$A$204,0))&amp;"",""))</f>
        <v/>
      </c>
      <c r="M160" s="9">
        <f>IF($A160="","",IFERROR(INDEX(Shipments!$E$5:$E$204,MATCH($A160,Shipments!$A$5:$A$204,0)),""))</f>
        <v/>
      </c>
    </row>
    <row r="161">
      <c r="A161" s="7" t="n"/>
      <c r="B161" s="8" t="n"/>
      <c r="C161" s="7" t="n"/>
      <c r="D161" s="7" t="n"/>
      <c r="E161" s="7" t="n"/>
      <c r="F161" s="12" t="n"/>
      <c r="G161" s="12" t="n"/>
      <c r="H161" s="8" t="n"/>
      <c r="I161" s="10">
        <f>IF($A161="","",IF($H161="","Open","Closed"))</f>
        <v/>
      </c>
      <c r="J161" s="9">
        <f>IF($A161="","",IF($B161="","",IF($H161="",TODAY()-$B161,$H161-$B161)))</f>
        <v/>
      </c>
      <c r="K161" s="13">
        <f>IF($A161="","",$F161-$G161)</f>
        <v/>
      </c>
      <c r="L161" s="10">
        <f>IF($A161="","",IFERROR(INDEX(Shipments!$B$5:$B$204,MATCH($A161,Shipments!$A$5:$A$204,0))&amp;"",""))</f>
        <v/>
      </c>
      <c r="M161" s="9">
        <f>IF($A161="","",IFERROR(INDEX(Shipments!$E$5:$E$204,MATCH($A161,Shipments!$A$5:$A$204,0)),""))</f>
        <v/>
      </c>
    </row>
    <row r="162">
      <c r="A162" s="7" t="n"/>
      <c r="B162" s="8" t="n"/>
      <c r="C162" s="7" t="n"/>
      <c r="D162" s="7" t="n"/>
      <c r="E162" s="7" t="n"/>
      <c r="F162" s="12" t="n"/>
      <c r="G162" s="12" t="n"/>
      <c r="H162" s="8" t="n"/>
      <c r="I162" s="10">
        <f>IF($A162="","",IF($H162="","Open","Closed"))</f>
        <v/>
      </c>
      <c r="J162" s="9">
        <f>IF($A162="","",IF($B162="","",IF($H162="",TODAY()-$B162,$H162-$B162)))</f>
        <v/>
      </c>
      <c r="K162" s="13">
        <f>IF($A162="","",$F162-$G162)</f>
        <v/>
      </c>
      <c r="L162" s="10">
        <f>IF($A162="","",IFERROR(INDEX(Shipments!$B$5:$B$204,MATCH($A162,Shipments!$A$5:$A$204,0))&amp;"",""))</f>
        <v/>
      </c>
      <c r="M162" s="9">
        <f>IF($A162="","",IFERROR(INDEX(Shipments!$E$5:$E$204,MATCH($A162,Shipments!$A$5:$A$204,0)),""))</f>
        <v/>
      </c>
    </row>
    <row r="163">
      <c r="A163" s="7" t="n"/>
      <c r="B163" s="8" t="n"/>
      <c r="C163" s="7" t="n"/>
      <c r="D163" s="7" t="n"/>
      <c r="E163" s="7" t="n"/>
      <c r="F163" s="12" t="n"/>
      <c r="G163" s="12" t="n"/>
      <c r="H163" s="8" t="n"/>
      <c r="I163" s="10">
        <f>IF($A163="","",IF($H163="","Open","Closed"))</f>
        <v/>
      </c>
      <c r="J163" s="9">
        <f>IF($A163="","",IF($B163="","",IF($H163="",TODAY()-$B163,$H163-$B163)))</f>
        <v/>
      </c>
      <c r="K163" s="13">
        <f>IF($A163="","",$F163-$G163)</f>
        <v/>
      </c>
      <c r="L163" s="10">
        <f>IF($A163="","",IFERROR(INDEX(Shipments!$B$5:$B$204,MATCH($A163,Shipments!$A$5:$A$204,0))&amp;"",""))</f>
        <v/>
      </c>
      <c r="M163" s="9">
        <f>IF($A163="","",IFERROR(INDEX(Shipments!$E$5:$E$204,MATCH($A163,Shipments!$A$5:$A$204,0)),""))</f>
        <v/>
      </c>
    </row>
    <row r="164">
      <c r="A164" s="7" t="n"/>
      <c r="B164" s="8" t="n"/>
      <c r="C164" s="7" t="n"/>
      <c r="D164" s="7" t="n"/>
      <c r="E164" s="7" t="n"/>
      <c r="F164" s="12" t="n"/>
      <c r="G164" s="12" t="n"/>
      <c r="H164" s="8" t="n"/>
      <c r="I164" s="10">
        <f>IF($A164="","",IF($H164="","Open","Closed"))</f>
        <v/>
      </c>
      <c r="J164" s="9">
        <f>IF($A164="","",IF($B164="","",IF($H164="",TODAY()-$B164,$H164-$B164)))</f>
        <v/>
      </c>
      <c r="K164" s="13">
        <f>IF($A164="","",$F164-$G164)</f>
        <v/>
      </c>
      <c r="L164" s="10">
        <f>IF($A164="","",IFERROR(INDEX(Shipments!$B$5:$B$204,MATCH($A164,Shipments!$A$5:$A$204,0))&amp;"",""))</f>
        <v/>
      </c>
      <c r="M164" s="9">
        <f>IF($A164="","",IFERROR(INDEX(Shipments!$E$5:$E$204,MATCH($A164,Shipments!$A$5:$A$204,0)),""))</f>
        <v/>
      </c>
    </row>
    <row r="165">
      <c r="A165" s="7" t="n"/>
      <c r="B165" s="8" t="n"/>
      <c r="C165" s="7" t="n"/>
      <c r="D165" s="7" t="n"/>
      <c r="E165" s="7" t="n"/>
      <c r="F165" s="12" t="n"/>
      <c r="G165" s="12" t="n"/>
      <c r="H165" s="8" t="n"/>
      <c r="I165" s="10">
        <f>IF($A165="","",IF($H165="","Open","Closed"))</f>
        <v/>
      </c>
      <c r="J165" s="9">
        <f>IF($A165="","",IF($B165="","",IF($H165="",TODAY()-$B165,$H165-$B165)))</f>
        <v/>
      </c>
      <c r="K165" s="13">
        <f>IF($A165="","",$F165-$G165)</f>
        <v/>
      </c>
      <c r="L165" s="10">
        <f>IF($A165="","",IFERROR(INDEX(Shipments!$B$5:$B$204,MATCH($A165,Shipments!$A$5:$A$204,0))&amp;"",""))</f>
        <v/>
      </c>
      <c r="M165" s="9">
        <f>IF($A165="","",IFERROR(INDEX(Shipments!$E$5:$E$204,MATCH($A165,Shipments!$A$5:$A$204,0)),""))</f>
        <v/>
      </c>
    </row>
    <row r="166">
      <c r="A166" s="7" t="n"/>
      <c r="B166" s="8" t="n"/>
      <c r="C166" s="7" t="n"/>
      <c r="D166" s="7" t="n"/>
      <c r="E166" s="7" t="n"/>
      <c r="F166" s="12" t="n"/>
      <c r="G166" s="12" t="n"/>
      <c r="H166" s="8" t="n"/>
      <c r="I166" s="10">
        <f>IF($A166="","",IF($H166="","Open","Closed"))</f>
        <v/>
      </c>
      <c r="J166" s="9">
        <f>IF($A166="","",IF($B166="","",IF($H166="",TODAY()-$B166,$H166-$B166)))</f>
        <v/>
      </c>
      <c r="K166" s="13">
        <f>IF($A166="","",$F166-$G166)</f>
        <v/>
      </c>
      <c r="L166" s="10">
        <f>IF($A166="","",IFERROR(INDEX(Shipments!$B$5:$B$204,MATCH($A166,Shipments!$A$5:$A$204,0))&amp;"",""))</f>
        <v/>
      </c>
      <c r="M166" s="9">
        <f>IF($A166="","",IFERROR(INDEX(Shipments!$E$5:$E$204,MATCH($A166,Shipments!$A$5:$A$204,0)),""))</f>
        <v/>
      </c>
    </row>
    <row r="167">
      <c r="A167" s="7" t="n"/>
      <c r="B167" s="8" t="n"/>
      <c r="C167" s="7" t="n"/>
      <c r="D167" s="7" t="n"/>
      <c r="E167" s="7" t="n"/>
      <c r="F167" s="12" t="n"/>
      <c r="G167" s="12" t="n"/>
      <c r="H167" s="8" t="n"/>
      <c r="I167" s="10">
        <f>IF($A167="","",IF($H167="","Open","Closed"))</f>
        <v/>
      </c>
      <c r="J167" s="9">
        <f>IF($A167="","",IF($B167="","",IF($H167="",TODAY()-$B167,$H167-$B167)))</f>
        <v/>
      </c>
      <c r="K167" s="13">
        <f>IF($A167="","",$F167-$G167)</f>
        <v/>
      </c>
      <c r="L167" s="10">
        <f>IF($A167="","",IFERROR(INDEX(Shipments!$B$5:$B$204,MATCH($A167,Shipments!$A$5:$A$204,0))&amp;"",""))</f>
        <v/>
      </c>
      <c r="M167" s="9">
        <f>IF($A167="","",IFERROR(INDEX(Shipments!$E$5:$E$204,MATCH($A167,Shipments!$A$5:$A$204,0)),""))</f>
        <v/>
      </c>
    </row>
    <row r="168">
      <c r="A168" s="7" t="n"/>
      <c r="B168" s="8" t="n"/>
      <c r="C168" s="7" t="n"/>
      <c r="D168" s="7" t="n"/>
      <c r="E168" s="7" t="n"/>
      <c r="F168" s="12" t="n"/>
      <c r="G168" s="12" t="n"/>
      <c r="H168" s="8" t="n"/>
      <c r="I168" s="10">
        <f>IF($A168="","",IF($H168="","Open","Closed"))</f>
        <v/>
      </c>
      <c r="J168" s="9">
        <f>IF($A168="","",IF($B168="","",IF($H168="",TODAY()-$B168,$H168-$B168)))</f>
        <v/>
      </c>
      <c r="K168" s="13">
        <f>IF($A168="","",$F168-$G168)</f>
        <v/>
      </c>
      <c r="L168" s="10">
        <f>IF($A168="","",IFERROR(INDEX(Shipments!$B$5:$B$204,MATCH($A168,Shipments!$A$5:$A$204,0))&amp;"",""))</f>
        <v/>
      </c>
      <c r="M168" s="9">
        <f>IF($A168="","",IFERROR(INDEX(Shipments!$E$5:$E$204,MATCH($A168,Shipments!$A$5:$A$204,0)),""))</f>
        <v/>
      </c>
    </row>
    <row r="169">
      <c r="A169" s="7" t="n"/>
      <c r="B169" s="8" t="n"/>
      <c r="C169" s="7" t="n"/>
      <c r="D169" s="7" t="n"/>
      <c r="E169" s="7" t="n"/>
      <c r="F169" s="12" t="n"/>
      <c r="G169" s="12" t="n"/>
      <c r="H169" s="8" t="n"/>
      <c r="I169" s="10">
        <f>IF($A169="","",IF($H169="","Open","Closed"))</f>
        <v/>
      </c>
      <c r="J169" s="9">
        <f>IF($A169="","",IF($B169="","",IF($H169="",TODAY()-$B169,$H169-$B169)))</f>
        <v/>
      </c>
      <c r="K169" s="13">
        <f>IF($A169="","",$F169-$G169)</f>
        <v/>
      </c>
      <c r="L169" s="10">
        <f>IF($A169="","",IFERROR(INDEX(Shipments!$B$5:$B$204,MATCH($A169,Shipments!$A$5:$A$204,0))&amp;"",""))</f>
        <v/>
      </c>
      <c r="M169" s="9">
        <f>IF($A169="","",IFERROR(INDEX(Shipments!$E$5:$E$204,MATCH($A169,Shipments!$A$5:$A$204,0)),""))</f>
        <v/>
      </c>
    </row>
    <row r="170">
      <c r="A170" s="7" t="n"/>
      <c r="B170" s="8" t="n"/>
      <c r="C170" s="7" t="n"/>
      <c r="D170" s="7" t="n"/>
      <c r="E170" s="7" t="n"/>
      <c r="F170" s="12" t="n"/>
      <c r="G170" s="12" t="n"/>
      <c r="H170" s="8" t="n"/>
      <c r="I170" s="10">
        <f>IF($A170="","",IF($H170="","Open","Closed"))</f>
        <v/>
      </c>
      <c r="J170" s="9">
        <f>IF($A170="","",IF($B170="","",IF($H170="",TODAY()-$B170,$H170-$B170)))</f>
        <v/>
      </c>
      <c r="K170" s="13">
        <f>IF($A170="","",$F170-$G170)</f>
        <v/>
      </c>
      <c r="L170" s="10">
        <f>IF($A170="","",IFERROR(INDEX(Shipments!$B$5:$B$204,MATCH($A170,Shipments!$A$5:$A$204,0))&amp;"",""))</f>
        <v/>
      </c>
      <c r="M170" s="9">
        <f>IF($A170="","",IFERROR(INDEX(Shipments!$E$5:$E$204,MATCH($A170,Shipments!$A$5:$A$204,0)),""))</f>
        <v/>
      </c>
    </row>
    <row r="171">
      <c r="A171" s="7" t="n"/>
      <c r="B171" s="8" t="n"/>
      <c r="C171" s="7" t="n"/>
      <c r="D171" s="7" t="n"/>
      <c r="E171" s="7" t="n"/>
      <c r="F171" s="12" t="n"/>
      <c r="G171" s="12" t="n"/>
      <c r="H171" s="8" t="n"/>
      <c r="I171" s="10">
        <f>IF($A171="","",IF($H171="","Open","Closed"))</f>
        <v/>
      </c>
      <c r="J171" s="9">
        <f>IF($A171="","",IF($B171="","",IF($H171="",TODAY()-$B171,$H171-$B171)))</f>
        <v/>
      </c>
      <c r="K171" s="13">
        <f>IF($A171="","",$F171-$G171)</f>
        <v/>
      </c>
      <c r="L171" s="10">
        <f>IF($A171="","",IFERROR(INDEX(Shipments!$B$5:$B$204,MATCH($A171,Shipments!$A$5:$A$204,0))&amp;"",""))</f>
        <v/>
      </c>
      <c r="M171" s="9">
        <f>IF($A171="","",IFERROR(INDEX(Shipments!$E$5:$E$204,MATCH($A171,Shipments!$A$5:$A$204,0)),""))</f>
        <v/>
      </c>
    </row>
    <row r="172">
      <c r="A172" s="7" t="n"/>
      <c r="B172" s="8" t="n"/>
      <c r="C172" s="7" t="n"/>
      <c r="D172" s="7" t="n"/>
      <c r="E172" s="7" t="n"/>
      <c r="F172" s="12" t="n"/>
      <c r="G172" s="12" t="n"/>
      <c r="H172" s="8" t="n"/>
      <c r="I172" s="10">
        <f>IF($A172="","",IF($H172="","Open","Closed"))</f>
        <v/>
      </c>
      <c r="J172" s="9">
        <f>IF($A172="","",IF($B172="","",IF($H172="",TODAY()-$B172,$H172-$B172)))</f>
        <v/>
      </c>
      <c r="K172" s="13">
        <f>IF($A172="","",$F172-$G172)</f>
        <v/>
      </c>
      <c r="L172" s="10">
        <f>IF($A172="","",IFERROR(INDEX(Shipments!$B$5:$B$204,MATCH($A172,Shipments!$A$5:$A$204,0))&amp;"",""))</f>
        <v/>
      </c>
      <c r="M172" s="9">
        <f>IF($A172="","",IFERROR(INDEX(Shipments!$E$5:$E$204,MATCH($A172,Shipments!$A$5:$A$204,0)),""))</f>
        <v/>
      </c>
    </row>
    <row r="173">
      <c r="A173" s="7" t="n"/>
      <c r="B173" s="8" t="n"/>
      <c r="C173" s="7" t="n"/>
      <c r="D173" s="7" t="n"/>
      <c r="E173" s="7" t="n"/>
      <c r="F173" s="12" t="n"/>
      <c r="G173" s="12" t="n"/>
      <c r="H173" s="8" t="n"/>
      <c r="I173" s="10">
        <f>IF($A173="","",IF($H173="","Open","Closed"))</f>
        <v/>
      </c>
      <c r="J173" s="9">
        <f>IF($A173="","",IF($B173="","",IF($H173="",TODAY()-$B173,$H173-$B173)))</f>
        <v/>
      </c>
      <c r="K173" s="13">
        <f>IF($A173="","",$F173-$G173)</f>
        <v/>
      </c>
      <c r="L173" s="10">
        <f>IF($A173="","",IFERROR(INDEX(Shipments!$B$5:$B$204,MATCH($A173,Shipments!$A$5:$A$204,0))&amp;"",""))</f>
        <v/>
      </c>
      <c r="M173" s="9">
        <f>IF($A173="","",IFERROR(INDEX(Shipments!$E$5:$E$204,MATCH($A173,Shipments!$A$5:$A$204,0)),""))</f>
        <v/>
      </c>
    </row>
    <row r="174">
      <c r="A174" s="7" t="n"/>
      <c r="B174" s="8" t="n"/>
      <c r="C174" s="7" t="n"/>
      <c r="D174" s="7" t="n"/>
      <c r="E174" s="7" t="n"/>
      <c r="F174" s="12" t="n"/>
      <c r="G174" s="12" t="n"/>
      <c r="H174" s="8" t="n"/>
      <c r="I174" s="10">
        <f>IF($A174="","",IF($H174="","Open","Closed"))</f>
        <v/>
      </c>
      <c r="J174" s="9">
        <f>IF($A174="","",IF($B174="","",IF($H174="",TODAY()-$B174,$H174-$B174)))</f>
        <v/>
      </c>
      <c r="K174" s="13">
        <f>IF($A174="","",$F174-$G174)</f>
        <v/>
      </c>
      <c r="L174" s="10">
        <f>IF($A174="","",IFERROR(INDEX(Shipments!$B$5:$B$204,MATCH($A174,Shipments!$A$5:$A$204,0))&amp;"",""))</f>
        <v/>
      </c>
      <c r="M174" s="9">
        <f>IF($A174="","",IFERROR(INDEX(Shipments!$E$5:$E$204,MATCH($A174,Shipments!$A$5:$A$204,0)),""))</f>
        <v/>
      </c>
    </row>
    <row r="175">
      <c r="A175" s="7" t="n"/>
      <c r="B175" s="8" t="n"/>
      <c r="C175" s="7" t="n"/>
      <c r="D175" s="7" t="n"/>
      <c r="E175" s="7" t="n"/>
      <c r="F175" s="12" t="n"/>
      <c r="G175" s="12" t="n"/>
      <c r="H175" s="8" t="n"/>
      <c r="I175" s="10">
        <f>IF($A175="","",IF($H175="","Open","Closed"))</f>
        <v/>
      </c>
      <c r="J175" s="9">
        <f>IF($A175="","",IF($B175="","",IF($H175="",TODAY()-$B175,$H175-$B175)))</f>
        <v/>
      </c>
      <c r="K175" s="13">
        <f>IF($A175="","",$F175-$G175)</f>
        <v/>
      </c>
      <c r="L175" s="10">
        <f>IF($A175="","",IFERROR(INDEX(Shipments!$B$5:$B$204,MATCH($A175,Shipments!$A$5:$A$204,0))&amp;"",""))</f>
        <v/>
      </c>
      <c r="M175" s="9">
        <f>IF($A175="","",IFERROR(INDEX(Shipments!$E$5:$E$204,MATCH($A175,Shipments!$A$5:$A$204,0)),""))</f>
        <v/>
      </c>
    </row>
    <row r="176">
      <c r="A176" s="7" t="n"/>
      <c r="B176" s="8" t="n"/>
      <c r="C176" s="7" t="n"/>
      <c r="D176" s="7" t="n"/>
      <c r="E176" s="7" t="n"/>
      <c r="F176" s="12" t="n"/>
      <c r="G176" s="12" t="n"/>
      <c r="H176" s="8" t="n"/>
      <c r="I176" s="10">
        <f>IF($A176="","",IF($H176="","Open","Closed"))</f>
        <v/>
      </c>
      <c r="J176" s="9">
        <f>IF($A176="","",IF($B176="","",IF($H176="",TODAY()-$B176,$H176-$B176)))</f>
        <v/>
      </c>
      <c r="K176" s="13">
        <f>IF($A176="","",$F176-$G176)</f>
        <v/>
      </c>
      <c r="L176" s="10">
        <f>IF($A176="","",IFERROR(INDEX(Shipments!$B$5:$B$204,MATCH($A176,Shipments!$A$5:$A$204,0))&amp;"",""))</f>
        <v/>
      </c>
      <c r="M176" s="9">
        <f>IF($A176="","",IFERROR(INDEX(Shipments!$E$5:$E$204,MATCH($A176,Shipments!$A$5:$A$204,0)),""))</f>
        <v/>
      </c>
    </row>
    <row r="177">
      <c r="A177" s="7" t="n"/>
      <c r="B177" s="8" t="n"/>
      <c r="C177" s="7" t="n"/>
      <c r="D177" s="7" t="n"/>
      <c r="E177" s="7" t="n"/>
      <c r="F177" s="12" t="n"/>
      <c r="G177" s="12" t="n"/>
      <c r="H177" s="8" t="n"/>
      <c r="I177" s="10">
        <f>IF($A177="","",IF($H177="","Open","Closed"))</f>
        <v/>
      </c>
      <c r="J177" s="9">
        <f>IF($A177="","",IF($B177="","",IF($H177="",TODAY()-$B177,$H177-$B177)))</f>
        <v/>
      </c>
      <c r="K177" s="13">
        <f>IF($A177="","",$F177-$G177)</f>
        <v/>
      </c>
      <c r="L177" s="10">
        <f>IF($A177="","",IFERROR(INDEX(Shipments!$B$5:$B$204,MATCH($A177,Shipments!$A$5:$A$204,0))&amp;"",""))</f>
        <v/>
      </c>
      <c r="M177" s="9">
        <f>IF($A177="","",IFERROR(INDEX(Shipments!$E$5:$E$204,MATCH($A177,Shipments!$A$5:$A$204,0)),""))</f>
        <v/>
      </c>
    </row>
    <row r="178">
      <c r="A178" s="7" t="n"/>
      <c r="B178" s="8" t="n"/>
      <c r="C178" s="7" t="n"/>
      <c r="D178" s="7" t="n"/>
      <c r="E178" s="7" t="n"/>
      <c r="F178" s="12" t="n"/>
      <c r="G178" s="12" t="n"/>
      <c r="H178" s="8" t="n"/>
      <c r="I178" s="10">
        <f>IF($A178="","",IF($H178="","Open","Closed"))</f>
        <v/>
      </c>
      <c r="J178" s="9">
        <f>IF($A178="","",IF($B178="","",IF($H178="",TODAY()-$B178,$H178-$B178)))</f>
        <v/>
      </c>
      <c r="K178" s="13">
        <f>IF($A178="","",$F178-$G178)</f>
        <v/>
      </c>
      <c r="L178" s="10">
        <f>IF($A178="","",IFERROR(INDEX(Shipments!$B$5:$B$204,MATCH($A178,Shipments!$A$5:$A$204,0))&amp;"",""))</f>
        <v/>
      </c>
      <c r="M178" s="9">
        <f>IF($A178="","",IFERROR(INDEX(Shipments!$E$5:$E$204,MATCH($A178,Shipments!$A$5:$A$204,0)),""))</f>
        <v/>
      </c>
    </row>
    <row r="179">
      <c r="A179" s="7" t="n"/>
      <c r="B179" s="8" t="n"/>
      <c r="C179" s="7" t="n"/>
      <c r="D179" s="7" t="n"/>
      <c r="E179" s="7" t="n"/>
      <c r="F179" s="12" t="n"/>
      <c r="G179" s="12" t="n"/>
      <c r="H179" s="8" t="n"/>
      <c r="I179" s="10">
        <f>IF($A179="","",IF($H179="","Open","Closed"))</f>
        <v/>
      </c>
      <c r="J179" s="9">
        <f>IF($A179="","",IF($B179="","",IF($H179="",TODAY()-$B179,$H179-$B179)))</f>
        <v/>
      </c>
      <c r="K179" s="13">
        <f>IF($A179="","",$F179-$G179)</f>
        <v/>
      </c>
      <c r="L179" s="10">
        <f>IF($A179="","",IFERROR(INDEX(Shipments!$B$5:$B$204,MATCH($A179,Shipments!$A$5:$A$204,0))&amp;"",""))</f>
        <v/>
      </c>
      <c r="M179" s="9">
        <f>IF($A179="","",IFERROR(INDEX(Shipments!$E$5:$E$204,MATCH($A179,Shipments!$A$5:$A$204,0)),""))</f>
        <v/>
      </c>
    </row>
    <row r="180">
      <c r="A180" s="7" t="n"/>
      <c r="B180" s="8" t="n"/>
      <c r="C180" s="7" t="n"/>
      <c r="D180" s="7" t="n"/>
      <c r="E180" s="7" t="n"/>
      <c r="F180" s="12" t="n"/>
      <c r="G180" s="12" t="n"/>
      <c r="H180" s="8" t="n"/>
      <c r="I180" s="10">
        <f>IF($A180="","",IF($H180="","Open","Closed"))</f>
        <v/>
      </c>
      <c r="J180" s="9">
        <f>IF($A180="","",IF($B180="","",IF($H180="",TODAY()-$B180,$H180-$B180)))</f>
        <v/>
      </c>
      <c r="K180" s="13">
        <f>IF($A180="","",$F180-$G180)</f>
        <v/>
      </c>
      <c r="L180" s="10">
        <f>IF($A180="","",IFERROR(INDEX(Shipments!$B$5:$B$204,MATCH($A180,Shipments!$A$5:$A$204,0))&amp;"",""))</f>
        <v/>
      </c>
      <c r="M180" s="9">
        <f>IF($A180="","",IFERROR(INDEX(Shipments!$E$5:$E$204,MATCH($A180,Shipments!$A$5:$A$204,0)),""))</f>
        <v/>
      </c>
    </row>
    <row r="181">
      <c r="A181" s="7" t="n"/>
      <c r="B181" s="8" t="n"/>
      <c r="C181" s="7" t="n"/>
      <c r="D181" s="7" t="n"/>
      <c r="E181" s="7" t="n"/>
      <c r="F181" s="12" t="n"/>
      <c r="G181" s="12" t="n"/>
      <c r="H181" s="8" t="n"/>
      <c r="I181" s="10">
        <f>IF($A181="","",IF($H181="","Open","Closed"))</f>
        <v/>
      </c>
      <c r="J181" s="9">
        <f>IF($A181="","",IF($B181="","",IF($H181="",TODAY()-$B181,$H181-$B181)))</f>
        <v/>
      </c>
      <c r="K181" s="13">
        <f>IF($A181="","",$F181-$G181)</f>
        <v/>
      </c>
      <c r="L181" s="10">
        <f>IF($A181="","",IFERROR(INDEX(Shipments!$B$5:$B$204,MATCH($A181,Shipments!$A$5:$A$204,0))&amp;"",""))</f>
        <v/>
      </c>
      <c r="M181" s="9">
        <f>IF($A181="","",IFERROR(INDEX(Shipments!$E$5:$E$204,MATCH($A181,Shipments!$A$5:$A$204,0)),""))</f>
        <v/>
      </c>
    </row>
    <row r="182">
      <c r="A182" s="7" t="n"/>
      <c r="B182" s="8" t="n"/>
      <c r="C182" s="7" t="n"/>
      <c r="D182" s="7" t="n"/>
      <c r="E182" s="7" t="n"/>
      <c r="F182" s="12" t="n"/>
      <c r="G182" s="12" t="n"/>
      <c r="H182" s="8" t="n"/>
      <c r="I182" s="10">
        <f>IF($A182="","",IF($H182="","Open","Closed"))</f>
        <v/>
      </c>
      <c r="J182" s="9">
        <f>IF($A182="","",IF($B182="","",IF($H182="",TODAY()-$B182,$H182-$B182)))</f>
        <v/>
      </c>
      <c r="K182" s="13">
        <f>IF($A182="","",$F182-$G182)</f>
        <v/>
      </c>
      <c r="L182" s="10">
        <f>IF($A182="","",IFERROR(INDEX(Shipments!$B$5:$B$204,MATCH($A182,Shipments!$A$5:$A$204,0))&amp;"",""))</f>
        <v/>
      </c>
      <c r="M182" s="9">
        <f>IF($A182="","",IFERROR(INDEX(Shipments!$E$5:$E$204,MATCH($A182,Shipments!$A$5:$A$204,0)),""))</f>
        <v/>
      </c>
    </row>
    <row r="183">
      <c r="A183" s="7" t="n"/>
      <c r="B183" s="8" t="n"/>
      <c r="C183" s="7" t="n"/>
      <c r="D183" s="7" t="n"/>
      <c r="E183" s="7" t="n"/>
      <c r="F183" s="12" t="n"/>
      <c r="G183" s="12" t="n"/>
      <c r="H183" s="8" t="n"/>
      <c r="I183" s="10">
        <f>IF($A183="","",IF($H183="","Open","Closed"))</f>
        <v/>
      </c>
      <c r="J183" s="9">
        <f>IF($A183="","",IF($B183="","",IF($H183="",TODAY()-$B183,$H183-$B183)))</f>
        <v/>
      </c>
      <c r="K183" s="13">
        <f>IF($A183="","",$F183-$G183)</f>
        <v/>
      </c>
      <c r="L183" s="10">
        <f>IF($A183="","",IFERROR(INDEX(Shipments!$B$5:$B$204,MATCH($A183,Shipments!$A$5:$A$204,0))&amp;"",""))</f>
        <v/>
      </c>
      <c r="M183" s="9">
        <f>IF($A183="","",IFERROR(INDEX(Shipments!$E$5:$E$204,MATCH($A183,Shipments!$A$5:$A$204,0)),""))</f>
        <v/>
      </c>
    </row>
    <row r="184">
      <c r="A184" s="7" t="n"/>
      <c r="B184" s="8" t="n"/>
      <c r="C184" s="7" t="n"/>
      <c r="D184" s="7" t="n"/>
      <c r="E184" s="7" t="n"/>
      <c r="F184" s="12" t="n"/>
      <c r="G184" s="12" t="n"/>
      <c r="H184" s="8" t="n"/>
      <c r="I184" s="10">
        <f>IF($A184="","",IF($H184="","Open","Closed"))</f>
        <v/>
      </c>
      <c r="J184" s="9">
        <f>IF($A184="","",IF($B184="","",IF($H184="",TODAY()-$B184,$H184-$B184)))</f>
        <v/>
      </c>
      <c r="K184" s="13">
        <f>IF($A184="","",$F184-$G184)</f>
        <v/>
      </c>
      <c r="L184" s="10">
        <f>IF($A184="","",IFERROR(INDEX(Shipments!$B$5:$B$204,MATCH($A184,Shipments!$A$5:$A$204,0))&amp;"",""))</f>
        <v/>
      </c>
      <c r="M184" s="9">
        <f>IF($A184="","",IFERROR(INDEX(Shipments!$E$5:$E$204,MATCH($A184,Shipments!$A$5:$A$204,0)),""))</f>
        <v/>
      </c>
    </row>
    <row r="185">
      <c r="A185" s="7" t="n"/>
      <c r="B185" s="8" t="n"/>
      <c r="C185" s="7" t="n"/>
      <c r="D185" s="7" t="n"/>
      <c r="E185" s="7" t="n"/>
      <c r="F185" s="12" t="n"/>
      <c r="G185" s="12" t="n"/>
      <c r="H185" s="8" t="n"/>
      <c r="I185" s="10">
        <f>IF($A185="","",IF($H185="","Open","Closed"))</f>
        <v/>
      </c>
      <c r="J185" s="9">
        <f>IF($A185="","",IF($B185="","",IF($H185="",TODAY()-$B185,$H185-$B185)))</f>
        <v/>
      </c>
      <c r="K185" s="13">
        <f>IF($A185="","",$F185-$G185)</f>
        <v/>
      </c>
      <c r="L185" s="10">
        <f>IF($A185="","",IFERROR(INDEX(Shipments!$B$5:$B$204,MATCH($A185,Shipments!$A$5:$A$204,0))&amp;"",""))</f>
        <v/>
      </c>
      <c r="M185" s="9">
        <f>IF($A185="","",IFERROR(INDEX(Shipments!$E$5:$E$204,MATCH($A185,Shipments!$A$5:$A$204,0)),""))</f>
        <v/>
      </c>
    </row>
    <row r="186">
      <c r="A186" s="7" t="n"/>
      <c r="B186" s="8" t="n"/>
      <c r="C186" s="7" t="n"/>
      <c r="D186" s="7" t="n"/>
      <c r="E186" s="7" t="n"/>
      <c r="F186" s="12" t="n"/>
      <c r="G186" s="12" t="n"/>
      <c r="H186" s="8" t="n"/>
      <c r="I186" s="10">
        <f>IF($A186="","",IF($H186="","Open","Closed"))</f>
        <v/>
      </c>
      <c r="J186" s="9">
        <f>IF($A186="","",IF($B186="","",IF($H186="",TODAY()-$B186,$H186-$B186)))</f>
        <v/>
      </c>
      <c r="K186" s="13">
        <f>IF($A186="","",$F186-$G186)</f>
        <v/>
      </c>
      <c r="L186" s="10">
        <f>IF($A186="","",IFERROR(INDEX(Shipments!$B$5:$B$204,MATCH($A186,Shipments!$A$5:$A$204,0))&amp;"",""))</f>
        <v/>
      </c>
      <c r="M186" s="9">
        <f>IF($A186="","",IFERROR(INDEX(Shipments!$E$5:$E$204,MATCH($A186,Shipments!$A$5:$A$204,0)),""))</f>
        <v/>
      </c>
    </row>
    <row r="187">
      <c r="A187" s="7" t="n"/>
      <c r="B187" s="8" t="n"/>
      <c r="C187" s="7" t="n"/>
      <c r="D187" s="7" t="n"/>
      <c r="E187" s="7" t="n"/>
      <c r="F187" s="12" t="n"/>
      <c r="G187" s="12" t="n"/>
      <c r="H187" s="8" t="n"/>
      <c r="I187" s="10">
        <f>IF($A187="","",IF($H187="","Open","Closed"))</f>
        <v/>
      </c>
      <c r="J187" s="9">
        <f>IF($A187="","",IF($B187="","",IF($H187="",TODAY()-$B187,$H187-$B187)))</f>
        <v/>
      </c>
      <c r="K187" s="13">
        <f>IF($A187="","",$F187-$G187)</f>
        <v/>
      </c>
      <c r="L187" s="10">
        <f>IF($A187="","",IFERROR(INDEX(Shipments!$B$5:$B$204,MATCH($A187,Shipments!$A$5:$A$204,0))&amp;"",""))</f>
        <v/>
      </c>
      <c r="M187" s="9">
        <f>IF($A187="","",IFERROR(INDEX(Shipments!$E$5:$E$204,MATCH($A187,Shipments!$A$5:$A$204,0)),""))</f>
        <v/>
      </c>
    </row>
    <row r="188">
      <c r="A188" s="7" t="n"/>
      <c r="B188" s="8" t="n"/>
      <c r="C188" s="7" t="n"/>
      <c r="D188" s="7" t="n"/>
      <c r="E188" s="7" t="n"/>
      <c r="F188" s="12" t="n"/>
      <c r="G188" s="12" t="n"/>
      <c r="H188" s="8" t="n"/>
      <c r="I188" s="10">
        <f>IF($A188="","",IF($H188="","Open","Closed"))</f>
        <v/>
      </c>
      <c r="J188" s="9">
        <f>IF($A188="","",IF($B188="","",IF($H188="",TODAY()-$B188,$H188-$B188)))</f>
        <v/>
      </c>
      <c r="K188" s="13">
        <f>IF($A188="","",$F188-$G188)</f>
        <v/>
      </c>
      <c r="L188" s="10">
        <f>IF($A188="","",IFERROR(INDEX(Shipments!$B$5:$B$204,MATCH($A188,Shipments!$A$5:$A$204,0))&amp;"",""))</f>
        <v/>
      </c>
      <c r="M188" s="9">
        <f>IF($A188="","",IFERROR(INDEX(Shipments!$E$5:$E$204,MATCH($A188,Shipments!$A$5:$A$204,0)),""))</f>
        <v/>
      </c>
    </row>
    <row r="189">
      <c r="A189" s="7" t="n"/>
      <c r="B189" s="8" t="n"/>
      <c r="C189" s="7" t="n"/>
      <c r="D189" s="7" t="n"/>
      <c r="E189" s="7" t="n"/>
      <c r="F189" s="12" t="n"/>
      <c r="G189" s="12" t="n"/>
      <c r="H189" s="8" t="n"/>
      <c r="I189" s="10">
        <f>IF($A189="","",IF($H189="","Open","Closed"))</f>
        <v/>
      </c>
      <c r="J189" s="9">
        <f>IF($A189="","",IF($B189="","",IF($H189="",TODAY()-$B189,$H189-$B189)))</f>
        <v/>
      </c>
      <c r="K189" s="13">
        <f>IF($A189="","",$F189-$G189)</f>
        <v/>
      </c>
      <c r="L189" s="10">
        <f>IF($A189="","",IFERROR(INDEX(Shipments!$B$5:$B$204,MATCH($A189,Shipments!$A$5:$A$204,0))&amp;"",""))</f>
        <v/>
      </c>
      <c r="M189" s="9">
        <f>IF($A189="","",IFERROR(INDEX(Shipments!$E$5:$E$204,MATCH($A189,Shipments!$A$5:$A$204,0)),""))</f>
        <v/>
      </c>
    </row>
    <row r="190">
      <c r="A190" s="7" t="n"/>
      <c r="B190" s="8" t="n"/>
      <c r="C190" s="7" t="n"/>
      <c r="D190" s="7" t="n"/>
      <c r="E190" s="7" t="n"/>
      <c r="F190" s="12" t="n"/>
      <c r="G190" s="12" t="n"/>
      <c r="H190" s="8" t="n"/>
      <c r="I190" s="10">
        <f>IF($A190="","",IF($H190="","Open","Closed"))</f>
        <v/>
      </c>
      <c r="J190" s="9">
        <f>IF($A190="","",IF($B190="","",IF($H190="",TODAY()-$B190,$H190-$B190)))</f>
        <v/>
      </c>
      <c r="K190" s="13">
        <f>IF($A190="","",$F190-$G190)</f>
        <v/>
      </c>
      <c r="L190" s="10">
        <f>IF($A190="","",IFERROR(INDEX(Shipments!$B$5:$B$204,MATCH($A190,Shipments!$A$5:$A$204,0))&amp;"",""))</f>
        <v/>
      </c>
      <c r="M190" s="9">
        <f>IF($A190="","",IFERROR(INDEX(Shipments!$E$5:$E$204,MATCH($A190,Shipments!$A$5:$A$204,0)),""))</f>
        <v/>
      </c>
    </row>
    <row r="191">
      <c r="A191" s="7" t="n"/>
      <c r="B191" s="8" t="n"/>
      <c r="C191" s="7" t="n"/>
      <c r="D191" s="7" t="n"/>
      <c r="E191" s="7" t="n"/>
      <c r="F191" s="12" t="n"/>
      <c r="G191" s="12" t="n"/>
      <c r="H191" s="8" t="n"/>
      <c r="I191" s="10">
        <f>IF($A191="","",IF($H191="","Open","Closed"))</f>
        <v/>
      </c>
      <c r="J191" s="9">
        <f>IF($A191="","",IF($B191="","",IF($H191="",TODAY()-$B191,$H191-$B191)))</f>
        <v/>
      </c>
      <c r="K191" s="13">
        <f>IF($A191="","",$F191-$G191)</f>
        <v/>
      </c>
      <c r="L191" s="10">
        <f>IF($A191="","",IFERROR(INDEX(Shipments!$B$5:$B$204,MATCH($A191,Shipments!$A$5:$A$204,0))&amp;"",""))</f>
        <v/>
      </c>
      <c r="M191" s="9">
        <f>IF($A191="","",IFERROR(INDEX(Shipments!$E$5:$E$204,MATCH($A191,Shipments!$A$5:$A$204,0)),""))</f>
        <v/>
      </c>
    </row>
    <row r="192">
      <c r="A192" s="7" t="n"/>
      <c r="B192" s="8" t="n"/>
      <c r="C192" s="7" t="n"/>
      <c r="D192" s="7" t="n"/>
      <c r="E192" s="7" t="n"/>
      <c r="F192" s="12" t="n"/>
      <c r="G192" s="12" t="n"/>
      <c r="H192" s="8" t="n"/>
      <c r="I192" s="10">
        <f>IF($A192="","",IF($H192="","Open","Closed"))</f>
        <v/>
      </c>
      <c r="J192" s="9">
        <f>IF($A192="","",IF($B192="","",IF($H192="",TODAY()-$B192,$H192-$B192)))</f>
        <v/>
      </c>
      <c r="K192" s="13">
        <f>IF($A192="","",$F192-$G192)</f>
        <v/>
      </c>
      <c r="L192" s="10">
        <f>IF($A192="","",IFERROR(INDEX(Shipments!$B$5:$B$204,MATCH($A192,Shipments!$A$5:$A$204,0))&amp;"",""))</f>
        <v/>
      </c>
      <c r="M192" s="9">
        <f>IF($A192="","",IFERROR(INDEX(Shipments!$E$5:$E$204,MATCH($A192,Shipments!$A$5:$A$204,0)),""))</f>
        <v/>
      </c>
    </row>
    <row r="193">
      <c r="A193" s="7" t="n"/>
      <c r="B193" s="8" t="n"/>
      <c r="C193" s="7" t="n"/>
      <c r="D193" s="7" t="n"/>
      <c r="E193" s="7" t="n"/>
      <c r="F193" s="12" t="n"/>
      <c r="G193" s="12" t="n"/>
      <c r="H193" s="8" t="n"/>
      <c r="I193" s="10">
        <f>IF($A193="","",IF($H193="","Open","Closed"))</f>
        <v/>
      </c>
      <c r="J193" s="9">
        <f>IF($A193="","",IF($B193="","",IF($H193="",TODAY()-$B193,$H193-$B193)))</f>
        <v/>
      </c>
      <c r="K193" s="13">
        <f>IF($A193="","",$F193-$G193)</f>
        <v/>
      </c>
      <c r="L193" s="10">
        <f>IF($A193="","",IFERROR(INDEX(Shipments!$B$5:$B$204,MATCH($A193,Shipments!$A$5:$A$204,0))&amp;"",""))</f>
        <v/>
      </c>
      <c r="M193" s="9">
        <f>IF($A193="","",IFERROR(INDEX(Shipments!$E$5:$E$204,MATCH($A193,Shipments!$A$5:$A$204,0)),""))</f>
        <v/>
      </c>
    </row>
    <row r="194">
      <c r="A194" s="7" t="n"/>
      <c r="B194" s="8" t="n"/>
      <c r="C194" s="7" t="n"/>
      <c r="D194" s="7" t="n"/>
      <c r="E194" s="7" t="n"/>
      <c r="F194" s="12" t="n"/>
      <c r="G194" s="12" t="n"/>
      <c r="H194" s="8" t="n"/>
      <c r="I194" s="10">
        <f>IF($A194="","",IF($H194="","Open","Closed"))</f>
        <v/>
      </c>
      <c r="J194" s="9">
        <f>IF($A194="","",IF($B194="","",IF($H194="",TODAY()-$B194,$H194-$B194)))</f>
        <v/>
      </c>
      <c r="K194" s="13">
        <f>IF($A194="","",$F194-$G194)</f>
        <v/>
      </c>
      <c r="L194" s="10">
        <f>IF($A194="","",IFERROR(INDEX(Shipments!$B$5:$B$204,MATCH($A194,Shipments!$A$5:$A$204,0))&amp;"",""))</f>
        <v/>
      </c>
      <c r="M194" s="9">
        <f>IF($A194="","",IFERROR(INDEX(Shipments!$E$5:$E$204,MATCH($A194,Shipments!$A$5:$A$204,0)),""))</f>
        <v/>
      </c>
    </row>
    <row r="195">
      <c r="A195" s="7" t="n"/>
      <c r="B195" s="8" t="n"/>
      <c r="C195" s="7" t="n"/>
      <c r="D195" s="7" t="n"/>
      <c r="E195" s="7" t="n"/>
      <c r="F195" s="12" t="n"/>
      <c r="G195" s="12" t="n"/>
      <c r="H195" s="8" t="n"/>
      <c r="I195" s="10">
        <f>IF($A195="","",IF($H195="","Open","Closed"))</f>
        <v/>
      </c>
      <c r="J195" s="9">
        <f>IF($A195="","",IF($B195="","",IF($H195="",TODAY()-$B195,$H195-$B195)))</f>
        <v/>
      </c>
      <c r="K195" s="13">
        <f>IF($A195="","",$F195-$G195)</f>
        <v/>
      </c>
      <c r="L195" s="10">
        <f>IF($A195="","",IFERROR(INDEX(Shipments!$B$5:$B$204,MATCH($A195,Shipments!$A$5:$A$204,0))&amp;"",""))</f>
        <v/>
      </c>
      <c r="M195" s="9">
        <f>IF($A195="","",IFERROR(INDEX(Shipments!$E$5:$E$204,MATCH($A195,Shipments!$A$5:$A$204,0)),""))</f>
        <v/>
      </c>
    </row>
    <row r="196">
      <c r="A196" s="7" t="n"/>
      <c r="B196" s="8" t="n"/>
      <c r="C196" s="7" t="n"/>
      <c r="D196" s="7" t="n"/>
      <c r="E196" s="7" t="n"/>
      <c r="F196" s="12" t="n"/>
      <c r="G196" s="12" t="n"/>
      <c r="H196" s="8" t="n"/>
      <c r="I196" s="10">
        <f>IF($A196="","",IF($H196="","Open","Closed"))</f>
        <v/>
      </c>
      <c r="J196" s="9">
        <f>IF($A196="","",IF($B196="","",IF($H196="",TODAY()-$B196,$H196-$B196)))</f>
        <v/>
      </c>
      <c r="K196" s="13">
        <f>IF($A196="","",$F196-$G196)</f>
        <v/>
      </c>
      <c r="L196" s="10">
        <f>IF($A196="","",IFERROR(INDEX(Shipments!$B$5:$B$204,MATCH($A196,Shipments!$A$5:$A$204,0))&amp;"",""))</f>
        <v/>
      </c>
      <c r="M196" s="9">
        <f>IF($A196="","",IFERROR(INDEX(Shipments!$E$5:$E$204,MATCH($A196,Shipments!$A$5:$A$204,0)),""))</f>
        <v/>
      </c>
    </row>
    <row r="197">
      <c r="A197" s="7" t="n"/>
      <c r="B197" s="8" t="n"/>
      <c r="C197" s="7" t="n"/>
      <c r="D197" s="7" t="n"/>
      <c r="E197" s="7" t="n"/>
      <c r="F197" s="12" t="n"/>
      <c r="G197" s="12" t="n"/>
      <c r="H197" s="8" t="n"/>
      <c r="I197" s="10">
        <f>IF($A197="","",IF($H197="","Open","Closed"))</f>
        <v/>
      </c>
      <c r="J197" s="9">
        <f>IF($A197="","",IF($B197="","",IF($H197="",TODAY()-$B197,$H197-$B197)))</f>
        <v/>
      </c>
      <c r="K197" s="13">
        <f>IF($A197="","",$F197-$G197)</f>
        <v/>
      </c>
      <c r="L197" s="10">
        <f>IF($A197="","",IFERROR(INDEX(Shipments!$B$5:$B$204,MATCH($A197,Shipments!$A$5:$A$204,0))&amp;"",""))</f>
        <v/>
      </c>
      <c r="M197" s="9">
        <f>IF($A197="","",IFERROR(INDEX(Shipments!$E$5:$E$204,MATCH($A197,Shipments!$A$5:$A$204,0)),""))</f>
        <v/>
      </c>
    </row>
    <row r="198">
      <c r="A198" s="7" t="n"/>
      <c r="B198" s="8" t="n"/>
      <c r="C198" s="7" t="n"/>
      <c r="D198" s="7" t="n"/>
      <c r="E198" s="7" t="n"/>
      <c r="F198" s="12" t="n"/>
      <c r="G198" s="12" t="n"/>
      <c r="H198" s="8" t="n"/>
      <c r="I198" s="10">
        <f>IF($A198="","",IF($H198="","Open","Closed"))</f>
        <v/>
      </c>
      <c r="J198" s="9">
        <f>IF($A198="","",IF($B198="","",IF($H198="",TODAY()-$B198,$H198-$B198)))</f>
        <v/>
      </c>
      <c r="K198" s="13">
        <f>IF($A198="","",$F198-$G198)</f>
        <v/>
      </c>
      <c r="L198" s="10">
        <f>IF($A198="","",IFERROR(INDEX(Shipments!$B$5:$B$204,MATCH($A198,Shipments!$A$5:$A$204,0))&amp;"",""))</f>
        <v/>
      </c>
      <c r="M198" s="9">
        <f>IF($A198="","",IFERROR(INDEX(Shipments!$E$5:$E$204,MATCH($A198,Shipments!$A$5:$A$204,0)),""))</f>
        <v/>
      </c>
    </row>
    <row r="199">
      <c r="A199" s="7" t="n"/>
      <c r="B199" s="8" t="n"/>
      <c r="C199" s="7" t="n"/>
      <c r="D199" s="7" t="n"/>
      <c r="E199" s="7" t="n"/>
      <c r="F199" s="12" t="n"/>
      <c r="G199" s="12" t="n"/>
      <c r="H199" s="8" t="n"/>
      <c r="I199" s="10">
        <f>IF($A199="","",IF($H199="","Open","Closed"))</f>
        <v/>
      </c>
      <c r="J199" s="9">
        <f>IF($A199="","",IF($B199="","",IF($H199="",TODAY()-$B199,$H199-$B199)))</f>
        <v/>
      </c>
      <c r="K199" s="13">
        <f>IF($A199="","",$F199-$G199)</f>
        <v/>
      </c>
      <c r="L199" s="10">
        <f>IF($A199="","",IFERROR(INDEX(Shipments!$B$5:$B$204,MATCH($A199,Shipments!$A$5:$A$204,0))&amp;"",""))</f>
        <v/>
      </c>
      <c r="M199" s="9">
        <f>IF($A199="","",IFERROR(INDEX(Shipments!$E$5:$E$204,MATCH($A199,Shipments!$A$5:$A$204,0)),""))</f>
        <v/>
      </c>
    </row>
    <row r="200">
      <c r="A200" s="7" t="n"/>
      <c r="B200" s="8" t="n"/>
      <c r="C200" s="7" t="n"/>
      <c r="D200" s="7" t="n"/>
      <c r="E200" s="7" t="n"/>
      <c r="F200" s="12" t="n"/>
      <c r="G200" s="12" t="n"/>
      <c r="H200" s="8" t="n"/>
      <c r="I200" s="10">
        <f>IF($A200="","",IF($H200="","Open","Closed"))</f>
        <v/>
      </c>
      <c r="J200" s="9">
        <f>IF($A200="","",IF($B200="","",IF($H200="",TODAY()-$B200,$H200-$B200)))</f>
        <v/>
      </c>
      <c r="K200" s="13">
        <f>IF($A200="","",$F200-$G200)</f>
        <v/>
      </c>
      <c r="L200" s="10">
        <f>IF($A200="","",IFERROR(INDEX(Shipments!$B$5:$B$204,MATCH($A200,Shipments!$A$5:$A$204,0))&amp;"",""))</f>
        <v/>
      </c>
      <c r="M200" s="9">
        <f>IF($A200="","",IFERROR(INDEX(Shipments!$E$5:$E$204,MATCH($A200,Shipments!$A$5:$A$204,0)),""))</f>
        <v/>
      </c>
    </row>
    <row r="201">
      <c r="A201" s="7" t="n"/>
      <c r="B201" s="8" t="n"/>
      <c r="C201" s="7" t="n"/>
      <c r="D201" s="7" t="n"/>
      <c r="E201" s="7" t="n"/>
      <c r="F201" s="12" t="n"/>
      <c r="G201" s="12" t="n"/>
      <c r="H201" s="8" t="n"/>
      <c r="I201" s="10">
        <f>IF($A201="","",IF($H201="","Open","Closed"))</f>
        <v/>
      </c>
      <c r="J201" s="9">
        <f>IF($A201="","",IF($B201="","",IF($H201="",TODAY()-$B201,$H201-$B201)))</f>
        <v/>
      </c>
      <c r="K201" s="13">
        <f>IF($A201="","",$F201-$G201)</f>
        <v/>
      </c>
      <c r="L201" s="10">
        <f>IF($A201="","",IFERROR(INDEX(Shipments!$B$5:$B$204,MATCH($A201,Shipments!$A$5:$A$204,0))&amp;"",""))</f>
        <v/>
      </c>
      <c r="M201" s="9">
        <f>IF($A201="","",IFERROR(INDEX(Shipments!$E$5:$E$204,MATCH($A201,Shipments!$A$5:$A$204,0)),""))</f>
        <v/>
      </c>
    </row>
    <row r="202">
      <c r="A202" s="7" t="n"/>
      <c r="B202" s="8" t="n"/>
      <c r="C202" s="7" t="n"/>
      <c r="D202" s="7" t="n"/>
      <c r="E202" s="7" t="n"/>
      <c r="F202" s="12" t="n"/>
      <c r="G202" s="12" t="n"/>
      <c r="H202" s="8" t="n"/>
      <c r="I202" s="10">
        <f>IF($A202="","",IF($H202="","Open","Closed"))</f>
        <v/>
      </c>
      <c r="J202" s="9">
        <f>IF($A202="","",IF($B202="","",IF($H202="",TODAY()-$B202,$H202-$B202)))</f>
        <v/>
      </c>
      <c r="K202" s="13">
        <f>IF($A202="","",$F202-$G202)</f>
        <v/>
      </c>
      <c r="L202" s="10">
        <f>IF($A202="","",IFERROR(INDEX(Shipments!$B$5:$B$204,MATCH($A202,Shipments!$A$5:$A$204,0))&amp;"",""))</f>
        <v/>
      </c>
      <c r="M202" s="9">
        <f>IF($A202="","",IFERROR(INDEX(Shipments!$E$5:$E$204,MATCH($A202,Shipments!$A$5:$A$204,0)),""))</f>
        <v/>
      </c>
    </row>
    <row r="203">
      <c r="A203" s="7" t="n"/>
      <c r="B203" s="8" t="n"/>
      <c r="C203" s="7" t="n"/>
      <c r="D203" s="7" t="n"/>
      <c r="E203" s="7" t="n"/>
      <c r="F203" s="12" t="n"/>
      <c r="G203" s="12" t="n"/>
      <c r="H203" s="8" t="n"/>
      <c r="I203" s="10">
        <f>IF($A203="","",IF($H203="","Open","Closed"))</f>
        <v/>
      </c>
      <c r="J203" s="9">
        <f>IF($A203="","",IF($B203="","",IF($H203="",TODAY()-$B203,$H203-$B203)))</f>
        <v/>
      </c>
      <c r="K203" s="13">
        <f>IF($A203="","",$F203-$G203)</f>
        <v/>
      </c>
      <c r="L203" s="10">
        <f>IF($A203="","",IFERROR(INDEX(Shipments!$B$5:$B$204,MATCH($A203,Shipments!$A$5:$A$204,0))&amp;"",""))</f>
        <v/>
      </c>
      <c r="M203" s="9">
        <f>IF($A203="","",IFERROR(INDEX(Shipments!$E$5:$E$204,MATCH($A203,Shipments!$A$5:$A$204,0)),""))</f>
        <v/>
      </c>
    </row>
    <row r="204">
      <c r="A204" s="7" t="n"/>
      <c r="B204" s="8" t="n"/>
      <c r="C204" s="7" t="n"/>
      <c r="D204" s="7" t="n"/>
      <c r="E204" s="7" t="n"/>
      <c r="F204" s="12" t="n"/>
      <c r="G204" s="12" t="n"/>
      <c r="H204" s="8" t="n"/>
      <c r="I204" s="10">
        <f>IF($A204="","",IF($H204="","Open","Closed"))</f>
        <v/>
      </c>
      <c r="J204" s="9">
        <f>IF($A204="","",IF($B204="","",IF($H204="",TODAY()-$B204,$H204-$B204)))</f>
        <v/>
      </c>
      <c r="K204" s="13">
        <f>IF($A204="","",$F204-$G204)</f>
        <v/>
      </c>
      <c r="L204" s="10">
        <f>IF($A204="","",IFERROR(INDEX(Shipments!$B$5:$B$204,MATCH($A204,Shipments!$A$5:$A$204,0))&amp;"",""))</f>
        <v/>
      </c>
      <c r="M204" s="9">
        <f>IF($A204="","",IFERROR(INDEX(Shipments!$E$5:$E$204,MATCH($A204,Shipments!$A$5:$A$204,0)),""))</f>
        <v/>
      </c>
    </row>
    <row r="206">
      <c r="A206" s="2" t="inlineStr">
        <is>
          <t>A lost shipment gets an exception and a resolved date, not an empty Actual column forever. Left in transit its days-late figure grows without limit and quietly ruins the carrier averages.</t>
        </is>
      </c>
    </row>
  </sheetData>
  <dataValidations count="1">
    <dataValidation sqref="C5:C204" showDropDown="0" showInputMessage="0" showErrorMessage="0" allowBlank="1" promptTitle="Exception type" prompt="Keep the list short. A list nobody can remember stops being filled in." type="list">
      <formula1>"Failed delivery,Damage,Loss,Return,Delay,Address issue,Customs hold,Refused"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8"/>
  <sheetViews>
    <sheetView workbookViewId="0">
      <pane ySplit="3" topLeftCell="A4" activePane="bottomLeft" state="frozen"/>
      <selection pane="bottomLeft" activeCell="A1" sqref="A1"/>
    </sheetView>
  </sheetViews>
  <sheetFormatPr baseColWidth="8" defaultRowHeight="15"/>
  <cols>
    <col width="44" customWidth="1" min="1" max="1"/>
    <col width="14" customWidth="1" min="2" max="2"/>
    <col width="13" customWidth="1" min="3" max="3"/>
    <col width="13" customWidth="1" min="4" max="4"/>
    <col width="13" customWidth="1" min="5" max="5"/>
    <col width="13" customWidth="1" min="6" max="6"/>
    <col width="12" customWidth="1" min="7" max="7"/>
    <col width="12" customWidth="1" min="8" max="8"/>
    <col width="12" customWidth="1" min="9" max="9"/>
    <col width="13" customWidth="1" min="10" max="10"/>
    <col width="12" customWidth="1" min="11" max="11"/>
  </cols>
  <sheetData>
    <row r="1">
      <c r="A1" s="1" t="inlineStr">
        <is>
          <t>Dashboard</t>
        </is>
      </c>
    </row>
    <row r="2">
      <c r="A2" s="2" t="inlineStr">
        <is>
          <t>Set the window on the promised date. Every figure below reads Shipments and Exceptions; nothing here is typed except the window and the month list.</t>
        </is>
      </c>
    </row>
    <row r="4">
      <c r="A4" s="20" t="inlineStr">
        <is>
          <t>From (promised date)</t>
        </is>
      </c>
      <c r="C4" s="8" t="n">
        <v>46266</v>
      </c>
    </row>
    <row r="5">
      <c r="A5" s="20" t="inlineStr">
        <is>
          <t>To (promised date)</t>
        </is>
      </c>
      <c r="C5" s="8" t="n">
        <v>46295</v>
      </c>
    </row>
    <row r="7">
      <c r="A7" s="6" t="inlineStr">
        <is>
          <t>In the selected window</t>
        </is>
      </c>
      <c r="B7" s="6" t="inlineStr">
        <is>
          <t>Value</t>
        </is>
      </c>
    </row>
    <row r="8">
      <c r="A8" s="20" t="inlineStr">
        <is>
          <t>Shipments promised</t>
        </is>
      </c>
      <c r="B8" s="21">
        <f>COUNTIFS(Shipments!$A$5:$A$204,"&lt;&gt;",Shipments!$C$5:$C$204,"&gt;="&amp;$C$4,Shipments!$C$5:$C$204,"&lt;="&amp;$C$5)</f>
        <v/>
      </c>
    </row>
    <row r="9">
      <c r="A9" s="20" t="inlineStr">
        <is>
          <t>Delivered</t>
        </is>
      </c>
      <c r="B9" s="21">
        <f>COUNTIFS(Shipments!$C$5:$C$204,"&gt;="&amp;$C$4,Shipments!$C$5:$C$204,"&lt;="&amp;$C$5,Shipments!$D$5:$D$204,"&lt;&gt;")</f>
        <v/>
      </c>
    </row>
    <row r="10">
      <c r="A10" s="20" t="inlineStr">
        <is>
          <t>Still in transit</t>
        </is>
      </c>
      <c r="B10" s="21">
        <f>COUNTIFS(Shipments!$C$5:$C$204,"&gt;="&amp;$C$4,Shipments!$C$5:$C$204,"&lt;="&amp;$C$5,Shipments!$D$5:$D$204,"")</f>
        <v/>
      </c>
    </row>
    <row r="11">
      <c r="A11" s="20" t="inlineStr">
        <is>
          <t>In transit and already overdue</t>
        </is>
      </c>
      <c r="B11" s="21">
        <f>COUNTIFS(Shipments!$C$5:$C$204,"&gt;="&amp;$C$4,Shipments!$C$5:$C$204,"&lt;="&amp;$C$5,Shipments!$F$5:$F$204,"In transit",Shipments!$E$5:$E$204,"&gt;0")</f>
        <v/>
      </c>
    </row>
    <row r="12">
      <c r="A12" s="20" t="inlineStr">
        <is>
          <t>Delivered early</t>
        </is>
      </c>
      <c r="B12" s="21">
        <f>COUNTIFS(Shipments!$C$5:$C$204,"&gt;="&amp;$C$4,Shipments!$C$5:$C$204,"&lt;="&amp;$C$5,Shipments!$F$5:$F$204,"Early")</f>
        <v/>
      </c>
    </row>
    <row r="13">
      <c r="A13" s="20" t="inlineStr">
        <is>
          <t>Delivered on time</t>
        </is>
      </c>
      <c r="B13" s="21">
        <f>COUNTIFS(Shipments!$C$5:$C$204,"&gt;="&amp;$C$4,Shipments!$C$5:$C$204,"&lt;="&amp;$C$5,Shipments!$F$5:$F$204,"On time")</f>
        <v/>
      </c>
    </row>
    <row r="14">
      <c r="A14" s="20" t="inlineStr">
        <is>
          <t>Delivered late</t>
        </is>
      </c>
      <c r="B14" s="21">
        <f>COUNTIFS(Shipments!$C$5:$C$204,"&gt;="&amp;$C$4,Shipments!$C$5:$C$204,"&lt;="&amp;$C$5,Shipments!$F$5:$F$204,"Late")</f>
        <v/>
      </c>
    </row>
    <row r="15">
      <c r="A15" s="20" t="inlineStr">
        <is>
          <t>Late rate (of those delivered)</t>
        </is>
      </c>
      <c r="B15" s="17">
        <f>IFERROR($B14/($B12+$B13+$B14),0)</f>
        <v/>
      </c>
    </row>
    <row r="16">
      <c r="A16" s="20" t="inlineStr">
        <is>
          <t>Average days late, when late</t>
        </is>
      </c>
      <c r="B16" s="19">
        <f>IFERROR(AVERAGEIFS(Shipments!$E$5:$E$204,Shipments!$C$5:$C$204,"&gt;="&amp;$C$4,Shipments!$C$5:$C$204,"&lt;="&amp;$C$5,Shipments!$F$5:$F$204,"Late"),0)</f>
        <v/>
      </c>
    </row>
    <row r="17">
      <c r="A17" s="20" t="inlineStr">
        <is>
          <t>Late-days per 100 shipments</t>
        </is>
      </c>
      <c r="B17" s="19">
        <f>ROUND($B15*$B16*100,1)</f>
        <v/>
      </c>
    </row>
    <row r="18">
      <c r="A18" s="20" t="inlineStr">
        <is>
          <t>Average transit days</t>
        </is>
      </c>
      <c r="B18" s="19">
        <f>IFERROR(AVERAGEIFS(Shipments!$P$5:$P$204,Shipments!$C$5:$C$204,"&gt;="&amp;$C$4,Shipments!$C$5:$C$204,"&lt;="&amp;$C$5),0)</f>
        <v/>
      </c>
    </row>
    <row r="19">
      <c r="A19" s="20" t="inlineStr">
        <is>
          <t>Freight spend</t>
        </is>
      </c>
      <c r="B19" s="22">
        <f>SUMIFS(Shipments!$N$5:$N$204,Shipments!$C$5:$C$204,"&gt;="&amp;$C$4,Shipments!$C$5:$C$204,"&lt;="&amp;$C$5)</f>
        <v/>
      </c>
    </row>
    <row r="20">
      <c r="A20" s="20" t="inlineStr">
        <is>
          <t>Average cost per kg</t>
        </is>
      </c>
      <c r="B20" s="22">
        <f>IFERROR(SUMIFS(Shipments!$N$5:$N$204,Shipments!$C$5:$C$204,"&gt;="&amp;$C$4,Shipments!$C$5:$C$204,"&lt;="&amp;$C$5)/SUMIFS(Shipments!$M$5:$M$204,Shipments!$C$5:$C$204,"&gt;="&amp;$C$4,Shipments!$C$5:$C$204,"&lt;="&amp;$C$5),0)</f>
        <v/>
      </c>
    </row>
    <row r="21">
      <c r="A21" s="20" t="inlineStr">
        <is>
          <t>Shipments carrying an exception</t>
        </is>
      </c>
      <c r="B21" s="21">
        <f>COUNTIFS(Shipments!$C$5:$C$204,"&gt;="&amp;$C$4,Shipments!$C$5:$C$204,"&lt;="&amp;$C$5,Shipments!$Q$5:$Q$204,"Yes")</f>
        <v/>
      </c>
    </row>
    <row r="22">
      <c r="A22" s="20" t="inlineStr">
        <is>
          <t>Exceptions raised</t>
        </is>
      </c>
      <c r="B22" s="21">
        <f>COUNTIFS(Exceptions!$A$5:$A$204,"&lt;&gt;",Exceptions!$B$5:$B$204,"&gt;="&amp;$C$4,Exceptions!$B$5:$B$204,"&lt;="&amp;$C$5)</f>
        <v/>
      </c>
    </row>
    <row r="23">
      <c r="A23" s="20" t="inlineStr">
        <is>
          <t>Net cost of those exceptions</t>
        </is>
      </c>
      <c r="B23" s="22">
        <f>SUMIFS(Exceptions!$K$5:$K$204,Exceptions!$B$5:$B$204,"&gt;="&amp;$C$4,Exceptions!$B$5:$B$204,"&lt;="&amp;$C$5)</f>
        <v/>
      </c>
    </row>
    <row r="24">
      <c r="A24" s="2" t="inlineStr">
        <is>
          <t>Late rate is measured on shipments that have landed. The in-transit-and-overdue count above it is today's chase list; mixing the two hides both.</t>
        </is>
      </c>
    </row>
    <row r="27">
      <c r="A27" s="6" t="inlineStr">
        <is>
          <t>Carrier — whole history, not the window</t>
        </is>
      </c>
      <c r="B27" s="6" t="inlineStr">
        <is>
          <t>Shipments</t>
        </is>
      </c>
      <c r="C27" s="6" t="inlineStr">
        <is>
          <t>Late</t>
        </is>
      </c>
      <c r="D27" s="6" t="inlineStr">
        <is>
          <t>Late rate</t>
        </is>
      </c>
      <c r="E27" s="6" t="inlineStr">
        <is>
          <t>Avg days late</t>
        </is>
      </c>
      <c r="F27" s="6" t="inlineStr">
        <is>
          <t>Late-days per 100</t>
        </is>
      </c>
      <c r="G27" s="6" t="inlineStr">
        <is>
          <t>Overdue now</t>
        </is>
      </c>
      <c r="H27" s="6" t="inlineStr">
        <is>
          <t>Avg transit</t>
        </is>
      </c>
      <c r="I27" s="6" t="inlineStr">
        <is>
          <t>Freight spend</t>
        </is>
      </c>
      <c r="J27" s="6" t="inlineStr">
        <is>
          <t>Cost per kg</t>
        </is>
      </c>
      <c r="K27" s="6" t="inlineStr">
        <is>
          <t>Verdict</t>
        </is>
      </c>
    </row>
    <row r="28">
      <c r="A28" s="10">
        <f>IF(Carriers!$A5="","",Carriers!$A5)</f>
        <v/>
      </c>
      <c r="B28" s="9">
        <f>IF($A28="","",Carriers!$I5)</f>
        <v/>
      </c>
      <c r="C28" s="9">
        <f>IF($A28="","",Carriers!$L5)</f>
        <v/>
      </c>
      <c r="D28" s="23">
        <f>IF($A28="","",Carriers!$M5)</f>
        <v/>
      </c>
      <c r="E28" s="18">
        <f>IF($A28="","",Carriers!$N5)</f>
        <v/>
      </c>
      <c r="F28" s="18">
        <f>IF($A28="","",Carriers!$O5)</f>
        <v/>
      </c>
      <c r="G28" s="9">
        <f>IF($A28="","",Carriers!$P5)</f>
        <v/>
      </c>
      <c r="H28" s="18">
        <f>IF($A28="","",Carriers!$Q5)</f>
        <v/>
      </c>
      <c r="I28" s="13">
        <f>IF($A28="","",Carriers!$R5)</f>
        <v/>
      </c>
      <c r="J28" s="13">
        <f>IF($A28="","",Carriers!$S5)</f>
        <v/>
      </c>
      <c r="K28" s="10">
        <f>IF($A28="","",Carriers!$U5)</f>
        <v/>
      </c>
    </row>
    <row r="29">
      <c r="A29" s="10">
        <f>IF(Carriers!$A6="","",Carriers!$A6)</f>
        <v/>
      </c>
      <c r="B29" s="9">
        <f>IF($A29="","",Carriers!$I6)</f>
        <v/>
      </c>
      <c r="C29" s="9">
        <f>IF($A29="","",Carriers!$L6)</f>
        <v/>
      </c>
      <c r="D29" s="23">
        <f>IF($A29="","",Carriers!$M6)</f>
        <v/>
      </c>
      <c r="E29" s="18">
        <f>IF($A29="","",Carriers!$N6)</f>
        <v/>
      </c>
      <c r="F29" s="18">
        <f>IF($A29="","",Carriers!$O6)</f>
        <v/>
      </c>
      <c r="G29" s="9">
        <f>IF($A29="","",Carriers!$P6)</f>
        <v/>
      </c>
      <c r="H29" s="18">
        <f>IF($A29="","",Carriers!$Q6)</f>
        <v/>
      </c>
      <c r="I29" s="13">
        <f>IF($A29="","",Carriers!$R6)</f>
        <v/>
      </c>
      <c r="J29" s="13">
        <f>IF($A29="","",Carriers!$S6)</f>
        <v/>
      </c>
      <c r="K29" s="10">
        <f>IF($A29="","",Carriers!$U6)</f>
        <v/>
      </c>
    </row>
    <row r="30">
      <c r="A30" s="10">
        <f>IF(Carriers!$A7="","",Carriers!$A7)</f>
        <v/>
      </c>
      <c r="B30" s="9">
        <f>IF($A30="","",Carriers!$I7)</f>
        <v/>
      </c>
      <c r="C30" s="9">
        <f>IF($A30="","",Carriers!$L7)</f>
        <v/>
      </c>
      <c r="D30" s="23">
        <f>IF($A30="","",Carriers!$M7)</f>
        <v/>
      </c>
      <c r="E30" s="18">
        <f>IF($A30="","",Carriers!$N7)</f>
        <v/>
      </c>
      <c r="F30" s="18">
        <f>IF($A30="","",Carriers!$O7)</f>
        <v/>
      </c>
      <c r="G30" s="9">
        <f>IF($A30="","",Carriers!$P7)</f>
        <v/>
      </c>
      <c r="H30" s="18">
        <f>IF($A30="","",Carriers!$Q7)</f>
        <v/>
      </c>
      <c r="I30" s="13">
        <f>IF($A30="","",Carriers!$R7)</f>
        <v/>
      </c>
      <c r="J30" s="13">
        <f>IF($A30="","",Carriers!$S7)</f>
        <v/>
      </c>
      <c r="K30" s="10">
        <f>IF($A30="","",Carriers!$U7)</f>
        <v/>
      </c>
    </row>
    <row r="31">
      <c r="A31" s="10">
        <f>IF(Carriers!$A8="","",Carriers!$A8)</f>
        <v/>
      </c>
      <c r="B31" s="9">
        <f>IF($A31="","",Carriers!$I8)</f>
        <v/>
      </c>
      <c r="C31" s="9">
        <f>IF($A31="","",Carriers!$L8)</f>
        <v/>
      </c>
      <c r="D31" s="23">
        <f>IF($A31="","",Carriers!$M8)</f>
        <v/>
      </c>
      <c r="E31" s="18">
        <f>IF($A31="","",Carriers!$N8)</f>
        <v/>
      </c>
      <c r="F31" s="18">
        <f>IF($A31="","",Carriers!$O8)</f>
        <v/>
      </c>
      <c r="G31" s="9">
        <f>IF($A31="","",Carriers!$P8)</f>
        <v/>
      </c>
      <c r="H31" s="18">
        <f>IF($A31="","",Carriers!$Q8)</f>
        <v/>
      </c>
      <c r="I31" s="13">
        <f>IF($A31="","",Carriers!$R8)</f>
        <v/>
      </c>
      <c r="J31" s="13">
        <f>IF($A31="","",Carriers!$S8)</f>
        <v/>
      </c>
      <c r="K31" s="10">
        <f>IF($A31="","",Carriers!$U8)</f>
        <v/>
      </c>
    </row>
    <row r="32">
      <c r="A32" s="10">
        <f>IF(Carriers!$A9="","",Carriers!$A9)</f>
        <v/>
      </c>
      <c r="B32" s="9">
        <f>IF($A32="","",Carriers!$I9)</f>
        <v/>
      </c>
      <c r="C32" s="9">
        <f>IF($A32="","",Carriers!$L9)</f>
        <v/>
      </c>
      <c r="D32" s="23">
        <f>IF($A32="","",Carriers!$M9)</f>
        <v/>
      </c>
      <c r="E32" s="18">
        <f>IF($A32="","",Carriers!$N9)</f>
        <v/>
      </c>
      <c r="F32" s="18">
        <f>IF($A32="","",Carriers!$O9)</f>
        <v/>
      </c>
      <c r="G32" s="9">
        <f>IF($A32="","",Carriers!$P9)</f>
        <v/>
      </c>
      <c r="H32" s="18">
        <f>IF($A32="","",Carriers!$Q9)</f>
        <v/>
      </c>
      <c r="I32" s="13">
        <f>IF($A32="","",Carriers!$R9)</f>
        <v/>
      </c>
      <c r="J32" s="13">
        <f>IF($A32="","",Carriers!$S9)</f>
        <v/>
      </c>
      <c r="K32" s="10">
        <f>IF($A32="","",Carriers!$U9)</f>
        <v/>
      </c>
    </row>
    <row r="33">
      <c r="A33" s="10">
        <f>IF(Carriers!$A10="","",Carriers!$A10)</f>
        <v/>
      </c>
      <c r="B33" s="9">
        <f>IF($A33="","",Carriers!$I10)</f>
        <v/>
      </c>
      <c r="C33" s="9">
        <f>IF($A33="","",Carriers!$L10)</f>
        <v/>
      </c>
      <c r="D33" s="23">
        <f>IF($A33="","",Carriers!$M10)</f>
        <v/>
      </c>
      <c r="E33" s="18">
        <f>IF($A33="","",Carriers!$N10)</f>
        <v/>
      </c>
      <c r="F33" s="18">
        <f>IF($A33="","",Carriers!$O10)</f>
        <v/>
      </c>
      <c r="G33" s="9">
        <f>IF($A33="","",Carriers!$P10)</f>
        <v/>
      </c>
      <c r="H33" s="18">
        <f>IF($A33="","",Carriers!$Q10)</f>
        <v/>
      </c>
      <c r="I33" s="13">
        <f>IF($A33="","",Carriers!$R10)</f>
        <v/>
      </c>
      <c r="J33" s="13">
        <f>IF($A33="","",Carriers!$S10)</f>
        <v/>
      </c>
      <c r="K33" s="10">
        <f>IF($A33="","",Carriers!$U10)</f>
        <v/>
      </c>
    </row>
    <row r="34">
      <c r="A34" s="10">
        <f>IF(Carriers!$A11="","",Carriers!$A11)</f>
        <v/>
      </c>
      <c r="B34" s="9">
        <f>IF($A34="","",Carriers!$I11)</f>
        <v/>
      </c>
      <c r="C34" s="9">
        <f>IF($A34="","",Carriers!$L11)</f>
        <v/>
      </c>
      <c r="D34" s="23">
        <f>IF($A34="","",Carriers!$M11)</f>
        <v/>
      </c>
      <c r="E34" s="18">
        <f>IF($A34="","",Carriers!$N11)</f>
        <v/>
      </c>
      <c r="F34" s="18">
        <f>IF($A34="","",Carriers!$O11)</f>
        <v/>
      </c>
      <c r="G34" s="9">
        <f>IF($A34="","",Carriers!$P11)</f>
        <v/>
      </c>
      <c r="H34" s="18">
        <f>IF($A34="","",Carriers!$Q11)</f>
        <v/>
      </c>
      <c r="I34" s="13">
        <f>IF($A34="","",Carriers!$R11)</f>
        <v/>
      </c>
      <c r="J34" s="13">
        <f>IF($A34="","",Carriers!$S11)</f>
        <v/>
      </c>
      <c r="K34" s="10">
        <f>IF($A34="","",Carriers!$U11)</f>
        <v/>
      </c>
    </row>
    <row r="35">
      <c r="A35" s="10">
        <f>IF(Carriers!$A12="","",Carriers!$A12)</f>
        <v/>
      </c>
      <c r="B35" s="9">
        <f>IF($A35="","",Carriers!$I12)</f>
        <v/>
      </c>
      <c r="C35" s="9">
        <f>IF($A35="","",Carriers!$L12)</f>
        <v/>
      </c>
      <c r="D35" s="23">
        <f>IF($A35="","",Carriers!$M12)</f>
        <v/>
      </c>
      <c r="E35" s="18">
        <f>IF($A35="","",Carriers!$N12)</f>
        <v/>
      </c>
      <c r="F35" s="18">
        <f>IF($A35="","",Carriers!$O12)</f>
        <v/>
      </c>
      <c r="G35" s="9">
        <f>IF($A35="","",Carriers!$P12)</f>
        <v/>
      </c>
      <c r="H35" s="18">
        <f>IF($A35="","",Carriers!$Q12)</f>
        <v/>
      </c>
      <c r="I35" s="13">
        <f>IF($A35="","",Carriers!$R12)</f>
        <v/>
      </c>
      <c r="J35" s="13">
        <f>IF($A35="","",Carriers!$S12)</f>
        <v/>
      </c>
      <c r="K35" s="10">
        <f>IF($A35="","",Carriers!$U12)</f>
        <v/>
      </c>
    </row>
    <row r="36">
      <c r="A36" s="10">
        <f>IF(Carriers!$A13="","",Carriers!$A13)</f>
        <v/>
      </c>
      <c r="B36" s="9">
        <f>IF($A36="","",Carriers!$I13)</f>
        <v/>
      </c>
      <c r="C36" s="9">
        <f>IF($A36="","",Carriers!$L13)</f>
        <v/>
      </c>
      <c r="D36" s="23">
        <f>IF($A36="","",Carriers!$M13)</f>
        <v/>
      </c>
      <c r="E36" s="18">
        <f>IF($A36="","",Carriers!$N13)</f>
        <v/>
      </c>
      <c r="F36" s="18">
        <f>IF($A36="","",Carriers!$O13)</f>
        <v/>
      </c>
      <c r="G36" s="9">
        <f>IF($A36="","",Carriers!$P13)</f>
        <v/>
      </c>
      <c r="H36" s="18">
        <f>IF($A36="","",Carriers!$Q13)</f>
        <v/>
      </c>
      <c r="I36" s="13">
        <f>IF($A36="","",Carriers!$R13)</f>
        <v/>
      </c>
      <c r="J36" s="13">
        <f>IF($A36="","",Carriers!$S13)</f>
        <v/>
      </c>
      <c r="K36" s="10">
        <f>IF($A36="","",Carriers!$U13)</f>
        <v/>
      </c>
    </row>
    <row r="37">
      <c r="A37" s="10">
        <f>IF(Carriers!$A14="","",Carriers!$A14)</f>
        <v/>
      </c>
      <c r="B37" s="9">
        <f>IF($A37="","",Carriers!$I14)</f>
        <v/>
      </c>
      <c r="C37" s="9">
        <f>IF($A37="","",Carriers!$L14)</f>
        <v/>
      </c>
      <c r="D37" s="23">
        <f>IF($A37="","",Carriers!$M14)</f>
        <v/>
      </c>
      <c r="E37" s="18">
        <f>IF($A37="","",Carriers!$N14)</f>
        <v/>
      </c>
      <c r="F37" s="18">
        <f>IF($A37="","",Carriers!$O14)</f>
        <v/>
      </c>
      <c r="G37" s="9">
        <f>IF($A37="","",Carriers!$P14)</f>
        <v/>
      </c>
      <c r="H37" s="18">
        <f>IF($A37="","",Carriers!$Q14)</f>
        <v/>
      </c>
      <c r="I37" s="13">
        <f>IF($A37="","",Carriers!$R14)</f>
        <v/>
      </c>
      <c r="J37" s="13">
        <f>IF($A37="","",Carriers!$S14)</f>
        <v/>
      </c>
      <c r="K37" s="10">
        <f>IF($A37="","",Carriers!$U14)</f>
        <v/>
      </c>
    </row>
    <row r="38">
      <c r="A38" s="10">
        <f>IF(Carriers!$A15="","",Carriers!$A15)</f>
        <v/>
      </c>
      <c r="B38" s="9">
        <f>IF($A38="","",Carriers!$I15)</f>
        <v/>
      </c>
      <c r="C38" s="9">
        <f>IF($A38="","",Carriers!$L15)</f>
        <v/>
      </c>
      <c r="D38" s="23">
        <f>IF($A38="","",Carriers!$M15)</f>
        <v/>
      </c>
      <c r="E38" s="18">
        <f>IF($A38="","",Carriers!$N15)</f>
        <v/>
      </c>
      <c r="F38" s="18">
        <f>IF($A38="","",Carriers!$O15)</f>
        <v/>
      </c>
      <c r="G38" s="9">
        <f>IF($A38="","",Carriers!$P15)</f>
        <v/>
      </c>
      <c r="H38" s="18">
        <f>IF($A38="","",Carriers!$Q15)</f>
        <v/>
      </c>
      <c r="I38" s="13">
        <f>IF($A38="","",Carriers!$R15)</f>
        <v/>
      </c>
      <c r="J38" s="13">
        <f>IF($A38="","",Carriers!$S15)</f>
        <v/>
      </c>
      <c r="K38" s="10">
        <f>IF($A38="","",Carriers!$U15)</f>
        <v/>
      </c>
    </row>
    <row r="39">
      <c r="A39" s="10">
        <f>IF(Carriers!$A16="","",Carriers!$A16)</f>
        <v/>
      </c>
      <c r="B39" s="9">
        <f>IF($A39="","",Carriers!$I16)</f>
        <v/>
      </c>
      <c r="C39" s="9">
        <f>IF($A39="","",Carriers!$L16)</f>
        <v/>
      </c>
      <c r="D39" s="23">
        <f>IF($A39="","",Carriers!$M16)</f>
        <v/>
      </c>
      <c r="E39" s="18">
        <f>IF($A39="","",Carriers!$N16)</f>
        <v/>
      </c>
      <c r="F39" s="18">
        <f>IF($A39="","",Carriers!$O16)</f>
        <v/>
      </c>
      <c r="G39" s="9">
        <f>IF($A39="","",Carriers!$P16)</f>
        <v/>
      </c>
      <c r="H39" s="18">
        <f>IF($A39="","",Carriers!$Q16)</f>
        <v/>
      </c>
      <c r="I39" s="13">
        <f>IF($A39="","",Carriers!$R16)</f>
        <v/>
      </c>
      <c r="J39" s="13">
        <f>IF($A39="","",Carriers!$S16)</f>
        <v/>
      </c>
      <c r="K39" s="10">
        <f>IF($A39="","",Carriers!$U16)</f>
        <v/>
      </c>
    </row>
    <row r="40">
      <c r="A40" s="10">
        <f>IF(Carriers!$A17="","",Carriers!$A17)</f>
        <v/>
      </c>
      <c r="B40" s="9">
        <f>IF($A40="","",Carriers!$I17)</f>
        <v/>
      </c>
      <c r="C40" s="9">
        <f>IF($A40="","",Carriers!$L17)</f>
        <v/>
      </c>
      <c r="D40" s="23">
        <f>IF($A40="","",Carriers!$M17)</f>
        <v/>
      </c>
      <c r="E40" s="18">
        <f>IF($A40="","",Carriers!$N17)</f>
        <v/>
      </c>
      <c r="F40" s="18">
        <f>IF($A40="","",Carriers!$O17)</f>
        <v/>
      </c>
      <c r="G40" s="9">
        <f>IF($A40="","",Carriers!$P17)</f>
        <v/>
      </c>
      <c r="H40" s="18">
        <f>IF($A40="","",Carriers!$Q17)</f>
        <v/>
      </c>
      <c r="I40" s="13">
        <f>IF($A40="","",Carriers!$R17)</f>
        <v/>
      </c>
      <c r="J40" s="13">
        <f>IF($A40="","",Carriers!$S17)</f>
        <v/>
      </c>
      <c r="K40" s="10">
        <f>IF($A40="","",Carriers!$U17)</f>
        <v/>
      </c>
    </row>
    <row r="41">
      <c r="A41" s="10">
        <f>IF(Carriers!$A18="","",Carriers!$A18)</f>
        <v/>
      </c>
      <c r="B41" s="9">
        <f>IF($A41="","",Carriers!$I18)</f>
        <v/>
      </c>
      <c r="C41" s="9">
        <f>IF($A41="","",Carriers!$L18)</f>
        <v/>
      </c>
      <c r="D41" s="23">
        <f>IF($A41="","",Carriers!$M18)</f>
        <v/>
      </c>
      <c r="E41" s="18">
        <f>IF($A41="","",Carriers!$N18)</f>
        <v/>
      </c>
      <c r="F41" s="18">
        <f>IF($A41="","",Carriers!$O18)</f>
        <v/>
      </c>
      <c r="G41" s="9">
        <f>IF($A41="","",Carriers!$P18)</f>
        <v/>
      </c>
      <c r="H41" s="18">
        <f>IF($A41="","",Carriers!$Q18)</f>
        <v/>
      </c>
      <c r="I41" s="13">
        <f>IF($A41="","",Carriers!$R18)</f>
        <v/>
      </c>
      <c r="J41" s="13">
        <f>IF($A41="","",Carriers!$S18)</f>
        <v/>
      </c>
      <c r="K41" s="10">
        <f>IF($A41="","",Carriers!$U18)</f>
        <v/>
      </c>
    </row>
    <row r="42">
      <c r="A42" s="10">
        <f>IF(Carriers!$A19="","",Carriers!$A19)</f>
        <v/>
      </c>
      <c r="B42" s="9">
        <f>IF($A42="","",Carriers!$I19)</f>
        <v/>
      </c>
      <c r="C42" s="9">
        <f>IF($A42="","",Carriers!$L19)</f>
        <v/>
      </c>
      <c r="D42" s="23">
        <f>IF($A42="","",Carriers!$M19)</f>
        <v/>
      </c>
      <c r="E42" s="18">
        <f>IF($A42="","",Carriers!$N19)</f>
        <v/>
      </c>
      <c r="F42" s="18">
        <f>IF($A42="","",Carriers!$O19)</f>
        <v/>
      </c>
      <c r="G42" s="9">
        <f>IF($A42="","",Carriers!$P19)</f>
        <v/>
      </c>
      <c r="H42" s="18">
        <f>IF($A42="","",Carriers!$Q19)</f>
        <v/>
      </c>
      <c r="I42" s="13">
        <f>IF($A42="","",Carriers!$R19)</f>
        <v/>
      </c>
      <c r="J42" s="13">
        <f>IF($A42="","",Carriers!$S19)</f>
        <v/>
      </c>
      <c r="K42" s="10">
        <f>IF($A42="","",Carriers!$U19)</f>
        <v/>
      </c>
    </row>
    <row r="43">
      <c r="A43" s="10">
        <f>IF(Carriers!$A20="","",Carriers!$A20)</f>
        <v/>
      </c>
      <c r="B43" s="9">
        <f>IF($A43="","",Carriers!$I20)</f>
        <v/>
      </c>
      <c r="C43" s="9">
        <f>IF($A43="","",Carriers!$L20)</f>
        <v/>
      </c>
      <c r="D43" s="23">
        <f>IF($A43="","",Carriers!$M20)</f>
        <v/>
      </c>
      <c r="E43" s="18">
        <f>IF($A43="","",Carriers!$N20)</f>
        <v/>
      </c>
      <c r="F43" s="18">
        <f>IF($A43="","",Carriers!$O20)</f>
        <v/>
      </c>
      <c r="G43" s="9">
        <f>IF($A43="","",Carriers!$P20)</f>
        <v/>
      </c>
      <c r="H43" s="18">
        <f>IF($A43="","",Carriers!$Q20)</f>
        <v/>
      </c>
      <c r="I43" s="13">
        <f>IF($A43="","",Carriers!$R20)</f>
        <v/>
      </c>
      <c r="J43" s="13">
        <f>IF($A43="","",Carriers!$S20)</f>
        <v/>
      </c>
      <c r="K43" s="10">
        <f>IF($A43="","",Carriers!$U20)</f>
        <v/>
      </c>
    </row>
    <row r="44">
      <c r="A44" s="10">
        <f>IF(Carriers!$A21="","",Carriers!$A21)</f>
        <v/>
      </c>
      <c r="B44" s="9">
        <f>IF($A44="","",Carriers!$I21)</f>
        <v/>
      </c>
      <c r="C44" s="9">
        <f>IF($A44="","",Carriers!$L21)</f>
        <v/>
      </c>
      <c r="D44" s="23">
        <f>IF($A44="","",Carriers!$M21)</f>
        <v/>
      </c>
      <c r="E44" s="18">
        <f>IF($A44="","",Carriers!$N21)</f>
        <v/>
      </c>
      <c r="F44" s="18">
        <f>IF($A44="","",Carriers!$O21)</f>
        <v/>
      </c>
      <c r="G44" s="9">
        <f>IF($A44="","",Carriers!$P21)</f>
        <v/>
      </c>
      <c r="H44" s="18">
        <f>IF($A44="","",Carriers!$Q21)</f>
        <v/>
      </c>
      <c r="I44" s="13">
        <f>IF($A44="","",Carriers!$R21)</f>
        <v/>
      </c>
      <c r="J44" s="13">
        <f>IF($A44="","",Carriers!$S21)</f>
        <v/>
      </c>
      <c r="K44" s="10">
        <f>IF($A44="","",Carriers!$U21)</f>
        <v/>
      </c>
    </row>
    <row r="45">
      <c r="A45" s="10">
        <f>IF(Carriers!$A22="","",Carriers!$A22)</f>
        <v/>
      </c>
      <c r="B45" s="9">
        <f>IF($A45="","",Carriers!$I22)</f>
        <v/>
      </c>
      <c r="C45" s="9">
        <f>IF($A45="","",Carriers!$L22)</f>
        <v/>
      </c>
      <c r="D45" s="23">
        <f>IF($A45="","",Carriers!$M22)</f>
        <v/>
      </c>
      <c r="E45" s="18">
        <f>IF($A45="","",Carriers!$N22)</f>
        <v/>
      </c>
      <c r="F45" s="18">
        <f>IF($A45="","",Carriers!$O22)</f>
        <v/>
      </c>
      <c r="G45" s="9">
        <f>IF($A45="","",Carriers!$P22)</f>
        <v/>
      </c>
      <c r="H45" s="18">
        <f>IF($A45="","",Carriers!$Q22)</f>
        <v/>
      </c>
      <c r="I45" s="13">
        <f>IF($A45="","",Carriers!$R22)</f>
        <v/>
      </c>
      <c r="J45" s="13">
        <f>IF($A45="","",Carriers!$S22)</f>
        <v/>
      </c>
      <c r="K45" s="10">
        <f>IF($A45="","",Carriers!$U22)</f>
        <v/>
      </c>
    </row>
    <row r="46">
      <c r="A46" s="10">
        <f>IF(Carriers!$A23="","",Carriers!$A23)</f>
        <v/>
      </c>
      <c r="B46" s="9">
        <f>IF($A46="","",Carriers!$I23)</f>
        <v/>
      </c>
      <c r="C46" s="9">
        <f>IF($A46="","",Carriers!$L23)</f>
        <v/>
      </c>
      <c r="D46" s="23">
        <f>IF($A46="","",Carriers!$M23)</f>
        <v/>
      </c>
      <c r="E46" s="18">
        <f>IF($A46="","",Carriers!$N23)</f>
        <v/>
      </c>
      <c r="F46" s="18">
        <f>IF($A46="","",Carriers!$O23)</f>
        <v/>
      </c>
      <c r="G46" s="9">
        <f>IF($A46="","",Carriers!$P23)</f>
        <v/>
      </c>
      <c r="H46" s="18">
        <f>IF($A46="","",Carriers!$Q23)</f>
        <v/>
      </c>
      <c r="I46" s="13">
        <f>IF($A46="","",Carriers!$R23)</f>
        <v/>
      </c>
      <c r="J46" s="13">
        <f>IF($A46="","",Carriers!$S23)</f>
        <v/>
      </c>
      <c r="K46" s="10">
        <f>IF($A46="","",Carriers!$U23)</f>
        <v/>
      </c>
    </row>
    <row r="47">
      <c r="A47" s="10">
        <f>IF(Carriers!$A24="","",Carriers!$A24)</f>
        <v/>
      </c>
      <c r="B47" s="9">
        <f>IF($A47="","",Carriers!$I24)</f>
        <v/>
      </c>
      <c r="C47" s="9">
        <f>IF($A47="","",Carriers!$L24)</f>
        <v/>
      </c>
      <c r="D47" s="23">
        <f>IF($A47="","",Carriers!$M24)</f>
        <v/>
      </c>
      <c r="E47" s="18">
        <f>IF($A47="","",Carriers!$N24)</f>
        <v/>
      </c>
      <c r="F47" s="18">
        <f>IF($A47="","",Carriers!$O24)</f>
        <v/>
      </c>
      <c r="G47" s="9">
        <f>IF($A47="","",Carriers!$P24)</f>
        <v/>
      </c>
      <c r="H47" s="18">
        <f>IF($A47="","",Carriers!$Q24)</f>
        <v/>
      </c>
      <c r="I47" s="13">
        <f>IF($A47="","",Carriers!$R24)</f>
        <v/>
      </c>
      <c r="J47" s="13">
        <f>IF($A47="","",Carriers!$S24)</f>
        <v/>
      </c>
      <c r="K47" s="10">
        <f>IF($A47="","",Carriers!$U24)</f>
        <v/>
      </c>
    </row>
    <row r="50">
      <c r="A50" s="6" t="inlineStr">
        <is>
          <t>Month (promised)</t>
        </is>
      </c>
      <c r="B50" s="6" t="inlineStr">
        <is>
          <t>Shipments</t>
        </is>
      </c>
      <c r="C50" s="6" t="inlineStr">
        <is>
          <t>Delivered</t>
        </is>
      </c>
      <c r="D50" s="6" t="inlineStr">
        <is>
          <t>In transit</t>
        </is>
      </c>
      <c r="E50" s="6" t="inlineStr">
        <is>
          <t>Late</t>
        </is>
      </c>
      <c r="F50" s="6" t="inlineStr">
        <is>
          <t>Late rate</t>
        </is>
      </c>
      <c r="G50" s="6" t="inlineStr">
        <is>
          <t>Avg days late</t>
        </is>
      </c>
      <c r="H50" s="6" t="inlineStr">
        <is>
          <t>Late-days per 100</t>
        </is>
      </c>
      <c r="I50" s="6" t="inlineStr">
        <is>
          <t>Freight spend</t>
        </is>
      </c>
      <c r="J50" s="6" t="inlineStr">
        <is>
          <t>Exceptions</t>
        </is>
      </c>
      <c r="K50" s="6" t="inlineStr">
        <is>
          <t>Net exception cost</t>
        </is>
      </c>
    </row>
    <row r="51">
      <c r="A51" s="8" t="n">
        <v>46023</v>
      </c>
      <c r="B51" s="9">
        <f>IF($A51="","",COUNTIFS(Shipments!$R$5:$R$204,$A51))</f>
        <v/>
      </c>
      <c r="C51" s="9">
        <f>IF($A51="","",COUNTIFS(Shipments!$R$5:$R$204,$A51,Shipments!$D$5:$D$204,"&lt;&gt;"))</f>
        <v/>
      </c>
      <c r="D51" s="9">
        <f>IF($A51="","",COUNTIFS(Shipments!$R$5:$R$204,$A51,Shipments!$D$5:$D$204,""))</f>
        <v/>
      </c>
      <c r="E51" s="9">
        <f>IF($A51="","",COUNTIFS(Shipments!$R$5:$R$204,$A51,Shipments!$F$5:$F$204,"Late"))</f>
        <v/>
      </c>
      <c r="F51" s="23">
        <f>IF($A51="","",IFERROR($E51/$C51,0))</f>
        <v/>
      </c>
      <c r="G51" s="18">
        <f>IF($A51="","",IFERROR(AVERAGEIFS(Shipments!$E$5:$E$204,Shipments!$R$5:$R$204,$A51,Shipments!$F$5:$F$204,"Late"),0))</f>
        <v/>
      </c>
      <c r="H51" s="18">
        <f>IF($A51="","",ROUND($F51*$G51*100,1))</f>
        <v/>
      </c>
      <c r="I51" s="13">
        <f>IF($A51="","",SUMIFS(Shipments!$N$5:$N$204,Shipments!$R$5:$R$204,$A51))</f>
        <v/>
      </c>
      <c r="J51" s="9">
        <f>IF($A51="","",COUNTIFS(Exceptions!$B$5:$B$204,"&gt;="&amp;$A51,Exceptions!$B$5:$B$204,"&lt;"&amp;EDATE($A51,1)))</f>
        <v/>
      </c>
      <c r="K51" s="13">
        <f>IF($A51="","",SUMIFS(Exceptions!$K$5:$K$204,Exceptions!$B$5:$B$204,"&gt;="&amp;$A51,Exceptions!$B$5:$B$204,"&lt;"&amp;EDATE($A51,1)))</f>
        <v/>
      </c>
    </row>
    <row r="52">
      <c r="A52" s="8" t="n">
        <v>46054</v>
      </c>
      <c r="B52" s="9">
        <f>IF($A52="","",COUNTIFS(Shipments!$R$5:$R$204,$A52))</f>
        <v/>
      </c>
      <c r="C52" s="9">
        <f>IF($A52="","",COUNTIFS(Shipments!$R$5:$R$204,$A52,Shipments!$D$5:$D$204,"&lt;&gt;"))</f>
        <v/>
      </c>
      <c r="D52" s="9">
        <f>IF($A52="","",COUNTIFS(Shipments!$R$5:$R$204,$A52,Shipments!$D$5:$D$204,""))</f>
        <v/>
      </c>
      <c r="E52" s="9">
        <f>IF($A52="","",COUNTIFS(Shipments!$R$5:$R$204,$A52,Shipments!$F$5:$F$204,"Late"))</f>
        <v/>
      </c>
      <c r="F52" s="23">
        <f>IF($A52="","",IFERROR($E52/$C52,0))</f>
        <v/>
      </c>
      <c r="G52" s="18">
        <f>IF($A52="","",IFERROR(AVERAGEIFS(Shipments!$E$5:$E$204,Shipments!$R$5:$R$204,$A52,Shipments!$F$5:$F$204,"Late"),0))</f>
        <v/>
      </c>
      <c r="H52" s="18">
        <f>IF($A52="","",ROUND($F52*$G52*100,1))</f>
        <v/>
      </c>
      <c r="I52" s="13">
        <f>IF($A52="","",SUMIFS(Shipments!$N$5:$N$204,Shipments!$R$5:$R$204,$A52))</f>
        <v/>
      </c>
      <c r="J52" s="9">
        <f>IF($A52="","",COUNTIFS(Exceptions!$B$5:$B$204,"&gt;="&amp;$A52,Exceptions!$B$5:$B$204,"&lt;"&amp;EDATE($A52,1)))</f>
        <v/>
      </c>
      <c r="K52" s="13">
        <f>IF($A52="","",SUMIFS(Exceptions!$K$5:$K$204,Exceptions!$B$5:$B$204,"&gt;="&amp;$A52,Exceptions!$B$5:$B$204,"&lt;"&amp;EDATE($A52,1)))</f>
        <v/>
      </c>
    </row>
    <row r="53">
      <c r="A53" s="8" t="n">
        <v>46082</v>
      </c>
      <c r="B53" s="9">
        <f>IF($A53="","",COUNTIFS(Shipments!$R$5:$R$204,$A53))</f>
        <v/>
      </c>
      <c r="C53" s="9">
        <f>IF($A53="","",COUNTIFS(Shipments!$R$5:$R$204,$A53,Shipments!$D$5:$D$204,"&lt;&gt;"))</f>
        <v/>
      </c>
      <c r="D53" s="9">
        <f>IF($A53="","",COUNTIFS(Shipments!$R$5:$R$204,$A53,Shipments!$D$5:$D$204,""))</f>
        <v/>
      </c>
      <c r="E53" s="9">
        <f>IF($A53="","",COUNTIFS(Shipments!$R$5:$R$204,$A53,Shipments!$F$5:$F$204,"Late"))</f>
        <v/>
      </c>
      <c r="F53" s="23">
        <f>IF($A53="","",IFERROR($E53/$C53,0))</f>
        <v/>
      </c>
      <c r="G53" s="18">
        <f>IF($A53="","",IFERROR(AVERAGEIFS(Shipments!$E$5:$E$204,Shipments!$R$5:$R$204,$A53,Shipments!$F$5:$F$204,"Late"),0))</f>
        <v/>
      </c>
      <c r="H53" s="18">
        <f>IF($A53="","",ROUND($F53*$G53*100,1))</f>
        <v/>
      </c>
      <c r="I53" s="13">
        <f>IF($A53="","",SUMIFS(Shipments!$N$5:$N$204,Shipments!$R$5:$R$204,$A53))</f>
        <v/>
      </c>
      <c r="J53" s="9">
        <f>IF($A53="","",COUNTIFS(Exceptions!$B$5:$B$204,"&gt;="&amp;$A53,Exceptions!$B$5:$B$204,"&lt;"&amp;EDATE($A53,1)))</f>
        <v/>
      </c>
      <c r="K53" s="13">
        <f>IF($A53="","",SUMIFS(Exceptions!$K$5:$K$204,Exceptions!$B$5:$B$204,"&gt;="&amp;$A53,Exceptions!$B$5:$B$204,"&lt;"&amp;EDATE($A53,1)))</f>
        <v/>
      </c>
    </row>
    <row r="54">
      <c r="A54" s="8" t="n">
        <v>46113</v>
      </c>
      <c r="B54" s="9">
        <f>IF($A54="","",COUNTIFS(Shipments!$R$5:$R$204,$A54))</f>
        <v/>
      </c>
      <c r="C54" s="9">
        <f>IF($A54="","",COUNTIFS(Shipments!$R$5:$R$204,$A54,Shipments!$D$5:$D$204,"&lt;&gt;"))</f>
        <v/>
      </c>
      <c r="D54" s="9">
        <f>IF($A54="","",COUNTIFS(Shipments!$R$5:$R$204,$A54,Shipments!$D$5:$D$204,""))</f>
        <v/>
      </c>
      <c r="E54" s="9">
        <f>IF($A54="","",COUNTIFS(Shipments!$R$5:$R$204,$A54,Shipments!$F$5:$F$204,"Late"))</f>
        <v/>
      </c>
      <c r="F54" s="23">
        <f>IF($A54="","",IFERROR($E54/$C54,0))</f>
        <v/>
      </c>
      <c r="G54" s="18">
        <f>IF($A54="","",IFERROR(AVERAGEIFS(Shipments!$E$5:$E$204,Shipments!$R$5:$R$204,$A54,Shipments!$F$5:$F$204,"Late"),0))</f>
        <v/>
      </c>
      <c r="H54" s="18">
        <f>IF($A54="","",ROUND($F54*$G54*100,1))</f>
        <v/>
      </c>
      <c r="I54" s="13">
        <f>IF($A54="","",SUMIFS(Shipments!$N$5:$N$204,Shipments!$R$5:$R$204,$A54))</f>
        <v/>
      </c>
      <c r="J54" s="9">
        <f>IF($A54="","",COUNTIFS(Exceptions!$B$5:$B$204,"&gt;="&amp;$A54,Exceptions!$B$5:$B$204,"&lt;"&amp;EDATE($A54,1)))</f>
        <v/>
      </c>
      <c r="K54" s="13">
        <f>IF($A54="","",SUMIFS(Exceptions!$K$5:$K$204,Exceptions!$B$5:$B$204,"&gt;="&amp;$A54,Exceptions!$B$5:$B$204,"&lt;"&amp;EDATE($A54,1)))</f>
        <v/>
      </c>
    </row>
    <row r="55">
      <c r="A55" s="8" t="n">
        <v>46143</v>
      </c>
      <c r="B55" s="9">
        <f>IF($A55="","",COUNTIFS(Shipments!$R$5:$R$204,$A55))</f>
        <v/>
      </c>
      <c r="C55" s="9">
        <f>IF($A55="","",COUNTIFS(Shipments!$R$5:$R$204,$A55,Shipments!$D$5:$D$204,"&lt;&gt;"))</f>
        <v/>
      </c>
      <c r="D55" s="9">
        <f>IF($A55="","",COUNTIFS(Shipments!$R$5:$R$204,$A55,Shipments!$D$5:$D$204,""))</f>
        <v/>
      </c>
      <c r="E55" s="9">
        <f>IF($A55="","",COUNTIFS(Shipments!$R$5:$R$204,$A55,Shipments!$F$5:$F$204,"Late"))</f>
        <v/>
      </c>
      <c r="F55" s="23">
        <f>IF($A55="","",IFERROR($E55/$C55,0))</f>
        <v/>
      </c>
      <c r="G55" s="18">
        <f>IF($A55="","",IFERROR(AVERAGEIFS(Shipments!$E$5:$E$204,Shipments!$R$5:$R$204,$A55,Shipments!$F$5:$F$204,"Late"),0))</f>
        <v/>
      </c>
      <c r="H55" s="18">
        <f>IF($A55="","",ROUND($F55*$G55*100,1))</f>
        <v/>
      </c>
      <c r="I55" s="13">
        <f>IF($A55="","",SUMIFS(Shipments!$N$5:$N$204,Shipments!$R$5:$R$204,$A55))</f>
        <v/>
      </c>
      <c r="J55" s="9">
        <f>IF($A55="","",COUNTIFS(Exceptions!$B$5:$B$204,"&gt;="&amp;$A55,Exceptions!$B$5:$B$204,"&lt;"&amp;EDATE($A55,1)))</f>
        <v/>
      </c>
      <c r="K55" s="13">
        <f>IF($A55="","",SUMIFS(Exceptions!$K$5:$K$204,Exceptions!$B$5:$B$204,"&gt;="&amp;$A55,Exceptions!$B$5:$B$204,"&lt;"&amp;EDATE($A55,1)))</f>
        <v/>
      </c>
    </row>
    <row r="56">
      <c r="A56" s="8" t="n">
        <v>46174</v>
      </c>
      <c r="B56" s="9">
        <f>IF($A56="","",COUNTIFS(Shipments!$R$5:$R$204,$A56))</f>
        <v/>
      </c>
      <c r="C56" s="9">
        <f>IF($A56="","",COUNTIFS(Shipments!$R$5:$R$204,$A56,Shipments!$D$5:$D$204,"&lt;&gt;"))</f>
        <v/>
      </c>
      <c r="D56" s="9">
        <f>IF($A56="","",COUNTIFS(Shipments!$R$5:$R$204,$A56,Shipments!$D$5:$D$204,""))</f>
        <v/>
      </c>
      <c r="E56" s="9">
        <f>IF($A56="","",COUNTIFS(Shipments!$R$5:$R$204,$A56,Shipments!$F$5:$F$204,"Late"))</f>
        <v/>
      </c>
      <c r="F56" s="23">
        <f>IF($A56="","",IFERROR($E56/$C56,0))</f>
        <v/>
      </c>
      <c r="G56" s="18">
        <f>IF($A56="","",IFERROR(AVERAGEIFS(Shipments!$E$5:$E$204,Shipments!$R$5:$R$204,$A56,Shipments!$F$5:$F$204,"Late"),0))</f>
        <v/>
      </c>
      <c r="H56" s="18">
        <f>IF($A56="","",ROUND($F56*$G56*100,1))</f>
        <v/>
      </c>
      <c r="I56" s="13">
        <f>IF($A56="","",SUMIFS(Shipments!$N$5:$N$204,Shipments!$R$5:$R$204,$A56))</f>
        <v/>
      </c>
      <c r="J56" s="9">
        <f>IF($A56="","",COUNTIFS(Exceptions!$B$5:$B$204,"&gt;="&amp;$A56,Exceptions!$B$5:$B$204,"&lt;"&amp;EDATE($A56,1)))</f>
        <v/>
      </c>
      <c r="K56" s="13">
        <f>IF($A56="","",SUMIFS(Exceptions!$K$5:$K$204,Exceptions!$B$5:$B$204,"&gt;="&amp;$A56,Exceptions!$B$5:$B$204,"&lt;"&amp;EDATE($A56,1)))</f>
        <v/>
      </c>
    </row>
    <row r="57">
      <c r="A57" s="8" t="n">
        <v>46204</v>
      </c>
      <c r="B57" s="9">
        <f>IF($A57="","",COUNTIFS(Shipments!$R$5:$R$204,$A57))</f>
        <v/>
      </c>
      <c r="C57" s="9">
        <f>IF($A57="","",COUNTIFS(Shipments!$R$5:$R$204,$A57,Shipments!$D$5:$D$204,"&lt;&gt;"))</f>
        <v/>
      </c>
      <c r="D57" s="9">
        <f>IF($A57="","",COUNTIFS(Shipments!$R$5:$R$204,$A57,Shipments!$D$5:$D$204,""))</f>
        <v/>
      </c>
      <c r="E57" s="9">
        <f>IF($A57="","",COUNTIFS(Shipments!$R$5:$R$204,$A57,Shipments!$F$5:$F$204,"Late"))</f>
        <v/>
      </c>
      <c r="F57" s="23">
        <f>IF($A57="","",IFERROR($E57/$C57,0))</f>
        <v/>
      </c>
      <c r="G57" s="18">
        <f>IF($A57="","",IFERROR(AVERAGEIFS(Shipments!$E$5:$E$204,Shipments!$R$5:$R$204,$A57,Shipments!$F$5:$F$204,"Late"),0))</f>
        <v/>
      </c>
      <c r="H57" s="18">
        <f>IF($A57="","",ROUND($F57*$G57*100,1))</f>
        <v/>
      </c>
      <c r="I57" s="13">
        <f>IF($A57="","",SUMIFS(Shipments!$N$5:$N$204,Shipments!$R$5:$R$204,$A57))</f>
        <v/>
      </c>
      <c r="J57" s="9">
        <f>IF($A57="","",COUNTIFS(Exceptions!$B$5:$B$204,"&gt;="&amp;$A57,Exceptions!$B$5:$B$204,"&lt;"&amp;EDATE($A57,1)))</f>
        <v/>
      </c>
      <c r="K57" s="13">
        <f>IF($A57="","",SUMIFS(Exceptions!$K$5:$K$204,Exceptions!$B$5:$B$204,"&gt;="&amp;$A57,Exceptions!$B$5:$B$204,"&lt;"&amp;EDATE($A57,1)))</f>
        <v/>
      </c>
    </row>
    <row r="58">
      <c r="A58" s="8" t="n">
        <v>46235</v>
      </c>
      <c r="B58" s="9">
        <f>IF($A58="","",COUNTIFS(Shipments!$R$5:$R$204,$A58))</f>
        <v/>
      </c>
      <c r="C58" s="9">
        <f>IF($A58="","",COUNTIFS(Shipments!$R$5:$R$204,$A58,Shipments!$D$5:$D$204,"&lt;&gt;"))</f>
        <v/>
      </c>
      <c r="D58" s="9">
        <f>IF($A58="","",COUNTIFS(Shipments!$R$5:$R$204,$A58,Shipments!$D$5:$D$204,""))</f>
        <v/>
      </c>
      <c r="E58" s="9">
        <f>IF($A58="","",COUNTIFS(Shipments!$R$5:$R$204,$A58,Shipments!$F$5:$F$204,"Late"))</f>
        <v/>
      </c>
      <c r="F58" s="23">
        <f>IF($A58="","",IFERROR($E58/$C58,0))</f>
        <v/>
      </c>
      <c r="G58" s="18">
        <f>IF($A58="","",IFERROR(AVERAGEIFS(Shipments!$E$5:$E$204,Shipments!$R$5:$R$204,$A58,Shipments!$F$5:$F$204,"Late"),0))</f>
        <v/>
      </c>
      <c r="H58" s="18">
        <f>IF($A58="","",ROUND($F58*$G58*100,1))</f>
        <v/>
      </c>
      <c r="I58" s="13">
        <f>IF($A58="","",SUMIFS(Shipments!$N$5:$N$204,Shipments!$R$5:$R$204,$A58))</f>
        <v/>
      </c>
      <c r="J58" s="9">
        <f>IF($A58="","",COUNTIFS(Exceptions!$B$5:$B$204,"&gt;="&amp;$A58,Exceptions!$B$5:$B$204,"&lt;"&amp;EDATE($A58,1)))</f>
        <v/>
      </c>
      <c r="K58" s="13">
        <f>IF($A58="","",SUMIFS(Exceptions!$K$5:$K$204,Exceptions!$B$5:$B$204,"&gt;="&amp;$A58,Exceptions!$B$5:$B$204,"&lt;"&amp;EDATE($A58,1)))</f>
        <v/>
      </c>
    </row>
    <row r="59">
      <c r="A59" s="8" t="n">
        <v>46266</v>
      </c>
      <c r="B59" s="9">
        <f>IF($A59="","",COUNTIFS(Shipments!$R$5:$R$204,$A59))</f>
        <v/>
      </c>
      <c r="C59" s="9">
        <f>IF($A59="","",COUNTIFS(Shipments!$R$5:$R$204,$A59,Shipments!$D$5:$D$204,"&lt;&gt;"))</f>
        <v/>
      </c>
      <c r="D59" s="9">
        <f>IF($A59="","",COUNTIFS(Shipments!$R$5:$R$204,$A59,Shipments!$D$5:$D$204,""))</f>
        <v/>
      </c>
      <c r="E59" s="9">
        <f>IF($A59="","",COUNTIFS(Shipments!$R$5:$R$204,$A59,Shipments!$F$5:$F$204,"Late"))</f>
        <v/>
      </c>
      <c r="F59" s="23">
        <f>IF($A59="","",IFERROR($E59/$C59,0))</f>
        <v/>
      </c>
      <c r="G59" s="18">
        <f>IF($A59="","",IFERROR(AVERAGEIFS(Shipments!$E$5:$E$204,Shipments!$R$5:$R$204,$A59,Shipments!$F$5:$F$204,"Late"),0))</f>
        <v/>
      </c>
      <c r="H59" s="18">
        <f>IF($A59="","",ROUND($F59*$G59*100,1))</f>
        <v/>
      </c>
      <c r="I59" s="13">
        <f>IF($A59="","",SUMIFS(Shipments!$N$5:$N$204,Shipments!$R$5:$R$204,$A59))</f>
        <v/>
      </c>
      <c r="J59" s="9">
        <f>IF($A59="","",COUNTIFS(Exceptions!$B$5:$B$204,"&gt;="&amp;$A59,Exceptions!$B$5:$B$204,"&lt;"&amp;EDATE($A59,1)))</f>
        <v/>
      </c>
      <c r="K59" s="13">
        <f>IF($A59="","",SUMIFS(Exceptions!$K$5:$K$204,Exceptions!$B$5:$B$204,"&gt;="&amp;$A59,Exceptions!$B$5:$B$204,"&lt;"&amp;EDATE($A59,1)))</f>
        <v/>
      </c>
    </row>
    <row r="60">
      <c r="A60" s="8" t="n">
        <v>46296</v>
      </c>
      <c r="B60" s="9">
        <f>IF($A60="","",COUNTIFS(Shipments!$R$5:$R$204,$A60))</f>
        <v/>
      </c>
      <c r="C60" s="9">
        <f>IF($A60="","",COUNTIFS(Shipments!$R$5:$R$204,$A60,Shipments!$D$5:$D$204,"&lt;&gt;"))</f>
        <v/>
      </c>
      <c r="D60" s="9">
        <f>IF($A60="","",COUNTIFS(Shipments!$R$5:$R$204,$A60,Shipments!$D$5:$D$204,""))</f>
        <v/>
      </c>
      <c r="E60" s="9">
        <f>IF($A60="","",COUNTIFS(Shipments!$R$5:$R$204,$A60,Shipments!$F$5:$F$204,"Late"))</f>
        <v/>
      </c>
      <c r="F60" s="23">
        <f>IF($A60="","",IFERROR($E60/$C60,0))</f>
        <v/>
      </c>
      <c r="G60" s="18">
        <f>IF($A60="","",IFERROR(AVERAGEIFS(Shipments!$E$5:$E$204,Shipments!$R$5:$R$204,$A60,Shipments!$F$5:$F$204,"Late"),0))</f>
        <v/>
      </c>
      <c r="H60" s="18">
        <f>IF($A60="","",ROUND($F60*$G60*100,1))</f>
        <v/>
      </c>
      <c r="I60" s="13">
        <f>IF($A60="","",SUMIFS(Shipments!$N$5:$N$204,Shipments!$R$5:$R$204,$A60))</f>
        <v/>
      </c>
      <c r="J60" s="9">
        <f>IF($A60="","",COUNTIFS(Exceptions!$B$5:$B$204,"&gt;="&amp;$A60,Exceptions!$B$5:$B$204,"&lt;"&amp;EDATE($A60,1)))</f>
        <v/>
      </c>
      <c r="K60" s="13">
        <f>IF($A60="","",SUMIFS(Exceptions!$K$5:$K$204,Exceptions!$B$5:$B$204,"&gt;="&amp;$A60,Exceptions!$B$5:$B$204,"&lt;"&amp;EDATE($A60,1)))</f>
        <v/>
      </c>
    </row>
    <row r="61">
      <c r="A61" s="8" t="n">
        <v>46327</v>
      </c>
      <c r="B61" s="9">
        <f>IF($A61="","",COUNTIFS(Shipments!$R$5:$R$204,$A61))</f>
        <v/>
      </c>
      <c r="C61" s="9">
        <f>IF($A61="","",COUNTIFS(Shipments!$R$5:$R$204,$A61,Shipments!$D$5:$D$204,"&lt;&gt;"))</f>
        <v/>
      </c>
      <c r="D61" s="9">
        <f>IF($A61="","",COUNTIFS(Shipments!$R$5:$R$204,$A61,Shipments!$D$5:$D$204,""))</f>
        <v/>
      </c>
      <c r="E61" s="9">
        <f>IF($A61="","",COUNTIFS(Shipments!$R$5:$R$204,$A61,Shipments!$F$5:$F$204,"Late"))</f>
        <v/>
      </c>
      <c r="F61" s="23">
        <f>IF($A61="","",IFERROR($E61/$C61,0))</f>
        <v/>
      </c>
      <c r="G61" s="18">
        <f>IF($A61="","",IFERROR(AVERAGEIFS(Shipments!$E$5:$E$204,Shipments!$R$5:$R$204,$A61,Shipments!$F$5:$F$204,"Late"),0))</f>
        <v/>
      </c>
      <c r="H61" s="18">
        <f>IF($A61="","",ROUND($F61*$G61*100,1))</f>
        <v/>
      </c>
      <c r="I61" s="13">
        <f>IF($A61="","",SUMIFS(Shipments!$N$5:$N$204,Shipments!$R$5:$R$204,$A61))</f>
        <v/>
      </c>
      <c r="J61" s="9">
        <f>IF($A61="","",COUNTIFS(Exceptions!$B$5:$B$204,"&gt;="&amp;$A61,Exceptions!$B$5:$B$204,"&lt;"&amp;EDATE($A61,1)))</f>
        <v/>
      </c>
      <c r="K61" s="13">
        <f>IF($A61="","",SUMIFS(Exceptions!$K$5:$K$204,Exceptions!$B$5:$B$204,"&gt;="&amp;$A61,Exceptions!$B$5:$B$204,"&lt;"&amp;EDATE($A61,1)))</f>
        <v/>
      </c>
    </row>
    <row r="62">
      <c r="A62" s="8" t="n">
        <v>46357</v>
      </c>
      <c r="B62" s="9">
        <f>IF($A62="","",COUNTIFS(Shipments!$R$5:$R$204,$A62))</f>
        <v/>
      </c>
      <c r="C62" s="9">
        <f>IF($A62="","",COUNTIFS(Shipments!$R$5:$R$204,$A62,Shipments!$D$5:$D$204,"&lt;&gt;"))</f>
        <v/>
      </c>
      <c r="D62" s="9">
        <f>IF($A62="","",COUNTIFS(Shipments!$R$5:$R$204,$A62,Shipments!$D$5:$D$204,""))</f>
        <v/>
      </c>
      <c r="E62" s="9">
        <f>IF($A62="","",COUNTIFS(Shipments!$R$5:$R$204,$A62,Shipments!$F$5:$F$204,"Late"))</f>
        <v/>
      </c>
      <c r="F62" s="23">
        <f>IF($A62="","",IFERROR($E62/$C62,0))</f>
        <v/>
      </c>
      <c r="G62" s="18">
        <f>IF($A62="","",IFERROR(AVERAGEIFS(Shipments!$E$5:$E$204,Shipments!$R$5:$R$204,$A62,Shipments!$F$5:$F$204,"Late"),0))</f>
        <v/>
      </c>
      <c r="H62" s="18">
        <f>IF($A62="","",ROUND($F62*$G62*100,1))</f>
        <v/>
      </c>
      <c r="I62" s="13">
        <f>IF($A62="","",SUMIFS(Shipments!$N$5:$N$204,Shipments!$R$5:$R$204,$A62))</f>
        <v/>
      </c>
      <c r="J62" s="9">
        <f>IF($A62="","",COUNTIFS(Exceptions!$B$5:$B$204,"&gt;="&amp;$A62,Exceptions!$B$5:$B$204,"&lt;"&amp;EDATE($A62,1)))</f>
        <v/>
      </c>
      <c r="K62" s="13">
        <f>IF($A62="","",SUMIFS(Exceptions!$K$5:$K$204,Exceptions!$B$5:$B$204,"&gt;="&amp;$A62,Exceptions!$B$5:$B$204,"&lt;"&amp;EDATE($A62,1)))</f>
        <v/>
      </c>
    </row>
    <row r="63">
      <c r="A63" s="8" t="n">
        <v>46388</v>
      </c>
      <c r="B63" s="9">
        <f>IF($A63="","",COUNTIFS(Shipments!$R$5:$R$204,$A63))</f>
        <v/>
      </c>
      <c r="C63" s="9">
        <f>IF($A63="","",COUNTIFS(Shipments!$R$5:$R$204,$A63,Shipments!$D$5:$D$204,"&lt;&gt;"))</f>
        <v/>
      </c>
      <c r="D63" s="9">
        <f>IF($A63="","",COUNTIFS(Shipments!$R$5:$R$204,$A63,Shipments!$D$5:$D$204,""))</f>
        <v/>
      </c>
      <c r="E63" s="9">
        <f>IF($A63="","",COUNTIFS(Shipments!$R$5:$R$204,$A63,Shipments!$F$5:$F$204,"Late"))</f>
        <v/>
      </c>
      <c r="F63" s="23">
        <f>IF($A63="","",IFERROR($E63/$C63,0))</f>
        <v/>
      </c>
      <c r="G63" s="18">
        <f>IF($A63="","",IFERROR(AVERAGEIFS(Shipments!$E$5:$E$204,Shipments!$R$5:$R$204,$A63,Shipments!$F$5:$F$204,"Late"),0))</f>
        <v/>
      </c>
      <c r="H63" s="18">
        <f>IF($A63="","",ROUND($F63*$G63*100,1))</f>
        <v/>
      </c>
      <c r="I63" s="13">
        <f>IF($A63="","",SUMIFS(Shipments!$N$5:$N$204,Shipments!$R$5:$R$204,$A63))</f>
        <v/>
      </c>
      <c r="J63" s="9">
        <f>IF($A63="","",COUNTIFS(Exceptions!$B$5:$B$204,"&gt;="&amp;$A63,Exceptions!$B$5:$B$204,"&lt;"&amp;EDATE($A63,1)))</f>
        <v/>
      </c>
      <c r="K63" s="13">
        <f>IF($A63="","",SUMIFS(Exceptions!$K$5:$K$204,Exceptions!$B$5:$B$204,"&gt;="&amp;$A63,Exceptions!$B$5:$B$204,"&lt;"&amp;EDATE($A63,1)))</f>
        <v/>
      </c>
    </row>
    <row r="64">
      <c r="A64" s="8" t="n">
        <v>46419</v>
      </c>
      <c r="B64" s="9">
        <f>IF($A64="","",COUNTIFS(Shipments!$R$5:$R$204,$A64))</f>
        <v/>
      </c>
      <c r="C64" s="9">
        <f>IF($A64="","",COUNTIFS(Shipments!$R$5:$R$204,$A64,Shipments!$D$5:$D$204,"&lt;&gt;"))</f>
        <v/>
      </c>
      <c r="D64" s="9">
        <f>IF($A64="","",COUNTIFS(Shipments!$R$5:$R$204,$A64,Shipments!$D$5:$D$204,""))</f>
        <v/>
      </c>
      <c r="E64" s="9">
        <f>IF($A64="","",COUNTIFS(Shipments!$R$5:$R$204,$A64,Shipments!$F$5:$F$204,"Late"))</f>
        <v/>
      </c>
      <c r="F64" s="23">
        <f>IF($A64="","",IFERROR($E64/$C64,0))</f>
        <v/>
      </c>
      <c r="G64" s="18">
        <f>IF($A64="","",IFERROR(AVERAGEIFS(Shipments!$E$5:$E$204,Shipments!$R$5:$R$204,$A64,Shipments!$F$5:$F$204,"Late"),0))</f>
        <v/>
      </c>
      <c r="H64" s="18">
        <f>IF($A64="","",ROUND($F64*$G64*100,1))</f>
        <v/>
      </c>
      <c r="I64" s="13">
        <f>IF($A64="","",SUMIFS(Shipments!$N$5:$N$204,Shipments!$R$5:$R$204,$A64))</f>
        <v/>
      </c>
      <c r="J64" s="9">
        <f>IF($A64="","",COUNTIFS(Exceptions!$B$5:$B$204,"&gt;="&amp;$A64,Exceptions!$B$5:$B$204,"&lt;"&amp;EDATE($A64,1)))</f>
        <v/>
      </c>
      <c r="K64" s="13">
        <f>IF($A64="","",SUMIFS(Exceptions!$K$5:$K$204,Exceptions!$B$5:$B$204,"&gt;="&amp;$A64,Exceptions!$B$5:$B$204,"&lt;"&amp;EDATE($A64,1)))</f>
        <v/>
      </c>
    </row>
    <row r="65">
      <c r="A65" s="8" t="n">
        <v>46447</v>
      </c>
      <c r="B65" s="9">
        <f>IF($A65="","",COUNTIFS(Shipments!$R$5:$R$204,$A65))</f>
        <v/>
      </c>
      <c r="C65" s="9">
        <f>IF($A65="","",COUNTIFS(Shipments!$R$5:$R$204,$A65,Shipments!$D$5:$D$204,"&lt;&gt;"))</f>
        <v/>
      </c>
      <c r="D65" s="9">
        <f>IF($A65="","",COUNTIFS(Shipments!$R$5:$R$204,$A65,Shipments!$D$5:$D$204,""))</f>
        <v/>
      </c>
      <c r="E65" s="9">
        <f>IF($A65="","",COUNTIFS(Shipments!$R$5:$R$204,$A65,Shipments!$F$5:$F$204,"Late"))</f>
        <v/>
      </c>
      <c r="F65" s="23">
        <f>IF($A65="","",IFERROR($E65/$C65,0))</f>
        <v/>
      </c>
      <c r="G65" s="18">
        <f>IF($A65="","",IFERROR(AVERAGEIFS(Shipments!$E$5:$E$204,Shipments!$R$5:$R$204,$A65,Shipments!$F$5:$F$204,"Late"),0))</f>
        <v/>
      </c>
      <c r="H65" s="18">
        <f>IF($A65="","",ROUND($F65*$G65*100,1))</f>
        <v/>
      </c>
      <c r="I65" s="13">
        <f>IF($A65="","",SUMIFS(Shipments!$N$5:$N$204,Shipments!$R$5:$R$204,$A65))</f>
        <v/>
      </c>
      <c r="J65" s="9">
        <f>IF($A65="","",COUNTIFS(Exceptions!$B$5:$B$204,"&gt;="&amp;$A65,Exceptions!$B$5:$B$204,"&lt;"&amp;EDATE($A65,1)))</f>
        <v/>
      </c>
      <c r="K65" s="13">
        <f>IF($A65="","",SUMIFS(Exceptions!$K$5:$K$204,Exceptions!$B$5:$B$204,"&gt;="&amp;$A65,Exceptions!$B$5:$B$204,"&lt;"&amp;EDATE($A65,1)))</f>
        <v/>
      </c>
    </row>
    <row r="66">
      <c r="A66" s="8" t="n">
        <v>46478</v>
      </c>
      <c r="B66" s="9">
        <f>IF($A66="","",COUNTIFS(Shipments!$R$5:$R$204,$A66))</f>
        <v/>
      </c>
      <c r="C66" s="9">
        <f>IF($A66="","",COUNTIFS(Shipments!$R$5:$R$204,$A66,Shipments!$D$5:$D$204,"&lt;&gt;"))</f>
        <v/>
      </c>
      <c r="D66" s="9">
        <f>IF($A66="","",COUNTIFS(Shipments!$R$5:$R$204,$A66,Shipments!$D$5:$D$204,""))</f>
        <v/>
      </c>
      <c r="E66" s="9">
        <f>IF($A66="","",COUNTIFS(Shipments!$R$5:$R$204,$A66,Shipments!$F$5:$F$204,"Late"))</f>
        <v/>
      </c>
      <c r="F66" s="23">
        <f>IF($A66="","",IFERROR($E66/$C66,0))</f>
        <v/>
      </c>
      <c r="G66" s="18">
        <f>IF($A66="","",IFERROR(AVERAGEIFS(Shipments!$E$5:$E$204,Shipments!$R$5:$R$204,$A66,Shipments!$F$5:$F$204,"Late"),0))</f>
        <v/>
      </c>
      <c r="H66" s="18">
        <f>IF($A66="","",ROUND($F66*$G66*100,1))</f>
        <v/>
      </c>
      <c r="I66" s="13">
        <f>IF($A66="","",SUMIFS(Shipments!$N$5:$N$204,Shipments!$R$5:$R$204,$A66))</f>
        <v/>
      </c>
      <c r="J66" s="9">
        <f>IF($A66="","",COUNTIFS(Exceptions!$B$5:$B$204,"&gt;="&amp;$A66,Exceptions!$B$5:$B$204,"&lt;"&amp;EDATE($A66,1)))</f>
        <v/>
      </c>
      <c r="K66" s="13">
        <f>IF($A66="","",SUMIFS(Exceptions!$K$5:$K$204,Exceptions!$B$5:$B$204,"&gt;="&amp;$A66,Exceptions!$B$5:$B$204,"&lt;"&amp;EDATE($A66,1)))</f>
        <v/>
      </c>
    </row>
    <row r="67">
      <c r="A67" s="8" t="n">
        <v>46508</v>
      </c>
      <c r="B67" s="9">
        <f>IF($A67="","",COUNTIFS(Shipments!$R$5:$R$204,$A67))</f>
        <v/>
      </c>
      <c r="C67" s="9">
        <f>IF($A67="","",COUNTIFS(Shipments!$R$5:$R$204,$A67,Shipments!$D$5:$D$204,"&lt;&gt;"))</f>
        <v/>
      </c>
      <c r="D67" s="9">
        <f>IF($A67="","",COUNTIFS(Shipments!$R$5:$R$204,$A67,Shipments!$D$5:$D$204,""))</f>
        <v/>
      </c>
      <c r="E67" s="9">
        <f>IF($A67="","",COUNTIFS(Shipments!$R$5:$R$204,$A67,Shipments!$F$5:$F$204,"Late"))</f>
        <v/>
      </c>
      <c r="F67" s="23">
        <f>IF($A67="","",IFERROR($E67/$C67,0))</f>
        <v/>
      </c>
      <c r="G67" s="18">
        <f>IF($A67="","",IFERROR(AVERAGEIFS(Shipments!$E$5:$E$204,Shipments!$R$5:$R$204,$A67,Shipments!$F$5:$F$204,"Late"),0))</f>
        <v/>
      </c>
      <c r="H67" s="18">
        <f>IF($A67="","",ROUND($F67*$G67*100,1))</f>
        <v/>
      </c>
      <c r="I67" s="13">
        <f>IF($A67="","",SUMIFS(Shipments!$N$5:$N$204,Shipments!$R$5:$R$204,$A67))</f>
        <v/>
      </c>
      <c r="J67" s="9">
        <f>IF($A67="","",COUNTIFS(Exceptions!$B$5:$B$204,"&gt;="&amp;$A67,Exceptions!$B$5:$B$204,"&lt;"&amp;EDATE($A67,1)))</f>
        <v/>
      </c>
      <c r="K67" s="13">
        <f>IF($A67="","",SUMIFS(Exceptions!$K$5:$K$204,Exceptions!$B$5:$B$204,"&gt;="&amp;$A67,Exceptions!$B$5:$B$204,"&lt;"&amp;EDATE($A67,1)))</f>
        <v/>
      </c>
    </row>
    <row r="68">
      <c r="A68" s="8" t="n">
        <v>46539</v>
      </c>
      <c r="B68" s="9">
        <f>IF($A68="","",COUNTIFS(Shipments!$R$5:$R$204,$A68))</f>
        <v/>
      </c>
      <c r="C68" s="9">
        <f>IF($A68="","",COUNTIFS(Shipments!$R$5:$R$204,$A68,Shipments!$D$5:$D$204,"&lt;&gt;"))</f>
        <v/>
      </c>
      <c r="D68" s="9">
        <f>IF($A68="","",COUNTIFS(Shipments!$R$5:$R$204,$A68,Shipments!$D$5:$D$204,""))</f>
        <v/>
      </c>
      <c r="E68" s="9">
        <f>IF($A68="","",COUNTIFS(Shipments!$R$5:$R$204,$A68,Shipments!$F$5:$F$204,"Late"))</f>
        <v/>
      </c>
      <c r="F68" s="23">
        <f>IF($A68="","",IFERROR($E68/$C68,0))</f>
        <v/>
      </c>
      <c r="G68" s="18">
        <f>IF($A68="","",IFERROR(AVERAGEIFS(Shipments!$E$5:$E$204,Shipments!$R$5:$R$204,$A68,Shipments!$F$5:$F$204,"Late"),0))</f>
        <v/>
      </c>
      <c r="H68" s="18">
        <f>IF($A68="","",ROUND($F68*$G68*100,1))</f>
        <v/>
      </c>
      <c r="I68" s="13">
        <f>IF($A68="","",SUMIFS(Shipments!$N$5:$N$204,Shipments!$R$5:$R$204,$A68))</f>
        <v/>
      </c>
      <c r="J68" s="9">
        <f>IF($A68="","",COUNTIFS(Exceptions!$B$5:$B$204,"&gt;="&amp;$A68,Exceptions!$B$5:$B$204,"&lt;"&amp;EDATE($A68,1)))</f>
        <v/>
      </c>
      <c r="K68" s="13">
        <f>IF($A68="","",SUMIFS(Exceptions!$K$5:$K$204,Exceptions!$B$5:$B$204,"&gt;="&amp;$A68,Exceptions!$B$5:$B$204,"&lt;"&amp;EDATE($A68,1)))</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2026-09-12T18:39:41Z</dcterms:created>
  <dcterms:modified xsi:type="dcterms:W3CDTF">2026-09-12T18:39:41Z</dcterms:modified>
</cp:coreProperties>
</file>