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Scorecard" sheetId="2" state="visible" r:id="rId2"/>
    <sheet name="Deliveries" sheetId="3" state="visible" r:id="rId3"/>
    <sheet name="Quality" sheetId="4" state="visible" r:id="rId4"/>
    <sheet name="Prices" sheetId="5" state="visible" r:id="rId5"/>
  </sheets>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0.00;($#,##0.00);-"/>
  </numFmts>
  <fonts count="8">
    <font>
      <name val="Calibri"/>
      <family val="2"/>
      <color theme="1"/>
      <sz val="11"/>
      <scheme val="minor"/>
    </font>
    <font>
      <name val="Arial"/>
      <b val="1"/>
      <sz val="14"/>
    </font>
    <font>
      <name val="Arial"/>
      <i val="1"/>
      <color rgb="00595959"/>
      <sz val="9"/>
    </font>
    <font>
      <name val="Arial"/>
      <b val="1"/>
      <sz val="10"/>
    </font>
    <font>
      <name val="Arial"/>
      <sz val="10"/>
    </font>
    <font>
      <name val="Arial"/>
      <color rgb="000000FF"/>
      <sz val="10"/>
    </font>
    <font>
      <name val="Arial"/>
      <b val="1"/>
      <color rgb="00FFFFFF"/>
      <sz val="10"/>
    </font>
    <font>
      <name val="Arial"/>
      <b val="1"/>
      <color rgb="000000FF"/>
      <sz val="10"/>
    </font>
  </fonts>
  <fills count="4">
    <fill>
      <patternFill/>
    </fill>
    <fill>
      <patternFill patternType="gray125"/>
    </fill>
    <fill>
      <patternFill patternType="solid">
        <fgColor rgb="00FFF2CC"/>
      </patternFill>
    </fill>
    <fill>
      <patternFill patternType="solid">
        <fgColor rgb="0021734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7" fillId="2" borderId="0" pivotButton="0" quotePrefix="0" xfId="0"/>
    <xf numFmtId="0" fontId="4" fillId="0" borderId="0" pivotButton="0" quotePrefix="0" xfId="0"/>
    <xf numFmtId="164" fontId="5" fillId="2" borderId="1" pivotButton="0" quotePrefix="0" xfId="0"/>
    <xf numFmtId="3" fontId="5" fillId="2" borderId="1" pivotButton="0" quotePrefix="0" xfId="0"/>
    <xf numFmtId="164" fontId="3" fillId="0" borderId="1" pivotButton="0" quotePrefix="0" xfId="0"/>
    <xf numFmtId="0" fontId="3" fillId="0" borderId="1" pivotButton="0" quotePrefix="0" xfId="0"/>
    <xf numFmtId="4" fontId="5" fillId="2" borderId="1" pivotButton="0" quotePrefix="0" xfId="0"/>
    <xf numFmtId="0" fontId="6" fillId="3" borderId="1" applyAlignment="1" pivotButton="0" quotePrefix="0" xfId="0">
      <alignment horizontal="center" vertical="center" wrapText="1"/>
    </xf>
    <xf numFmtId="0" fontId="5" fillId="2" borderId="1" pivotButton="0" quotePrefix="0" xfId="0"/>
    <xf numFmtId="4" fontId="3" fillId="0" borderId="1" pivotButton="0" quotePrefix="0" xfId="0"/>
    <xf numFmtId="3" fontId="3" fillId="0" borderId="1" pivotButton="0" quotePrefix="0" xfId="0"/>
    <xf numFmtId="164" fontId="4" fillId="0" borderId="1" pivotButton="0" quotePrefix="0" xfId="0"/>
    <xf numFmtId="3" fontId="4" fillId="0" borderId="1" pivotButton="0" quotePrefix="0" xfId="0"/>
    <xf numFmtId="4" fontId="4" fillId="0" borderId="1" pivotButton="0" quotePrefix="0" xfId="0"/>
    <xf numFmtId="166" fontId="4" fillId="0" borderId="1" pivotButton="0" quotePrefix="0" xfId="0"/>
    <xf numFmtId="166" fontId="3" fillId="0" borderId="1" pivotButton="0" quotePrefix="0" xfId="0"/>
    <xf numFmtId="0" fontId="4" fillId="0" borderId="1" pivotButton="0" quotePrefix="0" xfId="0"/>
    <xf numFmtId="165" fontId="5" fillId="2" borderId="1" pivotButton="0" quotePrefix="0" xfId="0"/>
    <xf numFmtId="165" fontId="4" fillId="0" borderId="1" pivotButton="0" quotePrefix="0" xfId="0"/>
    <xf numFmtId="166" fontId="5"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cols>
    <col width="104" customWidth="1" min="1" max="1"/>
  </cols>
  <sheetData>
    <row r="1">
      <c r="A1" s="1" t="inlineStr">
        <is>
          <t>Supplier Contact &amp; Performance Tracker</t>
        </is>
      </c>
    </row>
    <row r="2">
      <c r="A2" s="2" t="inlineStr">
        <is>
          <t>Free template from spreadsheet.partners — free for commercial use, no attribution needed.</t>
        </is>
      </c>
    </row>
    <row r="4">
      <c r="A4" s="3" t="inlineStr">
        <is>
          <t>What this workbook is for</t>
        </is>
      </c>
    </row>
    <row r="5">
      <c r="A5" s="4" t="inlineStr">
        <is>
          <t>Scoring suppliers on delivery, quality and price separately, from records rather than from memory, and only then weighting them into one number. A single averaged score tells you a supplier is bad; three separate scores tell you which conversation to have, which is the only version anybody can act on.</t>
        </is>
      </c>
    </row>
    <row r="7">
      <c r="A7" s="3" t="inlineStr">
        <is>
          <t>The weightings, and how to change them</t>
        </is>
      </c>
    </row>
    <row r="8">
      <c r="A8" s="4" t="inlineStr">
        <is>
          <t>Scorecard cells B5, B6 and B7: delivery 40%, quality 40%, price 20%. That is a reasonable default for production inputs. For non-critical consumables, shift weight toward price. B8 adds them up and C8 tells you if they do not reach 100%. Change the weights in those three cells and every score on the sheet moves; nothing else needs touching.</t>
        </is>
      </c>
    </row>
    <row r="10">
      <c r="A10" s="3" t="inlineStr">
        <is>
          <t>Publish the weights</t>
        </is>
      </c>
    </row>
    <row r="11">
      <c r="A11" s="4" t="inlineStr">
        <is>
          <t>Send suppliers the weights, the bands and their own three component scores. A scorecard that is never shared changes nothing — the supplier cannot fix what they cannot see, and the one in the worked example fixed a 4.1% defect rate in six months once somebody showed them the number.</t>
        </is>
      </c>
    </row>
    <row r="13">
      <c r="A13" s="3" t="inlineStr">
        <is>
          <t>Why the quality score is scaled</t>
        </is>
      </c>
    </row>
    <row r="14">
      <c r="A14" s="4" t="inlineStr">
        <is>
          <t>Defect rates are small numbers. Written the obvious way, as 1 minus the defect rate, the gap between a 0.3% supplier and a 4.1% supplier is under two points out of a hundred and the scorecard concludes they are the same supplier. So the quality score here is 1 - (defect rate / the defect rate that scores zero), floored at zero, with that ceiling in Scorecard E5 and defaulting to 5%. Set it to the defect rate at which you would stop buying. The 40/40/20 weighting is unchanged; what changed is that the 40% now has room to move.</t>
        </is>
      </c>
    </row>
    <row r="16">
      <c r="A16" s="3" t="inlineStr">
        <is>
          <t>How each measure is counted</t>
        </is>
      </c>
    </row>
    <row r="17">
      <c r="A17" s="4" t="inlineStr">
        <is>
          <t>On-time is counted in DELIVERIES: how many arrived on or before the promised date. Defects are counted in UNITS, not deliveries — one bad pallet inside a small delivery is not the same problem as one bad pallet inside a large one, and counting deliveries makes them identical. Price is an index against the average price in the part's own category, and the supplier-level index is spend-weighted: what you actually paid, divided by what those same volumes would have cost at category average. A flat average of part indices lets an expensive high-volume part hide behind three cheap low-volume ones.</t>
        </is>
      </c>
    </row>
    <row r="19">
      <c r="A19" s="3" t="inlineStr">
        <is>
          <t>Rating bands and the minimum number of deliveries</t>
        </is>
      </c>
    </row>
    <row r="20">
      <c r="A20" s="4" t="inlineStr">
        <is>
          <t>Bands are inputs: A at 90, B at 80, C at 70, anything below is D. Scorecard E9 is the minimum number of deliveries before a supplier is rated at all, defaulting to five. Below it the Rating column reads 'Not rated' and column S says how many deliveries there are so far. Scoring a supplier on two deliveries produces noise, and noise in a scorecard damages relationships that were fine. Score quarterly; the Quarter column on Deliveries is there to filter on.</t>
        </is>
      </c>
    </row>
    <row r="22">
      <c r="A22" s="3" t="inlineStr">
        <is>
          <t>The rework cost column, and the worked example</t>
        </is>
      </c>
    </row>
    <row r="23">
      <c r="A23" s="4" t="inlineStr">
        <is>
          <t>Rejected value is the parts alone. Rework cost multiplies it by Scorecard E10, defaulting to 1.8, to stand in for the inspection, the paperwork, the expedited replacement and the line that stopped. It is the column that beat the price saving in the worked example: the cheapest supplier was the most expensive once a 4.1% reject rate was costed. Measure your own multiplier once — take a quarter's rework hours and expedite charges over that quarter's rejected value — and put the real number in E10.</t>
        </is>
      </c>
    </row>
    <row r="25">
      <c r="A25" s="3" t="inlineStr">
        <is>
          <t>Which cells you type</t>
        </is>
      </c>
    </row>
    <row r="26">
      <c r="A26" s="4" t="inlineStr">
        <is>
          <t>Scorecard: column A the supplier name, columns T to AA the contact and contract block, and the settings in B5-B7 and E5-E10. Deliveries A-G. Quality A-G. Prices A-E, L and M. Everything else is calculated. Yellow with blue text means type here; black means the workbook fills it in and typing over it breaks the column for every row below.</t>
        </is>
      </c>
    </row>
    <row r="28">
      <c r="A28" s="3" t="inlineStr">
        <is>
          <t>Supplier names must match exactly</t>
        </is>
      </c>
    </row>
    <row r="29">
      <c r="A29" s="4" t="inlineStr">
        <is>
          <t>Every count on the Scorecard matches the supplier name as text, so 'Adria Components' and 'Adria components ' are two different suppliers and one of them will silently score zero. Columns B on Deliveries and Quality, and C on Prices, are dropdowns pointing at the Scorecard's column A, so use the dropdown and add the supplier to the Scorecard first.</t>
        </is>
      </c>
    </row>
    <row r="31">
      <c r="A31" s="3" t="inlineStr">
        <is>
          <t>Give every delivery a quality row</t>
        </is>
      </c>
    </row>
    <row r="32">
      <c r="A32" s="4" t="inlineStr">
        <is>
          <t>Including the ones where nothing was rejected — a row with zero in the Rejected column. The defect rate is rejected units over received units, so a delivery with no quality row is missing from the denominator and every defect rate is overstated. The two tabs are matched on the delivery reference, so they can be reconciled when they drift apart.</t>
        </is>
      </c>
    </row>
    <row r="34">
      <c r="A34" s="3" t="inlineStr">
        <is>
          <t>What 'category' means on the Prices tab</t>
        </is>
      </c>
    </row>
    <row r="35">
      <c r="A35" s="4" t="inlineStr">
        <is>
          <t>Narrow enough that the parts inside it are genuinely substitutable, because the benchmark is their average price. 'Machined bracket' works; 'Components' does not, because averaging a 2.15 bracket with a 4.90 fastener produces a benchmark neither part should be measured against. A category with only one source in it indexes at exactly 1.00 — it is its own average — and column K shows how many parts sit in each category so you can see which indices carry information.</t>
        </is>
      </c>
    </row>
    <row r="37">
      <c r="A37" s="3" t="inlineStr">
        <is>
          <t>Ranges and rows</t>
        </is>
      </c>
    </row>
    <row r="38">
      <c r="A38" s="4" t="inlineStr">
        <is>
          <t>Scorecard rows 13-212, Deliveries, Quality and Prices rows 5-204, and every formula reads the whole range. Insert rows inside those blocks rather than typing below them. Percentages are stored as fractions, so 0.041 displays as 4.1% — type 4.1% or 0.041, never 4.1.</t>
        </is>
      </c>
    </row>
    <row r="41">
      <c r="A41"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4"/>
  <sheetViews>
    <sheetView workbookViewId="0">
      <pane ySplit="12" topLeftCell="A13" activePane="bottomLeft" state="frozen"/>
      <selection pane="bottomLeft" activeCell="A1" sqref="A1"/>
    </sheetView>
  </sheetViews>
  <sheetFormatPr baseColWidth="8" defaultRowHeight="15"/>
  <cols>
    <col width="22" customWidth="1" min="1" max="1"/>
    <col width="10" customWidth="1" min="2" max="2"/>
    <col width="9" customWidth="1" min="3" max="3"/>
    <col width="9" customWidth="1" min="4" max="4"/>
    <col width="8" customWidth="1" min="5" max="5"/>
    <col width="8" customWidth="1" min="6" max="6"/>
    <col width="11" customWidth="1" min="7" max="7"/>
    <col width="11" customWidth="1" min="8" max="8"/>
    <col width="10" customWidth="1" min="9" max="9"/>
    <col width="11" customWidth="1" min="10" max="10"/>
    <col width="11" customWidth="1" min="11" max="11"/>
    <col width="11" customWidth="1" min="12" max="12"/>
    <col width="12" customWidth="1" min="13" max="13"/>
    <col width="12" customWidth="1" min="14" max="14"/>
    <col width="12" customWidth="1" min="15" max="15"/>
    <col width="12" customWidth="1" min="16" max="16"/>
    <col width="13" customWidth="1" min="17" max="17"/>
    <col width="10" customWidth="1" min="18" max="18"/>
    <col width="16" customWidth="1" min="19" max="19"/>
    <col width="18" customWidth="1" min="20" max="20"/>
    <col width="18" customWidth="1" min="21" max="21"/>
    <col width="30" customWidth="1" min="22" max="22"/>
    <col width="16" customWidth="1" min="23" max="23"/>
    <col width="12" customWidth="1" min="24" max="24"/>
    <col width="14" customWidth="1" min="25" max="25"/>
    <col width="12" customWidth="1" min="26" max="26"/>
    <col width="44" customWidth="1" min="27" max="27"/>
  </cols>
  <sheetData>
    <row r="1">
      <c r="A1" s="1" t="inlineStr">
        <is>
          <t>Supplier scorecard</t>
        </is>
      </c>
    </row>
    <row r="2">
      <c r="A2" s="2" t="inlineStr">
        <is>
          <t>Type the supplier name in column A and the contact block from column T. Everything between is calculated from Deliveries, Quality and Prices.</t>
        </is>
      </c>
    </row>
    <row r="4">
      <c r="A4" s="3" t="inlineStr">
        <is>
          <t>Weights — they must total 100%</t>
        </is>
      </c>
      <c r="D4" s="3" t="inlineStr">
        <is>
          <t>Scales and bands</t>
        </is>
      </c>
      <c r="H4" s="2" t="inlineStr">
        <is>
          <t>Publish the weights and the bands to your suppliers. A scorecard nobody sees changes nothing, and a supplier who knows the weights can fix the specific thing that is costing them volume.</t>
        </is>
      </c>
    </row>
    <row r="5">
      <c r="A5" s="6" t="inlineStr">
        <is>
          <t>Delivery</t>
        </is>
      </c>
      <c r="B5" s="7" t="n">
        <v>0.4</v>
      </c>
      <c r="D5" s="6" t="inlineStr">
        <is>
          <t>Defect rate that scores zero</t>
        </is>
      </c>
      <c r="E5" s="7" t="n">
        <v>0.05</v>
      </c>
      <c r="H5" s="2" t="inlineStr">
        <is>
          <t>The defect ceiling in E5 is what turns a 0.3% supplier and a 4.1% supplier into different scores. Set it to the defect rate at which you would stop buying.</t>
        </is>
      </c>
    </row>
    <row r="6">
      <c r="A6" s="6" t="inlineStr">
        <is>
          <t>Quality</t>
        </is>
      </c>
      <c r="B6" s="7" t="n">
        <v>0.4</v>
      </c>
      <c r="D6" s="6" t="inlineStr">
        <is>
          <t>Rating A at or above</t>
        </is>
      </c>
      <c r="E6" s="8" t="n">
        <v>90</v>
      </c>
    </row>
    <row r="7">
      <c r="A7" s="6" t="inlineStr">
        <is>
          <t>Price</t>
        </is>
      </c>
      <c r="B7" s="7" t="n">
        <v>0.2</v>
      </c>
      <c r="D7" s="6" t="inlineStr">
        <is>
          <t>Rating B at or above</t>
        </is>
      </c>
      <c r="E7" s="8" t="n">
        <v>80</v>
      </c>
    </row>
    <row r="8">
      <c r="A8" s="6" t="inlineStr">
        <is>
          <t>Total</t>
        </is>
      </c>
      <c r="B8" s="9">
        <f>SUM($B$5:$B$7)</f>
        <v/>
      </c>
      <c r="C8" s="10">
        <f>IF(ROUND($B$8,4)=1,"OK","Weights must total 100%")</f>
        <v/>
      </c>
      <c r="D8" s="6" t="inlineStr">
        <is>
          <t>Rating C at or above</t>
        </is>
      </c>
      <c r="E8" s="8" t="n">
        <v>70</v>
      </c>
    </row>
    <row r="9">
      <c r="D9" s="6" t="inlineStr">
        <is>
          <t>Minimum deliveries before a supplier is rated</t>
        </is>
      </c>
      <c r="E9" s="8" t="n">
        <v>5</v>
      </c>
    </row>
    <row r="10">
      <c r="D10" s="6" t="inlineStr">
        <is>
          <t>Rework cost as a multiple of the rejected value</t>
        </is>
      </c>
      <c r="E10" s="11" t="n">
        <v>1.8</v>
      </c>
    </row>
    <row r="12">
      <c r="A12" s="12" t="inlineStr">
        <is>
          <t>Supplier</t>
        </is>
      </c>
      <c r="B12" s="12" t="inlineStr">
        <is>
          <t>On-time %</t>
        </is>
      </c>
      <c r="C12" s="12" t="inlineStr">
        <is>
          <t>Defect %</t>
        </is>
      </c>
      <c r="D12" s="12" t="inlineStr">
        <is>
          <t>Price idx</t>
        </is>
      </c>
      <c r="E12" s="12" t="inlineStr">
        <is>
          <t>Score</t>
        </is>
      </c>
      <c r="F12" s="12" t="inlineStr">
        <is>
          <t>Rating</t>
        </is>
      </c>
      <c r="G12" s="12" t="inlineStr">
        <is>
          <t>Delivery score</t>
        </is>
      </c>
      <c r="H12" s="12" t="inlineStr">
        <is>
          <t>Quality score</t>
        </is>
      </c>
      <c r="I12" s="12" t="inlineStr">
        <is>
          <t>Price score</t>
        </is>
      </c>
      <c r="J12" s="12" t="inlineStr">
        <is>
          <t>Deliveries</t>
        </is>
      </c>
      <c r="K12" s="12" t="inlineStr">
        <is>
          <t>Late deliveries</t>
        </is>
      </c>
      <c r="L12" s="12" t="inlineStr">
        <is>
          <t>Avg days late</t>
        </is>
      </c>
      <c r="M12" s="12" t="inlineStr">
        <is>
          <t>Units received</t>
        </is>
      </c>
      <c r="N12" s="12" t="inlineStr">
        <is>
          <t>Units rejected</t>
        </is>
      </c>
      <c r="O12" s="12" t="inlineStr">
        <is>
          <t>Rejected value</t>
        </is>
      </c>
      <c r="P12" s="12" t="inlineStr">
        <is>
          <t>Rework cost</t>
        </is>
      </c>
      <c r="Q12" s="12" t="inlineStr">
        <is>
          <t>Annual spend</t>
        </is>
      </c>
      <c r="R12" s="12" t="inlineStr">
        <is>
          <t>Parts priced</t>
        </is>
      </c>
      <c r="S12" s="12" t="inlineStr">
        <is>
          <t>Rated?</t>
        </is>
      </c>
      <c r="T12" s="12" t="inlineStr">
        <is>
          <t>Category</t>
        </is>
      </c>
      <c r="U12" s="12" t="inlineStr">
        <is>
          <t>Contact</t>
        </is>
      </c>
      <c r="V12" s="12" t="inlineStr">
        <is>
          <t>Email</t>
        </is>
      </c>
      <c r="W12" s="12" t="inlineStr">
        <is>
          <t>Phone</t>
        </is>
      </c>
      <c r="X12" s="12" t="inlineStr">
        <is>
          <t>Payment terms</t>
        </is>
      </c>
      <c r="Y12" s="12" t="inlineStr">
        <is>
          <t>Contract renewal</t>
        </is>
      </c>
      <c r="Z12" s="12" t="inlineStr">
        <is>
          <t>Last review</t>
        </is>
      </c>
      <c r="AA12" s="12" t="inlineStr">
        <is>
          <t>Notes</t>
        </is>
      </c>
    </row>
    <row r="13">
      <c r="A13" s="13" t="inlineStr">
        <is>
          <t>Nordic Textiles</t>
        </is>
      </c>
      <c r="B13" s="9">
        <f>IF($A13="","",IFERROR(COUNTIFS(Deliveries!$B$5:$B$204,$A13,Deliveries!$H$5:$H$204,"No")/COUNTIFS(Deliveries!$B$5:$B$204,$A13),0))</f>
        <v/>
      </c>
      <c r="C13" s="9">
        <f>IF($A13="","",IFERROR(SUMIFS(Quality!$F$5:$F$204,Quality!$B$5:$B$204,$A13)/SUMIFS(Quality!$E$5:$E$204,Quality!$B$5:$B$204,$A13),0))</f>
        <v/>
      </c>
      <c r="D13" s="14">
        <f>IF($A13="","",IFERROR(SUMIFS(Prices!$F$5:$F$204,Prices!$C$5:$C$204,$A13)/SUMIFS(Prices!$J$5:$J$204,Prices!$C$5:$C$204,$A13),1))</f>
        <v/>
      </c>
      <c r="E13" s="15">
        <f>IF($A13="","",ROUND(($G13*$B$5+$H13*$B$6+$I13*$B$7)*100,0))</f>
        <v/>
      </c>
      <c r="F13" s="10">
        <f>IF($A13="","",IF($J13&lt;$E$9,"Not rated",IF($E13&gt;=$E$6,"A",IF($E13&gt;=$E$7,"B",IF($E13&gt;=$E$8,"C","D")))))</f>
        <v/>
      </c>
      <c r="G13" s="16">
        <f>IF($A13="","",$B13)</f>
        <v/>
      </c>
      <c r="H13" s="16">
        <f>IF($A13="","",IFERROR(MAX(0,1-$C13/$E$5),0))</f>
        <v/>
      </c>
      <c r="I13" s="16">
        <f>IF($A13="","",MAX(0,2-$D13))</f>
        <v/>
      </c>
      <c r="J13" s="17">
        <f>IF($A13="","",COUNTIFS(Deliveries!$B$5:$B$204,$A13))</f>
        <v/>
      </c>
      <c r="K13" s="17">
        <f>IF($A13="","",COUNTIFS(Deliveries!$B$5:$B$204,$A13,Deliveries!$H$5:$H$204,"Yes"))</f>
        <v/>
      </c>
      <c r="L13" s="18">
        <f>IF($A13="","",IFERROR(AVERAGEIFS(Deliveries!$I$5:$I$204,Deliveries!$B$5:$B$204,$A13,Deliveries!$H$5:$H$204,"Yes"),0))</f>
        <v/>
      </c>
      <c r="M13" s="17">
        <f>IF($A13="","",SUMIFS(Quality!$E$5:$E$204,Quality!$B$5:$B$204,$A13))</f>
        <v/>
      </c>
      <c r="N13" s="17">
        <f>IF($A13="","",SUMIFS(Quality!$F$5:$F$204,Quality!$B$5:$B$204,$A13))</f>
        <v/>
      </c>
      <c r="O13" s="19">
        <f>IF($A13="","",SUMIFS(Quality!$K$5:$K$204,Quality!$B$5:$B$204,$A13))</f>
        <v/>
      </c>
      <c r="P13" s="20">
        <f>IF($A13="","",SUMIFS(Quality!$L$5:$L$204,Quality!$B$5:$B$204,$A13))</f>
        <v/>
      </c>
      <c r="Q13" s="19">
        <f>IF($A13="","",SUMIFS(Prices!$F$5:$F$204,Prices!$C$5:$C$204,$A13))</f>
        <v/>
      </c>
      <c r="R13" s="17">
        <f>IF($A13="","",COUNTIFS(Prices!$C$5:$C$204,$A13))</f>
        <v/>
      </c>
      <c r="S13" s="21">
        <f>IF($A13="","",IF($J13&gt;=$E$9,"Yes","No - only "&amp;$J13&amp;" so far"))</f>
        <v/>
      </c>
      <c r="T13" s="13" t="inlineStr">
        <is>
          <t>Apparel</t>
        </is>
      </c>
      <c r="U13" s="13" t="inlineStr">
        <is>
          <t>Anja Lund</t>
        </is>
      </c>
      <c r="V13" s="13" t="inlineStr">
        <is>
          <t>orders@nordictextiles.example</t>
        </is>
      </c>
      <c r="W13" s="13" t="inlineStr">
        <is>
          <t>+45 33 12 44 90</t>
        </is>
      </c>
      <c r="X13" s="13" t="inlineStr">
        <is>
          <t>30 days</t>
        </is>
      </c>
      <c r="Y13" s="22" t="n">
        <v>46477</v>
      </c>
      <c r="Z13" s="22" t="n">
        <v>46209</v>
      </c>
      <c r="AA13" s="13" t="inlineStr">
        <is>
          <t>Sole source on cotton blanks; second source worth opening before renewal</t>
        </is>
      </c>
    </row>
    <row r="14">
      <c r="A14" s="13" t="inlineStr">
        <is>
          <t>Baltic Packaging</t>
        </is>
      </c>
      <c r="B14" s="9">
        <f>IF($A14="","",IFERROR(COUNTIFS(Deliveries!$B$5:$B$204,$A14,Deliveries!$H$5:$H$204,"No")/COUNTIFS(Deliveries!$B$5:$B$204,$A14),0))</f>
        <v/>
      </c>
      <c r="C14" s="9">
        <f>IF($A14="","",IFERROR(SUMIFS(Quality!$F$5:$F$204,Quality!$B$5:$B$204,$A14)/SUMIFS(Quality!$E$5:$E$204,Quality!$B$5:$B$204,$A14),0))</f>
        <v/>
      </c>
      <c r="D14" s="14">
        <f>IF($A14="","",IFERROR(SUMIFS(Prices!$F$5:$F$204,Prices!$C$5:$C$204,$A14)/SUMIFS(Prices!$J$5:$J$204,Prices!$C$5:$C$204,$A14),1))</f>
        <v/>
      </c>
      <c r="E14" s="15">
        <f>IF($A14="","",ROUND(($G14*$B$5+$H14*$B$6+$I14*$B$7)*100,0))</f>
        <v/>
      </c>
      <c r="F14" s="10">
        <f>IF($A14="","",IF($J14&lt;$E$9,"Not rated",IF($E14&gt;=$E$6,"A",IF($E14&gt;=$E$7,"B",IF($E14&gt;=$E$8,"C","D")))))</f>
        <v/>
      </c>
      <c r="G14" s="16">
        <f>IF($A14="","",$B14)</f>
        <v/>
      </c>
      <c r="H14" s="16">
        <f>IF($A14="","",IFERROR(MAX(0,1-$C14/$E$5),0))</f>
        <v/>
      </c>
      <c r="I14" s="16">
        <f>IF($A14="","",MAX(0,2-$D14))</f>
        <v/>
      </c>
      <c r="J14" s="17">
        <f>IF($A14="","",COUNTIFS(Deliveries!$B$5:$B$204,$A14))</f>
        <v/>
      </c>
      <c r="K14" s="17">
        <f>IF($A14="","",COUNTIFS(Deliveries!$B$5:$B$204,$A14,Deliveries!$H$5:$H$204,"Yes"))</f>
        <v/>
      </c>
      <c r="L14" s="18">
        <f>IF($A14="","",IFERROR(AVERAGEIFS(Deliveries!$I$5:$I$204,Deliveries!$B$5:$B$204,$A14,Deliveries!$H$5:$H$204,"Yes"),0))</f>
        <v/>
      </c>
      <c r="M14" s="17">
        <f>IF($A14="","",SUMIFS(Quality!$E$5:$E$204,Quality!$B$5:$B$204,$A14))</f>
        <v/>
      </c>
      <c r="N14" s="17">
        <f>IF($A14="","",SUMIFS(Quality!$F$5:$F$204,Quality!$B$5:$B$204,$A14))</f>
        <v/>
      </c>
      <c r="O14" s="19">
        <f>IF($A14="","",SUMIFS(Quality!$K$5:$K$204,Quality!$B$5:$B$204,$A14))</f>
        <v/>
      </c>
      <c r="P14" s="20">
        <f>IF($A14="","",SUMIFS(Quality!$L$5:$L$204,Quality!$B$5:$B$204,$A14))</f>
        <v/>
      </c>
      <c r="Q14" s="19">
        <f>IF($A14="","",SUMIFS(Prices!$F$5:$F$204,Prices!$C$5:$C$204,$A14))</f>
        <v/>
      </c>
      <c r="R14" s="17">
        <f>IF($A14="","",COUNTIFS(Prices!$C$5:$C$204,$A14))</f>
        <v/>
      </c>
      <c r="S14" s="21">
        <f>IF($A14="","",IF($J14&gt;=$E$9,"Yes","No - only "&amp;$J14&amp;" so far"))</f>
        <v/>
      </c>
      <c r="T14" s="13" t="inlineStr">
        <is>
          <t>Packaging</t>
        </is>
      </c>
      <c r="U14" s="13" t="inlineStr">
        <is>
          <t>Rytis Petrauskas</t>
        </is>
      </c>
      <c r="V14" s="13" t="inlineStr">
        <is>
          <t>sales@balticpack.example</t>
        </is>
      </c>
      <c r="W14" s="13" t="inlineStr">
        <is>
          <t>+370 5 210 3388</t>
        </is>
      </c>
      <c r="X14" s="13" t="inlineStr">
        <is>
          <t>14 days</t>
        </is>
      </c>
      <c r="Y14" s="22" t="n">
        <v>46418</v>
      </c>
      <c r="Z14" s="22" t="n">
        <v>46209</v>
      </c>
      <c r="AA14" s="13" t="inlineStr">
        <is>
          <t>One late delivery in five; crushed cartons twice, pallet wrap discussed</t>
        </is>
      </c>
    </row>
    <row r="15">
      <c r="A15" s="13" t="inlineStr">
        <is>
          <t>Adria Components</t>
        </is>
      </c>
      <c r="B15" s="9">
        <f>IF($A15="","",IFERROR(COUNTIFS(Deliveries!$B$5:$B$204,$A15,Deliveries!$H$5:$H$204,"No")/COUNTIFS(Deliveries!$B$5:$B$204,$A15),0))</f>
        <v/>
      </c>
      <c r="C15" s="9">
        <f>IF($A15="","",IFERROR(SUMIFS(Quality!$F$5:$F$204,Quality!$B$5:$B$204,$A15)/SUMIFS(Quality!$E$5:$E$204,Quality!$B$5:$B$204,$A15),0))</f>
        <v/>
      </c>
      <c r="D15" s="14">
        <f>IF($A15="","",IFERROR(SUMIFS(Prices!$F$5:$F$204,Prices!$C$5:$C$204,$A15)/SUMIFS(Prices!$J$5:$J$204,Prices!$C$5:$C$204,$A15),1))</f>
        <v/>
      </c>
      <c r="E15" s="15">
        <f>IF($A15="","",ROUND(($G15*$B$5+$H15*$B$6+$I15*$B$7)*100,0))</f>
        <v/>
      </c>
      <c r="F15" s="10">
        <f>IF($A15="","",IF($J15&lt;$E$9,"Not rated",IF($E15&gt;=$E$6,"A",IF($E15&gt;=$E$7,"B",IF($E15&gt;=$E$8,"C","D")))))</f>
        <v/>
      </c>
      <c r="G15" s="16">
        <f>IF($A15="","",$B15)</f>
        <v/>
      </c>
      <c r="H15" s="16">
        <f>IF($A15="","",IFERROR(MAX(0,1-$C15/$E$5),0))</f>
        <v/>
      </c>
      <c r="I15" s="16">
        <f>IF($A15="","",MAX(0,2-$D15))</f>
        <v/>
      </c>
      <c r="J15" s="17">
        <f>IF($A15="","",COUNTIFS(Deliveries!$B$5:$B$204,$A15))</f>
        <v/>
      </c>
      <c r="K15" s="17">
        <f>IF($A15="","",COUNTIFS(Deliveries!$B$5:$B$204,$A15,Deliveries!$H$5:$H$204,"Yes"))</f>
        <v/>
      </c>
      <c r="L15" s="18">
        <f>IF($A15="","",IFERROR(AVERAGEIFS(Deliveries!$I$5:$I$204,Deliveries!$B$5:$B$204,$A15,Deliveries!$H$5:$H$204,"Yes"),0))</f>
        <v/>
      </c>
      <c r="M15" s="17">
        <f>IF($A15="","",SUMIFS(Quality!$E$5:$E$204,Quality!$B$5:$B$204,$A15))</f>
        <v/>
      </c>
      <c r="N15" s="17">
        <f>IF($A15="","",SUMIFS(Quality!$F$5:$F$204,Quality!$B$5:$B$204,$A15))</f>
        <v/>
      </c>
      <c r="O15" s="19">
        <f>IF($A15="","",SUMIFS(Quality!$K$5:$K$204,Quality!$B$5:$B$204,$A15))</f>
        <v/>
      </c>
      <c r="P15" s="20">
        <f>IF($A15="","",SUMIFS(Quality!$L$5:$L$204,Quality!$B$5:$B$204,$A15))</f>
        <v/>
      </c>
      <c r="Q15" s="19">
        <f>IF($A15="","",SUMIFS(Prices!$F$5:$F$204,Prices!$C$5:$C$204,$A15))</f>
        <v/>
      </c>
      <c r="R15" s="17">
        <f>IF($A15="","",COUNTIFS(Prices!$C$5:$C$204,$A15))</f>
        <v/>
      </c>
      <c r="S15" s="21">
        <f>IF($A15="","",IF($J15&gt;=$E$9,"Yes","No - only "&amp;$J15&amp;" so far"))</f>
        <v/>
      </c>
      <c r="T15" s="13" t="inlineStr">
        <is>
          <t>Components</t>
        </is>
      </c>
      <c r="U15" s="13" t="inlineStr">
        <is>
          <t>Marko Juric</t>
        </is>
      </c>
      <c r="V15" s="13" t="inlineStr">
        <is>
          <t>purchasing@adriacomp.example</t>
        </is>
      </c>
      <c r="W15" s="13" t="inlineStr">
        <is>
          <t>+385 1 466 2100</t>
        </is>
      </c>
      <c r="X15" s="13" t="inlineStr">
        <is>
          <t>45 days</t>
        </is>
      </c>
      <c r="Y15" s="22" t="n">
        <v>46387</v>
      </c>
      <c r="Z15" s="22" t="n">
        <v>46269</v>
      </c>
      <c r="AA15" s="13" t="inlineStr">
        <is>
          <t>Cheapest on price and dearest on quality. Defect figure shared 2026-09-04, six months to fix before volume moves</t>
        </is>
      </c>
    </row>
    <row r="16">
      <c r="A16" s="13" t="inlineStr">
        <is>
          <t>Helix Metals</t>
        </is>
      </c>
      <c r="B16" s="9">
        <f>IF($A16="","",IFERROR(COUNTIFS(Deliveries!$B$5:$B$204,$A16,Deliveries!$H$5:$H$204,"No")/COUNTIFS(Deliveries!$B$5:$B$204,$A16),0))</f>
        <v/>
      </c>
      <c r="C16" s="9">
        <f>IF($A16="","",IFERROR(SUMIFS(Quality!$F$5:$F$204,Quality!$B$5:$B$204,$A16)/SUMIFS(Quality!$E$5:$E$204,Quality!$B$5:$B$204,$A16),0))</f>
        <v/>
      </c>
      <c r="D16" s="14">
        <f>IF($A16="","",IFERROR(SUMIFS(Prices!$F$5:$F$204,Prices!$C$5:$C$204,$A16)/SUMIFS(Prices!$J$5:$J$204,Prices!$C$5:$C$204,$A16),1))</f>
        <v/>
      </c>
      <c r="E16" s="15">
        <f>IF($A16="","",ROUND(($G16*$B$5+$H16*$B$6+$I16*$B$7)*100,0))</f>
        <v/>
      </c>
      <c r="F16" s="10">
        <f>IF($A16="","",IF($J16&lt;$E$9,"Not rated",IF($E16&gt;=$E$6,"A",IF($E16&gt;=$E$7,"B",IF($E16&gt;=$E$8,"C","D")))))</f>
        <v/>
      </c>
      <c r="G16" s="16">
        <f>IF($A16="","",$B16)</f>
        <v/>
      </c>
      <c r="H16" s="16">
        <f>IF($A16="","",IFERROR(MAX(0,1-$C16/$E$5),0))</f>
        <v/>
      </c>
      <c r="I16" s="16">
        <f>IF($A16="","",MAX(0,2-$D16))</f>
        <v/>
      </c>
      <c r="J16" s="17">
        <f>IF($A16="","",COUNTIFS(Deliveries!$B$5:$B$204,$A16))</f>
        <v/>
      </c>
      <c r="K16" s="17">
        <f>IF($A16="","",COUNTIFS(Deliveries!$B$5:$B$204,$A16,Deliveries!$H$5:$H$204,"Yes"))</f>
        <v/>
      </c>
      <c r="L16" s="18">
        <f>IF($A16="","",IFERROR(AVERAGEIFS(Deliveries!$I$5:$I$204,Deliveries!$B$5:$B$204,$A16,Deliveries!$H$5:$H$204,"Yes"),0))</f>
        <v/>
      </c>
      <c r="M16" s="17">
        <f>IF($A16="","",SUMIFS(Quality!$E$5:$E$204,Quality!$B$5:$B$204,$A16))</f>
        <v/>
      </c>
      <c r="N16" s="17">
        <f>IF($A16="","",SUMIFS(Quality!$F$5:$F$204,Quality!$B$5:$B$204,$A16))</f>
        <v/>
      </c>
      <c r="O16" s="19">
        <f>IF($A16="","",SUMIFS(Quality!$K$5:$K$204,Quality!$B$5:$B$204,$A16))</f>
        <v/>
      </c>
      <c r="P16" s="20">
        <f>IF($A16="","",SUMIFS(Quality!$L$5:$L$204,Quality!$B$5:$B$204,$A16))</f>
        <v/>
      </c>
      <c r="Q16" s="19">
        <f>IF($A16="","",SUMIFS(Prices!$F$5:$F$204,Prices!$C$5:$C$204,$A16))</f>
        <v/>
      </c>
      <c r="R16" s="17">
        <f>IF($A16="","",COUNTIFS(Prices!$C$5:$C$204,$A16))</f>
        <v/>
      </c>
      <c r="S16" s="21">
        <f>IF($A16="","",IF($J16&gt;=$E$9,"Yes","No - only "&amp;$J16&amp;" so far"))</f>
        <v/>
      </c>
      <c r="T16" s="13" t="inlineStr">
        <is>
          <t>Components</t>
        </is>
      </c>
      <c r="U16" s="13" t="inlineStr">
        <is>
          <t>Sarah Whitcombe</t>
        </is>
      </c>
      <c r="V16" s="13" t="inlineStr">
        <is>
          <t>trade@helixmetals.example</t>
        </is>
      </c>
      <c r="W16" s="13" t="inlineStr">
        <is>
          <t>+44 121 448 7712</t>
        </is>
      </c>
      <c r="X16" s="13" t="inlineStr">
        <is>
          <t>30 days</t>
        </is>
      </c>
      <c r="Y16" s="22" t="n">
        <v>46568</v>
      </c>
      <c r="Z16" s="22" t="n">
        <v>46246</v>
      </c>
      <c r="AA16" s="13" t="inlineStr">
        <is>
          <t>Too few deliveries to rate yet; dual-sourced against Adria on brackets</t>
        </is>
      </c>
    </row>
    <row r="17">
      <c r="A17" s="13" t="n"/>
      <c r="B17" s="9">
        <f>IF($A17="","",IFERROR(COUNTIFS(Deliveries!$B$5:$B$204,$A17,Deliveries!$H$5:$H$204,"No")/COUNTIFS(Deliveries!$B$5:$B$204,$A17),0))</f>
        <v/>
      </c>
      <c r="C17" s="9">
        <f>IF($A17="","",IFERROR(SUMIFS(Quality!$F$5:$F$204,Quality!$B$5:$B$204,$A17)/SUMIFS(Quality!$E$5:$E$204,Quality!$B$5:$B$204,$A17),0))</f>
        <v/>
      </c>
      <c r="D17" s="14">
        <f>IF($A17="","",IFERROR(SUMIFS(Prices!$F$5:$F$204,Prices!$C$5:$C$204,$A17)/SUMIFS(Prices!$J$5:$J$204,Prices!$C$5:$C$204,$A17),1))</f>
        <v/>
      </c>
      <c r="E17" s="15">
        <f>IF($A17="","",ROUND(($G17*$B$5+$H17*$B$6+$I17*$B$7)*100,0))</f>
        <v/>
      </c>
      <c r="F17" s="10">
        <f>IF($A17="","",IF($J17&lt;$E$9,"Not rated",IF($E17&gt;=$E$6,"A",IF($E17&gt;=$E$7,"B",IF($E17&gt;=$E$8,"C","D")))))</f>
        <v/>
      </c>
      <c r="G17" s="16">
        <f>IF($A17="","",$B17)</f>
        <v/>
      </c>
      <c r="H17" s="16">
        <f>IF($A17="","",IFERROR(MAX(0,1-$C17/$E$5),0))</f>
        <v/>
      </c>
      <c r="I17" s="16">
        <f>IF($A17="","",MAX(0,2-$D17))</f>
        <v/>
      </c>
      <c r="J17" s="17">
        <f>IF($A17="","",COUNTIFS(Deliveries!$B$5:$B$204,$A17))</f>
        <v/>
      </c>
      <c r="K17" s="17">
        <f>IF($A17="","",COUNTIFS(Deliveries!$B$5:$B$204,$A17,Deliveries!$H$5:$H$204,"Yes"))</f>
        <v/>
      </c>
      <c r="L17" s="18">
        <f>IF($A17="","",IFERROR(AVERAGEIFS(Deliveries!$I$5:$I$204,Deliveries!$B$5:$B$204,$A17,Deliveries!$H$5:$H$204,"Yes"),0))</f>
        <v/>
      </c>
      <c r="M17" s="17">
        <f>IF($A17="","",SUMIFS(Quality!$E$5:$E$204,Quality!$B$5:$B$204,$A17))</f>
        <v/>
      </c>
      <c r="N17" s="17">
        <f>IF($A17="","",SUMIFS(Quality!$F$5:$F$204,Quality!$B$5:$B$204,$A17))</f>
        <v/>
      </c>
      <c r="O17" s="19">
        <f>IF($A17="","",SUMIFS(Quality!$K$5:$K$204,Quality!$B$5:$B$204,$A17))</f>
        <v/>
      </c>
      <c r="P17" s="20">
        <f>IF($A17="","",SUMIFS(Quality!$L$5:$L$204,Quality!$B$5:$B$204,$A17))</f>
        <v/>
      </c>
      <c r="Q17" s="19">
        <f>IF($A17="","",SUMIFS(Prices!$F$5:$F$204,Prices!$C$5:$C$204,$A17))</f>
        <v/>
      </c>
      <c r="R17" s="17">
        <f>IF($A17="","",COUNTIFS(Prices!$C$5:$C$204,$A17))</f>
        <v/>
      </c>
      <c r="S17" s="21">
        <f>IF($A17="","",IF($J17&gt;=$E$9,"Yes","No - only "&amp;$J17&amp;" so far"))</f>
        <v/>
      </c>
      <c r="T17" s="13" t="n"/>
      <c r="U17" s="13" t="n"/>
      <c r="V17" s="13" t="n"/>
      <c r="W17" s="13" t="n"/>
      <c r="X17" s="13" t="n"/>
      <c r="Y17" s="22" t="n"/>
      <c r="Z17" s="22" t="n"/>
      <c r="AA17" s="13" t="n"/>
    </row>
    <row r="18">
      <c r="A18" s="13" t="n"/>
      <c r="B18" s="9">
        <f>IF($A18="","",IFERROR(COUNTIFS(Deliveries!$B$5:$B$204,$A18,Deliveries!$H$5:$H$204,"No")/COUNTIFS(Deliveries!$B$5:$B$204,$A18),0))</f>
        <v/>
      </c>
      <c r="C18" s="9">
        <f>IF($A18="","",IFERROR(SUMIFS(Quality!$F$5:$F$204,Quality!$B$5:$B$204,$A18)/SUMIFS(Quality!$E$5:$E$204,Quality!$B$5:$B$204,$A18),0))</f>
        <v/>
      </c>
      <c r="D18" s="14">
        <f>IF($A18="","",IFERROR(SUMIFS(Prices!$F$5:$F$204,Prices!$C$5:$C$204,$A18)/SUMIFS(Prices!$J$5:$J$204,Prices!$C$5:$C$204,$A18),1))</f>
        <v/>
      </c>
      <c r="E18" s="15">
        <f>IF($A18="","",ROUND(($G18*$B$5+$H18*$B$6+$I18*$B$7)*100,0))</f>
        <v/>
      </c>
      <c r="F18" s="10">
        <f>IF($A18="","",IF($J18&lt;$E$9,"Not rated",IF($E18&gt;=$E$6,"A",IF($E18&gt;=$E$7,"B",IF($E18&gt;=$E$8,"C","D")))))</f>
        <v/>
      </c>
      <c r="G18" s="16">
        <f>IF($A18="","",$B18)</f>
        <v/>
      </c>
      <c r="H18" s="16">
        <f>IF($A18="","",IFERROR(MAX(0,1-$C18/$E$5),0))</f>
        <v/>
      </c>
      <c r="I18" s="16">
        <f>IF($A18="","",MAX(0,2-$D18))</f>
        <v/>
      </c>
      <c r="J18" s="17">
        <f>IF($A18="","",COUNTIFS(Deliveries!$B$5:$B$204,$A18))</f>
        <v/>
      </c>
      <c r="K18" s="17">
        <f>IF($A18="","",COUNTIFS(Deliveries!$B$5:$B$204,$A18,Deliveries!$H$5:$H$204,"Yes"))</f>
        <v/>
      </c>
      <c r="L18" s="18">
        <f>IF($A18="","",IFERROR(AVERAGEIFS(Deliveries!$I$5:$I$204,Deliveries!$B$5:$B$204,$A18,Deliveries!$H$5:$H$204,"Yes"),0))</f>
        <v/>
      </c>
      <c r="M18" s="17">
        <f>IF($A18="","",SUMIFS(Quality!$E$5:$E$204,Quality!$B$5:$B$204,$A18))</f>
        <v/>
      </c>
      <c r="N18" s="17">
        <f>IF($A18="","",SUMIFS(Quality!$F$5:$F$204,Quality!$B$5:$B$204,$A18))</f>
        <v/>
      </c>
      <c r="O18" s="19">
        <f>IF($A18="","",SUMIFS(Quality!$K$5:$K$204,Quality!$B$5:$B$204,$A18))</f>
        <v/>
      </c>
      <c r="P18" s="20">
        <f>IF($A18="","",SUMIFS(Quality!$L$5:$L$204,Quality!$B$5:$B$204,$A18))</f>
        <v/>
      </c>
      <c r="Q18" s="19">
        <f>IF($A18="","",SUMIFS(Prices!$F$5:$F$204,Prices!$C$5:$C$204,$A18))</f>
        <v/>
      </c>
      <c r="R18" s="17">
        <f>IF($A18="","",COUNTIFS(Prices!$C$5:$C$204,$A18))</f>
        <v/>
      </c>
      <c r="S18" s="21">
        <f>IF($A18="","",IF($J18&gt;=$E$9,"Yes","No - only "&amp;$J18&amp;" so far"))</f>
        <v/>
      </c>
      <c r="T18" s="13" t="n"/>
      <c r="U18" s="13" t="n"/>
      <c r="V18" s="13" t="n"/>
      <c r="W18" s="13" t="n"/>
      <c r="X18" s="13" t="n"/>
      <c r="Y18" s="22" t="n"/>
      <c r="Z18" s="22" t="n"/>
      <c r="AA18" s="13" t="n"/>
    </row>
    <row r="19">
      <c r="A19" s="13" t="n"/>
      <c r="B19" s="9">
        <f>IF($A19="","",IFERROR(COUNTIFS(Deliveries!$B$5:$B$204,$A19,Deliveries!$H$5:$H$204,"No")/COUNTIFS(Deliveries!$B$5:$B$204,$A19),0))</f>
        <v/>
      </c>
      <c r="C19" s="9">
        <f>IF($A19="","",IFERROR(SUMIFS(Quality!$F$5:$F$204,Quality!$B$5:$B$204,$A19)/SUMIFS(Quality!$E$5:$E$204,Quality!$B$5:$B$204,$A19),0))</f>
        <v/>
      </c>
      <c r="D19" s="14">
        <f>IF($A19="","",IFERROR(SUMIFS(Prices!$F$5:$F$204,Prices!$C$5:$C$204,$A19)/SUMIFS(Prices!$J$5:$J$204,Prices!$C$5:$C$204,$A19),1))</f>
        <v/>
      </c>
      <c r="E19" s="15">
        <f>IF($A19="","",ROUND(($G19*$B$5+$H19*$B$6+$I19*$B$7)*100,0))</f>
        <v/>
      </c>
      <c r="F19" s="10">
        <f>IF($A19="","",IF($J19&lt;$E$9,"Not rated",IF($E19&gt;=$E$6,"A",IF($E19&gt;=$E$7,"B",IF($E19&gt;=$E$8,"C","D")))))</f>
        <v/>
      </c>
      <c r="G19" s="16">
        <f>IF($A19="","",$B19)</f>
        <v/>
      </c>
      <c r="H19" s="16">
        <f>IF($A19="","",IFERROR(MAX(0,1-$C19/$E$5),0))</f>
        <v/>
      </c>
      <c r="I19" s="16">
        <f>IF($A19="","",MAX(0,2-$D19))</f>
        <v/>
      </c>
      <c r="J19" s="17">
        <f>IF($A19="","",COUNTIFS(Deliveries!$B$5:$B$204,$A19))</f>
        <v/>
      </c>
      <c r="K19" s="17">
        <f>IF($A19="","",COUNTIFS(Deliveries!$B$5:$B$204,$A19,Deliveries!$H$5:$H$204,"Yes"))</f>
        <v/>
      </c>
      <c r="L19" s="18">
        <f>IF($A19="","",IFERROR(AVERAGEIFS(Deliveries!$I$5:$I$204,Deliveries!$B$5:$B$204,$A19,Deliveries!$H$5:$H$204,"Yes"),0))</f>
        <v/>
      </c>
      <c r="M19" s="17">
        <f>IF($A19="","",SUMIFS(Quality!$E$5:$E$204,Quality!$B$5:$B$204,$A19))</f>
        <v/>
      </c>
      <c r="N19" s="17">
        <f>IF($A19="","",SUMIFS(Quality!$F$5:$F$204,Quality!$B$5:$B$204,$A19))</f>
        <v/>
      </c>
      <c r="O19" s="19">
        <f>IF($A19="","",SUMIFS(Quality!$K$5:$K$204,Quality!$B$5:$B$204,$A19))</f>
        <v/>
      </c>
      <c r="P19" s="20">
        <f>IF($A19="","",SUMIFS(Quality!$L$5:$L$204,Quality!$B$5:$B$204,$A19))</f>
        <v/>
      </c>
      <c r="Q19" s="19">
        <f>IF($A19="","",SUMIFS(Prices!$F$5:$F$204,Prices!$C$5:$C$204,$A19))</f>
        <v/>
      </c>
      <c r="R19" s="17">
        <f>IF($A19="","",COUNTIFS(Prices!$C$5:$C$204,$A19))</f>
        <v/>
      </c>
      <c r="S19" s="21">
        <f>IF($A19="","",IF($J19&gt;=$E$9,"Yes","No - only "&amp;$J19&amp;" so far"))</f>
        <v/>
      </c>
      <c r="T19" s="13" t="n"/>
      <c r="U19" s="13" t="n"/>
      <c r="V19" s="13" t="n"/>
      <c r="W19" s="13" t="n"/>
      <c r="X19" s="13" t="n"/>
      <c r="Y19" s="22" t="n"/>
      <c r="Z19" s="22" t="n"/>
      <c r="AA19" s="13" t="n"/>
    </row>
    <row r="20">
      <c r="A20" s="13" t="n"/>
      <c r="B20" s="9">
        <f>IF($A20="","",IFERROR(COUNTIFS(Deliveries!$B$5:$B$204,$A20,Deliveries!$H$5:$H$204,"No")/COUNTIFS(Deliveries!$B$5:$B$204,$A20),0))</f>
        <v/>
      </c>
      <c r="C20" s="9">
        <f>IF($A20="","",IFERROR(SUMIFS(Quality!$F$5:$F$204,Quality!$B$5:$B$204,$A20)/SUMIFS(Quality!$E$5:$E$204,Quality!$B$5:$B$204,$A20),0))</f>
        <v/>
      </c>
      <c r="D20" s="14">
        <f>IF($A20="","",IFERROR(SUMIFS(Prices!$F$5:$F$204,Prices!$C$5:$C$204,$A20)/SUMIFS(Prices!$J$5:$J$204,Prices!$C$5:$C$204,$A20),1))</f>
        <v/>
      </c>
      <c r="E20" s="15">
        <f>IF($A20="","",ROUND(($G20*$B$5+$H20*$B$6+$I20*$B$7)*100,0))</f>
        <v/>
      </c>
      <c r="F20" s="10">
        <f>IF($A20="","",IF($J20&lt;$E$9,"Not rated",IF($E20&gt;=$E$6,"A",IF($E20&gt;=$E$7,"B",IF($E20&gt;=$E$8,"C","D")))))</f>
        <v/>
      </c>
      <c r="G20" s="16">
        <f>IF($A20="","",$B20)</f>
        <v/>
      </c>
      <c r="H20" s="16">
        <f>IF($A20="","",IFERROR(MAX(0,1-$C20/$E$5),0))</f>
        <v/>
      </c>
      <c r="I20" s="16">
        <f>IF($A20="","",MAX(0,2-$D20))</f>
        <v/>
      </c>
      <c r="J20" s="17">
        <f>IF($A20="","",COUNTIFS(Deliveries!$B$5:$B$204,$A20))</f>
        <v/>
      </c>
      <c r="K20" s="17">
        <f>IF($A20="","",COUNTIFS(Deliveries!$B$5:$B$204,$A20,Deliveries!$H$5:$H$204,"Yes"))</f>
        <v/>
      </c>
      <c r="L20" s="18">
        <f>IF($A20="","",IFERROR(AVERAGEIFS(Deliveries!$I$5:$I$204,Deliveries!$B$5:$B$204,$A20,Deliveries!$H$5:$H$204,"Yes"),0))</f>
        <v/>
      </c>
      <c r="M20" s="17">
        <f>IF($A20="","",SUMIFS(Quality!$E$5:$E$204,Quality!$B$5:$B$204,$A20))</f>
        <v/>
      </c>
      <c r="N20" s="17">
        <f>IF($A20="","",SUMIFS(Quality!$F$5:$F$204,Quality!$B$5:$B$204,$A20))</f>
        <v/>
      </c>
      <c r="O20" s="19">
        <f>IF($A20="","",SUMIFS(Quality!$K$5:$K$204,Quality!$B$5:$B$204,$A20))</f>
        <v/>
      </c>
      <c r="P20" s="20">
        <f>IF($A20="","",SUMIFS(Quality!$L$5:$L$204,Quality!$B$5:$B$204,$A20))</f>
        <v/>
      </c>
      <c r="Q20" s="19">
        <f>IF($A20="","",SUMIFS(Prices!$F$5:$F$204,Prices!$C$5:$C$204,$A20))</f>
        <v/>
      </c>
      <c r="R20" s="17">
        <f>IF($A20="","",COUNTIFS(Prices!$C$5:$C$204,$A20))</f>
        <v/>
      </c>
      <c r="S20" s="21">
        <f>IF($A20="","",IF($J20&gt;=$E$9,"Yes","No - only "&amp;$J20&amp;" so far"))</f>
        <v/>
      </c>
      <c r="T20" s="13" t="n"/>
      <c r="U20" s="13" t="n"/>
      <c r="V20" s="13" t="n"/>
      <c r="W20" s="13" t="n"/>
      <c r="X20" s="13" t="n"/>
      <c r="Y20" s="22" t="n"/>
      <c r="Z20" s="22" t="n"/>
      <c r="AA20" s="13" t="n"/>
    </row>
    <row r="21">
      <c r="A21" s="13" t="n"/>
      <c r="B21" s="9">
        <f>IF($A21="","",IFERROR(COUNTIFS(Deliveries!$B$5:$B$204,$A21,Deliveries!$H$5:$H$204,"No")/COUNTIFS(Deliveries!$B$5:$B$204,$A21),0))</f>
        <v/>
      </c>
      <c r="C21" s="9">
        <f>IF($A21="","",IFERROR(SUMIFS(Quality!$F$5:$F$204,Quality!$B$5:$B$204,$A21)/SUMIFS(Quality!$E$5:$E$204,Quality!$B$5:$B$204,$A21),0))</f>
        <v/>
      </c>
      <c r="D21" s="14">
        <f>IF($A21="","",IFERROR(SUMIFS(Prices!$F$5:$F$204,Prices!$C$5:$C$204,$A21)/SUMIFS(Prices!$J$5:$J$204,Prices!$C$5:$C$204,$A21),1))</f>
        <v/>
      </c>
      <c r="E21" s="15">
        <f>IF($A21="","",ROUND(($G21*$B$5+$H21*$B$6+$I21*$B$7)*100,0))</f>
        <v/>
      </c>
      <c r="F21" s="10">
        <f>IF($A21="","",IF($J21&lt;$E$9,"Not rated",IF($E21&gt;=$E$6,"A",IF($E21&gt;=$E$7,"B",IF($E21&gt;=$E$8,"C","D")))))</f>
        <v/>
      </c>
      <c r="G21" s="16">
        <f>IF($A21="","",$B21)</f>
        <v/>
      </c>
      <c r="H21" s="16">
        <f>IF($A21="","",IFERROR(MAX(0,1-$C21/$E$5),0))</f>
        <v/>
      </c>
      <c r="I21" s="16">
        <f>IF($A21="","",MAX(0,2-$D21))</f>
        <v/>
      </c>
      <c r="J21" s="17">
        <f>IF($A21="","",COUNTIFS(Deliveries!$B$5:$B$204,$A21))</f>
        <v/>
      </c>
      <c r="K21" s="17">
        <f>IF($A21="","",COUNTIFS(Deliveries!$B$5:$B$204,$A21,Deliveries!$H$5:$H$204,"Yes"))</f>
        <v/>
      </c>
      <c r="L21" s="18">
        <f>IF($A21="","",IFERROR(AVERAGEIFS(Deliveries!$I$5:$I$204,Deliveries!$B$5:$B$204,$A21,Deliveries!$H$5:$H$204,"Yes"),0))</f>
        <v/>
      </c>
      <c r="M21" s="17">
        <f>IF($A21="","",SUMIFS(Quality!$E$5:$E$204,Quality!$B$5:$B$204,$A21))</f>
        <v/>
      </c>
      <c r="N21" s="17">
        <f>IF($A21="","",SUMIFS(Quality!$F$5:$F$204,Quality!$B$5:$B$204,$A21))</f>
        <v/>
      </c>
      <c r="O21" s="19">
        <f>IF($A21="","",SUMIFS(Quality!$K$5:$K$204,Quality!$B$5:$B$204,$A21))</f>
        <v/>
      </c>
      <c r="P21" s="20">
        <f>IF($A21="","",SUMIFS(Quality!$L$5:$L$204,Quality!$B$5:$B$204,$A21))</f>
        <v/>
      </c>
      <c r="Q21" s="19">
        <f>IF($A21="","",SUMIFS(Prices!$F$5:$F$204,Prices!$C$5:$C$204,$A21))</f>
        <v/>
      </c>
      <c r="R21" s="17">
        <f>IF($A21="","",COUNTIFS(Prices!$C$5:$C$204,$A21))</f>
        <v/>
      </c>
      <c r="S21" s="21">
        <f>IF($A21="","",IF($J21&gt;=$E$9,"Yes","No - only "&amp;$J21&amp;" so far"))</f>
        <v/>
      </c>
      <c r="T21" s="13" t="n"/>
      <c r="U21" s="13" t="n"/>
      <c r="V21" s="13" t="n"/>
      <c r="W21" s="13" t="n"/>
      <c r="X21" s="13" t="n"/>
      <c r="Y21" s="22" t="n"/>
      <c r="Z21" s="22" t="n"/>
      <c r="AA21" s="13" t="n"/>
    </row>
    <row r="22">
      <c r="A22" s="13" t="n"/>
      <c r="B22" s="9">
        <f>IF($A22="","",IFERROR(COUNTIFS(Deliveries!$B$5:$B$204,$A22,Deliveries!$H$5:$H$204,"No")/COUNTIFS(Deliveries!$B$5:$B$204,$A22),0))</f>
        <v/>
      </c>
      <c r="C22" s="9">
        <f>IF($A22="","",IFERROR(SUMIFS(Quality!$F$5:$F$204,Quality!$B$5:$B$204,$A22)/SUMIFS(Quality!$E$5:$E$204,Quality!$B$5:$B$204,$A22),0))</f>
        <v/>
      </c>
      <c r="D22" s="14">
        <f>IF($A22="","",IFERROR(SUMIFS(Prices!$F$5:$F$204,Prices!$C$5:$C$204,$A22)/SUMIFS(Prices!$J$5:$J$204,Prices!$C$5:$C$204,$A22),1))</f>
        <v/>
      </c>
      <c r="E22" s="15">
        <f>IF($A22="","",ROUND(($G22*$B$5+$H22*$B$6+$I22*$B$7)*100,0))</f>
        <v/>
      </c>
      <c r="F22" s="10">
        <f>IF($A22="","",IF($J22&lt;$E$9,"Not rated",IF($E22&gt;=$E$6,"A",IF($E22&gt;=$E$7,"B",IF($E22&gt;=$E$8,"C","D")))))</f>
        <v/>
      </c>
      <c r="G22" s="16">
        <f>IF($A22="","",$B22)</f>
        <v/>
      </c>
      <c r="H22" s="16">
        <f>IF($A22="","",IFERROR(MAX(0,1-$C22/$E$5),0))</f>
        <v/>
      </c>
      <c r="I22" s="16">
        <f>IF($A22="","",MAX(0,2-$D22))</f>
        <v/>
      </c>
      <c r="J22" s="17">
        <f>IF($A22="","",COUNTIFS(Deliveries!$B$5:$B$204,$A22))</f>
        <v/>
      </c>
      <c r="K22" s="17">
        <f>IF($A22="","",COUNTIFS(Deliveries!$B$5:$B$204,$A22,Deliveries!$H$5:$H$204,"Yes"))</f>
        <v/>
      </c>
      <c r="L22" s="18">
        <f>IF($A22="","",IFERROR(AVERAGEIFS(Deliveries!$I$5:$I$204,Deliveries!$B$5:$B$204,$A22,Deliveries!$H$5:$H$204,"Yes"),0))</f>
        <v/>
      </c>
      <c r="M22" s="17">
        <f>IF($A22="","",SUMIFS(Quality!$E$5:$E$204,Quality!$B$5:$B$204,$A22))</f>
        <v/>
      </c>
      <c r="N22" s="17">
        <f>IF($A22="","",SUMIFS(Quality!$F$5:$F$204,Quality!$B$5:$B$204,$A22))</f>
        <v/>
      </c>
      <c r="O22" s="19">
        <f>IF($A22="","",SUMIFS(Quality!$K$5:$K$204,Quality!$B$5:$B$204,$A22))</f>
        <v/>
      </c>
      <c r="P22" s="20">
        <f>IF($A22="","",SUMIFS(Quality!$L$5:$L$204,Quality!$B$5:$B$204,$A22))</f>
        <v/>
      </c>
      <c r="Q22" s="19">
        <f>IF($A22="","",SUMIFS(Prices!$F$5:$F$204,Prices!$C$5:$C$204,$A22))</f>
        <v/>
      </c>
      <c r="R22" s="17">
        <f>IF($A22="","",COUNTIFS(Prices!$C$5:$C$204,$A22))</f>
        <v/>
      </c>
      <c r="S22" s="21">
        <f>IF($A22="","",IF($J22&gt;=$E$9,"Yes","No - only "&amp;$J22&amp;" so far"))</f>
        <v/>
      </c>
      <c r="T22" s="13" t="n"/>
      <c r="U22" s="13" t="n"/>
      <c r="V22" s="13" t="n"/>
      <c r="W22" s="13" t="n"/>
      <c r="X22" s="13" t="n"/>
      <c r="Y22" s="22" t="n"/>
      <c r="Z22" s="22" t="n"/>
      <c r="AA22" s="13" t="n"/>
    </row>
    <row r="23">
      <c r="A23" s="13" t="n"/>
      <c r="B23" s="9">
        <f>IF($A23="","",IFERROR(COUNTIFS(Deliveries!$B$5:$B$204,$A23,Deliveries!$H$5:$H$204,"No")/COUNTIFS(Deliveries!$B$5:$B$204,$A23),0))</f>
        <v/>
      </c>
      <c r="C23" s="9">
        <f>IF($A23="","",IFERROR(SUMIFS(Quality!$F$5:$F$204,Quality!$B$5:$B$204,$A23)/SUMIFS(Quality!$E$5:$E$204,Quality!$B$5:$B$204,$A23),0))</f>
        <v/>
      </c>
      <c r="D23" s="14">
        <f>IF($A23="","",IFERROR(SUMIFS(Prices!$F$5:$F$204,Prices!$C$5:$C$204,$A23)/SUMIFS(Prices!$J$5:$J$204,Prices!$C$5:$C$204,$A23),1))</f>
        <v/>
      </c>
      <c r="E23" s="15">
        <f>IF($A23="","",ROUND(($G23*$B$5+$H23*$B$6+$I23*$B$7)*100,0))</f>
        <v/>
      </c>
      <c r="F23" s="10">
        <f>IF($A23="","",IF($J23&lt;$E$9,"Not rated",IF($E23&gt;=$E$6,"A",IF($E23&gt;=$E$7,"B",IF($E23&gt;=$E$8,"C","D")))))</f>
        <v/>
      </c>
      <c r="G23" s="16">
        <f>IF($A23="","",$B23)</f>
        <v/>
      </c>
      <c r="H23" s="16">
        <f>IF($A23="","",IFERROR(MAX(0,1-$C23/$E$5),0))</f>
        <v/>
      </c>
      <c r="I23" s="16">
        <f>IF($A23="","",MAX(0,2-$D23))</f>
        <v/>
      </c>
      <c r="J23" s="17">
        <f>IF($A23="","",COUNTIFS(Deliveries!$B$5:$B$204,$A23))</f>
        <v/>
      </c>
      <c r="K23" s="17">
        <f>IF($A23="","",COUNTIFS(Deliveries!$B$5:$B$204,$A23,Deliveries!$H$5:$H$204,"Yes"))</f>
        <v/>
      </c>
      <c r="L23" s="18">
        <f>IF($A23="","",IFERROR(AVERAGEIFS(Deliveries!$I$5:$I$204,Deliveries!$B$5:$B$204,$A23,Deliveries!$H$5:$H$204,"Yes"),0))</f>
        <v/>
      </c>
      <c r="M23" s="17">
        <f>IF($A23="","",SUMIFS(Quality!$E$5:$E$204,Quality!$B$5:$B$204,$A23))</f>
        <v/>
      </c>
      <c r="N23" s="17">
        <f>IF($A23="","",SUMIFS(Quality!$F$5:$F$204,Quality!$B$5:$B$204,$A23))</f>
        <v/>
      </c>
      <c r="O23" s="19">
        <f>IF($A23="","",SUMIFS(Quality!$K$5:$K$204,Quality!$B$5:$B$204,$A23))</f>
        <v/>
      </c>
      <c r="P23" s="20">
        <f>IF($A23="","",SUMIFS(Quality!$L$5:$L$204,Quality!$B$5:$B$204,$A23))</f>
        <v/>
      </c>
      <c r="Q23" s="19">
        <f>IF($A23="","",SUMIFS(Prices!$F$5:$F$204,Prices!$C$5:$C$204,$A23))</f>
        <v/>
      </c>
      <c r="R23" s="17">
        <f>IF($A23="","",COUNTIFS(Prices!$C$5:$C$204,$A23))</f>
        <v/>
      </c>
      <c r="S23" s="21">
        <f>IF($A23="","",IF($J23&gt;=$E$9,"Yes","No - only "&amp;$J23&amp;" so far"))</f>
        <v/>
      </c>
      <c r="T23" s="13" t="n"/>
      <c r="U23" s="13" t="n"/>
      <c r="V23" s="13" t="n"/>
      <c r="W23" s="13" t="n"/>
      <c r="X23" s="13" t="n"/>
      <c r="Y23" s="22" t="n"/>
      <c r="Z23" s="22" t="n"/>
      <c r="AA23" s="13" t="n"/>
    </row>
    <row r="24">
      <c r="A24" s="13" t="n"/>
      <c r="B24" s="9">
        <f>IF($A24="","",IFERROR(COUNTIFS(Deliveries!$B$5:$B$204,$A24,Deliveries!$H$5:$H$204,"No")/COUNTIFS(Deliveries!$B$5:$B$204,$A24),0))</f>
        <v/>
      </c>
      <c r="C24" s="9">
        <f>IF($A24="","",IFERROR(SUMIFS(Quality!$F$5:$F$204,Quality!$B$5:$B$204,$A24)/SUMIFS(Quality!$E$5:$E$204,Quality!$B$5:$B$204,$A24),0))</f>
        <v/>
      </c>
      <c r="D24" s="14">
        <f>IF($A24="","",IFERROR(SUMIFS(Prices!$F$5:$F$204,Prices!$C$5:$C$204,$A24)/SUMIFS(Prices!$J$5:$J$204,Prices!$C$5:$C$204,$A24),1))</f>
        <v/>
      </c>
      <c r="E24" s="15">
        <f>IF($A24="","",ROUND(($G24*$B$5+$H24*$B$6+$I24*$B$7)*100,0))</f>
        <v/>
      </c>
      <c r="F24" s="10">
        <f>IF($A24="","",IF($J24&lt;$E$9,"Not rated",IF($E24&gt;=$E$6,"A",IF($E24&gt;=$E$7,"B",IF($E24&gt;=$E$8,"C","D")))))</f>
        <v/>
      </c>
      <c r="G24" s="16">
        <f>IF($A24="","",$B24)</f>
        <v/>
      </c>
      <c r="H24" s="16">
        <f>IF($A24="","",IFERROR(MAX(0,1-$C24/$E$5),0))</f>
        <v/>
      </c>
      <c r="I24" s="16">
        <f>IF($A24="","",MAX(0,2-$D24))</f>
        <v/>
      </c>
      <c r="J24" s="17">
        <f>IF($A24="","",COUNTIFS(Deliveries!$B$5:$B$204,$A24))</f>
        <v/>
      </c>
      <c r="K24" s="17">
        <f>IF($A24="","",COUNTIFS(Deliveries!$B$5:$B$204,$A24,Deliveries!$H$5:$H$204,"Yes"))</f>
        <v/>
      </c>
      <c r="L24" s="18">
        <f>IF($A24="","",IFERROR(AVERAGEIFS(Deliveries!$I$5:$I$204,Deliveries!$B$5:$B$204,$A24,Deliveries!$H$5:$H$204,"Yes"),0))</f>
        <v/>
      </c>
      <c r="M24" s="17">
        <f>IF($A24="","",SUMIFS(Quality!$E$5:$E$204,Quality!$B$5:$B$204,$A24))</f>
        <v/>
      </c>
      <c r="N24" s="17">
        <f>IF($A24="","",SUMIFS(Quality!$F$5:$F$204,Quality!$B$5:$B$204,$A24))</f>
        <v/>
      </c>
      <c r="O24" s="19">
        <f>IF($A24="","",SUMIFS(Quality!$K$5:$K$204,Quality!$B$5:$B$204,$A24))</f>
        <v/>
      </c>
      <c r="P24" s="20">
        <f>IF($A24="","",SUMIFS(Quality!$L$5:$L$204,Quality!$B$5:$B$204,$A24))</f>
        <v/>
      </c>
      <c r="Q24" s="19">
        <f>IF($A24="","",SUMIFS(Prices!$F$5:$F$204,Prices!$C$5:$C$204,$A24))</f>
        <v/>
      </c>
      <c r="R24" s="17">
        <f>IF($A24="","",COUNTIFS(Prices!$C$5:$C$204,$A24))</f>
        <v/>
      </c>
      <c r="S24" s="21">
        <f>IF($A24="","",IF($J24&gt;=$E$9,"Yes","No - only "&amp;$J24&amp;" so far"))</f>
        <v/>
      </c>
      <c r="T24" s="13" t="n"/>
      <c r="U24" s="13" t="n"/>
      <c r="V24" s="13" t="n"/>
      <c r="W24" s="13" t="n"/>
      <c r="X24" s="13" t="n"/>
      <c r="Y24" s="22" t="n"/>
      <c r="Z24" s="22" t="n"/>
      <c r="AA24" s="13" t="n"/>
    </row>
    <row r="25">
      <c r="A25" s="13" t="n"/>
      <c r="B25" s="9">
        <f>IF($A25="","",IFERROR(COUNTIFS(Deliveries!$B$5:$B$204,$A25,Deliveries!$H$5:$H$204,"No")/COUNTIFS(Deliveries!$B$5:$B$204,$A25),0))</f>
        <v/>
      </c>
      <c r="C25" s="9">
        <f>IF($A25="","",IFERROR(SUMIFS(Quality!$F$5:$F$204,Quality!$B$5:$B$204,$A25)/SUMIFS(Quality!$E$5:$E$204,Quality!$B$5:$B$204,$A25),0))</f>
        <v/>
      </c>
      <c r="D25" s="14">
        <f>IF($A25="","",IFERROR(SUMIFS(Prices!$F$5:$F$204,Prices!$C$5:$C$204,$A25)/SUMIFS(Prices!$J$5:$J$204,Prices!$C$5:$C$204,$A25),1))</f>
        <v/>
      </c>
      <c r="E25" s="15">
        <f>IF($A25="","",ROUND(($G25*$B$5+$H25*$B$6+$I25*$B$7)*100,0))</f>
        <v/>
      </c>
      <c r="F25" s="10">
        <f>IF($A25="","",IF($J25&lt;$E$9,"Not rated",IF($E25&gt;=$E$6,"A",IF($E25&gt;=$E$7,"B",IF($E25&gt;=$E$8,"C","D")))))</f>
        <v/>
      </c>
      <c r="G25" s="16">
        <f>IF($A25="","",$B25)</f>
        <v/>
      </c>
      <c r="H25" s="16">
        <f>IF($A25="","",IFERROR(MAX(0,1-$C25/$E$5),0))</f>
        <v/>
      </c>
      <c r="I25" s="16">
        <f>IF($A25="","",MAX(0,2-$D25))</f>
        <v/>
      </c>
      <c r="J25" s="17">
        <f>IF($A25="","",COUNTIFS(Deliveries!$B$5:$B$204,$A25))</f>
        <v/>
      </c>
      <c r="K25" s="17">
        <f>IF($A25="","",COUNTIFS(Deliveries!$B$5:$B$204,$A25,Deliveries!$H$5:$H$204,"Yes"))</f>
        <v/>
      </c>
      <c r="L25" s="18">
        <f>IF($A25="","",IFERROR(AVERAGEIFS(Deliveries!$I$5:$I$204,Deliveries!$B$5:$B$204,$A25,Deliveries!$H$5:$H$204,"Yes"),0))</f>
        <v/>
      </c>
      <c r="M25" s="17">
        <f>IF($A25="","",SUMIFS(Quality!$E$5:$E$204,Quality!$B$5:$B$204,$A25))</f>
        <v/>
      </c>
      <c r="N25" s="17">
        <f>IF($A25="","",SUMIFS(Quality!$F$5:$F$204,Quality!$B$5:$B$204,$A25))</f>
        <v/>
      </c>
      <c r="O25" s="19">
        <f>IF($A25="","",SUMIFS(Quality!$K$5:$K$204,Quality!$B$5:$B$204,$A25))</f>
        <v/>
      </c>
      <c r="P25" s="20">
        <f>IF($A25="","",SUMIFS(Quality!$L$5:$L$204,Quality!$B$5:$B$204,$A25))</f>
        <v/>
      </c>
      <c r="Q25" s="19">
        <f>IF($A25="","",SUMIFS(Prices!$F$5:$F$204,Prices!$C$5:$C$204,$A25))</f>
        <v/>
      </c>
      <c r="R25" s="17">
        <f>IF($A25="","",COUNTIFS(Prices!$C$5:$C$204,$A25))</f>
        <v/>
      </c>
      <c r="S25" s="21">
        <f>IF($A25="","",IF($J25&gt;=$E$9,"Yes","No - only "&amp;$J25&amp;" so far"))</f>
        <v/>
      </c>
      <c r="T25" s="13" t="n"/>
      <c r="U25" s="13" t="n"/>
      <c r="V25" s="13" t="n"/>
      <c r="W25" s="13" t="n"/>
      <c r="X25" s="13" t="n"/>
      <c r="Y25" s="22" t="n"/>
      <c r="Z25" s="22" t="n"/>
      <c r="AA25" s="13" t="n"/>
    </row>
    <row r="26">
      <c r="A26" s="13" t="n"/>
      <c r="B26" s="9">
        <f>IF($A26="","",IFERROR(COUNTIFS(Deliveries!$B$5:$B$204,$A26,Deliveries!$H$5:$H$204,"No")/COUNTIFS(Deliveries!$B$5:$B$204,$A26),0))</f>
        <v/>
      </c>
      <c r="C26" s="9">
        <f>IF($A26="","",IFERROR(SUMIFS(Quality!$F$5:$F$204,Quality!$B$5:$B$204,$A26)/SUMIFS(Quality!$E$5:$E$204,Quality!$B$5:$B$204,$A26),0))</f>
        <v/>
      </c>
      <c r="D26" s="14">
        <f>IF($A26="","",IFERROR(SUMIFS(Prices!$F$5:$F$204,Prices!$C$5:$C$204,$A26)/SUMIFS(Prices!$J$5:$J$204,Prices!$C$5:$C$204,$A26),1))</f>
        <v/>
      </c>
      <c r="E26" s="15">
        <f>IF($A26="","",ROUND(($G26*$B$5+$H26*$B$6+$I26*$B$7)*100,0))</f>
        <v/>
      </c>
      <c r="F26" s="10">
        <f>IF($A26="","",IF($J26&lt;$E$9,"Not rated",IF($E26&gt;=$E$6,"A",IF($E26&gt;=$E$7,"B",IF($E26&gt;=$E$8,"C","D")))))</f>
        <v/>
      </c>
      <c r="G26" s="16">
        <f>IF($A26="","",$B26)</f>
        <v/>
      </c>
      <c r="H26" s="16">
        <f>IF($A26="","",IFERROR(MAX(0,1-$C26/$E$5),0))</f>
        <v/>
      </c>
      <c r="I26" s="16">
        <f>IF($A26="","",MAX(0,2-$D26))</f>
        <v/>
      </c>
      <c r="J26" s="17">
        <f>IF($A26="","",COUNTIFS(Deliveries!$B$5:$B$204,$A26))</f>
        <v/>
      </c>
      <c r="K26" s="17">
        <f>IF($A26="","",COUNTIFS(Deliveries!$B$5:$B$204,$A26,Deliveries!$H$5:$H$204,"Yes"))</f>
        <v/>
      </c>
      <c r="L26" s="18">
        <f>IF($A26="","",IFERROR(AVERAGEIFS(Deliveries!$I$5:$I$204,Deliveries!$B$5:$B$204,$A26,Deliveries!$H$5:$H$204,"Yes"),0))</f>
        <v/>
      </c>
      <c r="M26" s="17">
        <f>IF($A26="","",SUMIFS(Quality!$E$5:$E$204,Quality!$B$5:$B$204,$A26))</f>
        <v/>
      </c>
      <c r="N26" s="17">
        <f>IF($A26="","",SUMIFS(Quality!$F$5:$F$204,Quality!$B$5:$B$204,$A26))</f>
        <v/>
      </c>
      <c r="O26" s="19">
        <f>IF($A26="","",SUMIFS(Quality!$K$5:$K$204,Quality!$B$5:$B$204,$A26))</f>
        <v/>
      </c>
      <c r="P26" s="20">
        <f>IF($A26="","",SUMIFS(Quality!$L$5:$L$204,Quality!$B$5:$B$204,$A26))</f>
        <v/>
      </c>
      <c r="Q26" s="19">
        <f>IF($A26="","",SUMIFS(Prices!$F$5:$F$204,Prices!$C$5:$C$204,$A26))</f>
        <v/>
      </c>
      <c r="R26" s="17">
        <f>IF($A26="","",COUNTIFS(Prices!$C$5:$C$204,$A26))</f>
        <v/>
      </c>
      <c r="S26" s="21">
        <f>IF($A26="","",IF($J26&gt;=$E$9,"Yes","No - only "&amp;$J26&amp;" so far"))</f>
        <v/>
      </c>
      <c r="T26" s="13" t="n"/>
      <c r="U26" s="13" t="n"/>
      <c r="V26" s="13" t="n"/>
      <c r="W26" s="13" t="n"/>
      <c r="X26" s="13" t="n"/>
      <c r="Y26" s="22" t="n"/>
      <c r="Z26" s="22" t="n"/>
      <c r="AA26" s="13" t="n"/>
    </row>
    <row r="27">
      <c r="A27" s="13" t="n"/>
      <c r="B27" s="9">
        <f>IF($A27="","",IFERROR(COUNTIFS(Deliveries!$B$5:$B$204,$A27,Deliveries!$H$5:$H$204,"No")/COUNTIFS(Deliveries!$B$5:$B$204,$A27),0))</f>
        <v/>
      </c>
      <c r="C27" s="9">
        <f>IF($A27="","",IFERROR(SUMIFS(Quality!$F$5:$F$204,Quality!$B$5:$B$204,$A27)/SUMIFS(Quality!$E$5:$E$204,Quality!$B$5:$B$204,$A27),0))</f>
        <v/>
      </c>
      <c r="D27" s="14">
        <f>IF($A27="","",IFERROR(SUMIFS(Prices!$F$5:$F$204,Prices!$C$5:$C$204,$A27)/SUMIFS(Prices!$J$5:$J$204,Prices!$C$5:$C$204,$A27),1))</f>
        <v/>
      </c>
      <c r="E27" s="15">
        <f>IF($A27="","",ROUND(($G27*$B$5+$H27*$B$6+$I27*$B$7)*100,0))</f>
        <v/>
      </c>
      <c r="F27" s="10">
        <f>IF($A27="","",IF($J27&lt;$E$9,"Not rated",IF($E27&gt;=$E$6,"A",IF($E27&gt;=$E$7,"B",IF($E27&gt;=$E$8,"C","D")))))</f>
        <v/>
      </c>
      <c r="G27" s="16">
        <f>IF($A27="","",$B27)</f>
        <v/>
      </c>
      <c r="H27" s="16">
        <f>IF($A27="","",IFERROR(MAX(0,1-$C27/$E$5),0))</f>
        <v/>
      </c>
      <c r="I27" s="16">
        <f>IF($A27="","",MAX(0,2-$D27))</f>
        <v/>
      </c>
      <c r="J27" s="17">
        <f>IF($A27="","",COUNTIFS(Deliveries!$B$5:$B$204,$A27))</f>
        <v/>
      </c>
      <c r="K27" s="17">
        <f>IF($A27="","",COUNTIFS(Deliveries!$B$5:$B$204,$A27,Deliveries!$H$5:$H$204,"Yes"))</f>
        <v/>
      </c>
      <c r="L27" s="18">
        <f>IF($A27="","",IFERROR(AVERAGEIFS(Deliveries!$I$5:$I$204,Deliveries!$B$5:$B$204,$A27,Deliveries!$H$5:$H$204,"Yes"),0))</f>
        <v/>
      </c>
      <c r="M27" s="17">
        <f>IF($A27="","",SUMIFS(Quality!$E$5:$E$204,Quality!$B$5:$B$204,$A27))</f>
        <v/>
      </c>
      <c r="N27" s="17">
        <f>IF($A27="","",SUMIFS(Quality!$F$5:$F$204,Quality!$B$5:$B$204,$A27))</f>
        <v/>
      </c>
      <c r="O27" s="19">
        <f>IF($A27="","",SUMIFS(Quality!$K$5:$K$204,Quality!$B$5:$B$204,$A27))</f>
        <v/>
      </c>
      <c r="P27" s="20">
        <f>IF($A27="","",SUMIFS(Quality!$L$5:$L$204,Quality!$B$5:$B$204,$A27))</f>
        <v/>
      </c>
      <c r="Q27" s="19">
        <f>IF($A27="","",SUMIFS(Prices!$F$5:$F$204,Prices!$C$5:$C$204,$A27))</f>
        <v/>
      </c>
      <c r="R27" s="17">
        <f>IF($A27="","",COUNTIFS(Prices!$C$5:$C$204,$A27))</f>
        <v/>
      </c>
      <c r="S27" s="21">
        <f>IF($A27="","",IF($J27&gt;=$E$9,"Yes","No - only "&amp;$J27&amp;" so far"))</f>
        <v/>
      </c>
      <c r="T27" s="13" t="n"/>
      <c r="U27" s="13" t="n"/>
      <c r="V27" s="13" t="n"/>
      <c r="W27" s="13" t="n"/>
      <c r="X27" s="13" t="n"/>
      <c r="Y27" s="22" t="n"/>
      <c r="Z27" s="22" t="n"/>
      <c r="AA27" s="13" t="n"/>
    </row>
    <row r="28">
      <c r="A28" s="13" t="n"/>
      <c r="B28" s="9">
        <f>IF($A28="","",IFERROR(COUNTIFS(Deliveries!$B$5:$B$204,$A28,Deliveries!$H$5:$H$204,"No")/COUNTIFS(Deliveries!$B$5:$B$204,$A28),0))</f>
        <v/>
      </c>
      <c r="C28" s="9">
        <f>IF($A28="","",IFERROR(SUMIFS(Quality!$F$5:$F$204,Quality!$B$5:$B$204,$A28)/SUMIFS(Quality!$E$5:$E$204,Quality!$B$5:$B$204,$A28),0))</f>
        <v/>
      </c>
      <c r="D28" s="14">
        <f>IF($A28="","",IFERROR(SUMIFS(Prices!$F$5:$F$204,Prices!$C$5:$C$204,$A28)/SUMIFS(Prices!$J$5:$J$204,Prices!$C$5:$C$204,$A28),1))</f>
        <v/>
      </c>
      <c r="E28" s="15">
        <f>IF($A28="","",ROUND(($G28*$B$5+$H28*$B$6+$I28*$B$7)*100,0))</f>
        <v/>
      </c>
      <c r="F28" s="10">
        <f>IF($A28="","",IF($J28&lt;$E$9,"Not rated",IF($E28&gt;=$E$6,"A",IF($E28&gt;=$E$7,"B",IF($E28&gt;=$E$8,"C","D")))))</f>
        <v/>
      </c>
      <c r="G28" s="16">
        <f>IF($A28="","",$B28)</f>
        <v/>
      </c>
      <c r="H28" s="16">
        <f>IF($A28="","",IFERROR(MAX(0,1-$C28/$E$5),0))</f>
        <v/>
      </c>
      <c r="I28" s="16">
        <f>IF($A28="","",MAX(0,2-$D28))</f>
        <v/>
      </c>
      <c r="J28" s="17">
        <f>IF($A28="","",COUNTIFS(Deliveries!$B$5:$B$204,$A28))</f>
        <v/>
      </c>
      <c r="K28" s="17">
        <f>IF($A28="","",COUNTIFS(Deliveries!$B$5:$B$204,$A28,Deliveries!$H$5:$H$204,"Yes"))</f>
        <v/>
      </c>
      <c r="L28" s="18">
        <f>IF($A28="","",IFERROR(AVERAGEIFS(Deliveries!$I$5:$I$204,Deliveries!$B$5:$B$204,$A28,Deliveries!$H$5:$H$204,"Yes"),0))</f>
        <v/>
      </c>
      <c r="M28" s="17">
        <f>IF($A28="","",SUMIFS(Quality!$E$5:$E$204,Quality!$B$5:$B$204,$A28))</f>
        <v/>
      </c>
      <c r="N28" s="17">
        <f>IF($A28="","",SUMIFS(Quality!$F$5:$F$204,Quality!$B$5:$B$204,$A28))</f>
        <v/>
      </c>
      <c r="O28" s="19">
        <f>IF($A28="","",SUMIFS(Quality!$K$5:$K$204,Quality!$B$5:$B$204,$A28))</f>
        <v/>
      </c>
      <c r="P28" s="20">
        <f>IF($A28="","",SUMIFS(Quality!$L$5:$L$204,Quality!$B$5:$B$204,$A28))</f>
        <v/>
      </c>
      <c r="Q28" s="19">
        <f>IF($A28="","",SUMIFS(Prices!$F$5:$F$204,Prices!$C$5:$C$204,$A28))</f>
        <v/>
      </c>
      <c r="R28" s="17">
        <f>IF($A28="","",COUNTIFS(Prices!$C$5:$C$204,$A28))</f>
        <v/>
      </c>
      <c r="S28" s="21">
        <f>IF($A28="","",IF($J28&gt;=$E$9,"Yes","No - only "&amp;$J28&amp;" so far"))</f>
        <v/>
      </c>
      <c r="T28" s="13" t="n"/>
      <c r="U28" s="13" t="n"/>
      <c r="V28" s="13" t="n"/>
      <c r="W28" s="13" t="n"/>
      <c r="X28" s="13" t="n"/>
      <c r="Y28" s="22" t="n"/>
      <c r="Z28" s="22" t="n"/>
      <c r="AA28" s="13" t="n"/>
    </row>
    <row r="29">
      <c r="A29" s="13" t="n"/>
      <c r="B29" s="9">
        <f>IF($A29="","",IFERROR(COUNTIFS(Deliveries!$B$5:$B$204,$A29,Deliveries!$H$5:$H$204,"No")/COUNTIFS(Deliveries!$B$5:$B$204,$A29),0))</f>
        <v/>
      </c>
      <c r="C29" s="9">
        <f>IF($A29="","",IFERROR(SUMIFS(Quality!$F$5:$F$204,Quality!$B$5:$B$204,$A29)/SUMIFS(Quality!$E$5:$E$204,Quality!$B$5:$B$204,$A29),0))</f>
        <v/>
      </c>
      <c r="D29" s="14">
        <f>IF($A29="","",IFERROR(SUMIFS(Prices!$F$5:$F$204,Prices!$C$5:$C$204,$A29)/SUMIFS(Prices!$J$5:$J$204,Prices!$C$5:$C$204,$A29),1))</f>
        <v/>
      </c>
      <c r="E29" s="15">
        <f>IF($A29="","",ROUND(($G29*$B$5+$H29*$B$6+$I29*$B$7)*100,0))</f>
        <v/>
      </c>
      <c r="F29" s="10">
        <f>IF($A29="","",IF($J29&lt;$E$9,"Not rated",IF($E29&gt;=$E$6,"A",IF($E29&gt;=$E$7,"B",IF($E29&gt;=$E$8,"C","D")))))</f>
        <v/>
      </c>
      <c r="G29" s="16">
        <f>IF($A29="","",$B29)</f>
        <v/>
      </c>
      <c r="H29" s="16">
        <f>IF($A29="","",IFERROR(MAX(0,1-$C29/$E$5),0))</f>
        <v/>
      </c>
      <c r="I29" s="16">
        <f>IF($A29="","",MAX(0,2-$D29))</f>
        <v/>
      </c>
      <c r="J29" s="17">
        <f>IF($A29="","",COUNTIFS(Deliveries!$B$5:$B$204,$A29))</f>
        <v/>
      </c>
      <c r="K29" s="17">
        <f>IF($A29="","",COUNTIFS(Deliveries!$B$5:$B$204,$A29,Deliveries!$H$5:$H$204,"Yes"))</f>
        <v/>
      </c>
      <c r="L29" s="18">
        <f>IF($A29="","",IFERROR(AVERAGEIFS(Deliveries!$I$5:$I$204,Deliveries!$B$5:$B$204,$A29,Deliveries!$H$5:$H$204,"Yes"),0))</f>
        <v/>
      </c>
      <c r="M29" s="17">
        <f>IF($A29="","",SUMIFS(Quality!$E$5:$E$204,Quality!$B$5:$B$204,$A29))</f>
        <v/>
      </c>
      <c r="N29" s="17">
        <f>IF($A29="","",SUMIFS(Quality!$F$5:$F$204,Quality!$B$5:$B$204,$A29))</f>
        <v/>
      </c>
      <c r="O29" s="19">
        <f>IF($A29="","",SUMIFS(Quality!$K$5:$K$204,Quality!$B$5:$B$204,$A29))</f>
        <v/>
      </c>
      <c r="P29" s="20">
        <f>IF($A29="","",SUMIFS(Quality!$L$5:$L$204,Quality!$B$5:$B$204,$A29))</f>
        <v/>
      </c>
      <c r="Q29" s="19">
        <f>IF($A29="","",SUMIFS(Prices!$F$5:$F$204,Prices!$C$5:$C$204,$A29))</f>
        <v/>
      </c>
      <c r="R29" s="17">
        <f>IF($A29="","",COUNTIFS(Prices!$C$5:$C$204,$A29))</f>
        <v/>
      </c>
      <c r="S29" s="21">
        <f>IF($A29="","",IF($J29&gt;=$E$9,"Yes","No - only "&amp;$J29&amp;" so far"))</f>
        <v/>
      </c>
      <c r="T29" s="13" t="n"/>
      <c r="U29" s="13" t="n"/>
      <c r="V29" s="13" t="n"/>
      <c r="W29" s="13" t="n"/>
      <c r="X29" s="13" t="n"/>
      <c r="Y29" s="22" t="n"/>
      <c r="Z29" s="22" t="n"/>
      <c r="AA29" s="13" t="n"/>
    </row>
    <row r="30">
      <c r="A30" s="13" t="n"/>
      <c r="B30" s="9">
        <f>IF($A30="","",IFERROR(COUNTIFS(Deliveries!$B$5:$B$204,$A30,Deliveries!$H$5:$H$204,"No")/COUNTIFS(Deliveries!$B$5:$B$204,$A30),0))</f>
        <v/>
      </c>
      <c r="C30" s="9">
        <f>IF($A30="","",IFERROR(SUMIFS(Quality!$F$5:$F$204,Quality!$B$5:$B$204,$A30)/SUMIFS(Quality!$E$5:$E$204,Quality!$B$5:$B$204,$A30),0))</f>
        <v/>
      </c>
      <c r="D30" s="14">
        <f>IF($A30="","",IFERROR(SUMIFS(Prices!$F$5:$F$204,Prices!$C$5:$C$204,$A30)/SUMIFS(Prices!$J$5:$J$204,Prices!$C$5:$C$204,$A30),1))</f>
        <v/>
      </c>
      <c r="E30" s="15">
        <f>IF($A30="","",ROUND(($G30*$B$5+$H30*$B$6+$I30*$B$7)*100,0))</f>
        <v/>
      </c>
      <c r="F30" s="10">
        <f>IF($A30="","",IF($J30&lt;$E$9,"Not rated",IF($E30&gt;=$E$6,"A",IF($E30&gt;=$E$7,"B",IF($E30&gt;=$E$8,"C","D")))))</f>
        <v/>
      </c>
      <c r="G30" s="16">
        <f>IF($A30="","",$B30)</f>
        <v/>
      </c>
      <c r="H30" s="16">
        <f>IF($A30="","",IFERROR(MAX(0,1-$C30/$E$5),0))</f>
        <v/>
      </c>
      <c r="I30" s="16">
        <f>IF($A30="","",MAX(0,2-$D30))</f>
        <v/>
      </c>
      <c r="J30" s="17">
        <f>IF($A30="","",COUNTIFS(Deliveries!$B$5:$B$204,$A30))</f>
        <v/>
      </c>
      <c r="K30" s="17">
        <f>IF($A30="","",COUNTIFS(Deliveries!$B$5:$B$204,$A30,Deliveries!$H$5:$H$204,"Yes"))</f>
        <v/>
      </c>
      <c r="L30" s="18">
        <f>IF($A30="","",IFERROR(AVERAGEIFS(Deliveries!$I$5:$I$204,Deliveries!$B$5:$B$204,$A30,Deliveries!$H$5:$H$204,"Yes"),0))</f>
        <v/>
      </c>
      <c r="M30" s="17">
        <f>IF($A30="","",SUMIFS(Quality!$E$5:$E$204,Quality!$B$5:$B$204,$A30))</f>
        <v/>
      </c>
      <c r="N30" s="17">
        <f>IF($A30="","",SUMIFS(Quality!$F$5:$F$204,Quality!$B$5:$B$204,$A30))</f>
        <v/>
      </c>
      <c r="O30" s="19">
        <f>IF($A30="","",SUMIFS(Quality!$K$5:$K$204,Quality!$B$5:$B$204,$A30))</f>
        <v/>
      </c>
      <c r="P30" s="20">
        <f>IF($A30="","",SUMIFS(Quality!$L$5:$L$204,Quality!$B$5:$B$204,$A30))</f>
        <v/>
      </c>
      <c r="Q30" s="19">
        <f>IF($A30="","",SUMIFS(Prices!$F$5:$F$204,Prices!$C$5:$C$204,$A30))</f>
        <v/>
      </c>
      <c r="R30" s="17">
        <f>IF($A30="","",COUNTIFS(Prices!$C$5:$C$204,$A30))</f>
        <v/>
      </c>
      <c r="S30" s="21">
        <f>IF($A30="","",IF($J30&gt;=$E$9,"Yes","No - only "&amp;$J30&amp;" so far"))</f>
        <v/>
      </c>
      <c r="T30" s="13" t="n"/>
      <c r="U30" s="13" t="n"/>
      <c r="V30" s="13" t="n"/>
      <c r="W30" s="13" t="n"/>
      <c r="X30" s="13" t="n"/>
      <c r="Y30" s="22" t="n"/>
      <c r="Z30" s="22" t="n"/>
      <c r="AA30" s="13" t="n"/>
    </row>
    <row r="31">
      <c r="A31" s="13" t="n"/>
      <c r="B31" s="9">
        <f>IF($A31="","",IFERROR(COUNTIFS(Deliveries!$B$5:$B$204,$A31,Deliveries!$H$5:$H$204,"No")/COUNTIFS(Deliveries!$B$5:$B$204,$A31),0))</f>
        <v/>
      </c>
      <c r="C31" s="9">
        <f>IF($A31="","",IFERROR(SUMIFS(Quality!$F$5:$F$204,Quality!$B$5:$B$204,$A31)/SUMIFS(Quality!$E$5:$E$204,Quality!$B$5:$B$204,$A31),0))</f>
        <v/>
      </c>
      <c r="D31" s="14">
        <f>IF($A31="","",IFERROR(SUMIFS(Prices!$F$5:$F$204,Prices!$C$5:$C$204,$A31)/SUMIFS(Prices!$J$5:$J$204,Prices!$C$5:$C$204,$A31),1))</f>
        <v/>
      </c>
      <c r="E31" s="15">
        <f>IF($A31="","",ROUND(($G31*$B$5+$H31*$B$6+$I31*$B$7)*100,0))</f>
        <v/>
      </c>
      <c r="F31" s="10">
        <f>IF($A31="","",IF($J31&lt;$E$9,"Not rated",IF($E31&gt;=$E$6,"A",IF($E31&gt;=$E$7,"B",IF($E31&gt;=$E$8,"C","D")))))</f>
        <v/>
      </c>
      <c r="G31" s="16">
        <f>IF($A31="","",$B31)</f>
        <v/>
      </c>
      <c r="H31" s="16">
        <f>IF($A31="","",IFERROR(MAX(0,1-$C31/$E$5),0))</f>
        <v/>
      </c>
      <c r="I31" s="16">
        <f>IF($A31="","",MAX(0,2-$D31))</f>
        <v/>
      </c>
      <c r="J31" s="17">
        <f>IF($A31="","",COUNTIFS(Deliveries!$B$5:$B$204,$A31))</f>
        <v/>
      </c>
      <c r="K31" s="17">
        <f>IF($A31="","",COUNTIFS(Deliveries!$B$5:$B$204,$A31,Deliveries!$H$5:$H$204,"Yes"))</f>
        <v/>
      </c>
      <c r="L31" s="18">
        <f>IF($A31="","",IFERROR(AVERAGEIFS(Deliveries!$I$5:$I$204,Deliveries!$B$5:$B$204,$A31,Deliveries!$H$5:$H$204,"Yes"),0))</f>
        <v/>
      </c>
      <c r="M31" s="17">
        <f>IF($A31="","",SUMIFS(Quality!$E$5:$E$204,Quality!$B$5:$B$204,$A31))</f>
        <v/>
      </c>
      <c r="N31" s="17">
        <f>IF($A31="","",SUMIFS(Quality!$F$5:$F$204,Quality!$B$5:$B$204,$A31))</f>
        <v/>
      </c>
      <c r="O31" s="19">
        <f>IF($A31="","",SUMIFS(Quality!$K$5:$K$204,Quality!$B$5:$B$204,$A31))</f>
        <v/>
      </c>
      <c r="P31" s="20">
        <f>IF($A31="","",SUMIFS(Quality!$L$5:$L$204,Quality!$B$5:$B$204,$A31))</f>
        <v/>
      </c>
      <c r="Q31" s="19">
        <f>IF($A31="","",SUMIFS(Prices!$F$5:$F$204,Prices!$C$5:$C$204,$A31))</f>
        <v/>
      </c>
      <c r="R31" s="17">
        <f>IF($A31="","",COUNTIFS(Prices!$C$5:$C$204,$A31))</f>
        <v/>
      </c>
      <c r="S31" s="21">
        <f>IF($A31="","",IF($J31&gt;=$E$9,"Yes","No - only "&amp;$J31&amp;" so far"))</f>
        <v/>
      </c>
      <c r="T31" s="13" t="n"/>
      <c r="U31" s="13" t="n"/>
      <c r="V31" s="13" t="n"/>
      <c r="W31" s="13" t="n"/>
      <c r="X31" s="13" t="n"/>
      <c r="Y31" s="22" t="n"/>
      <c r="Z31" s="22" t="n"/>
      <c r="AA31" s="13" t="n"/>
    </row>
    <row r="32">
      <c r="A32" s="13" t="n"/>
      <c r="B32" s="9">
        <f>IF($A32="","",IFERROR(COUNTIFS(Deliveries!$B$5:$B$204,$A32,Deliveries!$H$5:$H$204,"No")/COUNTIFS(Deliveries!$B$5:$B$204,$A32),0))</f>
        <v/>
      </c>
      <c r="C32" s="9">
        <f>IF($A32="","",IFERROR(SUMIFS(Quality!$F$5:$F$204,Quality!$B$5:$B$204,$A32)/SUMIFS(Quality!$E$5:$E$204,Quality!$B$5:$B$204,$A32),0))</f>
        <v/>
      </c>
      <c r="D32" s="14">
        <f>IF($A32="","",IFERROR(SUMIFS(Prices!$F$5:$F$204,Prices!$C$5:$C$204,$A32)/SUMIFS(Prices!$J$5:$J$204,Prices!$C$5:$C$204,$A32),1))</f>
        <v/>
      </c>
      <c r="E32" s="15">
        <f>IF($A32="","",ROUND(($G32*$B$5+$H32*$B$6+$I32*$B$7)*100,0))</f>
        <v/>
      </c>
      <c r="F32" s="10">
        <f>IF($A32="","",IF($J32&lt;$E$9,"Not rated",IF($E32&gt;=$E$6,"A",IF($E32&gt;=$E$7,"B",IF($E32&gt;=$E$8,"C","D")))))</f>
        <v/>
      </c>
      <c r="G32" s="16">
        <f>IF($A32="","",$B32)</f>
        <v/>
      </c>
      <c r="H32" s="16">
        <f>IF($A32="","",IFERROR(MAX(0,1-$C32/$E$5),0))</f>
        <v/>
      </c>
      <c r="I32" s="16">
        <f>IF($A32="","",MAX(0,2-$D32))</f>
        <v/>
      </c>
      <c r="J32" s="17">
        <f>IF($A32="","",COUNTIFS(Deliveries!$B$5:$B$204,$A32))</f>
        <v/>
      </c>
      <c r="K32" s="17">
        <f>IF($A32="","",COUNTIFS(Deliveries!$B$5:$B$204,$A32,Deliveries!$H$5:$H$204,"Yes"))</f>
        <v/>
      </c>
      <c r="L32" s="18">
        <f>IF($A32="","",IFERROR(AVERAGEIFS(Deliveries!$I$5:$I$204,Deliveries!$B$5:$B$204,$A32,Deliveries!$H$5:$H$204,"Yes"),0))</f>
        <v/>
      </c>
      <c r="M32" s="17">
        <f>IF($A32="","",SUMIFS(Quality!$E$5:$E$204,Quality!$B$5:$B$204,$A32))</f>
        <v/>
      </c>
      <c r="N32" s="17">
        <f>IF($A32="","",SUMIFS(Quality!$F$5:$F$204,Quality!$B$5:$B$204,$A32))</f>
        <v/>
      </c>
      <c r="O32" s="19">
        <f>IF($A32="","",SUMIFS(Quality!$K$5:$K$204,Quality!$B$5:$B$204,$A32))</f>
        <v/>
      </c>
      <c r="P32" s="20">
        <f>IF($A32="","",SUMIFS(Quality!$L$5:$L$204,Quality!$B$5:$B$204,$A32))</f>
        <v/>
      </c>
      <c r="Q32" s="19">
        <f>IF($A32="","",SUMIFS(Prices!$F$5:$F$204,Prices!$C$5:$C$204,$A32))</f>
        <v/>
      </c>
      <c r="R32" s="17">
        <f>IF($A32="","",COUNTIFS(Prices!$C$5:$C$204,$A32))</f>
        <v/>
      </c>
      <c r="S32" s="21">
        <f>IF($A32="","",IF($J32&gt;=$E$9,"Yes","No - only "&amp;$J32&amp;" so far"))</f>
        <v/>
      </c>
      <c r="T32" s="13" t="n"/>
      <c r="U32" s="13" t="n"/>
      <c r="V32" s="13" t="n"/>
      <c r="W32" s="13" t="n"/>
      <c r="X32" s="13" t="n"/>
      <c r="Y32" s="22" t="n"/>
      <c r="Z32" s="22" t="n"/>
      <c r="AA32" s="13" t="n"/>
    </row>
    <row r="33">
      <c r="A33" s="13" t="n"/>
      <c r="B33" s="9">
        <f>IF($A33="","",IFERROR(COUNTIFS(Deliveries!$B$5:$B$204,$A33,Deliveries!$H$5:$H$204,"No")/COUNTIFS(Deliveries!$B$5:$B$204,$A33),0))</f>
        <v/>
      </c>
      <c r="C33" s="9">
        <f>IF($A33="","",IFERROR(SUMIFS(Quality!$F$5:$F$204,Quality!$B$5:$B$204,$A33)/SUMIFS(Quality!$E$5:$E$204,Quality!$B$5:$B$204,$A33),0))</f>
        <v/>
      </c>
      <c r="D33" s="14">
        <f>IF($A33="","",IFERROR(SUMIFS(Prices!$F$5:$F$204,Prices!$C$5:$C$204,$A33)/SUMIFS(Prices!$J$5:$J$204,Prices!$C$5:$C$204,$A33),1))</f>
        <v/>
      </c>
      <c r="E33" s="15">
        <f>IF($A33="","",ROUND(($G33*$B$5+$H33*$B$6+$I33*$B$7)*100,0))</f>
        <v/>
      </c>
      <c r="F33" s="10">
        <f>IF($A33="","",IF($J33&lt;$E$9,"Not rated",IF($E33&gt;=$E$6,"A",IF($E33&gt;=$E$7,"B",IF($E33&gt;=$E$8,"C","D")))))</f>
        <v/>
      </c>
      <c r="G33" s="16">
        <f>IF($A33="","",$B33)</f>
        <v/>
      </c>
      <c r="H33" s="16">
        <f>IF($A33="","",IFERROR(MAX(0,1-$C33/$E$5),0))</f>
        <v/>
      </c>
      <c r="I33" s="16">
        <f>IF($A33="","",MAX(0,2-$D33))</f>
        <v/>
      </c>
      <c r="J33" s="17">
        <f>IF($A33="","",COUNTIFS(Deliveries!$B$5:$B$204,$A33))</f>
        <v/>
      </c>
      <c r="K33" s="17">
        <f>IF($A33="","",COUNTIFS(Deliveries!$B$5:$B$204,$A33,Deliveries!$H$5:$H$204,"Yes"))</f>
        <v/>
      </c>
      <c r="L33" s="18">
        <f>IF($A33="","",IFERROR(AVERAGEIFS(Deliveries!$I$5:$I$204,Deliveries!$B$5:$B$204,$A33,Deliveries!$H$5:$H$204,"Yes"),0))</f>
        <v/>
      </c>
      <c r="M33" s="17">
        <f>IF($A33="","",SUMIFS(Quality!$E$5:$E$204,Quality!$B$5:$B$204,$A33))</f>
        <v/>
      </c>
      <c r="N33" s="17">
        <f>IF($A33="","",SUMIFS(Quality!$F$5:$F$204,Quality!$B$5:$B$204,$A33))</f>
        <v/>
      </c>
      <c r="O33" s="19">
        <f>IF($A33="","",SUMIFS(Quality!$K$5:$K$204,Quality!$B$5:$B$204,$A33))</f>
        <v/>
      </c>
      <c r="P33" s="20">
        <f>IF($A33="","",SUMIFS(Quality!$L$5:$L$204,Quality!$B$5:$B$204,$A33))</f>
        <v/>
      </c>
      <c r="Q33" s="19">
        <f>IF($A33="","",SUMIFS(Prices!$F$5:$F$204,Prices!$C$5:$C$204,$A33))</f>
        <v/>
      </c>
      <c r="R33" s="17">
        <f>IF($A33="","",COUNTIFS(Prices!$C$5:$C$204,$A33))</f>
        <v/>
      </c>
      <c r="S33" s="21">
        <f>IF($A33="","",IF($J33&gt;=$E$9,"Yes","No - only "&amp;$J33&amp;" so far"))</f>
        <v/>
      </c>
      <c r="T33" s="13" t="n"/>
      <c r="U33" s="13" t="n"/>
      <c r="V33" s="13" t="n"/>
      <c r="W33" s="13" t="n"/>
      <c r="X33" s="13" t="n"/>
      <c r="Y33" s="22" t="n"/>
      <c r="Z33" s="22" t="n"/>
      <c r="AA33" s="13" t="n"/>
    </row>
    <row r="34">
      <c r="A34" s="13" t="n"/>
      <c r="B34" s="9">
        <f>IF($A34="","",IFERROR(COUNTIFS(Deliveries!$B$5:$B$204,$A34,Deliveries!$H$5:$H$204,"No")/COUNTIFS(Deliveries!$B$5:$B$204,$A34),0))</f>
        <v/>
      </c>
      <c r="C34" s="9">
        <f>IF($A34="","",IFERROR(SUMIFS(Quality!$F$5:$F$204,Quality!$B$5:$B$204,$A34)/SUMIFS(Quality!$E$5:$E$204,Quality!$B$5:$B$204,$A34),0))</f>
        <v/>
      </c>
      <c r="D34" s="14">
        <f>IF($A34="","",IFERROR(SUMIFS(Prices!$F$5:$F$204,Prices!$C$5:$C$204,$A34)/SUMIFS(Prices!$J$5:$J$204,Prices!$C$5:$C$204,$A34),1))</f>
        <v/>
      </c>
      <c r="E34" s="15">
        <f>IF($A34="","",ROUND(($G34*$B$5+$H34*$B$6+$I34*$B$7)*100,0))</f>
        <v/>
      </c>
      <c r="F34" s="10">
        <f>IF($A34="","",IF($J34&lt;$E$9,"Not rated",IF($E34&gt;=$E$6,"A",IF($E34&gt;=$E$7,"B",IF($E34&gt;=$E$8,"C","D")))))</f>
        <v/>
      </c>
      <c r="G34" s="16">
        <f>IF($A34="","",$B34)</f>
        <v/>
      </c>
      <c r="H34" s="16">
        <f>IF($A34="","",IFERROR(MAX(0,1-$C34/$E$5),0))</f>
        <v/>
      </c>
      <c r="I34" s="16">
        <f>IF($A34="","",MAX(0,2-$D34))</f>
        <v/>
      </c>
      <c r="J34" s="17">
        <f>IF($A34="","",COUNTIFS(Deliveries!$B$5:$B$204,$A34))</f>
        <v/>
      </c>
      <c r="K34" s="17">
        <f>IF($A34="","",COUNTIFS(Deliveries!$B$5:$B$204,$A34,Deliveries!$H$5:$H$204,"Yes"))</f>
        <v/>
      </c>
      <c r="L34" s="18">
        <f>IF($A34="","",IFERROR(AVERAGEIFS(Deliveries!$I$5:$I$204,Deliveries!$B$5:$B$204,$A34,Deliveries!$H$5:$H$204,"Yes"),0))</f>
        <v/>
      </c>
      <c r="M34" s="17">
        <f>IF($A34="","",SUMIFS(Quality!$E$5:$E$204,Quality!$B$5:$B$204,$A34))</f>
        <v/>
      </c>
      <c r="N34" s="17">
        <f>IF($A34="","",SUMIFS(Quality!$F$5:$F$204,Quality!$B$5:$B$204,$A34))</f>
        <v/>
      </c>
      <c r="O34" s="19">
        <f>IF($A34="","",SUMIFS(Quality!$K$5:$K$204,Quality!$B$5:$B$204,$A34))</f>
        <v/>
      </c>
      <c r="P34" s="20">
        <f>IF($A34="","",SUMIFS(Quality!$L$5:$L$204,Quality!$B$5:$B$204,$A34))</f>
        <v/>
      </c>
      <c r="Q34" s="19">
        <f>IF($A34="","",SUMIFS(Prices!$F$5:$F$204,Prices!$C$5:$C$204,$A34))</f>
        <v/>
      </c>
      <c r="R34" s="17">
        <f>IF($A34="","",COUNTIFS(Prices!$C$5:$C$204,$A34))</f>
        <v/>
      </c>
      <c r="S34" s="21">
        <f>IF($A34="","",IF($J34&gt;=$E$9,"Yes","No - only "&amp;$J34&amp;" so far"))</f>
        <v/>
      </c>
      <c r="T34" s="13" t="n"/>
      <c r="U34" s="13" t="n"/>
      <c r="V34" s="13" t="n"/>
      <c r="W34" s="13" t="n"/>
      <c r="X34" s="13" t="n"/>
      <c r="Y34" s="22" t="n"/>
      <c r="Z34" s="22" t="n"/>
      <c r="AA34" s="13" t="n"/>
    </row>
    <row r="35">
      <c r="A35" s="13" t="n"/>
      <c r="B35" s="9">
        <f>IF($A35="","",IFERROR(COUNTIFS(Deliveries!$B$5:$B$204,$A35,Deliveries!$H$5:$H$204,"No")/COUNTIFS(Deliveries!$B$5:$B$204,$A35),0))</f>
        <v/>
      </c>
      <c r="C35" s="9">
        <f>IF($A35="","",IFERROR(SUMIFS(Quality!$F$5:$F$204,Quality!$B$5:$B$204,$A35)/SUMIFS(Quality!$E$5:$E$204,Quality!$B$5:$B$204,$A35),0))</f>
        <v/>
      </c>
      <c r="D35" s="14">
        <f>IF($A35="","",IFERROR(SUMIFS(Prices!$F$5:$F$204,Prices!$C$5:$C$204,$A35)/SUMIFS(Prices!$J$5:$J$204,Prices!$C$5:$C$204,$A35),1))</f>
        <v/>
      </c>
      <c r="E35" s="15">
        <f>IF($A35="","",ROUND(($G35*$B$5+$H35*$B$6+$I35*$B$7)*100,0))</f>
        <v/>
      </c>
      <c r="F35" s="10">
        <f>IF($A35="","",IF($J35&lt;$E$9,"Not rated",IF($E35&gt;=$E$6,"A",IF($E35&gt;=$E$7,"B",IF($E35&gt;=$E$8,"C","D")))))</f>
        <v/>
      </c>
      <c r="G35" s="16">
        <f>IF($A35="","",$B35)</f>
        <v/>
      </c>
      <c r="H35" s="16">
        <f>IF($A35="","",IFERROR(MAX(0,1-$C35/$E$5),0))</f>
        <v/>
      </c>
      <c r="I35" s="16">
        <f>IF($A35="","",MAX(0,2-$D35))</f>
        <v/>
      </c>
      <c r="J35" s="17">
        <f>IF($A35="","",COUNTIFS(Deliveries!$B$5:$B$204,$A35))</f>
        <v/>
      </c>
      <c r="K35" s="17">
        <f>IF($A35="","",COUNTIFS(Deliveries!$B$5:$B$204,$A35,Deliveries!$H$5:$H$204,"Yes"))</f>
        <v/>
      </c>
      <c r="L35" s="18">
        <f>IF($A35="","",IFERROR(AVERAGEIFS(Deliveries!$I$5:$I$204,Deliveries!$B$5:$B$204,$A35,Deliveries!$H$5:$H$204,"Yes"),0))</f>
        <v/>
      </c>
      <c r="M35" s="17">
        <f>IF($A35="","",SUMIFS(Quality!$E$5:$E$204,Quality!$B$5:$B$204,$A35))</f>
        <v/>
      </c>
      <c r="N35" s="17">
        <f>IF($A35="","",SUMIFS(Quality!$F$5:$F$204,Quality!$B$5:$B$204,$A35))</f>
        <v/>
      </c>
      <c r="O35" s="19">
        <f>IF($A35="","",SUMIFS(Quality!$K$5:$K$204,Quality!$B$5:$B$204,$A35))</f>
        <v/>
      </c>
      <c r="P35" s="20">
        <f>IF($A35="","",SUMIFS(Quality!$L$5:$L$204,Quality!$B$5:$B$204,$A35))</f>
        <v/>
      </c>
      <c r="Q35" s="19">
        <f>IF($A35="","",SUMIFS(Prices!$F$5:$F$204,Prices!$C$5:$C$204,$A35))</f>
        <v/>
      </c>
      <c r="R35" s="17">
        <f>IF($A35="","",COUNTIFS(Prices!$C$5:$C$204,$A35))</f>
        <v/>
      </c>
      <c r="S35" s="21">
        <f>IF($A35="","",IF($J35&gt;=$E$9,"Yes","No - only "&amp;$J35&amp;" so far"))</f>
        <v/>
      </c>
      <c r="T35" s="13" t="n"/>
      <c r="U35" s="13" t="n"/>
      <c r="V35" s="13" t="n"/>
      <c r="W35" s="13" t="n"/>
      <c r="X35" s="13" t="n"/>
      <c r="Y35" s="22" t="n"/>
      <c r="Z35" s="22" t="n"/>
      <c r="AA35" s="13" t="n"/>
    </row>
    <row r="36">
      <c r="A36" s="13" t="n"/>
      <c r="B36" s="9">
        <f>IF($A36="","",IFERROR(COUNTIFS(Deliveries!$B$5:$B$204,$A36,Deliveries!$H$5:$H$204,"No")/COUNTIFS(Deliveries!$B$5:$B$204,$A36),0))</f>
        <v/>
      </c>
      <c r="C36" s="9">
        <f>IF($A36="","",IFERROR(SUMIFS(Quality!$F$5:$F$204,Quality!$B$5:$B$204,$A36)/SUMIFS(Quality!$E$5:$E$204,Quality!$B$5:$B$204,$A36),0))</f>
        <v/>
      </c>
      <c r="D36" s="14">
        <f>IF($A36="","",IFERROR(SUMIFS(Prices!$F$5:$F$204,Prices!$C$5:$C$204,$A36)/SUMIFS(Prices!$J$5:$J$204,Prices!$C$5:$C$204,$A36),1))</f>
        <v/>
      </c>
      <c r="E36" s="15">
        <f>IF($A36="","",ROUND(($G36*$B$5+$H36*$B$6+$I36*$B$7)*100,0))</f>
        <v/>
      </c>
      <c r="F36" s="10">
        <f>IF($A36="","",IF($J36&lt;$E$9,"Not rated",IF($E36&gt;=$E$6,"A",IF($E36&gt;=$E$7,"B",IF($E36&gt;=$E$8,"C","D")))))</f>
        <v/>
      </c>
      <c r="G36" s="16">
        <f>IF($A36="","",$B36)</f>
        <v/>
      </c>
      <c r="H36" s="16">
        <f>IF($A36="","",IFERROR(MAX(0,1-$C36/$E$5),0))</f>
        <v/>
      </c>
      <c r="I36" s="16">
        <f>IF($A36="","",MAX(0,2-$D36))</f>
        <v/>
      </c>
      <c r="J36" s="17">
        <f>IF($A36="","",COUNTIFS(Deliveries!$B$5:$B$204,$A36))</f>
        <v/>
      </c>
      <c r="K36" s="17">
        <f>IF($A36="","",COUNTIFS(Deliveries!$B$5:$B$204,$A36,Deliveries!$H$5:$H$204,"Yes"))</f>
        <v/>
      </c>
      <c r="L36" s="18">
        <f>IF($A36="","",IFERROR(AVERAGEIFS(Deliveries!$I$5:$I$204,Deliveries!$B$5:$B$204,$A36,Deliveries!$H$5:$H$204,"Yes"),0))</f>
        <v/>
      </c>
      <c r="M36" s="17">
        <f>IF($A36="","",SUMIFS(Quality!$E$5:$E$204,Quality!$B$5:$B$204,$A36))</f>
        <v/>
      </c>
      <c r="N36" s="17">
        <f>IF($A36="","",SUMIFS(Quality!$F$5:$F$204,Quality!$B$5:$B$204,$A36))</f>
        <v/>
      </c>
      <c r="O36" s="19">
        <f>IF($A36="","",SUMIFS(Quality!$K$5:$K$204,Quality!$B$5:$B$204,$A36))</f>
        <v/>
      </c>
      <c r="P36" s="20">
        <f>IF($A36="","",SUMIFS(Quality!$L$5:$L$204,Quality!$B$5:$B$204,$A36))</f>
        <v/>
      </c>
      <c r="Q36" s="19">
        <f>IF($A36="","",SUMIFS(Prices!$F$5:$F$204,Prices!$C$5:$C$204,$A36))</f>
        <v/>
      </c>
      <c r="R36" s="17">
        <f>IF($A36="","",COUNTIFS(Prices!$C$5:$C$204,$A36))</f>
        <v/>
      </c>
      <c r="S36" s="21">
        <f>IF($A36="","",IF($J36&gt;=$E$9,"Yes","No - only "&amp;$J36&amp;" so far"))</f>
        <v/>
      </c>
      <c r="T36" s="13" t="n"/>
      <c r="U36" s="13" t="n"/>
      <c r="V36" s="13" t="n"/>
      <c r="W36" s="13" t="n"/>
      <c r="X36" s="13" t="n"/>
      <c r="Y36" s="22" t="n"/>
      <c r="Z36" s="22" t="n"/>
      <c r="AA36" s="13" t="n"/>
    </row>
    <row r="37">
      <c r="A37" s="13" t="n"/>
      <c r="B37" s="9">
        <f>IF($A37="","",IFERROR(COUNTIFS(Deliveries!$B$5:$B$204,$A37,Deliveries!$H$5:$H$204,"No")/COUNTIFS(Deliveries!$B$5:$B$204,$A37),0))</f>
        <v/>
      </c>
      <c r="C37" s="9">
        <f>IF($A37="","",IFERROR(SUMIFS(Quality!$F$5:$F$204,Quality!$B$5:$B$204,$A37)/SUMIFS(Quality!$E$5:$E$204,Quality!$B$5:$B$204,$A37),0))</f>
        <v/>
      </c>
      <c r="D37" s="14">
        <f>IF($A37="","",IFERROR(SUMIFS(Prices!$F$5:$F$204,Prices!$C$5:$C$204,$A37)/SUMIFS(Prices!$J$5:$J$204,Prices!$C$5:$C$204,$A37),1))</f>
        <v/>
      </c>
      <c r="E37" s="15">
        <f>IF($A37="","",ROUND(($G37*$B$5+$H37*$B$6+$I37*$B$7)*100,0))</f>
        <v/>
      </c>
      <c r="F37" s="10">
        <f>IF($A37="","",IF($J37&lt;$E$9,"Not rated",IF($E37&gt;=$E$6,"A",IF($E37&gt;=$E$7,"B",IF($E37&gt;=$E$8,"C","D")))))</f>
        <v/>
      </c>
      <c r="G37" s="16">
        <f>IF($A37="","",$B37)</f>
        <v/>
      </c>
      <c r="H37" s="16">
        <f>IF($A37="","",IFERROR(MAX(0,1-$C37/$E$5),0))</f>
        <v/>
      </c>
      <c r="I37" s="16">
        <f>IF($A37="","",MAX(0,2-$D37))</f>
        <v/>
      </c>
      <c r="J37" s="17">
        <f>IF($A37="","",COUNTIFS(Deliveries!$B$5:$B$204,$A37))</f>
        <v/>
      </c>
      <c r="K37" s="17">
        <f>IF($A37="","",COUNTIFS(Deliveries!$B$5:$B$204,$A37,Deliveries!$H$5:$H$204,"Yes"))</f>
        <v/>
      </c>
      <c r="L37" s="18">
        <f>IF($A37="","",IFERROR(AVERAGEIFS(Deliveries!$I$5:$I$204,Deliveries!$B$5:$B$204,$A37,Deliveries!$H$5:$H$204,"Yes"),0))</f>
        <v/>
      </c>
      <c r="M37" s="17">
        <f>IF($A37="","",SUMIFS(Quality!$E$5:$E$204,Quality!$B$5:$B$204,$A37))</f>
        <v/>
      </c>
      <c r="N37" s="17">
        <f>IF($A37="","",SUMIFS(Quality!$F$5:$F$204,Quality!$B$5:$B$204,$A37))</f>
        <v/>
      </c>
      <c r="O37" s="19">
        <f>IF($A37="","",SUMIFS(Quality!$K$5:$K$204,Quality!$B$5:$B$204,$A37))</f>
        <v/>
      </c>
      <c r="P37" s="20">
        <f>IF($A37="","",SUMIFS(Quality!$L$5:$L$204,Quality!$B$5:$B$204,$A37))</f>
        <v/>
      </c>
      <c r="Q37" s="19">
        <f>IF($A37="","",SUMIFS(Prices!$F$5:$F$204,Prices!$C$5:$C$204,$A37))</f>
        <v/>
      </c>
      <c r="R37" s="17">
        <f>IF($A37="","",COUNTIFS(Prices!$C$5:$C$204,$A37))</f>
        <v/>
      </c>
      <c r="S37" s="21">
        <f>IF($A37="","",IF($J37&gt;=$E$9,"Yes","No - only "&amp;$J37&amp;" so far"))</f>
        <v/>
      </c>
      <c r="T37" s="13" t="n"/>
      <c r="U37" s="13" t="n"/>
      <c r="V37" s="13" t="n"/>
      <c r="W37" s="13" t="n"/>
      <c r="X37" s="13" t="n"/>
      <c r="Y37" s="22" t="n"/>
      <c r="Z37" s="22" t="n"/>
      <c r="AA37" s="13" t="n"/>
    </row>
    <row r="38">
      <c r="A38" s="13" t="n"/>
      <c r="B38" s="9">
        <f>IF($A38="","",IFERROR(COUNTIFS(Deliveries!$B$5:$B$204,$A38,Deliveries!$H$5:$H$204,"No")/COUNTIFS(Deliveries!$B$5:$B$204,$A38),0))</f>
        <v/>
      </c>
      <c r="C38" s="9">
        <f>IF($A38="","",IFERROR(SUMIFS(Quality!$F$5:$F$204,Quality!$B$5:$B$204,$A38)/SUMIFS(Quality!$E$5:$E$204,Quality!$B$5:$B$204,$A38),0))</f>
        <v/>
      </c>
      <c r="D38" s="14">
        <f>IF($A38="","",IFERROR(SUMIFS(Prices!$F$5:$F$204,Prices!$C$5:$C$204,$A38)/SUMIFS(Prices!$J$5:$J$204,Prices!$C$5:$C$204,$A38),1))</f>
        <v/>
      </c>
      <c r="E38" s="15">
        <f>IF($A38="","",ROUND(($G38*$B$5+$H38*$B$6+$I38*$B$7)*100,0))</f>
        <v/>
      </c>
      <c r="F38" s="10">
        <f>IF($A38="","",IF($J38&lt;$E$9,"Not rated",IF($E38&gt;=$E$6,"A",IF($E38&gt;=$E$7,"B",IF($E38&gt;=$E$8,"C","D")))))</f>
        <v/>
      </c>
      <c r="G38" s="16">
        <f>IF($A38="","",$B38)</f>
        <v/>
      </c>
      <c r="H38" s="16">
        <f>IF($A38="","",IFERROR(MAX(0,1-$C38/$E$5),0))</f>
        <v/>
      </c>
      <c r="I38" s="16">
        <f>IF($A38="","",MAX(0,2-$D38))</f>
        <v/>
      </c>
      <c r="J38" s="17">
        <f>IF($A38="","",COUNTIFS(Deliveries!$B$5:$B$204,$A38))</f>
        <v/>
      </c>
      <c r="K38" s="17">
        <f>IF($A38="","",COUNTIFS(Deliveries!$B$5:$B$204,$A38,Deliveries!$H$5:$H$204,"Yes"))</f>
        <v/>
      </c>
      <c r="L38" s="18">
        <f>IF($A38="","",IFERROR(AVERAGEIFS(Deliveries!$I$5:$I$204,Deliveries!$B$5:$B$204,$A38,Deliveries!$H$5:$H$204,"Yes"),0))</f>
        <v/>
      </c>
      <c r="M38" s="17">
        <f>IF($A38="","",SUMIFS(Quality!$E$5:$E$204,Quality!$B$5:$B$204,$A38))</f>
        <v/>
      </c>
      <c r="N38" s="17">
        <f>IF($A38="","",SUMIFS(Quality!$F$5:$F$204,Quality!$B$5:$B$204,$A38))</f>
        <v/>
      </c>
      <c r="O38" s="19">
        <f>IF($A38="","",SUMIFS(Quality!$K$5:$K$204,Quality!$B$5:$B$204,$A38))</f>
        <v/>
      </c>
      <c r="P38" s="20">
        <f>IF($A38="","",SUMIFS(Quality!$L$5:$L$204,Quality!$B$5:$B$204,$A38))</f>
        <v/>
      </c>
      <c r="Q38" s="19">
        <f>IF($A38="","",SUMIFS(Prices!$F$5:$F$204,Prices!$C$5:$C$204,$A38))</f>
        <v/>
      </c>
      <c r="R38" s="17">
        <f>IF($A38="","",COUNTIFS(Prices!$C$5:$C$204,$A38))</f>
        <v/>
      </c>
      <c r="S38" s="21">
        <f>IF($A38="","",IF($J38&gt;=$E$9,"Yes","No - only "&amp;$J38&amp;" so far"))</f>
        <v/>
      </c>
      <c r="T38" s="13" t="n"/>
      <c r="U38" s="13" t="n"/>
      <c r="V38" s="13" t="n"/>
      <c r="W38" s="13" t="n"/>
      <c r="X38" s="13" t="n"/>
      <c r="Y38" s="22" t="n"/>
      <c r="Z38" s="22" t="n"/>
      <c r="AA38" s="13" t="n"/>
    </row>
    <row r="39">
      <c r="A39" s="13" t="n"/>
      <c r="B39" s="9">
        <f>IF($A39="","",IFERROR(COUNTIFS(Deliveries!$B$5:$B$204,$A39,Deliveries!$H$5:$H$204,"No")/COUNTIFS(Deliveries!$B$5:$B$204,$A39),0))</f>
        <v/>
      </c>
      <c r="C39" s="9">
        <f>IF($A39="","",IFERROR(SUMIFS(Quality!$F$5:$F$204,Quality!$B$5:$B$204,$A39)/SUMIFS(Quality!$E$5:$E$204,Quality!$B$5:$B$204,$A39),0))</f>
        <v/>
      </c>
      <c r="D39" s="14">
        <f>IF($A39="","",IFERROR(SUMIFS(Prices!$F$5:$F$204,Prices!$C$5:$C$204,$A39)/SUMIFS(Prices!$J$5:$J$204,Prices!$C$5:$C$204,$A39),1))</f>
        <v/>
      </c>
      <c r="E39" s="15">
        <f>IF($A39="","",ROUND(($G39*$B$5+$H39*$B$6+$I39*$B$7)*100,0))</f>
        <v/>
      </c>
      <c r="F39" s="10">
        <f>IF($A39="","",IF($J39&lt;$E$9,"Not rated",IF($E39&gt;=$E$6,"A",IF($E39&gt;=$E$7,"B",IF($E39&gt;=$E$8,"C","D")))))</f>
        <v/>
      </c>
      <c r="G39" s="16">
        <f>IF($A39="","",$B39)</f>
        <v/>
      </c>
      <c r="H39" s="16">
        <f>IF($A39="","",IFERROR(MAX(0,1-$C39/$E$5),0))</f>
        <v/>
      </c>
      <c r="I39" s="16">
        <f>IF($A39="","",MAX(0,2-$D39))</f>
        <v/>
      </c>
      <c r="J39" s="17">
        <f>IF($A39="","",COUNTIFS(Deliveries!$B$5:$B$204,$A39))</f>
        <v/>
      </c>
      <c r="K39" s="17">
        <f>IF($A39="","",COUNTIFS(Deliveries!$B$5:$B$204,$A39,Deliveries!$H$5:$H$204,"Yes"))</f>
        <v/>
      </c>
      <c r="L39" s="18">
        <f>IF($A39="","",IFERROR(AVERAGEIFS(Deliveries!$I$5:$I$204,Deliveries!$B$5:$B$204,$A39,Deliveries!$H$5:$H$204,"Yes"),0))</f>
        <v/>
      </c>
      <c r="M39" s="17">
        <f>IF($A39="","",SUMIFS(Quality!$E$5:$E$204,Quality!$B$5:$B$204,$A39))</f>
        <v/>
      </c>
      <c r="N39" s="17">
        <f>IF($A39="","",SUMIFS(Quality!$F$5:$F$204,Quality!$B$5:$B$204,$A39))</f>
        <v/>
      </c>
      <c r="O39" s="19">
        <f>IF($A39="","",SUMIFS(Quality!$K$5:$K$204,Quality!$B$5:$B$204,$A39))</f>
        <v/>
      </c>
      <c r="P39" s="20">
        <f>IF($A39="","",SUMIFS(Quality!$L$5:$L$204,Quality!$B$5:$B$204,$A39))</f>
        <v/>
      </c>
      <c r="Q39" s="19">
        <f>IF($A39="","",SUMIFS(Prices!$F$5:$F$204,Prices!$C$5:$C$204,$A39))</f>
        <v/>
      </c>
      <c r="R39" s="17">
        <f>IF($A39="","",COUNTIFS(Prices!$C$5:$C$204,$A39))</f>
        <v/>
      </c>
      <c r="S39" s="21">
        <f>IF($A39="","",IF($J39&gt;=$E$9,"Yes","No - only "&amp;$J39&amp;" so far"))</f>
        <v/>
      </c>
      <c r="T39" s="13" t="n"/>
      <c r="U39" s="13" t="n"/>
      <c r="V39" s="13" t="n"/>
      <c r="W39" s="13" t="n"/>
      <c r="X39" s="13" t="n"/>
      <c r="Y39" s="22" t="n"/>
      <c r="Z39" s="22" t="n"/>
      <c r="AA39" s="13" t="n"/>
    </row>
    <row r="40">
      <c r="A40" s="13" t="n"/>
      <c r="B40" s="9">
        <f>IF($A40="","",IFERROR(COUNTIFS(Deliveries!$B$5:$B$204,$A40,Deliveries!$H$5:$H$204,"No")/COUNTIFS(Deliveries!$B$5:$B$204,$A40),0))</f>
        <v/>
      </c>
      <c r="C40" s="9">
        <f>IF($A40="","",IFERROR(SUMIFS(Quality!$F$5:$F$204,Quality!$B$5:$B$204,$A40)/SUMIFS(Quality!$E$5:$E$204,Quality!$B$5:$B$204,$A40),0))</f>
        <v/>
      </c>
      <c r="D40" s="14">
        <f>IF($A40="","",IFERROR(SUMIFS(Prices!$F$5:$F$204,Prices!$C$5:$C$204,$A40)/SUMIFS(Prices!$J$5:$J$204,Prices!$C$5:$C$204,$A40),1))</f>
        <v/>
      </c>
      <c r="E40" s="15">
        <f>IF($A40="","",ROUND(($G40*$B$5+$H40*$B$6+$I40*$B$7)*100,0))</f>
        <v/>
      </c>
      <c r="F40" s="10">
        <f>IF($A40="","",IF($J40&lt;$E$9,"Not rated",IF($E40&gt;=$E$6,"A",IF($E40&gt;=$E$7,"B",IF($E40&gt;=$E$8,"C","D")))))</f>
        <v/>
      </c>
      <c r="G40" s="16">
        <f>IF($A40="","",$B40)</f>
        <v/>
      </c>
      <c r="H40" s="16">
        <f>IF($A40="","",IFERROR(MAX(0,1-$C40/$E$5),0))</f>
        <v/>
      </c>
      <c r="I40" s="16">
        <f>IF($A40="","",MAX(0,2-$D40))</f>
        <v/>
      </c>
      <c r="J40" s="17">
        <f>IF($A40="","",COUNTIFS(Deliveries!$B$5:$B$204,$A40))</f>
        <v/>
      </c>
      <c r="K40" s="17">
        <f>IF($A40="","",COUNTIFS(Deliveries!$B$5:$B$204,$A40,Deliveries!$H$5:$H$204,"Yes"))</f>
        <v/>
      </c>
      <c r="L40" s="18">
        <f>IF($A40="","",IFERROR(AVERAGEIFS(Deliveries!$I$5:$I$204,Deliveries!$B$5:$B$204,$A40,Deliveries!$H$5:$H$204,"Yes"),0))</f>
        <v/>
      </c>
      <c r="M40" s="17">
        <f>IF($A40="","",SUMIFS(Quality!$E$5:$E$204,Quality!$B$5:$B$204,$A40))</f>
        <v/>
      </c>
      <c r="N40" s="17">
        <f>IF($A40="","",SUMIFS(Quality!$F$5:$F$204,Quality!$B$5:$B$204,$A40))</f>
        <v/>
      </c>
      <c r="O40" s="19">
        <f>IF($A40="","",SUMIFS(Quality!$K$5:$K$204,Quality!$B$5:$B$204,$A40))</f>
        <v/>
      </c>
      <c r="P40" s="20">
        <f>IF($A40="","",SUMIFS(Quality!$L$5:$L$204,Quality!$B$5:$B$204,$A40))</f>
        <v/>
      </c>
      <c r="Q40" s="19">
        <f>IF($A40="","",SUMIFS(Prices!$F$5:$F$204,Prices!$C$5:$C$204,$A40))</f>
        <v/>
      </c>
      <c r="R40" s="17">
        <f>IF($A40="","",COUNTIFS(Prices!$C$5:$C$204,$A40))</f>
        <v/>
      </c>
      <c r="S40" s="21">
        <f>IF($A40="","",IF($J40&gt;=$E$9,"Yes","No - only "&amp;$J40&amp;" so far"))</f>
        <v/>
      </c>
      <c r="T40" s="13" t="n"/>
      <c r="U40" s="13" t="n"/>
      <c r="V40" s="13" t="n"/>
      <c r="W40" s="13" t="n"/>
      <c r="X40" s="13" t="n"/>
      <c r="Y40" s="22" t="n"/>
      <c r="Z40" s="22" t="n"/>
      <c r="AA40" s="13" t="n"/>
    </row>
    <row r="41">
      <c r="A41" s="13" t="n"/>
      <c r="B41" s="9">
        <f>IF($A41="","",IFERROR(COUNTIFS(Deliveries!$B$5:$B$204,$A41,Deliveries!$H$5:$H$204,"No")/COUNTIFS(Deliveries!$B$5:$B$204,$A41),0))</f>
        <v/>
      </c>
      <c r="C41" s="9">
        <f>IF($A41="","",IFERROR(SUMIFS(Quality!$F$5:$F$204,Quality!$B$5:$B$204,$A41)/SUMIFS(Quality!$E$5:$E$204,Quality!$B$5:$B$204,$A41),0))</f>
        <v/>
      </c>
      <c r="D41" s="14">
        <f>IF($A41="","",IFERROR(SUMIFS(Prices!$F$5:$F$204,Prices!$C$5:$C$204,$A41)/SUMIFS(Prices!$J$5:$J$204,Prices!$C$5:$C$204,$A41),1))</f>
        <v/>
      </c>
      <c r="E41" s="15">
        <f>IF($A41="","",ROUND(($G41*$B$5+$H41*$B$6+$I41*$B$7)*100,0))</f>
        <v/>
      </c>
      <c r="F41" s="10">
        <f>IF($A41="","",IF($J41&lt;$E$9,"Not rated",IF($E41&gt;=$E$6,"A",IF($E41&gt;=$E$7,"B",IF($E41&gt;=$E$8,"C","D")))))</f>
        <v/>
      </c>
      <c r="G41" s="16">
        <f>IF($A41="","",$B41)</f>
        <v/>
      </c>
      <c r="H41" s="16">
        <f>IF($A41="","",IFERROR(MAX(0,1-$C41/$E$5),0))</f>
        <v/>
      </c>
      <c r="I41" s="16">
        <f>IF($A41="","",MAX(0,2-$D41))</f>
        <v/>
      </c>
      <c r="J41" s="17">
        <f>IF($A41="","",COUNTIFS(Deliveries!$B$5:$B$204,$A41))</f>
        <v/>
      </c>
      <c r="K41" s="17">
        <f>IF($A41="","",COUNTIFS(Deliveries!$B$5:$B$204,$A41,Deliveries!$H$5:$H$204,"Yes"))</f>
        <v/>
      </c>
      <c r="L41" s="18">
        <f>IF($A41="","",IFERROR(AVERAGEIFS(Deliveries!$I$5:$I$204,Deliveries!$B$5:$B$204,$A41,Deliveries!$H$5:$H$204,"Yes"),0))</f>
        <v/>
      </c>
      <c r="M41" s="17">
        <f>IF($A41="","",SUMIFS(Quality!$E$5:$E$204,Quality!$B$5:$B$204,$A41))</f>
        <v/>
      </c>
      <c r="N41" s="17">
        <f>IF($A41="","",SUMIFS(Quality!$F$5:$F$204,Quality!$B$5:$B$204,$A41))</f>
        <v/>
      </c>
      <c r="O41" s="19">
        <f>IF($A41="","",SUMIFS(Quality!$K$5:$K$204,Quality!$B$5:$B$204,$A41))</f>
        <v/>
      </c>
      <c r="P41" s="20">
        <f>IF($A41="","",SUMIFS(Quality!$L$5:$L$204,Quality!$B$5:$B$204,$A41))</f>
        <v/>
      </c>
      <c r="Q41" s="19">
        <f>IF($A41="","",SUMIFS(Prices!$F$5:$F$204,Prices!$C$5:$C$204,$A41))</f>
        <v/>
      </c>
      <c r="R41" s="17">
        <f>IF($A41="","",COUNTIFS(Prices!$C$5:$C$204,$A41))</f>
        <v/>
      </c>
      <c r="S41" s="21">
        <f>IF($A41="","",IF($J41&gt;=$E$9,"Yes","No - only "&amp;$J41&amp;" so far"))</f>
        <v/>
      </c>
      <c r="T41" s="13" t="n"/>
      <c r="U41" s="13" t="n"/>
      <c r="V41" s="13" t="n"/>
      <c r="W41" s="13" t="n"/>
      <c r="X41" s="13" t="n"/>
      <c r="Y41" s="22" t="n"/>
      <c r="Z41" s="22" t="n"/>
      <c r="AA41" s="13" t="n"/>
    </row>
    <row r="42">
      <c r="A42" s="13" t="n"/>
      <c r="B42" s="9">
        <f>IF($A42="","",IFERROR(COUNTIFS(Deliveries!$B$5:$B$204,$A42,Deliveries!$H$5:$H$204,"No")/COUNTIFS(Deliveries!$B$5:$B$204,$A42),0))</f>
        <v/>
      </c>
      <c r="C42" s="9">
        <f>IF($A42="","",IFERROR(SUMIFS(Quality!$F$5:$F$204,Quality!$B$5:$B$204,$A42)/SUMIFS(Quality!$E$5:$E$204,Quality!$B$5:$B$204,$A42),0))</f>
        <v/>
      </c>
      <c r="D42" s="14">
        <f>IF($A42="","",IFERROR(SUMIFS(Prices!$F$5:$F$204,Prices!$C$5:$C$204,$A42)/SUMIFS(Prices!$J$5:$J$204,Prices!$C$5:$C$204,$A42),1))</f>
        <v/>
      </c>
      <c r="E42" s="15">
        <f>IF($A42="","",ROUND(($G42*$B$5+$H42*$B$6+$I42*$B$7)*100,0))</f>
        <v/>
      </c>
      <c r="F42" s="10">
        <f>IF($A42="","",IF($J42&lt;$E$9,"Not rated",IF($E42&gt;=$E$6,"A",IF($E42&gt;=$E$7,"B",IF($E42&gt;=$E$8,"C","D")))))</f>
        <v/>
      </c>
      <c r="G42" s="16">
        <f>IF($A42="","",$B42)</f>
        <v/>
      </c>
      <c r="H42" s="16">
        <f>IF($A42="","",IFERROR(MAX(0,1-$C42/$E$5),0))</f>
        <v/>
      </c>
      <c r="I42" s="16">
        <f>IF($A42="","",MAX(0,2-$D42))</f>
        <v/>
      </c>
      <c r="J42" s="17">
        <f>IF($A42="","",COUNTIFS(Deliveries!$B$5:$B$204,$A42))</f>
        <v/>
      </c>
      <c r="K42" s="17">
        <f>IF($A42="","",COUNTIFS(Deliveries!$B$5:$B$204,$A42,Deliveries!$H$5:$H$204,"Yes"))</f>
        <v/>
      </c>
      <c r="L42" s="18">
        <f>IF($A42="","",IFERROR(AVERAGEIFS(Deliveries!$I$5:$I$204,Deliveries!$B$5:$B$204,$A42,Deliveries!$H$5:$H$204,"Yes"),0))</f>
        <v/>
      </c>
      <c r="M42" s="17">
        <f>IF($A42="","",SUMIFS(Quality!$E$5:$E$204,Quality!$B$5:$B$204,$A42))</f>
        <v/>
      </c>
      <c r="N42" s="17">
        <f>IF($A42="","",SUMIFS(Quality!$F$5:$F$204,Quality!$B$5:$B$204,$A42))</f>
        <v/>
      </c>
      <c r="O42" s="19">
        <f>IF($A42="","",SUMIFS(Quality!$K$5:$K$204,Quality!$B$5:$B$204,$A42))</f>
        <v/>
      </c>
      <c r="P42" s="20">
        <f>IF($A42="","",SUMIFS(Quality!$L$5:$L$204,Quality!$B$5:$B$204,$A42))</f>
        <v/>
      </c>
      <c r="Q42" s="19">
        <f>IF($A42="","",SUMIFS(Prices!$F$5:$F$204,Prices!$C$5:$C$204,$A42))</f>
        <v/>
      </c>
      <c r="R42" s="17">
        <f>IF($A42="","",COUNTIFS(Prices!$C$5:$C$204,$A42))</f>
        <v/>
      </c>
      <c r="S42" s="21">
        <f>IF($A42="","",IF($J42&gt;=$E$9,"Yes","No - only "&amp;$J42&amp;" so far"))</f>
        <v/>
      </c>
      <c r="T42" s="13" t="n"/>
      <c r="U42" s="13" t="n"/>
      <c r="V42" s="13" t="n"/>
      <c r="W42" s="13" t="n"/>
      <c r="X42" s="13" t="n"/>
      <c r="Y42" s="22" t="n"/>
      <c r="Z42" s="22" t="n"/>
      <c r="AA42" s="13" t="n"/>
    </row>
    <row r="43">
      <c r="A43" s="13" t="n"/>
      <c r="B43" s="9">
        <f>IF($A43="","",IFERROR(COUNTIFS(Deliveries!$B$5:$B$204,$A43,Deliveries!$H$5:$H$204,"No")/COUNTIFS(Deliveries!$B$5:$B$204,$A43),0))</f>
        <v/>
      </c>
      <c r="C43" s="9">
        <f>IF($A43="","",IFERROR(SUMIFS(Quality!$F$5:$F$204,Quality!$B$5:$B$204,$A43)/SUMIFS(Quality!$E$5:$E$204,Quality!$B$5:$B$204,$A43),0))</f>
        <v/>
      </c>
      <c r="D43" s="14">
        <f>IF($A43="","",IFERROR(SUMIFS(Prices!$F$5:$F$204,Prices!$C$5:$C$204,$A43)/SUMIFS(Prices!$J$5:$J$204,Prices!$C$5:$C$204,$A43),1))</f>
        <v/>
      </c>
      <c r="E43" s="15">
        <f>IF($A43="","",ROUND(($G43*$B$5+$H43*$B$6+$I43*$B$7)*100,0))</f>
        <v/>
      </c>
      <c r="F43" s="10">
        <f>IF($A43="","",IF($J43&lt;$E$9,"Not rated",IF($E43&gt;=$E$6,"A",IF($E43&gt;=$E$7,"B",IF($E43&gt;=$E$8,"C","D")))))</f>
        <v/>
      </c>
      <c r="G43" s="16">
        <f>IF($A43="","",$B43)</f>
        <v/>
      </c>
      <c r="H43" s="16">
        <f>IF($A43="","",IFERROR(MAX(0,1-$C43/$E$5),0))</f>
        <v/>
      </c>
      <c r="I43" s="16">
        <f>IF($A43="","",MAX(0,2-$D43))</f>
        <v/>
      </c>
      <c r="J43" s="17">
        <f>IF($A43="","",COUNTIFS(Deliveries!$B$5:$B$204,$A43))</f>
        <v/>
      </c>
      <c r="K43" s="17">
        <f>IF($A43="","",COUNTIFS(Deliveries!$B$5:$B$204,$A43,Deliveries!$H$5:$H$204,"Yes"))</f>
        <v/>
      </c>
      <c r="L43" s="18">
        <f>IF($A43="","",IFERROR(AVERAGEIFS(Deliveries!$I$5:$I$204,Deliveries!$B$5:$B$204,$A43,Deliveries!$H$5:$H$204,"Yes"),0))</f>
        <v/>
      </c>
      <c r="M43" s="17">
        <f>IF($A43="","",SUMIFS(Quality!$E$5:$E$204,Quality!$B$5:$B$204,$A43))</f>
        <v/>
      </c>
      <c r="N43" s="17">
        <f>IF($A43="","",SUMIFS(Quality!$F$5:$F$204,Quality!$B$5:$B$204,$A43))</f>
        <v/>
      </c>
      <c r="O43" s="19">
        <f>IF($A43="","",SUMIFS(Quality!$K$5:$K$204,Quality!$B$5:$B$204,$A43))</f>
        <v/>
      </c>
      <c r="P43" s="20">
        <f>IF($A43="","",SUMIFS(Quality!$L$5:$L$204,Quality!$B$5:$B$204,$A43))</f>
        <v/>
      </c>
      <c r="Q43" s="19">
        <f>IF($A43="","",SUMIFS(Prices!$F$5:$F$204,Prices!$C$5:$C$204,$A43))</f>
        <v/>
      </c>
      <c r="R43" s="17">
        <f>IF($A43="","",COUNTIFS(Prices!$C$5:$C$204,$A43))</f>
        <v/>
      </c>
      <c r="S43" s="21">
        <f>IF($A43="","",IF($J43&gt;=$E$9,"Yes","No - only "&amp;$J43&amp;" so far"))</f>
        <v/>
      </c>
      <c r="T43" s="13" t="n"/>
      <c r="U43" s="13" t="n"/>
      <c r="V43" s="13" t="n"/>
      <c r="W43" s="13" t="n"/>
      <c r="X43" s="13" t="n"/>
      <c r="Y43" s="22" t="n"/>
      <c r="Z43" s="22" t="n"/>
      <c r="AA43" s="13" t="n"/>
    </row>
    <row r="44">
      <c r="A44" s="13" t="n"/>
      <c r="B44" s="9">
        <f>IF($A44="","",IFERROR(COUNTIFS(Deliveries!$B$5:$B$204,$A44,Deliveries!$H$5:$H$204,"No")/COUNTIFS(Deliveries!$B$5:$B$204,$A44),0))</f>
        <v/>
      </c>
      <c r="C44" s="9">
        <f>IF($A44="","",IFERROR(SUMIFS(Quality!$F$5:$F$204,Quality!$B$5:$B$204,$A44)/SUMIFS(Quality!$E$5:$E$204,Quality!$B$5:$B$204,$A44),0))</f>
        <v/>
      </c>
      <c r="D44" s="14">
        <f>IF($A44="","",IFERROR(SUMIFS(Prices!$F$5:$F$204,Prices!$C$5:$C$204,$A44)/SUMIFS(Prices!$J$5:$J$204,Prices!$C$5:$C$204,$A44),1))</f>
        <v/>
      </c>
      <c r="E44" s="15">
        <f>IF($A44="","",ROUND(($G44*$B$5+$H44*$B$6+$I44*$B$7)*100,0))</f>
        <v/>
      </c>
      <c r="F44" s="10">
        <f>IF($A44="","",IF($J44&lt;$E$9,"Not rated",IF($E44&gt;=$E$6,"A",IF($E44&gt;=$E$7,"B",IF($E44&gt;=$E$8,"C","D")))))</f>
        <v/>
      </c>
      <c r="G44" s="16">
        <f>IF($A44="","",$B44)</f>
        <v/>
      </c>
      <c r="H44" s="16">
        <f>IF($A44="","",IFERROR(MAX(0,1-$C44/$E$5),0))</f>
        <v/>
      </c>
      <c r="I44" s="16">
        <f>IF($A44="","",MAX(0,2-$D44))</f>
        <v/>
      </c>
      <c r="J44" s="17">
        <f>IF($A44="","",COUNTIFS(Deliveries!$B$5:$B$204,$A44))</f>
        <v/>
      </c>
      <c r="K44" s="17">
        <f>IF($A44="","",COUNTIFS(Deliveries!$B$5:$B$204,$A44,Deliveries!$H$5:$H$204,"Yes"))</f>
        <v/>
      </c>
      <c r="L44" s="18">
        <f>IF($A44="","",IFERROR(AVERAGEIFS(Deliveries!$I$5:$I$204,Deliveries!$B$5:$B$204,$A44,Deliveries!$H$5:$H$204,"Yes"),0))</f>
        <v/>
      </c>
      <c r="M44" s="17">
        <f>IF($A44="","",SUMIFS(Quality!$E$5:$E$204,Quality!$B$5:$B$204,$A44))</f>
        <v/>
      </c>
      <c r="N44" s="17">
        <f>IF($A44="","",SUMIFS(Quality!$F$5:$F$204,Quality!$B$5:$B$204,$A44))</f>
        <v/>
      </c>
      <c r="O44" s="19">
        <f>IF($A44="","",SUMIFS(Quality!$K$5:$K$204,Quality!$B$5:$B$204,$A44))</f>
        <v/>
      </c>
      <c r="P44" s="20">
        <f>IF($A44="","",SUMIFS(Quality!$L$5:$L$204,Quality!$B$5:$B$204,$A44))</f>
        <v/>
      </c>
      <c r="Q44" s="19">
        <f>IF($A44="","",SUMIFS(Prices!$F$5:$F$204,Prices!$C$5:$C$204,$A44))</f>
        <v/>
      </c>
      <c r="R44" s="17">
        <f>IF($A44="","",COUNTIFS(Prices!$C$5:$C$204,$A44))</f>
        <v/>
      </c>
      <c r="S44" s="21">
        <f>IF($A44="","",IF($J44&gt;=$E$9,"Yes","No - only "&amp;$J44&amp;" so far"))</f>
        <v/>
      </c>
      <c r="T44" s="13" t="n"/>
      <c r="U44" s="13" t="n"/>
      <c r="V44" s="13" t="n"/>
      <c r="W44" s="13" t="n"/>
      <c r="X44" s="13" t="n"/>
      <c r="Y44" s="22" t="n"/>
      <c r="Z44" s="22" t="n"/>
      <c r="AA44" s="13" t="n"/>
    </row>
    <row r="45">
      <c r="A45" s="13" t="n"/>
      <c r="B45" s="9">
        <f>IF($A45="","",IFERROR(COUNTIFS(Deliveries!$B$5:$B$204,$A45,Deliveries!$H$5:$H$204,"No")/COUNTIFS(Deliveries!$B$5:$B$204,$A45),0))</f>
        <v/>
      </c>
      <c r="C45" s="9">
        <f>IF($A45="","",IFERROR(SUMIFS(Quality!$F$5:$F$204,Quality!$B$5:$B$204,$A45)/SUMIFS(Quality!$E$5:$E$204,Quality!$B$5:$B$204,$A45),0))</f>
        <v/>
      </c>
      <c r="D45" s="14">
        <f>IF($A45="","",IFERROR(SUMIFS(Prices!$F$5:$F$204,Prices!$C$5:$C$204,$A45)/SUMIFS(Prices!$J$5:$J$204,Prices!$C$5:$C$204,$A45),1))</f>
        <v/>
      </c>
      <c r="E45" s="15">
        <f>IF($A45="","",ROUND(($G45*$B$5+$H45*$B$6+$I45*$B$7)*100,0))</f>
        <v/>
      </c>
      <c r="F45" s="10">
        <f>IF($A45="","",IF($J45&lt;$E$9,"Not rated",IF($E45&gt;=$E$6,"A",IF($E45&gt;=$E$7,"B",IF($E45&gt;=$E$8,"C","D")))))</f>
        <v/>
      </c>
      <c r="G45" s="16">
        <f>IF($A45="","",$B45)</f>
        <v/>
      </c>
      <c r="H45" s="16">
        <f>IF($A45="","",IFERROR(MAX(0,1-$C45/$E$5),0))</f>
        <v/>
      </c>
      <c r="I45" s="16">
        <f>IF($A45="","",MAX(0,2-$D45))</f>
        <v/>
      </c>
      <c r="J45" s="17">
        <f>IF($A45="","",COUNTIFS(Deliveries!$B$5:$B$204,$A45))</f>
        <v/>
      </c>
      <c r="K45" s="17">
        <f>IF($A45="","",COUNTIFS(Deliveries!$B$5:$B$204,$A45,Deliveries!$H$5:$H$204,"Yes"))</f>
        <v/>
      </c>
      <c r="L45" s="18">
        <f>IF($A45="","",IFERROR(AVERAGEIFS(Deliveries!$I$5:$I$204,Deliveries!$B$5:$B$204,$A45,Deliveries!$H$5:$H$204,"Yes"),0))</f>
        <v/>
      </c>
      <c r="M45" s="17">
        <f>IF($A45="","",SUMIFS(Quality!$E$5:$E$204,Quality!$B$5:$B$204,$A45))</f>
        <v/>
      </c>
      <c r="N45" s="17">
        <f>IF($A45="","",SUMIFS(Quality!$F$5:$F$204,Quality!$B$5:$B$204,$A45))</f>
        <v/>
      </c>
      <c r="O45" s="19">
        <f>IF($A45="","",SUMIFS(Quality!$K$5:$K$204,Quality!$B$5:$B$204,$A45))</f>
        <v/>
      </c>
      <c r="P45" s="20">
        <f>IF($A45="","",SUMIFS(Quality!$L$5:$L$204,Quality!$B$5:$B$204,$A45))</f>
        <v/>
      </c>
      <c r="Q45" s="19">
        <f>IF($A45="","",SUMIFS(Prices!$F$5:$F$204,Prices!$C$5:$C$204,$A45))</f>
        <v/>
      </c>
      <c r="R45" s="17">
        <f>IF($A45="","",COUNTIFS(Prices!$C$5:$C$204,$A45))</f>
        <v/>
      </c>
      <c r="S45" s="21">
        <f>IF($A45="","",IF($J45&gt;=$E$9,"Yes","No - only "&amp;$J45&amp;" so far"))</f>
        <v/>
      </c>
      <c r="T45" s="13" t="n"/>
      <c r="U45" s="13" t="n"/>
      <c r="V45" s="13" t="n"/>
      <c r="W45" s="13" t="n"/>
      <c r="X45" s="13" t="n"/>
      <c r="Y45" s="22" t="n"/>
      <c r="Z45" s="22" t="n"/>
      <c r="AA45" s="13" t="n"/>
    </row>
    <row r="46">
      <c r="A46" s="13" t="n"/>
      <c r="B46" s="9">
        <f>IF($A46="","",IFERROR(COUNTIFS(Deliveries!$B$5:$B$204,$A46,Deliveries!$H$5:$H$204,"No")/COUNTIFS(Deliveries!$B$5:$B$204,$A46),0))</f>
        <v/>
      </c>
      <c r="C46" s="9">
        <f>IF($A46="","",IFERROR(SUMIFS(Quality!$F$5:$F$204,Quality!$B$5:$B$204,$A46)/SUMIFS(Quality!$E$5:$E$204,Quality!$B$5:$B$204,$A46),0))</f>
        <v/>
      </c>
      <c r="D46" s="14">
        <f>IF($A46="","",IFERROR(SUMIFS(Prices!$F$5:$F$204,Prices!$C$5:$C$204,$A46)/SUMIFS(Prices!$J$5:$J$204,Prices!$C$5:$C$204,$A46),1))</f>
        <v/>
      </c>
      <c r="E46" s="15">
        <f>IF($A46="","",ROUND(($G46*$B$5+$H46*$B$6+$I46*$B$7)*100,0))</f>
        <v/>
      </c>
      <c r="F46" s="10">
        <f>IF($A46="","",IF($J46&lt;$E$9,"Not rated",IF($E46&gt;=$E$6,"A",IF($E46&gt;=$E$7,"B",IF($E46&gt;=$E$8,"C","D")))))</f>
        <v/>
      </c>
      <c r="G46" s="16">
        <f>IF($A46="","",$B46)</f>
        <v/>
      </c>
      <c r="H46" s="16">
        <f>IF($A46="","",IFERROR(MAX(0,1-$C46/$E$5),0))</f>
        <v/>
      </c>
      <c r="I46" s="16">
        <f>IF($A46="","",MAX(0,2-$D46))</f>
        <v/>
      </c>
      <c r="J46" s="17">
        <f>IF($A46="","",COUNTIFS(Deliveries!$B$5:$B$204,$A46))</f>
        <v/>
      </c>
      <c r="K46" s="17">
        <f>IF($A46="","",COUNTIFS(Deliveries!$B$5:$B$204,$A46,Deliveries!$H$5:$H$204,"Yes"))</f>
        <v/>
      </c>
      <c r="L46" s="18">
        <f>IF($A46="","",IFERROR(AVERAGEIFS(Deliveries!$I$5:$I$204,Deliveries!$B$5:$B$204,$A46,Deliveries!$H$5:$H$204,"Yes"),0))</f>
        <v/>
      </c>
      <c r="M46" s="17">
        <f>IF($A46="","",SUMIFS(Quality!$E$5:$E$204,Quality!$B$5:$B$204,$A46))</f>
        <v/>
      </c>
      <c r="N46" s="17">
        <f>IF($A46="","",SUMIFS(Quality!$F$5:$F$204,Quality!$B$5:$B$204,$A46))</f>
        <v/>
      </c>
      <c r="O46" s="19">
        <f>IF($A46="","",SUMIFS(Quality!$K$5:$K$204,Quality!$B$5:$B$204,$A46))</f>
        <v/>
      </c>
      <c r="P46" s="20">
        <f>IF($A46="","",SUMIFS(Quality!$L$5:$L$204,Quality!$B$5:$B$204,$A46))</f>
        <v/>
      </c>
      <c r="Q46" s="19">
        <f>IF($A46="","",SUMIFS(Prices!$F$5:$F$204,Prices!$C$5:$C$204,$A46))</f>
        <v/>
      </c>
      <c r="R46" s="17">
        <f>IF($A46="","",COUNTIFS(Prices!$C$5:$C$204,$A46))</f>
        <v/>
      </c>
      <c r="S46" s="21">
        <f>IF($A46="","",IF($J46&gt;=$E$9,"Yes","No - only "&amp;$J46&amp;" so far"))</f>
        <v/>
      </c>
      <c r="T46" s="13" t="n"/>
      <c r="U46" s="13" t="n"/>
      <c r="V46" s="13" t="n"/>
      <c r="W46" s="13" t="n"/>
      <c r="X46" s="13" t="n"/>
      <c r="Y46" s="22" t="n"/>
      <c r="Z46" s="22" t="n"/>
      <c r="AA46" s="13" t="n"/>
    </row>
    <row r="47">
      <c r="A47" s="13" t="n"/>
      <c r="B47" s="9">
        <f>IF($A47="","",IFERROR(COUNTIFS(Deliveries!$B$5:$B$204,$A47,Deliveries!$H$5:$H$204,"No")/COUNTIFS(Deliveries!$B$5:$B$204,$A47),0))</f>
        <v/>
      </c>
      <c r="C47" s="9">
        <f>IF($A47="","",IFERROR(SUMIFS(Quality!$F$5:$F$204,Quality!$B$5:$B$204,$A47)/SUMIFS(Quality!$E$5:$E$204,Quality!$B$5:$B$204,$A47),0))</f>
        <v/>
      </c>
      <c r="D47" s="14">
        <f>IF($A47="","",IFERROR(SUMIFS(Prices!$F$5:$F$204,Prices!$C$5:$C$204,$A47)/SUMIFS(Prices!$J$5:$J$204,Prices!$C$5:$C$204,$A47),1))</f>
        <v/>
      </c>
      <c r="E47" s="15">
        <f>IF($A47="","",ROUND(($G47*$B$5+$H47*$B$6+$I47*$B$7)*100,0))</f>
        <v/>
      </c>
      <c r="F47" s="10">
        <f>IF($A47="","",IF($J47&lt;$E$9,"Not rated",IF($E47&gt;=$E$6,"A",IF($E47&gt;=$E$7,"B",IF($E47&gt;=$E$8,"C","D")))))</f>
        <v/>
      </c>
      <c r="G47" s="16">
        <f>IF($A47="","",$B47)</f>
        <v/>
      </c>
      <c r="H47" s="16">
        <f>IF($A47="","",IFERROR(MAX(0,1-$C47/$E$5),0))</f>
        <v/>
      </c>
      <c r="I47" s="16">
        <f>IF($A47="","",MAX(0,2-$D47))</f>
        <v/>
      </c>
      <c r="J47" s="17">
        <f>IF($A47="","",COUNTIFS(Deliveries!$B$5:$B$204,$A47))</f>
        <v/>
      </c>
      <c r="K47" s="17">
        <f>IF($A47="","",COUNTIFS(Deliveries!$B$5:$B$204,$A47,Deliveries!$H$5:$H$204,"Yes"))</f>
        <v/>
      </c>
      <c r="L47" s="18">
        <f>IF($A47="","",IFERROR(AVERAGEIFS(Deliveries!$I$5:$I$204,Deliveries!$B$5:$B$204,$A47,Deliveries!$H$5:$H$204,"Yes"),0))</f>
        <v/>
      </c>
      <c r="M47" s="17">
        <f>IF($A47="","",SUMIFS(Quality!$E$5:$E$204,Quality!$B$5:$B$204,$A47))</f>
        <v/>
      </c>
      <c r="N47" s="17">
        <f>IF($A47="","",SUMIFS(Quality!$F$5:$F$204,Quality!$B$5:$B$204,$A47))</f>
        <v/>
      </c>
      <c r="O47" s="19">
        <f>IF($A47="","",SUMIFS(Quality!$K$5:$K$204,Quality!$B$5:$B$204,$A47))</f>
        <v/>
      </c>
      <c r="P47" s="20">
        <f>IF($A47="","",SUMIFS(Quality!$L$5:$L$204,Quality!$B$5:$B$204,$A47))</f>
        <v/>
      </c>
      <c r="Q47" s="19">
        <f>IF($A47="","",SUMIFS(Prices!$F$5:$F$204,Prices!$C$5:$C$204,$A47))</f>
        <v/>
      </c>
      <c r="R47" s="17">
        <f>IF($A47="","",COUNTIFS(Prices!$C$5:$C$204,$A47))</f>
        <v/>
      </c>
      <c r="S47" s="21">
        <f>IF($A47="","",IF($J47&gt;=$E$9,"Yes","No - only "&amp;$J47&amp;" so far"))</f>
        <v/>
      </c>
      <c r="T47" s="13" t="n"/>
      <c r="U47" s="13" t="n"/>
      <c r="V47" s="13" t="n"/>
      <c r="W47" s="13" t="n"/>
      <c r="X47" s="13" t="n"/>
      <c r="Y47" s="22" t="n"/>
      <c r="Z47" s="22" t="n"/>
      <c r="AA47" s="13" t="n"/>
    </row>
    <row r="48">
      <c r="A48" s="13" t="n"/>
      <c r="B48" s="9">
        <f>IF($A48="","",IFERROR(COUNTIFS(Deliveries!$B$5:$B$204,$A48,Deliveries!$H$5:$H$204,"No")/COUNTIFS(Deliveries!$B$5:$B$204,$A48),0))</f>
        <v/>
      </c>
      <c r="C48" s="9">
        <f>IF($A48="","",IFERROR(SUMIFS(Quality!$F$5:$F$204,Quality!$B$5:$B$204,$A48)/SUMIFS(Quality!$E$5:$E$204,Quality!$B$5:$B$204,$A48),0))</f>
        <v/>
      </c>
      <c r="D48" s="14">
        <f>IF($A48="","",IFERROR(SUMIFS(Prices!$F$5:$F$204,Prices!$C$5:$C$204,$A48)/SUMIFS(Prices!$J$5:$J$204,Prices!$C$5:$C$204,$A48),1))</f>
        <v/>
      </c>
      <c r="E48" s="15">
        <f>IF($A48="","",ROUND(($G48*$B$5+$H48*$B$6+$I48*$B$7)*100,0))</f>
        <v/>
      </c>
      <c r="F48" s="10">
        <f>IF($A48="","",IF($J48&lt;$E$9,"Not rated",IF($E48&gt;=$E$6,"A",IF($E48&gt;=$E$7,"B",IF($E48&gt;=$E$8,"C","D")))))</f>
        <v/>
      </c>
      <c r="G48" s="16">
        <f>IF($A48="","",$B48)</f>
        <v/>
      </c>
      <c r="H48" s="16">
        <f>IF($A48="","",IFERROR(MAX(0,1-$C48/$E$5),0))</f>
        <v/>
      </c>
      <c r="I48" s="16">
        <f>IF($A48="","",MAX(0,2-$D48))</f>
        <v/>
      </c>
      <c r="J48" s="17">
        <f>IF($A48="","",COUNTIFS(Deliveries!$B$5:$B$204,$A48))</f>
        <v/>
      </c>
      <c r="K48" s="17">
        <f>IF($A48="","",COUNTIFS(Deliveries!$B$5:$B$204,$A48,Deliveries!$H$5:$H$204,"Yes"))</f>
        <v/>
      </c>
      <c r="L48" s="18">
        <f>IF($A48="","",IFERROR(AVERAGEIFS(Deliveries!$I$5:$I$204,Deliveries!$B$5:$B$204,$A48,Deliveries!$H$5:$H$204,"Yes"),0))</f>
        <v/>
      </c>
      <c r="M48" s="17">
        <f>IF($A48="","",SUMIFS(Quality!$E$5:$E$204,Quality!$B$5:$B$204,$A48))</f>
        <v/>
      </c>
      <c r="N48" s="17">
        <f>IF($A48="","",SUMIFS(Quality!$F$5:$F$204,Quality!$B$5:$B$204,$A48))</f>
        <v/>
      </c>
      <c r="O48" s="19">
        <f>IF($A48="","",SUMIFS(Quality!$K$5:$K$204,Quality!$B$5:$B$204,$A48))</f>
        <v/>
      </c>
      <c r="P48" s="20">
        <f>IF($A48="","",SUMIFS(Quality!$L$5:$L$204,Quality!$B$5:$B$204,$A48))</f>
        <v/>
      </c>
      <c r="Q48" s="19">
        <f>IF($A48="","",SUMIFS(Prices!$F$5:$F$204,Prices!$C$5:$C$204,$A48))</f>
        <v/>
      </c>
      <c r="R48" s="17">
        <f>IF($A48="","",COUNTIFS(Prices!$C$5:$C$204,$A48))</f>
        <v/>
      </c>
      <c r="S48" s="21">
        <f>IF($A48="","",IF($J48&gt;=$E$9,"Yes","No - only "&amp;$J48&amp;" so far"))</f>
        <v/>
      </c>
      <c r="T48" s="13" t="n"/>
      <c r="U48" s="13" t="n"/>
      <c r="V48" s="13" t="n"/>
      <c r="W48" s="13" t="n"/>
      <c r="X48" s="13" t="n"/>
      <c r="Y48" s="22" t="n"/>
      <c r="Z48" s="22" t="n"/>
      <c r="AA48" s="13" t="n"/>
    </row>
    <row r="49">
      <c r="A49" s="13" t="n"/>
      <c r="B49" s="9">
        <f>IF($A49="","",IFERROR(COUNTIFS(Deliveries!$B$5:$B$204,$A49,Deliveries!$H$5:$H$204,"No")/COUNTIFS(Deliveries!$B$5:$B$204,$A49),0))</f>
        <v/>
      </c>
      <c r="C49" s="9">
        <f>IF($A49="","",IFERROR(SUMIFS(Quality!$F$5:$F$204,Quality!$B$5:$B$204,$A49)/SUMIFS(Quality!$E$5:$E$204,Quality!$B$5:$B$204,$A49),0))</f>
        <v/>
      </c>
      <c r="D49" s="14">
        <f>IF($A49="","",IFERROR(SUMIFS(Prices!$F$5:$F$204,Prices!$C$5:$C$204,$A49)/SUMIFS(Prices!$J$5:$J$204,Prices!$C$5:$C$204,$A49),1))</f>
        <v/>
      </c>
      <c r="E49" s="15">
        <f>IF($A49="","",ROUND(($G49*$B$5+$H49*$B$6+$I49*$B$7)*100,0))</f>
        <v/>
      </c>
      <c r="F49" s="10">
        <f>IF($A49="","",IF($J49&lt;$E$9,"Not rated",IF($E49&gt;=$E$6,"A",IF($E49&gt;=$E$7,"B",IF($E49&gt;=$E$8,"C","D")))))</f>
        <v/>
      </c>
      <c r="G49" s="16">
        <f>IF($A49="","",$B49)</f>
        <v/>
      </c>
      <c r="H49" s="16">
        <f>IF($A49="","",IFERROR(MAX(0,1-$C49/$E$5),0))</f>
        <v/>
      </c>
      <c r="I49" s="16">
        <f>IF($A49="","",MAX(0,2-$D49))</f>
        <v/>
      </c>
      <c r="J49" s="17">
        <f>IF($A49="","",COUNTIFS(Deliveries!$B$5:$B$204,$A49))</f>
        <v/>
      </c>
      <c r="K49" s="17">
        <f>IF($A49="","",COUNTIFS(Deliveries!$B$5:$B$204,$A49,Deliveries!$H$5:$H$204,"Yes"))</f>
        <v/>
      </c>
      <c r="L49" s="18">
        <f>IF($A49="","",IFERROR(AVERAGEIFS(Deliveries!$I$5:$I$204,Deliveries!$B$5:$B$204,$A49,Deliveries!$H$5:$H$204,"Yes"),0))</f>
        <v/>
      </c>
      <c r="M49" s="17">
        <f>IF($A49="","",SUMIFS(Quality!$E$5:$E$204,Quality!$B$5:$B$204,$A49))</f>
        <v/>
      </c>
      <c r="N49" s="17">
        <f>IF($A49="","",SUMIFS(Quality!$F$5:$F$204,Quality!$B$5:$B$204,$A49))</f>
        <v/>
      </c>
      <c r="O49" s="19">
        <f>IF($A49="","",SUMIFS(Quality!$K$5:$K$204,Quality!$B$5:$B$204,$A49))</f>
        <v/>
      </c>
      <c r="P49" s="20">
        <f>IF($A49="","",SUMIFS(Quality!$L$5:$L$204,Quality!$B$5:$B$204,$A49))</f>
        <v/>
      </c>
      <c r="Q49" s="19">
        <f>IF($A49="","",SUMIFS(Prices!$F$5:$F$204,Prices!$C$5:$C$204,$A49))</f>
        <v/>
      </c>
      <c r="R49" s="17">
        <f>IF($A49="","",COUNTIFS(Prices!$C$5:$C$204,$A49))</f>
        <v/>
      </c>
      <c r="S49" s="21">
        <f>IF($A49="","",IF($J49&gt;=$E$9,"Yes","No - only "&amp;$J49&amp;" so far"))</f>
        <v/>
      </c>
      <c r="T49" s="13" t="n"/>
      <c r="U49" s="13" t="n"/>
      <c r="V49" s="13" t="n"/>
      <c r="W49" s="13" t="n"/>
      <c r="X49" s="13" t="n"/>
      <c r="Y49" s="22" t="n"/>
      <c r="Z49" s="22" t="n"/>
      <c r="AA49" s="13" t="n"/>
    </row>
    <row r="50">
      <c r="A50" s="13" t="n"/>
      <c r="B50" s="9">
        <f>IF($A50="","",IFERROR(COUNTIFS(Deliveries!$B$5:$B$204,$A50,Deliveries!$H$5:$H$204,"No")/COUNTIFS(Deliveries!$B$5:$B$204,$A50),0))</f>
        <v/>
      </c>
      <c r="C50" s="9">
        <f>IF($A50="","",IFERROR(SUMIFS(Quality!$F$5:$F$204,Quality!$B$5:$B$204,$A50)/SUMIFS(Quality!$E$5:$E$204,Quality!$B$5:$B$204,$A50),0))</f>
        <v/>
      </c>
      <c r="D50" s="14">
        <f>IF($A50="","",IFERROR(SUMIFS(Prices!$F$5:$F$204,Prices!$C$5:$C$204,$A50)/SUMIFS(Prices!$J$5:$J$204,Prices!$C$5:$C$204,$A50),1))</f>
        <v/>
      </c>
      <c r="E50" s="15">
        <f>IF($A50="","",ROUND(($G50*$B$5+$H50*$B$6+$I50*$B$7)*100,0))</f>
        <v/>
      </c>
      <c r="F50" s="10">
        <f>IF($A50="","",IF($J50&lt;$E$9,"Not rated",IF($E50&gt;=$E$6,"A",IF($E50&gt;=$E$7,"B",IF($E50&gt;=$E$8,"C","D")))))</f>
        <v/>
      </c>
      <c r="G50" s="16">
        <f>IF($A50="","",$B50)</f>
        <v/>
      </c>
      <c r="H50" s="16">
        <f>IF($A50="","",IFERROR(MAX(0,1-$C50/$E$5),0))</f>
        <v/>
      </c>
      <c r="I50" s="16">
        <f>IF($A50="","",MAX(0,2-$D50))</f>
        <v/>
      </c>
      <c r="J50" s="17">
        <f>IF($A50="","",COUNTIFS(Deliveries!$B$5:$B$204,$A50))</f>
        <v/>
      </c>
      <c r="K50" s="17">
        <f>IF($A50="","",COUNTIFS(Deliveries!$B$5:$B$204,$A50,Deliveries!$H$5:$H$204,"Yes"))</f>
        <v/>
      </c>
      <c r="L50" s="18">
        <f>IF($A50="","",IFERROR(AVERAGEIFS(Deliveries!$I$5:$I$204,Deliveries!$B$5:$B$204,$A50,Deliveries!$H$5:$H$204,"Yes"),0))</f>
        <v/>
      </c>
      <c r="M50" s="17">
        <f>IF($A50="","",SUMIFS(Quality!$E$5:$E$204,Quality!$B$5:$B$204,$A50))</f>
        <v/>
      </c>
      <c r="N50" s="17">
        <f>IF($A50="","",SUMIFS(Quality!$F$5:$F$204,Quality!$B$5:$B$204,$A50))</f>
        <v/>
      </c>
      <c r="O50" s="19">
        <f>IF($A50="","",SUMIFS(Quality!$K$5:$K$204,Quality!$B$5:$B$204,$A50))</f>
        <v/>
      </c>
      <c r="P50" s="20">
        <f>IF($A50="","",SUMIFS(Quality!$L$5:$L$204,Quality!$B$5:$B$204,$A50))</f>
        <v/>
      </c>
      <c r="Q50" s="19">
        <f>IF($A50="","",SUMIFS(Prices!$F$5:$F$204,Prices!$C$5:$C$204,$A50))</f>
        <v/>
      </c>
      <c r="R50" s="17">
        <f>IF($A50="","",COUNTIFS(Prices!$C$5:$C$204,$A50))</f>
        <v/>
      </c>
      <c r="S50" s="21">
        <f>IF($A50="","",IF($J50&gt;=$E$9,"Yes","No - only "&amp;$J50&amp;" so far"))</f>
        <v/>
      </c>
      <c r="T50" s="13" t="n"/>
      <c r="U50" s="13" t="n"/>
      <c r="V50" s="13" t="n"/>
      <c r="W50" s="13" t="n"/>
      <c r="X50" s="13" t="n"/>
      <c r="Y50" s="22" t="n"/>
      <c r="Z50" s="22" t="n"/>
      <c r="AA50" s="13" t="n"/>
    </row>
    <row r="51">
      <c r="A51" s="13" t="n"/>
      <c r="B51" s="9">
        <f>IF($A51="","",IFERROR(COUNTIFS(Deliveries!$B$5:$B$204,$A51,Deliveries!$H$5:$H$204,"No")/COUNTIFS(Deliveries!$B$5:$B$204,$A51),0))</f>
        <v/>
      </c>
      <c r="C51" s="9">
        <f>IF($A51="","",IFERROR(SUMIFS(Quality!$F$5:$F$204,Quality!$B$5:$B$204,$A51)/SUMIFS(Quality!$E$5:$E$204,Quality!$B$5:$B$204,$A51),0))</f>
        <v/>
      </c>
      <c r="D51" s="14">
        <f>IF($A51="","",IFERROR(SUMIFS(Prices!$F$5:$F$204,Prices!$C$5:$C$204,$A51)/SUMIFS(Prices!$J$5:$J$204,Prices!$C$5:$C$204,$A51),1))</f>
        <v/>
      </c>
      <c r="E51" s="15">
        <f>IF($A51="","",ROUND(($G51*$B$5+$H51*$B$6+$I51*$B$7)*100,0))</f>
        <v/>
      </c>
      <c r="F51" s="10">
        <f>IF($A51="","",IF($J51&lt;$E$9,"Not rated",IF($E51&gt;=$E$6,"A",IF($E51&gt;=$E$7,"B",IF($E51&gt;=$E$8,"C","D")))))</f>
        <v/>
      </c>
      <c r="G51" s="16">
        <f>IF($A51="","",$B51)</f>
        <v/>
      </c>
      <c r="H51" s="16">
        <f>IF($A51="","",IFERROR(MAX(0,1-$C51/$E$5),0))</f>
        <v/>
      </c>
      <c r="I51" s="16">
        <f>IF($A51="","",MAX(0,2-$D51))</f>
        <v/>
      </c>
      <c r="J51" s="17">
        <f>IF($A51="","",COUNTIFS(Deliveries!$B$5:$B$204,$A51))</f>
        <v/>
      </c>
      <c r="K51" s="17">
        <f>IF($A51="","",COUNTIFS(Deliveries!$B$5:$B$204,$A51,Deliveries!$H$5:$H$204,"Yes"))</f>
        <v/>
      </c>
      <c r="L51" s="18">
        <f>IF($A51="","",IFERROR(AVERAGEIFS(Deliveries!$I$5:$I$204,Deliveries!$B$5:$B$204,$A51,Deliveries!$H$5:$H$204,"Yes"),0))</f>
        <v/>
      </c>
      <c r="M51" s="17">
        <f>IF($A51="","",SUMIFS(Quality!$E$5:$E$204,Quality!$B$5:$B$204,$A51))</f>
        <v/>
      </c>
      <c r="N51" s="17">
        <f>IF($A51="","",SUMIFS(Quality!$F$5:$F$204,Quality!$B$5:$B$204,$A51))</f>
        <v/>
      </c>
      <c r="O51" s="19">
        <f>IF($A51="","",SUMIFS(Quality!$K$5:$K$204,Quality!$B$5:$B$204,$A51))</f>
        <v/>
      </c>
      <c r="P51" s="20">
        <f>IF($A51="","",SUMIFS(Quality!$L$5:$L$204,Quality!$B$5:$B$204,$A51))</f>
        <v/>
      </c>
      <c r="Q51" s="19">
        <f>IF($A51="","",SUMIFS(Prices!$F$5:$F$204,Prices!$C$5:$C$204,$A51))</f>
        <v/>
      </c>
      <c r="R51" s="17">
        <f>IF($A51="","",COUNTIFS(Prices!$C$5:$C$204,$A51))</f>
        <v/>
      </c>
      <c r="S51" s="21">
        <f>IF($A51="","",IF($J51&gt;=$E$9,"Yes","No - only "&amp;$J51&amp;" so far"))</f>
        <v/>
      </c>
      <c r="T51" s="13" t="n"/>
      <c r="U51" s="13" t="n"/>
      <c r="V51" s="13" t="n"/>
      <c r="W51" s="13" t="n"/>
      <c r="X51" s="13" t="n"/>
      <c r="Y51" s="22" t="n"/>
      <c r="Z51" s="22" t="n"/>
      <c r="AA51" s="13" t="n"/>
    </row>
    <row r="52">
      <c r="A52" s="13" t="n"/>
      <c r="B52" s="9">
        <f>IF($A52="","",IFERROR(COUNTIFS(Deliveries!$B$5:$B$204,$A52,Deliveries!$H$5:$H$204,"No")/COUNTIFS(Deliveries!$B$5:$B$204,$A52),0))</f>
        <v/>
      </c>
      <c r="C52" s="9">
        <f>IF($A52="","",IFERROR(SUMIFS(Quality!$F$5:$F$204,Quality!$B$5:$B$204,$A52)/SUMIFS(Quality!$E$5:$E$204,Quality!$B$5:$B$204,$A52),0))</f>
        <v/>
      </c>
      <c r="D52" s="14">
        <f>IF($A52="","",IFERROR(SUMIFS(Prices!$F$5:$F$204,Prices!$C$5:$C$204,$A52)/SUMIFS(Prices!$J$5:$J$204,Prices!$C$5:$C$204,$A52),1))</f>
        <v/>
      </c>
      <c r="E52" s="15">
        <f>IF($A52="","",ROUND(($G52*$B$5+$H52*$B$6+$I52*$B$7)*100,0))</f>
        <v/>
      </c>
      <c r="F52" s="10">
        <f>IF($A52="","",IF($J52&lt;$E$9,"Not rated",IF($E52&gt;=$E$6,"A",IF($E52&gt;=$E$7,"B",IF($E52&gt;=$E$8,"C","D")))))</f>
        <v/>
      </c>
      <c r="G52" s="16">
        <f>IF($A52="","",$B52)</f>
        <v/>
      </c>
      <c r="H52" s="16">
        <f>IF($A52="","",IFERROR(MAX(0,1-$C52/$E$5),0))</f>
        <v/>
      </c>
      <c r="I52" s="16">
        <f>IF($A52="","",MAX(0,2-$D52))</f>
        <v/>
      </c>
      <c r="J52" s="17">
        <f>IF($A52="","",COUNTIFS(Deliveries!$B$5:$B$204,$A52))</f>
        <v/>
      </c>
      <c r="K52" s="17">
        <f>IF($A52="","",COUNTIFS(Deliveries!$B$5:$B$204,$A52,Deliveries!$H$5:$H$204,"Yes"))</f>
        <v/>
      </c>
      <c r="L52" s="18">
        <f>IF($A52="","",IFERROR(AVERAGEIFS(Deliveries!$I$5:$I$204,Deliveries!$B$5:$B$204,$A52,Deliveries!$H$5:$H$204,"Yes"),0))</f>
        <v/>
      </c>
      <c r="M52" s="17">
        <f>IF($A52="","",SUMIFS(Quality!$E$5:$E$204,Quality!$B$5:$B$204,$A52))</f>
        <v/>
      </c>
      <c r="N52" s="17">
        <f>IF($A52="","",SUMIFS(Quality!$F$5:$F$204,Quality!$B$5:$B$204,$A52))</f>
        <v/>
      </c>
      <c r="O52" s="19">
        <f>IF($A52="","",SUMIFS(Quality!$K$5:$K$204,Quality!$B$5:$B$204,$A52))</f>
        <v/>
      </c>
      <c r="P52" s="20">
        <f>IF($A52="","",SUMIFS(Quality!$L$5:$L$204,Quality!$B$5:$B$204,$A52))</f>
        <v/>
      </c>
      <c r="Q52" s="19">
        <f>IF($A52="","",SUMIFS(Prices!$F$5:$F$204,Prices!$C$5:$C$204,$A52))</f>
        <v/>
      </c>
      <c r="R52" s="17">
        <f>IF($A52="","",COUNTIFS(Prices!$C$5:$C$204,$A52))</f>
        <v/>
      </c>
      <c r="S52" s="21">
        <f>IF($A52="","",IF($J52&gt;=$E$9,"Yes","No - only "&amp;$J52&amp;" so far"))</f>
        <v/>
      </c>
      <c r="T52" s="13" t="n"/>
      <c r="U52" s="13" t="n"/>
      <c r="V52" s="13" t="n"/>
      <c r="W52" s="13" t="n"/>
      <c r="X52" s="13" t="n"/>
      <c r="Y52" s="22" t="n"/>
      <c r="Z52" s="22" t="n"/>
      <c r="AA52" s="13" t="n"/>
    </row>
    <row r="53">
      <c r="A53" s="13" t="n"/>
      <c r="B53" s="9">
        <f>IF($A53="","",IFERROR(COUNTIFS(Deliveries!$B$5:$B$204,$A53,Deliveries!$H$5:$H$204,"No")/COUNTIFS(Deliveries!$B$5:$B$204,$A53),0))</f>
        <v/>
      </c>
      <c r="C53" s="9">
        <f>IF($A53="","",IFERROR(SUMIFS(Quality!$F$5:$F$204,Quality!$B$5:$B$204,$A53)/SUMIFS(Quality!$E$5:$E$204,Quality!$B$5:$B$204,$A53),0))</f>
        <v/>
      </c>
      <c r="D53" s="14">
        <f>IF($A53="","",IFERROR(SUMIFS(Prices!$F$5:$F$204,Prices!$C$5:$C$204,$A53)/SUMIFS(Prices!$J$5:$J$204,Prices!$C$5:$C$204,$A53),1))</f>
        <v/>
      </c>
      <c r="E53" s="15">
        <f>IF($A53="","",ROUND(($G53*$B$5+$H53*$B$6+$I53*$B$7)*100,0))</f>
        <v/>
      </c>
      <c r="F53" s="10">
        <f>IF($A53="","",IF($J53&lt;$E$9,"Not rated",IF($E53&gt;=$E$6,"A",IF($E53&gt;=$E$7,"B",IF($E53&gt;=$E$8,"C","D")))))</f>
        <v/>
      </c>
      <c r="G53" s="16">
        <f>IF($A53="","",$B53)</f>
        <v/>
      </c>
      <c r="H53" s="16">
        <f>IF($A53="","",IFERROR(MAX(0,1-$C53/$E$5),0))</f>
        <v/>
      </c>
      <c r="I53" s="16">
        <f>IF($A53="","",MAX(0,2-$D53))</f>
        <v/>
      </c>
      <c r="J53" s="17">
        <f>IF($A53="","",COUNTIFS(Deliveries!$B$5:$B$204,$A53))</f>
        <v/>
      </c>
      <c r="K53" s="17">
        <f>IF($A53="","",COUNTIFS(Deliveries!$B$5:$B$204,$A53,Deliveries!$H$5:$H$204,"Yes"))</f>
        <v/>
      </c>
      <c r="L53" s="18">
        <f>IF($A53="","",IFERROR(AVERAGEIFS(Deliveries!$I$5:$I$204,Deliveries!$B$5:$B$204,$A53,Deliveries!$H$5:$H$204,"Yes"),0))</f>
        <v/>
      </c>
      <c r="M53" s="17">
        <f>IF($A53="","",SUMIFS(Quality!$E$5:$E$204,Quality!$B$5:$B$204,$A53))</f>
        <v/>
      </c>
      <c r="N53" s="17">
        <f>IF($A53="","",SUMIFS(Quality!$F$5:$F$204,Quality!$B$5:$B$204,$A53))</f>
        <v/>
      </c>
      <c r="O53" s="19">
        <f>IF($A53="","",SUMIFS(Quality!$K$5:$K$204,Quality!$B$5:$B$204,$A53))</f>
        <v/>
      </c>
      <c r="P53" s="20">
        <f>IF($A53="","",SUMIFS(Quality!$L$5:$L$204,Quality!$B$5:$B$204,$A53))</f>
        <v/>
      </c>
      <c r="Q53" s="19">
        <f>IF($A53="","",SUMIFS(Prices!$F$5:$F$204,Prices!$C$5:$C$204,$A53))</f>
        <v/>
      </c>
      <c r="R53" s="17">
        <f>IF($A53="","",COUNTIFS(Prices!$C$5:$C$204,$A53))</f>
        <v/>
      </c>
      <c r="S53" s="21">
        <f>IF($A53="","",IF($J53&gt;=$E$9,"Yes","No - only "&amp;$J53&amp;" so far"))</f>
        <v/>
      </c>
      <c r="T53" s="13" t="n"/>
      <c r="U53" s="13" t="n"/>
      <c r="V53" s="13" t="n"/>
      <c r="W53" s="13" t="n"/>
      <c r="X53" s="13" t="n"/>
      <c r="Y53" s="22" t="n"/>
      <c r="Z53" s="22" t="n"/>
      <c r="AA53" s="13" t="n"/>
    </row>
    <row r="54">
      <c r="A54" s="13" t="n"/>
      <c r="B54" s="9">
        <f>IF($A54="","",IFERROR(COUNTIFS(Deliveries!$B$5:$B$204,$A54,Deliveries!$H$5:$H$204,"No")/COUNTIFS(Deliveries!$B$5:$B$204,$A54),0))</f>
        <v/>
      </c>
      <c r="C54" s="9">
        <f>IF($A54="","",IFERROR(SUMIFS(Quality!$F$5:$F$204,Quality!$B$5:$B$204,$A54)/SUMIFS(Quality!$E$5:$E$204,Quality!$B$5:$B$204,$A54),0))</f>
        <v/>
      </c>
      <c r="D54" s="14">
        <f>IF($A54="","",IFERROR(SUMIFS(Prices!$F$5:$F$204,Prices!$C$5:$C$204,$A54)/SUMIFS(Prices!$J$5:$J$204,Prices!$C$5:$C$204,$A54),1))</f>
        <v/>
      </c>
      <c r="E54" s="15">
        <f>IF($A54="","",ROUND(($G54*$B$5+$H54*$B$6+$I54*$B$7)*100,0))</f>
        <v/>
      </c>
      <c r="F54" s="10">
        <f>IF($A54="","",IF($J54&lt;$E$9,"Not rated",IF($E54&gt;=$E$6,"A",IF($E54&gt;=$E$7,"B",IF($E54&gt;=$E$8,"C","D")))))</f>
        <v/>
      </c>
      <c r="G54" s="16">
        <f>IF($A54="","",$B54)</f>
        <v/>
      </c>
      <c r="H54" s="16">
        <f>IF($A54="","",IFERROR(MAX(0,1-$C54/$E$5),0))</f>
        <v/>
      </c>
      <c r="I54" s="16">
        <f>IF($A54="","",MAX(0,2-$D54))</f>
        <v/>
      </c>
      <c r="J54" s="17">
        <f>IF($A54="","",COUNTIFS(Deliveries!$B$5:$B$204,$A54))</f>
        <v/>
      </c>
      <c r="K54" s="17">
        <f>IF($A54="","",COUNTIFS(Deliveries!$B$5:$B$204,$A54,Deliveries!$H$5:$H$204,"Yes"))</f>
        <v/>
      </c>
      <c r="L54" s="18">
        <f>IF($A54="","",IFERROR(AVERAGEIFS(Deliveries!$I$5:$I$204,Deliveries!$B$5:$B$204,$A54,Deliveries!$H$5:$H$204,"Yes"),0))</f>
        <v/>
      </c>
      <c r="M54" s="17">
        <f>IF($A54="","",SUMIFS(Quality!$E$5:$E$204,Quality!$B$5:$B$204,$A54))</f>
        <v/>
      </c>
      <c r="N54" s="17">
        <f>IF($A54="","",SUMIFS(Quality!$F$5:$F$204,Quality!$B$5:$B$204,$A54))</f>
        <v/>
      </c>
      <c r="O54" s="19">
        <f>IF($A54="","",SUMIFS(Quality!$K$5:$K$204,Quality!$B$5:$B$204,$A54))</f>
        <v/>
      </c>
      <c r="P54" s="20">
        <f>IF($A54="","",SUMIFS(Quality!$L$5:$L$204,Quality!$B$5:$B$204,$A54))</f>
        <v/>
      </c>
      <c r="Q54" s="19">
        <f>IF($A54="","",SUMIFS(Prices!$F$5:$F$204,Prices!$C$5:$C$204,$A54))</f>
        <v/>
      </c>
      <c r="R54" s="17">
        <f>IF($A54="","",COUNTIFS(Prices!$C$5:$C$204,$A54))</f>
        <v/>
      </c>
      <c r="S54" s="21">
        <f>IF($A54="","",IF($J54&gt;=$E$9,"Yes","No - only "&amp;$J54&amp;" so far"))</f>
        <v/>
      </c>
      <c r="T54" s="13" t="n"/>
      <c r="U54" s="13" t="n"/>
      <c r="V54" s="13" t="n"/>
      <c r="W54" s="13" t="n"/>
      <c r="X54" s="13" t="n"/>
      <c r="Y54" s="22" t="n"/>
      <c r="Z54" s="22" t="n"/>
      <c r="AA54" s="13" t="n"/>
    </row>
    <row r="55">
      <c r="A55" s="13" t="n"/>
      <c r="B55" s="9">
        <f>IF($A55="","",IFERROR(COUNTIFS(Deliveries!$B$5:$B$204,$A55,Deliveries!$H$5:$H$204,"No")/COUNTIFS(Deliveries!$B$5:$B$204,$A55),0))</f>
        <v/>
      </c>
      <c r="C55" s="9">
        <f>IF($A55="","",IFERROR(SUMIFS(Quality!$F$5:$F$204,Quality!$B$5:$B$204,$A55)/SUMIFS(Quality!$E$5:$E$204,Quality!$B$5:$B$204,$A55),0))</f>
        <v/>
      </c>
      <c r="D55" s="14">
        <f>IF($A55="","",IFERROR(SUMIFS(Prices!$F$5:$F$204,Prices!$C$5:$C$204,$A55)/SUMIFS(Prices!$J$5:$J$204,Prices!$C$5:$C$204,$A55),1))</f>
        <v/>
      </c>
      <c r="E55" s="15">
        <f>IF($A55="","",ROUND(($G55*$B$5+$H55*$B$6+$I55*$B$7)*100,0))</f>
        <v/>
      </c>
      <c r="F55" s="10">
        <f>IF($A55="","",IF($J55&lt;$E$9,"Not rated",IF($E55&gt;=$E$6,"A",IF($E55&gt;=$E$7,"B",IF($E55&gt;=$E$8,"C","D")))))</f>
        <v/>
      </c>
      <c r="G55" s="16">
        <f>IF($A55="","",$B55)</f>
        <v/>
      </c>
      <c r="H55" s="16">
        <f>IF($A55="","",IFERROR(MAX(0,1-$C55/$E$5),0))</f>
        <v/>
      </c>
      <c r="I55" s="16">
        <f>IF($A55="","",MAX(0,2-$D55))</f>
        <v/>
      </c>
      <c r="J55" s="17">
        <f>IF($A55="","",COUNTIFS(Deliveries!$B$5:$B$204,$A55))</f>
        <v/>
      </c>
      <c r="K55" s="17">
        <f>IF($A55="","",COUNTIFS(Deliveries!$B$5:$B$204,$A55,Deliveries!$H$5:$H$204,"Yes"))</f>
        <v/>
      </c>
      <c r="L55" s="18">
        <f>IF($A55="","",IFERROR(AVERAGEIFS(Deliveries!$I$5:$I$204,Deliveries!$B$5:$B$204,$A55,Deliveries!$H$5:$H$204,"Yes"),0))</f>
        <v/>
      </c>
      <c r="M55" s="17">
        <f>IF($A55="","",SUMIFS(Quality!$E$5:$E$204,Quality!$B$5:$B$204,$A55))</f>
        <v/>
      </c>
      <c r="N55" s="17">
        <f>IF($A55="","",SUMIFS(Quality!$F$5:$F$204,Quality!$B$5:$B$204,$A55))</f>
        <v/>
      </c>
      <c r="O55" s="19">
        <f>IF($A55="","",SUMIFS(Quality!$K$5:$K$204,Quality!$B$5:$B$204,$A55))</f>
        <v/>
      </c>
      <c r="P55" s="20">
        <f>IF($A55="","",SUMIFS(Quality!$L$5:$L$204,Quality!$B$5:$B$204,$A55))</f>
        <v/>
      </c>
      <c r="Q55" s="19">
        <f>IF($A55="","",SUMIFS(Prices!$F$5:$F$204,Prices!$C$5:$C$204,$A55))</f>
        <v/>
      </c>
      <c r="R55" s="17">
        <f>IF($A55="","",COUNTIFS(Prices!$C$5:$C$204,$A55))</f>
        <v/>
      </c>
      <c r="S55" s="21">
        <f>IF($A55="","",IF($J55&gt;=$E$9,"Yes","No - only "&amp;$J55&amp;" so far"))</f>
        <v/>
      </c>
      <c r="T55" s="13" t="n"/>
      <c r="U55" s="13" t="n"/>
      <c r="V55" s="13" t="n"/>
      <c r="W55" s="13" t="n"/>
      <c r="X55" s="13" t="n"/>
      <c r="Y55" s="22" t="n"/>
      <c r="Z55" s="22" t="n"/>
      <c r="AA55" s="13" t="n"/>
    </row>
    <row r="56">
      <c r="A56" s="13" t="n"/>
      <c r="B56" s="9">
        <f>IF($A56="","",IFERROR(COUNTIFS(Deliveries!$B$5:$B$204,$A56,Deliveries!$H$5:$H$204,"No")/COUNTIFS(Deliveries!$B$5:$B$204,$A56),0))</f>
        <v/>
      </c>
      <c r="C56" s="9">
        <f>IF($A56="","",IFERROR(SUMIFS(Quality!$F$5:$F$204,Quality!$B$5:$B$204,$A56)/SUMIFS(Quality!$E$5:$E$204,Quality!$B$5:$B$204,$A56),0))</f>
        <v/>
      </c>
      <c r="D56" s="14">
        <f>IF($A56="","",IFERROR(SUMIFS(Prices!$F$5:$F$204,Prices!$C$5:$C$204,$A56)/SUMIFS(Prices!$J$5:$J$204,Prices!$C$5:$C$204,$A56),1))</f>
        <v/>
      </c>
      <c r="E56" s="15">
        <f>IF($A56="","",ROUND(($G56*$B$5+$H56*$B$6+$I56*$B$7)*100,0))</f>
        <v/>
      </c>
      <c r="F56" s="10">
        <f>IF($A56="","",IF($J56&lt;$E$9,"Not rated",IF($E56&gt;=$E$6,"A",IF($E56&gt;=$E$7,"B",IF($E56&gt;=$E$8,"C","D")))))</f>
        <v/>
      </c>
      <c r="G56" s="16">
        <f>IF($A56="","",$B56)</f>
        <v/>
      </c>
      <c r="H56" s="16">
        <f>IF($A56="","",IFERROR(MAX(0,1-$C56/$E$5),0))</f>
        <v/>
      </c>
      <c r="I56" s="16">
        <f>IF($A56="","",MAX(0,2-$D56))</f>
        <v/>
      </c>
      <c r="J56" s="17">
        <f>IF($A56="","",COUNTIFS(Deliveries!$B$5:$B$204,$A56))</f>
        <v/>
      </c>
      <c r="K56" s="17">
        <f>IF($A56="","",COUNTIFS(Deliveries!$B$5:$B$204,$A56,Deliveries!$H$5:$H$204,"Yes"))</f>
        <v/>
      </c>
      <c r="L56" s="18">
        <f>IF($A56="","",IFERROR(AVERAGEIFS(Deliveries!$I$5:$I$204,Deliveries!$B$5:$B$204,$A56,Deliveries!$H$5:$H$204,"Yes"),0))</f>
        <v/>
      </c>
      <c r="M56" s="17">
        <f>IF($A56="","",SUMIFS(Quality!$E$5:$E$204,Quality!$B$5:$B$204,$A56))</f>
        <v/>
      </c>
      <c r="N56" s="17">
        <f>IF($A56="","",SUMIFS(Quality!$F$5:$F$204,Quality!$B$5:$B$204,$A56))</f>
        <v/>
      </c>
      <c r="O56" s="19">
        <f>IF($A56="","",SUMIFS(Quality!$K$5:$K$204,Quality!$B$5:$B$204,$A56))</f>
        <v/>
      </c>
      <c r="P56" s="20">
        <f>IF($A56="","",SUMIFS(Quality!$L$5:$L$204,Quality!$B$5:$B$204,$A56))</f>
        <v/>
      </c>
      <c r="Q56" s="19">
        <f>IF($A56="","",SUMIFS(Prices!$F$5:$F$204,Prices!$C$5:$C$204,$A56))</f>
        <v/>
      </c>
      <c r="R56" s="17">
        <f>IF($A56="","",COUNTIFS(Prices!$C$5:$C$204,$A56))</f>
        <v/>
      </c>
      <c r="S56" s="21">
        <f>IF($A56="","",IF($J56&gt;=$E$9,"Yes","No - only "&amp;$J56&amp;" so far"))</f>
        <v/>
      </c>
      <c r="T56" s="13" t="n"/>
      <c r="U56" s="13" t="n"/>
      <c r="V56" s="13" t="n"/>
      <c r="W56" s="13" t="n"/>
      <c r="X56" s="13" t="n"/>
      <c r="Y56" s="22" t="n"/>
      <c r="Z56" s="22" t="n"/>
      <c r="AA56" s="13" t="n"/>
    </row>
    <row r="57">
      <c r="A57" s="13" t="n"/>
      <c r="B57" s="9">
        <f>IF($A57="","",IFERROR(COUNTIFS(Deliveries!$B$5:$B$204,$A57,Deliveries!$H$5:$H$204,"No")/COUNTIFS(Deliveries!$B$5:$B$204,$A57),0))</f>
        <v/>
      </c>
      <c r="C57" s="9">
        <f>IF($A57="","",IFERROR(SUMIFS(Quality!$F$5:$F$204,Quality!$B$5:$B$204,$A57)/SUMIFS(Quality!$E$5:$E$204,Quality!$B$5:$B$204,$A57),0))</f>
        <v/>
      </c>
      <c r="D57" s="14">
        <f>IF($A57="","",IFERROR(SUMIFS(Prices!$F$5:$F$204,Prices!$C$5:$C$204,$A57)/SUMIFS(Prices!$J$5:$J$204,Prices!$C$5:$C$204,$A57),1))</f>
        <v/>
      </c>
      <c r="E57" s="15">
        <f>IF($A57="","",ROUND(($G57*$B$5+$H57*$B$6+$I57*$B$7)*100,0))</f>
        <v/>
      </c>
      <c r="F57" s="10">
        <f>IF($A57="","",IF($J57&lt;$E$9,"Not rated",IF($E57&gt;=$E$6,"A",IF($E57&gt;=$E$7,"B",IF($E57&gt;=$E$8,"C","D")))))</f>
        <v/>
      </c>
      <c r="G57" s="16">
        <f>IF($A57="","",$B57)</f>
        <v/>
      </c>
      <c r="H57" s="16">
        <f>IF($A57="","",IFERROR(MAX(0,1-$C57/$E$5),0))</f>
        <v/>
      </c>
      <c r="I57" s="16">
        <f>IF($A57="","",MAX(0,2-$D57))</f>
        <v/>
      </c>
      <c r="J57" s="17">
        <f>IF($A57="","",COUNTIFS(Deliveries!$B$5:$B$204,$A57))</f>
        <v/>
      </c>
      <c r="K57" s="17">
        <f>IF($A57="","",COUNTIFS(Deliveries!$B$5:$B$204,$A57,Deliveries!$H$5:$H$204,"Yes"))</f>
        <v/>
      </c>
      <c r="L57" s="18">
        <f>IF($A57="","",IFERROR(AVERAGEIFS(Deliveries!$I$5:$I$204,Deliveries!$B$5:$B$204,$A57,Deliveries!$H$5:$H$204,"Yes"),0))</f>
        <v/>
      </c>
      <c r="M57" s="17">
        <f>IF($A57="","",SUMIFS(Quality!$E$5:$E$204,Quality!$B$5:$B$204,$A57))</f>
        <v/>
      </c>
      <c r="N57" s="17">
        <f>IF($A57="","",SUMIFS(Quality!$F$5:$F$204,Quality!$B$5:$B$204,$A57))</f>
        <v/>
      </c>
      <c r="O57" s="19">
        <f>IF($A57="","",SUMIFS(Quality!$K$5:$K$204,Quality!$B$5:$B$204,$A57))</f>
        <v/>
      </c>
      <c r="P57" s="20">
        <f>IF($A57="","",SUMIFS(Quality!$L$5:$L$204,Quality!$B$5:$B$204,$A57))</f>
        <v/>
      </c>
      <c r="Q57" s="19">
        <f>IF($A57="","",SUMIFS(Prices!$F$5:$F$204,Prices!$C$5:$C$204,$A57))</f>
        <v/>
      </c>
      <c r="R57" s="17">
        <f>IF($A57="","",COUNTIFS(Prices!$C$5:$C$204,$A57))</f>
        <v/>
      </c>
      <c r="S57" s="21">
        <f>IF($A57="","",IF($J57&gt;=$E$9,"Yes","No - only "&amp;$J57&amp;" so far"))</f>
        <v/>
      </c>
      <c r="T57" s="13" t="n"/>
      <c r="U57" s="13" t="n"/>
      <c r="V57" s="13" t="n"/>
      <c r="W57" s="13" t="n"/>
      <c r="X57" s="13" t="n"/>
      <c r="Y57" s="22" t="n"/>
      <c r="Z57" s="22" t="n"/>
      <c r="AA57" s="13" t="n"/>
    </row>
    <row r="58">
      <c r="A58" s="13" t="n"/>
      <c r="B58" s="9">
        <f>IF($A58="","",IFERROR(COUNTIFS(Deliveries!$B$5:$B$204,$A58,Deliveries!$H$5:$H$204,"No")/COUNTIFS(Deliveries!$B$5:$B$204,$A58),0))</f>
        <v/>
      </c>
      <c r="C58" s="9">
        <f>IF($A58="","",IFERROR(SUMIFS(Quality!$F$5:$F$204,Quality!$B$5:$B$204,$A58)/SUMIFS(Quality!$E$5:$E$204,Quality!$B$5:$B$204,$A58),0))</f>
        <v/>
      </c>
      <c r="D58" s="14">
        <f>IF($A58="","",IFERROR(SUMIFS(Prices!$F$5:$F$204,Prices!$C$5:$C$204,$A58)/SUMIFS(Prices!$J$5:$J$204,Prices!$C$5:$C$204,$A58),1))</f>
        <v/>
      </c>
      <c r="E58" s="15">
        <f>IF($A58="","",ROUND(($G58*$B$5+$H58*$B$6+$I58*$B$7)*100,0))</f>
        <v/>
      </c>
      <c r="F58" s="10">
        <f>IF($A58="","",IF($J58&lt;$E$9,"Not rated",IF($E58&gt;=$E$6,"A",IF($E58&gt;=$E$7,"B",IF($E58&gt;=$E$8,"C","D")))))</f>
        <v/>
      </c>
      <c r="G58" s="16">
        <f>IF($A58="","",$B58)</f>
        <v/>
      </c>
      <c r="H58" s="16">
        <f>IF($A58="","",IFERROR(MAX(0,1-$C58/$E$5),0))</f>
        <v/>
      </c>
      <c r="I58" s="16">
        <f>IF($A58="","",MAX(0,2-$D58))</f>
        <v/>
      </c>
      <c r="J58" s="17">
        <f>IF($A58="","",COUNTIFS(Deliveries!$B$5:$B$204,$A58))</f>
        <v/>
      </c>
      <c r="K58" s="17">
        <f>IF($A58="","",COUNTIFS(Deliveries!$B$5:$B$204,$A58,Deliveries!$H$5:$H$204,"Yes"))</f>
        <v/>
      </c>
      <c r="L58" s="18">
        <f>IF($A58="","",IFERROR(AVERAGEIFS(Deliveries!$I$5:$I$204,Deliveries!$B$5:$B$204,$A58,Deliveries!$H$5:$H$204,"Yes"),0))</f>
        <v/>
      </c>
      <c r="M58" s="17">
        <f>IF($A58="","",SUMIFS(Quality!$E$5:$E$204,Quality!$B$5:$B$204,$A58))</f>
        <v/>
      </c>
      <c r="N58" s="17">
        <f>IF($A58="","",SUMIFS(Quality!$F$5:$F$204,Quality!$B$5:$B$204,$A58))</f>
        <v/>
      </c>
      <c r="O58" s="19">
        <f>IF($A58="","",SUMIFS(Quality!$K$5:$K$204,Quality!$B$5:$B$204,$A58))</f>
        <v/>
      </c>
      <c r="P58" s="20">
        <f>IF($A58="","",SUMIFS(Quality!$L$5:$L$204,Quality!$B$5:$B$204,$A58))</f>
        <v/>
      </c>
      <c r="Q58" s="19">
        <f>IF($A58="","",SUMIFS(Prices!$F$5:$F$204,Prices!$C$5:$C$204,$A58))</f>
        <v/>
      </c>
      <c r="R58" s="17">
        <f>IF($A58="","",COUNTIFS(Prices!$C$5:$C$204,$A58))</f>
        <v/>
      </c>
      <c r="S58" s="21">
        <f>IF($A58="","",IF($J58&gt;=$E$9,"Yes","No - only "&amp;$J58&amp;" so far"))</f>
        <v/>
      </c>
      <c r="T58" s="13" t="n"/>
      <c r="U58" s="13" t="n"/>
      <c r="V58" s="13" t="n"/>
      <c r="W58" s="13" t="n"/>
      <c r="X58" s="13" t="n"/>
      <c r="Y58" s="22" t="n"/>
      <c r="Z58" s="22" t="n"/>
      <c r="AA58" s="13" t="n"/>
    </row>
    <row r="59">
      <c r="A59" s="13" t="n"/>
      <c r="B59" s="9">
        <f>IF($A59="","",IFERROR(COUNTIFS(Deliveries!$B$5:$B$204,$A59,Deliveries!$H$5:$H$204,"No")/COUNTIFS(Deliveries!$B$5:$B$204,$A59),0))</f>
        <v/>
      </c>
      <c r="C59" s="9">
        <f>IF($A59="","",IFERROR(SUMIFS(Quality!$F$5:$F$204,Quality!$B$5:$B$204,$A59)/SUMIFS(Quality!$E$5:$E$204,Quality!$B$5:$B$204,$A59),0))</f>
        <v/>
      </c>
      <c r="D59" s="14">
        <f>IF($A59="","",IFERROR(SUMIFS(Prices!$F$5:$F$204,Prices!$C$5:$C$204,$A59)/SUMIFS(Prices!$J$5:$J$204,Prices!$C$5:$C$204,$A59),1))</f>
        <v/>
      </c>
      <c r="E59" s="15">
        <f>IF($A59="","",ROUND(($G59*$B$5+$H59*$B$6+$I59*$B$7)*100,0))</f>
        <v/>
      </c>
      <c r="F59" s="10">
        <f>IF($A59="","",IF($J59&lt;$E$9,"Not rated",IF($E59&gt;=$E$6,"A",IF($E59&gt;=$E$7,"B",IF($E59&gt;=$E$8,"C","D")))))</f>
        <v/>
      </c>
      <c r="G59" s="16">
        <f>IF($A59="","",$B59)</f>
        <v/>
      </c>
      <c r="H59" s="16">
        <f>IF($A59="","",IFERROR(MAX(0,1-$C59/$E$5),0))</f>
        <v/>
      </c>
      <c r="I59" s="16">
        <f>IF($A59="","",MAX(0,2-$D59))</f>
        <v/>
      </c>
      <c r="J59" s="17">
        <f>IF($A59="","",COUNTIFS(Deliveries!$B$5:$B$204,$A59))</f>
        <v/>
      </c>
      <c r="K59" s="17">
        <f>IF($A59="","",COUNTIFS(Deliveries!$B$5:$B$204,$A59,Deliveries!$H$5:$H$204,"Yes"))</f>
        <v/>
      </c>
      <c r="L59" s="18">
        <f>IF($A59="","",IFERROR(AVERAGEIFS(Deliveries!$I$5:$I$204,Deliveries!$B$5:$B$204,$A59,Deliveries!$H$5:$H$204,"Yes"),0))</f>
        <v/>
      </c>
      <c r="M59" s="17">
        <f>IF($A59="","",SUMIFS(Quality!$E$5:$E$204,Quality!$B$5:$B$204,$A59))</f>
        <v/>
      </c>
      <c r="N59" s="17">
        <f>IF($A59="","",SUMIFS(Quality!$F$5:$F$204,Quality!$B$5:$B$204,$A59))</f>
        <v/>
      </c>
      <c r="O59" s="19">
        <f>IF($A59="","",SUMIFS(Quality!$K$5:$K$204,Quality!$B$5:$B$204,$A59))</f>
        <v/>
      </c>
      <c r="P59" s="20">
        <f>IF($A59="","",SUMIFS(Quality!$L$5:$L$204,Quality!$B$5:$B$204,$A59))</f>
        <v/>
      </c>
      <c r="Q59" s="19">
        <f>IF($A59="","",SUMIFS(Prices!$F$5:$F$204,Prices!$C$5:$C$204,$A59))</f>
        <v/>
      </c>
      <c r="R59" s="17">
        <f>IF($A59="","",COUNTIFS(Prices!$C$5:$C$204,$A59))</f>
        <v/>
      </c>
      <c r="S59" s="21">
        <f>IF($A59="","",IF($J59&gt;=$E$9,"Yes","No - only "&amp;$J59&amp;" so far"))</f>
        <v/>
      </c>
      <c r="T59" s="13" t="n"/>
      <c r="U59" s="13" t="n"/>
      <c r="V59" s="13" t="n"/>
      <c r="W59" s="13" t="n"/>
      <c r="X59" s="13" t="n"/>
      <c r="Y59" s="22" t="n"/>
      <c r="Z59" s="22" t="n"/>
      <c r="AA59" s="13" t="n"/>
    </row>
    <row r="60">
      <c r="A60" s="13" t="n"/>
      <c r="B60" s="9">
        <f>IF($A60="","",IFERROR(COUNTIFS(Deliveries!$B$5:$B$204,$A60,Deliveries!$H$5:$H$204,"No")/COUNTIFS(Deliveries!$B$5:$B$204,$A60),0))</f>
        <v/>
      </c>
      <c r="C60" s="9">
        <f>IF($A60="","",IFERROR(SUMIFS(Quality!$F$5:$F$204,Quality!$B$5:$B$204,$A60)/SUMIFS(Quality!$E$5:$E$204,Quality!$B$5:$B$204,$A60),0))</f>
        <v/>
      </c>
      <c r="D60" s="14">
        <f>IF($A60="","",IFERROR(SUMIFS(Prices!$F$5:$F$204,Prices!$C$5:$C$204,$A60)/SUMIFS(Prices!$J$5:$J$204,Prices!$C$5:$C$204,$A60),1))</f>
        <v/>
      </c>
      <c r="E60" s="15">
        <f>IF($A60="","",ROUND(($G60*$B$5+$H60*$B$6+$I60*$B$7)*100,0))</f>
        <v/>
      </c>
      <c r="F60" s="10">
        <f>IF($A60="","",IF($J60&lt;$E$9,"Not rated",IF($E60&gt;=$E$6,"A",IF($E60&gt;=$E$7,"B",IF($E60&gt;=$E$8,"C","D")))))</f>
        <v/>
      </c>
      <c r="G60" s="16">
        <f>IF($A60="","",$B60)</f>
        <v/>
      </c>
      <c r="H60" s="16">
        <f>IF($A60="","",IFERROR(MAX(0,1-$C60/$E$5),0))</f>
        <v/>
      </c>
      <c r="I60" s="16">
        <f>IF($A60="","",MAX(0,2-$D60))</f>
        <v/>
      </c>
      <c r="J60" s="17">
        <f>IF($A60="","",COUNTIFS(Deliveries!$B$5:$B$204,$A60))</f>
        <v/>
      </c>
      <c r="K60" s="17">
        <f>IF($A60="","",COUNTIFS(Deliveries!$B$5:$B$204,$A60,Deliveries!$H$5:$H$204,"Yes"))</f>
        <v/>
      </c>
      <c r="L60" s="18">
        <f>IF($A60="","",IFERROR(AVERAGEIFS(Deliveries!$I$5:$I$204,Deliveries!$B$5:$B$204,$A60,Deliveries!$H$5:$H$204,"Yes"),0))</f>
        <v/>
      </c>
      <c r="M60" s="17">
        <f>IF($A60="","",SUMIFS(Quality!$E$5:$E$204,Quality!$B$5:$B$204,$A60))</f>
        <v/>
      </c>
      <c r="N60" s="17">
        <f>IF($A60="","",SUMIFS(Quality!$F$5:$F$204,Quality!$B$5:$B$204,$A60))</f>
        <v/>
      </c>
      <c r="O60" s="19">
        <f>IF($A60="","",SUMIFS(Quality!$K$5:$K$204,Quality!$B$5:$B$204,$A60))</f>
        <v/>
      </c>
      <c r="P60" s="20">
        <f>IF($A60="","",SUMIFS(Quality!$L$5:$L$204,Quality!$B$5:$B$204,$A60))</f>
        <v/>
      </c>
      <c r="Q60" s="19">
        <f>IF($A60="","",SUMIFS(Prices!$F$5:$F$204,Prices!$C$5:$C$204,$A60))</f>
        <v/>
      </c>
      <c r="R60" s="17">
        <f>IF($A60="","",COUNTIFS(Prices!$C$5:$C$204,$A60))</f>
        <v/>
      </c>
      <c r="S60" s="21">
        <f>IF($A60="","",IF($J60&gt;=$E$9,"Yes","No - only "&amp;$J60&amp;" so far"))</f>
        <v/>
      </c>
      <c r="T60" s="13" t="n"/>
      <c r="U60" s="13" t="n"/>
      <c r="V60" s="13" t="n"/>
      <c r="W60" s="13" t="n"/>
      <c r="X60" s="13" t="n"/>
      <c r="Y60" s="22" t="n"/>
      <c r="Z60" s="22" t="n"/>
      <c r="AA60" s="13" t="n"/>
    </row>
    <row r="61">
      <c r="A61" s="13" t="n"/>
      <c r="B61" s="9">
        <f>IF($A61="","",IFERROR(COUNTIFS(Deliveries!$B$5:$B$204,$A61,Deliveries!$H$5:$H$204,"No")/COUNTIFS(Deliveries!$B$5:$B$204,$A61),0))</f>
        <v/>
      </c>
      <c r="C61" s="9">
        <f>IF($A61="","",IFERROR(SUMIFS(Quality!$F$5:$F$204,Quality!$B$5:$B$204,$A61)/SUMIFS(Quality!$E$5:$E$204,Quality!$B$5:$B$204,$A61),0))</f>
        <v/>
      </c>
      <c r="D61" s="14">
        <f>IF($A61="","",IFERROR(SUMIFS(Prices!$F$5:$F$204,Prices!$C$5:$C$204,$A61)/SUMIFS(Prices!$J$5:$J$204,Prices!$C$5:$C$204,$A61),1))</f>
        <v/>
      </c>
      <c r="E61" s="15">
        <f>IF($A61="","",ROUND(($G61*$B$5+$H61*$B$6+$I61*$B$7)*100,0))</f>
        <v/>
      </c>
      <c r="F61" s="10">
        <f>IF($A61="","",IF($J61&lt;$E$9,"Not rated",IF($E61&gt;=$E$6,"A",IF($E61&gt;=$E$7,"B",IF($E61&gt;=$E$8,"C","D")))))</f>
        <v/>
      </c>
      <c r="G61" s="16">
        <f>IF($A61="","",$B61)</f>
        <v/>
      </c>
      <c r="H61" s="16">
        <f>IF($A61="","",IFERROR(MAX(0,1-$C61/$E$5),0))</f>
        <v/>
      </c>
      <c r="I61" s="16">
        <f>IF($A61="","",MAX(0,2-$D61))</f>
        <v/>
      </c>
      <c r="J61" s="17">
        <f>IF($A61="","",COUNTIFS(Deliveries!$B$5:$B$204,$A61))</f>
        <v/>
      </c>
      <c r="K61" s="17">
        <f>IF($A61="","",COUNTIFS(Deliveries!$B$5:$B$204,$A61,Deliveries!$H$5:$H$204,"Yes"))</f>
        <v/>
      </c>
      <c r="L61" s="18">
        <f>IF($A61="","",IFERROR(AVERAGEIFS(Deliveries!$I$5:$I$204,Deliveries!$B$5:$B$204,$A61,Deliveries!$H$5:$H$204,"Yes"),0))</f>
        <v/>
      </c>
      <c r="M61" s="17">
        <f>IF($A61="","",SUMIFS(Quality!$E$5:$E$204,Quality!$B$5:$B$204,$A61))</f>
        <v/>
      </c>
      <c r="N61" s="17">
        <f>IF($A61="","",SUMIFS(Quality!$F$5:$F$204,Quality!$B$5:$B$204,$A61))</f>
        <v/>
      </c>
      <c r="O61" s="19">
        <f>IF($A61="","",SUMIFS(Quality!$K$5:$K$204,Quality!$B$5:$B$204,$A61))</f>
        <v/>
      </c>
      <c r="P61" s="20">
        <f>IF($A61="","",SUMIFS(Quality!$L$5:$L$204,Quality!$B$5:$B$204,$A61))</f>
        <v/>
      </c>
      <c r="Q61" s="19">
        <f>IF($A61="","",SUMIFS(Prices!$F$5:$F$204,Prices!$C$5:$C$204,$A61))</f>
        <v/>
      </c>
      <c r="R61" s="17">
        <f>IF($A61="","",COUNTIFS(Prices!$C$5:$C$204,$A61))</f>
        <v/>
      </c>
      <c r="S61" s="21">
        <f>IF($A61="","",IF($J61&gt;=$E$9,"Yes","No - only "&amp;$J61&amp;" so far"))</f>
        <v/>
      </c>
      <c r="T61" s="13" t="n"/>
      <c r="U61" s="13" t="n"/>
      <c r="V61" s="13" t="n"/>
      <c r="W61" s="13" t="n"/>
      <c r="X61" s="13" t="n"/>
      <c r="Y61" s="22" t="n"/>
      <c r="Z61" s="22" t="n"/>
      <c r="AA61" s="13" t="n"/>
    </row>
    <row r="62">
      <c r="A62" s="13" t="n"/>
      <c r="B62" s="9">
        <f>IF($A62="","",IFERROR(COUNTIFS(Deliveries!$B$5:$B$204,$A62,Deliveries!$H$5:$H$204,"No")/COUNTIFS(Deliveries!$B$5:$B$204,$A62),0))</f>
        <v/>
      </c>
      <c r="C62" s="9">
        <f>IF($A62="","",IFERROR(SUMIFS(Quality!$F$5:$F$204,Quality!$B$5:$B$204,$A62)/SUMIFS(Quality!$E$5:$E$204,Quality!$B$5:$B$204,$A62),0))</f>
        <v/>
      </c>
      <c r="D62" s="14">
        <f>IF($A62="","",IFERROR(SUMIFS(Prices!$F$5:$F$204,Prices!$C$5:$C$204,$A62)/SUMIFS(Prices!$J$5:$J$204,Prices!$C$5:$C$204,$A62),1))</f>
        <v/>
      </c>
      <c r="E62" s="15">
        <f>IF($A62="","",ROUND(($G62*$B$5+$H62*$B$6+$I62*$B$7)*100,0))</f>
        <v/>
      </c>
      <c r="F62" s="10">
        <f>IF($A62="","",IF($J62&lt;$E$9,"Not rated",IF($E62&gt;=$E$6,"A",IF($E62&gt;=$E$7,"B",IF($E62&gt;=$E$8,"C","D")))))</f>
        <v/>
      </c>
      <c r="G62" s="16">
        <f>IF($A62="","",$B62)</f>
        <v/>
      </c>
      <c r="H62" s="16">
        <f>IF($A62="","",IFERROR(MAX(0,1-$C62/$E$5),0))</f>
        <v/>
      </c>
      <c r="I62" s="16">
        <f>IF($A62="","",MAX(0,2-$D62))</f>
        <v/>
      </c>
      <c r="J62" s="17">
        <f>IF($A62="","",COUNTIFS(Deliveries!$B$5:$B$204,$A62))</f>
        <v/>
      </c>
      <c r="K62" s="17">
        <f>IF($A62="","",COUNTIFS(Deliveries!$B$5:$B$204,$A62,Deliveries!$H$5:$H$204,"Yes"))</f>
        <v/>
      </c>
      <c r="L62" s="18">
        <f>IF($A62="","",IFERROR(AVERAGEIFS(Deliveries!$I$5:$I$204,Deliveries!$B$5:$B$204,$A62,Deliveries!$H$5:$H$204,"Yes"),0))</f>
        <v/>
      </c>
      <c r="M62" s="17">
        <f>IF($A62="","",SUMIFS(Quality!$E$5:$E$204,Quality!$B$5:$B$204,$A62))</f>
        <v/>
      </c>
      <c r="N62" s="17">
        <f>IF($A62="","",SUMIFS(Quality!$F$5:$F$204,Quality!$B$5:$B$204,$A62))</f>
        <v/>
      </c>
      <c r="O62" s="19">
        <f>IF($A62="","",SUMIFS(Quality!$K$5:$K$204,Quality!$B$5:$B$204,$A62))</f>
        <v/>
      </c>
      <c r="P62" s="20">
        <f>IF($A62="","",SUMIFS(Quality!$L$5:$L$204,Quality!$B$5:$B$204,$A62))</f>
        <v/>
      </c>
      <c r="Q62" s="19">
        <f>IF($A62="","",SUMIFS(Prices!$F$5:$F$204,Prices!$C$5:$C$204,$A62))</f>
        <v/>
      </c>
      <c r="R62" s="17">
        <f>IF($A62="","",COUNTIFS(Prices!$C$5:$C$204,$A62))</f>
        <v/>
      </c>
      <c r="S62" s="21">
        <f>IF($A62="","",IF($J62&gt;=$E$9,"Yes","No - only "&amp;$J62&amp;" so far"))</f>
        <v/>
      </c>
      <c r="T62" s="13" t="n"/>
      <c r="U62" s="13" t="n"/>
      <c r="V62" s="13" t="n"/>
      <c r="W62" s="13" t="n"/>
      <c r="X62" s="13" t="n"/>
      <c r="Y62" s="22" t="n"/>
      <c r="Z62" s="22" t="n"/>
      <c r="AA62" s="13" t="n"/>
    </row>
    <row r="63">
      <c r="A63" s="13" t="n"/>
      <c r="B63" s="9">
        <f>IF($A63="","",IFERROR(COUNTIFS(Deliveries!$B$5:$B$204,$A63,Deliveries!$H$5:$H$204,"No")/COUNTIFS(Deliveries!$B$5:$B$204,$A63),0))</f>
        <v/>
      </c>
      <c r="C63" s="9">
        <f>IF($A63="","",IFERROR(SUMIFS(Quality!$F$5:$F$204,Quality!$B$5:$B$204,$A63)/SUMIFS(Quality!$E$5:$E$204,Quality!$B$5:$B$204,$A63),0))</f>
        <v/>
      </c>
      <c r="D63" s="14">
        <f>IF($A63="","",IFERROR(SUMIFS(Prices!$F$5:$F$204,Prices!$C$5:$C$204,$A63)/SUMIFS(Prices!$J$5:$J$204,Prices!$C$5:$C$204,$A63),1))</f>
        <v/>
      </c>
      <c r="E63" s="15">
        <f>IF($A63="","",ROUND(($G63*$B$5+$H63*$B$6+$I63*$B$7)*100,0))</f>
        <v/>
      </c>
      <c r="F63" s="10">
        <f>IF($A63="","",IF($J63&lt;$E$9,"Not rated",IF($E63&gt;=$E$6,"A",IF($E63&gt;=$E$7,"B",IF($E63&gt;=$E$8,"C","D")))))</f>
        <v/>
      </c>
      <c r="G63" s="16">
        <f>IF($A63="","",$B63)</f>
        <v/>
      </c>
      <c r="H63" s="16">
        <f>IF($A63="","",IFERROR(MAX(0,1-$C63/$E$5),0))</f>
        <v/>
      </c>
      <c r="I63" s="16">
        <f>IF($A63="","",MAX(0,2-$D63))</f>
        <v/>
      </c>
      <c r="J63" s="17">
        <f>IF($A63="","",COUNTIFS(Deliveries!$B$5:$B$204,$A63))</f>
        <v/>
      </c>
      <c r="K63" s="17">
        <f>IF($A63="","",COUNTIFS(Deliveries!$B$5:$B$204,$A63,Deliveries!$H$5:$H$204,"Yes"))</f>
        <v/>
      </c>
      <c r="L63" s="18">
        <f>IF($A63="","",IFERROR(AVERAGEIFS(Deliveries!$I$5:$I$204,Deliveries!$B$5:$B$204,$A63,Deliveries!$H$5:$H$204,"Yes"),0))</f>
        <v/>
      </c>
      <c r="M63" s="17">
        <f>IF($A63="","",SUMIFS(Quality!$E$5:$E$204,Quality!$B$5:$B$204,$A63))</f>
        <v/>
      </c>
      <c r="N63" s="17">
        <f>IF($A63="","",SUMIFS(Quality!$F$5:$F$204,Quality!$B$5:$B$204,$A63))</f>
        <v/>
      </c>
      <c r="O63" s="19">
        <f>IF($A63="","",SUMIFS(Quality!$K$5:$K$204,Quality!$B$5:$B$204,$A63))</f>
        <v/>
      </c>
      <c r="P63" s="20">
        <f>IF($A63="","",SUMIFS(Quality!$L$5:$L$204,Quality!$B$5:$B$204,$A63))</f>
        <v/>
      </c>
      <c r="Q63" s="19">
        <f>IF($A63="","",SUMIFS(Prices!$F$5:$F$204,Prices!$C$5:$C$204,$A63))</f>
        <v/>
      </c>
      <c r="R63" s="17">
        <f>IF($A63="","",COUNTIFS(Prices!$C$5:$C$204,$A63))</f>
        <v/>
      </c>
      <c r="S63" s="21">
        <f>IF($A63="","",IF($J63&gt;=$E$9,"Yes","No - only "&amp;$J63&amp;" so far"))</f>
        <v/>
      </c>
      <c r="T63" s="13" t="n"/>
      <c r="U63" s="13" t="n"/>
      <c r="V63" s="13" t="n"/>
      <c r="W63" s="13" t="n"/>
      <c r="X63" s="13" t="n"/>
      <c r="Y63" s="22" t="n"/>
      <c r="Z63" s="22" t="n"/>
      <c r="AA63" s="13" t="n"/>
    </row>
    <row r="64">
      <c r="A64" s="13" t="n"/>
      <c r="B64" s="9">
        <f>IF($A64="","",IFERROR(COUNTIFS(Deliveries!$B$5:$B$204,$A64,Deliveries!$H$5:$H$204,"No")/COUNTIFS(Deliveries!$B$5:$B$204,$A64),0))</f>
        <v/>
      </c>
      <c r="C64" s="9">
        <f>IF($A64="","",IFERROR(SUMIFS(Quality!$F$5:$F$204,Quality!$B$5:$B$204,$A64)/SUMIFS(Quality!$E$5:$E$204,Quality!$B$5:$B$204,$A64),0))</f>
        <v/>
      </c>
      <c r="D64" s="14">
        <f>IF($A64="","",IFERROR(SUMIFS(Prices!$F$5:$F$204,Prices!$C$5:$C$204,$A64)/SUMIFS(Prices!$J$5:$J$204,Prices!$C$5:$C$204,$A64),1))</f>
        <v/>
      </c>
      <c r="E64" s="15">
        <f>IF($A64="","",ROUND(($G64*$B$5+$H64*$B$6+$I64*$B$7)*100,0))</f>
        <v/>
      </c>
      <c r="F64" s="10">
        <f>IF($A64="","",IF($J64&lt;$E$9,"Not rated",IF($E64&gt;=$E$6,"A",IF($E64&gt;=$E$7,"B",IF($E64&gt;=$E$8,"C","D")))))</f>
        <v/>
      </c>
      <c r="G64" s="16">
        <f>IF($A64="","",$B64)</f>
        <v/>
      </c>
      <c r="H64" s="16">
        <f>IF($A64="","",IFERROR(MAX(0,1-$C64/$E$5),0))</f>
        <v/>
      </c>
      <c r="I64" s="16">
        <f>IF($A64="","",MAX(0,2-$D64))</f>
        <v/>
      </c>
      <c r="J64" s="17">
        <f>IF($A64="","",COUNTIFS(Deliveries!$B$5:$B$204,$A64))</f>
        <v/>
      </c>
      <c r="K64" s="17">
        <f>IF($A64="","",COUNTIFS(Deliveries!$B$5:$B$204,$A64,Deliveries!$H$5:$H$204,"Yes"))</f>
        <v/>
      </c>
      <c r="L64" s="18">
        <f>IF($A64="","",IFERROR(AVERAGEIFS(Deliveries!$I$5:$I$204,Deliveries!$B$5:$B$204,$A64,Deliveries!$H$5:$H$204,"Yes"),0))</f>
        <v/>
      </c>
      <c r="M64" s="17">
        <f>IF($A64="","",SUMIFS(Quality!$E$5:$E$204,Quality!$B$5:$B$204,$A64))</f>
        <v/>
      </c>
      <c r="N64" s="17">
        <f>IF($A64="","",SUMIFS(Quality!$F$5:$F$204,Quality!$B$5:$B$204,$A64))</f>
        <v/>
      </c>
      <c r="O64" s="19">
        <f>IF($A64="","",SUMIFS(Quality!$K$5:$K$204,Quality!$B$5:$B$204,$A64))</f>
        <v/>
      </c>
      <c r="P64" s="20">
        <f>IF($A64="","",SUMIFS(Quality!$L$5:$L$204,Quality!$B$5:$B$204,$A64))</f>
        <v/>
      </c>
      <c r="Q64" s="19">
        <f>IF($A64="","",SUMIFS(Prices!$F$5:$F$204,Prices!$C$5:$C$204,$A64))</f>
        <v/>
      </c>
      <c r="R64" s="17">
        <f>IF($A64="","",COUNTIFS(Prices!$C$5:$C$204,$A64))</f>
        <v/>
      </c>
      <c r="S64" s="21">
        <f>IF($A64="","",IF($J64&gt;=$E$9,"Yes","No - only "&amp;$J64&amp;" so far"))</f>
        <v/>
      </c>
      <c r="T64" s="13" t="n"/>
      <c r="U64" s="13" t="n"/>
      <c r="V64" s="13" t="n"/>
      <c r="W64" s="13" t="n"/>
      <c r="X64" s="13" t="n"/>
      <c r="Y64" s="22" t="n"/>
      <c r="Z64" s="22" t="n"/>
      <c r="AA64" s="13" t="n"/>
    </row>
    <row r="65">
      <c r="A65" s="13" t="n"/>
      <c r="B65" s="9">
        <f>IF($A65="","",IFERROR(COUNTIFS(Deliveries!$B$5:$B$204,$A65,Deliveries!$H$5:$H$204,"No")/COUNTIFS(Deliveries!$B$5:$B$204,$A65),0))</f>
        <v/>
      </c>
      <c r="C65" s="9">
        <f>IF($A65="","",IFERROR(SUMIFS(Quality!$F$5:$F$204,Quality!$B$5:$B$204,$A65)/SUMIFS(Quality!$E$5:$E$204,Quality!$B$5:$B$204,$A65),0))</f>
        <v/>
      </c>
      <c r="D65" s="14">
        <f>IF($A65="","",IFERROR(SUMIFS(Prices!$F$5:$F$204,Prices!$C$5:$C$204,$A65)/SUMIFS(Prices!$J$5:$J$204,Prices!$C$5:$C$204,$A65),1))</f>
        <v/>
      </c>
      <c r="E65" s="15">
        <f>IF($A65="","",ROUND(($G65*$B$5+$H65*$B$6+$I65*$B$7)*100,0))</f>
        <v/>
      </c>
      <c r="F65" s="10">
        <f>IF($A65="","",IF($J65&lt;$E$9,"Not rated",IF($E65&gt;=$E$6,"A",IF($E65&gt;=$E$7,"B",IF($E65&gt;=$E$8,"C","D")))))</f>
        <v/>
      </c>
      <c r="G65" s="16">
        <f>IF($A65="","",$B65)</f>
        <v/>
      </c>
      <c r="H65" s="16">
        <f>IF($A65="","",IFERROR(MAX(0,1-$C65/$E$5),0))</f>
        <v/>
      </c>
      <c r="I65" s="16">
        <f>IF($A65="","",MAX(0,2-$D65))</f>
        <v/>
      </c>
      <c r="J65" s="17">
        <f>IF($A65="","",COUNTIFS(Deliveries!$B$5:$B$204,$A65))</f>
        <v/>
      </c>
      <c r="K65" s="17">
        <f>IF($A65="","",COUNTIFS(Deliveries!$B$5:$B$204,$A65,Deliveries!$H$5:$H$204,"Yes"))</f>
        <v/>
      </c>
      <c r="L65" s="18">
        <f>IF($A65="","",IFERROR(AVERAGEIFS(Deliveries!$I$5:$I$204,Deliveries!$B$5:$B$204,$A65,Deliveries!$H$5:$H$204,"Yes"),0))</f>
        <v/>
      </c>
      <c r="M65" s="17">
        <f>IF($A65="","",SUMIFS(Quality!$E$5:$E$204,Quality!$B$5:$B$204,$A65))</f>
        <v/>
      </c>
      <c r="N65" s="17">
        <f>IF($A65="","",SUMIFS(Quality!$F$5:$F$204,Quality!$B$5:$B$204,$A65))</f>
        <v/>
      </c>
      <c r="O65" s="19">
        <f>IF($A65="","",SUMIFS(Quality!$K$5:$K$204,Quality!$B$5:$B$204,$A65))</f>
        <v/>
      </c>
      <c r="P65" s="20">
        <f>IF($A65="","",SUMIFS(Quality!$L$5:$L$204,Quality!$B$5:$B$204,$A65))</f>
        <v/>
      </c>
      <c r="Q65" s="19">
        <f>IF($A65="","",SUMIFS(Prices!$F$5:$F$204,Prices!$C$5:$C$204,$A65))</f>
        <v/>
      </c>
      <c r="R65" s="17">
        <f>IF($A65="","",COUNTIFS(Prices!$C$5:$C$204,$A65))</f>
        <v/>
      </c>
      <c r="S65" s="21">
        <f>IF($A65="","",IF($J65&gt;=$E$9,"Yes","No - only "&amp;$J65&amp;" so far"))</f>
        <v/>
      </c>
      <c r="T65" s="13" t="n"/>
      <c r="U65" s="13" t="n"/>
      <c r="V65" s="13" t="n"/>
      <c r="W65" s="13" t="n"/>
      <c r="X65" s="13" t="n"/>
      <c r="Y65" s="22" t="n"/>
      <c r="Z65" s="22" t="n"/>
      <c r="AA65" s="13" t="n"/>
    </row>
    <row r="66">
      <c r="A66" s="13" t="n"/>
      <c r="B66" s="9">
        <f>IF($A66="","",IFERROR(COUNTIFS(Deliveries!$B$5:$B$204,$A66,Deliveries!$H$5:$H$204,"No")/COUNTIFS(Deliveries!$B$5:$B$204,$A66),0))</f>
        <v/>
      </c>
      <c r="C66" s="9">
        <f>IF($A66="","",IFERROR(SUMIFS(Quality!$F$5:$F$204,Quality!$B$5:$B$204,$A66)/SUMIFS(Quality!$E$5:$E$204,Quality!$B$5:$B$204,$A66),0))</f>
        <v/>
      </c>
      <c r="D66" s="14">
        <f>IF($A66="","",IFERROR(SUMIFS(Prices!$F$5:$F$204,Prices!$C$5:$C$204,$A66)/SUMIFS(Prices!$J$5:$J$204,Prices!$C$5:$C$204,$A66),1))</f>
        <v/>
      </c>
      <c r="E66" s="15">
        <f>IF($A66="","",ROUND(($G66*$B$5+$H66*$B$6+$I66*$B$7)*100,0))</f>
        <v/>
      </c>
      <c r="F66" s="10">
        <f>IF($A66="","",IF($J66&lt;$E$9,"Not rated",IF($E66&gt;=$E$6,"A",IF($E66&gt;=$E$7,"B",IF($E66&gt;=$E$8,"C","D")))))</f>
        <v/>
      </c>
      <c r="G66" s="16">
        <f>IF($A66="","",$B66)</f>
        <v/>
      </c>
      <c r="H66" s="16">
        <f>IF($A66="","",IFERROR(MAX(0,1-$C66/$E$5),0))</f>
        <v/>
      </c>
      <c r="I66" s="16">
        <f>IF($A66="","",MAX(0,2-$D66))</f>
        <v/>
      </c>
      <c r="J66" s="17">
        <f>IF($A66="","",COUNTIFS(Deliveries!$B$5:$B$204,$A66))</f>
        <v/>
      </c>
      <c r="K66" s="17">
        <f>IF($A66="","",COUNTIFS(Deliveries!$B$5:$B$204,$A66,Deliveries!$H$5:$H$204,"Yes"))</f>
        <v/>
      </c>
      <c r="L66" s="18">
        <f>IF($A66="","",IFERROR(AVERAGEIFS(Deliveries!$I$5:$I$204,Deliveries!$B$5:$B$204,$A66,Deliveries!$H$5:$H$204,"Yes"),0))</f>
        <v/>
      </c>
      <c r="M66" s="17">
        <f>IF($A66="","",SUMIFS(Quality!$E$5:$E$204,Quality!$B$5:$B$204,$A66))</f>
        <v/>
      </c>
      <c r="N66" s="17">
        <f>IF($A66="","",SUMIFS(Quality!$F$5:$F$204,Quality!$B$5:$B$204,$A66))</f>
        <v/>
      </c>
      <c r="O66" s="19">
        <f>IF($A66="","",SUMIFS(Quality!$K$5:$K$204,Quality!$B$5:$B$204,$A66))</f>
        <v/>
      </c>
      <c r="P66" s="20">
        <f>IF($A66="","",SUMIFS(Quality!$L$5:$L$204,Quality!$B$5:$B$204,$A66))</f>
        <v/>
      </c>
      <c r="Q66" s="19">
        <f>IF($A66="","",SUMIFS(Prices!$F$5:$F$204,Prices!$C$5:$C$204,$A66))</f>
        <v/>
      </c>
      <c r="R66" s="17">
        <f>IF($A66="","",COUNTIFS(Prices!$C$5:$C$204,$A66))</f>
        <v/>
      </c>
      <c r="S66" s="21">
        <f>IF($A66="","",IF($J66&gt;=$E$9,"Yes","No - only "&amp;$J66&amp;" so far"))</f>
        <v/>
      </c>
      <c r="T66" s="13" t="n"/>
      <c r="U66" s="13" t="n"/>
      <c r="V66" s="13" t="n"/>
      <c r="W66" s="13" t="n"/>
      <c r="X66" s="13" t="n"/>
      <c r="Y66" s="22" t="n"/>
      <c r="Z66" s="22" t="n"/>
      <c r="AA66" s="13" t="n"/>
    </row>
    <row r="67">
      <c r="A67" s="13" t="n"/>
      <c r="B67" s="9">
        <f>IF($A67="","",IFERROR(COUNTIFS(Deliveries!$B$5:$B$204,$A67,Deliveries!$H$5:$H$204,"No")/COUNTIFS(Deliveries!$B$5:$B$204,$A67),0))</f>
        <v/>
      </c>
      <c r="C67" s="9">
        <f>IF($A67="","",IFERROR(SUMIFS(Quality!$F$5:$F$204,Quality!$B$5:$B$204,$A67)/SUMIFS(Quality!$E$5:$E$204,Quality!$B$5:$B$204,$A67),0))</f>
        <v/>
      </c>
      <c r="D67" s="14">
        <f>IF($A67="","",IFERROR(SUMIFS(Prices!$F$5:$F$204,Prices!$C$5:$C$204,$A67)/SUMIFS(Prices!$J$5:$J$204,Prices!$C$5:$C$204,$A67),1))</f>
        <v/>
      </c>
      <c r="E67" s="15">
        <f>IF($A67="","",ROUND(($G67*$B$5+$H67*$B$6+$I67*$B$7)*100,0))</f>
        <v/>
      </c>
      <c r="F67" s="10">
        <f>IF($A67="","",IF($J67&lt;$E$9,"Not rated",IF($E67&gt;=$E$6,"A",IF($E67&gt;=$E$7,"B",IF($E67&gt;=$E$8,"C","D")))))</f>
        <v/>
      </c>
      <c r="G67" s="16">
        <f>IF($A67="","",$B67)</f>
        <v/>
      </c>
      <c r="H67" s="16">
        <f>IF($A67="","",IFERROR(MAX(0,1-$C67/$E$5),0))</f>
        <v/>
      </c>
      <c r="I67" s="16">
        <f>IF($A67="","",MAX(0,2-$D67))</f>
        <v/>
      </c>
      <c r="J67" s="17">
        <f>IF($A67="","",COUNTIFS(Deliveries!$B$5:$B$204,$A67))</f>
        <v/>
      </c>
      <c r="K67" s="17">
        <f>IF($A67="","",COUNTIFS(Deliveries!$B$5:$B$204,$A67,Deliveries!$H$5:$H$204,"Yes"))</f>
        <v/>
      </c>
      <c r="L67" s="18">
        <f>IF($A67="","",IFERROR(AVERAGEIFS(Deliveries!$I$5:$I$204,Deliveries!$B$5:$B$204,$A67,Deliveries!$H$5:$H$204,"Yes"),0))</f>
        <v/>
      </c>
      <c r="M67" s="17">
        <f>IF($A67="","",SUMIFS(Quality!$E$5:$E$204,Quality!$B$5:$B$204,$A67))</f>
        <v/>
      </c>
      <c r="N67" s="17">
        <f>IF($A67="","",SUMIFS(Quality!$F$5:$F$204,Quality!$B$5:$B$204,$A67))</f>
        <v/>
      </c>
      <c r="O67" s="19">
        <f>IF($A67="","",SUMIFS(Quality!$K$5:$K$204,Quality!$B$5:$B$204,$A67))</f>
        <v/>
      </c>
      <c r="P67" s="20">
        <f>IF($A67="","",SUMIFS(Quality!$L$5:$L$204,Quality!$B$5:$B$204,$A67))</f>
        <v/>
      </c>
      <c r="Q67" s="19">
        <f>IF($A67="","",SUMIFS(Prices!$F$5:$F$204,Prices!$C$5:$C$204,$A67))</f>
        <v/>
      </c>
      <c r="R67" s="17">
        <f>IF($A67="","",COUNTIFS(Prices!$C$5:$C$204,$A67))</f>
        <v/>
      </c>
      <c r="S67" s="21">
        <f>IF($A67="","",IF($J67&gt;=$E$9,"Yes","No - only "&amp;$J67&amp;" so far"))</f>
        <v/>
      </c>
      <c r="T67" s="13" t="n"/>
      <c r="U67" s="13" t="n"/>
      <c r="V67" s="13" t="n"/>
      <c r="W67" s="13" t="n"/>
      <c r="X67" s="13" t="n"/>
      <c r="Y67" s="22" t="n"/>
      <c r="Z67" s="22" t="n"/>
      <c r="AA67" s="13" t="n"/>
    </row>
    <row r="68">
      <c r="A68" s="13" t="n"/>
      <c r="B68" s="9">
        <f>IF($A68="","",IFERROR(COUNTIFS(Deliveries!$B$5:$B$204,$A68,Deliveries!$H$5:$H$204,"No")/COUNTIFS(Deliveries!$B$5:$B$204,$A68),0))</f>
        <v/>
      </c>
      <c r="C68" s="9">
        <f>IF($A68="","",IFERROR(SUMIFS(Quality!$F$5:$F$204,Quality!$B$5:$B$204,$A68)/SUMIFS(Quality!$E$5:$E$204,Quality!$B$5:$B$204,$A68),0))</f>
        <v/>
      </c>
      <c r="D68" s="14">
        <f>IF($A68="","",IFERROR(SUMIFS(Prices!$F$5:$F$204,Prices!$C$5:$C$204,$A68)/SUMIFS(Prices!$J$5:$J$204,Prices!$C$5:$C$204,$A68),1))</f>
        <v/>
      </c>
      <c r="E68" s="15">
        <f>IF($A68="","",ROUND(($G68*$B$5+$H68*$B$6+$I68*$B$7)*100,0))</f>
        <v/>
      </c>
      <c r="F68" s="10">
        <f>IF($A68="","",IF($J68&lt;$E$9,"Not rated",IF($E68&gt;=$E$6,"A",IF($E68&gt;=$E$7,"B",IF($E68&gt;=$E$8,"C","D")))))</f>
        <v/>
      </c>
      <c r="G68" s="16">
        <f>IF($A68="","",$B68)</f>
        <v/>
      </c>
      <c r="H68" s="16">
        <f>IF($A68="","",IFERROR(MAX(0,1-$C68/$E$5),0))</f>
        <v/>
      </c>
      <c r="I68" s="16">
        <f>IF($A68="","",MAX(0,2-$D68))</f>
        <v/>
      </c>
      <c r="J68" s="17">
        <f>IF($A68="","",COUNTIFS(Deliveries!$B$5:$B$204,$A68))</f>
        <v/>
      </c>
      <c r="K68" s="17">
        <f>IF($A68="","",COUNTIFS(Deliveries!$B$5:$B$204,$A68,Deliveries!$H$5:$H$204,"Yes"))</f>
        <v/>
      </c>
      <c r="L68" s="18">
        <f>IF($A68="","",IFERROR(AVERAGEIFS(Deliveries!$I$5:$I$204,Deliveries!$B$5:$B$204,$A68,Deliveries!$H$5:$H$204,"Yes"),0))</f>
        <v/>
      </c>
      <c r="M68" s="17">
        <f>IF($A68="","",SUMIFS(Quality!$E$5:$E$204,Quality!$B$5:$B$204,$A68))</f>
        <v/>
      </c>
      <c r="N68" s="17">
        <f>IF($A68="","",SUMIFS(Quality!$F$5:$F$204,Quality!$B$5:$B$204,$A68))</f>
        <v/>
      </c>
      <c r="O68" s="19">
        <f>IF($A68="","",SUMIFS(Quality!$K$5:$K$204,Quality!$B$5:$B$204,$A68))</f>
        <v/>
      </c>
      <c r="P68" s="20">
        <f>IF($A68="","",SUMIFS(Quality!$L$5:$L$204,Quality!$B$5:$B$204,$A68))</f>
        <v/>
      </c>
      <c r="Q68" s="19">
        <f>IF($A68="","",SUMIFS(Prices!$F$5:$F$204,Prices!$C$5:$C$204,$A68))</f>
        <v/>
      </c>
      <c r="R68" s="17">
        <f>IF($A68="","",COUNTIFS(Prices!$C$5:$C$204,$A68))</f>
        <v/>
      </c>
      <c r="S68" s="21">
        <f>IF($A68="","",IF($J68&gt;=$E$9,"Yes","No - only "&amp;$J68&amp;" so far"))</f>
        <v/>
      </c>
      <c r="T68" s="13" t="n"/>
      <c r="U68" s="13" t="n"/>
      <c r="V68" s="13" t="n"/>
      <c r="W68" s="13" t="n"/>
      <c r="X68" s="13" t="n"/>
      <c r="Y68" s="22" t="n"/>
      <c r="Z68" s="22" t="n"/>
      <c r="AA68" s="13" t="n"/>
    </row>
    <row r="69">
      <c r="A69" s="13" t="n"/>
      <c r="B69" s="9">
        <f>IF($A69="","",IFERROR(COUNTIFS(Deliveries!$B$5:$B$204,$A69,Deliveries!$H$5:$H$204,"No")/COUNTIFS(Deliveries!$B$5:$B$204,$A69),0))</f>
        <v/>
      </c>
      <c r="C69" s="9">
        <f>IF($A69="","",IFERROR(SUMIFS(Quality!$F$5:$F$204,Quality!$B$5:$B$204,$A69)/SUMIFS(Quality!$E$5:$E$204,Quality!$B$5:$B$204,$A69),0))</f>
        <v/>
      </c>
      <c r="D69" s="14">
        <f>IF($A69="","",IFERROR(SUMIFS(Prices!$F$5:$F$204,Prices!$C$5:$C$204,$A69)/SUMIFS(Prices!$J$5:$J$204,Prices!$C$5:$C$204,$A69),1))</f>
        <v/>
      </c>
      <c r="E69" s="15">
        <f>IF($A69="","",ROUND(($G69*$B$5+$H69*$B$6+$I69*$B$7)*100,0))</f>
        <v/>
      </c>
      <c r="F69" s="10">
        <f>IF($A69="","",IF($J69&lt;$E$9,"Not rated",IF($E69&gt;=$E$6,"A",IF($E69&gt;=$E$7,"B",IF($E69&gt;=$E$8,"C","D")))))</f>
        <v/>
      </c>
      <c r="G69" s="16">
        <f>IF($A69="","",$B69)</f>
        <v/>
      </c>
      <c r="H69" s="16">
        <f>IF($A69="","",IFERROR(MAX(0,1-$C69/$E$5),0))</f>
        <v/>
      </c>
      <c r="I69" s="16">
        <f>IF($A69="","",MAX(0,2-$D69))</f>
        <v/>
      </c>
      <c r="J69" s="17">
        <f>IF($A69="","",COUNTIFS(Deliveries!$B$5:$B$204,$A69))</f>
        <v/>
      </c>
      <c r="K69" s="17">
        <f>IF($A69="","",COUNTIFS(Deliveries!$B$5:$B$204,$A69,Deliveries!$H$5:$H$204,"Yes"))</f>
        <v/>
      </c>
      <c r="L69" s="18">
        <f>IF($A69="","",IFERROR(AVERAGEIFS(Deliveries!$I$5:$I$204,Deliveries!$B$5:$B$204,$A69,Deliveries!$H$5:$H$204,"Yes"),0))</f>
        <v/>
      </c>
      <c r="M69" s="17">
        <f>IF($A69="","",SUMIFS(Quality!$E$5:$E$204,Quality!$B$5:$B$204,$A69))</f>
        <v/>
      </c>
      <c r="N69" s="17">
        <f>IF($A69="","",SUMIFS(Quality!$F$5:$F$204,Quality!$B$5:$B$204,$A69))</f>
        <v/>
      </c>
      <c r="O69" s="19">
        <f>IF($A69="","",SUMIFS(Quality!$K$5:$K$204,Quality!$B$5:$B$204,$A69))</f>
        <v/>
      </c>
      <c r="P69" s="20">
        <f>IF($A69="","",SUMIFS(Quality!$L$5:$L$204,Quality!$B$5:$B$204,$A69))</f>
        <v/>
      </c>
      <c r="Q69" s="19">
        <f>IF($A69="","",SUMIFS(Prices!$F$5:$F$204,Prices!$C$5:$C$204,$A69))</f>
        <v/>
      </c>
      <c r="R69" s="17">
        <f>IF($A69="","",COUNTIFS(Prices!$C$5:$C$204,$A69))</f>
        <v/>
      </c>
      <c r="S69" s="21">
        <f>IF($A69="","",IF($J69&gt;=$E$9,"Yes","No - only "&amp;$J69&amp;" so far"))</f>
        <v/>
      </c>
      <c r="T69" s="13" t="n"/>
      <c r="U69" s="13" t="n"/>
      <c r="V69" s="13" t="n"/>
      <c r="W69" s="13" t="n"/>
      <c r="X69" s="13" t="n"/>
      <c r="Y69" s="22" t="n"/>
      <c r="Z69" s="22" t="n"/>
      <c r="AA69" s="13" t="n"/>
    </row>
    <row r="70">
      <c r="A70" s="13" t="n"/>
      <c r="B70" s="9">
        <f>IF($A70="","",IFERROR(COUNTIFS(Deliveries!$B$5:$B$204,$A70,Deliveries!$H$5:$H$204,"No")/COUNTIFS(Deliveries!$B$5:$B$204,$A70),0))</f>
        <v/>
      </c>
      <c r="C70" s="9">
        <f>IF($A70="","",IFERROR(SUMIFS(Quality!$F$5:$F$204,Quality!$B$5:$B$204,$A70)/SUMIFS(Quality!$E$5:$E$204,Quality!$B$5:$B$204,$A70),0))</f>
        <v/>
      </c>
      <c r="D70" s="14">
        <f>IF($A70="","",IFERROR(SUMIFS(Prices!$F$5:$F$204,Prices!$C$5:$C$204,$A70)/SUMIFS(Prices!$J$5:$J$204,Prices!$C$5:$C$204,$A70),1))</f>
        <v/>
      </c>
      <c r="E70" s="15">
        <f>IF($A70="","",ROUND(($G70*$B$5+$H70*$B$6+$I70*$B$7)*100,0))</f>
        <v/>
      </c>
      <c r="F70" s="10">
        <f>IF($A70="","",IF($J70&lt;$E$9,"Not rated",IF($E70&gt;=$E$6,"A",IF($E70&gt;=$E$7,"B",IF($E70&gt;=$E$8,"C","D")))))</f>
        <v/>
      </c>
      <c r="G70" s="16">
        <f>IF($A70="","",$B70)</f>
        <v/>
      </c>
      <c r="H70" s="16">
        <f>IF($A70="","",IFERROR(MAX(0,1-$C70/$E$5),0))</f>
        <v/>
      </c>
      <c r="I70" s="16">
        <f>IF($A70="","",MAX(0,2-$D70))</f>
        <v/>
      </c>
      <c r="J70" s="17">
        <f>IF($A70="","",COUNTIFS(Deliveries!$B$5:$B$204,$A70))</f>
        <v/>
      </c>
      <c r="K70" s="17">
        <f>IF($A70="","",COUNTIFS(Deliveries!$B$5:$B$204,$A70,Deliveries!$H$5:$H$204,"Yes"))</f>
        <v/>
      </c>
      <c r="L70" s="18">
        <f>IF($A70="","",IFERROR(AVERAGEIFS(Deliveries!$I$5:$I$204,Deliveries!$B$5:$B$204,$A70,Deliveries!$H$5:$H$204,"Yes"),0))</f>
        <v/>
      </c>
      <c r="M70" s="17">
        <f>IF($A70="","",SUMIFS(Quality!$E$5:$E$204,Quality!$B$5:$B$204,$A70))</f>
        <v/>
      </c>
      <c r="N70" s="17">
        <f>IF($A70="","",SUMIFS(Quality!$F$5:$F$204,Quality!$B$5:$B$204,$A70))</f>
        <v/>
      </c>
      <c r="O70" s="19">
        <f>IF($A70="","",SUMIFS(Quality!$K$5:$K$204,Quality!$B$5:$B$204,$A70))</f>
        <v/>
      </c>
      <c r="P70" s="20">
        <f>IF($A70="","",SUMIFS(Quality!$L$5:$L$204,Quality!$B$5:$B$204,$A70))</f>
        <v/>
      </c>
      <c r="Q70" s="19">
        <f>IF($A70="","",SUMIFS(Prices!$F$5:$F$204,Prices!$C$5:$C$204,$A70))</f>
        <v/>
      </c>
      <c r="R70" s="17">
        <f>IF($A70="","",COUNTIFS(Prices!$C$5:$C$204,$A70))</f>
        <v/>
      </c>
      <c r="S70" s="21">
        <f>IF($A70="","",IF($J70&gt;=$E$9,"Yes","No - only "&amp;$J70&amp;" so far"))</f>
        <v/>
      </c>
      <c r="T70" s="13" t="n"/>
      <c r="U70" s="13" t="n"/>
      <c r="V70" s="13" t="n"/>
      <c r="W70" s="13" t="n"/>
      <c r="X70" s="13" t="n"/>
      <c r="Y70" s="22" t="n"/>
      <c r="Z70" s="22" t="n"/>
      <c r="AA70" s="13" t="n"/>
    </row>
    <row r="71">
      <c r="A71" s="13" t="n"/>
      <c r="B71" s="9">
        <f>IF($A71="","",IFERROR(COUNTIFS(Deliveries!$B$5:$B$204,$A71,Deliveries!$H$5:$H$204,"No")/COUNTIFS(Deliveries!$B$5:$B$204,$A71),0))</f>
        <v/>
      </c>
      <c r="C71" s="9">
        <f>IF($A71="","",IFERROR(SUMIFS(Quality!$F$5:$F$204,Quality!$B$5:$B$204,$A71)/SUMIFS(Quality!$E$5:$E$204,Quality!$B$5:$B$204,$A71),0))</f>
        <v/>
      </c>
      <c r="D71" s="14">
        <f>IF($A71="","",IFERROR(SUMIFS(Prices!$F$5:$F$204,Prices!$C$5:$C$204,$A71)/SUMIFS(Prices!$J$5:$J$204,Prices!$C$5:$C$204,$A71),1))</f>
        <v/>
      </c>
      <c r="E71" s="15">
        <f>IF($A71="","",ROUND(($G71*$B$5+$H71*$B$6+$I71*$B$7)*100,0))</f>
        <v/>
      </c>
      <c r="F71" s="10">
        <f>IF($A71="","",IF($J71&lt;$E$9,"Not rated",IF($E71&gt;=$E$6,"A",IF($E71&gt;=$E$7,"B",IF($E71&gt;=$E$8,"C","D")))))</f>
        <v/>
      </c>
      <c r="G71" s="16">
        <f>IF($A71="","",$B71)</f>
        <v/>
      </c>
      <c r="H71" s="16">
        <f>IF($A71="","",IFERROR(MAX(0,1-$C71/$E$5),0))</f>
        <v/>
      </c>
      <c r="I71" s="16">
        <f>IF($A71="","",MAX(0,2-$D71))</f>
        <v/>
      </c>
      <c r="J71" s="17">
        <f>IF($A71="","",COUNTIFS(Deliveries!$B$5:$B$204,$A71))</f>
        <v/>
      </c>
      <c r="K71" s="17">
        <f>IF($A71="","",COUNTIFS(Deliveries!$B$5:$B$204,$A71,Deliveries!$H$5:$H$204,"Yes"))</f>
        <v/>
      </c>
      <c r="L71" s="18">
        <f>IF($A71="","",IFERROR(AVERAGEIFS(Deliveries!$I$5:$I$204,Deliveries!$B$5:$B$204,$A71,Deliveries!$H$5:$H$204,"Yes"),0))</f>
        <v/>
      </c>
      <c r="M71" s="17">
        <f>IF($A71="","",SUMIFS(Quality!$E$5:$E$204,Quality!$B$5:$B$204,$A71))</f>
        <v/>
      </c>
      <c r="N71" s="17">
        <f>IF($A71="","",SUMIFS(Quality!$F$5:$F$204,Quality!$B$5:$B$204,$A71))</f>
        <v/>
      </c>
      <c r="O71" s="19">
        <f>IF($A71="","",SUMIFS(Quality!$K$5:$K$204,Quality!$B$5:$B$204,$A71))</f>
        <v/>
      </c>
      <c r="P71" s="20">
        <f>IF($A71="","",SUMIFS(Quality!$L$5:$L$204,Quality!$B$5:$B$204,$A71))</f>
        <v/>
      </c>
      <c r="Q71" s="19">
        <f>IF($A71="","",SUMIFS(Prices!$F$5:$F$204,Prices!$C$5:$C$204,$A71))</f>
        <v/>
      </c>
      <c r="R71" s="17">
        <f>IF($A71="","",COUNTIFS(Prices!$C$5:$C$204,$A71))</f>
        <v/>
      </c>
      <c r="S71" s="21">
        <f>IF($A71="","",IF($J71&gt;=$E$9,"Yes","No - only "&amp;$J71&amp;" so far"))</f>
        <v/>
      </c>
      <c r="T71" s="13" t="n"/>
      <c r="U71" s="13" t="n"/>
      <c r="V71" s="13" t="n"/>
      <c r="W71" s="13" t="n"/>
      <c r="X71" s="13" t="n"/>
      <c r="Y71" s="22" t="n"/>
      <c r="Z71" s="22" t="n"/>
      <c r="AA71" s="13" t="n"/>
    </row>
    <row r="72">
      <c r="A72" s="13" t="n"/>
      <c r="B72" s="9">
        <f>IF($A72="","",IFERROR(COUNTIFS(Deliveries!$B$5:$B$204,$A72,Deliveries!$H$5:$H$204,"No")/COUNTIFS(Deliveries!$B$5:$B$204,$A72),0))</f>
        <v/>
      </c>
      <c r="C72" s="9">
        <f>IF($A72="","",IFERROR(SUMIFS(Quality!$F$5:$F$204,Quality!$B$5:$B$204,$A72)/SUMIFS(Quality!$E$5:$E$204,Quality!$B$5:$B$204,$A72),0))</f>
        <v/>
      </c>
      <c r="D72" s="14">
        <f>IF($A72="","",IFERROR(SUMIFS(Prices!$F$5:$F$204,Prices!$C$5:$C$204,$A72)/SUMIFS(Prices!$J$5:$J$204,Prices!$C$5:$C$204,$A72),1))</f>
        <v/>
      </c>
      <c r="E72" s="15">
        <f>IF($A72="","",ROUND(($G72*$B$5+$H72*$B$6+$I72*$B$7)*100,0))</f>
        <v/>
      </c>
      <c r="F72" s="10">
        <f>IF($A72="","",IF($J72&lt;$E$9,"Not rated",IF($E72&gt;=$E$6,"A",IF($E72&gt;=$E$7,"B",IF($E72&gt;=$E$8,"C","D")))))</f>
        <v/>
      </c>
      <c r="G72" s="16">
        <f>IF($A72="","",$B72)</f>
        <v/>
      </c>
      <c r="H72" s="16">
        <f>IF($A72="","",IFERROR(MAX(0,1-$C72/$E$5),0))</f>
        <v/>
      </c>
      <c r="I72" s="16">
        <f>IF($A72="","",MAX(0,2-$D72))</f>
        <v/>
      </c>
      <c r="J72" s="17">
        <f>IF($A72="","",COUNTIFS(Deliveries!$B$5:$B$204,$A72))</f>
        <v/>
      </c>
      <c r="K72" s="17">
        <f>IF($A72="","",COUNTIFS(Deliveries!$B$5:$B$204,$A72,Deliveries!$H$5:$H$204,"Yes"))</f>
        <v/>
      </c>
      <c r="L72" s="18">
        <f>IF($A72="","",IFERROR(AVERAGEIFS(Deliveries!$I$5:$I$204,Deliveries!$B$5:$B$204,$A72,Deliveries!$H$5:$H$204,"Yes"),0))</f>
        <v/>
      </c>
      <c r="M72" s="17">
        <f>IF($A72="","",SUMIFS(Quality!$E$5:$E$204,Quality!$B$5:$B$204,$A72))</f>
        <v/>
      </c>
      <c r="N72" s="17">
        <f>IF($A72="","",SUMIFS(Quality!$F$5:$F$204,Quality!$B$5:$B$204,$A72))</f>
        <v/>
      </c>
      <c r="O72" s="19">
        <f>IF($A72="","",SUMIFS(Quality!$K$5:$K$204,Quality!$B$5:$B$204,$A72))</f>
        <v/>
      </c>
      <c r="P72" s="20">
        <f>IF($A72="","",SUMIFS(Quality!$L$5:$L$204,Quality!$B$5:$B$204,$A72))</f>
        <v/>
      </c>
      <c r="Q72" s="19">
        <f>IF($A72="","",SUMIFS(Prices!$F$5:$F$204,Prices!$C$5:$C$204,$A72))</f>
        <v/>
      </c>
      <c r="R72" s="17">
        <f>IF($A72="","",COUNTIFS(Prices!$C$5:$C$204,$A72))</f>
        <v/>
      </c>
      <c r="S72" s="21">
        <f>IF($A72="","",IF($J72&gt;=$E$9,"Yes","No - only "&amp;$J72&amp;" so far"))</f>
        <v/>
      </c>
      <c r="T72" s="13" t="n"/>
      <c r="U72" s="13" t="n"/>
      <c r="V72" s="13" t="n"/>
      <c r="W72" s="13" t="n"/>
      <c r="X72" s="13" t="n"/>
      <c r="Y72" s="22" t="n"/>
      <c r="Z72" s="22" t="n"/>
      <c r="AA72" s="13" t="n"/>
    </row>
    <row r="73">
      <c r="A73" s="13" t="n"/>
      <c r="B73" s="9">
        <f>IF($A73="","",IFERROR(COUNTIFS(Deliveries!$B$5:$B$204,$A73,Deliveries!$H$5:$H$204,"No")/COUNTIFS(Deliveries!$B$5:$B$204,$A73),0))</f>
        <v/>
      </c>
      <c r="C73" s="9">
        <f>IF($A73="","",IFERROR(SUMIFS(Quality!$F$5:$F$204,Quality!$B$5:$B$204,$A73)/SUMIFS(Quality!$E$5:$E$204,Quality!$B$5:$B$204,$A73),0))</f>
        <v/>
      </c>
      <c r="D73" s="14">
        <f>IF($A73="","",IFERROR(SUMIFS(Prices!$F$5:$F$204,Prices!$C$5:$C$204,$A73)/SUMIFS(Prices!$J$5:$J$204,Prices!$C$5:$C$204,$A73),1))</f>
        <v/>
      </c>
      <c r="E73" s="15">
        <f>IF($A73="","",ROUND(($G73*$B$5+$H73*$B$6+$I73*$B$7)*100,0))</f>
        <v/>
      </c>
      <c r="F73" s="10">
        <f>IF($A73="","",IF($J73&lt;$E$9,"Not rated",IF($E73&gt;=$E$6,"A",IF($E73&gt;=$E$7,"B",IF($E73&gt;=$E$8,"C","D")))))</f>
        <v/>
      </c>
      <c r="G73" s="16">
        <f>IF($A73="","",$B73)</f>
        <v/>
      </c>
      <c r="H73" s="16">
        <f>IF($A73="","",IFERROR(MAX(0,1-$C73/$E$5),0))</f>
        <v/>
      </c>
      <c r="I73" s="16">
        <f>IF($A73="","",MAX(0,2-$D73))</f>
        <v/>
      </c>
      <c r="J73" s="17">
        <f>IF($A73="","",COUNTIFS(Deliveries!$B$5:$B$204,$A73))</f>
        <v/>
      </c>
      <c r="K73" s="17">
        <f>IF($A73="","",COUNTIFS(Deliveries!$B$5:$B$204,$A73,Deliveries!$H$5:$H$204,"Yes"))</f>
        <v/>
      </c>
      <c r="L73" s="18">
        <f>IF($A73="","",IFERROR(AVERAGEIFS(Deliveries!$I$5:$I$204,Deliveries!$B$5:$B$204,$A73,Deliveries!$H$5:$H$204,"Yes"),0))</f>
        <v/>
      </c>
      <c r="M73" s="17">
        <f>IF($A73="","",SUMIFS(Quality!$E$5:$E$204,Quality!$B$5:$B$204,$A73))</f>
        <v/>
      </c>
      <c r="N73" s="17">
        <f>IF($A73="","",SUMIFS(Quality!$F$5:$F$204,Quality!$B$5:$B$204,$A73))</f>
        <v/>
      </c>
      <c r="O73" s="19">
        <f>IF($A73="","",SUMIFS(Quality!$K$5:$K$204,Quality!$B$5:$B$204,$A73))</f>
        <v/>
      </c>
      <c r="P73" s="20">
        <f>IF($A73="","",SUMIFS(Quality!$L$5:$L$204,Quality!$B$5:$B$204,$A73))</f>
        <v/>
      </c>
      <c r="Q73" s="19">
        <f>IF($A73="","",SUMIFS(Prices!$F$5:$F$204,Prices!$C$5:$C$204,$A73))</f>
        <v/>
      </c>
      <c r="R73" s="17">
        <f>IF($A73="","",COUNTIFS(Prices!$C$5:$C$204,$A73))</f>
        <v/>
      </c>
      <c r="S73" s="21">
        <f>IF($A73="","",IF($J73&gt;=$E$9,"Yes","No - only "&amp;$J73&amp;" so far"))</f>
        <v/>
      </c>
      <c r="T73" s="13" t="n"/>
      <c r="U73" s="13" t="n"/>
      <c r="V73" s="13" t="n"/>
      <c r="W73" s="13" t="n"/>
      <c r="X73" s="13" t="n"/>
      <c r="Y73" s="22" t="n"/>
      <c r="Z73" s="22" t="n"/>
      <c r="AA73" s="13" t="n"/>
    </row>
    <row r="74">
      <c r="A74" s="13" t="n"/>
      <c r="B74" s="9">
        <f>IF($A74="","",IFERROR(COUNTIFS(Deliveries!$B$5:$B$204,$A74,Deliveries!$H$5:$H$204,"No")/COUNTIFS(Deliveries!$B$5:$B$204,$A74),0))</f>
        <v/>
      </c>
      <c r="C74" s="9">
        <f>IF($A74="","",IFERROR(SUMIFS(Quality!$F$5:$F$204,Quality!$B$5:$B$204,$A74)/SUMIFS(Quality!$E$5:$E$204,Quality!$B$5:$B$204,$A74),0))</f>
        <v/>
      </c>
      <c r="D74" s="14">
        <f>IF($A74="","",IFERROR(SUMIFS(Prices!$F$5:$F$204,Prices!$C$5:$C$204,$A74)/SUMIFS(Prices!$J$5:$J$204,Prices!$C$5:$C$204,$A74),1))</f>
        <v/>
      </c>
      <c r="E74" s="15">
        <f>IF($A74="","",ROUND(($G74*$B$5+$H74*$B$6+$I74*$B$7)*100,0))</f>
        <v/>
      </c>
      <c r="F74" s="10">
        <f>IF($A74="","",IF($J74&lt;$E$9,"Not rated",IF($E74&gt;=$E$6,"A",IF($E74&gt;=$E$7,"B",IF($E74&gt;=$E$8,"C","D")))))</f>
        <v/>
      </c>
      <c r="G74" s="16">
        <f>IF($A74="","",$B74)</f>
        <v/>
      </c>
      <c r="H74" s="16">
        <f>IF($A74="","",IFERROR(MAX(0,1-$C74/$E$5),0))</f>
        <v/>
      </c>
      <c r="I74" s="16">
        <f>IF($A74="","",MAX(0,2-$D74))</f>
        <v/>
      </c>
      <c r="J74" s="17">
        <f>IF($A74="","",COUNTIFS(Deliveries!$B$5:$B$204,$A74))</f>
        <v/>
      </c>
      <c r="K74" s="17">
        <f>IF($A74="","",COUNTIFS(Deliveries!$B$5:$B$204,$A74,Deliveries!$H$5:$H$204,"Yes"))</f>
        <v/>
      </c>
      <c r="L74" s="18">
        <f>IF($A74="","",IFERROR(AVERAGEIFS(Deliveries!$I$5:$I$204,Deliveries!$B$5:$B$204,$A74,Deliveries!$H$5:$H$204,"Yes"),0))</f>
        <v/>
      </c>
      <c r="M74" s="17">
        <f>IF($A74="","",SUMIFS(Quality!$E$5:$E$204,Quality!$B$5:$B$204,$A74))</f>
        <v/>
      </c>
      <c r="N74" s="17">
        <f>IF($A74="","",SUMIFS(Quality!$F$5:$F$204,Quality!$B$5:$B$204,$A74))</f>
        <v/>
      </c>
      <c r="O74" s="19">
        <f>IF($A74="","",SUMIFS(Quality!$K$5:$K$204,Quality!$B$5:$B$204,$A74))</f>
        <v/>
      </c>
      <c r="P74" s="20">
        <f>IF($A74="","",SUMIFS(Quality!$L$5:$L$204,Quality!$B$5:$B$204,$A74))</f>
        <v/>
      </c>
      <c r="Q74" s="19">
        <f>IF($A74="","",SUMIFS(Prices!$F$5:$F$204,Prices!$C$5:$C$204,$A74))</f>
        <v/>
      </c>
      <c r="R74" s="17">
        <f>IF($A74="","",COUNTIFS(Prices!$C$5:$C$204,$A74))</f>
        <v/>
      </c>
      <c r="S74" s="21">
        <f>IF($A74="","",IF($J74&gt;=$E$9,"Yes","No - only "&amp;$J74&amp;" so far"))</f>
        <v/>
      </c>
      <c r="T74" s="13" t="n"/>
      <c r="U74" s="13" t="n"/>
      <c r="V74" s="13" t="n"/>
      <c r="W74" s="13" t="n"/>
      <c r="X74" s="13" t="n"/>
      <c r="Y74" s="22" t="n"/>
      <c r="Z74" s="22" t="n"/>
      <c r="AA74" s="13" t="n"/>
    </row>
    <row r="75">
      <c r="A75" s="13" t="n"/>
      <c r="B75" s="9">
        <f>IF($A75="","",IFERROR(COUNTIFS(Deliveries!$B$5:$B$204,$A75,Deliveries!$H$5:$H$204,"No")/COUNTIFS(Deliveries!$B$5:$B$204,$A75),0))</f>
        <v/>
      </c>
      <c r="C75" s="9">
        <f>IF($A75="","",IFERROR(SUMIFS(Quality!$F$5:$F$204,Quality!$B$5:$B$204,$A75)/SUMIFS(Quality!$E$5:$E$204,Quality!$B$5:$B$204,$A75),0))</f>
        <v/>
      </c>
      <c r="D75" s="14">
        <f>IF($A75="","",IFERROR(SUMIFS(Prices!$F$5:$F$204,Prices!$C$5:$C$204,$A75)/SUMIFS(Prices!$J$5:$J$204,Prices!$C$5:$C$204,$A75),1))</f>
        <v/>
      </c>
      <c r="E75" s="15">
        <f>IF($A75="","",ROUND(($G75*$B$5+$H75*$B$6+$I75*$B$7)*100,0))</f>
        <v/>
      </c>
      <c r="F75" s="10">
        <f>IF($A75="","",IF($J75&lt;$E$9,"Not rated",IF($E75&gt;=$E$6,"A",IF($E75&gt;=$E$7,"B",IF($E75&gt;=$E$8,"C","D")))))</f>
        <v/>
      </c>
      <c r="G75" s="16">
        <f>IF($A75="","",$B75)</f>
        <v/>
      </c>
      <c r="H75" s="16">
        <f>IF($A75="","",IFERROR(MAX(0,1-$C75/$E$5),0))</f>
        <v/>
      </c>
      <c r="I75" s="16">
        <f>IF($A75="","",MAX(0,2-$D75))</f>
        <v/>
      </c>
      <c r="J75" s="17">
        <f>IF($A75="","",COUNTIFS(Deliveries!$B$5:$B$204,$A75))</f>
        <v/>
      </c>
      <c r="K75" s="17">
        <f>IF($A75="","",COUNTIFS(Deliveries!$B$5:$B$204,$A75,Deliveries!$H$5:$H$204,"Yes"))</f>
        <v/>
      </c>
      <c r="L75" s="18">
        <f>IF($A75="","",IFERROR(AVERAGEIFS(Deliveries!$I$5:$I$204,Deliveries!$B$5:$B$204,$A75,Deliveries!$H$5:$H$204,"Yes"),0))</f>
        <v/>
      </c>
      <c r="M75" s="17">
        <f>IF($A75="","",SUMIFS(Quality!$E$5:$E$204,Quality!$B$5:$B$204,$A75))</f>
        <v/>
      </c>
      <c r="N75" s="17">
        <f>IF($A75="","",SUMIFS(Quality!$F$5:$F$204,Quality!$B$5:$B$204,$A75))</f>
        <v/>
      </c>
      <c r="O75" s="19">
        <f>IF($A75="","",SUMIFS(Quality!$K$5:$K$204,Quality!$B$5:$B$204,$A75))</f>
        <v/>
      </c>
      <c r="P75" s="20">
        <f>IF($A75="","",SUMIFS(Quality!$L$5:$L$204,Quality!$B$5:$B$204,$A75))</f>
        <v/>
      </c>
      <c r="Q75" s="19">
        <f>IF($A75="","",SUMIFS(Prices!$F$5:$F$204,Prices!$C$5:$C$204,$A75))</f>
        <v/>
      </c>
      <c r="R75" s="17">
        <f>IF($A75="","",COUNTIFS(Prices!$C$5:$C$204,$A75))</f>
        <v/>
      </c>
      <c r="S75" s="21">
        <f>IF($A75="","",IF($J75&gt;=$E$9,"Yes","No - only "&amp;$J75&amp;" so far"))</f>
        <v/>
      </c>
      <c r="T75" s="13" t="n"/>
      <c r="U75" s="13" t="n"/>
      <c r="V75" s="13" t="n"/>
      <c r="W75" s="13" t="n"/>
      <c r="X75" s="13" t="n"/>
      <c r="Y75" s="22" t="n"/>
      <c r="Z75" s="22" t="n"/>
      <c r="AA75" s="13" t="n"/>
    </row>
    <row r="76">
      <c r="A76" s="13" t="n"/>
      <c r="B76" s="9">
        <f>IF($A76="","",IFERROR(COUNTIFS(Deliveries!$B$5:$B$204,$A76,Deliveries!$H$5:$H$204,"No")/COUNTIFS(Deliveries!$B$5:$B$204,$A76),0))</f>
        <v/>
      </c>
      <c r="C76" s="9">
        <f>IF($A76="","",IFERROR(SUMIFS(Quality!$F$5:$F$204,Quality!$B$5:$B$204,$A76)/SUMIFS(Quality!$E$5:$E$204,Quality!$B$5:$B$204,$A76),0))</f>
        <v/>
      </c>
      <c r="D76" s="14">
        <f>IF($A76="","",IFERROR(SUMIFS(Prices!$F$5:$F$204,Prices!$C$5:$C$204,$A76)/SUMIFS(Prices!$J$5:$J$204,Prices!$C$5:$C$204,$A76),1))</f>
        <v/>
      </c>
      <c r="E76" s="15">
        <f>IF($A76="","",ROUND(($G76*$B$5+$H76*$B$6+$I76*$B$7)*100,0))</f>
        <v/>
      </c>
      <c r="F76" s="10">
        <f>IF($A76="","",IF($J76&lt;$E$9,"Not rated",IF($E76&gt;=$E$6,"A",IF($E76&gt;=$E$7,"B",IF($E76&gt;=$E$8,"C","D")))))</f>
        <v/>
      </c>
      <c r="G76" s="16">
        <f>IF($A76="","",$B76)</f>
        <v/>
      </c>
      <c r="H76" s="16">
        <f>IF($A76="","",IFERROR(MAX(0,1-$C76/$E$5),0))</f>
        <v/>
      </c>
      <c r="I76" s="16">
        <f>IF($A76="","",MAX(0,2-$D76))</f>
        <v/>
      </c>
      <c r="J76" s="17">
        <f>IF($A76="","",COUNTIFS(Deliveries!$B$5:$B$204,$A76))</f>
        <v/>
      </c>
      <c r="K76" s="17">
        <f>IF($A76="","",COUNTIFS(Deliveries!$B$5:$B$204,$A76,Deliveries!$H$5:$H$204,"Yes"))</f>
        <v/>
      </c>
      <c r="L76" s="18">
        <f>IF($A76="","",IFERROR(AVERAGEIFS(Deliveries!$I$5:$I$204,Deliveries!$B$5:$B$204,$A76,Deliveries!$H$5:$H$204,"Yes"),0))</f>
        <v/>
      </c>
      <c r="M76" s="17">
        <f>IF($A76="","",SUMIFS(Quality!$E$5:$E$204,Quality!$B$5:$B$204,$A76))</f>
        <v/>
      </c>
      <c r="N76" s="17">
        <f>IF($A76="","",SUMIFS(Quality!$F$5:$F$204,Quality!$B$5:$B$204,$A76))</f>
        <v/>
      </c>
      <c r="O76" s="19">
        <f>IF($A76="","",SUMIFS(Quality!$K$5:$K$204,Quality!$B$5:$B$204,$A76))</f>
        <v/>
      </c>
      <c r="P76" s="20">
        <f>IF($A76="","",SUMIFS(Quality!$L$5:$L$204,Quality!$B$5:$B$204,$A76))</f>
        <v/>
      </c>
      <c r="Q76" s="19">
        <f>IF($A76="","",SUMIFS(Prices!$F$5:$F$204,Prices!$C$5:$C$204,$A76))</f>
        <v/>
      </c>
      <c r="R76" s="17">
        <f>IF($A76="","",COUNTIFS(Prices!$C$5:$C$204,$A76))</f>
        <v/>
      </c>
      <c r="S76" s="21">
        <f>IF($A76="","",IF($J76&gt;=$E$9,"Yes","No - only "&amp;$J76&amp;" so far"))</f>
        <v/>
      </c>
      <c r="T76" s="13" t="n"/>
      <c r="U76" s="13" t="n"/>
      <c r="V76" s="13" t="n"/>
      <c r="W76" s="13" t="n"/>
      <c r="X76" s="13" t="n"/>
      <c r="Y76" s="22" t="n"/>
      <c r="Z76" s="22" t="n"/>
      <c r="AA76" s="13" t="n"/>
    </row>
    <row r="77">
      <c r="A77" s="13" t="n"/>
      <c r="B77" s="9">
        <f>IF($A77="","",IFERROR(COUNTIFS(Deliveries!$B$5:$B$204,$A77,Deliveries!$H$5:$H$204,"No")/COUNTIFS(Deliveries!$B$5:$B$204,$A77),0))</f>
        <v/>
      </c>
      <c r="C77" s="9">
        <f>IF($A77="","",IFERROR(SUMIFS(Quality!$F$5:$F$204,Quality!$B$5:$B$204,$A77)/SUMIFS(Quality!$E$5:$E$204,Quality!$B$5:$B$204,$A77),0))</f>
        <v/>
      </c>
      <c r="D77" s="14">
        <f>IF($A77="","",IFERROR(SUMIFS(Prices!$F$5:$F$204,Prices!$C$5:$C$204,$A77)/SUMIFS(Prices!$J$5:$J$204,Prices!$C$5:$C$204,$A77),1))</f>
        <v/>
      </c>
      <c r="E77" s="15">
        <f>IF($A77="","",ROUND(($G77*$B$5+$H77*$B$6+$I77*$B$7)*100,0))</f>
        <v/>
      </c>
      <c r="F77" s="10">
        <f>IF($A77="","",IF($J77&lt;$E$9,"Not rated",IF($E77&gt;=$E$6,"A",IF($E77&gt;=$E$7,"B",IF($E77&gt;=$E$8,"C","D")))))</f>
        <v/>
      </c>
      <c r="G77" s="16">
        <f>IF($A77="","",$B77)</f>
        <v/>
      </c>
      <c r="H77" s="16">
        <f>IF($A77="","",IFERROR(MAX(0,1-$C77/$E$5),0))</f>
        <v/>
      </c>
      <c r="I77" s="16">
        <f>IF($A77="","",MAX(0,2-$D77))</f>
        <v/>
      </c>
      <c r="J77" s="17">
        <f>IF($A77="","",COUNTIFS(Deliveries!$B$5:$B$204,$A77))</f>
        <v/>
      </c>
      <c r="K77" s="17">
        <f>IF($A77="","",COUNTIFS(Deliveries!$B$5:$B$204,$A77,Deliveries!$H$5:$H$204,"Yes"))</f>
        <v/>
      </c>
      <c r="L77" s="18">
        <f>IF($A77="","",IFERROR(AVERAGEIFS(Deliveries!$I$5:$I$204,Deliveries!$B$5:$B$204,$A77,Deliveries!$H$5:$H$204,"Yes"),0))</f>
        <v/>
      </c>
      <c r="M77" s="17">
        <f>IF($A77="","",SUMIFS(Quality!$E$5:$E$204,Quality!$B$5:$B$204,$A77))</f>
        <v/>
      </c>
      <c r="N77" s="17">
        <f>IF($A77="","",SUMIFS(Quality!$F$5:$F$204,Quality!$B$5:$B$204,$A77))</f>
        <v/>
      </c>
      <c r="O77" s="19">
        <f>IF($A77="","",SUMIFS(Quality!$K$5:$K$204,Quality!$B$5:$B$204,$A77))</f>
        <v/>
      </c>
      <c r="P77" s="20">
        <f>IF($A77="","",SUMIFS(Quality!$L$5:$L$204,Quality!$B$5:$B$204,$A77))</f>
        <v/>
      </c>
      <c r="Q77" s="19">
        <f>IF($A77="","",SUMIFS(Prices!$F$5:$F$204,Prices!$C$5:$C$204,$A77))</f>
        <v/>
      </c>
      <c r="R77" s="17">
        <f>IF($A77="","",COUNTIFS(Prices!$C$5:$C$204,$A77))</f>
        <v/>
      </c>
      <c r="S77" s="21">
        <f>IF($A77="","",IF($J77&gt;=$E$9,"Yes","No - only "&amp;$J77&amp;" so far"))</f>
        <v/>
      </c>
      <c r="T77" s="13" t="n"/>
      <c r="U77" s="13" t="n"/>
      <c r="V77" s="13" t="n"/>
      <c r="W77" s="13" t="n"/>
      <c r="X77" s="13" t="n"/>
      <c r="Y77" s="22" t="n"/>
      <c r="Z77" s="22" t="n"/>
      <c r="AA77" s="13" t="n"/>
    </row>
    <row r="78">
      <c r="A78" s="13" t="n"/>
      <c r="B78" s="9">
        <f>IF($A78="","",IFERROR(COUNTIFS(Deliveries!$B$5:$B$204,$A78,Deliveries!$H$5:$H$204,"No")/COUNTIFS(Deliveries!$B$5:$B$204,$A78),0))</f>
        <v/>
      </c>
      <c r="C78" s="9">
        <f>IF($A78="","",IFERROR(SUMIFS(Quality!$F$5:$F$204,Quality!$B$5:$B$204,$A78)/SUMIFS(Quality!$E$5:$E$204,Quality!$B$5:$B$204,$A78),0))</f>
        <v/>
      </c>
      <c r="D78" s="14">
        <f>IF($A78="","",IFERROR(SUMIFS(Prices!$F$5:$F$204,Prices!$C$5:$C$204,$A78)/SUMIFS(Prices!$J$5:$J$204,Prices!$C$5:$C$204,$A78),1))</f>
        <v/>
      </c>
      <c r="E78" s="15">
        <f>IF($A78="","",ROUND(($G78*$B$5+$H78*$B$6+$I78*$B$7)*100,0))</f>
        <v/>
      </c>
      <c r="F78" s="10">
        <f>IF($A78="","",IF($J78&lt;$E$9,"Not rated",IF($E78&gt;=$E$6,"A",IF($E78&gt;=$E$7,"B",IF($E78&gt;=$E$8,"C","D")))))</f>
        <v/>
      </c>
      <c r="G78" s="16">
        <f>IF($A78="","",$B78)</f>
        <v/>
      </c>
      <c r="H78" s="16">
        <f>IF($A78="","",IFERROR(MAX(0,1-$C78/$E$5),0))</f>
        <v/>
      </c>
      <c r="I78" s="16">
        <f>IF($A78="","",MAX(0,2-$D78))</f>
        <v/>
      </c>
      <c r="J78" s="17">
        <f>IF($A78="","",COUNTIFS(Deliveries!$B$5:$B$204,$A78))</f>
        <v/>
      </c>
      <c r="K78" s="17">
        <f>IF($A78="","",COUNTIFS(Deliveries!$B$5:$B$204,$A78,Deliveries!$H$5:$H$204,"Yes"))</f>
        <v/>
      </c>
      <c r="L78" s="18">
        <f>IF($A78="","",IFERROR(AVERAGEIFS(Deliveries!$I$5:$I$204,Deliveries!$B$5:$B$204,$A78,Deliveries!$H$5:$H$204,"Yes"),0))</f>
        <v/>
      </c>
      <c r="M78" s="17">
        <f>IF($A78="","",SUMIFS(Quality!$E$5:$E$204,Quality!$B$5:$B$204,$A78))</f>
        <v/>
      </c>
      <c r="N78" s="17">
        <f>IF($A78="","",SUMIFS(Quality!$F$5:$F$204,Quality!$B$5:$B$204,$A78))</f>
        <v/>
      </c>
      <c r="O78" s="19">
        <f>IF($A78="","",SUMIFS(Quality!$K$5:$K$204,Quality!$B$5:$B$204,$A78))</f>
        <v/>
      </c>
      <c r="P78" s="20">
        <f>IF($A78="","",SUMIFS(Quality!$L$5:$L$204,Quality!$B$5:$B$204,$A78))</f>
        <v/>
      </c>
      <c r="Q78" s="19">
        <f>IF($A78="","",SUMIFS(Prices!$F$5:$F$204,Prices!$C$5:$C$204,$A78))</f>
        <v/>
      </c>
      <c r="R78" s="17">
        <f>IF($A78="","",COUNTIFS(Prices!$C$5:$C$204,$A78))</f>
        <v/>
      </c>
      <c r="S78" s="21">
        <f>IF($A78="","",IF($J78&gt;=$E$9,"Yes","No - only "&amp;$J78&amp;" so far"))</f>
        <v/>
      </c>
      <c r="T78" s="13" t="n"/>
      <c r="U78" s="13" t="n"/>
      <c r="V78" s="13" t="n"/>
      <c r="W78" s="13" t="n"/>
      <c r="X78" s="13" t="n"/>
      <c r="Y78" s="22" t="n"/>
      <c r="Z78" s="22" t="n"/>
      <c r="AA78" s="13" t="n"/>
    </row>
    <row r="79">
      <c r="A79" s="13" t="n"/>
      <c r="B79" s="9">
        <f>IF($A79="","",IFERROR(COUNTIFS(Deliveries!$B$5:$B$204,$A79,Deliveries!$H$5:$H$204,"No")/COUNTIFS(Deliveries!$B$5:$B$204,$A79),0))</f>
        <v/>
      </c>
      <c r="C79" s="9">
        <f>IF($A79="","",IFERROR(SUMIFS(Quality!$F$5:$F$204,Quality!$B$5:$B$204,$A79)/SUMIFS(Quality!$E$5:$E$204,Quality!$B$5:$B$204,$A79),0))</f>
        <v/>
      </c>
      <c r="D79" s="14">
        <f>IF($A79="","",IFERROR(SUMIFS(Prices!$F$5:$F$204,Prices!$C$5:$C$204,$A79)/SUMIFS(Prices!$J$5:$J$204,Prices!$C$5:$C$204,$A79),1))</f>
        <v/>
      </c>
      <c r="E79" s="15">
        <f>IF($A79="","",ROUND(($G79*$B$5+$H79*$B$6+$I79*$B$7)*100,0))</f>
        <v/>
      </c>
      <c r="F79" s="10">
        <f>IF($A79="","",IF($J79&lt;$E$9,"Not rated",IF($E79&gt;=$E$6,"A",IF($E79&gt;=$E$7,"B",IF($E79&gt;=$E$8,"C","D")))))</f>
        <v/>
      </c>
      <c r="G79" s="16">
        <f>IF($A79="","",$B79)</f>
        <v/>
      </c>
      <c r="H79" s="16">
        <f>IF($A79="","",IFERROR(MAX(0,1-$C79/$E$5),0))</f>
        <v/>
      </c>
      <c r="I79" s="16">
        <f>IF($A79="","",MAX(0,2-$D79))</f>
        <v/>
      </c>
      <c r="J79" s="17">
        <f>IF($A79="","",COUNTIFS(Deliveries!$B$5:$B$204,$A79))</f>
        <v/>
      </c>
      <c r="K79" s="17">
        <f>IF($A79="","",COUNTIFS(Deliveries!$B$5:$B$204,$A79,Deliveries!$H$5:$H$204,"Yes"))</f>
        <v/>
      </c>
      <c r="L79" s="18">
        <f>IF($A79="","",IFERROR(AVERAGEIFS(Deliveries!$I$5:$I$204,Deliveries!$B$5:$B$204,$A79,Deliveries!$H$5:$H$204,"Yes"),0))</f>
        <v/>
      </c>
      <c r="M79" s="17">
        <f>IF($A79="","",SUMIFS(Quality!$E$5:$E$204,Quality!$B$5:$B$204,$A79))</f>
        <v/>
      </c>
      <c r="N79" s="17">
        <f>IF($A79="","",SUMIFS(Quality!$F$5:$F$204,Quality!$B$5:$B$204,$A79))</f>
        <v/>
      </c>
      <c r="O79" s="19">
        <f>IF($A79="","",SUMIFS(Quality!$K$5:$K$204,Quality!$B$5:$B$204,$A79))</f>
        <v/>
      </c>
      <c r="P79" s="20">
        <f>IF($A79="","",SUMIFS(Quality!$L$5:$L$204,Quality!$B$5:$B$204,$A79))</f>
        <v/>
      </c>
      <c r="Q79" s="19">
        <f>IF($A79="","",SUMIFS(Prices!$F$5:$F$204,Prices!$C$5:$C$204,$A79))</f>
        <v/>
      </c>
      <c r="R79" s="17">
        <f>IF($A79="","",COUNTIFS(Prices!$C$5:$C$204,$A79))</f>
        <v/>
      </c>
      <c r="S79" s="21">
        <f>IF($A79="","",IF($J79&gt;=$E$9,"Yes","No - only "&amp;$J79&amp;" so far"))</f>
        <v/>
      </c>
      <c r="T79" s="13" t="n"/>
      <c r="U79" s="13" t="n"/>
      <c r="V79" s="13" t="n"/>
      <c r="W79" s="13" t="n"/>
      <c r="X79" s="13" t="n"/>
      <c r="Y79" s="22" t="n"/>
      <c r="Z79" s="22" t="n"/>
      <c r="AA79" s="13" t="n"/>
    </row>
    <row r="80">
      <c r="A80" s="13" t="n"/>
      <c r="B80" s="9">
        <f>IF($A80="","",IFERROR(COUNTIFS(Deliveries!$B$5:$B$204,$A80,Deliveries!$H$5:$H$204,"No")/COUNTIFS(Deliveries!$B$5:$B$204,$A80),0))</f>
        <v/>
      </c>
      <c r="C80" s="9">
        <f>IF($A80="","",IFERROR(SUMIFS(Quality!$F$5:$F$204,Quality!$B$5:$B$204,$A80)/SUMIFS(Quality!$E$5:$E$204,Quality!$B$5:$B$204,$A80),0))</f>
        <v/>
      </c>
      <c r="D80" s="14">
        <f>IF($A80="","",IFERROR(SUMIFS(Prices!$F$5:$F$204,Prices!$C$5:$C$204,$A80)/SUMIFS(Prices!$J$5:$J$204,Prices!$C$5:$C$204,$A80),1))</f>
        <v/>
      </c>
      <c r="E80" s="15">
        <f>IF($A80="","",ROUND(($G80*$B$5+$H80*$B$6+$I80*$B$7)*100,0))</f>
        <v/>
      </c>
      <c r="F80" s="10">
        <f>IF($A80="","",IF($J80&lt;$E$9,"Not rated",IF($E80&gt;=$E$6,"A",IF($E80&gt;=$E$7,"B",IF($E80&gt;=$E$8,"C","D")))))</f>
        <v/>
      </c>
      <c r="G80" s="16">
        <f>IF($A80="","",$B80)</f>
        <v/>
      </c>
      <c r="H80" s="16">
        <f>IF($A80="","",IFERROR(MAX(0,1-$C80/$E$5),0))</f>
        <v/>
      </c>
      <c r="I80" s="16">
        <f>IF($A80="","",MAX(0,2-$D80))</f>
        <v/>
      </c>
      <c r="J80" s="17">
        <f>IF($A80="","",COUNTIFS(Deliveries!$B$5:$B$204,$A80))</f>
        <v/>
      </c>
      <c r="K80" s="17">
        <f>IF($A80="","",COUNTIFS(Deliveries!$B$5:$B$204,$A80,Deliveries!$H$5:$H$204,"Yes"))</f>
        <v/>
      </c>
      <c r="L80" s="18">
        <f>IF($A80="","",IFERROR(AVERAGEIFS(Deliveries!$I$5:$I$204,Deliveries!$B$5:$B$204,$A80,Deliveries!$H$5:$H$204,"Yes"),0))</f>
        <v/>
      </c>
      <c r="M80" s="17">
        <f>IF($A80="","",SUMIFS(Quality!$E$5:$E$204,Quality!$B$5:$B$204,$A80))</f>
        <v/>
      </c>
      <c r="N80" s="17">
        <f>IF($A80="","",SUMIFS(Quality!$F$5:$F$204,Quality!$B$5:$B$204,$A80))</f>
        <v/>
      </c>
      <c r="O80" s="19">
        <f>IF($A80="","",SUMIFS(Quality!$K$5:$K$204,Quality!$B$5:$B$204,$A80))</f>
        <v/>
      </c>
      <c r="P80" s="20">
        <f>IF($A80="","",SUMIFS(Quality!$L$5:$L$204,Quality!$B$5:$B$204,$A80))</f>
        <v/>
      </c>
      <c r="Q80" s="19">
        <f>IF($A80="","",SUMIFS(Prices!$F$5:$F$204,Prices!$C$5:$C$204,$A80))</f>
        <v/>
      </c>
      <c r="R80" s="17">
        <f>IF($A80="","",COUNTIFS(Prices!$C$5:$C$204,$A80))</f>
        <v/>
      </c>
      <c r="S80" s="21">
        <f>IF($A80="","",IF($J80&gt;=$E$9,"Yes","No - only "&amp;$J80&amp;" so far"))</f>
        <v/>
      </c>
      <c r="T80" s="13" t="n"/>
      <c r="U80" s="13" t="n"/>
      <c r="V80" s="13" t="n"/>
      <c r="W80" s="13" t="n"/>
      <c r="X80" s="13" t="n"/>
      <c r="Y80" s="22" t="n"/>
      <c r="Z80" s="22" t="n"/>
      <c r="AA80" s="13" t="n"/>
    </row>
    <row r="81">
      <c r="A81" s="13" t="n"/>
      <c r="B81" s="9">
        <f>IF($A81="","",IFERROR(COUNTIFS(Deliveries!$B$5:$B$204,$A81,Deliveries!$H$5:$H$204,"No")/COUNTIFS(Deliveries!$B$5:$B$204,$A81),0))</f>
        <v/>
      </c>
      <c r="C81" s="9">
        <f>IF($A81="","",IFERROR(SUMIFS(Quality!$F$5:$F$204,Quality!$B$5:$B$204,$A81)/SUMIFS(Quality!$E$5:$E$204,Quality!$B$5:$B$204,$A81),0))</f>
        <v/>
      </c>
      <c r="D81" s="14">
        <f>IF($A81="","",IFERROR(SUMIFS(Prices!$F$5:$F$204,Prices!$C$5:$C$204,$A81)/SUMIFS(Prices!$J$5:$J$204,Prices!$C$5:$C$204,$A81),1))</f>
        <v/>
      </c>
      <c r="E81" s="15">
        <f>IF($A81="","",ROUND(($G81*$B$5+$H81*$B$6+$I81*$B$7)*100,0))</f>
        <v/>
      </c>
      <c r="F81" s="10">
        <f>IF($A81="","",IF($J81&lt;$E$9,"Not rated",IF($E81&gt;=$E$6,"A",IF($E81&gt;=$E$7,"B",IF($E81&gt;=$E$8,"C","D")))))</f>
        <v/>
      </c>
      <c r="G81" s="16">
        <f>IF($A81="","",$B81)</f>
        <v/>
      </c>
      <c r="H81" s="16">
        <f>IF($A81="","",IFERROR(MAX(0,1-$C81/$E$5),0))</f>
        <v/>
      </c>
      <c r="I81" s="16">
        <f>IF($A81="","",MAX(0,2-$D81))</f>
        <v/>
      </c>
      <c r="J81" s="17">
        <f>IF($A81="","",COUNTIFS(Deliveries!$B$5:$B$204,$A81))</f>
        <v/>
      </c>
      <c r="K81" s="17">
        <f>IF($A81="","",COUNTIFS(Deliveries!$B$5:$B$204,$A81,Deliveries!$H$5:$H$204,"Yes"))</f>
        <v/>
      </c>
      <c r="L81" s="18">
        <f>IF($A81="","",IFERROR(AVERAGEIFS(Deliveries!$I$5:$I$204,Deliveries!$B$5:$B$204,$A81,Deliveries!$H$5:$H$204,"Yes"),0))</f>
        <v/>
      </c>
      <c r="M81" s="17">
        <f>IF($A81="","",SUMIFS(Quality!$E$5:$E$204,Quality!$B$5:$B$204,$A81))</f>
        <v/>
      </c>
      <c r="N81" s="17">
        <f>IF($A81="","",SUMIFS(Quality!$F$5:$F$204,Quality!$B$5:$B$204,$A81))</f>
        <v/>
      </c>
      <c r="O81" s="19">
        <f>IF($A81="","",SUMIFS(Quality!$K$5:$K$204,Quality!$B$5:$B$204,$A81))</f>
        <v/>
      </c>
      <c r="P81" s="20">
        <f>IF($A81="","",SUMIFS(Quality!$L$5:$L$204,Quality!$B$5:$B$204,$A81))</f>
        <v/>
      </c>
      <c r="Q81" s="19">
        <f>IF($A81="","",SUMIFS(Prices!$F$5:$F$204,Prices!$C$5:$C$204,$A81))</f>
        <v/>
      </c>
      <c r="R81" s="17">
        <f>IF($A81="","",COUNTIFS(Prices!$C$5:$C$204,$A81))</f>
        <v/>
      </c>
      <c r="S81" s="21">
        <f>IF($A81="","",IF($J81&gt;=$E$9,"Yes","No - only "&amp;$J81&amp;" so far"))</f>
        <v/>
      </c>
      <c r="T81" s="13" t="n"/>
      <c r="U81" s="13" t="n"/>
      <c r="V81" s="13" t="n"/>
      <c r="W81" s="13" t="n"/>
      <c r="X81" s="13" t="n"/>
      <c r="Y81" s="22" t="n"/>
      <c r="Z81" s="22" t="n"/>
      <c r="AA81" s="13" t="n"/>
    </row>
    <row r="82">
      <c r="A82" s="13" t="n"/>
      <c r="B82" s="9">
        <f>IF($A82="","",IFERROR(COUNTIFS(Deliveries!$B$5:$B$204,$A82,Deliveries!$H$5:$H$204,"No")/COUNTIFS(Deliveries!$B$5:$B$204,$A82),0))</f>
        <v/>
      </c>
      <c r="C82" s="9">
        <f>IF($A82="","",IFERROR(SUMIFS(Quality!$F$5:$F$204,Quality!$B$5:$B$204,$A82)/SUMIFS(Quality!$E$5:$E$204,Quality!$B$5:$B$204,$A82),0))</f>
        <v/>
      </c>
      <c r="D82" s="14">
        <f>IF($A82="","",IFERROR(SUMIFS(Prices!$F$5:$F$204,Prices!$C$5:$C$204,$A82)/SUMIFS(Prices!$J$5:$J$204,Prices!$C$5:$C$204,$A82),1))</f>
        <v/>
      </c>
      <c r="E82" s="15">
        <f>IF($A82="","",ROUND(($G82*$B$5+$H82*$B$6+$I82*$B$7)*100,0))</f>
        <v/>
      </c>
      <c r="F82" s="10">
        <f>IF($A82="","",IF($J82&lt;$E$9,"Not rated",IF($E82&gt;=$E$6,"A",IF($E82&gt;=$E$7,"B",IF($E82&gt;=$E$8,"C","D")))))</f>
        <v/>
      </c>
      <c r="G82" s="16">
        <f>IF($A82="","",$B82)</f>
        <v/>
      </c>
      <c r="H82" s="16">
        <f>IF($A82="","",IFERROR(MAX(0,1-$C82/$E$5),0))</f>
        <v/>
      </c>
      <c r="I82" s="16">
        <f>IF($A82="","",MAX(0,2-$D82))</f>
        <v/>
      </c>
      <c r="J82" s="17">
        <f>IF($A82="","",COUNTIFS(Deliveries!$B$5:$B$204,$A82))</f>
        <v/>
      </c>
      <c r="K82" s="17">
        <f>IF($A82="","",COUNTIFS(Deliveries!$B$5:$B$204,$A82,Deliveries!$H$5:$H$204,"Yes"))</f>
        <v/>
      </c>
      <c r="L82" s="18">
        <f>IF($A82="","",IFERROR(AVERAGEIFS(Deliveries!$I$5:$I$204,Deliveries!$B$5:$B$204,$A82,Deliveries!$H$5:$H$204,"Yes"),0))</f>
        <v/>
      </c>
      <c r="M82" s="17">
        <f>IF($A82="","",SUMIFS(Quality!$E$5:$E$204,Quality!$B$5:$B$204,$A82))</f>
        <v/>
      </c>
      <c r="N82" s="17">
        <f>IF($A82="","",SUMIFS(Quality!$F$5:$F$204,Quality!$B$5:$B$204,$A82))</f>
        <v/>
      </c>
      <c r="O82" s="19">
        <f>IF($A82="","",SUMIFS(Quality!$K$5:$K$204,Quality!$B$5:$B$204,$A82))</f>
        <v/>
      </c>
      <c r="P82" s="20">
        <f>IF($A82="","",SUMIFS(Quality!$L$5:$L$204,Quality!$B$5:$B$204,$A82))</f>
        <v/>
      </c>
      <c r="Q82" s="19">
        <f>IF($A82="","",SUMIFS(Prices!$F$5:$F$204,Prices!$C$5:$C$204,$A82))</f>
        <v/>
      </c>
      <c r="R82" s="17">
        <f>IF($A82="","",COUNTIFS(Prices!$C$5:$C$204,$A82))</f>
        <v/>
      </c>
      <c r="S82" s="21">
        <f>IF($A82="","",IF($J82&gt;=$E$9,"Yes","No - only "&amp;$J82&amp;" so far"))</f>
        <v/>
      </c>
      <c r="T82" s="13" t="n"/>
      <c r="U82" s="13" t="n"/>
      <c r="V82" s="13" t="n"/>
      <c r="W82" s="13" t="n"/>
      <c r="X82" s="13" t="n"/>
      <c r="Y82" s="22" t="n"/>
      <c r="Z82" s="22" t="n"/>
      <c r="AA82" s="13" t="n"/>
    </row>
    <row r="83">
      <c r="A83" s="13" t="n"/>
      <c r="B83" s="9">
        <f>IF($A83="","",IFERROR(COUNTIFS(Deliveries!$B$5:$B$204,$A83,Deliveries!$H$5:$H$204,"No")/COUNTIFS(Deliveries!$B$5:$B$204,$A83),0))</f>
        <v/>
      </c>
      <c r="C83" s="9">
        <f>IF($A83="","",IFERROR(SUMIFS(Quality!$F$5:$F$204,Quality!$B$5:$B$204,$A83)/SUMIFS(Quality!$E$5:$E$204,Quality!$B$5:$B$204,$A83),0))</f>
        <v/>
      </c>
      <c r="D83" s="14">
        <f>IF($A83="","",IFERROR(SUMIFS(Prices!$F$5:$F$204,Prices!$C$5:$C$204,$A83)/SUMIFS(Prices!$J$5:$J$204,Prices!$C$5:$C$204,$A83),1))</f>
        <v/>
      </c>
      <c r="E83" s="15">
        <f>IF($A83="","",ROUND(($G83*$B$5+$H83*$B$6+$I83*$B$7)*100,0))</f>
        <v/>
      </c>
      <c r="F83" s="10">
        <f>IF($A83="","",IF($J83&lt;$E$9,"Not rated",IF($E83&gt;=$E$6,"A",IF($E83&gt;=$E$7,"B",IF($E83&gt;=$E$8,"C","D")))))</f>
        <v/>
      </c>
      <c r="G83" s="16">
        <f>IF($A83="","",$B83)</f>
        <v/>
      </c>
      <c r="H83" s="16">
        <f>IF($A83="","",IFERROR(MAX(0,1-$C83/$E$5),0))</f>
        <v/>
      </c>
      <c r="I83" s="16">
        <f>IF($A83="","",MAX(0,2-$D83))</f>
        <v/>
      </c>
      <c r="J83" s="17">
        <f>IF($A83="","",COUNTIFS(Deliveries!$B$5:$B$204,$A83))</f>
        <v/>
      </c>
      <c r="K83" s="17">
        <f>IF($A83="","",COUNTIFS(Deliveries!$B$5:$B$204,$A83,Deliveries!$H$5:$H$204,"Yes"))</f>
        <v/>
      </c>
      <c r="L83" s="18">
        <f>IF($A83="","",IFERROR(AVERAGEIFS(Deliveries!$I$5:$I$204,Deliveries!$B$5:$B$204,$A83,Deliveries!$H$5:$H$204,"Yes"),0))</f>
        <v/>
      </c>
      <c r="M83" s="17">
        <f>IF($A83="","",SUMIFS(Quality!$E$5:$E$204,Quality!$B$5:$B$204,$A83))</f>
        <v/>
      </c>
      <c r="N83" s="17">
        <f>IF($A83="","",SUMIFS(Quality!$F$5:$F$204,Quality!$B$5:$B$204,$A83))</f>
        <v/>
      </c>
      <c r="O83" s="19">
        <f>IF($A83="","",SUMIFS(Quality!$K$5:$K$204,Quality!$B$5:$B$204,$A83))</f>
        <v/>
      </c>
      <c r="P83" s="20">
        <f>IF($A83="","",SUMIFS(Quality!$L$5:$L$204,Quality!$B$5:$B$204,$A83))</f>
        <v/>
      </c>
      <c r="Q83" s="19">
        <f>IF($A83="","",SUMIFS(Prices!$F$5:$F$204,Prices!$C$5:$C$204,$A83))</f>
        <v/>
      </c>
      <c r="R83" s="17">
        <f>IF($A83="","",COUNTIFS(Prices!$C$5:$C$204,$A83))</f>
        <v/>
      </c>
      <c r="S83" s="21">
        <f>IF($A83="","",IF($J83&gt;=$E$9,"Yes","No - only "&amp;$J83&amp;" so far"))</f>
        <v/>
      </c>
      <c r="T83" s="13" t="n"/>
      <c r="U83" s="13" t="n"/>
      <c r="V83" s="13" t="n"/>
      <c r="W83" s="13" t="n"/>
      <c r="X83" s="13" t="n"/>
      <c r="Y83" s="22" t="n"/>
      <c r="Z83" s="22" t="n"/>
      <c r="AA83" s="13" t="n"/>
    </row>
    <row r="84">
      <c r="A84" s="13" t="n"/>
      <c r="B84" s="9">
        <f>IF($A84="","",IFERROR(COUNTIFS(Deliveries!$B$5:$B$204,$A84,Deliveries!$H$5:$H$204,"No")/COUNTIFS(Deliveries!$B$5:$B$204,$A84),0))</f>
        <v/>
      </c>
      <c r="C84" s="9">
        <f>IF($A84="","",IFERROR(SUMIFS(Quality!$F$5:$F$204,Quality!$B$5:$B$204,$A84)/SUMIFS(Quality!$E$5:$E$204,Quality!$B$5:$B$204,$A84),0))</f>
        <v/>
      </c>
      <c r="D84" s="14">
        <f>IF($A84="","",IFERROR(SUMIFS(Prices!$F$5:$F$204,Prices!$C$5:$C$204,$A84)/SUMIFS(Prices!$J$5:$J$204,Prices!$C$5:$C$204,$A84),1))</f>
        <v/>
      </c>
      <c r="E84" s="15">
        <f>IF($A84="","",ROUND(($G84*$B$5+$H84*$B$6+$I84*$B$7)*100,0))</f>
        <v/>
      </c>
      <c r="F84" s="10">
        <f>IF($A84="","",IF($J84&lt;$E$9,"Not rated",IF($E84&gt;=$E$6,"A",IF($E84&gt;=$E$7,"B",IF($E84&gt;=$E$8,"C","D")))))</f>
        <v/>
      </c>
      <c r="G84" s="16">
        <f>IF($A84="","",$B84)</f>
        <v/>
      </c>
      <c r="H84" s="16">
        <f>IF($A84="","",IFERROR(MAX(0,1-$C84/$E$5),0))</f>
        <v/>
      </c>
      <c r="I84" s="16">
        <f>IF($A84="","",MAX(0,2-$D84))</f>
        <v/>
      </c>
      <c r="J84" s="17">
        <f>IF($A84="","",COUNTIFS(Deliveries!$B$5:$B$204,$A84))</f>
        <v/>
      </c>
      <c r="K84" s="17">
        <f>IF($A84="","",COUNTIFS(Deliveries!$B$5:$B$204,$A84,Deliveries!$H$5:$H$204,"Yes"))</f>
        <v/>
      </c>
      <c r="L84" s="18">
        <f>IF($A84="","",IFERROR(AVERAGEIFS(Deliveries!$I$5:$I$204,Deliveries!$B$5:$B$204,$A84,Deliveries!$H$5:$H$204,"Yes"),0))</f>
        <v/>
      </c>
      <c r="M84" s="17">
        <f>IF($A84="","",SUMIFS(Quality!$E$5:$E$204,Quality!$B$5:$B$204,$A84))</f>
        <v/>
      </c>
      <c r="N84" s="17">
        <f>IF($A84="","",SUMIFS(Quality!$F$5:$F$204,Quality!$B$5:$B$204,$A84))</f>
        <v/>
      </c>
      <c r="O84" s="19">
        <f>IF($A84="","",SUMIFS(Quality!$K$5:$K$204,Quality!$B$5:$B$204,$A84))</f>
        <v/>
      </c>
      <c r="P84" s="20">
        <f>IF($A84="","",SUMIFS(Quality!$L$5:$L$204,Quality!$B$5:$B$204,$A84))</f>
        <v/>
      </c>
      <c r="Q84" s="19">
        <f>IF($A84="","",SUMIFS(Prices!$F$5:$F$204,Prices!$C$5:$C$204,$A84))</f>
        <v/>
      </c>
      <c r="R84" s="17">
        <f>IF($A84="","",COUNTIFS(Prices!$C$5:$C$204,$A84))</f>
        <v/>
      </c>
      <c r="S84" s="21">
        <f>IF($A84="","",IF($J84&gt;=$E$9,"Yes","No - only "&amp;$J84&amp;" so far"))</f>
        <v/>
      </c>
      <c r="T84" s="13" t="n"/>
      <c r="U84" s="13" t="n"/>
      <c r="V84" s="13" t="n"/>
      <c r="W84" s="13" t="n"/>
      <c r="X84" s="13" t="n"/>
      <c r="Y84" s="22" t="n"/>
      <c r="Z84" s="22" t="n"/>
      <c r="AA84" s="13" t="n"/>
    </row>
    <row r="85">
      <c r="A85" s="13" t="n"/>
      <c r="B85" s="9">
        <f>IF($A85="","",IFERROR(COUNTIFS(Deliveries!$B$5:$B$204,$A85,Deliveries!$H$5:$H$204,"No")/COUNTIFS(Deliveries!$B$5:$B$204,$A85),0))</f>
        <v/>
      </c>
      <c r="C85" s="9">
        <f>IF($A85="","",IFERROR(SUMIFS(Quality!$F$5:$F$204,Quality!$B$5:$B$204,$A85)/SUMIFS(Quality!$E$5:$E$204,Quality!$B$5:$B$204,$A85),0))</f>
        <v/>
      </c>
      <c r="D85" s="14">
        <f>IF($A85="","",IFERROR(SUMIFS(Prices!$F$5:$F$204,Prices!$C$5:$C$204,$A85)/SUMIFS(Prices!$J$5:$J$204,Prices!$C$5:$C$204,$A85),1))</f>
        <v/>
      </c>
      <c r="E85" s="15">
        <f>IF($A85="","",ROUND(($G85*$B$5+$H85*$B$6+$I85*$B$7)*100,0))</f>
        <v/>
      </c>
      <c r="F85" s="10">
        <f>IF($A85="","",IF($J85&lt;$E$9,"Not rated",IF($E85&gt;=$E$6,"A",IF($E85&gt;=$E$7,"B",IF($E85&gt;=$E$8,"C","D")))))</f>
        <v/>
      </c>
      <c r="G85" s="16">
        <f>IF($A85="","",$B85)</f>
        <v/>
      </c>
      <c r="H85" s="16">
        <f>IF($A85="","",IFERROR(MAX(0,1-$C85/$E$5),0))</f>
        <v/>
      </c>
      <c r="I85" s="16">
        <f>IF($A85="","",MAX(0,2-$D85))</f>
        <v/>
      </c>
      <c r="J85" s="17">
        <f>IF($A85="","",COUNTIFS(Deliveries!$B$5:$B$204,$A85))</f>
        <v/>
      </c>
      <c r="K85" s="17">
        <f>IF($A85="","",COUNTIFS(Deliveries!$B$5:$B$204,$A85,Deliveries!$H$5:$H$204,"Yes"))</f>
        <v/>
      </c>
      <c r="L85" s="18">
        <f>IF($A85="","",IFERROR(AVERAGEIFS(Deliveries!$I$5:$I$204,Deliveries!$B$5:$B$204,$A85,Deliveries!$H$5:$H$204,"Yes"),0))</f>
        <v/>
      </c>
      <c r="M85" s="17">
        <f>IF($A85="","",SUMIFS(Quality!$E$5:$E$204,Quality!$B$5:$B$204,$A85))</f>
        <v/>
      </c>
      <c r="N85" s="17">
        <f>IF($A85="","",SUMIFS(Quality!$F$5:$F$204,Quality!$B$5:$B$204,$A85))</f>
        <v/>
      </c>
      <c r="O85" s="19">
        <f>IF($A85="","",SUMIFS(Quality!$K$5:$K$204,Quality!$B$5:$B$204,$A85))</f>
        <v/>
      </c>
      <c r="P85" s="20">
        <f>IF($A85="","",SUMIFS(Quality!$L$5:$L$204,Quality!$B$5:$B$204,$A85))</f>
        <v/>
      </c>
      <c r="Q85" s="19">
        <f>IF($A85="","",SUMIFS(Prices!$F$5:$F$204,Prices!$C$5:$C$204,$A85))</f>
        <v/>
      </c>
      <c r="R85" s="17">
        <f>IF($A85="","",COUNTIFS(Prices!$C$5:$C$204,$A85))</f>
        <v/>
      </c>
      <c r="S85" s="21">
        <f>IF($A85="","",IF($J85&gt;=$E$9,"Yes","No - only "&amp;$J85&amp;" so far"))</f>
        <v/>
      </c>
      <c r="T85" s="13" t="n"/>
      <c r="U85" s="13" t="n"/>
      <c r="V85" s="13" t="n"/>
      <c r="W85" s="13" t="n"/>
      <c r="X85" s="13" t="n"/>
      <c r="Y85" s="22" t="n"/>
      <c r="Z85" s="22" t="n"/>
      <c r="AA85" s="13" t="n"/>
    </row>
    <row r="86">
      <c r="A86" s="13" t="n"/>
      <c r="B86" s="9">
        <f>IF($A86="","",IFERROR(COUNTIFS(Deliveries!$B$5:$B$204,$A86,Deliveries!$H$5:$H$204,"No")/COUNTIFS(Deliveries!$B$5:$B$204,$A86),0))</f>
        <v/>
      </c>
      <c r="C86" s="9">
        <f>IF($A86="","",IFERROR(SUMIFS(Quality!$F$5:$F$204,Quality!$B$5:$B$204,$A86)/SUMIFS(Quality!$E$5:$E$204,Quality!$B$5:$B$204,$A86),0))</f>
        <v/>
      </c>
      <c r="D86" s="14">
        <f>IF($A86="","",IFERROR(SUMIFS(Prices!$F$5:$F$204,Prices!$C$5:$C$204,$A86)/SUMIFS(Prices!$J$5:$J$204,Prices!$C$5:$C$204,$A86),1))</f>
        <v/>
      </c>
      <c r="E86" s="15">
        <f>IF($A86="","",ROUND(($G86*$B$5+$H86*$B$6+$I86*$B$7)*100,0))</f>
        <v/>
      </c>
      <c r="F86" s="10">
        <f>IF($A86="","",IF($J86&lt;$E$9,"Not rated",IF($E86&gt;=$E$6,"A",IF($E86&gt;=$E$7,"B",IF($E86&gt;=$E$8,"C","D")))))</f>
        <v/>
      </c>
      <c r="G86" s="16">
        <f>IF($A86="","",$B86)</f>
        <v/>
      </c>
      <c r="H86" s="16">
        <f>IF($A86="","",IFERROR(MAX(0,1-$C86/$E$5),0))</f>
        <v/>
      </c>
      <c r="I86" s="16">
        <f>IF($A86="","",MAX(0,2-$D86))</f>
        <v/>
      </c>
      <c r="J86" s="17">
        <f>IF($A86="","",COUNTIFS(Deliveries!$B$5:$B$204,$A86))</f>
        <v/>
      </c>
      <c r="K86" s="17">
        <f>IF($A86="","",COUNTIFS(Deliveries!$B$5:$B$204,$A86,Deliveries!$H$5:$H$204,"Yes"))</f>
        <v/>
      </c>
      <c r="L86" s="18">
        <f>IF($A86="","",IFERROR(AVERAGEIFS(Deliveries!$I$5:$I$204,Deliveries!$B$5:$B$204,$A86,Deliveries!$H$5:$H$204,"Yes"),0))</f>
        <v/>
      </c>
      <c r="M86" s="17">
        <f>IF($A86="","",SUMIFS(Quality!$E$5:$E$204,Quality!$B$5:$B$204,$A86))</f>
        <v/>
      </c>
      <c r="N86" s="17">
        <f>IF($A86="","",SUMIFS(Quality!$F$5:$F$204,Quality!$B$5:$B$204,$A86))</f>
        <v/>
      </c>
      <c r="O86" s="19">
        <f>IF($A86="","",SUMIFS(Quality!$K$5:$K$204,Quality!$B$5:$B$204,$A86))</f>
        <v/>
      </c>
      <c r="P86" s="20">
        <f>IF($A86="","",SUMIFS(Quality!$L$5:$L$204,Quality!$B$5:$B$204,$A86))</f>
        <v/>
      </c>
      <c r="Q86" s="19">
        <f>IF($A86="","",SUMIFS(Prices!$F$5:$F$204,Prices!$C$5:$C$204,$A86))</f>
        <v/>
      </c>
      <c r="R86" s="17">
        <f>IF($A86="","",COUNTIFS(Prices!$C$5:$C$204,$A86))</f>
        <v/>
      </c>
      <c r="S86" s="21">
        <f>IF($A86="","",IF($J86&gt;=$E$9,"Yes","No - only "&amp;$J86&amp;" so far"))</f>
        <v/>
      </c>
      <c r="T86" s="13" t="n"/>
      <c r="U86" s="13" t="n"/>
      <c r="V86" s="13" t="n"/>
      <c r="W86" s="13" t="n"/>
      <c r="X86" s="13" t="n"/>
      <c r="Y86" s="22" t="n"/>
      <c r="Z86" s="22" t="n"/>
      <c r="AA86" s="13" t="n"/>
    </row>
    <row r="87">
      <c r="A87" s="13" t="n"/>
      <c r="B87" s="9">
        <f>IF($A87="","",IFERROR(COUNTIFS(Deliveries!$B$5:$B$204,$A87,Deliveries!$H$5:$H$204,"No")/COUNTIFS(Deliveries!$B$5:$B$204,$A87),0))</f>
        <v/>
      </c>
      <c r="C87" s="9">
        <f>IF($A87="","",IFERROR(SUMIFS(Quality!$F$5:$F$204,Quality!$B$5:$B$204,$A87)/SUMIFS(Quality!$E$5:$E$204,Quality!$B$5:$B$204,$A87),0))</f>
        <v/>
      </c>
      <c r="D87" s="14">
        <f>IF($A87="","",IFERROR(SUMIFS(Prices!$F$5:$F$204,Prices!$C$5:$C$204,$A87)/SUMIFS(Prices!$J$5:$J$204,Prices!$C$5:$C$204,$A87),1))</f>
        <v/>
      </c>
      <c r="E87" s="15">
        <f>IF($A87="","",ROUND(($G87*$B$5+$H87*$B$6+$I87*$B$7)*100,0))</f>
        <v/>
      </c>
      <c r="F87" s="10">
        <f>IF($A87="","",IF($J87&lt;$E$9,"Not rated",IF($E87&gt;=$E$6,"A",IF($E87&gt;=$E$7,"B",IF($E87&gt;=$E$8,"C","D")))))</f>
        <v/>
      </c>
      <c r="G87" s="16">
        <f>IF($A87="","",$B87)</f>
        <v/>
      </c>
      <c r="H87" s="16">
        <f>IF($A87="","",IFERROR(MAX(0,1-$C87/$E$5),0))</f>
        <v/>
      </c>
      <c r="I87" s="16">
        <f>IF($A87="","",MAX(0,2-$D87))</f>
        <v/>
      </c>
      <c r="J87" s="17">
        <f>IF($A87="","",COUNTIFS(Deliveries!$B$5:$B$204,$A87))</f>
        <v/>
      </c>
      <c r="K87" s="17">
        <f>IF($A87="","",COUNTIFS(Deliveries!$B$5:$B$204,$A87,Deliveries!$H$5:$H$204,"Yes"))</f>
        <v/>
      </c>
      <c r="L87" s="18">
        <f>IF($A87="","",IFERROR(AVERAGEIFS(Deliveries!$I$5:$I$204,Deliveries!$B$5:$B$204,$A87,Deliveries!$H$5:$H$204,"Yes"),0))</f>
        <v/>
      </c>
      <c r="M87" s="17">
        <f>IF($A87="","",SUMIFS(Quality!$E$5:$E$204,Quality!$B$5:$B$204,$A87))</f>
        <v/>
      </c>
      <c r="N87" s="17">
        <f>IF($A87="","",SUMIFS(Quality!$F$5:$F$204,Quality!$B$5:$B$204,$A87))</f>
        <v/>
      </c>
      <c r="O87" s="19">
        <f>IF($A87="","",SUMIFS(Quality!$K$5:$K$204,Quality!$B$5:$B$204,$A87))</f>
        <v/>
      </c>
      <c r="P87" s="20">
        <f>IF($A87="","",SUMIFS(Quality!$L$5:$L$204,Quality!$B$5:$B$204,$A87))</f>
        <v/>
      </c>
      <c r="Q87" s="19">
        <f>IF($A87="","",SUMIFS(Prices!$F$5:$F$204,Prices!$C$5:$C$204,$A87))</f>
        <v/>
      </c>
      <c r="R87" s="17">
        <f>IF($A87="","",COUNTIFS(Prices!$C$5:$C$204,$A87))</f>
        <v/>
      </c>
      <c r="S87" s="21">
        <f>IF($A87="","",IF($J87&gt;=$E$9,"Yes","No - only "&amp;$J87&amp;" so far"))</f>
        <v/>
      </c>
      <c r="T87" s="13" t="n"/>
      <c r="U87" s="13" t="n"/>
      <c r="V87" s="13" t="n"/>
      <c r="W87" s="13" t="n"/>
      <c r="X87" s="13" t="n"/>
      <c r="Y87" s="22" t="n"/>
      <c r="Z87" s="22" t="n"/>
      <c r="AA87" s="13" t="n"/>
    </row>
    <row r="88">
      <c r="A88" s="13" t="n"/>
      <c r="B88" s="9">
        <f>IF($A88="","",IFERROR(COUNTIFS(Deliveries!$B$5:$B$204,$A88,Deliveries!$H$5:$H$204,"No")/COUNTIFS(Deliveries!$B$5:$B$204,$A88),0))</f>
        <v/>
      </c>
      <c r="C88" s="9">
        <f>IF($A88="","",IFERROR(SUMIFS(Quality!$F$5:$F$204,Quality!$B$5:$B$204,$A88)/SUMIFS(Quality!$E$5:$E$204,Quality!$B$5:$B$204,$A88),0))</f>
        <v/>
      </c>
      <c r="D88" s="14">
        <f>IF($A88="","",IFERROR(SUMIFS(Prices!$F$5:$F$204,Prices!$C$5:$C$204,$A88)/SUMIFS(Prices!$J$5:$J$204,Prices!$C$5:$C$204,$A88),1))</f>
        <v/>
      </c>
      <c r="E88" s="15">
        <f>IF($A88="","",ROUND(($G88*$B$5+$H88*$B$6+$I88*$B$7)*100,0))</f>
        <v/>
      </c>
      <c r="F88" s="10">
        <f>IF($A88="","",IF($J88&lt;$E$9,"Not rated",IF($E88&gt;=$E$6,"A",IF($E88&gt;=$E$7,"B",IF($E88&gt;=$E$8,"C","D")))))</f>
        <v/>
      </c>
      <c r="G88" s="16">
        <f>IF($A88="","",$B88)</f>
        <v/>
      </c>
      <c r="H88" s="16">
        <f>IF($A88="","",IFERROR(MAX(0,1-$C88/$E$5),0))</f>
        <v/>
      </c>
      <c r="I88" s="16">
        <f>IF($A88="","",MAX(0,2-$D88))</f>
        <v/>
      </c>
      <c r="J88" s="17">
        <f>IF($A88="","",COUNTIFS(Deliveries!$B$5:$B$204,$A88))</f>
        <v/>
      </c>
      <c r="K88" s="17">
        <f>IF($A88="","",COUNTIFS(Deliveries!$B$5:$B$204,$A88,Deliveries!$H$5:$H$204,"Yes"))</f>
        <v/>
      </c>
      <c r="L88" s="18">
        <f>IF($A88="","",IFERROR(AVERAGEIFS(Deliveries!$I$5:$I$204,Deliveries!$B$5:$B$204,$A88,Deliveries!$H$5:$H$204,"Yes"),0))</f>
        <v/>
      </c>
      <c r="M88" s="17">
        <f>IF($A88="","",SUMIFS(Quality!$E$5:$E$204,Quality!$B$5:$B$204,$A88))</f>
        <v/>
      </c>
      <c r="N88" s="17">
        <f>IF($A88="","",SUMIFS(Quality!$F$5:$F$204,Quality!$B$5:$B$204,$A88))</f>
        <v/>
      </c>
      <c r="O88" s="19">
        <f>IF($A88="","",SUMIFS(Quality!$K$5:$K$204,Quality!$B$5:$B$204,$A88))</f>
        <v/>
      </c>
      <c r="P88" s="20">
        <f>IF($A88="","",SUMIFS(Quality!$L$5:$L$204,Quality!$B$5:$B$204,$A88))</f>
        <v/>
      </c>
      <c r="Q88" s="19">
        <f>IF($A88="","",SUMIFS(Prices!$F$5:$F$204,Prices!$C$5:$C$204,$A88))</f>
        <v/>
      </c>
      <c r="R88" s="17">
        <f>IF($A88="","",COUNTIFS(Prices!$C$5:$C$204,$A88))</f>
        <v/>
      </c>
      <c r="S88" s="21">
        <f>IF($A88="","",IF($J88&gt;=$E$9,"Yes","No - only "&amp;$J88&amp;" so far"))</f>
        <v/>
      </c>
      <c r="T88" s="13" t="n"/>
      <c r="U88" s="13" t="n"/>
      <c r="V88" s="13" t="n"/>
      <c r="W88" s="13" t="n"/>
      <c r="X88" s="13" t="n"/>
      <c r="Y88" s="22" t="n"/>
      <c r="Z88" s="22" t="n"/>
      <c r="AA88" s="13" t="n"/>
    </row>
    <row r="89">
      <c r="A89" s="13" t="n"/>
      <c r="B89" s="9">
        <f>IF($A89="","",IFERROR(COUNTIFS(Deliveries!$B$5:$B$204,$A89,Deliveries!$H$5:$H$204,"No")/COUNTIFS(Deliveries!$B$5:$B$204,$A89),0))</f>
        <v/>
      </c>
      <c r="C89" s="9">
        <f>IF($A89="","",IFERROR(SUMIFS(Quality!$F$5:$F$204,Quality!$B$5:$B$204,$A89)/SUMIFS(Quality!$E$5:$E$204,Quality!$B$5:$B$204,$A89),0))</f>
        <v/>
      </c>
      <c r="D89" s="14">
        <f>IF($A89="","",IFERROR(SUMIFS(Prices!$F$5:$F$204,Prices!$C$5:$C$204,$A89)/SUMIFS(Prices!$J$5:$J$204,Prices!$C$5:$C$204,$A89),1))</f>
        <v/>
      </c>
      <c r="E89" s="15">
        <f>IF($A89="","",ROUND(($G89*$B$5+$H89*$B$6+$I89*$B$7)*100,0))</f>
        <v/>
      </c>
      <c r="F89" s="10">
        <f>IF($A89="","",IF($J89&lt;$E$9,"Not rated",IF($E89&gt;=$E$6,"A",IF($E89&gt;=$E$7,"B",IF($E89&gt;=$E$8,"C","D")))))</f>
        <v/>
      </c>
      <c r="G89" s="16">
        <f>IF($A89="","",$B89)</f>
        <v/>
      </c>
      <c r="H89" s="16">
        <f>IF($A89="","",IFERROR(MAX(0,1-$C89/$E$5),0))</f>
        <v/>
      </c>
      <c r="I89" s="16">
        <f>IF($A89="","",MAX(0,2-$D89))</f>
        <v/>
      </c>
      <c r="J89" s="17">
        <f>IF($A89="","",COUNTIFS(Deliveries!$B$5:$B$204,$A89))</f>
        <v/>
      </c>
      <c r="K89" s="17">
        <f>IF($A89="","",COUNTIFS(Deliveries!$B$5:$B$204,$A89,Deliveries!$H$5:$H$204,"Yes"))</f>
        <v/>
      </c>
      <c r="L89" s="18">
        <f>IF($A89="","",IFERROR(AVERAGEIFS(Deliveries!$I$5:$I$204,Deliveries!$B$5:$B$204,$A89,Deliveries!$H$5:$H$204,"Yes"),0))</f>
        <v/>
      </c>
      <c r="M89" s="17">
        <f>IF($A89="","",SUMIFS(Quality!$E$5:$E$204,Quality!$B$5:$B$204,$A89))</f>
        <v/>
      </c>
      <c r="N89" s="17">
        <f>IF($A89="","",SUMIFS(Quality!$F$5:$F$204,Quality!$B$5:$B$204,$A89))</f>
        <v/>
      </c>
      <c r="O89" s="19">
        <f>IF($A89="","",SUMIFS(Quality!$K$5:$K$204,Quality!$B$5:$B$204,$A89))</f>
        <v/>
      </c>
      <c r="P89" s="20">
        <f>IF($A89="","",SUMIFS(Quality!$L$5:$L$204,Quality!$B$5:$B$204,$A89))</f>
        <v/>
      </c>
      <c r="Q89" s="19">
        <f>IF($A89="","",SUMIFS(Prices!$F$5:$F$204,Prices!$C$5:$C$204,$A89))</f>
        <v/>
      </c>
      <c r="R89" s="17">
        <f>IF($A89="","",COUNTIFS(Prices!$C$5:$C$204,$A89))</f>
        <v/>
      </c>
      <c r="S89" s="21">
        <f>IF($A89="","",IF($J89&gt;=$E$9,"Yes","No - only "&amp;$J89&amp;" so far"))</f>
        <v/>
      </c>
      <c r="T89" s="13" t="n"/>
      <c r="U89" s="13" t="n"/>
      <c r="V89" s="13" t="n"/>
      <c r="W89" s="13" t="n"/>
      <c r="X89" s="13" t="n"/>
      <c r="Y89" s="22" t="n"/>
      <c r="Z89" s="22" t="n"/>
      <c r="AA89" s="13" t="n"/>
    </row>
    <row r="90">
      <c r="A90" s="13" t="n"/>
      <c r="B90" s="9">
        <f>IF($A90="","",IFERROR(COUNTIFS(Deliveries!$B$5:$B$204,$A90,Deliveries!$H$5:$H$204,"No")/COUNTIFS(Deliveries!$B$5:$B$204,$A90),0))</f>
        <v/>
      </c>
      <c r="C90" s="9">
        <f>IF($A90="","",IFERROR(SUMIFS(Quality!$F$5:$F$204,Quality!$B$5:$B$204,$A90)/SUMIFS(Quality!$E$5:$E$204,Quality!$B$5:$B$204,$A90),0))</f>
        <v/>
      </c>
      <c r="D90" s="14">
        <f>IF($A90="","",IFERROR(SUMIFS(Prices!$F$5:$F$204,Prices!$C$5:$C$204,$A90)/SUMIFS(Prices!$J$5:$J$204,Prices!$C$5:$C$204,$A90),1))</f>
        <v/>
      </c>
      <c r="E90" s="15">
        <f>IF($A90="","",ROUND(($G90*$B$5+$H90*$B$6+$I90*$B$7)*100,0))</f>
        <v/>
      </c>
      <c r="F90" s="10">
        <f>IF($A90="","",IF($J90&lt;$E$9,"Not rated",IF($E90&gt;=$E$6,"A",IF($E90&gt;=$E$7,"B",IF($E90&gt;=$E$8,"C","D")))))</f>
        <v/>
      </c>
      <c r="G90" s="16">
        <f>IF($A90="","",$B90)</f>
        <v/>
      </c>
      <c r="H90" s="16">
        <f>IF($A90="","",IFERROR(MAX(0,1-$C90/$E$5),0))</f>
        <v/>
      </c>
      <c r="I90" s="16">
        <f>IF($A90="","",MAX(0,2-$D90))</f>
        <v/>
      </c>
      <c r="J90" s="17">
        <f>IF($A90="","",COUNTIFS(Deliveries!$B$5:$B$204,$A90))</f>
        <v/>
      </c>
      <c r="K90" s="17">
        <f>IF($A90="","",COUNTIFS(Deliveries!$B$5:$B$204,$A90,Deliveries!$H$5:$H$204,"Yes"))</f>
        <v/>
      </c>
      <c r="L90" s="18">
        <f>IF($A90="","",IFERROR(AVERAGEIFS(Deliveries!$I$5:$I$204,Deliveries!$B$5:$B$204,$A90,Deliveries!$H$5:$H$204,"Yes"),0))</f>
        <v/>
      </c>
      <c r="M90" s="17">
        <f>IF($A90="","",SUMIFS(Quality!$E$5:$E$204,Quality!$B$5:$B$204,$A90))</f>
        <v/>
      </c>
      <c r="N90" s="17">
        <f>IF($A90="","",SUMIFS(Quality!$F$5:$F$204,Quality!$B$5:$B$204,$A90))</f>
        <v/>
      </c>
      <c r="O90" s="19">
        <f>IF($A90="","",SUMIFS(Quality!$K$5:$K$204,Quality!$B$5:$B$204,$A90))</f>
        <v/>
      </c>
      <c r="P90" s="20">
        <f>IF($A90="","",SUMIFS(Quality!$L$5:$L$204,Quality!$B$5:$B$204,$A90))</f>
        <v/>
      </c>
      <c r="Q90" s="19">
        <f>IF($A90="","",SUMIFS(Prices!$F$5:$F$204,Prices!$C$5:$C$204,$A90))</f>
        <v/>
      </c>
      <c r="R90" s="17">
        <f>IF($A90="","",COUNTIFS(Prices!$C$5:$C$204,$A90))</f>
        <v/>
      </c>
      <c r="S90" s="21">
        <f>IF($A90="","",IF($J90&gt;=$E$9,"Yes","No - only "&amp;$J90&amp;" so far"))</f>
        <v/>
      </c>
      <c r="T90" s="13" t="n"/>
      <c r="U90" s="13" t="n"/>
      <c r="V90" s="13" t="n"/>
      <c r="W90" s="13" t="n"/>
      <c r="X90" s="13" t="n"/>
      <c r="Y90" s="22" t="n"/>
      <c r="Z90" s="22" t="n"/>
      <c r="AA90" s="13" t="n"/>
    </row>
    <row r="91">
      <c r="A91" s="13" t="n"/>
      <c r="B91" s="9">
        <f>IF($A91="","",IFERROR(COUNTIFS(Deliveries!$B$5:$B$204,$A91,Deliveries!$H$5:$H$204,"No")/COUNTIFS(Deliveries!$B$5:$B$204,$A91),0))</f>
        <v/>
      </c>
      <c r="C91" s="9">
        <f>IF($A91="","",IFERROR(SUMIFS(Quality!$F$5:$F$204,Quality!$B$5:$B$204,$A91)/SUMIFS(Quality!$E$5:$E$204,Quality!$B$5:$B$204,$A91),0))</f>
        <v/>
      </c>
      <c r="D91" s="14">
        <f>IF($A91="","",IFERROR(SUMIFS(Prices!$F$5:$F$204,Prices!$C$5:$C$204,$A91)/SUMIFS(Prices!$J$5:$J$204,Prices!$C$5:$C$204,$A91),1))</f>
        <v/>
      </c>
      <c r="E91" s="15">
        <f>IF($A91="","",ROUND(($G91*$B$5+$H91*$B$6+$I91*$B$7)*100,0))</f>
        <v/>
      </c>
      <c r="F91" s="10">
        <f>IF($A91="","",IF($J91&lt;$E$9,"Not rated",IF($E91&gt;=$E$6,"A",IF($E91&gt;=$E$7,"B",IF($E91&gt;=$E$8,"C","D")))))</f>
        <v/>
      </c>
      <c r="G91" s="16">
        <f>IF($A91="","",$B91)</f>
        <v/>
      </c>
      <c r="H91" s="16">
        <f>IF($A91="","",IFERROR(MAX(0,1-$C91/$E$5),0))</f>
        <v/>
      </c>
      <c r="I91" s="16">
        <f>IF($A91="","",MAX(0,2-$D91))</f>
        <v/>
      </c>
      <c r="J91" s="17">
        <f>IF($A91="","",COUNTIFS(Deliveries!$B$5:$B$204,$A91))</f>
        <v/>
      </c>
      <c r="K91" s="17">
        <f>IF($A91="","",COUNTIFS(Deliveries!$B$5:$B$204,$A91,Deliveries!$H$5:$H$204,"Yes"))</f>
        <v/>
      </c>
      <c r="L91" s="18">
        <f>IF($A91="","",IFERROR(AVERAGEIFS(Deliveries!$I$5:$I$204,Deliveries!$B$5:$B$204,$A91,Deliveries!$H$5:$H$204,"Yes"),0))</f>
        <v/>
      </c>
      <c r="M91" s="17">
        <f>IF($A91="","",SUMIFS(Quality!$E$5:$E$204,Quality!$B$5:$B$204,$A91))</f>
        <v/>
      </c>
      <c r="N91" s="17">
        <f>IF($A91="","",SUMIFS(Quality!$F$5:$F$204,Quality!$B$5:$B$204,$A91))</f>
        <v/>
      </c>
      <c r="O91" s="19">
        <f>IF($A91="","",SUMIFS(Quality!$K$5:$K$204,Quality!$B$5:$B$204,$A91))</f>
        <v/>
      </c>
      <c r="P91" s="20">
        <f>IF($A91="","",SUMIFS(Quality!$L$5:$L$204,Quality!$B$5:$B$204,$A91))</f>
        <v/>
      </c>
      <c r="Q91" s="19">
        <f>IF($A91="","",SUMIFS(Prices!$F$5:$F$204,Prices!$C$5:$C$204,$A91))</f>
        <v/>
      </c>
      <c r="R91" s="17">
        <f>IF($A91="","",COUNTIFS(Prices!$C$5:$C$204,$A91))</f>
        <v/>
      </c>
      <c r="S91" s="21">
        <f>IF($A91="","",IF($J91&gt;=$E$9,"Yes","No - only "&amp;$J91&amp;" so far"))</f>
        <v/>
      </c>
      <c r="T91" s="13" t="n"/>
      <c r="U91" s="13" t="n"/>
      <c r="V91" s="13" t="n"/>
      <c r="W91" s="13" t="n"/>
      <c r="X91" s="13" t="n"/>
      <c r="Y91" s="22" t="n"/>
      <c r="Z91" s="22" t="n"/>
      <c r="AA91" s="13" t="n"/>
    </row>
    <row r="92">
      <c r="A92" s="13" t="n"/>
      <c r="B92" s="9">
        <f>IF($A92="","",IFERROR(COUNTIFS(Deliveries!$B$5:$B$204,$A92,Deliveries!$H$5:$H$204,"No")/COUNTIFS(Deliveries!$B$5:$B$204,$A92),0))</f>
        <v/>
      </c>
      <c r="C92" s="9">
        <f>IF($A92="","",IFERROR(SUMIFS(Quality!$F$5:$F$204,Quality!$B$5:$B$204,$A92)/SUMIFS(Quality!$E$5:$E$204,Quality!$B$5:$B$204,$A92),0))</f>
        <v/>
      </c>
      <c r="D92" s="14">
        <f>IF($A92="","",IFERROR(SUMIFS(Prices!$F$5:$F$204,Prices!$C$5:$C$204,$A92)/SUMIFS(Prices!$J$5:$J$204,Prices!$C$5:$C$204,$A92),1))</f>
        <v/>
      </c>
      <c r="E92" s="15">
        <f>IF($A92="","",ROUND(($G92*$B$5+$H92*$B$6+$I92*$B$7)*100,0))</f>
        <v/>
      </c>
      <c r="F92" s="10">
        <f>IF($A92="","",IF($J92&lt;$E$9,"Not rated",IF($E92&gt;=$E$6,"A",IF($E92&gt;=$E$7,"B",IF($E92&gt;=$E$8,"C","D")))))</f>
        <v/>
      </c>
      <c r="G92" s="16">
        <f>IF($A92="","",$B92)</f>
        <v/>
      </c>
      <c r="H92" s="16">
        <f>IF($A92="","",IFERROR(MAX(0,1-$C92/$E$5),0))</f>
        <v/>
      </c>
      <c r="I92" s="16">
        <f>IF($A92="","",MAX(0,2-$D92))</f>
        <v/>
      </c>
      <c r="J92" s="17">
        <f>IF($A92="","",COUNTIFS(Deliveries!$B$5:$B$204,$A92))</f>
        <v/>
      </c>
      <c r="K92" s="17">
        <f>IF($A92="","",COUNTIFS(Deliveries!$B$5:$B$204,$A92,Deliveries!$H$5:$H$204,"Yes"))</f>
        <v/>
      </c>
      <c r="L92" s="18">
        <f>IF($A92="","",IFERROR(AVERAGEIFS(Deliveries!$I$5:$I$204,Deliveries!$B$5:$B$204,$A92,Deliveries!$H$5:$H$204,"Yes"),0))</f>
        <v/>
      </c>
      <c r="M92" s="17">
        <f>IF($A92="","",SUMIFS(Quality!$E$5:$E$204,Quality!$B$5:$B$204,$A92))</f>
        <v/>
      </c>
      <c r="N92" s="17">
        <f>IF($A92="","",SUMIFS(Quality!$F$5:$F$204,Quality!$B$5:$B$204,$A92))</f>
        <v/>
      </c>
      <c r="O92" s="19">
        <f>IF($A92="","",SUMIFS(Quality!$K$5:$K$204,Quality!$B$5:$B$204,$A92))</f>
        <v/>
      </c>
      <c r="P92" s="20">
        <f>IF($A92="","",SUMIFS(Quality!$L$5:$L$204,Quality!$B$5:$B$204,$A92))</f>
        <v/>
      </c>
      <c r="Q92" s="19">
        <f>IF($A92="","",SUMIFS(Prices!$F$5:$F$204,Prices!$C$5:$C$204,$A92))</f>
        <v/>
      </c>
      <c r="R92" s="17">
        <f>IF($A92="","",COUNTIFS(Prices!$C$5:$C$204,$A92))</f>
        <v/>
      </c>
      <c r="S92" s="21">
        <f>IF($A92="","",IF($J92&gt;=$E$9,"Yes","No - only "&amp;$J92&amp;" so far"))</f>
        <v/>
      </c>
      <c r="T92" s="13" t="n"/>
      <c r="U92" s="13" t="n"/>
      <c r="V92" s="13" t="n"/>
      <c r="W92" s="13" t="n"/>
      <c r="X92" s="13" t="n"/>
      <c r="Y92" s="22" t="n"/>
      <c r="Z92" s="22" t="n"/>
      <c r="AA92" s="13" t="n"/>
    </row>
    <row r="93">
      <c r="A93" s="13" t="n"/>
      <c r="B93" s="9">
        <f>IF($A93="","",IFERROR(COUNTIFS(Deliveries!$B$5:$B$204,$A93,Deliveries!$H$5:$H$204,"No")/COUNTIFS(Deliveries!$B$5:$B$204,$A93),0))</f>
        <v/>
      </c>
      <c r="C93" s="9">
        <f>IF($A93="","",IFERROR(SUMIFS(Quality!$F$5:$F$204,Quality!$B$5:$B$204,$A93)/SUMIFS(Quality!$E$5:$E$204,Quality!$B$5:$B$204,$A93),0))</f>
        <v/>
      </c>
      <c r="D93" s="14">
        <f>IF($A93="","",IFERROR(SUMIFS(Prices!$F$5:$F$204,Prices!$C$5:$C$204,$A93)/SUMIFS(Prices!$J$5:$J$204,Prices!$C$5:$C$204,$A93),1))</f>
        <v/>
      </c>
      <c r="E93" s="15">
        <f>IF($A93="","",ROUND(($G93*$B$5+$H93*$B$6+$I93*$B$7)*100,0))</f>
        <v/>
      </c>
      <c r="F93" s="10">
        <f>IF($A93="","",IF($J93&lt;$E$9,"Not rated",IF($E93&gt;=$E$6,"A",IF($E93&gt;=$E$7,"B",IF($E93&gt;=$E$8,"C","D")))))</f>
        <v/>
      </c>
      <c r="G93" s="16">
        <f>IF($A93="","",$B93)</f>
        <v/>
      </c>
      <c r="H93" s="16">
        <f>IF($A93="","",IFERROR(MAX(0,1-$C93/$E$5),0))</f>
        <v/>
      </c>
      <c r="I93" s="16">
        <f>IF($A93="","",MAX(0,2-$D93))</f>
        <v/>
      </c>
      <c r="J93" s="17">
        <f>IF($A93="","",COUNTIFS(Deliveries!$B$5:$B$204,$A93))</f>
        <v/>
      </c>
      <c r="K93" s="17">
        <f>IF($A93="","",COUNTIFS(Deliveries!$B$5:$B$204,$A93,Deliveries!$H$5:$H$204,"Yes"))</f>
        <v/>
      </c>
      <c r="L93" s="18">
        <f>IF($A93="","",IFERROR(AVERAGEIFS(Deliveries!$I$5:$I$204,Deliveries!$B$5:$B$204,$A93,Deliveries!$H$5:$H$204,"Yes"),0))</f>
        <v/>
      </c>
      <c r="M93" s="17">
        <f>IF($A93="","",SUMIFS(Quality!$E$5:$E$204,Quality!$B$5:$B$204,$A93))</f>
        <v/>
      </c>
      <c r="N93" s="17">
        <f>IF($A93="","",SUMIFS(Quality!$F$5:$F$204,Quality!$B$5:$B$204,$A93))</f>
        <v/>
      </c>
      <c r="O93" s="19">
        <f>IF($A93="","",SUMIFS(Quality!$K$5:$K$204,Quality!$B$5:$B$204,$A93))</f>
        <v/>
      </c>
      <c r="P93" s="20">
        <f>IF($A93="","",SUMIFS(Quality!$L$5:$L$204,Quality!$B$5:$B$204,$A93))</f>
        <v/>
      </c>
      <c r="Q93" s="19">
        <f>IF($A93="","",SUMIFS(Prices!$F$5:$F$204,Prices!$C$5:$C$204,$A93))</f>
        <v/>
      </c>
      <c r="R93" s="17">
        <f>IF($A93="","",COUNTIFS(Prices!$C$5:$C$204,$A93))</f>
        <v/>
      </c>
      <c r="S93" s="21">
        <f>IF($A93="","",IF($J93&gt;=$E$9,"Yes","No - only "&amp;$J93&amp;" so far"))</f>
        <v/>
      </c>
      <c r="T93" s="13" t="n"/>
      <c r="U93" s="13" t="n"/>
      <c r="V93" s="13" t="n"/>
      <c r="W93" s="13" t="n"/>
      <c r="X93" s="13" t="n"/>
      <c r="Y93" s="22" t="n"/>
      <c r="Z93" s="22" t="n"/>
      <c r="AA93" s="13" t="n"/>
    </row>
    <row r="94">
      <c r="A94" s="13" t="n"/>
      <c r="B94" s="9">
        <f>IF($A94="","",IFERROR(COUNTIFS(Deliveries!$B$5:$B$204,$A94,Deliveries!$H$5:$H$204,"No")/COUNTIFS(Deliveries!$B$5:$B$204,$A94),0))</f>
        <v/>
      </c>
      <c r="C94" s="9">
        <f>IF($A94="","",IFERROR(SUMIFS(Quality!$F$5:$F$204,Quality!$B$5:$B$204,$A94)/SUMIFS(Quality!$E$5:$E$204,Quality!$B$5:$B$204,$A94),0))</f>
        <v/>
      </c>
      <c r="D94" s="14">
        <f>IF($A94="","",IFERROR(SUMIFS(Prices!$F$5:$F$204,Prices!$C$5:$C$204,$A94)/SUMIFS(Prices!$J$5:$J$204,Prices!$C$5:$C$204,$A94),1))</f>
        <v/>
      </c>
      <c r="E94" s="15">
        <f>IF($A94="","",ROUND(($G94*$B$5+$H94*$B$6+$I94*$B$7)*100,0))</f>
        <v/>
      </c>
      <c r="F94" s="10">
        <f>IF($A94="","",IF($J94&lt;$E$9,"Not rated",IF($E94&gt;=$E$6,"A",IF($E94&gt;=$E$7,"B",IF($E94&gt;=$E$8,"C","D")))))</f>
        <v/>
      </c>
      <c r="G94" s="16">
        <f>IF($A94="","",$B94)</f>
        <v/>
      </c>
      <c r="H94" s="16">
        <f>IF($A94="","",IFERROR(MAX(0,1-$C94/$E$5),0))</f>
        <v/>
      </c>
      <c r="I94" s="16">
        <f>IF($A94="","",MAX(0,2-$D94))</f>
        <v/>
      </c>
      <c r="J94" s="17">
        <f>IF($A94="","",COUNTIFS(Deliveries!$B$5:$B$204,$A94))</f>
        <v/>
      </c>
      <c r="K94" s="17">
        <f>IF($A94="","",COUNTIFS(Deliveries!$B$5:$B$204,$A94,Deliveries!$H$5:$H$204,"Yes"))</f>
        <v/>
      </c>
      <c r="L94" s="18">
        <f>IF($A94="","",IFERROR(AVERAGEIFS(Deliveries!$I$5:$I$204,Deliveries!$B$5:$B$204,$A94,Deliveries!$H$5:$H$204,"Yes"),0))</f>
        <v/>
      </c>
      <c r="M94" s="17">
        <f>IF($A94="","",SUMIFS(Quality!$E$5:$E$204,Quality!$B$5:$B$204,$A94))</f>
        <v/>
      </c>
      <c r="N94" s="17">
        <f>IF($A94="","",SUMIFS(Quality!$F$5:$F$204,Quality!$B$5:$B$204,$A94))</f>
        <v/>
      </c>
      <c r="O94" s="19">
        <f>IF($A94="","",SUMIFS(Quality!$K$5:$K$204,Quality!$B$5:$B$204,$A94))</f>
        <v/>
      </c>
      <c r="P94" s="20">
        <f>IF($A94="","",SUMIFS(Quality!$L$5:$L$204,Quality!$B$5:$B$204,$A94))</f>
        <v/>
      </c>
      <c r="Q94" s="19">
        <f>IF($A94="","",SUMIFS(Prices!$F$5:$F$204,Prices!$C$5:$C$204,$A94))</f>
        <v/>
      </c>
      <c r="R94" s="17">
        <f>IF($A94="","",COUNTIFS(Prices!$C$5:$C$204,$A94))</f>
        <v/>
      </c>
      <c r="S94" s="21">
        <f>IF($A94="","",IF($J94&gt;=$E$9,"Yes","No - only "&amp;$J94&amp;" so far"))</f>
        <v/>
      </c>
      <c r="T94" s="13" t="n"/>
      <c r="U94" s="13" t="n"/>
      <c r="V94" s="13" t="n"/>
      <c r="W94" s="13" t="n"/>
      <c r="X94" s="13" t="n"/>
      <c r="Y94" s="22" t="n"/>
      <c r="Z94" s="22" t="n"/>
      <c r="AA94" s="13" t="n"/>
    </row>
    <row r="95">
      <c r="A95" s="13" t="n"/>
      <c r="B95" s="9">
        <f>IF($A95="","",IFERROR(COUNTIFS(Deliveries!$B$5:$B$204,$A95,Deliveries!$H$5:$H$204,"No")/COUNTIFS(Deliveries!$B$5:$B$204,$A95),0))</f>
        <v/>
      </c>
      <c r="C95" s="9">
        <f>IF($A95="","",IFERROR(SUMIFS(Quality!$F$5:$F$204,Quality!$B$5:$B$204,$A95)/SUMIFS(Quality!$E$5:$E$204,Quality!$B$5:$B$204,$A95),0))</f>
        <v/>
      </c>
      <c r="D95" s="14">
        <f>IF($A95="","",IFERROR(SUMIFS(Prices!$F$5:$F$204,Prices!$C$5:$C$204,$A95)/SUMIFS(Prices!$J$5:$J$204,Prices!$C$5:$C$204,$A95),1))</f>
        <v/>
      </c>
      <c r="E95" s="15">
        <f>IF($A95="","",ROUND(($G95*$B$5+$H95*$B$6+$I95*$B$7)*100,0))</f>
        <v/>
      </c>
      <c r="F95" s="10">
        <f>IF($A95="","",IF($J95&lt;$E$9,"Not rated",IF($E95&gt;=$E$6,"A",IF($E95&gt;=$E$7,"B",IF($E95&gt;=$E$8,"C","D")))))</f>
        <v/>
      </c>
      <c r="G95" s="16">
        <f>IF($A95="","",$B95)</f>
        <v/>
      </c>
      <c r="H95" s="16">
        <f>IF($A95="","",IFERROR(MAX(0,1-$C95/$E$5),0))</f>
        <v/>
      </c>
      <c r="I95" s="16">
        <f>IF($A95="","",MAX(0,2-$D95))</f>
        <v/>
      </c>
      <c r="J95" s="17">
        <f>IF($A95="","",COUNTIFS(Deliveries!$B$5:$B$204,$A95))</f>
        <v/>
      </c>
      <c r="K95" s="17">
        <f>IF($A95="","",COUNTIFS(Deliveries!$B$5:$B$204,$A95,Deliveries!$H$5:$H$204,"Yes"))</f>
        <v/>
      </c>
      <c r="L95" s="18">
        <f>IF($A95="","",IFERROR(AVERAGEIFS(Deliveries!$I$5:$I$204,Deliveries!$B$5:$B$204,$A95,Deliveries!$H$5:$H$204,"Yes"),0))</f>
        <v/>
      </c>
      <c r="M95" s="17">
        <f>IF($A95="","",SUMIFS(Quality!$E$5:$E$204,Quality!$B$5:$B$204,$A95))</f>
        <v/>
      </c>
      <c r="N95" s="17">
        <f>IF($A95="","",SUMIFS(Quality!$F$5:$F$204,Quality!$B$5:$B$204,$A95))</f>
        <v/>
      </c>
      <c r="O95" s="19">
        <f>IF($A95="","",SUMIFS(Quality!$K$5:$K$204,Quality!$B$5:$B$204,$A95))</f>
        <v/>
      </c>
      <c r="P95" s="20">
        <f>IF($A95="","",SUMIFS(Quality!$L$5:$L$204,Quality!$B$5:$B$204,$A95))</f>
        <v/>
      </c>
      <c r="Q95" s="19">
        <f>IF($A95="","",SUMIFS(Prices!$F$5:$F$204,Prices!$C$5:$C$204,$A95))</f>
        <v/>
      </c>
      <c r="R95" s="17">
        <f>IF($A95="","",COUNTIFS(Prices!$C$5:$C$204,$A95))</f>
        <v/>
      </c>
      <c r="S95" s="21">
        <f>IF($A95="","",IF($J95&gt;=$E$9,"Yes","No - only "&amp;$J95&amp;" so far"))</f>
        <v/>
      </c>
      <c r="T95" s="13" t="n"/>
      <c r="U95" s="13" t="n"/>
      <c r="V95" s="13" t="n"/>
      <c r="W95" s="13" t="n"/>
      <c r="X95" s="13" t="n"/>
      <c r="Y95" s="22" t="n"/>
      <c r="Z95" s="22" t="n"/>
      <c r="AA95" s="13" t="n"/>
    </row>
    <row r="96">
      <c r="A96" s="13" t="n"/>
      <c r="B96" s="9">
        <f>IF($A96="","",IFERROR(COUNTIFS(Deliveries!$B$5:$B$204,$A96,Deliveries!$H$5:$H$204,"No")/COUNTIFS(Deliveries!$B$5:$B$204,$A96),0))</f>
        <v/>
      </c>
      <c r="C96" s="9">
        <f>IF($A96="","",IFERROR(SUMIFS(Quality!$F$5:$F$204,Quality!$B$5:$B$204,$A96)/SUMIFS(Quality!$E$5:$E$204,Quality!$B$5:$B$204,$A96),0))</f>
        <v/>
      </c>
      <c r="D96" s="14">
        <f>IF($A96="","",IFERROR(SUMIFS(Prices!$F$5:$F$204,Prices!$C$5:$C$204,$A96)/SUMIFS(Prices!$J$5:$J$204,Prices!$C$5:$C$204,$A96),1))</f>
        <v/>
      </c>
      <c r="E96" s="15">
        <f>IF($A96="","",ROUND(($G96*$B$5+$H96*$B$6+$I96*$B$7)*100,0))</f>
        <v/>
      </c>
      <c r="F96" s="10">
        <f>IF($A96="","",IF($J96&lt;$E$9,"Not rated",IF($E96&gt;=$E$6,"A",IF($E96&gt;=$E$7,"B",IF($E96&gt;=$E$8,"C","D")))))</f>
        <v/>
      </c>
      <c r="G96" s="16">
        <f>IF($A96="","",$B96)</f>
        <v/>
      </c>
      <c r="H96" s="16">
        <f>IF($A96="","",IFERROR(MAX(0,1-$C96/$E$5),0))</f>
        <v/>
      </c>
      <c r="I96" s="16">
        <f>IF($A96="","",MAX(0,2-$D96))</f>
        <v/>
      </c>
      <c r="J96" s="17">
        <f>IF($A96="","",COUNTIFS(Deliveries!$B$5:$B$204,$A96))</f>
        <v/>
      </c>
      <c r="K96" s="17">
        <f>IF($A96="","",COUNTIFS(Deliveries!$B$5:$B$204,$A96,Deliveries!$H$5:$H$204,"Yes"))</f>
        <v/>
      </c>
      <c r="L96" s="18">
        <f>IF($A96="","",IFERROR(AVERAGEIFS(Deliveries!$I$5:$I$204,Deliveries!$B$5:$B$204,$A96,Deliveries!$H$5:$H$204,"Yes"),0))</f>
        <v/>
      </c>
      <c r="M96" s="17">
        <f>IF($A96="","",SUMIFS(Quality!$E$5:$E$204,Quality!$B$5:$B$204,$A96))</f>
        <v/>
      </c>
      <c r="N96" s="17">
        <f>IF($A96="","",SUMIFS(Quality!$F$5:$F$204,Quality!$B$5:$B$204,$A96))</f>
        <v/>
      </c>
      <c r="O96" s="19">
        <f>IF($A96="","",SUMIFS(Quality!$K$5:$K$204,Quality!$B$5:$B$204,$A96))</f>
        <v/>
      </c>
      <c r="P96" s="20">
        <f>IF($A96="","",SUMIFS(Quality!$L$5:$L$204,Quality!$B$5:$B$204,$A96))</f>
        <v/>
      </c>
      <c r="Q96" s="19">
        <f>IF($A96="","",SUMIFS(Prices!$F$5:$F$204,Prices!$C$5:$C$204,$A96))</f>
        <v/>
      </c>
      <c r="R96" s="17">
        <f>IF($A96="","",COUNTIFS(Prices!$C$5:$C$204,$A96))</f>
        <v/>
      </c>
      <c r="S96" s="21">
        <f>IF($A96="","",IF($J96&gt;=$E$9,"Yes","No - only "&amp;$J96&amp;" so far"))</f>
        <v/>
      </c>
      <c r="T96" s="13" t="n"/>
      <c r="U96" s="13" t="n"/>
      <c r="V96" s="13" t="n"/>
      <c r="W96" s="13" t="n"/>
      <c r="X96" s="13" t="n"/>
      <c r="Y96" s="22" t="n"/>
      <c r="Z96" s="22" t="n"/>
      <c r="AA96" s="13" t="n"/>
    </row>
    <row r="97">
      <c r="A97" s="13" t="n"/>
      <c r="B97" s="9">
        <f>IF($A97="","",IFERROR(COUNTIFS(Deliveries!$B$5:$B$204,$A97,Deliveries!$H$5:$H$204,"No")/COUNTIFS(Deliveries!$B$5:$B$204,$A97),0))</f>
        <v/>
      </c>
      <c r="C97" s="9">
        <f>IF($A97="","",IFERROR(SUMIFS(Quality!$F$5:$F$204,Quality!$B$5:$B$204,$A97)/SUMIFS(Quality!$E$5:$E$204,Quality!$B$5:$B$204,$A97),0))</f>
        <v/>
      </c>
      <c r="D97" s="14">
        <f>IF($A97="","",IFERROR(SUMIFS(Prices!$F$5:$F$204,Prices!$C$5:$C$204,$A97)/SUMIFS(Prices!$J$5:$J$204,Prices!$C$5:$C$204,$A97),1))</f>
        <v/>
      </c>
      <c r="E97" s="15">
        <f>IF($A97="","",ROUND(($G97*$B$5+$H97*$B$6+$I97*$B$7)*100,0))</f>
        <v/>
      </c>
      <c r="F97" s="10">
        <f>IF($A97="","",IF($J97&lt;$E$9,"Not rated",IF($E97&gt;=$E$6,"A",IF($E97&gt;=$E$7,"B",IF($E97&gt;=$E$8,"C","D")))))</f>
        <v/>
      </c>
      <c r="G97" s="16">
        <f>IF($A97="","",$B97)</f>
        <v/>
      </c>
      <c r="H97" s="16">
        <f>IF($A97="","",IFERROR(MAX(0,1-$C97/$E$5),0))</f>
        <v/>
      </c>
      <c r="I97" s="16">
        <f>IF($A97="","",MAX(0,2-$D97))</f>
        <v/>
      </c>
      <c r="J97" s="17">
        <f>IF($A97="","",COUNTIFS(Deliveries!$B$5:$B$204,$A97))</f>
        <v/>
      </c>
      <c r="K97" s="17">
        <f>IF($A97="","",COUNTIFS(Deliveries!$B$5:$B$204,$A97,Deliveries!$H$5:$H$204,"Yes"))</f>
        <v/>
      </c>
      <c r="L97" s="18">
        <f>IF($A97="","",IFERROR(AVERAGEIFS(Deliveries!$I$5:$I$204,Deliveries!$B$5:$B$204,$A97,Deliveries!$H$5:$H$204,"Yes"),0))</f>
        <v/>
      </c>
      <c r="M97" s="17">
        <f>IF($A97="","",SUMIFS(Quality!$E$5:$E$204,Quality!$B$5:$B$204,$A97))</f>
        <v/>
      </c>
      <c r="N97" s="17">
        <f>IF($A97="","",SUMIFS(Quality!$F$5:$F$204,Quality!$B$5:$B$204,$A97))</f>
        <v/>
      </c>
      <c r="O97" s="19">
        <f>IF($A97="","",SUMIFS(Quality!$K$5:$K$204,Quality!$B$5:$B$204,$A97))</f>
        <v/>
      </c>
      <c r="P97" s="20">
        <f>IF($A97="","",SUMIFS(Quality!$L$5:$L$204,Quality!$B$5:$B$204,$A97))</f>
        <v/>
      </c>
      <c r="Q97" s="19">
        <f>IF($A97="","",SUMIFS(Prices!$F$5:$F$204,Prices!$C$5:$C$204,$A97))</f>
        <v/>
      </c>
      <c r="R97" s="17">
        <f>IF($A97="","",COUNTIFS(Prices!$C$5:$C$204,$A97))</f>
        <v/>
      </c>
      <c r="S97" s="21">
        <f>IF($A97="","",IF($J97&gt;=$E$9,"Yes","No - only "&amp;$J97&amp;" so far"))</f>
        <v/>
      </c>
      <c r="T97" s="13" t="n"/>
      <c r="U97" s="13" t="n"/>
      <c r="V97" s="13" t="n"/>
      <c r="W97" s="13" t="n"/>
      <c r="X97" s="13" t="n"/>
      <c r="Y97" s="22" t="n"/>
      <c r="Z97" s="22" t="n"/>
      <c r="AA97" s="13" t="n"/>
    </row>
    <row r="98">
      <c r="A98" s="13" t="n"/>
      <c r="B98" s="9">
        <f>IF($A98="","",IFERROR(COUNTIFS(Deliveries!$B$5:$B$204,$A98,Deliveries!$H$5:$H$204,"No")/COUNTIFS(Deliveries!$B$5:$B$204,$A98),0))</f>
        <v/>
      </c>
      <c r="C98" s="9">
        <f>IF($A98="","",IFERROR(SUMIFS(Quality!$F$5:$F$204,Quality!$B$5:$B$204,$A98)/SUMIFS(Quality!$E$5:$E$204,Quality!$B$5:$B$204,$A98),0))</f>
        <v/>
      </c>
      <c r="D98" s="14">
        <f>IF($A98="","",IFERROR(SUMIFS(Prices!$F$5:$F$204,Prices!$C$5:$C$204,$A98)/SUMIFS(Prices!$J$5:$J$204,Prices!$C$5:$C$204,$A98),1))</f>
        <v/>
      </c>
      <c r="E98" s="15">
        <f>IF($A98="","",ROUND(($G98*$B$5+$H98*$B$6+$I98*$B$7)*100,0))</f>
        <v/>
      </c>
      <c r="F98" s="10">
        <f>IF($A98="","",IF($J98&lt;$E$9,"Not rated",IF($E98&gt;=$E$6,"A",IF($E98&gt;=$E$7,"B",IF($E98&gt;=$E$8,"C","D")))))</f>
        <v/>
      </c>
      <c r="G98" s="16">
        <f>IF($A98="","",$B98)</f>
        <v/>
      </c>
      <c r="H98" s="16">
        <f>IF($A98="","",IFERROR(MAX(0,1-$C98/$E$5),0))</f>
        <v/>
      </c>
      <c r="I98" s="16">
        <f>IF($A98="","",MAX(0,2-$D98))</f>
        <v/>
      </c>
      <c r="J98" s="17">
        <f>IF($A98="","",COUNTIFS(Deliveries!$B$5:$B$204,$A98))</f>
        <v/>
      </c>
      <c r="K98" s="17">
        <f>IF($A98="","",COUNTIFS(Deliveries!$B$5:$B$204,$A98,Deliveries!$H$5:$H$204,"Yes"))</f>
        <v/>
      </c>
      <c r="L98" s="18">
        <f>IF($A98="","",IFERROR(AVERAGEIFS(Deliveries!$I$5:$I$204,Deliveries!$B$5:$B$204,$A98,Deliveries!$H$5:$H$204,"Yes"),0))</f>
        <v/>
      </c>
      <c r="M98" s="17">
        <f>IF($A98="","",SUMIFS(Quality!$E$5:$E$204,Quality!$B$5:$B$204,$A98))</f>
        <v/>
      </c>
      <c r="N98" s="17">
        <f>IF($A98="","",SUMIFS(Quality!$F$5:$F$204,Quality!$B$5:$B$204,$A98))</f>
        <v/>
      </c>
      <c r="O98" s="19">
        <f>IF($A98="","",SUMIFS(Quality!$K$5:$K$204,Quality!$B$5:$B$204,$A98))</f>
        <v/>
      </c>
      <c r="P98" s="20">
        <f>IF($A98="","",SUMIFS(Quality!$L$5:$L$204,Quality!$B$5:$B$204,$A98))</f>
        <v/>
      </c>
      <c r="Q98" s="19">
        <f>IF($A98="","",SUMIFS(Prices!$F$5:$F$204,Prices!$C$5:$C$204,$A98))</f>
        <v/>
      </c>
      <c r="R98" s="17">
        <f>IF($A98="","",COUNTIFS(Prices!$C$5:$C$204,$A98))</f>
        <v/>
      </c>
      <c r="S98" s="21">
        <f>IF($A98="","",IF($J98&gt;=$E$9,"Yes","No - only "&amp;$J98&amp;" so far"))</f>
        <v/>
      </c>
      <c r="T98" s="13" t="n"/>
      <c r="U98" s="13" t="n"/>
      <c r="V98" s="13" t="n"/>
      <c r="W98" s="13" t="n"/>
      <c r="X98" s="13" t="n"/>
      <c r="Y98" s="22" t="n"/>
      <c r="Z98" s="22" t="n"/>
      <c r="AA98" s="13" t="n"/>
    </row>
    <row r="99">
      <c r="A99" s="13" t="n"/>
      <c r="B99" s="9">
        <f>IF($A99="","",IFERROR(COUNTIFS(Deliveries!$B$5:$B$204,$A99,Deliveries!$H$5:$H$204,"No")/COUNTIFS(Deliveries!$B$5:$B$204,$A99),0))</f>
        <v/>
      </c>
      <c r="C99" s="9">
        <f>IF($A99="","",IFERROR(SUMIFS(Quality!$F$5:$F$204,Quality!$B$5:$B$204,$A99)/SUMIFS(Quality!$E$5:$E$204,Quality!$B$5:$B$204,$A99),0))</f>
        <v/>
      </c>
      <c r="D99" s="14">
        <f>IF($A99="","",IFERROR(SUMIFS(Prices!$F$5:$F$204,Prices!$C$5:$C$204,$A99)/SUMIFS(Prices!$J$5:$J$204,Prices!$C$5:$C$204,$A99),1))</f>
        <v/>
      </c>
      <c r="E99" s="15">
        <f>IF($A99="","",ROUND(($G99*$B$5+$H99*$B$6+$I99*$B$7)*100,0))</f>
        <v/>
      </c>
      <c r="F99" s="10">
        <f>IF($A99="","",IF($J99&lt;$E$9,"Not rated",IF($E99&gt;=$E$6,"A",IF($E99&gt;=$E$7,"B",IF($E99&gt;=$E$8,"C","D")))))</f>
        <v/>
      </c>
      <c r="G99" s="16">
        <f>IF($A99="","",$B99)</f>
        <v/>
      </c>
      <c r="H99" s="16">
        <f>IF($A99="","",IFERROR(MAX(0,1-$C99/$E$5),0))</f>
        <v/>
      </c>
      <c r="I99" s="16">
        <f>IF($A99="","",MAX(0,2-$D99))</f>
        <v/>
      </c>
      <c r="J99" s="17">
        <f>IF($A99="","",COUNTIFS(Deliveries!$B$5:$B$204,$A99))</f>
        <v/>
      </c>
      <c r="K99" s="17">
        <f>IF($A99="","",COUNTIFS(Deliveries!$B$5:$B$204,$A99,Deliveries!$H$5:$H$204,"Yes"))</f>
        <v/>
      </c>
      <c r="L99" s="18">
        <f>IF($A99="","",IFERROR(AVERAGEIFS(Deliveries!$I$5:$I$204,Deliveries!$B$5:$B$204,$A99,Deliveries!$H$5:$H$204,"Yes"),0))</f>
        <v/>
      </c>
      <c r="M99" s="17">
        <f>IF($A99="","",SUMIFS(Quality!$E$5:$E$204,Quality!$B$5:$B$204,$A99))</f>
        <v/>
      </c>
      <c r="N99" s="17">
        <f>IF($A99="","",SUMIFS(Quality!$F$5:$F$204,Quality!$B$5:$B$204,$A99))</f>
        <v/>
      </c>
      <c r="O99" s="19">
        <f>IF($A99="","",SUMIFS(Quality!$K$5:$K$204,Quality!$B$5:$B$204,$A99))</f>
        <v/>
      </c>
      <c r="P99" s="20">
        <f>IF($A99="","",SUMIFS(Quality!$L$5:$L$204,Quality!$B$5:$B$204,$A99))</f>
        <v/>
      </c>
      <c r="Q99" s="19">
        <f>IF($A99="","",SUMIFS(Prices!$F$5:$F$204,Prices!$C$5:$C$204,$A99))</f>
        <v/>
      </c>
      <c r="R99" s="17">
        <f>IF($A99="","",COUNTIFS(Prices!$C$5:$C$204,$A99))</f>
        <v/>
      </c>
      <c r="S99" s="21">
        <f>IF($A99="","",IF($J99&gt;=$E$9,"Yes","No - only "&amp;$J99&amp;" so far"))</f>
        <v/>
      </c>
      <c r="T99" s="13" t="n"/>
      <c r="U99" s="13" t="n"/>
      <c r="V99" s="13" t="n"/>
      <c r="W99" s="13" t="n"/>
      <c r="X99" s="13" t="n"/>
      <c r="Y99" s="22" t="n"/>
      <c r="Z99" s="22" t="n"/>
      <c r="AA99" s="13" t="n"/>
    </row>
    <row r="100">
      <c r="A100" s="13" t="n"/>
      <c r="B100" s="9">
        <f>IF($A100="","",IFERROR(COUNTIFS(Deliveries!$B$5:$B$204,$A100,Deliveries!$H$5:$H$204,"No")/COUNTIFS(Deliveries!$B$5:$B$204,$A100),0))</f>
        <v/>
      </c>
      <c r="C100" s="9">
        <f>IF($A100="","",IFERROR(SUMIFS(Quality!$F$5:$F$204,Quality!$B$5:$B$204,$A100)/SUMIFS(Quality!$E$5:$E$204,Quality!$B$5:$B$204,$A100),0))</f>
        <v/>
      </c>
      <c r="D100" s="14">
        <f>IF($A100="","",IFERROR(SUMIFS(Prices!$F$5:$F$204,Prices!$C$5:$C$204,$A100)/SUMIFS(Prices!$J$5:$J$204,Prices!$C$5:$C$204,$A100),1))</f>
        <v/>
      </c>
      <c r="E100" s="15">
        <f>IF($A100="","",ROUND(($G100*$B$5+$H100*$B$6+$I100*$B$7)*100,0))</f>
        <v/>
      </c>
      <c r="F100" s="10">
        <f>IF($A100="","",IF($J100&lt;$E$9,"Not rated",IF($E100&gt;=$E$6,"A",IF($E100&gt;=$E$7,"B",IF($E100&gt;=$E$8,"C","D")))))</f>
        <v/>
      </c>
      <c r="G100" s="16">
        <f>IF($A100="","",$B100)</f>
        <v/>
      </c>
      <c r="H100" s="16">
        <f>IF($A100="","",IFERROR(MAX(0,1-$C100/$E$5),0))</f>
        <v/>
      </c>
      <c r="I100" s="16">
        <f>IF($A100="","",MAX(0,2-$D100))</f>
        <v/>
      </c>
      <c r="J100" s="17">
        <f>IF($A100="","",COUNTIFS(Deliveries!$B$5:$B$204,$A100))</f>
        <v/>
      </c>
      <c r="K100" s="17">
        <f>IF($A100="","",COUNTIFS(Deliveries!$B$5:$B$204,$A100,Deliveries!$H$5:$H$204,"Yes"))</f>
        <v/>
      </c>
      <c r="L100" s="18">
        <f>IF($A100="","",IFERROR(AVERAGEIFS(Deliveries!$I$5:$I$204,Deliveries!$B$5:$B$204,$A100,Deliveries!$H$5:$H$204,"Yes"),0))</f>
        <v/>
      </c>
      <c r="M100" s="17">
        <f>IF($A100="","",SUMIFS(Quality!$E$5:$E$204,Quality!$B$5:$B$204,$A100))</f>
        <v/>
      </c>
      <c r="N100" s="17">
        <f>IF($A100="","",SUMIFS(Quality!$F$5:$F$204,Quality!$B$5:$B$204,$A100))</f>
        <v/>
      </c>
      <c r="O100" s="19">
        <f>IF($A100="","",SUMIFS(Quality!$K$5:$K$204,Quality!$B$5:$B$204,$A100))</f>
        <v/>
      </c>
      <c r="P100" s="20">
        <f>IF($A100="","",SUMIFS(Quality!$L$5:$L$204,Quality!$B$5:$B$204,$A100))</f>
        <v/>
      </c>
      <c r="Q100" s="19">
        <f>IF($A100="","",SUMIFS(Prices!$F$5:$F$204,Prices!$C$5:$C$204,$A100))</f>
        <v/>
      </c>
      <c r="R100" s="17">
        <f>IF($A100="","",COUNTIFS(Prices!$C$5:$C$204,$A100))</f>
        <v/>
      </c>
      <c r="S100" s="21">
        <f>IF($A100="","",IF($J100&gt;=$E$9,"Yes","No - only "&amp;$J100&amp;" so far"))</f>
        <v/>
      </c>
      <c r="T100" s="13" t="n"/>
      <c r="U100" s="13" t="n"/>
      <c r="V100" s="13" t="n"/>
      <c r="W100" s="13" t="n"/>
      <c r="X100" s="13" t="n"/>
      <c r="Y100" s="22" t="n"/>
      <c r="Z100" s="22" t="n"/>
      <c r="AA100" s="13" t="n"/>
    </row>
    <row r="101">
      <c r="A101" s="13" t="n"/>
      <c r="B101" s="9">
        <f>IF($A101="","",IFERROR(COUNTIFS(Deliveries!$B$5:$B$204,$A101,Deliveries!$H$5:$H$204,"No")/COUNTIFS(Deliveries!$B$5:$B$204,$A101),0))</f>
        <v/>
      </c>
      <c r="C101" s="9">
        <f>IF($A101="","",IFERROR(SUMIFS(Quality!$F$5:$F$204,Quality!$B$5:$B$204,$A101)/SUMIFS(Quality!$E$5:$E$204,Quality!$B$5:$B$204,$A101),0))</f>
        <v/>
      </c>
      <c r="D101" s="14">
        <f>IF($A101="","",IFERROR(SUMIFS(Prices!$F$5:$F$204,Prices!$C$5:$C$204,$A101)/SUMIFS(Prices!$J$5:$J$204,Prices!$C$5:$C$204,$A101),1))</f>
        <v/>
      </c>
      <c r="E101" s="15">
        <f>IF($A101="","",ROUND(($G101*$B$5+$H101*$B$6+$I101*$B$7)*100,0))</f>
        <v/>
      </c>
      <c r="F101" s="10">
        <f>IF($A101="","",IF($J101&lt;$E$9,"Not rated",IF($E101&gt;=$E$6,"A",IF($E101&gt;=$E$7,"B",IF($E101&gt;=$E$8,"C","D")))))</f>
        <v/>
      </c>
      <c r="G101" s="16">
        <f>IF($A101="","",$B101)</f>
        <v/>
      </c>
      <c r="H101" s="16">
        <f>IF($A101="","",IFERROR(MAX(0,1-$C101/$E$5),0))</f>
        <v/>
      </c>
      <c r="I101" s="16">
        <f>IF($A101="","",MAX(0,2-$D101))</f>
        <v/>
      </c>
      <c r="J101" s="17">
        <f>IF($A101="","",COUNTIFS(Deliveries!$B$5:$B$204,$A101))</f>
        <v/>
      </c>
      <c r="K101" s="17">
        <f>IF($A101="","",COUNTIFS(Deliveries!$B$5:$B$204,$A101,Deliveries!$H$5:$H$204,"Yes"))</f>
        <v/>
      </c>
      <c r="L101" s="18">
        <f>IF($A101="","",IFERROR(AVERAGEIFS(Deliveries!$I$5:$I$204,Deliveries!$B$5:$B$204,$A101,Deliveries!$H$5:$H$204,"Yes"),0))</f>
        <v/>
      </c>
      <c r="M101" s="17">
        <f>IF($A101="","",SUMIFS(Quality!$E$5:$E$204,Quality!$B$5:$B$204,$A101))</f>
        <v/>
      </c>
      <c r="N101" s="17">
        <f>IF($A101="","",SUMIFS(Quality!$F$5:$F$204,Quality!$B$5:$B$204,$A101))</f>
        <v/>
      </c>
      <c r="O101" s="19">
        <f>IF($A101="","",SUMIFS(Quality!$K$5:$K$204,Quality!$B$5:$B$204,$A101))</f>
        <v/>
      </c>
      <c r="P101" s="20">
        <f>IF($A101="","",SUMIFS(Quality!$L$5:$L$204,Quality!$B$5:$B$204,$A101))</f>
        <v/>
      </c>
      <c r="Q101" s="19">
        <f>IF($A101="","",SUMIFS(Prices!$F$5:$F$204,Prices!$C$5:$C$204,$A101))</f>
        <v/>
      </c>
      <c r="R101" s="17">
        <f>IF($A101="","",COUNTIFS(Prices!$C$5:$C$204,$A101))</f>
        <v/>
      </c>
      <c r="S101" s="21">
        <f>IF($A101="","",IF($J101&gt;=$E$9,"Yes","No - only "&amp;$J101&amp;" so far"))</f>
        <v/>
      </c>
      <c r="T101" s="13" t="n"/>
      <c r="U101" s="13" t="n"/>
      <c r="V101" s="13" t="n"/>
      <c r="W101" s="13" t="n"/>
      <c r="X101" s="13" t="n"/>
      <c r="Y101" s="22" t="n"/>
      <c r="Z101" s="22" t="n"/>
      <c r="AA101" s="13" t="n"/>
    </row>
    <row r="102">
      <c r="A102" s="13" t="n"/>
      <c r="B102" s="9">
        <f>IF($A102="","",IFERROR(COUNTIFS(Deliveries!$B$5:$B$204,$A102,Deliveries!$H$5:$H$204,"No")/COUNTIFS(Deliveries!$B$5:$B$204,$A102),0))</f>
        <v/>
      </c>
      <c r="C102" s="9">
        <f>IF($A102="","",IFERROR(SUMIFS(Quality!$F$5:$F$204,Quality!$B$5:$B$204,$A102)/SUMIFS(Quality!$E$5:$E$204,Quality!$B$5:$B$204,$A102),0))</f>
        <v/>
      </c>
      <c r="D102" s="14">
        <f>IF($A102="","",IFERROR(SUMIFS(Prices!$F$5:$F$204,Prices!$C$5:$C$204,$A102)/SUMIFS(Prices!$J$5:$J$204,Prices!$C$5:$C$204,$A102),1))</f>
        <v/>
      </c>
      <c r="E102" s="15">
        <f>IF($A102="","",ROUND(($G102*$B$5+$H102*$B$6+$I102*$B$7)*100,0))</f>
        <v/>
      </c>
      <c r="F102" s="10">
        <f>IF($A102="","",IF($J102&lt;$E$9,"Not rated",IF($E102&gt;=$E$6,"A",IF($E102&gt;=$E$7,"B",IF($E102&gt;=$E$8,"C","D")))))</f>
        <v/>
      </c>
      <c r="G102" s="16">
        <f>IF($A102="","",$B102)</f>
        <v/>
      </c>
      <c r="H102" s="16">
        <f>IF($A102="","",IFERROR(MAX(0,1-$C102/$E$5),0))</f>
        <v/>
      </c>
      <c r="I102" s="16">
        <f>IF($A102="","",MAX(0,2-$D102))</f>
        <v/>
      </c>
      <c r="J102" s="17">
        <f>IF($A102="","",COUNTIFS(Deliveries!$B$5:$B$204,$A102))</f>
        <v/>
      </c>
      <c r="K102" s="17">
        <f>IF($A102="","",COUNTIFS(Deliveries!$B$5:$B$204,$A102,Deliveries!$H$5:$H$204,"Yes"))</f>
        <v/>
      </c>
      <c r="L102" s="18">
        <f>IF($A102="","",IFERROR(AVERAGEIFS(Deliveries!$I$5:$I$204,Deliveries!$B$5:$B$204,$A102,Deliveries!$H$5:$H$204,"Yes"),0))</f>
        <v/>
      </c>
      <c r="M102" s="17">
        <f>IF($A102="","",SUMIFS(Quality!$E$5:$E$204,Quality!$B$5:$B$204,$A102))</f>
        <v/>
      </c>
      <c r="N102" s="17">
        <f>IF($A102="","",SUMIFS(Quality!$F$5:$F$204,Quality!$B$5:$B$204,$A102))</f>
        <v/>
      </c>
      <c r="O102" s="19">
        <f>IF($A102="","",SUMIFS(Quality!$K$5:$K$204,Quality!$B$5:$B$204,$A102))</f>
        <v/>
      </c>
      <c r="P102" s="20">
        <f>IF($A102="","",SUMIFS(Quality!$L$5:$L$204,Quality!$B$5:$B$204,$A102))</f>
        <v/>
      </c>
      <c r="Q102" s="19">
        <f>IF($A102="","",SUMIFS(Prices!$F$5:$F$204,Prices!$C$5:$C$204,$A102))</f>
        <v/>
      </c>
      <c r="R102" s="17">
        <f>IF($A102="","",COUNTIFS(Prices!$C$5:$C$204,$A102))</f>
        <v/>
      </c>
      <c r="S102" s="21">
        <f>IF($A102="","",IF($J102&gt;=$E$9,"Yes","No - only "&amp;$J102&amp;" so far"))</f>
        <v/>
      </c>
      <c r="T102" s="13" t="n"/>
      <c r="U102" s="13" t="n"/>
      <c r="V102" s="13" t="n"/>
      <c r="W102" s="13" t="n"/>
      <c r="X102" s="13" t="n"/>
      <c r="Y102" s="22" t="n"/>
      <c r="Z102" s="22" t="n"/>
      <c r="AA102" s="13" t="n"/>
    </row>
    <row r="103">
      <c r="A103" s="13" t="n"/>
      <c r="B103" s="9">
        <f>IF($A103="","",IFERROR(COUNTIFS(Deliveries!$B$5:$B$204,$A103,Deliveries!$H$5:$H$204,"No")/COUNTIFS(Deliveries!$B$5:$B$204,$A103),0))</f>
        <v/>
      </c>
      <c r="C103" s="9">
        <f>IF($A103="","",IFERROR(SUMIFS(Quality!$F$5:$F$204,Quality!$B$5:$B$204,$A103)/SUMIFS(Quality!$E$5:$E$204,Quality!$B$5:$B$204,$A103),0))</f>
        <v/>
      </c>
      <c r="D103" s="14">
        <f>IF($A103="","",IFERROR(SUMIFS(Prices!$F$5:$F$204,Prices!$C$5:$C$204,$A103)/SUMIFS(Prices!$J$5:$J$204,Prices!$C$5:$C$204,$A103),1))</f>
        <v/>
      </c>
      <c r="E103" s="15">
        <f>IF($A103="","",ROUND(($G103*$B$5+$H103*$B$6+$I103*$B$7)*100,0))</f>
        <v/>
      </c>
      <c r="F103" s="10">
        <f>IF($A103="","",IF($J103&lt;$E$9,"Not rated",IF($E103&gt;=$E$6,"A",IF($E103&gt;=$E$7,"B",IF($E103&gt;=$E$8,"C","D")))))</f>
        <v/>
      </c>
      <c r="G103" s="16">
        <f>IF($A103="","",$B103)</f>
        <v/>
      </c>
      <c r="H103" s="16">
        <f>IF($A103="","",IFERROR(MAX(0,1-$C103/$E$5),0))</f>
        <v/>
      </c>
      <c r="I103" s="16">
        <f>IF($A103="","",MAX(0,2-$D103))</f>
        <v/>
      </c>
      <c r="J103" s="17">
        <f>IF($A103="","",COUNTIFS(Deliveries!$B$5:$B$204,$A103))</f>
        <v/>
      </c>
      <c r="K103" s="17">
        <f>IF($A103="","",COUNTIFS(Deliveries!$B$5:$B$204,$A103,Deliveries!$H$5:$H$204,"Yes"))</f>
        <v/>
      </c>
      <c r="L103" s="18">
        <f>IF($A103="","",IFERROR(AVERAGEIFS(Deliveries!$I$5:$I$204,Deliveries!$B$5:$B$204,$A103,Deliveries!$H$5:$H$204,"Yes"),0))</f>
        <v/>
      </c>
      <c r="M103" s="17">
        <f>IF($A103="","",SUMIFS(Quality!$E$5:$E$204,Quality!$B$5:$B$204,$A103))</f>
        <v/>
      </c>
      <c r="N103" s="17">
        <f>IF($A103="","",SUMIFS(Quality!$F$5:$F$204,Quality!$B$5:$B$204,$A103))</f>
        <v/>
      </c>
      <c r="O103" s="19">
        <f>IF($A103="","",SUMIFS(Quality!$K$5:$K$204,Quality!$B$5:$B$204,$A103))</f>
        <v/>
      </c>
      <c r="P103" s="20">
        <f>IF($A103="","",SUMIFS(Quality!$L$5:$L$204,Quality!$B$5:$B$204,$A103))</f>
        <v/>
      </c>
      <c r="Q103" s="19">
        <f>IF($A103="","",SUMIFS(Prices!$F$5:$F$204,Prices!$C$5:$C$204,$A103))</f>
        <v/>
      </c>
      <c r="R103" s="17">
        <f>IF($A103="","",COUNTIFS(Prices!$C$5:$C$204,$A103))</f>
        <v/>
      </c>
      <c r="S103" s="21">
        <f>IF($A103="","",IF($J103&gt;=$E$9,"Yes","No - only "&amp;$J103&amp;" so far"))</f>
        <v/>
      </c>
      <c r="T103" s="13" t="n"/>
      <c r="U103" s="13" t="n"/>
      <c r="V103" s="13" t="n"/>
      <c r="W103" s="13" t="n"/>
      <c r="X103" s="13" t="n"/>
      <c r="Y103" s="22" t="n"/>
      <c r="Z103" s="22" t="n"/>
      <c r="AA103" s="13" t="n"/>
    </row>
    <row r="104">
      <c r="A104" s="13" t="n"/>
      <c r="B104" s="9">
        <f>IF($A104="","",IFERROR(COUNTIFS(Deliveries!$B$5:$B$204,$A104,Deliveries!$H$5:$H$204,"No")/COUNTIFS(Deliveries!$B$5:$B$204,$A104),0))</f>
        <v/>
      </c>
      <c r="C104" s="9">
        <f>IF($A104="","",IFERROR(SUMIFS(Quality!$F$5:$F$204,Quality!$B$5:$B$204,$A104)/SUMIFS(Quality!$E$5:$E$204,Quality!$B$5:$B$204,$A104),0))</f>
        <v/>
      </c>
      <c r="D104" s="14">
        <f>IF($A104="","",IFERROR(SUMIFS(Prices!$F$5:$F$204,Prices!$C$5:$C$204,$A104)/SUMIFS(Prices!$J$5:$J$204,Prices!$C$5:$C$204,$A104),1))</f>
        <v/>
      </c>
      <c r="E104" s="15">
        <f>IF($A104="","",ROUND(($G104*$B$5+$H104*$B$6+$I104*$B$7)*100,0))</f>
        <v/>
      </c>
      <c r="F104" s="10">
        <f>IF($A104="","",IF($J104&lt;$E$9,"Not rated",IF($E104&gt;=$E$6,"A",IF($E104&gt;=$E$7,"B",IF($E104&gt;=$E$8,"C","D")))))</f>
        <v/>
      </c>
      <c r="G104" s="16">
        <f>IF($A104="","",$B104)</f>
        <v/>
      </c>
      <c r="H104" s="16">
        <f>IF($A104="","",IFERROR(MAX(0,1-$C104/$E$5),0))</f>
        <v/>
      </c>
      <c r="I104" s="16">
        <f>IF($A104="","",MAX(0,2-$D104))</f>
        <v/>
      </c>
      <c r="J104" s="17">
        <f>IF($A104="","",COUNTIFS(Deliveries!$B$5:$B$204,$A104))</f>
        <v/>
      </c>
      <c r="K104" s="17">
        <f>IF($A104="","",COUNTIFS(Deliveries!$B$5:$B$204,$A104,Deliveries!$H$5:$H$204,"Yes"))</f>
        <v/>
      </c>
      <c r="L104" s="18">
        <f>IF($A104="","",IFERROR(AVERAGEIFS(Deliveries!$I$5:$I$204,Deliveries!$B$5:$B$204,$A104,Deliveries!$H$5:$H$204,"Yes"),0))</f>
        <v/>
      </c>
      <c r="M104" s="17">
        <f>IF($A104="","",SUMIFS(Quality!$E$5:$E$204,Quality!$B$5:$B$204,$A104))</f>
        <v/>
      </c>
      <c r="N104" s="17">
        <f>IF($A104="","",SUMIFS(Quality!$F$5:$F$204,Quality!$B$5:$B$204,$A104))</f>
        <v/>
      </c>
      <c r="O104" s="19">
        <f>IF($A104="","",SUMIFS(Quality!$K$5:$K$204,Quality!$B$5:$B$204,$A104))</f>
        <v/>
      </c>
      <c r="P104" s="20">
        <f>IF($A104="","",SUMIFS(Quality!$L$5:$L$204,Quality!$B$5:$B$204,$A104))</f>
        <v/>
      </c>
      <c r="Q104" s="19">
        <f>IF($A104="","",SUMIFS(Prices!$F$5:$F$204,Prices!$C$5:$C$204,$A104))</f>
        <v/>
      </c>
      <c r="R104" s="17">
        <f>IF($A104="","",COUNTIFS(Prices!$C$5:$C$204,$A104))</f>
        <v/>
      </c>
      <c r="S104" s="21">
        <f>IF($A104="","",IF($J104&gt;=$E$9,"Yes","No - only "&amp;$J104&amp;" so far"))</f>
        <v/>
      </c>
      <c r="T104" s="13" t="n"/>
      <c r="U104" s="13" t="n"/>
      <c r="V104" s="13" t="n"/>
      <c r="W104" s="13" t="n"/>
      <c r="X104" s="13" t="n"/>
      <c r="Y104" s="22" t="n"/>
      <c r="Z104" s="22" t="n"/>
      <c r="AA104" s="13" t="n"/>
    </row>
    <row r="105">
      <c r="A105" s="13" t="n"/>
      <c r="B105" s="9">
        <f>IF($A105="","",IFERROR(COUNTIFS(Deliveries!$B$5:$B$204,$A105,Deliveries!$H$5:$H$204,"No")/COUNTIFS(Deliveries!$B$5:$B$204,$A105),0))</f>
        <v/>
      </c>
      <c r="C105" s="9">
        <f>IF($A105="","",IFERROR(SUMIFS(Quality!$F$5:$F$204,Quality!$B$5:$B$204,$A105)/SUMIFS(Quality!$E$5:$E$204,Quality!$B$5:$B$204,$A105),0))</f>
        <v/>
      </c>
      <c r="D105" s="14">
        <f>IF($A105="","",IFERROR(SUMIFS(Prices!$F$5:$F$204,Prices!$C$5:$C$204,$A105)/SUMIFS(Prices!$J$5:$J$204,Prices!$C$5:$C$204,$A105),1))</f>
        <v/>
      </c>
      <c r="E105" s="15">
        <f>IF($A105="","",ROUND(($G105*$B$5+$H105*$B$6+$I105*$B$7)*100,0))</f>
        <v/>
      </c>
      <c r="F105" s="10">
        <f>IF($A105="","",IF($J105&lt;$E$9,"Not rated",IF($E105&gt;=$E$6,"A",IF($E105&gt;=$E$7,"B",IF($E105&gt;=$E$8,"C","D")))))</f>
        <v/>
      </c>
      <c r="G105" s="16">
        <f>IF($A105="","",$B105)</f>
        <v/>
      </c>
      <c r="H105" s="16">
        <f>IF($A105="","",IFERROR(MAX(0,1-$C105/$E$5),0))</f>
        <v/>
      </c>
      <c r="I105" s="16">
        <f>IF($A105="","",MAX(0,2-$D105))</f>
        <v/>
      </c>
      <c r="J105" s="17">
        <f>IF($A105="","",COUNTIFS(Deliveries!$B$5:$B$204,$A105))</f>
        <v/>
      </c>
      <c r="K105" s="17">
        <f>IF($A105="","",COUNTIFS(Deliveries!$B$5:$B$204,$A105,Deliveries!$H$5:$H$204,"Yes"))</f>
        <v/>
      </c>
      <c r="L105" s="18">
        <f>IF($A105="","",IFERROR(AVERAGEIFS(Deliveries!$I$5:$I$204,Deliveries!$B$5:$B$204,$A105,Deliveries!$H$5:$H$204,"Yes"),0))</f>
        <v/>
      </c>
      <c r="M105" s="17">
        <f>IF($A105="","",SUMIFS(Quality!$E$5:$E$204,Quality!$B$5:$B$204,$A105))</f>
        <v/>
      </c>
      <c r="N105" s="17">
        <f>IF($A105="","",SUMIFS(Quality!$F$5:$F$204,Quality!$B$5:$B$204,$A105))</f>
        <v/>
      </c>
      <c r="O105" s="19">
        <f>IF($A105="","",SUMIFS(Quality!$K$5:$K$204,Quality!$B$5:$B$204,$A105))</f>
        <v/>
      </c>
      <c r="P105" s="20">
        <f>IF($A105="","",SUMIFS(Quality!$L$5:$L$204,Quality!$B$5:$B$204,$A105))</f>
        <v/>
      </c>
      <c r="Q105" s="19">
        <f>IF($A105="","",SUMIFS(Prices!$F$5:$F$204,Prices!$C$5:$C$204,$A105))</f>
        <v/>
      </c>
      <c r="R105" s="17">
        <f>IF($A105="","",COUNTIFS(Prices!$C$5:$C$204,$A105))</f>
        <v/>
      </c>
      <c r="S105" s="21">
        <f>IF($A105="","",IF($J105&gt;=$E$9,"Yes","No - only "&amp;$J105&amp;" so far"))</f>
        <v/>
      </c>
      <c r="T105" s="13" t="n"/>
      <c r="U105" s="13" t="n"/>
      <c r="V105" s="13" t="n"/>
      <c r="W105" s="13" t="n"/>
      <c r="X105" s="13" t="n"/>
      <c r="Y105" s="22" t="n"/>
      <c r="Z105" s="22" t="n"/>
      <c r="AA105" s="13" t="n"/>
    </row>
    <row r="106">
      <c r="A106" s="13" t="n"/>
      <c r="B106" s="9">
        <f>IF($A106="","",IFERROR(COUNTIFS(Deliveries!$B$5:$B$204,$A106,Deliveries!$H$5:$H$204,"No")/COUNTIFS(Deliveries!$B$5:$B$204,$A106),0))</f>
        <v/>
      </c>
      <c r="C106" s="9">
        <f>IF($A106="","",IFERROR(SUMIFS(Quality!$F$5:$F$204,Quality!$B$5:$B$204,$A106)/SUMIFS(Quality!$E$5:$E$204,Quality!$B$5:$B$204,$A106),0))</f>
        <v/>
      </c>
      <c r="D106" s="14">
        <f>IF($A106="","",IFERROR(SUMIFS(Prices!$F$5:$F$204,Prices!$C$5:$C$204,$A106)/SUMIFS(Prices!$J$5:$J$204,Prices!$C$5:$C$204,$A106),1))</f>
        <v/>
      </c>
      <c r="E106" s="15">
        <f>IF($A106="","",ROUND(($G106*$B$5+$H106*$B$6+$I106*$B$7)*100,0))</f>
        <v/>
      </c>
      <c r="F106" s="10">
        <f>IF($A106="","",IF($J106&lt;$E$9,"Not rated",IF($E106&gt;=$E$6,"A",IF($E106&gt;=$E$7,"B",IF($E106&gt;=$E$8,"C","D")))))</f>
        <v/>
      </c>
      <c r="G106" s="16">
        <f>IF($A106="","",$B106)</f>
        <v/>
      </c>
      <c r="H106" s="16">
        <f>IF($A106="","",IFERROR(MAX(0,1-$C106/$E$5),0))</f>
        <v/>
      </c>
      <c r="I106" s="16">
        <f>IF($A106="","",MAX(0,2-$D106))</f>
        <v/>
      </c>
      <c r="J106" s="17">
        <f>IF($A106="","",COUNTIFS(Deliveries!$B$5:$B$204,$A106))</f>
        <v/>
      </c>
      <c r="K106" s="17">
        <f>IF($A106="","",COUNTIFS(Deliveries!$B$5:$B$204,$A106,Deliveries!$H$5:$H$204,"Yes"))</f>
        <v/>
      </c>
      <c r="L106" s="18">
        <f>IF($A106="","",IFERROR(AVERAGEIFS(Deliveries!$I$5:$I$204,Deliveries!$B$5:$B$204,$A106,Deliveries!$H$5:$H$204,"Yes"),0))</f>
        <v/>
      </c>
      <c r="M106" s="17">
        <f>IF($A106="","",SUMIFS(Quality!$E$5:$E$204,Quality!$B$5:$B$204,$A106))</f>
        <v/>
      </c>
      <c r="N106" s="17">
        <f>IF($A106="","",SUMIFS(Quality!$F$5:$F$204,Quality!$B$5:$B$204,$A106))</f>
        <v/>
      </c>
      <c r="O106" s="19">
        <f>IF($A106="","",SUMIFS(Quality!$K$5:$K$204,Quality!$B$5:$B$204,$A106))</f>
        <v/>
      </c>
      <c r="P106" s="20">
        <f>IF($A106="","",SUMIFS(Quality!$L$5:$L$204,Quality!$B$5:$B$204,$A106))</f>
        <v/>
      </c>
      <c r="Q106" s="19">
        <f>IF($A106="","",SUMIFS(Prices!$F$5:$F$204,Prices!$C$5:$C$204,$A106))</f>
        <v/>
      </c>
      <c r="R106" s="17">
        <f>IF($A106="","",COUNTIFS(Prices!$C$5:$C$204,$A106))</f>
        <v/>
      </c>
      <c r="S106" s="21">
        <f>IF($A106="","",IF($J106&gt;=$E$9,"Yes","No - only "&amp;$J106&amp;" so far"))</f>
        <v/>
      </c>
      <c r="T106" s="13" t="n"/>
      <c r="U106" s="13" t="n"/>
      <c r="V106" s="13" t="n"/>
      <c r="W106" s="13" t="n"/>
      <c r="X106" s="13" t="n"/>
      <c r="Y106" s="22" t="n"/>
      <c r="Z106" s="22" t="n"/>
      <c r="AA106" s="13" t="n"/>
    </row>
    <row r="107">
      <c r="A107" s="13" t="n"/>
      <c r="B107" s="9">
        <f>IF($A107="","",IFERROR(COUNTIFS(Deliveries!$B$5:$B$204,$A107,Deliveries!$H$5:$H$204,"No")/COUNTIFS(Deliveries!$B$5:$B$204,$A107),0))</f>
        <v/>
      </c>
      <c r="C107" s="9">
        <f>IF($A107="","",IFERROR(SUMIFS(Quality!$F$5:$F$204,Quality!$B$5:$B$204,$A107)/SUMIFS(Quality!$E$5:$E$204,Quality!$B$5:$B$204,$A107),0))</f>
        <v/>
      </c>
      <c r="D107" s="14">
        <f>IF($A107="","",IFERROR(SUMIFS(Prices!$F$5:$F$204,Prices!$C$5:$C$204,$A107)/SUMIFS(Prices!$J$5:$J$204,Prices!$C$5:$C$204,$A107),1))</f>
        <v/>
      </c>
      <c r="E107" s="15">
        <f>IF($A107="","",ROUND(($G107*$B$5+$H107*$B$6+$I107*$B$7)*100,0))</f>
        <v/>
      </c>
      <c r="F107" s="10">
        <f>IF($A107="","",IF($J107&lt;$E$9,"Not rated",IF($E107&gt;=$E$6,"A",IF($E107&gt;=$E$7,"B",IF($E107&gt;=$E$8,"C","D")))))</f>
        <v/>
      </c>
      <c r="G107" s="16">
        <f>IF($A107="","",$B107)</f>
        <v/>
      </c>
      <c r="H107" s="16">
        <f>IF($A107="","",IFERROR(MAX(0,1-$C107/$E$5),0))</f>
        <v/>
      </c>
      <c r="I107" s="16">
        <f>IF($A107="","",MAX(0,2-$D107))</f>
        <v/>
      </c>
      <c r="J107" s="17">
        <f>IF($A107="","",COUNTIFS(Deliveries!$B$5:$B$204,$A107))</f>
        <v/>
      </c>
      <c r="K107" s="17">
        <f>IF($A107="","",COUNTIFS(Deliveries!$B$5:$B$204,$A107,Deliveries!$H$5:$H$204,"Yes"))</f>
        <v/>
      </c>
      <c r="L107" s="18">
        <f>IF($A107="","",IFERROR(AVERAGEIFS(Deliveries!$I$5:$I$204,Deliveries!$B$5:$B$204,$A107,Deliveries!$H$5:$H$204,"Yes"),0))</f>
        <v/>
      </c>
      <c r="M107" s="17">
        <f>IF($A107="","",SUMIFS(Quality!$E$5:$E$204,Quality!$B$5:$B$204,$A107))</f>
        <v/>
      </c>
      <c r="N107" s="17">
        <f>IF($A107="","",SUMIFS(Quality!$F$5:$F$204,Quality!$B$5:$B$204,$A107))</f>
        <v/>
      </c>
      <c r="O107" s="19">
        <f>IF($A107="","",SUMIFS(Quality!$K$5:$K$204,Quality!$B$5:$B$204,$A107))</f>
        <v/>
      </c>
      <c r="P107" s="20">
        <f>IF($A107="","",SUMIFS(Quality!$L$5:$L$204,Quality!$B$5:$B$204,$A107))</f>
        <v/>
      </c>
      <c r="Q107" s="19">
        <f>IF($A107="","",SUMIFS(Prices!$F$5:$F$204,Prices!$C$5:$C$204,$A107))</f>
        <v/>
      </c>
      <c r="R107" s="17">
        <f>IF($A107="","",COUNTIFS(Prices!$C$5:$C$204,$A107))</f>
        <v/>
      </c>
      <c r="S107" s="21">
        <f>IF($A107="","",IF($J107&gt;=$E$9,"Yes","No - only "&amp;$J107&amp;" so far"))</f>
        <v/>
      </c>
      <c r="T107" s="13" t="n"/>
      <c r="U107" s="13" t="n"/>
      <c r="V107" s="13" t="n"/>
      <c r="W107" s="13" t="n"/>
      <c r="X107" s="13" t="n"/>
      <c r="Y107" s="22" t="n"/>
      <c r="Z107" s="22" t="n"/>
      <c r="AA107" s="13" t="n"/>
    </row>
    <row r="108">
      <c r="A108" s="13" t="n"/>
      <c r="B108" s="9">
        <f>IF($A108="","",IFERROR(COUNTIFS(Deliveries!$B$5:$B$204,$A108,Deliveries!$H$5:$H$204,"No")/COUNTIFS(Deliveries!$B$5:$B$204,$A108),0))</f>
        <v/>
      </c>
      <c r="C108" s="9">
        <f>IF($A108="","",IFERROR(SUMIFS(Quality!$F$5:$F$204,Quality!$B$5:$B$204,$A108)/SUMIFS(Quality!$E$5:$E$204,Quality!$B$5:$B$204,$A108),0))</f>
        <v/>
      </c>
      <c r="D108" s="14">
        <f>IF($A108="","",IFERROR(SUMIFS(Prices!$F$5:$F$204,Prices!$C$5:$C$204,$A108)/SUMIFS(Prices!$J$5:$J$204,Prices!$C$5:$C$204,$A108),1))</f>
        <v/>
      </c>
      <c r="E108" s="15">
        <f>IF($A108="","",ROUND(($G108*$B$5+$H108*$B$6+$I108*$B$7)*100,0))</f>
        <v/>
      </c>
      <c r="F108" s="10">
        <f>IF($A108="","",IF($J108&lt;$E$9,"Not rated",IF($E108&gt;=$E$6,"A",IF($E108&gt;=$E$7,"B",IF($E108&gt;=$E$8,"C","D")))))</f>
        <v/>
      </c>
      <c r="G108" s="16">
        <f>IF($A108="","",$B108)</f>
        <v/>
      </c>
      <c r="H108" s="16">
        <f>IF($A108="","",IFERROR(MAX(0,1-$C108/$E$5),0))</f>
        <v/>
      </c>
      <c r="I108" s="16">
        <f>IF($A108="","",MAX(0,2-$D108))</f>
        <v/>
      </c>
      <c r="J108" s="17">
        <f>IF($A108="","",COUNTIFS(Deliveries!$B$5:$B$204,$A108))</f>
        <v/>
      </c>
      <c r="K108" s="17">
        <f>IF($A108="","",COUNTIFS(Deliveries!$B$5:$B$204,$A108,Deliveries!$H$5:$H$204,"Yes"))</f>
        <v/>
      </c>
      <c r="L108" s="18">
        <f>IF($A108="","",IFERROR(AVERAGEIFS(Deliveries!$I$5:$I$204,Deliveries!$B$5:$B$204,$A108,Deliveries!$H$5:$H$204,"Yes"),0))</f>
        <v/>
      </c>
      <c r="M108" s="17">
        <f>IF($A108="","",SUMIFS(Quality!$E$5:$E$204,Quality!$B$5:$B$204,$A108))</f>
        <v/>
      </c>
      <c r="N108" s="17">
        <f>IF($A108="","",SUMIFS(Quality!$F$5:$F$204,Quality!$B$5:$B$204,$A108))</f>
        <v/>
      </c>
      <c r="O108" s="19">
        <f>IF($A108="","",SUMIFS(Quality!$K$5:$K$204,Quality!$B$5:$B$204,$A108))</f>
        <v/>
      </c>
      <c r="P108" s="20">
        <f>IF($A108="","",SUMIFS(Quality!$L$5:$L$204,Quality!$B$5:$B$204,$A108))</f>
        <v/>
      </c>
      <c r="Q108" s="19">
        <f>IF($A108="","",SUMIFS(Prices!$F$5:$F$204,Prices!$C$5:$C$204,$A108))</f>
        <v/>
      </c>
      <c r="R108" s="17">
        <f>IF($A108="","",COUNTIFS(Prices!$C$5:$C$204,$A108))</f>
        <v/>
      </c>
      <c r="S108" s="21">
        <f>IF($A108="","",IF($J108&gt;=$E$9,"Yes","No - only "&amp;$J108&amp;" so far"))</f>
        <v/>
      </c>
      <c r="T108" s="13" t="n"/>
      <c r="U108" s="13" t="n"/>
      <c r="V108" s="13" t="n"/>
      <c r="W108" s="13" t="n"/>
      <c r="X108" s="13" t="n"/>
      <c r="Y108" s="22" t="n"/>
      <c r="Z108" s="22" t="n"/>
      <c r="AA108" s="13" t="n"/>
    </row>
    <row r="109">
      <c r="A109" s="13" t="n"/>
      <c r="B109" s="9">
        <f>IF($A109="","",IFERROR(COUNTIFS(Deliveries!$B$5:$B$204,$A109,Deliveries!$H$5:$H$204,"No")/COUNTIFS(Deliveries!$B$5:$B$204,$A109),0))</f>
        <v/>
      </c>
      <c r="C109" s="9">
        <f>IF($A109="","",IFERROR(SUMIFS(Quality!$F$5:$F$204,Quality!$B$5:$B$204,$A109)/SUMIFS(Quality!$E$5:$E$204,Quality!$B$5:$B$204,$A109),0))</f>
        <v/>
      </c>
      <c r="D109" s="14">
        <f>IF($A109="","",IFERROR(SUMIFS(Prices!$F$5:$F$204,Prices!$C$5:$C$204,$A109)/SUMIFS(Prices!$J$5:$J$204,Prices!$C$5:$C$204,$A109),1))</f>
        <v/>
      </c>
      <c r="E109" s="15">
        <f>IF($A109="","",ROUND(($G109*$B$5+$H109*$B$6+$I109*$B$7)*100,0))</f>
        <v/>
      </c>
      <c r="F109" s="10">
        <f>IF($A109="","",IF($J109&lt;$E$9,"Not rated",IF($E109&gt;=$E$6,"A",IF($E109&gt;=$E$7,"B",IF($E109&gt;=$E$8,"C","D")))))</f>
        <v/>
      </c>
      <c r="G109" s="16">
        <f>IF($A109="","",$B109)</f>
        <v/>
      </c>
      <c r="H109" s="16">
        <f>IF($A109="","",IFERROR(MAX(0,1-$C109/$E$5),0))</f>
        <v/>
      </c>
      <c r="I109" s="16">
        <f>IF($A109="","",MAX(0,2-$D109))</f>
        <v/>
      </c>
      <c r="J109" s="17">
        <f>IF($A109="","",COUNTIFS(Deliveries!$B$5:$B$204,$A109))</f>
        <v/>
      </c>
      <c r="K109" s="17">
        <f>IF($A109="","",COUNTIFS(Deliveries!$B$5:$B$204,$A109,Deliveries!$H$5:$H$204,"Yes"))</f>
        <v/>
      </c>
      <c r="L109" s="18">
        <f>IF($A109="","",IFERROR(AVERAGEIFS(Deliveries!$I$5:$I$204,Deliveries!$B$5:$B$204,$A109,Deliveries!$H$5:$H$204,"Yes"),0))</f>
        <v/>
      </c>
      <c r="M109" s="17">
        <f>IF($A109="","",SUMIFS(Quality!$E$5:$E$204,Quality!$B$5:$B$204,$A109))</f>
        <v/>
      </c>
      <c r="N109" s="17">
        <f>IF($A109="","",SUMIFS(Quality!$F$5:$F$204,Quality!$B$5:$B$204,$A109))</f>
        <v/>
      </c>
      <c r="O109" s="19">
        <f>IF($A109="","",SUMIFS(Quality!$K$5:$K$204,Quality!$B$5:$B$204,$A109))</f>
        <v/>
      </c>
      <c r="P109" s="20">
        <f>IF($A109="","",SUMIFS(Quality!$L$5:$L$204,Quality!$B$5:$B$204,$A109))</f>
        <v/>
      </c>
      <c r="Q109" s="19">
        <f>IF($A109="","",SUMIFS(Prices!$F$5:$F$204,Prices!$C$5:$C$204,$A109))</f>
        <v/>
      </c>
      <c r="R109" s="17">
        <f>IF($A109="","",COUNTIFS(Prices!$C$5:$C$204,$A109))</f>
        <v/>
      </c>
      <c r="S109" s="21">
        <f>IF($A109="","",IF($J109&gt;=$E$9,"Yes","No - only "&amp;$J109&amp;" so far"))</f>
        <v/>
      </c>
      <c r="T109" s="13" t="n"/>
      <c r="U109" s="13" t="n"/>
      <c r="V109" s="13" t="n"/>
      <c r="W109" s="13" t="n"/>
      <c r="X109" s="13" t="n"/>
      <c r="Y109" s="22" t="n"/>
      <c r="Z109" s="22" t="n"/>
      <c r="AA109" s="13" t="n"/>
    </row>
    <row r="110">
      <c r="A110" s="13" t="n"/>
      <c r="B110" s="9">
        <f>IF($A110="","",IFERROR(COUNTIFS(Deliveries!$B$5:$B$204,$A110,Deliveries!$H$5:$H$204,"No")/COUNTIFS(Deliveries!$B$5:$B$204,$A110),0))</f>
        <v/>
      </c>
      <c r="C110" s="9">
        <f>IF($A110="","",IFERROR(SUMIFS(Quality!$F$5:$F$204,Quality!$B$5:$B$204,$A110)/SUMIFS(Quality!$E$5:$E$204,Quality!$B$5:$B$204,$A110),0))</f>
        <v/>
      </c>
      <c r="D110" s="14">
        <f>IF($A110="","",IFERROR(SUMIFS(Prices!$F$5:$F$204,Prices!$C$5:$C$204,$A110)/SUMIFS(Prices!$J$5:$J$204,Prices!$C$5:$C$204,$A110),1))</f>
        <v/>
      </c>
      <c r="E110" s="15">
        <f>IF($A110="","",ROUND(($G110*$B$5+$H110*$B$6+$I110*$B$7)*100,0))</f>
        <v/>
      </c>
      <c r="F110" s="10">
        <f>IF($A110="","",IF($J110&lt;$E$9,"Not rated",IF($E110&gt;=$E$6,"A",IF($E110&gt;=$E$7,"B",IF($E110&gt;=$E$8,"C","D")))))</f>
        <v/>
      </c>
      <c r="G110" s="16">
        <f>IF($A110="","",$B110)</f>
        <v/>
      </c>
      <c r="H110" s="16">
        <f>IF($A110="","",IFERROR(MAX(0,1-$C110/$E$5),0))</f>
        <v/>
      </c>
      <c r="I110" s="16">
        <f>IF($A110="","",MAX(0,2-$D110))</f>
        <v/>
      </c>
      <c r="J110" s="17">
        <f>IF($A110="","",COUNTIFS(Deliveries!$B$5:$B$204,$A110))</f>
        <v/>
      </c>
      <c r="K110" s="17">
        <f>IF($A110="","",COUNTIFS(Deliveries!$B$5:$B$204,$A110,Deliveries!$H$5:$H$204,"Yes"))</f>
        <v/>
      </c>
      <c r="L110" s="18">
        <f>IF($A110="","",IFERROR(AVERAGEIFS(Deliveries!$I$5:$I$204,Deliveries!$B$5:$B$204,$A110,Deliveries!$H$5:$H$204,"Yes"),0))</f>
        <v/>
      </c>
      <c r="M110" s="17">
        <f>IF($A110="","",SUMIFS(Quality!$E$5:$E$204,Quality!$B$5:$B$204,$A110))</f>
        <v/>
      </c>
      <c r="N110" s="17">
        <f>IF($A110="","",SUMIFS(Quality!$F$5:$F$204,Quality!$B$5:$B$204,$A110))</f>
        <v/>
      </c>
      <c r="O110" s="19">
        <f>IF($A110="","",SUMIFS(Quality!$K$5:$K$204,Quality!$B$5:$B$204,$A110))</f>
        <v/>
      </c>
      <c r="P110" s="20">
        <f>IF($A110="","",SUMIFS(Quality!$L$5:$L$204,Quality!$B$5:$B$204,$A110))</f>
        <v/>
      </c>
      <c r="Q110" s="19">
        <f>IF($A110="","",SUMIFS(Prices!$F$5:$F$204,Prices!$C$5:$C$204,$A110))</f>
        <v/>
      </c>
      <c r="R110" s="17">
        <f>IF($A110="","",COUNTIFS(Prices!$C$5:$C$204,$A110))</f>
        <v/>
      </c>
      <c r="S110" s="21">
        <f>IF($A110="","",IF($J110&gt;=$E$9,"Yes","No - only "&amp;$J110&amp;" so far"))</f>
        <v/>
      </c>
      <c r="T110" s="13" t="n"/>
      <c r="U110" s="13" t="n"/>
      <c r="V110" s="13" t="n"/>
      <c r="W110" s="13" t="n"/>
      <c r="X110" s="13" t="n"/>
      <c r="Y110" s="22" t="n"/>
      <c r="Z110" s="22" t="n"/>
      <c r="AA110" s="13" t="n"/>
    </row>
    <row r="111">
      <c r="A111" s="13" t="n"/>
      <c r="B111" s="9">
        <f>IF($A111="","",IFERROR(COUNTIFS(Deliveries!$B$5:$B$204,$A111,Deliveries!$H$5:$H$204,"No")/COUNTIFS(Deliveries!$B$5:$B$204,$A111),0))</f>
        <v/>
      </c>
      <c r="C111" s="9">
        <f>IF($A111="","",IFERROR(SUMIFS(Quality!$F$5:$F$204,Quality!$B$5:$B$204,$A111)/SUMIFS(Quality!$E$5:$E$204,Quality!$B$5:$B$204,$A111),0))</f>
        <v/>
      </c>
      <c r="D111" s="14">
        <f>IF($A111="","",IFERROR(SUMIFS(Prices!$F$5:$F$204,Prices!$C$5:$C$204,$A111)/SUMIFS(Prices!$J$5:$J$204,Prices!$C$5:$C$204,$A111),1))</f>
        <v/>
      </c>
      <c r="E111" s="15">
        <f>IF($A111="","",ROUND(($G111*$B$5+$H111*$B$6+$I111*$B$7)*100,0))</f>
        <v/>
      </c>
      <c r="F111" s="10">
        <f>IF($A111="","",IF($J111&lt;$E$9,"Not rated",IF($E111&gt;=$E$6,"A",IF($E111&gt;=$E$7,"B",IF($E111&gt;=$E$8,"C","D")))))</f>
        <v/>
      </c>
      <c r="G111" s="16">
        <f>IF($A111="","",$B111)</f>
        <v/>
      </c>
      <c r="H111" s="16">
        <f>IF($A111="","",IFERROR(MAX(0,1-$C111/$E$5),0))</f>
        <v/>
      </c>
      <c r="I111" s="16">
        <f>IF($A111="","",MAX(0,2-$D111))</f>
        <v/>
      </c>
      <c r="J111" s="17">
        <f>IF($A111="","",COUNTIFS(Deliveries!$B$5:$B$204,$A111))</f>
        <v/>
      </c>
      <c r="K111" s="17">
        <f>IF($A111="","",COUNTIFS(Deliveries!$B$5:$B$204,$A111,Deliveries!$H$5:$H$204,"Yes"))</f>
        <v/>
      </c>
      <c r="L111" s="18">
        <f>IF($A111="","",IFERROR(AVERAGEIFS(Deliveries!$I$5:$I$204,Deliveries!$B$5:$B$204,$A111,Deliveries!$H$5:$H$204,"Yes"),0))</f>
        <v/>
      </c>
      <c r="M111" s="17">
        <f>IF($A111="","",SUMIFS(Quality!$E$5:$E$204,Quality!$B$5:$B$204,$A111))</f>
        <v/>
      </c>
      <c r="N111" s="17">
        <f>IF($A111="","",SUMIFS(Quality!$F$5:$F$204,Quality!$B$5:$B$204,$A111))</f>
        <v/>
      </c>
      <c r="O111" s="19">
        <f>IF($A111="","",SUMIFS(Quality!$K$5:$K$204,Quality!$B$5:$B$204,$A111))</f>
        <v/>
      </c>
      <c r="P111" s="20">
        <f>IF($A111="","",SUMIFS(Quality!$L$5:$L$204,Quality!$B$5:$B$204,$A111))</f>
        <v/>
      </c>
      <c r="Q111" s="19">
        <f>IF($A111="","",SUMIFS(Prices!$F$5:$F$204,Prices!$C$5:$C$204,$A111))</f>
        <v/>
      </c>
      <c r="R111" s="17">
        <f>IF($A111="","",COUNTIFS(Prices!$C$5:$C$204,$A111))</f>
        <v/>
      </c>
      <c r="S111" s="21">
        <f>IF($A111="","",IF($J111&gt;=$E$9,"Yes","No - only "&amp;$J111&amp;" so far"))</f>
        <v/>
      </c>
      <c r="T111" s="13" t="n"/>
      <c r="U111" s="13" t="n"/>
      <c r="V111" s="13" t="n"/>
      <c r="W111" s="13" t="n"/>
      <c r="X111" s="13" t="n"/>
      <c r="Y111" s="22" t="n"/>
      <c r="Z111" s="22" t="n"/>
      <c r="AA111" s="13" t="n"/>
    </row>
    <row r="112">
      <c r="A112" s="13" t="n"/>
      <c r="B112" s="9">
        <f>IF($A112="","",IFERROR(COUNTIFS(Deliveries!$B$5:$B$204,$A112,Deliveries!$H$5:$H$204,"No")/COUNTIFS(Deliveries!$B$5:$B$204,$A112),0))</f>
        <v/>
      </c>
      <c r="C112" s="9">
        <f>IF($A112="","",IFERROR(SUMIFS(Quality!$F$5:$F$204,Quality!$B$5:$B$204,$A112)/SUMIFS(Quality!$E$5:$E$204,Quality!$B$5:$B$204,$A112),0))</f>
        <v/>
      </c>
      <c r="D112" s="14">
        <f>IF($A112="","",IFERROR(SUMIFS(Prices!$F$5:$F$204,Prices!$C$5:$C$204,$A112)/SUMIFS(Prices!$J$5:$J$204,Prices!$C$5:$C$204,$A112),1))</f>
        <v/>
      </c>
      <c r="E112" s="15">
        <f>IF($A112="","",ROUND(($G112*$B$5+$H112*$B$6+$I112*$B$7)*100,0))</f>
        <v/>
      </c>
      <c r="F112" s="10">
        <f>IF($A112="","",IF($J112&lt;$E$9,"Not rated",IF($E112&gt;=$E$6,"A",IF($E112&gt;=$E$7,"B",IF($E112&gt;=$E$8,"C","D")))))</f>
        <v/>
      </c>
      <c r="G112" s="16">
        <f>IF($A112="","",$B112)</f>
        <v/>
      </c>
      <c r="H112" s="16">
        <f>IF($A112="","",IFERROR(MAX(0,1-$C112/$E$5),0))</f>
        <v/>
      </c>
      <c r="I112" s="16">
        <f>IF($A112="","",MAX(0,2-$D112))</f>
        <v/>
      </c>
      <c r="J112" s="17">
        <f>IF($A112="","",COUNTIFS(Deliveries!$B$5:$B$204,$A112))</f>
        <v/>
      </c>
      <c r="K112" s="17">
        <f>IF($A112="","",COUNTIFS(Deliveries!$B$5:$B$204,$A112,Deliveries!$H$5:$H$204,"Yes"))</f>
        <v/>
      </c>
      <c r="L112" s="18">
        <f>IF($A112="","",IFERROR(AVERAGEIFS(Deliveries!$I$5:$I$204,Deliveries!$B$5:$B$204,$A112,Deliveries!$H$5:$H$204,"Yes"),0))</f>
        <v/>
      </c>
      <c r="M112" s="17">
        <f>IF($A112="","",SUMIFS(Quality!$E$5:$E$204,Quality!$B$5:$B$204,$A112))</f>
        <v/>
      </c>
      <c r="N112" s="17">
        <f>IF($A112="","",SUMIFS(Quality!$F$5:$F$204,Quality!$B$5:$B$204,$A112))</f>
        <v/>
      </c>
      <c r="O112" s="19">
        <f>IF($A112="","",SUMIFS(Quality!$K$5:$K$204,Quality!$B$5:$B$204,$A112))</f>
        <v/>
      </c>
      <c r="P112" s="20">
        <f>IF($A112="","",SUMIFS(Quality!$L$5:$L$204,Quality!$B$5:$B$204,$A112))</f>
        <v/>
      </c>
      <c r="Q112" s="19">
        <f>IF($A112="","",SUMIFS(Prices!$F$5:$F$204,Prices!$C$5:$C$204,$A112))</f>
        <v/>
      </c>
      <c r="R112" s="17">
        <f>IF($A112="","",COUNTIFS(Prices!$C$5:$C$204,$A112))</f>
        <v/>
      </c>
      <c r="S112" s="21">
        <f>IF($A112="","",IF($J112&gt;=$E$9,"Yes","No - only "&amp;$J112&amp;" so far"))</f>
        <v/>
      </c>
      <c r="T112" s="13" t="n"/>
      <c r="U112" s="13" t="n"/>
      <c r="V112" s="13" t="n"/>
      <c r="W112" s="13" t="n"/>
      <c r="X112" s="13" t="n"/>
      <c r="Y112" s="22" t="n"/>
      <c r="Z112" s="22" t="n"/>
      <c r="AA112" s="13" t="n"/>
    </row>
    <row r="113">
      <c r="A113" s="13" t="n"/>
      <c r="B113" s="9">
        <f>IF($A113="","",IFERROR(COUNTIFS(Deliveries!$B$5:$B$204,$A113,Deliveries!$H$5:$H$204,"No")/COUNTIFS(Deliveries!$B$5:$B$204,$A113),0))</f>
        <v/>
      </c>
      <c r="C113" s="9">
        <f>IF($A113="","",IFERROR(SUMIFS(Quality!$F$5:$F$204,Quality!$B$5:$B$204,$A113)/SUMIFS(Quality!$E$5:$E$204,Quality!$B$5:$B$204,$A113),0))</f>
        <v/>
      </c>
      <c r="D113" s="14">
        <f>IF($A113="","",IFERROR(SUMIFS(Prices!$F$5:$F$204,Prices!$C$5:$C$204,$A113)/SUMIFS(Prices!$J$5:$J$204,Prices!$C$5:$C$204,$A113),1))</f>
        <v/>
      </c>
      <c r="E113" s="15">
        <f>IF($A113="","",ROUND(($G113*$B$5+$H113*$B$6+$I113*$B$7)*100,0))</f>
        <v/>
      </c>
      <c r="F113" s="10">
        <f>IF($A113="","",IF($J113&lt;$E$9,"Not rated",IF($E113&gt;=$E$6,"A",IF($E113&gt;=$E$7,"B",IF($E113&gt;=$E$8,"C","D")))))</f>
        <v/>
      </c>
      <c r="G113" s="16">
        <f>IF($A113="","",$B113)</f>
        <v/>
      </c>
      <c r="H113" s="16">
        <f>IF($A113="","",IFERROR(MAX(0,1-$C113/$E$5),0))</f>
        <v/>
      </c>
      <c r="I113" s="16">
        <f>IF($A113="","",MAX(0,2-$D113))</f>
        <v/>
      </c>
      <c r="J113" s="17">
        <f>IF($A113="","",COUNTIFS(Deliveries!$B$5:$B$204,$A113))</f>
        <v/>
      </c>
      <c r="K113" s="17">
        <f>IF($A113="","",COUNTIFS(Deliveries!$B$5:$B$204,$A113,Deliveries!$H$5:$H$204,"Yes"))</f>
        <v/>
      </c>
      <c r="L113" s="18">
        <f>IF($A113="","",IFERROR(AVERAGEIFS(Deliveries!$I$5:$I$204,Deliveries!$B$5:$B$204,$A113,Deliveries!$H$5:$H$204,"Yes"),0))</f>
        <v/>
      </c>
      <c r="M113" s="17">
        <f>IF($A113="","",SUMIFS(Quality!$E$5:$E$204,Quality!$B$5:$B$204,$A113))</f>
        <v/>
      </c>
      <c r="N113" s="17">
        <f>IF($A113="","",SUMIFS(Quality!$F$5:$F$204,Quality!$B$5:$B$204,$A113))</f>
        <v/>
      </c>
      <c r="O113" s="19">
        <f>IF($A113="","",SUMIFS(Quality!$K$5:$K$204,Quality!$B$5:$B$204,$A113))</f>
        <v/>
      </c>
      <c r="P113" s="20">
        <f>IF($A113="","",SUMIFS(Quality!$L$5:$L$204,Quality!$B$5:$B$204,$A113))</f>
        <v/>
      </c>
      <c r="Q113" s="19">
        <f>IF($A113="","",SUMIFS(Prices!$F$5:$F$204,Prices!$C$5:$C$204,$A113))</f>
        <v/>
      </c>
      <c r="R113" s="17">
        <f>IF($A113="","",COUNTIFS(Prices!$C$5:$C$204,$A113))</f>
        <v/>
      </c>
      <c r="S113" s="21">
        <f>IF($A113="","",IF($J113&gt;=$E$9,"Yes","No - only "&amp;$J113&amp;" so far"))</f>
        <v/>
      </c>
      <c r="T113" s="13" t="n"/>
      <c r="U113" s="13" t="n"/>
      <c r="V113" s="13" t="n"/>
      <c r="W113" s="13" t="n"/>
      <c r="X113" s="13" t="n"/>
      <c r="Y113" s="22" t="n"/>
      <c r="Z113" s="22" t="n"/>
      <c r="AA113" s="13" t="n"/>
    </row>
    <row r="114">
      <c r="A114" s="13" t="n"/>
      <c r="B114" s="9">
        <f>IF($A114="","",IFERROR(COUNTIFS(Deliveries!$B$5:$B$204,$A114,Deliveries!$H$5:$H$204,"No")/COUNTIFS(Deliveries!$B$5:$B$204,$A114),0))</f>
        <v/>
      </c>
      <c r="C114" s="9">
        <f>IF($A114="","",IFERROR(SUMIFS(Quality!$F$5:$F$204,Quality!$B$5:$B$204,$A114)/SUMIFS(Quality!$E$5:$E$204,Quality!$B$5:$B$204,$A114),0))</f>
        <v/>
      </c>
      <c r="D114" s="14">
        <f>IF($A114="","",IFERROR(SUMIFS(Prices!$F$5:$F$204,Prices!$C$5:$C$204,$A114)/SUMIFS(Prices!$J$5:$J$204,Prices!$C$5:$C$204,$A114),1))</f>
        <v/>
      </c>
      <c r="E114" s="15">
        <f>IF($A114="","",ROUND(($G114*$B$5+$H114*$B$6+$I114*$B$7)*100,0))</f>
        <v/>
      </c>
      <c r="F114" s="10">
        <f>IF($A114="","",IF($J114&lt;$E$9,"Not rated",IF($E114&gt;=$E$6,"A",IF($E114&gt;=$E$7,"B",IF($E114&gt;=$E$8,"C","D")))))</f>
        <v/>
      </c>
      <c r="G114" s="16">
        <f>IF($A114="","",$B114)</f>
        <v/>
      </c>
      <c r="H114" s="16">
        <f>IF($A114="","",IFERROR(MAX(0,1-$C114/$E$5),0))</f>
        <v/>
      </c>
      <c r="I114" s="16">
        <f>IF($A114="","",MAX(0,2-$D114))</f>
        <v/>
      </c>
      <c r="J114" s="17">
        <f>IF($A114="","",COUNTIFS(Deliveries!$B$5:$B$204,$A114))</f>
        <v/>
      </c>
      <c r="K114" s="17">
        <f>IF($A114="","",COUNTIFS(Deliveries!$B$5:$B$204,$A114,Deliveries!$H$5:$H$204,"Yes"))</f>
        <v/>
      </c>
      <c r="L114" s="18">
        <f>IF($A114="","",IFERROR(AVERAGEIFS(Deliveries!$I$5:$I$204,Deliveries!$B$5:$B$204,$A114,Deliveries!$H$5:$H$204,"Yes"),0))</f>
        <v/>
      </c>
      <c r="M114" s="17">
        <f>IF($A114="","",SUMIFS(Quality!$E$5:$E$204,Quality!$B$5:$B$204,$A114))</f>
        <v/>
      </c>
      <c r="N114" s="17">
        <f>IF($A114="","",SUMIFS(Quality!$F$5:$F$204,Quality!$B$5:$B$204,$A114))</f>
        <v/>
      </c>
      <c r="O114" s="19">
        <f>IF($A114="","",SUMIFS(Quality!$K$5:$K$204,Quality!$B$5:$B$204,$A114))</f>
        <v/>
      </c>
      <c r="P114" s="20">
        <f>IF($A114="","",SUMIFS(Quality!$L$5:$L$204,Quality!$B$5:$B$204,$A114))</f>
        <v/>
      </c>
      <c r="Q114" s="19">
        <f>IF($A114="","",SUMIFS(Prices!$F$5:$F$204,Prices!$C$5:$C$204,$A114))</f>
        <v/>
      </c>
      <c r="R114" s="17">
        <f>IF($A114="","",COUNTIFS(Prices!$C$5:$C$204,$A114))</f>
        <v/>
      </c>
      <c r="S114" s="21">
        <f>IF($A114="","",IF($J114&gt;=$E$9,"Yes","No - only "&amp;$J114&amp;" so far"))</f>
        <v/>
      </c>
      <c r="T114" s="13" t="n"/>
      <c r="U114" s="13" t="n"/>
      <c r="V114" s="13" t="n"/>
      <c r="W114" s="13" t="n"/>
      <c r="X114" s="13" t="n"/>
      <c r="Y114" s="22" t="n"/>
      <c r="Z114" s="22" t="n"/>
      <c r="AA114" s="13" t="n"/>
    </row>
    <row r="115">
      <c r="A115" s="13" t="n"/>
      <c r="B115" s="9">
        <f>IF($A115="","",IFERROR(COUNTIFS(Deliveries!$B$5:$B$204,$A115,Deliveries!$H$5:$H$204,"No")/COUNTIFS(Deliveries!$B$5:$B$204,$A115),0))</f>
        <v/>
      </c>
      <c r="C115" s="9">
        <f>IF($A115="","",IFERROR(SUMIFS(Quality!$F$5:$F$204,Quality!$B$5:$B$204,$A115)/SUMIFS(Quality!$E$5:$E$204,Quality!$B$5:$B$204,$A115),0))</f>
        <v/>
      </c>
      <c r="D115" s="14">
        <f>IF($A115="","",IFERROR(SUMIFS(Prices!$F$5:$F$204,Prices!$C$5:$C$204,$A115)/SUMIFS(Prices!$J$5:$J$204,Prices!$C$5:$C$204,$A115),1))</f>
        <v/>
      </c>
      <c r="E115" s="15">
        <f>IF($A115="","",ROUND(($G115*$B$5+$H115*$B$6+$I115*$B$7)*100,0))</f>
        <v/>
      </c>
      <c r="F115" s="10">
        <f>IF($A115="","",IF($J115&lt;$E$9,"Not rated",IF($E115&gt;=$E$6,"A",IF($E115&gt;=$E$7,"B",IF($E115&gt;=$E$8,"C","D")))))</f>
        <v/>
      </c>
      <c r="G115" s="16">
        <f>IF($A115="","",$B115)</f>
        <v/>
      </c>
      <c r="H115" s="16">
        <f>IF($A115="","",IFERROR(MAX(0,1-$C115/$E$5),0))</f>
        <v/>
      </c>
      <c r="I115" s="16">
        <f>IF($A115="","",MAX(0,2-$D115))</f>
        <v/>
      </c>
      <c r="J115" s="17">
        <f>IF($A115="","",COUNTIFS(Deliveries!$B$5:$B$204,$A115))</f>
        <v/>
      </c>
      <c r="K115" s="17">
        <f>IF($A115="","",COUNTIFS(Deliveries!$B$5:$B$204,$A115,Deliveries!$H$5:$H$204,"Yes"))</f>
        <v/>
      </c>
      <c r="L115" s="18">
        <f>IF($A115="","",IFERROR(AVERAGEIFS(Deliveries!$I$5:$I$204,Deliveries!$B$5:$B$204,$A115,Deliveries!$H$5:$H$204,"Yes"),0))</f>
        <v/>
      </c>
      <c r="M115" s="17">
        <f>IF($A115="","",SUMIFS(Quality!$E$5:$E$204,Quality!$B$5:$B$204,$A115))</f>
        <v/>
      </c>
      <c r="N115" s="17">
        <f>IF($A115="","",SUMIFS(Quality!$F$5:$F$204,Quality!$B$5:$B$204,$A115))</f>
        <v/>
      </c>
      <c r="O115" s="19">
        <f>IF($A115="","",SUMIFS(Quality!$K$5:$K$204,Quality!$B$5:$B$204,$A115))</f>
        <v/>
      </c>
      <c r="P115" s="20">
        <f>IF($A115="","",SUMIFS(Quality!$L$5:$L$204,Quality!$B$5:$B$204,$A115))</f>
        <v/>
      </c>
      <c r="Q115" s="19">
        <f>IF($A115="","",SUMIFS(Prices!$F$5:$F$204,Prices!$C$5:$C$204,$A115))</f>
        <v/>
      </c>
      <c r="R115" s="17">
        <f>IF($A115="","",COUNTIFS(Prices!$C$5:$C$204,$A115))</f>
        <v/>
      </c>
      <c r="S115" s="21">
        <f>IF($A115="","",IF($J115&gt;=$E$9,"Yes","No - only "&amp;$J115&amp;" so far"))</f>
        <v/>
      </c>
      <c r="T115" s="13" t="n"/>
      <c r="U115" s="13" t="n"/>
      <c r="V115" s="13" t="n"/>
      <c r="W115" s="13" t="n"/>
      <c r="X115" s="13" t="n"/>
      <c r="Y115" s="22" t="n"/>
      <c r="Z115" s="22" t="n"/>
      <c r="AA115" s="13" t="n"/>
    </row>
    <row r="116">
      <c r="A116" s="13" t="n"/>
      <c r="B116" s="9">
        <f>IF($A116="","",IFERROR(COUNTIFS(Deliveries!$B$5:$B$204,$A116,Deliveries!$H$5:$H$204,"No")/COUNTIFS(Deliveries!$B$5:$B$204,$A116),0))</f>
        <v/>
      </c>
      <c r="C116" s="9">
        <f>IF($A116="","",IFERROR(SUMIFS(Quality!$F$5:$F$204,Quality!$B$5:$B$204,$A116)/SUMIFS(Quality!$E$5:$E$204,Quality!$B$5:$B$204,$A116),0))</f>
        <v/>
      </c>
      <c r="D116" s="14">
        <f>IF($A116="","",IFERROR(SUMIFS(Prices!$F$5:$F$204,Prices!$C$5:$C$204,$A116)/SUMIFS(Prices!$J$5:$J$204,Prices!$C$5:$C$204,$A116),1))</f>
        <v/>
      </c>
      <c r="E116" s="15">
        <f>IF($A116="","",ROUND(($G116*$B$5+$H116*$B$6+$I116*$B$7)*100,0))</f>
        <v/>
      </c>
      <c r="F116" s="10">
        <f>IF($A116="","",IF($J116&lt;$E$9,"Not rated",IF($E116&gt;=$E$6,"A",IF($E116&gt;=$E$7,"B",IF($E116&gt;=$E$8,"C","D")))))</f>
        <v/>
      </c>
      <c r="G116" s="16">
        <f>IF($A116="","",$B116)</f>
        <v/>
      </c>
      <c r="H116" s="16">
        <f>IF($A116="","",IFERROR(MAX(0,1-$C116/$E$5),0))</f>
        <v/>
      </c>
      <c r="I116" s="16">
        <f>IF($A116="","",MAX(0,2-$D116))</f>
        <v/>
      </c>
      <c r="J116" s="17">
        <f>IF($A116="","",COUNTIFS(Deliveries!$B$5:$B$204,$A116))</f>
        <v/>
      </c>
      <c r="K116" s="17">
        <f>IF($A116="","",COUNTIFS(Deliveries!$B$5:$B$204,$A116,Deliveries!$H$5:$H$204,"Yes"))</f>
        <v/>
      </c>
      <c r="L116" s="18">
        <f>IF($A116="","",IFERROR(AVERAGEIFS(Deliveries!$I$5:$I$204,Deliveries!$B$5:$B$204,$A116,Deliveries!$H$5:$H$204,"Yes"),0))</f>
        <v/>
      </c>
      <c r="M116" s="17">
        <f>IF($A116="","",SUMIFS(Quality!$E$5:$E$204,Quality!$B$5:$B$204,$A116))</f>
        <v/>
      </c>
      <c r="N116" s="17">
        <f>IF($A116="","",SUMIFS(Quality!$F$5:$F$204,Quality!$B$5:$B$204,$A116))</f>
        <v/>
      </c>
      <c r="O116" s="19">
        <f>IF($A116="","",SUMIFS(Quality!$K$5:$K$204,Quality!$B$5:$B$204,$A116))</f>
        <v/>
      </c>
      <c r="P116" s="20">
        <f>IF($A116="","",SUMIFS(Quality!$L$5:$L$204,Quality!$B$5:$B$204,$A116))</f>
        <v/>
      </c>
      <c r="Q116" s="19">
        <f>IF($A116="","",SUMIFS(Prices!$F$5:$F$204,Prices!$C$5:$C$204,$A116))</f>
        <v/>
      </c>
      <c r="R116" s="17">
        <f>IF($A116="","",COUNTIFS(Prices!$C$5:$C$204,$A116))</f>
        <v/>
      </c>
      <c r="S116" s="21">
        <f>IF($A116="","",IF($J116&gt;=$E$9,"Yes","No - only "&amp;$J116&amp;" so far"))</f>
        <v/>
      </c>
      <c r="T116" s="13" t="n"/>
      <c r="U116" s="13" t="n"/>
      <c r="V116" s="13" t="n"/>
      <c r="W116" s="13" t="n"/>
      <c r="X116" s="13" t="n"/>
      <c r="Y116" s="22" t="n"/>
      <c r="Z116" s="22" t="n"/>
      <c r="AA116" s="13" t="n"/>
    </row>
    <row r="117">
      <c r="A117" s="13" t="n"/>
      <c r="B117" s="9">
        <f>IF($A117="","",IFERROR(COUNTIFS(Deliveries!$B$5:$B$204,$A117,Deliveries!$H$5:$H$204,"No")/COUNTIFS(Deliveries!$B$5:$B$204,$A117),0))</f>
        <v/>
      </c>
      <c r="C117" s="9">
        <f>IF($A117="","",IFERROR(SUMIFS(Quality!$F$5:$F$204,Quality!$B$5:$B$204,$A117)/SUMIFS(Quality!$E$5:$E$204,Quality!$B$5:$B$204,$A117),0))</f>
        <v/>
      </c>
      <c r="D117" s="14">
        <f>IF($A117="","",IFERROR(SUMIFS(Prices!$F$5:$F$204,Prices!$C$5:$C$204,$A117)/SUMIFS(Prices!$J$5:$J$204,Prices!$C$5:$C$204,$A117),1))</f>
        <v/>
      </c>
      <c r="E117" s="15">
        <f>IF($A117="","",ROUND(($G117*$B$5+$H117*$B$6+$I117*$B$7)*100,0))</f>
        <v/>
      </c>
      <c r="F117" s="10">
        <f>IF($A117="","",IF($J117&lt;$E$9,"Not rated",IF($E117&gt;=$E$6,"A",IF($E117&gt;=$E$7,"B",IF($E117&gt;=$E$8,"C","D")))))</f>
        <v/>
      </c>
      <c r="G117" s="16">
        <f>IF($A117="","",$B117)</f>
        <v/>
      </c>
      <c r="H117" s="16">
        <f>IF($A117="","",IFERROR(MAX(0,1-$C117/$E$5),0))</f>
        <v/>
      </c>
      <c r="I117" s="16">
        <f>IF($A117="","",MAX(0,2-$D117))</f>
        <v/>
      </c>
      <c r="J117" s="17">
        <f>IF($A117="","",COUNTIFS(Deliveries!$B$5:$B$204,$A117))</f>
        <v/>
      </c>
      <c r="K117" s="17">
        <f>IF($A117="","",COUNTIFS(Deliveries!$B$5:$B$204,$A117,Deliveries!$H$5:$H$204,"Yes"))</f>
        <v/>
      </c>
      <c r="L117" s="18">
        <f>IF($A117="","",IFERROR(AVERAGEIFS(Deliveries!$I$5:$I$204,Deliveries!$B$5:$B$204,$A117,Deliveries!$H$5:$H$204,"Yes"),0))</f>
        <v/>
      </c>
      <c r="M117" s="17">
        <f>IF($A117="","",SUMIFS(Quality!$E$5:$E$204,Quality!$B$5:$B$204,$A117))</f>
        <v/>
      </c>
      <c r="N117" s="17">
        <f>IF($A117="","",SUMIFS(Quality!$F$5:$F$204,Quality!$B$5:$B$204,$A117))</f>
        <v/>
      </c>
      <c r="O117" s="19">
        <f>IF($A117="","",SUMIFS(Quality!$K$5:$K$204,Quality!$B$5:$B$204,$A117))</f>
        <v/>
      </c>
      <c r="P117" s="20">
        <f>IF($A117="","",SUMIFS(Quality!$L$5:$L$204,Quality!$B$5:$B$204,$A117))</f>
        <v/>
      </c>
      <c r="Q117" s="19">
        <f>IF($A117="","",SUMIFS(Prices!$F$5:$F$204,Prices!$C$5:$C$204,$A117))</f>
        <v/>
      </c>
      <c r="R117" s="17">
        <f>IF($A117="","",COUNTIFS(Prices!$C$5:$C$204,$A117))</f>
        <v/>
      </c>
      <c r="S117" s="21">
        <f>IF($A117="","",IF($J117&gt;=$E$9,"Yes","No - only "&amp;$J117&amp;" so far"))</f>
        <v/>
      </c>
      <c r="T117" s="13" t="n"/>
      <c r="U117" s="13" t="n"/>
      <c r="V117" s="13" t="n"/>
      <c r="W117" s="13" t="n"/>
      <c r="X117" s="13" t="n"/>
      <c r="Y117" s="22" t="n"/>
      <c r="Z117" s="22" t="n"/>
      <c r="AA117" s="13" t="n"/>
    </row>
    <row r="118">
      <c r="A118" s="13" t="n"/>
      <c r="B118" s="9">
        <f>IF($A118="","",IFERROR(COUNTIFS(Deliveries!$B$5:$B$204,$A118,Deliveries!$H$5:$H$204,"No")/COUNTIFS(Deliveries!$B$5:$B$204,$A118),0))</f>
        <v/>
      </c>
      <c r="C118" s="9">
        <f>IF($A118="","",IFERROR(SUMIFS(Quality!$F$5:$F$204,Quality!$B$5:$B$204,$A118)/SUMIFS(Quality!$E$5:$E$204,Quality!$B$5:$B$204,$A118),0))</f>
        <v/>
      </c>
      <c r="D118" s="14">
        <f>IF($A118="","",IFERROR(SUMIFS(Prices!$F$5:$F$204,Prices!$C$5:$C$204,$A118)/SUMIFS(Prices!$J$5:$J$204,Prices!$C$5:$C$204,$A118),1))</f>
        <v/>
      </c>
      <c r="E118" s="15">
        <f>IF($A118="","",ROUND(($G118*$B$5+$H118*$B$6+$I118*$B$7)*100,0))</f>
        <v/>
      </c>
      <c r="F118" s="10">
        <f>IF($A118="","",IF($J118&lt;$E$9,"Not rated",IF($E118&gt;=$E$6,"A",IF($E118&gt;=$E$7,"B",IF($E118&gt;=$E$8,"C","D")))))</f>
        <v/>
      </c>
      <c r="G118" s="16">
        <f>IF($A118="","",$B118)</f>
        <v/>
      </c>
      <c r="H118" s="16">
        <f>IF($A118="","",IFERROR(MAX(0,1-$C118/$E$5),0))</f>
        <v/>
      </c>
      <c r="I118" s="16">
        <f>IF($A118="","",MAX(0,2-$D118))</f>
        <v/>
      </c>
      <c r="J118" s="17">
        <f>IF($A118="","",COUNTIFS(Deliveries!$B$5:$B$204,$A118))</f>
        <v/>
      </c>
      <c r="K118" s="17">
        <f>IF($A118="","",COUNTIFS(Deliveries!$B$5:$B$204,$A118,Deliveries!$H$5:$H$204,"Yes"))</f>
        <v/>
      </c>
      <c r="L118" s="18">
        <f>IF($A118="","",IFERROR(AVERAGEIFS(Deliveries!$I$5:$I$204,Deliveries!$B$5:$B$204,$A118,Deliveries!$H$5:$H$204,"Yes"),0))</f>
        <v/>
      </c>
      <c r="M118" s="17">
        <f>IF($A118="","",SUMIFS(Quality!$E$5:$E$204,Quality!$B$5:$B$204,$A118))</f>
        <v/>
      </c>
      <c r="N118" s="17">
        <f>IF($A118="","",SUMIFS(Quality!$F$5:$F$204,Quality!$B$5:$B$204,$A118))</f>
        <v/>
      </c>
      <c r="O118" s="19">
        <f>IF($A118="","",SUMIFS(Quality!$K$5:$K$204,Quality!$B$5:$B$204,$A118))</f>
        <v/>
      </c>
      <c r="P118" s="20">
        <f>IF($A118="","",SUMIFS(Quality!$L$5:$L$204,Quality!$B$5:$B$204,$A118))</f>
        <v/>
      </c>
      <c r="Q118" s="19">
        <f>IF($A118="","",SUMIFS(Prices!$F$5:$F$204,Prices!$C$5:$C$204,$A118))</f>
        <v/>
      </c>
      <c r="R118" s="17">
        <f>IF($A118="","",COUNTIFS(Prices!$C$5:$C$204,$A118))</f>
        <v/>
      </c>
      <c r="S118" s="21">
        <f>IF($A118="","",IF($J118&gt;=$E$9,"Yes","No - only "&amp;$J118&amp;" so far"))</f>
        <v/>
      </c>
      <c r="T118" s="13" t="n"/>
      <c r="U118" s="13" t="n"/>
      <c r="V118" s="13" t="n"/>
      <c r="W118" s="13" t="n"/>
      <c r="X118" s="13" t="n"/>
      <c r="Y118" s="22" t="n"/>
      <c r="Z118" s="22" t="n"/>
      <c r="AA118" s="13" t="n"/>
    </row>
    <row r="119">
      <c r="A119" s="13" t="n"/>
      <c r="B119" s="9">
        <f>IF($A119="","",IFERROR(COUNTIFS(Deliveries!$B$5:$B$204,$A119,Deliveries!$H$5:$H$204,"No")/COUNTIFS(Deliveries!$B$5:$B$204,$A119),0))</f>
        <v/>
      </c>
      <c r="C119" s="9">
        <f>IF($A119="","",IFERROR(SUMIFS(Quality!$F$5:$F$204,Quality!$B$5:$B$204,$A119)/SUMIFS(Quality!$E$5:$E$204,Quality!$B$5:$B$204,$A119),0))</f>
        <v/>
      </c>
      <c r="D119" s="14">
        <f>IF($A119="","",IFERROR(SUMIFS(Prices!$F$5:$F$204,Prices!$C$5:$C$204,$A119)/SUMIFS(Prices!$J$5:$J$204,Prices!$C$5:$C$204,$A119),1))</f>
        <v/>
      </c>
      <c r="E119" s="15">
        <f>IF($A119="","",ROUND(($G119*$B$5+$H119*$B$6+$I119*$B$7)*100,0))</f>
        <v/>
      </c>
      <c r="F119" s="10">
        <f>IF($A119="","",IF($J119&lt;$E$9,"Not rated",IF($E119&gt;=$E$6,"A",IF($E119&gt;=$E$7,"B",IF($E119&gt;=$E$8,"C","D")))))</f>
        <v/>
      </c>
      <c r="G119" s="16">
        <f>IF($A119="","",$B119)</f>
        <v/>
      </c>
      <c r="H119" s="16">
        <f>IF($A119="","",IFERROR(MAX(0,1-$C119/$E$5),0))</f>
        <v/>
      </c>
      <c r="I119" s="16">
        <f>IF($A119="","",MAX(0,2-$D119))</f>
        <v/>
      </c>
      <c r="J119" s="17">
        <f>IF($A119="","",COUNTIFS(Deliveries!$B$5:$B$204,$A119))</f>
        <v/>
      </c>
      <c r="K119" s="17">
        <f>IF($A119="","",COUNTIFS(Deliveries!$B$5:$B$204,$A119,Deliveries!$H$5:$H$204,"Yes"))</f>
        <v/>
      </c>
      <c r="L119" s="18">
        <f>IF($A119="","",IFERROR(AVERAGEIFS(Deliveries!$I$5:$I$204,Deliveries!$B$5:$B$204,$A119,Deliveries!$H$5:$H$204,"Yes"),0))</f>
        <v/>
      </c>
      <c r="M119" s="17">
        <f>IF($A119="","",SUMIFS(Quality!$E$5:$E$204,Quality!$B$5:$B$204,$A119))</f>
        <v/>
      </c>
      <c r="N119" s="17">
        <f>IF($A119="","",SUMIFS(Quality!$F$5:$F$204,Quality!$B$5:$B$204,$A119))</f>
        <v/>
      </c>
      <c r="O119" s="19">
        <f>IF($A119="","",SUMIFS(Quality!$K$5:$K$204,Quality!$B$5:$B$204,$A119))</f>
        <v/>
      </c>
      <c r="P119" s="20">
        <f>IF($A119="","",SUMIFS(Quality!$L$5:$L$204,Quality!$B$5:$B$204,$A119))</f>
        <v/>
      </c>
      <c r="Q119" s="19">
        <f>IF($A119="","",SUMIFS(Prices!$F$5:$F$204,Prices!$C$5:$C$204,$A119))</f>
        <v/>
      </c>
      <c r="R119" s="17">
        <f>IF($A119="","",COUNTIFS(Prices!$C$5:$C$204,$A119))</f>
        <v/>
      </c>
      <c r="S119" s="21">
        <f>IF($A119="","",IF($J119&gt;=$E$9,"Yes","No - only "&amp;$J119&amp;" so far"))</f>
        <v/>
      </c>
      <c r="T119" s="13" t="n"/>
      <c r="U119" s="13" t="n"/>
      <c r="V119" s="13" t="n"/>
      <c r="W119" s="13" t="n"/>
      <c r="X119" s="13" t="n"/>
      <c r="Y119" s="22" t="n"/>
      <c r="Z119" s="22" t="n"/>
      <c r="AA119" s="13" t="n"/>
    </row>
    <row r="120">
      <c r="A120" s="13" t="n"/>
      <c r="B120" s="9">
        <f>IF($A120="","",IFERROR(COUNTIFS(Deliveries!$B$5:$B$204,$A120,Deliveries!$H$5:$H$204,"No")/COUNTIFS(Deliveries!$B$5:$B$204,$A120),0))</f>
        <v/>
      </c>
      <c r="C120" s="9">
        <f>IF($A120="","",IFERROR(SUMIFS(Quality!$F$5:$F$204,Quality!$B$5:$B$204,$A120)/SUMIFS(Quality!$E$5:$E$204,Quality!$B$5:$B$204,$A120),0))</f>
        <v/>
      </c>
      <c r="D120" s="14">
        <f>IF($A120="","",IFERROR(SUMIFS(Prices!$F$5:$F$204,Prices!$C$5:$C$204,$A120)/SUMIFS(Prices!$J$5:$J$204,Prices!$C$5:$C$204,$A120),1))</f>
        <v/>
      </c>
      <c r="E120" s="15">
        <f>IF($A120="","",ROUND(($G120*$B$5+$H120*$B$6+$I120*$B$7)*100,0))</f>
        <v/>
      </c>
      <c r="F120" s="10">
        <f>IF($A120="","",IF($J120&lt;$E$9,"Not rated",IF($E120&gt;=$E$6,"A",IF($E120&gt;=$E$7,"B",IF($E120&gt;=$E$8,"C","D")))))</f>
        <v/>
      </c>
      <c r="G120" s="16">
        <f>IF($A120="","",$B120)</f>
        <v/>
      </c>
      <c r="H120" s="16">
        <f>IF($A120="","",IFERROR(MAX(0,1-$C120/$E$5),0))</f>
        <v/>
      </c>
      <c r="I120" s="16">
        <f>IF($A120="","",MAX(0,2-$D120))</f>
        <v/>
      </c>
      <c r="J120" s="17">
        <f>IF($A120="","",COUNTIFS(Deliveries!$B$5:$B$204,$A120))</f>
        <v/>
      </c>
      <c r="K120" s="17">
        <f>IF($A120="","",COUNTIFS(Deliveries!$B$5:$B$204,$A120,Deliveries!$H$5:$H$204,"Yes"))</f>
        <v/>
      </c>
      <c r="L120" s="18">
        <f>IF($A120="","",IFERROR(AVERAGEIFS(Deliveries!$I$5:$I$204,Deliveries!$B$5:$B$204,$A120,Deliveries!$H$5:$H$204,"Yes"),0))</f>
        <v/>
      </c>
      <c r="M120" s="17">
        <f>IF($A120="","",SUMIFS(Quality!$E$5:$E$204,Quality!$B$5:$B$204,$A120))</f>
        <v/>
      </c>
      <c r="N120" s="17">
        <f>IF($A120="","",SUMIFS(Quality!$F$5:$F$204,Quality!$B$5:$B$204,$A120))</f>
        <v/>
      </c>
      <c r="O120" s="19">
        <f>IF($A120="","",SUMIFS(Quality!$K$5:$K$204,Quality!$B$5:$B$204,$A120))</f>
        <v/>
      </c>
      <c r="P120" s="20">
        <f>IF($A120="","",SUMIFS(Quality!$L$5:$L$204,Quality!$B$5:$B$204,$A120))</f>
        <v/>
      </c>
      <c r="Q120" s="19">
        <f>IF($A120="","",SUMIFS(Prices!$F$5:$F$204,Prices!$C$5:$C$204,$A120))</f>
        <v/>
      </c>
      <c r="R120" s="17">
        <f>IF($A120="","",COUNTIFS(Prices!$C$5:$C$204,$A120))</f>
        <v/>
      </c>
      <c r="S120" s="21">
        <f>IF($A120="","",IF($J120&gt;=$E$9,"Yes","No - only "&amp;$J120&amp;" so far"))</f>
        <v/>
      </c>
      <c r="T120" s="13" t="n"/>
      <c r="U120" s="13" t="n"/>
      <c r="V120" s="13" t="n"/>
      <c r="W120" s="13" t="n"/>
      <c r="X120" s="13" t="n"/>
      <c r="Y120" s="22" t="n"/>
      <c r="Z120" s="22" t="n"/>
      <c r="AA120" s="13" t="n"/>
    </row>
    <row r="121">
      <c r="A121" s="13" t="n"/>
      <c r="B121" s="9">
        <f>IF($A121="","",IFERROR(COUNTIFS(Deliveries!$B$5:$B$204,$A121,Deliveries!$H$5:$H$204,"No")/COUNTIFS(Deliveries!$B$5:$B$204,$A121),0))</f>
        <v/>
      </c>
      <c r="C121" s="9">
        <f>IF($A121="","",IFERROR(SUMIFS(Quality!$F$5:$F$204,Quality!$B$5:$B$204,$A121)/SUMIFS(Quality!$E$5:$E$204,Quality!$B$5:$B$204,$A121),0))</f>
        <v/>
      </c>
      <c r="D121" s="14">
        <f>IF($A121="","",IFERROR(SUMIFS(Prices!$F$5:$F$204,Prices!$C$5:$C$204,$A121)/SUMIFS(Prices!$J$5:$J$204,Prices!$C$5:$C$204,$A121),1))</f>
        <v/>
      </c>
      <c r="E121" s="15">
        <f>IF($A121="","",ROUND(($G121*$B$5+$H121*$B$6+$I121*$B$7)*100,0))</f>
        <v/>
      </c>
      <c r="F121" s="10">
        <f>IF($A121="","",IF($J121&lt;$E$9,"Not rated",IF($E121&gt;=$E$6,"A",IF($E121&gt;=$E$7,"B",IF($E121&gt;=$E$8,"C","D")))))</f>
        <v/>
      </c>
      <c r="G121" s="16">
        <f>IF($A121="","",$B121)</f>
        <v/>
      </c>
      <c r="H121" s="16">
        <f>IF($A121="","",IFERROR(MAX(0,1-$C121/$E$5),0))</f>
        <v/>
      </c>
      <c r="I121" s="16">
        <f>IF($A121="","",MAX(0,2-$D121))</f>
        <v/>
      </c>
      <c r="J121" s="17">
        <f>IF($A121="","",COUNTIFS(Deliveries!$B$5:$B$204,$A121))</f>
        <v/>
      </c>
      <c r="K121" s="17">
        <f>IF($A121="","",COUNTIFS(Deliveries!$B$5:$B$204,$A121,Deliveries!$H$5:$H$204,"Yes"))</f>
        <v/>
      </c>
      <c r="L121" s="18">
        <f>IF($A121="","",IFERROR(AVERAGEIFS(Deliveries!$I$5:$I$204,Deliveries!$B$5:$B$204,$A121,Deliveries!$H$5:$H$204,"Yes"),0))</f>
        <v/>
      </c>
      <c r="M121" s="17">
        <f>IF($A121="","",SUMIFS(Quality!$E$5:$E$204,Quality!$B$5:$B$204,$A121))</f>
        <v/>
      </c>
      <c r="N121" s="17">
        <f>IF($A121="","",SUMIFS(Quality!$F$5:$F$204,Quality!$B$5:$B$204,$A121))</f>
        <v/>
      </c>
      <c r="O121" s="19">
        <f>IF($A121="","",SUMIFS(Quality!$K$5:$K$204,Quality!$B$5:$B$204,$A121))</f>
        <v/>
      </c>
      <c r="P121" s="20">
        <f>IF($A121="","",SUMIFS(Quality!$L$5:$L$204,Quality!$B$5:$B$204,$A121))</f>
        <v/>
      </c>
      <c r="Q121" s="19">
        <f>IF($A121="","",SUMIFS(Prices!$F$5:$F$204,Prices!$C$5:$C$204,$A121))</f>
        <v/>
      </c>
      <c r="R121" s="17">
        <f>IF($A121="","",COUNTIFS(Prices!$C$5:$C$204,$A121))</f>
        <v/>
      </c>
      <c r="S121" s="21">
        <f>IF($A121="","",IF($J121&gt;=$E$9,"Yes","No - only "&amp;$J121&amp;" so far"))</f>
        <v/>
      </c>
      <c r="T121" s="13" t="n"/>
      <c r="U121" s="13" t="n"/>
      <c r="V121" s="13" t="n"/>
      <c r="W121" s="13" t="n"/>
      <c r="X121" s="13" t="n"/>
      <c r="Y121" s="22" t="n"/>
      <c r="Z121" s="22" t="n"/>
      <c r="AA121" s="13" t="n"/>
    </row>
    <row r="122">
      <c r="A122" s="13" t="n"/>
      <c r="B122" s="9">
        <f>IF($A122="","",IFERROR(COUNTIFS(Deliveries!$B$5:$B$204,$A122,Deliveries!$H$5:$H$204,"No")/COUNTIFS(Deliveries!$B$5:$B$204,$A122),0))</f>
        <v/>
      </c>
      <c r="C122" s="9">
        <f>IF($A122="","",IFERROR(SUMIFS(Quality!$F$5:$F$204,Quality!$B$5:$B$204,$A122)/SUMIFS(Quality!$E$5:$E$204,Quality!$B$5:$B$204,$A122),0))</f>
        <v/>
      </c>
      <c r="D122" s="14">
        <f>IF($A122="","",IFERROR(SUMIFS(Prices!$F$5:$F$204,Prices!$C$5:$C$204,$A122)/SUMIFS(Prices!$J$5:$J$204,Prices!$C$5:$C$204,$A122),1))</f>
        <v/>
      </c>
      <c r="E122" s="15">
        <f>IF($A122="","",ROUND(($G122*$B$5+$H122*$B$6+$I122*$B$7)*100,0))</f>
        <v/>
      </c>
      <c r="F122" s="10">
        <f>IF($A122="","",IF($J122&lt;$E$9,"Not rated",IF($E122&gt;=$E$6,"A",IF($E122&gt;=$E$7,"B",IF($E122&gt;=$E$8,"C","D")))))</f>
        <v/>
      </c>
      <c r="G122" s="16">
        <f>IF($A122="","",$B122)</f>
        <v/>
      </c>
      <c r="H122" s="16">
        <f>IF($A122="","",IFERROR(MAX(0,1-$C122/$E$5),0))</f>
        <v/>
      </c>
      <c r="I122" s="16">
        <f>IF($A122="","",MAX(0,2-$D122))</f>
        <v/>
      </c>
      <c r="J122" s="17">
        <f>IF($A122="","",COUNTIFS(Deliveries!$B$5:$B$204,$A122))</f>
        <v/>
      </c>
      <c r="K122" s="17">
        <f>IF($A122="","",COUNTIFS(Deliveries!$B$5:$B$204,$A122,Deliveries!$H$5:$H$204,"Yes"))</f>
        <v/>
      </c>
      <c r="L122" s="18">
        <f>IF($A122="","",IFERROR(AVERAGEIFS(Deliveries!$I$5:$I$204,Deliveries!$B$5:$B$204,$A122,Deliveries!$H$5:$H$204,"Yes"),0))</f>
        <v/>
      </c>
      <c r="M122" s="17">
        <f>IF($A122="","",SUMIFS(Quality!$E$5:$E$204,Quality!$B$5:$B$204,$A122))</f>
        <v/>
      </c>
      <c r="N122" s="17">
        <f>IF($A122="","",SUMIFS(Quality!$F$5:$F$204,Quality!$B$5:$B$204,$A122))</f>
        <v/>
      </c>
      <c r="O122" s="19">
        <f>IF($A122="","",SUMIFS(Quality!$K$5:$K$204,Quality!$B$5:$B$204,$A122))</f>
        <v/>
      </c>
      <c r="P122" s="20">
        <f>IF($A122="","",SUMIFS(Quality!$L$5:$L$204,Quality!$B$5:$B$204,$A122))</f>
        <v/>
      </c>
      <c r="Q122" s="19">
        <f>IF($A122="","",SUMIFS(Prices!$F$5:$F$204,Prices!$C$5:$C$204,$A122))</f>
        <v/>
      </c>
      <c r="R122" s="17">
        <f>IF($A122="","",COUNTIFS(Prices!$C$5:$C$204,$A122))</f>
        <v/>
      </c>
      <c r="S122" s="21">
        <f>IF($A122="","",IF($J122&gt;=$E$9,"Yes","No - only "&amp;$J122&amp;" so far"))</f>
        <v/>
      </c>
      <c r="T122" s="13" t="n"/>
      <c r="U122" s="13" t="n"/>
      <c r="V122" s="13" t="n"/>
      <c r="W122" s="13" t="n"/>
      <c r="X122" s="13" t="n"/>
      <c r="Y122" s="22" t="n"/>
      <c r="Z122" s="22" t="n"/>
      <c r="AA122" s="13" t="n"/>
    </row>
    <row r="123">
      <c r="A123" s="13" t="n"/>
      <c r="B123" s="9">
        <f>IF($A123="","",IFERROR(COUNTIFS(Deliveries!$B$5:$B$204,$A123,Deliveries!$H$5:$H$204,"No")/COUNTIFS(Deliveries!$B$5:$B$204,$A123),0))</f>
        <v/>
      </c>
      <c r="C123" s="9">
        <f>IF($A123="","",IFERROR(SUMIFS(Quality!$F$5:$F$204,Quality!$B$5:$B$204,$A123)/SUMIFS(Quality!$E$5:$E$204,Quality!$B$5:$B$204,$A123),0))</f>
        <v/>
      </c>
      <c r="D123" s="14">
        <f>IF($A123="","",IFERROR(SUMIFS(Prices!$F$5:$F$204,Prices!$C$5:$C$204,$A123)/SUMIFS(Prices!$J$5:$J$204,Prices!$C$5:$C$204,$A123),1))</f>
        <v/>
      </c>
      <c r="E123" s="15">
        <f>IF($A123="","",ROUND(($G123*$B$5+$H123*$B$6+$I123*$B$7)*100,0))</f>
        <v/>
      </c>
      <c r="F123" s="10">
        <f>IF($A123="","",IF($J123&lt;$E$9,"Not rated",IF($E123&gt;=$E$6,"A",IF($E123&gt;=$E$7,"B",IF($E123&gt;=$E$8,"C","D")))))</f>
        <v/>
      </c>
      <c r="G123" s="16">
        <f>IF($A123="","",$B123)</f>
        <v/>
      </c>
      <c r="H123" s="16">
        <f>IF($A123="","",IFERROR(MAX(0,1-$C123/$E$5),0))</f>
        <v/>
      </c>
      <c r="I123" s="16">
        <f>IF($A123="","",MAX(0,2-$D123))</f>
        <v/>
      </c>
      <c r="J123" s="17">
        <f>IF($A123="","",COUNTIFS(Deliveries!$B$5:$B$204,$A123))</f>
        <v/>
      </c>
      <c r="K123" s="17">
        <f>IF($A123="","",COUNTIFS(Deliveries!$B$5:$B$204,$A123,Deliveries!$H$5:$H$204,"Yes"))</f>
        <v/>
      </c>
      <c r="L123" s="18">
        <f>IF($A123="","",IFERROR(AVERAGEIFS(Deliveries!$I$5:$I$204,Deliveries!$B$5:$B$204,$A123,Deliveries!$H$5:$H$204,"Yes"),0))</f>
        <v/>
      </c>
      <c r="M123" s="17">
        <f>IF($A123="","",SUMIFS(Quality!$E$5:$E$204,Quality!$B$5:$B$204,$A123))</f>
        <v/>
      </c>
      <c r="N123" s="17">
        <f>IF($A123="","",SUMIFS(Quality!$F$5:$F$204,Quality!$B$5:$B$204,$A123))</f>
        <v/>
      </c>
      <c r="O123" s="19">
        <f>IF($A123="","",SUMIFS(Quality!$K$5:$K$204,Quality!$B$5:$B$204,$A123))</f>
        <v/>
      </c>
      <c r="P123" s="20">
        <f>IF($A123="","",SUMIFS(Quality!$L$5:$L$204,Quality!$B$5:$B$204,$A123))</f>
        <v/>
      </c>
      <c r="Q123" s="19">
        <f>IF($A123="","",SUMIFS(Prices!$F$5:$F$204,Prices!$C$5:$C$204,$A123))</f>
        <v/>
      </c>
      <c r="R123" s="17">
        <f>IF($A123="","",COUNTIFS(Prices!$C$5:$C$204,$A123))</f>
        <v/>
      </c>
      <c r="S123" s="21">
        <f>IF($A123="","",IF($J123&gt;=$E$9,"Yes","No - only "&amp;$J123&amp;" so far"))</f>
        <v/>
      </c>
      <c r="T123" s="13" t="n"/>
      <c r="U123" s="13" t="n"/>
      <c r="V123" s="13" t="n"/>
      <c r="W123" s="13" t="n"/>
      <c r="X123" s="13" t="n"/>
      <c r="Y123" s="22" t="n"/>
      <c r="Z123" s="22" t="n"/>
      <c r="AA123" s="13" t="n"/>
    </row>
    <row r="124">
      <c r="A124" s="13" t="n"/>
      <c r="B124" s="9">
        <f>IF($A124="","",IFERROR(COUNTIFS(Deliveries!$B$5:$B$204,$A124,Deliveries!$H$5:$H$204,"No")/COUNTIFS(Deliveries!$B$5:$B$204,$A124),0))</f>
        <v/>
      </c>
      <c r="C124" s="9">
        <f>IF($A124="","",IFERROR(SUMIFS(Quality!$F$5:$F$204,Quality!$B$5:$B$204,$A124)/SUMIFS(Quality!$E$5:$E$204,Quality!$B$5:$B$204,$A124),0))</f>
        <v/>
      </c>
      <c r="D124" s="14">
        <f>IF($A124="","",IFERROR(SUMIFS(Prices!$F$5:$F$204,Prices!$C$5:$C$204,$A124)/SUMIFS(Prices!$J$5:$J$204,Prices!$C$5:$C$204,$A124),1))</f>
        <v/>
      </c>
      <c r="E124" s="15">
        <f>IF($A124="","",ROUND(($G124*$B$5+$H124*$B$6+$I124*$B$7)*100,0))</f>
        <v/>
      </c>
      <c r="F124" s="10">
        <f>IF($A124="","",IF($J124&lt;$E$9,"Not rated",IF($E124&gt;=$E$6,"A",IF($E124&gt;=$E$7,"B",IF($E124&gt;=$E$8,"C","D")))))</f>
        <v/>
      </c>
      <c r="G124" s="16">
        <f>IF($A124="","",$B124)</f>
        <v/>
      </c>
      <c r="H124" s="16">
        <f>IF($A124="","",IFERROR(MAX(0,1-$C124/$E$5),0))</f>
        <v/>
      </c>
      <c r="I124" s="16">
        <f>IF($A124="","",MAX(0,2-$D124))</f>
        <v/>
      </c>
      <c r="J124" s="17">
        <f>IF($A124="","",COUNTIFS(Deliveries!$B$5:$B$204,$A124))</f>
        <v/>
      </c>
      <c r="K124" s="17">
        <f>IF($A124="","",COUNTIFS(Deliveries!$B$5:$B$204,$A124,Deliveries!$H$5:$H$204,"Yes"))</f>
        <v/>
      </c>
      <c r="L124" s="18">
        <f>IF($A124="","",IFERROR(AVERAGEIFS(Deliveries!$I$5:$I$204,Deliveries!$B$5:$B$204,$A124,Deliveries!$H$5:$H$204,"Yes"),0))</f>
        <v/>
      </c>
      <c r="M124" s="17">
        <f>IF($A124="","",SUMIFS(Quality!$E$5:$E$204,Quality!$B$5:$B$204,$A124))</f>
        <v/>
      </c>
      <c r="N124" s="17">
        <f>IF($A124="","",SUMIFS(Quality!$F$5:$F$204,Quality!$B$5:$B$204,$A124))</f>
        <v/>
      </c>
      <c r="O124" s="19">
        <f>IF($A124="","",SUMIFS(Quality!$K$5:$K$204,Quality!$B$5:$B$204,$A124))</f>
        <v/>
      </c>
      <c r="P124" s="20">
        <f>IF($A124="","",SUMIFS(Quality!$L$5:$L$204,Quality!$B$5:$B$204,$A124))</f>
        <v/>
      </c>
      <c r="Q124" s="19">
        <f>IF($A124="","",SUMIFS(Prices!$F$5:$F$204,Prices!$C$5:$C$204,$A124))</f>
        <v/>
      </c>
      <c r="R124" s="17">
        <f>IF($A124="","",COUNTIFS(Prices!$C$5:$C$204,$A124))</f>
        <v/>
      </c>
      <c r="S124" s="21">
        <f>IF($A124="","",IF($J124&gt;=$E$9,"Yes","No - only "&amp;$J124&amp;" so far"))</f>
        <v/>
      </c>
      <c r="T124" s="13" t="n"/>
      <c r="U124" s="13" t="n"/>
      <c r="V124" s="13" t="n"/>
      <c r="W124" s="13" t="n"/>
      <c r="X124" s="13" t="n"/>
      <c r="Y124" s="22" t="n"/>
      <c r="Z124" s="22" t="n"/>
      <c r="AA124" s="13" t="n"/>
    </row>
    <row r="125">
      <c r="A125" s="13" t="n"/>
      <c r="B125" s="9">
        <f>IF($A125="","",IFERROR(COUNTIFS(Deliveries!$B$5:$B$204,$A125,Deliveries!$H$5:$H$204,"No")/COUNTIFS(Deliveries!$B$5:$B$204,$A125),0))</f>
        <v/>
      </c>
      <c r="C125" s="9">
        <f>IF($A125="","",IFERROR(SUMIFS(Quality!$F$5:$F$204,Quality!$B$5:$B$204,$A125)/SUMIFS(Quality!$E$5:$E$204,Quality!$B$5:$B$204,$A125),0))</f>
        <v/>
      </c>
      <c r="D125" s="14">
        <f>IF($A125="","",IFERROR(SUMIFS(Prices!$F$5:$F$204,Prices!$C$5:$C$204,$A125)/SUMIFS(Prices!$J$5:$J$204,Prices!$C$5:$C$204,$A125),1))</f>
        <v/>
      </c>
      <c r="E125" s="15">
        <f>IF($A125="","",ROUND(($G125*$B$5+$H125*$B$6+$I125*$B$7)*100,0))</f>
        <v/>
      </c>
      <c r="F125" s="10">
        <f>IF($A125="","",IF($J125&lt;$E$9,"Not rated",IF($E125&gt;=$E$6,"A",IF($E125&gt;=$E$7,"B",IF($E125&gt;=$E$8,"C","D")))))</f>
        <v/>
      </c>
      <c r="G125" s="16">
        <f>IF($A125="","",$B125)</f>
        <v/>
      </c>
      <c r="H125" s="16">
        <f>IF($A125="","",IFERROR(MAX(0,1-$C125/$E$5),0))</f>
        <v/>
      </c>
      <c r="I125" s="16">
        <f>IF($A125="","",MAX(0,2-$D125))</f>
        <v/>
      </c>
      <c r="J125" s="17">
        <f>IF($A125="","",COUNTIFS(Deliveries!$B$5:$B$204,$A125))</f>
        <v/>
      </c>
      <c r="K125" s="17">
        <f>IF($A125="","",COUNTIFS(Deliveries!$B$5:$B$204,$A125,Deliveries!$H$5:$H$204,"Yes"))</f>
        <v/>
      </c>
      <c r="L125" s="18">
        <f>IF($A125="","",IFERROR(AVERAGEIFS(Deliveries!$I$5:$I$204,Deliveries!$B$5:$B$204,$A125,Deliveries!$H$5:$H$204,"Yes"),0))</f>
        <v/>
      </c>
      <c r="M125" s="17">
        <f>IF($A125="","",SUMIFS(Quality!$E$5:$E$204,Quality!$B$5:$B$204,$A125))</f>
        <v/>
      </c>
      <c r="N125" s="17">
        <f>IF($A125="","",SUMIFS(Quality!$F$5:$F$204,Quality!$B$5:$B$204,$A125))</f>
        <v/>
      </c>
      <c r="O125" s="19">
        <f>IF($A125="","",SUMIFS(Quality!$K$5:$K$204,Quality!$B$5:$B$204,$A125))</f>
        <v/>
      </c>
      <c r="P125" s="20">
        <f>IF($A125="","",SUMIFS(Quality!$L$5:$L$204,Quality!$B$5:$B$204,$A125))</f>
        <v/>
      </c>
      <c r="Q125" s="19">
        <f>IF($A125="","",SUMIFS(Prices!$F$5:$F$204,Prices!$C$5:$C$204,$A125))</f>
        <v/>
      </c>
      <c r="R125" s="17">
        <f>IF($A125="","",COUNTIFS(Prices!$C$5:$C$204,$A125))</f>
        <v/>
      </c>
      <c r="S125" s="21">
        <f>IF($A125="","",IF($J125&gt;=$E$9,"Yes","No - only "&amp;$J125&amp;" so far"))</f>
        <v/>
      </c>
      <c r="T125" s="13" t="n"/>
      <c r="U125" s="13" t="n"/>
      <c r="V125" s="13" t="n"/>
      <c r="W125" s="13" t="n"/>
      <c r="X125" s="13" t="n"/>
      <c r="Y125" s="22" t="n"/>
      <c r="Z125" s="22" t="n"/>
      <c r="AA125" s="13" t="n"/>
    </row>
    <row r="126">
      <c r="A126" s="13" t="n"/>
      <c r="B126" s="9">
        <f>IF($A126="","",IFERROR(COUNTIFS(Deliveries!$B$5:$B$204,$A126,Deliveries!$H$5:$H$204,"No")/COUNTIFS(Deliveries!$B$5:$B$204,$A126),0))</f>
        <v/>
      </c>
      <c r="C126" s="9">
        <f>IF($A126="","",IFERROR(SUMIFS(Quality!$F$5:$F$204,Quality!$B$5:$B$204,$A126)/SUMIFS(Quality!$E$5:$E$204,Quality!$B$5:$B$204,$A126),0))</f>
        <v/>
      </c>
      <c r="D126" s="14">
        <f>IF($A126="","",IFERROR(SUMIFS(Prices!$F$5:$F$204,Prices!$C$5:$C$204,$A126)/SUMIFS(Prices!$J$5:$J$204,Prices!$C$5:$C$204,$A126),1))</f>
        <v/>
      </c>
      <c r="E126" s="15">
        <f>IF($A126="","",ROUND(($G126*$B$5+$H126*$B$6+$I126*$B$7)*100,0))</f>
        <v/>
      </c>
      <c r="F126" s="10">
        <f>IF($A126="","",IF($J126&lt;$E$9,"Not rated",IF($E126&gt;=$E$6,"A",IF($E126&gt;=$E$7,"B",IF($E126&gt;=$E$8,"C","D")))))</f>
        <v/>
      </c>
      <c r="G126" s="16">
        <f>IF($A126="","",$B126)</f>
        <v/>
      </c>
      <c r="H126" s="16">
        <f>IF($A126="","",IFERROR(MAX(0,1-$C126/$E$5),0))</f>
        <v/>
      </c>
      <c r="I126" s="16">
        <f>IF($A126="","",MAX(0,2-$D126))</f>
        <v/>
      </c>
      <c r="J126" s="17">
        <f>IF($A126="","",COUNTIFS(Deliveries!$B$5:$B$204,$A126))</f>
        <v/>
      </c>
      <c r="K126" s="17">
        <f>IF($A126="","",COUNTIFS(Deliveries!$B$5:$B$204,$A126,Deliveries!$H$5:$H$204,"Yes"))</f>
        <v/>
      </c>
      <c r="L126" s="18">
        <f>IF($A126="","",IFERROR(AVERAGEIFS(Deliveries!$I$5:$I$204,Deliveries!$B$5:$B$204,$A126,Deliveries!$H$5:$H$204,"Yes"),0))</f>
        <v/>
      </c>
      <c r="M126" s="17">
        <f>IF($A126="","",SUMIFS(Quality!$E$5:$E$204,Quality!$B$5:$B$204,$A126))</f>
        <v/>
      </c>
      <c r="N126" s="17">
        <f>IF($A126="","",SUMIFS(Quality!$F$5:$F$204,Quality!$B$5:$B$204,$A126))</f>
        <v/>
      </c>
      <c r="O126" s="19">
        <f>IF($A126="","",SUMIFS(Quality!$K$5:$K$204,Quality!$B$5:$B$204,$A126))</f>
        <v/>
      </c>
      <c r="P126" s="20">
        <f>IF($A126="","",SUMIFS(Quality!$L$5:$L$204,Quality!$B$5:$B$204,$A126))</f>
        <v/>
      </c>
      <c r="Q126" s="19">
        <f>IF($A126="","",SUMIFS(Prices!$F$5:$F$204,Prices!$C$5:$C$204,$A126))</f>
        <v/>
      </c>
      <c r="R126" s="17">
        <f>IF($A126="","",COUNTIFS(Prices!$C$5:$C$204,$A126))</f>
        <v/>
      </c>
      <c r="S126" s="21">
        <f>IF($A126="","",IF($J126&gt;=$E$9,"Yes","No - only "&amp;$J126&amp;" so far"))</f>
        <v/>
      </c>
      <c r="T126" s="13" t="n"/>
      <c r="U126" s="13" t="n"/>
      <c r="V126" s="13" t="n"/>
      <c r="W126" s="13" t="n"/>
      <c r="X126" s="13" t="n"/>
      <c r="Y126" s="22" t="n"/>
      <c r="Z126" s="22" t="n"/>
      <c r="AA126" s="13" t="n"/>
    </row>
    <row r="127">
      <c r="A127" s="13" t="n"/>
      <c r="B127" s="9">
        <f>IF($A127="","",IFERROR(COUNTIFS(Deliveries!$B$5:$B$204,$A127,Deliveries!$H$5:$H$204,"No")/COUNTIFS(Deliveries!$B$5:$B$204,$A127),0))</f>
        <v/>
      </c>
      <c r="C127" s="9">
        <f>IF($A127="","",IFERROR(SUMIFS(Quality!$F$5:$F$204,Quality!$B$5:$B$204,$A127)/SUMIFS(Quality!$E$5:$E$204,Quality!$B$5:$B$204,$A127),0))</f>
        <v/>
      </c>
      <c r="D127" s="14">
        <f>IF($A127="","",IFERROR(SUMIFS(Prices!$F$5:$F$204,Prices!$C$5:$C$204,$A127)/SUMIFS(Prices!$J$5:$J$204,Prices!$C$5:$C$204,$A127),1))</f>
        <v/>
      </c>
      <c r="E127" s="15">
        <f>IF($A127="","",ROUND(($G127*$B$5+$H127*$B$6+$I127*$B$7)*100,0))</f>
        <v/>
      </c>
      <c r="F127" s="10">
        <f>IF($A127="","",IF($J127&lt;$E$9,"Not rated",IF($E127&gt;=$E$6,"A",IF($E127&gt;=$E$7,"B",IF($E127&gt;=$E$8,"C","D")))))</f>
        <v/>
      </c>
      <c r="G127" s="16">
        <f>IF($A127="","",$B127)</f>
        <v/>
      </c>
      <c r="H127" s="16">
        <f>IF($A127="","",IFERROR(MAX(0,1-$C127/$E$5),0))</f>
        <v/>
      </c>
      <c r="I127" s="16">
        <f>IF($A127="","",MAX(0,2-$D127))</f>
        <v/>
      </c>
      <c r="J127" s="17">
        <f>IF($A127="","",COUNTIFS(Deliveries!$B$5:$B$204,$A127))</f>
        <v/>
      </c>
      <c r="K127" s="17">
        <f>IF($A127="","",COUNTIFS(Deliveries!$B$5:$B$204,$A127,Deliveries!$H$5:$H$204,"Yes"))</f>
        <v/>
      </c>
      <c r="L127" s="18">
        <f>IF($A127="","",IFERROR(AVERAGEIFS(Deliveries!$I$5:$I$204,Deliveries!$B$5:$B$204,$A127,Deliveries!$H$5:$H$204,"Yes"),0))</f>
        <v/>
      </c>
      <c r="M127" s="17">
        <f>IF($A127="","",SUMIFS(Quality!$E$5:$E$204,Quality!$B$5:$B$204,$A127))</f>
        <v/>
      </c>
      <c r="N127" s="17">
        <f>IF($A127="","",SUMIFS(Quality!$F$5:$F$204,Quality!$B$5:$B$204,$A127))</f>
        <v/>
      </c>
      <c r="O127" s="19">
        <f>IF($A127="","",SUMIFS(Quality!$K$5:$K$204,Quality!$B$5:$B$204,$A127))</f>
        <v/>
      </c>
      <c r="P127" s="20">
        <f>IF($A127="","",SUMIFS(Quality!$L$5:$L$204,Quality!$B$5:$B$204,$A127))</f>
        <v/>
      </c>
      <c r="Q127" s="19">
        <f>IF($A127="","",SUMIFS(Prices!$F$5:$F$204,Prices!$C$5:$C$204,$A127))</f>
        <v/>
      </c>
      <c r="R127" s="17">
        <f>IF($A127="","",COUNTIFS(Prices!$C$5:$C$204,$A127))</f>
        <v/>
      </c>
      <c r="S127" s="21">
        <f>IF($A127="","",IF($J127&gt;=$E$9,"Yes","No - only "&amp;$J127&amp;" so far"))</f>
        <v/>
      </c>
      <c r="T127" s="13" t="n"/>
      <c r="U127" s="13" t="n"/>
      <c r="V127" s="13" t="n"/>
      <c r="W127" s="13" t="n"/>
      <c r="X127" s="13" t="n"/>
      <c r="Y127" s="22" t="n"/>
      <c r="Z127" s="22" t="n"/>
      <c r="AA127" s="13" t="n"/>
    </row>
    <row r="128">
      <c r="A128" s="13" t="n"/>
      <c r="B128" s="9">
        <f>IF($A128="","",IFERROR(COUNTIFS(Deliveries!$B$5:$B$204,$A128,Deliveries!$H$5:$H$204,"No")/COUNTIFS(Deliveries!$B$5:$B$204,$A128),0))</f>
        <v/>
      </c>
      <c r="C128" s="9">
        <f>IF($A128="","",IFERROR(SUMIFS(Quality!$F$5:$F$204,Quality!$B$5:$B$204,$A128)/SUMIFS(Quality!$E$5:$E$204,Quality!$B$5:$B$204,$A128),0))</f>
        <v/>
      </c>
      <c r="D128" s="14">
        <f>IF($A128="","",IFERROR(SUMIFS(Prices!$F$5:$F$204,Prices!$C$5:$C$204,$A128)/SUMIFS(Prices!$J$5:$J$204,Prices!$C$5:$C$204,$A128),1))</f>
        <v/>
      </c>
      <c r="E128" s="15">
        <f>IF($A128="","",ROUND(($G128*$B$5+$H128*$B$6+$I128*$B$7)*100,0))</f>
        <v/>
      </c>
      <c r="F128" s="10">
        <f>IF($A128="","",IF($J128&lt;$E$9,"Not rated",IF($E128&gt;=$E$6,"A",IF($E128&gt;=$E$7,"B",IF($E128&gt;=$E$8,"C","D")))))</f>
        <v/>
      </c>
      <c r="G128" s="16">
        <f>IF($A128="","",$B128)</f>
        <v/>
      </c>
      <c r="H128" s="16">
        <f>IF($A128="","",IFERROR(MAX(0,1-$C128/$E$5),0))</f>
        <v/>
      </c>
      <c r="I128" s="16">
        <f>IF($A128="","",MAX(0,2-$D128))</f>
        <v/>
      </c>
      <c r="J128" s="17">
        <f>IF($A128="","",COUNTIFS(Deliveries!$B$5:$B$204,$A128))</f>
        <v/>
      </c>
      <c r="K128" s="17">
        <f>IF($A128="","",COUNTIFS(Deliveries!$B$5:$B$204,$A128,Deliveries!$H$5:$H$204,"Yes"))</f>
        <v/>
      </c>
      <c r="L128" s="18">
        <f>IF($A128="","",IFERROR(AVERAGEIFS(Deliveries!$I$5:$I$204,Deliveries!$B$5:$B$204,$A128,Deliveries!$H$5:$H$204,"Yes"),0))</f>
        <v/>
      </c>
      <c r="M128" s="17">
        <f>IF($A128="","",SUMIFS(Quality!$E$5:$E$204,Quality!$B$5:$B$204,$A128))</f>
        <v/>
      </c>
      <c r="N128" s="17">
        <f>IF($A128="","",SUMIFS(Quality!$F$5:$F$204,Quality!$B$5:$B$204,$A128))</f>
        <v/>
      </c>
      <c r="O128" s="19">
        <f>IF($A128="","",SUMIFS(Quality!$K$5:$K$204,Quality!$B$5:$B$204,$A128))</f>
        <v/>
      </c>
      <c r="P128" s="20">
        <f>IF($A128="","",SUMIFS(Quality!$L$5:$L$204,Quality!$B$5:$B$204,$A128))</f>
        <v/>
      </c>
      <c r="Q128" s="19">
        <f>IF($A128="","",SUMIFS(Prices!$F$5:$F$204,Prices!$C$5:$C$204,$A128))</f>
        <v/>
      </c>
      <c r="R128" s="17">
        <f>IF($A128="","",COUNTIFS(Prices!$C$5:$C$204,$A128))</f>
        <v/>
      </c>
      <c r="S128" s="21">
        <f>IF($A128="","",IF($J128&gt;=$E$9,"Yes","No - only "&amp;$J128&amp;" so far"))</f>
        <v/>
      </c>
      <c r="T128" s="13" t="n"/>
      <c r="U128" s="13" t="n"/>
      <c r="V128" s="13" t="n"/>
      <c r="W128" s="13" t="n"/>
      <c r="X128" s="13" t="n"/>
      <c r="Y128" s="22" t="n"/>
      <c r="Z128" s="22" t="n"/>
      <c r="AA128" s="13" t="n"/>
    </row>
    <row r="129">
      <c r="A129" s="13" t="n"/>
      <c r="B129" s="9">
        <f>IF($A129="","",IFERROR(COUNTIFS(Deliveries!$B$5:$B$204,$A129,Deliveries!$H$5:$H$204,"No")/COUNTIFS(Deliveries!$B$5:$B$204,$A129),0))</f>
        <v/>
      </c>
      <c r="C129" s="9">
        <f>IF($A129="","",IFERROR(SUMIFS(Quality!$F$5:$F$204,Quality!$B$5:$B$204,$A129)/SUMIFS(Quality!$E$5:$E$204,Quality!$B$5:$B$204,$A129),0))</f>
        <v/>
      </c>
      <c r="D129" s="14">
        <f>IF($A129="","",IFERROR(SUMIFS(Prices!$F$5:$F$204,Prices!$C$5:$C$204,$A129)/SUMIFS(Prices!$J$5:$J$204,Prices!$C$5:$C$204,$A129),1))</f>
        <v/>
      </c>
      <c r="E129" s="15">
        <f>IF($A129="","",ROUND(($G129*$B$5+$H129*$B$6+$I129*$B$7)*100,0))</f>
        <v/>
      </c>
      <c r="F129" s="10">
        <f>IF($A129="","",IF($J129&lt;$E$9,"Not rated",IF($E129&gt;=$E$6,"A",IF($E129&gt;=$E$7,"B",IF($E129&gt;=$E$8,"C","D")))))</f>
        <v/>
      </c>
      <c r="G129" s="16">
        <f>IF($A129="","",$B129)</f>
        <v/>
      </c>
      <c r="H129" s="16">
        <f>IF($A129="","",IFERROR(MAX(0,1-$C129/$E$5),0))</f>
        <v/>
      </c>
      <c r="I129" s="16">
        <f>IF($A129="","",MAX(0,2-$D129))</f>
        <v/>
      </c>
      <c r="J129" s="17">
        <f>IF($A129="","",COUNTIFS(Deliveries!$B$5:$B$204,$A129))</f>
        <v/>
      </c>
      <c r="K129" s="17">
        <f>IF($A129="","",COUNTIFS(Deliveries!$B$5:$B$204,$A129,Deliveries!$H$5:$H$204,"Yes"))</f>
        <v/>
      </c>
      <c r="L129" s="18">
        <f>IF($A129="","",IFERROR(AVERAGEIFS(Deliveries!$I$5:$I$204,Deliveries!$B$5:$B$204,$A129,Deliveries!$H$5:$H$204,"Yes"),0))</f>
        <v/>
      </c>
      <c r="M129" s="17">
        <f>IF($A129="","",SUMIFS(Quality!$E$5:$E$204,Quality!$B$5:$B$204,$A129))</f>
        <v/>
      </c>
      <c r="N129" s="17">
        <f>IF($A129="","",SUMIFS(Quality!$F$5:$F$204,Quality!$B$5:$B$204,$A129))</f>
        <v/>
      </c>
      <c r="O129" s="19">
        <f>IF($A129="","",SUMIFS(Quality!$K$5:$K$204,Quality!$B$5:$B$204,$A129))</f>
        <v/>
      </c>
      <c r="P129" s="20">
        <f>IF($A129="","",SUMIFS(Quality!$L$5:$L$204,Quality!$B$5:$B$204,$A129))</f>
        <v/>
      </c>
      <c r="Q129" s="19">
        <f>IF($A129="","",SUMIFS(Prices!$F$5:$F$204,Prices!$C$5:$C$204,$A129))</f>
        <v/>
      </c>
      <c r="R129" s="17">
        <f>IF($A129="","",COUNTIFS(Prices!$C$5:$C$204,$A129))</f>
        <v/>
      </c>
      <c r="S129" s="21">
        <f>IF($A129="","",IF($J129&gt;=$E$9,"Yes","No - only "&amp;$J129&amp;" so far"))</f>
        <v/>
      </c>
      <c r="T129" s="13" t="n"/>
      <c r="U129" s="13" t="n"/>
      <c r="V129" s="13" t="n"/>
      <c r="W129" s="13" t="n"/>
      <c r="X129" s="13" t="n"/>
      <c r="Y129" s="22" t="n"/>
      <c r="Z129" s="22" t="n"/>
      <c r="AA129" s="13" t="n"/>
    </row>
    <row r="130">
      <c r="A130" s="13" t="n"/>
      <c r="B130" s="9">
        <f>IF($A130="","",IFERROR(COUNTIFS(Deliveries!$B$5:$B$204,$A130,Deliveries!$H$5:$H$204,"No")/COUNTIFS(Deliveries!$B$5:$B$204,$A130),0))</f>
        <v/>
      </c>
      <c r="C130" s="9">
        <f>IF($A130="","",IFERROR(SUMIFS(Quality!$F$5:$F$204,Quality!$B$5:$B$204,$A130)/SUMIFS(Quality!$E$5:$E$204,Quality!$B$5:$B$204,$A130),0))</f>
        <v/>
      </c>
      <c r="D130" s="14">
        <f>IF($A130="","",IFERROR(SUMIFS(Prices!$F$5:$F$204,Prices!$C$5:$C$204,$A130)/SUMIFS(Prices!$J$5:$J$204,Prices!$C$5:$C$204,$A130),1))</f>
        <v/>
      </c>
      <c r="E130" s="15">
        <f>IF($A130="","",ROUND(($G130*$B$5+$H130*$B$6+$I130*$B$7)*100,0))</f>
        <v/>
      </c>
      <c r="F130" s="10">
        <f>IF($A130="","",IF($J130&lt;$E$9,"Not rated",IF($E130&gt;=$E$6,"A",IF($E130&gt;=$E$7,"B",IF($E130&gt;=$E$8,"C","D")))))</f>
        <v/>
      </c>
      <c r="G130" s="16">
        <f>IF($A130="","",$B130)</f>
        <v/>
      </c>
      <c r="H130" s="16">
        <f>IF($A130="","",IFERROR(MAX(0,1-$C130/$E$5),0))</f>
        <v/>
      </c>
      <c r="I130" s="16">
        <f>IF($A130="","",MAX(0,2-$D130))</f>
        <v/>
      </c>
      <c r="J130" s="17">
        <f>IF($A130="","",COUNTIFS(Deliveries!$B$5:$B$204,$A130))</f>
        <v/>
      </c>
      <c r="K130" s="17">
        <f>IF($A130="","",COUNTIFS(Deliveries!$B$5:$B$204,$A130,Deliveries!$H$5:$H$204,"Yes"))</f>
        <v/>
      </c>
      <c r="L130" s="18">
        <f>IF($A130="","",IFERROR(AVERAGEIFS(Deliveries!$I$5:$I$204,Deliveries!$B$5:$B$204,$A130,Deliveries!$H$5:$H$204,"Yes"),0))</f>
        <v/>
      </c>
      <c r="M130" s="17">
        <f>IF($A130="","",SUMIFS(Quality!$E$5:$E$204,Quality!$B$5:$B$204,$A130))</f>
        <v/>
      </c>
      <c r="N130" s="17">
        <f>IF($A130="","",SUMIFS(Quality!$F$5:$F$204,Quality!$B$5:$B$204,$A130))</f>
        <v/>
      </c>
      <c r="O130" s="19">
        <f>IF($A130="","",SUMIFS(Quality!$K$5:$K$204,Quality!$B$5:$B$204,$A130))</f>
        <v/>
      </c>
      <c r="P130" s="20">
        <f>IF($A130="","",SUMIFS(Quality!$L$5:$L$204,Quality!$B$5:$B$204,$A130))</f>
        <v/>
      </c>
      <c r="Q130" s="19">
        <f>IF($A130="","",SUMIFS(Prices!$F$5:$F$204,Prices!$C$5:$C$204,$A130))</f>
        <v/>
      </c>
      <c r="R130" s="17">
        <f>IF($A130="","",COUNTIFS(Prices!$C$5:$C$204,$A130))</f>
        <v/>
      </c>
      <c r="S130" s="21">
        <f>IF($A130="","",IF($J130&gt;=$E$9,"Yes","No - only "&amp;$J130&amp;" so far"))</f>
        <v/>
      </c>
      <c r="T130" s="13" t="n"/>
      <c r="U130" s="13" t="n"/>
      <c r="V130" s="13" t="n"/>
      <c r="W130" s="13" t="n"/>
      <c r="X130" s="13" t="n"/>
      <c r="Y130" s="22" t="n"/>
      <c r="Z130" s="22" t="n"/>
      <c r="AA130" s="13" t="n"/>
    </row>
    <row r="131">
      <c r="A131" s="13" t="n"/>
      <c r="B131" s="9">
        <f>IF($A131="","",IFERROR(COUNTIFS(Deliveries!$B$5:$B$204,$A131,Deliveries!$H$5:$H$204,"No")/COUNTIFS(Deliveries!$B$5:$B$204,$A131),0))</f>
        <v/>
      </c>
      <c r="C131" s="9">
        <f>IF($A131="","",IFERROR(SUMIFS(Quality!$F$5:$F$204,Quality!$B$5:$B$204,$A131)/SUMIFS(Quality!$E$5:$E$204,Quality!$B$5:$B$204,$A131),0))</f>
        <v/>
      </c>
      <c r="D131" s="14">
        <f>IF($A131="","",IFERROR(SUMIFS(Prices!$F$5:$F$204,Prices!$C$5:$C$204,$A131)/SUMIFS(Prices!$J$5:$J$204,Prices!$C$5:$C$204,$A131),1))</f>
        <v/>
      </c>
      <c r="E131" s="15">
        <f>IF($A131="","",ROUND(($G131*$B$5+$H131*$B$6+$I131*$B$7)*100,0))</f>
        <v/>
      </c>
      <c r="F131" s="10">
        <f>IF($A131="","",IF($J131&lt;$E$9,"Not rated",IF($E131&gt;=$E$6,"A",IF($E131&gt;=$E$7,"B",IF($E131&gt;=$E$8,"C","D")))))</f>
        <v/>
      </c>
      <c r="G131" s="16">
        <f>IF($A131="","",$B131)</f>
        <v/>
      </c>
      <c r="H131" s="16">
        <f>IF($A131="","",IFERROR(MAX(0,1-$C131/$E$5),0))</f>
        <v/>
      </c>
      <c r="I131" s="16">
        <f>IF($A131="","",MAX(0,2-$D131))</f>
        <v/>
      </c>
      <c r="J131" s="17">
        <f>IF($A131="","",COUNTIFS(Deliveries!$B$5:$B$204,$A131))</f>
        <v/>
      </c>
      <c r="K131" s="17">
        <f>IF($A131="","",COUNTIFS(Deliveries!$B$5:$B$204,$A131,Deliveries!$H$5:$H$204,"Yes"))</f>
        <v/>
      </c>
      <c r="L131" s="18">
        <f>IF($A131="","",IFERROR(AVERAGEIFS(Deliveries!$I$5:$I$204,Deliveries!$B$5:$B$204,$A131,Deliveries!$H$5:$H$204,"Yes"),0))</f>
        <v/>
      </c>
      <c r="M131" s="17">
        <f>IF($A131="","",SUMIFS(Quality!$E$5:$E$204,Quality!$B$5:$B$204,$A131))</f>
        <v/>
      </c>
      <c r="N131" s="17">
        <f>IF($A131="","",SUMIFS(Quality!$F$5:$F$204,Quality!$B$5:$B$204,$A131))</f>
        <v/>
      </c>
      <c r="O131" s="19">
        <f>IF($A131="","",SUMIFS(Quality!$K$5:$K$204,Quality!$B$5:$B$204,$A131))</f>
        <v/>
      </c>
      <c r="P131" s="20">
        <f>IF($A131="","",SUMIFS(Quality!$L$5:$L$204,Quality!$B$5:$B$204,$A131))</f>
        <v/>
      </c>
      <c r="Q131" s="19">
        <f>IF($A131="","",SUMIFS(Prices!$F$5:$F$204,Prices!$C$5:$C$204,$A131))</f>
        <v/>
      </c>
      <c r="R131" s="17">
        <f>IF($A131="","",COUNTIFS(Prices!$C$5:$C$204,$A131))</f>
        <v/>
      </c>
      <c r="S131" s="21">
        <f>IF($A131="","",IF($J131&gt;=$E$9,"Yes","No - only "&amp;$J131&amp;" so far"))</f>
        <v/>
      </c>
      <c r="T131" s="13" t="n"/>
      <c r="U131" s="13" t="n"/>
      <c r="V131" s="13" t="n"/>
      <c r="W131" s="13" t="n"/>
      <c r="X131" s="13" t="n"/>
      <c r="Y131" s="22" t="n"/>
      <c r="Z131" s="22" t="n"/>
      <c r="AA131" s="13" t="n"/>
    </row>
    <row r="132">
      <c r="A132" s="13" t="n"/>
      <c r="B132" s="9">
        <f>IF($A132="","",IFERROR(COUNTIFS(Deliveries!$B$5:$B$204,$A132,Deliveries!$H$5:$H$204,"No")/COUNTIFS(Deliveries!$B$5:$B$204,$A132),0))</f>
        <v/>
      </c>
      <c r="C132" s="9">
        <f>IF($A132="","",IFERROR(SUMIFS(Quality!$F$5:$F$204,Quality!$B$5:$B$204,$A132)/SUMIFS(Quality!$E$5:$E$204,Quality!$B$5:$B$204,$A132),0))</f>
        <v/>
      </c>
      <c r="D132" s="14">
        <f>IF($A132="","",IFERROR(SUMIFS(Prices!$F$5:$F$204,Prices!$C$5:$C$204,$A132)/SUMIFS(Prices!$J$5:$J$204,Prices!$C$5:$C$204,$A132),1))</f>
        <v/>
      </c>
      <c r="E132" s="15">
        <f>IF($A132="","",ROUND(($G132*$B$5+$H132*$B$6+$I132*$B$7)*100,0))</f>
        <v/>
      </c>
      <c r="F132" s="10">
        <f>IF($A132="","",IF($J132&lt;$E$9,"Not rated",IF($E132&gt;=$E$6,"A",IF($E132&gt;=$E$7,"B",IF($E132&gt;=$E$8,"C","D")))))</f>
        <v/>
      </c>
      <c r="G132" s="16">
        <f>IF($A132="","",$B132)</f>
        <v/>
      </c>
      <c r="H132" s="16">
        <f>IF($A132="","",IFERROR(MAX(0,1-$C132/$E$5),0))</f>
        <v/>
      </c>
      <c r="I132" s="16">
        <f>IF($A132="","",MAX(0,2-$D132))</f>
        <v/>
      </c>
      <c r="J132" s="17">
        <f>IF($A132="","",COUNTIFS(Deliveries!$B$5:$B$204,$A132))</f>
        <v/>
      </c>
      <c r="K132" s="17">
        <f>IF($A132="","",COUNTIFS(Deliveries!$B$5:$B$204,$A132,Deliveries!$H$5:$H$204,"Yes"))</f>
        <v/>
      </c>
      <c r="L132" s="18">
        <f>IF($A132="","",IFERROR(AVERAGEIFS(Deliveries!$I$5:$I$204,Deliveries!$B$5:$B$204,$A132,Deliveries!$H$5:$H$204,"Yes"),0))</f>
        <v/>
      </c>
      <c r="M132" s="17">
        <f>IF($A132="","",SUMIFS(Quality!$E$5:$E$204,Quality!$B$5:$B$204,$A132))</f>
        <v/>
      </c>
      <c r="N132" s="17">
        <f>IF($A132="","",SUMIFS(Quality!$F$5:$F$204,Quality!$B$5:$B$204,$A132))</f>
        <v/>
      </c>
      <c r="O132" s="19">
        <f>IF($A132="","",SUMIFS(Quality!$K$5:$K$204,Quality!$B$5:$B$204,$A132))</f>
        <v/>
      </c>
      <c r="P132" s="20">
        <f>IF($A132="","",SUMIFS(Quality!$L$5:$L$204,Quality!$B$5:$B$204,$A132))</f>
        <v/>
      </c>
      <c r="Q132" s="19">
        <f>IF($A132="","",SUMIFS(Prices!$F$5:$F$204,Prices!$C$5:$C$204,$A132))</f>
        <v/>
      </c>
      <c r="R132" s="17">
        <f>IF($A132="","",COUNTIFS(Prices!$C$5:$C$204,$A132))</f>
        <v/>
      </c>
      <c r="S132" s="21">
        <f>IF($A132="","",IF($J132&gt;=$E$9,"Yes","No - only "&amp;$J132&amp;" so far"))</f>
        <v/>
      </c>
      <c r="T132" s="13" t="n"/>
      <c r="U132" s="13" t="n"/>
      <c r="V132" s="13" t="n"/>
      <c r="W132" s="13" t="n"/>
      <c r="X132" s="13" t="n"/>
      <c r="Y132" s="22" t="n"/>
      <c r="Z132" s="22" t="n"/>
      <c r="AA132" s="13" t="n"/>
    </row>
    <row r="133">
      <c r="A133" s="13" t="n"/>
      <c r="B133" s="9">
        <f>IF($A133="","",IFERROR(COUNTIFS(Deliveries!$B$5:$B$204,$A133,Deliveries!$H$5:$H$204,"No")/COUNTIFS(Deliveries!$B$5:$B$204,$A133),0))</f>
        <v/>
      </c>
      <c r="C133" s="9">
        <f>IF($A133="","",IFERROR(SUMIFS(Quality!$F$5:$F$204,Quality!$B$5:$B$204,$A133)/SUMIFS(Quality!$E$5:$E$204,Quality!$B$5:$B$204,$A133),0))</f>
        <v/>
      </c>
      <c r="D133" s="14">
        <f>IF($A133="","",IFERROR(SUMIFS(Prices!$F$5:$F$204,Prices!$C$5:$C$204,$A133)/SUMIFS(Prices!$J$5:$J$204,Prices!$C$5:$C$204,$A133),1))</f>
        <v/>
      </c>
      <c r="E133" s="15">
        <f>IF($A133="","",ROUND(($G133*$B$5+$H133*$B$6+$I133*$B$7)*100,0))</f>
        <v/>
      </c>
      <c r="F133" s="10">
        <f>IF($A133="","",IF($J133&lt;$E$9,"Not rated",IF($E133&gt;=$E$6,"A",IF($E133&gt;=$E$7,"B",IF($E133&gt;=$E$8,"C","D")))))</f>
        <v/>
      </c>
      <c r="G133" s="16">
        <f>IF($A133="","",$B133)</f>
        <v/>
      </c>
      <c r="H133" s="16">
        <f>IF($A133="","",IFERROR(MAX(0,1-$C133/$E$5),0))</f>
        <v/>
      </c>
      <c r="I133" s="16">
        <f>IF($A133="","",MAX(0,2-$D133))</f>
        <v/>
      </c>
      <c r="J133" s="17">
        <f>IF($A133="","",COUNTIFS(Deliveries!$B$5:$B$204,$A133))</f>
        <v/>
      </c>
      <c r="K133" s="17">
        <f>IF($A133="","",COUNTIFS(Deliveries!$B$5:$B$204,$A133,Deliveries!$H$5:$H$204,"Yes"))</f>
        <v/>
      </c>
      <c r="L133" s="18">
        <f>IF($A133="","",IFERROR(AVERAGEIFS(Deliveries!$I$5:$I$204,Deliveries!$B$5:$B$204,$A133,Deliveries!$H$5:$H$204,"Yes"),0))</f>
        <v/>
      </c>
      <c r="M133" s="17">
        <f>IF($A133="","",SUMIFS(Quality!$E$5:$E$204,Quality!$B$5:$B$204,$A133))</f>
        <v/>
      </c>
      <c r="N133" s="17">
        <f>IF($A133="","",SUMIFS(Quality!$F$5:$F$204,Quality!$B$5:$B$204,$A133))</f>
        <v/>
      </c>
      <c r="O133" s="19">
        <f>IF($A133="","",SUMIFS(Quality!$K$5:$K$204,Quality!$B$5:$B$204,$A133))</f>
        <v/>
      </c>
      <c r="P133" s="20">
        <f>IF($A133="","",SUMIFS(Quality!$L$5:$L$204,Quality!$B$5:$B$204,$A133))</f>
        <v/>
      </c>
      <c r="Q133" s="19">
        <f>IF($A133="","",SUMIFS(Prices!$F$5:$F$204,Prices!$C$5:$C$204,$A133))</f>
        <v/>
      </c>
      <c r="R133" s="17">
        <f>IF($A133="","",COUNTIFS(Prices!$C$5:$C$204,$A133))</f>
        <v/>
      </c>
      <c r="S133" s="21">
        <f>IF($A133="","",IF($J133&gt;=$E$9,"Yes","No - only "&amp;$J133&amp;" so far"))</f>
        <v/>
      </c>
      <c r="T133" s="13" t="n"/>
      <c r="U133" s="13" t="n"/>
      <c r="V133" s="13" t="n"/>
      <c r="W133" s="13" t="n"/>
      <c r="X133" s="13" t="n"/>
      <c r="Y133" s="22" t="n"/>
      <c r="Z133" s="22" t="n"/>
      <c r="AA133" s="13" t="n"/>
    </row>
    <row r="134">
      <c r="A134" s="13" t="n"/>
      <c r="B134" s="9">
        <f>IF($A134="","",IFERROR(COUNTIFS(Deliveries!$B$5:$B$204,$A134,Deliveries!$H$5:$H$204,"No")/COUNTIFS(Deliveries!$B$5:$B$204,$A134),0))</f>
        <v/>
      </c>
      <c r="C134" s="9">
        <f>IF($A134="","",IFERROR(SUMIFS(Quality!$F$5:$F$204,Quality!$B$5:$B$204,$A134)/SUMIFS(Quality!$E$5:$E$204,Quality!$B$5:$B$204,$A134),0))</f>
        <v/>
      </c>
      <c r="D134" s="14">
        <f>IF($A134="","",IFERROR(SUMIFS(Prices!$F$5:$F$204,Prices!$C$5:$C$204,$A134)/SUMIFS(Prices!$J$5:$J$204,Prices!$C$5:$C$204,$A134),1))</f>
        <v/>
      </c>
      <c r="E134" s="15">
        <f>IF($A134="","",ROUND(($G134*$B$5+$H134*$B$6+$I134*$B$7)*100,0))</f>
        <v/>
      </c>
      <c r="F134" s="10">
        <f>IF($A134="","",IF($J134&lt;$E$9,"Not rated",IF($E134&gt;=$E$6,"A",IF($E134&gt;=$E$7,"B",IF($E134&gt;=$E$8,"C","D")))))</f>
        <v/>
      </c>
      <c r="G134" s="16">
        <f>IF($A134="","",$B134)</f>
        <v/>
      </c>
      <c r="H134" s="16">
        <f>IF($A134="","",IFERROR(MAX(0,1-$C134/$E$5),0))</f>
        <v/>
      </c>
      <c r="I134" s="16">
        <f>IF($A134="","",MAX(0,2-$D134))</f>
        <v/>
      </c>
      <c r="J134" s="17">
        <f>IF($A134="","",COUNTIFS(Deliveries!$B$5:$B$204,$A134))</f>
        <v/>
      </c>
      <c r="K134" s="17">
        <f>IF($A134="","",COUNTIFS(Deliveries!$B$5:$B$204,$A134,Deliveries!$H$5:$H$204,"Yes"))</f>
        <v/>
      </c>
      <c r="L134" s="18">
        <f>IF($A134="","",IFERROR(AVERAGEIFS(Deliveries!$I$5:$I$204,Deliveries!$B$5:$B$204,$A134,Deliveries!$H$5:$H$204,"Yes"),0))</f>
        <v/>
      </c>
      <c r="M134" s="17">
        <f>IF($A134="","",SUMIFS(Quality!$E$5:$E$204,Quality!$B$5:$B$204,$A134))</f>
        <v/>
      </c>
      <c r="N134" s="17">
        <f>IF($A134="","",SUMIFS(Quality!$F$5:$F$204,Quality!$B$5:$B$204,$A134))</f>
        <v/>
      </c>
      <c r="O134" s="19">
        <f>IF($A134="","",SUMIFS(Quality!$K$5:$K$204,Quality!$B$5:$B$204,$A134))</f>
        <v/>
      </c>
      <c r="P134" s="20">
        <f>IF($A134="","",SUMIFS(Quality!$L$5:$L$204,Quality!$B$5:$B$204,$A134))</f>
        <v/>
      </c>
      <c r="Q134" s="19">
        <f>IF($A134="","",SUMIFS(Prices!$F$5:$F$204,Prices!$C$5:$C$204,$A134))</f>
        <v/>
      </c>
      <c r="R134" s="17">
        <f>IF($A134="","",COUNTIFS(Prices!$C$5:$C$204,$A134))</f>
        <v/>
      </c>
      <c r="S134" s="21">
        <f>IF($A134="","",IF($J134&gt;=$E$9,"Yes","No - only "&amp;$J134&amp;" so far"))</f>
        <v/>
      </c>
      <c r="T134" s="13" t="n"/>
      <c r="U134" s="13" t="n"/>
      <c r="V134" s="13" t="n"/>
      <c r="W134" s="13" t="n"/>
      <c r="X134" s="13" t="n"/>
      <c r="Y134" s="22" t="n"/>
      <c r="Z134" s="22" t="n"/>
      <c r="AA134" s="13" t="n"/>
    </row>
    <row r="135">
      <c r="A135" s="13" t="n"/>
      <c r="B135" s="9">
        <f>IF($A135="","",IFERROR(COUNTIFS(Deliveries!$B$5:$B$204,$A135,Deliveries!$H$5:$H$204,"No")/COUNTIFS(Deliveries!$B$5:$B$204,$A135),0))</f>
        <v/>
      </c>
      <c r="C135" s="9">
        <f>IF($A135="","",IFERROR(SUMIFS(Quality!$F$5:$F$204,Quality!$B$5:$B$204,$A135)/SUMIFS(Quality!$E$5:$E$204,Quality!$B$5:$B$204,$A135),0))</f>
        <v/>
      </c>
      <c r="D135" s="14">
        <f>IF($A135="","",IFERROR(SUMIFS(Prices!$F$5:$F$204,Prices!$C$5:$C$204,$A135)/SUMIFS(Prices!$J$5:$J$204,Prices!$C$5:$C$204,$A135),1))</f>
        <v/>
      </c>
      <c r="E135" s="15">
        <f>IF($A135="","",ROUND(($G135*$B$5+$H135*$B$6+$I135*$B$7)*100,0))</f>
        <v/>
      </c>
      <c r="F135" s="10">
        <f>IF($A135="","",IF($J135&lt;$E$9,"Not rated",IF($E135&gt;=$E$6,"A",IF($E135&gt;=$E$7,"B",IF($E135&gt;=$E$8,"C","D")))))</f>
        <v/>
      </c>
      <c r="G135" s="16">
        <f>IF($A135="","",$B135)</f>
        <v/>
      </c>
      <c r="H135" s="16">
        <f>IF($A135="","",IFERROR(MAX(0,1-$C135/$E$5),0))</f>
        <v/>
      </c>
      <c r="I135" s="16">
        <f>IF($A135="","",MAX(0,2-$D135))</f>
        <v/>
      </c>
      <c r="J135" s="17">
        <f>IF($A135="","",COUNTIFS(Deliveries!$B$5:$B$204,$A135))</f>
        <v/>
      </c>
      <c r="K135" s="17">
        <f>IF($A135="","",COUNTIFS(Deliveries!$B$5:$B$204,$A135,Deliveries!$H$5:$H$204,"Yes"))</f>
        <v/>
      </c>
      <c r="L135" s="18">
        <f>IF($A135="","",IFERROR(AVERAGEIFS(Deliveries!$I$5:$I$204,Deliveries!$B$5:$B$204,$A135,Deliveries!$H$5:$H$204,"Yes"),0))</f>
        <v/>
      </c>
      <c r="M135" s="17">
        <f>IF($A135="","",SUMIFS(Quality!$E$5:$E$204,Quality!$B$5:$B$204,$A135))</f>
        <v/>
      </c>
      <c r="N135" s="17">
        <f>IF($A135="","",SUMIFS(Quality!$F$5:$F$204,Quality!$B$5:$B$204,$A135))</f>
        <v/>
      </c>
      <c r="O135" s="19">
        <f>IF($A135="","",SUMIFS(Quality!$K$5:$K$204,Quality!$B$5:$B$204,$A135))</f>
        <v/>
      </c>
      <c r="P135" s="20">
        <f>IF($A135="","",SUMIFS(Quality!$L$5:$L$204,Quality!$B$5:$B$204,$A135))</f>
        <v/>
      </c>
      <c r="Q135" s="19">
        <f>IF($A135="","",SUMIFS(Prices!$F$5:$F$204,Prices!$C$5:$C$204,$A135))</f>
        <v/>
      </c>
      <c r="R135" s="17">
        <f>IF($A135="","",COUNTIFS(Prices!$C$5:$C$204,$A135))</f>
        <v/>
      </c>
      <c r="S135" s="21">
        <f>IF($A135="","",IF($J135&gt;=$E$9,"Yes","No - only "&amp;$J135&amp;" so far"))</f>
        <v/>
      </c>
      <c r="T135" s="13" t="n"/>
      <c r="U135" s="13" t="n"/>
      <c r="V135" s="13" t="n"/>
      <c r="W135" s="13" t="n"/>
      <c r="X135" s="13" t="n"/>
      <c r="Y135" s="22" t="n"/>
      <c r="Z135" s="22" t="n"/>
      <c r="AA135" s="13" t="n"/>
    </row>
    <row r="136">
      <c r="A136" s="13" t="n"/>
      <c r="B136" s="9">
        <f>IF($A136="","",IFERROR(COUNTIFS(Deliveries!$B$5:$B$204,$A136,Deliveries!$H$5:$H$204,"No")/COUNTIFS(Deliveries!$B$5:$B$204,$A136),0))</f>
        <v/>
      </c>
      <c r="C136" s="9">
        <f>IF($A136="","",IFERROR(SUMIFS(Quality!$F$5:$F$204,Quality!$B$5:$B$204,$A136)/SUMIFS(Quality!$E$5:$E$204,Quality!$B$5:$B$204,$A136),0))</f>
        <v/>
      </c>
      <c r="D136" s="14">
        <f>IF($A136="","",IFERROR(SUMIFS(Prices!$F$5:$F$204,Prices!$C$5:$C$204,$A136)/SUMIFS(Prices!$J$5:$J$204,Prices!$C$5:$C$204,$A136),1))</f>
        <v/>
      </c>
      <c r="E136" s="15">
        <f>IF($A136="","",ROUND(($G136*$B$5+$H136*$B$6+$I136*$B$7)*100,0))</f>
        <v/>
      </c>
      <c r="F136" s="10">
        <f>IF($A136="","",IF($J136&lt;$E$9,"Not rated",IF($E136&gt;=$E$6,"A",IF($E136&gt;=$E$7,"B",IF($E136&gt;=$E$8,"C","D")))))</f>
        <v/>
      </c>
      <c r="G136" s="16">
        <f>IF($A136="","",$B136)</f>
        <v/>
      </c>
      <c r="H136" s="16">
        <f>IF($A136="","",IFERROR(MAX(0,1-$C136/$E$5),0))</f>
        <v/>
      </c>
      <c r="I136" s="16">
        <f>IF($A136="","",MAX(0,2-$D136))</f>
        <v/>
      </c>
      <c r="J136" s="17">
        <f>IF($A136="","",COUNTIFS(Deliveries!$B$5:$B$204,$A136))</f>
        <v/>
      </c>
      <c r="K136" s="17">
        <f>IF($A136="","",COUNTIFS(Deliveries!$B$5:$B$204,$A136,Deliveries!$H$5:$H$204,"Yes"))</f>
        <v/>
      </c>
      <c r="L136" s="18">
        <f>IF($A136="","",IFERROR(AVERAGEIFS(Deliveries!$I$5:$I$204,Deliveries!$B$5:$B$204,$A136,Deliveries!$H$5:$H$204,"Yes"),0))</f>
        <v/>
      </c>
      <c r="M136" s="17">
        <f>IF($A136="","",SUMIFS(Quality!$E$5:$E$204,Quality!$B$5:$B$204,$A136))</f>
        <v/>
      </c>
      <c r="N136" s="17">
        <f>IF($A136="","",SUMIFS(Quality!$F$5:$F$204,Quality!$B$5:$B$204,$A136))</f>
        <v/>
      </c>
      <c r="O136" s="19">
        <f>IF($A136="","",SUMIFS(Quality!$K$5:$K$204,Quality!$B$5:$B$204,$A136))</f>
        <v/>
      </c>
      <c r="P136" s="20">
        <f>IF($A136="","",SUMIFS(Quality!$L$5:$L$204,Quality!$B$5:$B$204,$A136))</f>
        <v/>
      </c>
      <c r="Q136" s="19">
        <f>IF($A136="","",SUMIFS(Prices!$F$5:$F$204,Prices!$C$5:$C$204,$A136))</f>
        <v/>
      </c>
      <c r="R136" s="17">
        <f>IF($A136="","",COUNTIFS(Prices!$C$5:$C$204,$A136))</f>
        <v/>
      </c>
      <c r="S136" s="21">
        <f>IF($A136="","",IF($J136&gt;=$E$9,"Yes","No - only "&amp;$J136&amp;" so far"))</f>
        <v/>
      </c>
      <c r="T136" s="13" t="n"/>
      <c r="U136" s="13" t="n"/>
      <c r="V136" s="13" t="n"/>
      <c r="W136" s="13" t="n"/>
      <c r="X136" s="13" t="n"/>
      <c r="Y136" s="22" t="n"/>
      <c r="Z136" s="22" t="n"/>
      <c r="AA136" s="13" t="n"/>
    </row>
    <row r="137">
      <c r="A137" s="13" t="n"/>
      <c r="B137" s="9">
        <f>IF($A137="","",IFERROR(COUNTIFS(Deliveries!$B$5:$B$204,$A137,Deliveries!$H$5:$H$204,"No")/COUNTIFS(Deliveries!$B$5:$B$204,$A137),0))</f>
        <v/>
      </c>
      <c r="C137" s="9">
        <f>IF($A137="","",IFERROR(SUMIFS(Quality!$F$5:$F$204,Quality!$B$5:$B$204,$A137)/SUMIFS(Quality!$E$5:$E$204,Quality!$B$5:$B$204,$A137),0))</f>
        <v/>
      </c>
      <c r="D137" s="14">
        <f>IF($A137="","",IFERROR(SUMIFS(Prices!$F$5:$F$204,Prices!$C$5:$C$204,$A137)/SUMIFS(Prices!$J$5:$J$204,Prices!$C$5:$C$204,$A137),1))</f>
        <v/>
      </c>
      <c r="E137" s="15">
        <f>IF($A137="","",ROUND(($G137*$B$5+$H137*$B$6+$I137*$B$7)*100,0))</f>
        <v/>
      </c>
      <c r="F137" s="10">
        <f>IF($A137="","",IF($J137&lt;$E$9,"Not rated",IF($E137&gt;=$E$6,"A",IF($E137&gt;=$E$7,"B",IF($E137&gt;=$E$8,"C","D")))))</f>
        <v/>
      </c>
      <c r="G137" s="16">
        <f>IF($A137="","",$B137)</f>
        <v/>
      </c>
      <c r="H137" s="16">
        <f>IF($A137="","",IFERROR(MAX(0,1-$C137/$E$5),0))</f>
        <v/>
      </c>
      <c r="I137" s="16">
        <f>IF($A137="","",MAX(0,2-$D137))</f>
        <v/>
      </c>
      <c r="J137" s="17">
        <f>IF($A137="","",COUNTIFS(Deliveries!$B$5:$B$204,$A137))</f>
        <v/>
      </c>
      <c r="K137" s="17">
        <f>IF($A137="","",COUNTIFS(Deliveries!$B$5:$B$204,$A137,Deliveries!$H$5:$H$204,"Yes"))</f>
        <v/>
      </c>
      <c r="L137" s="18">
        <f>IF($A137="","",IFERROR(AVERAGEIFS(Deliveries!$I$5:$I$204,Deliveries!$B$5:$B$204,$A137,Deliveries!$H$5:$H$204,"Yes"),0))</f>
        <v/>
      </c>
      <c r="M137" s="17">
        <f>IF($A137="","",SUMIFS(Quality!$E$5:$E$204,Quality!$B$5:$B$204,$A137))</f>
        <v/>
      </c>
      <c r="N137" s="17">
        <f>IF($A137="","",SUMIFS(Quality!$F$5:$F$204,Quality!$B$5:$B$204,$A137))</f>
        <v/>
      </c>
      <c r="O137" s="19">
        <f>IF($A137="","",SUMIFS(Quality!$K$5:$K$204,Quality!$B$5:$B$204,$A137))</f>
        <v/>
      </c>
      <c r="P137" s="20">
        <f>IF($A137="","",SUMIFS(Quality!$L$5:$L$204,Quality!$B$5:$B$204,$A137))</f>
        <v/>
      </c>
      <c r="Q137" s="19">
        <f>IF($A137="","",SUMIFS(Prices!$F$5:$F$204,Prices!$C$5:$C$204,$A137))</f>
        <v/>
      </c>
      <c r="R137" s="17">
        <f>IF($A137="","",COUNTIFS(Prices!$C$5:$C$204,$A137))</f>
        <v/>
      </c>
      <c r="S137" s="21">
        <f>IF($A137="","",IF($J137&gt;=$E$9,"Yes","No - only "&amp;$J137&amp;" so far"))</f>
        <v/>
      </c>
      <c r="T137" s="13" t="n"/>
      <c r="U137" s="13" t="n"/>
      <c r="V137" s="13" t="n"/>
      <c r="W137" s="13" t="n"/>
      <c r="X137" s="13" t="n"/>
      <c r="Y137" s="22" t="n"/>
      <c r="Z137" s="22" t="n"/>
      <c r="AA137" s="13" t="n"/>
    </row>
    <row r="138">
      <c r="A138" s="13" t="n"/>
      <c r="B138" s="9">
        <f>IF($A138="","",IFERROR(COUNTIFS(Deliveries!$B$5:$B$204,$A138,Deliveries!$H$5:$H$204,"No")/COUNTIFS(Deliveries!$B$5:$B$204,$A138),0))</f>
        <v/>
      </c>
      <c r="C138" s="9">
        <f>IF($A138="","",IFERROR(SUMIFS(Quality!$F$5:$F$204,Quality!$B$5:$B$204,$A138)/SUMIFS(Quality!$E$5:$E$204,Quality!$B$5:$B$204,$A138),0))</f>
        <v/>
      </c>
      <c r="D138" s="14">
        <f>IF($A138="","",IFERROR(SUMIFS(Prices!$F$5:$F$204,Prices!$C$5:$C$204,$A138)/SUMIFS(Prices!$J$5:$J$204,Prices!$C$5:$C$204,$A138),1))</f>
        <v/>
      </c>
      <c r="E138" s="15">
        <f>IF($A138="","",ROUND(($G138*$B$5+$H138*$B$6+$I138*$B$7)*100,0))</f>
        <v/>
      </c>
      <c r="F138" s="10">
        <f>IF($A138="","",IF($J138&lt;$E$9,"Not rated",IF($E138&gt;=$E$6,"A",IF($E138&gt;=$E$7,"B",IF($E138&gt;=$E$8,"C","D")))))</f>
        <v/>
      </c>
      <c r="G138" s="16">
        <f>IF($A138="","",$B138)</f>
        <v/>
      </c>
      <c r="H138" s="16">
        <f>IF($A138="","",IFERROR(MAX(0,1-$C138/$E$5),0))</f>
        <v/>
      </c>
      <c r="I138" s="16">
        <f>IF($A138="","",MAX(0,2-$D138))</f>
        <v/>
      </c>
      <c r="J138" s="17">
        <f>IF($A138="","",COUNTIFS(Deliveries!$B$5:$B$204,$A138))</f>
        <v/>
      </c>
      <c r="K138" s="17">
        <f>IF($A138="","",COUNTIFS(Deliveries!$B$5:$B$204,$A138,Deliveries!$H$5:$H$204,"Yes"))</f>
        <v/>
      </c>
      <c r="L138" s="18">
        <f>IF($A138="","",IFERROR(AVERAGEIFS(Deliveries!$I$5:$I$204,Deliveries!$B$5:$B$204,$A138,Deliveries!$H$5:$H$204,"Yes"),0))</f>
        <v/>
      </c>
      <c r="M138" s="17">
        <f>IF($A138="","",SUMIFS(Quality!$E$5:$E$204,Quality!$B$5:$B$204,$A138))</f>
        <v/>
      </c>
      <c r="N138" s="17">
        <f>IF($A138="","",SUMIFS(Quality!$F$5:$F$204,Quality!$B$5:$B$204,$A138))</f>
        <v/>
      </c>
      <c r="O138" s="19">
        <f>IF($A138="","",SUMIFS(Quality!$K$5:$K$204,Quality!$B$5:$B$204,$A138))</f>
        <v/>
      </c>
      <c r="P138" s="20">
        <f>IF($A138="","",SUMIFS(Quality!$L$5:$L$204,Quality!$B$5:$B$204,$A138))</f>
        <v/>
      </c>
      <c r="Q138" s="19">
        <f>IF($A138="","",SUMIFS(Prices!$F$5:$F$204,Prices!$C$5:$C$204,$A138))</f>
        <v/>
      </c>
      <c r="R138" s="17">
        <f>IF($A138="","",COUNTIFS(Prices!$C$5:$C$204,$A138))</f>
        <v/>
      </c>
      <c r="S138" s="21">
        <f>IF($A138="","",IF($J138&gt;=$E$9,"Yes","No - only "&amp;$J138&amp;" so far"))</f>
        <v/>
      </c>
      <c r="T138" s="13" t="n"/>
      <c r="U138" s="13" t="n"/>
      <c r="V138" s="13" t="n"/>
      <c r="W138" s="13" t="n"/>
      <c r="X138" s="13" t="n"/>
      <c r="Y138" s="22" t="n"/>
      <c r="Z138" s="22" t="n"/>
      <c r="AA138" s="13" t="n"/>
    </row>
    <row r="139">
      <c r="A139" s="13" t="n"/>
      <c r="B139" s="9">
        <f>IF($A139="","",IFERROR(COUNTIFS(Deliveries!$B$5:$B$204,$A139,Deliveries!$H$5:$H$204,"No")/COUNTIFS(Deliveries!$B$5:$B$204,$A139),0))</f>
        <v/>
      </c>
      <c r="C139" s="9">
        <f>IF($A139="","",IFERROR(SUMIFS(Quality!$F$5:$F$204,Quality!$B$5:$B$204,$A139)/SUMIFS(Quality!$E$5:$E$204,Quality!$B$5:$B$204,$A139),0))</f>
        <v/>
      </c>
      <c r="D139" s="14">
        <f>IF($A139="","",IFERROR(SUMIFS(Prices!$F$5:$F$204,Prices!$C$5:$C$204,$A139)/SUMIFS(Prices!$J$5:$J$204,Prices!$C$5:$C$204,$A139),1))</f>
        <v/>
      </c>
      <c r="E139" s="15">
        <f>IF($A139="","",ROUND(($G139*$B$5+$H139*$B$6+$I139*$B$7)*100,0))</f>
        <v/>
      </c>
      <c r="F139" s="10">
        <f>IF($A139="","",IF($J139&lt;$E$9,"Not rated",IF($E139&gt;=$E$6,"A",IF($E139&gt;=$E$7,"B",IF($E139&gt;=$E$8,"C","D")))))</f>
        <v/>
      </c>
      <c r="G139" s="16">
        <f>IF($A139="","",$B139)</f>
        <v/>
      </c>
      <c r="H139" s="16">
        <f>IF($A139="","",IFERROR(MAX(0,1-$C139/$E$5),0))</f>
        <v/>
      </c>
      <c r="I139" s="16">
        <f>IF($A139="","",MAX(0,2-$D139))</f>
        <v/>
      </c>
      <c r="J139" s="17">
        <f>IF($A139="","",COUNTIFS(Deliveries!$B$5:$B$204,$A139))</f>
        <v/>
      </c>
      <c r="K139" s="17">
        <f>IF($A139="","",COUNTIFS(Deliveries!$B$5:$B$204,$A139,Deliveries!$H$5:$H$204,"Yes"))</f>
        <v/>
      </c>
      <c r="L139" s="18">
        <f>IF($A139="","",IFERROR(AVERAGEIFS(Deliveries!$I$5:$I$204,Deliveries!$B$5:$B$204,$A139,Deliveries!$H$5:$H$204,"Yes"),0))</f>
        <v/>
      </c>
      <c r="M139" s="17">
        <f>IF($A139="","",SUMIFS(Quality!$E$5:$E$204,Quality!$B$5:$B$204,$A139))</f>
        <v/>
      </c>
      <c r="N139" s="17">
        <f>IF($A139="","",SUMIFS(Quality!$F$5:$F$204,Quality!$B$5:$B$204,$A139))</f>
        <v/>
      </c>
      <c r="O139" s="19">
        <f>IF($A139="","",SUMIFS(Quality!$K$5:$K$204,Quality!$B$5:$B$204,$A139))</f>
        <v/>
      </c>
      <c r="P139" s="20">
        <f>IF($A139="","",SUMIFS(Quality!$L$5:$L$204,Quality!$B$5:$B$204,$A139))</f>
        <v/>
      </c>
      <c r="Q139" s="19">
        <f>IF($A139="","",SUMIFS(Prices!$F$5:$F$204,Prices!$C$5:$C$204,$A139))</f>
        <v/>
      </c>
      <c r="R139" s="17">
        <f>IF($A139="","",COUNTIFS(Prices!$C$5:$C$204,$A139))</f>
        <v/>
      </c>
      <c r="S139" s="21">
        <f>IF($A139="","",IF($J139&gt;=$E$9,"Yes","No - only "&amp;$J139&amp;" so far"))</f>
        <v/>
      </c>
      <c r="T139" s="13" t="n"/>
      <c r="U139" s="13" t="n"/>
      <c r="V139" s="13" t="n"/>
      <c r="W139" s="13" t="n"/>
      <c r="X139" s="13" t="n"/>
      <c r="Y139" s="22" t="n"/>
      <c r="Z139" s="22" t="n"/>
      <c r="AA139" s="13" t="n"/>
    </row>
    <row r="140">
      <c r="A140" s="13" t="n"/>
      <c r="B140" s="9">
        <f>IF($A140="","",IFERROR(COUNTIFS(Deliveries!$B$5:$B$204,$A140,Deliveries!$H$5:$H$204,"No")/COUNTIFS(Deliveries!$B$5:$B$204,$A140),0))</f>
        <v/>
      </c>
      <c r="C140" s="9">
        <f>IF($A140="","",IFERROR(SUMIFS(Quality!$F$5:$F$204,Quality!$B$5:$B$204,$A140)/SUMIFS(Quality!$E$5:$E$204,Quality!$B$5:$B$204,$A140),0))</f>
        <v/>
      </c>
      <c r="D140" s="14">
        <f>IF($A140="","",IFERROR(SUMIFS(Prices!$F$5:$F$204,Prices!$C$5:$C$204,$A140)/SUMIFS(Prices!$J$5:$J$204,Prices!$C$5:$C$204,$A140),1))</f>
        <v/>
      </c>
      <c r="E140" s="15">
        <f>IF($A140="","",ROUND(($G140*$B$5+$H140*$B$6+$I140*$B$7)*100,0))</f>
        <v/>
      </c>
      <c r="F140" s="10">
        <f>IF($A140="","",IF($J140&lt;$E$9,"Not rated",IF($E140&gt;=$E$6,"A",IF($E140&gt;=$E$7,"B",IF($E140&gt;=$E$8,"C","D")))))</f>
        <v/>
      </c>
      <c r="G140" s="16">
        <f>IF($A140="","",$B140)</f>
        <v/>
      </c>
      <c r="H140" s="16">
        <f>IF($A140="","",IFERROR(MAX(0,1-$C140/$E$5),0))</f>
        <v/>
      </c>
      <c r="I140" s="16">
        <f>IF($A140="","",MAX(0,2-$D140))</f>
        <v/>
      </c>
      <c r="J140" s="17">
        <f>IF($A140="","",COUNTIFS(Deliveries!$B$5:$B$204,$A140))</f>
        <v/>
      </c>
      <c r="K140" s="17">
        <f>IF($A140="","",COUNTIFS(Deliveries!$B$5:$B$204,$A140,Deliveries!$H$5:$H$204,"Yes"))</f>
        <v/>
      </c>
      <c r="L140" s="18">
        <f>IF($A140="","",IFERROR(AVERAGEIFS(Deliveries!$I$5:$I$204,Deliveries!$B$5:$B$204,$A140,Deliveries!$H$5:$H$204,"Yes"),0))</f>
        <v/>
      </c>
      <c r="M140" s="17">
        <f>IF($A140="","",SUMIFS(Quality!$E$5:$E$204,Quality!$B$5:$B$204,$A140))</f>
        <v/>
      </c>
      <c r="N140" s="17">
        <f>IF($A140="","",SUMIFS(Quality!$F$5:$F$204,Quality!$B$5:$B$204,$A140))</f>
        <v/>
      </c>
      <c r="O140" s="19">
        <f>IF($A140="","",SUMIFS(Quality!$K$5:$K$204,Quality!$B$5:$B$204,$A140))</f>
        <v/>
      </c>
      <c r="P140" s="20">
        <f>IF($A140="","",SUMIFS(Quality!$L$5:$L$204,Quality!$B$5:$B$204,$A140))</f>
        <v/>
      </c>
      <c r="Q140" s="19">
        <f>IF($A140="","",SUMIFS(Prices!$F$5:$F$204,Prices!$C$5:$C$204,$A140))</f>
        <v/>
      </c>
      <c r="R140" s="17">
        <f>IF($A140="","",COUNTIFS(Prices!$C$5:$C$204,$A140))</f>
        <v/>
      </c>
      <c r="S140" s="21">
        <f>IF($A140="","",IF($J140&gt;=$E$9,"Yes","No - only "&amp;$J140&amp;" so far"))</f>
        <v/>
      </c>
      <c r="T140" s="13" t="n"/>
      <c r="U140" s="13" t="n"/>
      <c r="V140" s="13" t="n"/>
      <c r="W140" s="13" t="n"/>
      <c r="X140" s="13" t="n"/>
      <c r="Y140" s="22" t="n"/>
      <c r="Z140" s="22" t="n"/>
      <c r="AA140" s="13" t="n"/>
    </row>
    <row r="141">
      <c r="A141" s="13" t="n"/>
      <c r="B141" s="9">
        <f>IF($A141="","",IFERROR(COUNTIFS(Deliveries!$B$5:$B$204,$A141,Deliveries!$H$5:$H$204,"No")/COUNTIFS(Deliveries!$B$5:$B$204,$A141),0))</f>
        <v/>
      </c>
      <c r="C141" s="9">
        <f>IF($A141="","",IFERROR(SUMIFS(Quality!$F$5:$F$204,Quality!$B$5:$B$204,$A141)/SUMIFS(Quality!$E$5:$E$204,Quality!$B$5:$B$204,$A141),0))</f>
        <v/>
      </c>
      <c r="D141" s="14">
        <f>IF($A141="","",IFERROR(SUMIFS(Prices!$F$5:$F$204,Prices!$C$5:$C$204,$A141)/SUMIFS(Prices!$J$5:$J$204,Prices!$C$5:$C$204,$A141),1))</f>
        <v/>
      </c>
      <c r="E141" s="15">
        <f>IF($A141="","",ROUND(($G141*$B$5+$H141*$B$6+$I141*$B$7)*100,0))</f>
        <v/>
      </c>
      <c r="F141" s="10">
        <f>IF($A141="","",IF($J141&lt;$E$9,"Not rated",IF($E141&gt;=$E$6,"A",IF($E141&gt;=$E$7,"B",IF($E141&gt;=$E$8,"C","D")))))</f>
        <v/>
      </c>
      <c r="G141" s="16">
        <f>IF($A141="","",$B141)</f>
        <v/>
      </c>
      <c r="H141" s="16">
        <f>IF($A141="","",IFERROR(MAX(0,1-$C141/$E$5),0))</f>
        <v/>
      </c>
      <c r="I141" s="16">
        <f>IF($A141="","",MAX(0,2-$D141))</f>
        <v/>
      </c>
      <c r="J141" s="17">
        <f>IF($A141="","",COUNTIFS(Deliveries!$B$5:$B$204,$A141))</f>
        <v/>
      </c>
      <c r="K141" s="17">
        <f>IF($A141="","",COUNTIFS(Deliveries!$B$5:$B$204,$A141,Deliveries!$H$5:$H$204,"Yes"))</f>
        <v/>
      </c>
      <c r="L141" s="18">
        <f>IF($A141="","",IFERROR(AVERAGEIFS(Deliveries!$I$5:$I$204,Deliveries!$B$5:$B$204,$A141,Deliveries!$H$5:$H$204,"Yes"),0))</f>
        <v/>
      </c>
      <c r="M141" s="17">
        <f>IF($A141="","",SUMIFS(Quality!$E$5:$E$204,Quality!$B$5:$B$204,$A141))</f>
        <v/>
      </c>
      <c r="N141" s="17">
        <f>IF($A141="","",SUMIFS(Quality!$F$5:$F$204,Quality!$B$5:$B$204,$A141))</f>
        <v/>
      </c>
      <c r="O141" s="19">
        <f>IF($A141="","",SUMIFS(Quality!$K$5:$K$204,Quality!$B$5:$B$204,$A141))</f>
        <v/>
      </c>
      <c r="P141" s="20">
        <f>IF($A141="","",SUMIFS(Quality!$L$5:$L$204,Quality!$B$5:$B$204,$A141))</f>
        <v/>
      </c>
      <c r="Q141" s="19">
        <f>IF($A141="","",SUMIFS(Prices!$F$5:$F$204,Prices!$C$5:$C$204,$A141))</f>
        <v/>
      </c>
      <c r="R141" s="17">
        <f>IF($A141="","",COUNTIFS(Prices!$C$5:$C$204,$A141))</f>
        <v/>
      </c>
      <c r="S141" s="21">
        <f>IF($A141="","",IF($J141&gt;=$E$9,"Yes","No - only "&amp;$J141&amp;" so far"))</f>
        <v/>
      </c>
      <c r="T141" s="13" t="n"/>
      <c r="U141" s="13" t="n"/>
      <c r="V141" s="13" t="n"/>
      <c r="W141" s="13" t="n"/>
      <c r="X141" s="13" t="n"/>
      <c r="Y141" s="22" t="n"/>
      <c r="Z141" s="22" t="n"/>
      <c r="AA141" s="13" t="n"/>
    </row>
    <row r="142">
      <c r="A142" s="13" t="n"/>
      <c r="B142" s="9">
        <f>IF($A142="","",IFERROR(COUNTIFS(Deliveries!$B$5:$B$204,$A142,Deliveries!$H$5:$H$204,"No")/COUNTIFS(Deliveries!$B$5:$B$204,$A142),0))</f>
        <v/>
      </c>
      <c r="C142" s="9">
        <f>IF($A142="","",IFERROR(SUMIFS(Quality!$F$5:$F$204,Quality!$B$5:$B$204,$A142)/SUMIFS(Quality!$E$5:$E$204,Quality!$B$5:$B$204,$A142),0))</f>
        <v/>
      </c>
      <c r="D142" s="14">
        <f>IF($A142="","",IFERROR(SUMIFS(Prices!$F$5:$F$204,Prices!$C$5:$C$204,$A142)/SUMIFS(Prices!$J$5:$J$204,Prices!$C$5:$C$204,$A142),1))</f>
        <v/>
      </c>
      <c r="E142" s="15">
        <f>IF($A142="","",ROUND(($G142*$B$5+$H142*$B$6+$I142*$B$7)*100,0))</f>
        <v/>
      </c>
      <c r="F142" s="10">
        <f>IF($A142="","",IF($J142&lt;$E$9,"Not rated",IF($E142&gt;=$E$6,"A",IF($E142&gt;=$E$7,"B",IF($E142&gt;=$E$8,"C","D")))))</f>
        <v/>
      </c>
      <c r="G142" s="16">
        <f>IF($A142="","",$B142)</f>
        <v/>
      </c>
      <c r="H142" s="16">
        <f>IF($A142="","",IFERROR(MAX(0,1-$C142/$E$5),0))</f>
        <v/>
      </c>
      <c r="I142" s="16">
        <f>IF($A142="","",MAX(0,2-$D142))</f>
        <v/>
      </c>
      <c r="J142" s="17">
        <f>IF($A142="","",COUNTIFS(Deliveries!$B$5:$B$204,$A142))</f>
        <v/>
      </c>
      <c r="K142" s="17">
        <f>IF($A142="","",COUNTIFS(Deliveries!$B$5:$B$204,$A142,Deliveries!$H$5:$H$204,"Yes"))</f>
        <v/>
      </c>
      <c r="L142" s="18">
        <f>IF($A142="","",IFERROR(AVERAGEIFS(Deliveries!$I$5:$I$204,Deliveries!$B$5:$B$204,$A142,Deliveries!$H$5:$H$204,"Yes"),0))</f>
        <v/>
      </c>
      <c r="M142" s="17">
        <f>IF($A142="","",SUMIFS(Quality!$E$5:$E$204,Quality!$B$5:$B$204,$A142))</f>
        <v/>
      </c>
      <c r="N142" s="17">
        <f>IF($A142="","",SUMIFS(Quality!$F$5:$F$204,Quality!$B$5:$B$204,$A142))</f>
        <v/>
      </c>
      <c r="O142" s="19">
        <f>IF($A142="","",SUMIFS(Quality!$K$5:$K$204,Quality!$B$5:$B$204,$A142))</f>
        <v/>
      </c>
      <c r="P142" s="20">
        <f>IF($A142="","",SUMIFS(Quality!$L$5:$L$204,Quality!$B$5:$B$204,$A142))</f>
        <v/>
      </c>
      <c r="Q142" s="19">
        <f>IF($A142="","",SUMIFS(Prices!$F$5:$F$204,Prices!$C$5:$C$204,$A142))</f>
        <v/>
      </c>
      <c r="R142" s="17">
        <f>IF($A142="","",COUNTIFS(Prices!$C$5:$C$204,$A142))</f>
        <v/>
      </c>
      <c r="S142" s="21">
        <f>IF($A142="","",IF($J142&gt;=$E$9,"Yes","No - only "&amp;$J142&amp;" so far"))</f>
        <v/>
      </c>
      <c r="T142" s="13" t="n"/>
      <c r="U142" s="13" t="n"/>
      <c r="V142" s="13" t="n"/>
      <c r="W142" s="13" t="n"/>
      <c r="X142" s="13" t="n"/>
      <c r="Y142" s="22" t="n"/>
      <c r="Z142" s="22" t="n"/>
      <c r="AA142" s="13" t="n"/>
    </row>
    <row r="143">
      <c r="A143" s="13" t="n"/>
      <c r="B143" s="9">
        <f>IF($A143="","",IFERROR(COUNTIFS(Deliveries!$B$5:$B$204,$A143,Deliveries!$H$5:$H$204,"No")/COUNTIFS(Deliveries!$B$5:$B$204,$A143),0))</f>
        <v/>
      </c>
      <c r="C143" s="9">
        <f>IF($A143="","",IFERROR(SUMIFS(Quality!$F$5:$F$204,Quality!$B$5:$B$204,$A143)/SUMIFS(Quality!$E$5:$E$204,Quality!$B$5:$B$204,$A143),0))</f>
        <v/>
      </c>
      <c r="D143" s="14">
        <f>IF($A143="","",IFERROR(SUMIFS(Prices!$F$5:$F$204,Prices!$C$5:$C$204,$A143)/SUMIFS(Prices!$J$5:$J$204,Prices!$C$5:$C$204,$A143),1))</f>
        <v/>
      </c>
      <c r="E143" s="15">
        <f>IF($A143="","",ROUND(($G143*$B$5+$H143*$B$6+$I143*$B$7)*100,0))</f>
        <v/>
      </c>
      <c r="F143" s="10">
        <f>IF($A143="","",IF($J143&lt;$E$9,"Not rated",IF($E143&gt;=$E$6,"A",IF($E143&gt;=$E$7,"B",IF($E143&gt;=$E$8,"C","D")))))</f>
        <v/>
      </c>
      <c r="G143" s="16">
        <f>IF($A143="","",$B143)</f>
        <v/>
      </c>
      <c r="H143" s="16">
        <f>IF($A143="","",IFERROR(MAX(0,1-$C143/$E$5),0))</f>
        <v/>
      </c>
      <c r="I143" s="16">
        <f>IF($A143="","",MAX(0,2-$D143))</f>
        <v/>
      </c>
      <c r="J143" s="17">
        <f>IF($A143="","",COUNTIFS(Deliveries!$B$5:$B$204,$A143))</f>
        <v/>
      </c>
      <c r="K143" s="17">
        <f>IF($A143="","",COUNTIFS(Deliveries!$B$5:$B$204,$A143,Deliveries!$H$5:$H$204,"Yes"))</f>
        <v/>
      </c>
      <c r="L143" s="18">
        <f>IF($A143="","",IFERROR(AVERAGEIFS(Deliveries!$I$5:$I$204,Deliveries!$B$5:$B$204,$A143,Deliveries!$H$5:$H$204,"Yes"),0))</f>
        <v/>
      </c>
      <c r="M143" s="17">
        <f>IF($A143="","",SUMIFS(Quality!$E$5:$E$204,Quality!$B$5:$B$204,$A143))</f>
        <v/>
      </c>
      <c r="N143" s="17">
        <f>IF($A143="","",SUMIFS(Quality!$F$5:$F$204,Quality!$B$5:$B$204,$A143))</f>
        <v/>
      </c>
      <c r="O143" s="19">
        <f>IF($A143="","",SUMIFS(Quality!$K$5:$K$204,Quality!$B$5:$B$204,$A143))</f>
        <v/>
      </c>
      <c r="P143" s="20">
        <f>IF($A143="","",SUMIFS(Quality!$L$5:$L$204,Quality!$B$5:$B$204,$A143))</f>
        <v/>
      </c>
      <c r="Q143" s="19">
        <f>IF($A143="","",SUMIFS(Prices!$F$5:$F$204,Prices!$C$5:$C$204,$A143))</f>
        <v/>
      </c>
      <c r="R143" s="17">
        <f>IF($A143="","",COUNTIFS(Prices!$C$5:$C$204,$A143))</f>
        <v/>
      </c>
      <c r="S143" s="21">
        <f>IF($A143="","",IF($J143&gt;=$E$9,"Yes","No - only "&amp;$J143&amp;" so far"))</f>
        <v/>
      </c>
      <c r="T143" s="13" t="n"/>
      <c r="U143" s="13" t="n"/>
      <c r="V143" s="13" t="n"/>
      <c r="W143" s="13" t="n"/>
      <c r="X143" s="13" t="n"/>
      <c r="Y143" s="22" t="n"/>
      <c r="Z143" s="22" t="n"/>
      <c r="AA143" s="13" t="n"/>
    </row>
    <row r="144">
      <c r="A144" s="13" t="n"/>
      <c r="B144" s="9">
        <f>IF($A144="","",IFERROR(COUNTIFS(Deliveries!$B$5:$B$204,$A144,Deliveries!$H$5:$H$204,"No")/COUNTIFS(Deliveries!$B$5:$B$204,$A144),0))</f>
        <v/>
      </c>
      <c r="C144" s="9">
        <f>IF($A144="","",IFERROR(SUMIFS(Quality!$F$5:$F$204,Quality!$B$5:$B$204,$A144)/SUMIFS(Quality!$E$5:$E$204,Quality!$B$5:$B$204,$A144),0))</f>
        <v/>
      </c>
      <c r="D144" s="14">
        <f>IF($A144="","",IFERROR(SUMIFS(Prices!$F$5:$F$204,Prices!$C$5:$C$204,$A144)/SUMIFS(Prices!$J$5:$J$204,Prices!$C$5:$C$204,$A144),1))</f>
        <v/>
      </c>
      <c r="E144" s="15">
        <f>IF($A144="","",ROUND(($G144*$B$5+$H144*$B$6+$I144*$B$7)*100,0))</f>
        <v/>
      </c>
      <c r="F144" s="10">
        <f>IF($A144="","",IF($J144&lt;$E$9,"Not rated",IF($E144&gt;=$E$6,"A",IF($E144&gt;=$E$7,"B",IF($E144&gt;=$E$8,"C","D")))))</f>
        <v/>
      </c>
      <c r="G144" s="16">
        <f>IF($A144="","",$B144)</f>
        <v/>
      </c>
      <c r="H144" s="16">
        <f>IF($A144="","",IFERROR(MAX(0,1-$C144/$E$5),0))</f>
        <v/>
      </c>
      <c r="I144" s="16">
        <f>IF($A144="","",MAX(0,2-$D144))</f>
        <v/>
      </c>
      <c r="J144" s="17">
        <f>IF($A144="","",COUNTIFS(Deliveries!$B$5:$B$204,$A144))</f>
        <v/>
      </c>
      <c r="K144" s="17">
        <f>IF($A144="","",COUNTIFS(Deliveries!$B$5:$B$204,$A144,Deliveries!$H$5:$H$204,"Yes"))</f>
        <v/>
      </c>
      <c r="L144" s="18">
        <f>IF($A144="","",IFERROR(AVERAGEIFS(Deliveries!$I$5:$I$204,Deliveries!$B$5:$B$204,$A144,Deliveries!$H$5:$H$204,"Yes"),0))</f>
        <v/>
      </c>
      <c r="M144" s="17">
        <f>IF($A144="","",SUMIFS(Quality!$E$5:$E$204,Quality!$B$5:$B$204,$A144))</f>
        <v/>
      </c>
      <c r="N144" s="17">
        <f>IF($A144="","",SUMIFS(Quality!$F$5:$F$204,Quality!$B$5:$B$204,$A144))</f>
        <v/>
      </c>
      <c r="O144" s="19">
        <f>IF($A144="","",SUMIFS(Quality!$K$5:$K$204,Quality!$B$5:$B$204,$A144))</f>
        <v/>
      </c>
      <c r="P144" s="20">
        <f>IF($A144="","",SUMIFS(Quality!$L$5:$L$204,Quality!$B$5:$B$204,$A144))</f>
        <v/>
      </c>
      <c r="Q144" s="19">
        <f>IF($A144="","",SUMIFS(Prices!$F$5:$F$204,Prices!$C$5:$C$204,$A144))</f>
        <v/>
      </c>
      <c r="R144" s="17">
        <f>IF($A144="","",COUNTIFS(Prices!$C$5:$C$204,$A144))</f>
        <v/>
      </c>
      <c r="S144" s="21">
        <f>IF($A144="","",IF($J144&gt;=$E$9,"Yes","No - only "&amp;$J144&amp;" so far"))</f>
        <v/>
      </c>
      <c r="T144" s="13" t="n"/>
      <c r="U144" s="13" t="n"/>
      <c r="V144" s="13" t="n"/>
      <c r="W144" s="13" t="n"/>
      <c r="X144" s="13" t="n"/>
      <c r="Y144" s="22" t="n"/>
      <c r="Z144" s="22" t="n"/>
      <c r="AA144" s="13" t="n"/>
    </row>
    <row r="145">
      <c r="A145" s="13" t="n"/>
      <c r="B145" s="9">
        <f>IF($A145="","",IFERROR(COUNTIFS(Deliveries!$B$5:$B$204,$A145,Deliveries!$H$5:$H$204,"No")/COUNTIFS(Deliveries!$B$5:$B$204,$A145),0))</f>
        <v/>
      </c>
      <c r="C145" s="9">
        <f>IF($A145="","",IFERROR(SUMIFS(Quality!$F$5:$F$204,Quality!$B$5:$B$204,$A145)/SUMIFS(Quality!$E$5:$E$204,Quality!$B$5:$B$204,$A145),0))</f>
        <v/>
      </c>
      <c r="D145" s="14">
        <f>IF($A145="","",IFERROR(SUMIFS(Prices!$F$5:$F$204,Prices!$C$5:$C$204,$A145)/SUMIFS(Prices!$J$5:$J$204,Prices!$C$5:$C$204,$A145),1))</f>
        <v/>
      </c>
      <c r="E145" s="15">
        <f>IF($A145="","",ROUND(($G145*$B$5+$H145*$B$6+$I145*$B$7)*100,0))</f>
        <v/>
      </c>
      <c r="F145" s="10">
        <f>IF($A145="","",IF($J145&lt;$E$9,"Not rated",IF($E145&gt;=$E$6,"A",IF($E145&gt;=$E$7,"B",IF($E145&gt;=$E$8,"C","D")))))</f>
        <v/>
      </c>
      <c r="G145" s="16">
        <f>IF($A145="","",$B145)</f>
        <v/>
      </c>
      <c r="H145" s="16">
        <f>IF($A145="","",IFERROR(MAX(0,1-$C145/$E$5),0))</f>
        <v/>
      </c>
      <c r="I145" s="16">
        <f>IF($A145="","",MAX(0,2-$D145))</f>
        <v/>
      </c>
      <c r="J145" s="17">
        <f>IF($A145="","",COUNTIFS(Deliveries!$B$5:$B$204,$A145))</f>
        <v/>
      </c>
      <c r="K145" s="17">
        <f>IF($A145="","",COUNTIFS(Deliveries!$B$5:$B$204,$A145,Deliveries!$H$5:$H$204,"Yes"))</f>
        <v/>
      </c>
      <c r="L145" s="18">
        <f>IF($A145="","",IFERROR(AVERAGEIFS(Deliveries!$I$5:$I$204,Deliveries!$B$5:$B$204,$A145,Deliveries!$H$5:$H$204,"Yes"),0))</f>
        <v/>
      </c>
      <c r="M145" s="17">
        <f>IF($A145="","",SUMIFS(Quality!$E$5:$E$204,Quality!$B$5:$B$204,$A145))</f>
        <v/>
      </c>
      <c r="N145" s="17">
        <f>IF($A145="","",SUMIFS(Quality!$F$5:$F$204,Quality!$B$5:$B$204,$A145))</f>
        <v/>
      </c>
      <c r="O145" s="19">
        <f>IF($A145="","",SUMIFS(Quality!$K$5:$K$204,Quality!$B$5:$B$204,$A145))</f>
        <v/>
      </c>
      <c r="P145" s="20">
        <f>IF($A145="","",SUMIFS(Quality!$L$5:$L$204,Quality!$B$5:$B$204,$A145))</f>
        <v/>
      </c>
      <c r="Q145" s="19">
        <f>IF($A145="","",SUMIFS(Prices!$F$5:$F$204,Prices!$C$5:$C$204,$A145))</f>
        <v/>
      </c>
      <c r="R145" s="17">
        <f>IF($A145="","",COUNTIFS(Prices!$C$5:$C$204,$A145))</f>
        <v/>
      </c>
      <c r="S145" s="21">
        <f>IF($A145="","",IF($J145&gt;=$E$9,"Yes","No - only "&amp;$J145&amp;" so far"))</f>
        <v/>
      </c>
      <c r="T145" s="13" t="n"/>
      <c r="U145" s="13" t="n"/>
      <c r="V145" s="13" t="n"/>
      <c r="W145" s="13" t="n"/>
      <c r="X145" s="13" t="n"/>
      <c r="Y145" s="22" t="n"/>
      <c r="Z145" s="22" t="n"/>
      <c r="AA145" s="13" t="n"/>
    </row>
    <row r="146">
      <c r="A146" s="13" t="n"/>
      <c r="B146" s="9">
        <f>IF($A146="","",IFERROR(COUNTIFS(Deliveries!$B$5:$B$204,$A146,Deliveries!$H$5:$H$204,"No")/COUNTIFS(Deliveries!$B$5:$B$204,$A146),0))</f>
        <v/>
      </c>
      <c r="C146" s="9">
        <f>IF($A146="","",IFERROR(SUMIFS(Quality!$F$5:$F$204,Quality!$B$5:$B$204,$A146)/SUMIFS(Quality!$E$5:$E$204,Quality!$B$5:$B$204,$A146),0))</f>
        <v/>
      </c>
      <c r="D146" s="14">
        <f>IF($A146="","",IFERROR(SUMIFS(Prices!$F$5:$F$204,Prices!$C$5:$C$204,$A146)/SUMIFS(Prices!$J$5:$J$204,Prices!$C$5:$C$204,$A146),1))</f>
        <v/>
      </c>
      <c r="E146" s="15">
        <f>IF($A146="","",ROUND(($G146*$B$5+$H146*$B$6+$I146*$B$7)*100,0))</f>
        <v/>
      </c>
      <c r="F146" s="10">
        <f>IF($A146="","",IF($J146&lt;$E$9,"Not rated",IF($E146&gt;=$E$6,"A",IF($E146&gt;=$E$7,"B",IF($E146&gt;=$E$8,"C","D")))))</f>
        <v/>
      </c>
      <c r="G146" s="16">
        <f>IF($A146="","",$B146)</f>
        <v/>
      </c>
      <c r="H146" s="16">
        <f>IF($A146="","",IFERROR(MAX(0,1-$C146/$E$5),0))</f>
        <v/>
      </c>
      <c r="I146" s="16">
        <f>IF($A146="","",MAX(0,2-$D146))</f>
        <v/>
      </c>
      <c r="J146" s="17">
        <f>IF($A146="","",COUNTIFS(Deliveries!$B$5:$B$204,$A146))</f>
        <v/>
      </c>
      <c r="K146" s="17">
        <f>IF($A146="","",COUNTIFS(Deliveries!$B$5:$B$204,$A146,Deliveries!$H$5:$H$204,"Yes"))</f>
        <v/>
      </c>
      <c r="L146" s="18">
        <f>IF($A146="","",IFERROR(AVERAGEIFS(Deliveries!$I$5:$I$204,Deliveries!$B$5:$B$204,$A146,Deliveries!$H$5:$H$204,"Yes"),0))</f>
        <v/>
      </c>
      <c r="M146" s="17">
        <f>IF($A146="","",SUMIFS(Quality!$E$5:$E$204,Quality!$B$5:$B$204,$A146))</f>
        <v/>
      </c>
      <c r="N146" s="17">
        <f>IF($A146="","",SUMIFS(Quality!$F$5:$F$204,Quality!$B$5:$B$204,$A146))</f>
        <v/>
      </c>
      <c r="O146" s="19">
        <f>IF($A146="","",SUMIFS(Quality!$K$5:$K$204,Quality!$B$5:$B$204,$A146))</f>
        <v/>
      </c>
      <c r="P146" s="20">
        <f>IF($A146="","",SUMIFS(Quality!$L$5:$L$204,Quality!$B$5:$B$204,$A146))</f>
        <v/>
      </c>
      <c r="Q146" s="19">
        <f>IF($A146="","",SUMIFS(Prices!$F$5:$F$204,Prices!$C$5:$C$204,$A146))</f>
        <v/>
      </c>
      <c r="R146" s="17">
        <f>IF($A146="","",COUNTIFS(Prices!$C$5:$C$204,$A146))</f>
        <v/>
      </c>
      <c r="S146" s="21">
        <f>IF($A146="","",IF($J146&gt;=$E$9,"Yes","No - only "&amp;$J146&amp;" so far"))</f>
        <v/>
      </c>
      <c r="T146" s="13" t="n"/>
      <c r="U146" s="13" t="n"/>
      <c r="V146" s="13" t="n"/>
      <c r="W146" s="13" t="n"/>
      <c r="X146" s="13" t="n"/>
      <c r="Y146" s="22" t="n"/>
      <c r="Z146" s="22" t="n"/>
      <c r="AA146" s="13" t="n"/>
    </row>
    <row r="147">
      <c r="A147" s="13" t="n"/>
      <c r="B147" s="9">
        <f>IF($A147="","",IFERROR(COUNTIFS(Deliveries!$B$5:$B$204,$A147,Deliveries!$H$5:$H$204,"No")/COUNTIFS(Deliveries!$B$5:$B$204,$A147),0))</f>
        <v/>
      </c>
      <c r="C147" s="9">
        <f>IF($A147="","",IFERROR(SUMIFS(Quality!$F$5:$F$204,Quality!$B$5:$B$204,$A147)/SUMIFS(Quality!$E$5:$E$204,Quality!$B$5:$B$204,$A147),0))</f>
        <v/>
      </c>
      <c r="D147" s="14">
        <f>IF($A147="","",IFERROR(SUMIFS(Prices!$F$5:$F$204,Prices!$C$5:$C$204,$A147)/SUMIFS(Prices!$J$5:$J$204,Prices!$C$5:$C$204,$A147),1))</f>
        <v/>
      </c>
      <c r="E147" s="15">
        <f>IF($A147="","",ROUND(($G147*$B$5+$H147*$B$6+$I147*$B$7)*100,0))</f>
        <v/>
      </c>
      <c r="F147" s="10">
        <f>IF($A147="","",IF($J147&lt;$E$9,"Not rated",IF($E147&gt;=$E$6,"A",IF($E147&gt;=$E$7,"B",IF($E147&gt;=$E$8,"C","D")))))</f>
        <v/>
      </c>
      <c r="G147" s="16">
        <f>IF($A147="","",$B147)</f>
        <v/>
      </c>
      <c r="H147" s="16">
        <f>IF($A147="","",IFERROR(MAX(0,1-$C147/$E$5),0))</f>
        <v/>
      </c>
      <c r="I147" s="16">
        <f>IF($A147="","",MAX(0,2-$D147))</f>
        <v/>
      </c>
      <c r="J147" s="17">
        <f>IF($A147="","",COUNTIFS(Deliveries!$B$5:$B$204,$A147))</f>
        <v/>
      </c>
      <c r="K147" s="17">
        <f>IF($A147="","",COUNTIFS(Deliveries!$B$5:$B$204,$A147,Deliveries!$H$5:$H$204,"Yes"))</f>
        <v/>
      </c>
      <c r="L147" s="18">
        <f>IF($A147="","",IFERROR(AVERAGEIFS(Deliveries!$I$5:$I$204,Deliveries!$B$5:$B$204,$A147,Deliveries!$H$5:$H$204,"Yes"),0))</f>
        <v/>
      </c>
      <c r="M147" s="17">
        <f>IF($A147="","",SUMIFS(Quality!$E$5:$E$204,Quality!$B$5:$B$204,$A147))</f>
        <v/>
      </c>
      <c r="N147" s="17">
        <f>IF($A147="","",SUMIFS(Quality!$F$5:$F$204,Quality!$B$5:$B$204,$A147))</f>
        <v/>
      </c>
      <c r="O147" s="19">
        <f>IF($A147="","",SUMIFS(Quality!$K$5:$K$204,Quality!$B$5:$B$204,$A147))</f>
        <v/>
      </c>
      <c r="P147" s="20">
        <f>IF($A147="","",SUMIFS(Quality!$L$5:$L$204,Quality!$B$5:$B$204,$A147))</f>
        <v/>
      </c>
      <c r="Q147" s="19">
        <f>IF($A147="","",SUMIFS(Prices!$F$5:$F$204,Prices!$C$5:$C$204,$A147))</f>
        <v/>
      </c>
      <c r="R147" s="17">
        <f>IF($A147="","",COUNTIFS(Prices!$C$5:$C$204,$A147))</f>
        <v/>
      </c>
      <c r="S147" s="21">
        <f>IF($A147="","",IF($J147&gt;=$E$9,"Yes","No - only "&amp;$J147&amp;" so far"))</f>
        <v/>
      </c>
      <c r="T147" s="13" t="n"/>
      <c r="U147" s="13" t="n"/>
      <c r="V147" s="13" t="n"/>
      <c r="W147" s="13" t="n"/>
      <c r="X147" s="13" t="n"/>
      <c r="Y147" s="22" t="n"/>
      <c r="Z147" s="22" t="n"/>
      <c r="AA147" s="13" t="n"/>
    </row>
    <row r="148">
      <c r="A148" s="13" t="n"/>
      <c r="B148" s="9">
        <f>IF($A148="","",IFERROR(COUNTIFS(Deliveries!$B$5:$B$204,$A148,Deliveries!$H$5:$H$204,"No")/COUNTIFS(Deliveries!$B$5:$B$204,$A148),0))</f>
        <v/>
      </c>
      <c r="C148" s="9">
        <f>IF($A148="","",IFERROR(SUMIFS(Quality!$F$5:$F$204,Quality!$B$5:$B$204,$A148)/SUMIFS(Quality!$E$5:$E$204,Quality!$B$5:$B$204,$A148),0))</f>
        <v/>
      </c>
      <c r="D148" s="14">
        <f>IF($A148="","",IFERROR(SUMIFS(Prices!$F$5:$F$204,Prices!$C$5:$C$204,$A148)/SUMIFS(Prices!$J$5:$J$204,Prices!$C$5:$C$204,$A148),1))</f>
        <v/>
      </c>
      <c r="E148" s="15">
        <f>IF($A148="","",ROUND(($G148*$B$5+$H148*$B$6+$I148*$B$7)*100,0))</f>
        <v/>
      </c>
      <c r="F148" s="10">
        <f>IF($A148="","",IF($J148&lt;$E$9,"Not rated",IF($E148&gt;=$E$6,"A",IF($E148&gt;=$E$7,"B",IF($E148&gt;=$E$8,"C","D")))))</f>
        <v/>
      </c>
      <c r="G148" s="16">
        <f>IF($A148="","",$B148)</f>
        <v/>
      </c>
      <c r="H148" s="16">
        <f>IF($A148="","",IFERROR(MAX(0,1-$C148/$E$5),0))</f>
        <v/>
      </c>
      <c r="I148" s="16">
        <f>IF($A148="","",MAX(0,2-$D148))</f>
        <v/>
      </c>
      <c r="J148" s="17">
        <f>IF($A148="","",COUNTIFS(Deliveries!$B$5:$B$204,$A148))</f>
        <v/>
      </c>
      <c r="K148" s="17">
        <f>IF($A148="","",COUNTIFS(Deliveries!$B$5:$B$204,$A148,Deliveries!$H$5:$H$204,"Yes"))</f>
        <v/>
      </c>
      <c r="L148" s="18">
        <f>IF($A148="","",IFERROR(AVERAGEIFS(Deliveries!$I$5:$I$204,Deliveries!$B$5:$B$204,$A148,Deliveries!$H$5:$H$204,"Yes"),0))</f>
        <v/>
      </c>
      <c r="M148" s="17">
        <f>IF($A148="","",SUMIFS(Quality!$E$5:$E$204,Quality!$B$5:$B$204,$A148))</f>
        <v/>
      </c>
      <c r="N148" s="17">
        <f>IF($A148="","",SUMIFS(Quality!$F$5:$F$204,Quality!$B$5:$B$204,$A148))</f>
        <v/>
      </c>
      <c r="O148" s="19">
        <f>IF($A148="","",SUMIFS(Quality!$K$5:$K$204,Quality!$B$5:$B$204,$A148))</f>
        <v/>
      </c>
      <c r="P148" s="20">
        <f>IF($A148="","",SUMIFS(Quality!$L$5:$L$204,Quality!$B$5:$B$204,$A148))</f>
        <v/>
      </c>
      <c r="Q148" s="19">
        <f>IF($A148="","",SUMIFS(Prices!$F$5:$F$204,Prices!$C$5:$C$204,$A148))</f>
        <v/>
      </c>
      <c r="R148" s="17">
        <f>IF($A148="","",COUNTIFS(Prices!$C$5:$C$204,$A148))</f>
        <v/>
      </c>
      <c r="S148" s="21">
        <f>IF($A148="","",IF($J148&gt;=$E$9,"Yes","No - only "&amp;$J148&amp;" so far"))</f>
        <v/>
      </c>
      <c r="T148" s="13" t="n"/>
      <c r="U148" s="13" t="n"/>
      <c r="V148" s="13" t="n"/>
      <c r="W148" s="13" t="n"/>
      <c r="X148" s="13" t="n"/>
      <c r="Y148" s="22" t="n"/>
      <c r="Z148" s="22" t="n"/>
      <c r="AA148" s="13" t="n"/>
    </row>
    <row r="149">
      <c r="A149" s="13" t="n"/>
      <c r="B149" s="9">
        <f>IF($A149="","",IFERROR(COUNTIFS(Deliveries!$B$5:$B$204,$A149,Deliveries!$H$5:$H$204,"No")/COUNTIFS(Deliveries!$B$5:$B$204,$A149),0))</f>
        <v/>
      </c>
      <c r="C149" s="9">
        <f>IF($A149="","",IFERROR(SUMIFS(Quality!$F$5:$F$204,Quality!$B$5:$B$204,$A149)/SUMIFS(Quality!$E$5:$E$204,Quality!$B$5:$B$204,$A149),0))</f>
        <v/>
      </c>
      <c r="D149" s="14">
        <f>IF($A149="","",IFERROR(SUMIFS(Prices!$F$5:$F$204,Prices!$C$5:$C$204,$A149)/SUMIFS(Prices!$J$5:$J$204,Prices!$C$5:$C$204,$A149),1))</f>
        <v/>
      </c>
      <c r="E149" s="15">
        <f>IF($A149="","",ROUND(($G149*$B$5+$H149*$B$6+$I149*$B$7)*100,0))</f>
        <v/>
      </c>
      <c r="F149" s="10">
        <f>IF($A149="","",IF($J149&lt;$E$9,"Not rated",IF($E149&gt;=$E$6,"A",IF($E149&gt;=$E$7,"B",IF($E149&gt;=$E$8,"C","D")))))</f>
        <v/>
      </c>
      <c r="G149" s="16">
        <f>IF($A149="","",$B149)</f>
        <v/>
      </c>
      <c r="H149" s="16">
        <f>IF($A149="","",IFERROR(MAX(0,1-$C149/$E$5),0))</f>
        <v/>
      </c>
      <c r="I149" s="16">
        <f>IF($A149="","",MAX(0,2-$D149))</f>
        <v/>
      </c>
      <c r="J149" s="17">
        <f>IF($A149="","",COUNTIFS(Deliveries!$B$5:$B$204,$A149))</f>
        <v/>
      </c>
      <c r="K149" s="17">
        <f>IF($A149="","",COUNTIFS(Deliveries!$B$5:$B$204,$A149,Deliveries!$H$5:$H$204,"Yes"))</f>
        <v/>
      </c>
      <c r="L149" s="18">
        <f>IF($A149="","",IFERROR(AVERAGEIFS(Deliveries!$I$5:$I$204,Deliveries!$B$5:$B$204,$A149,Deliveries!$H$5:$H$204,"Yes"),0))</f>
        <v/>
      </c>
      <c r="M149" s="17">
        <f>IF($A149="","",SUMIFS(Quality!$E$5:$E$204,Quality!$B$5:$B$204,$A149))</f>
        <v/>
      </c>
      <c r="N149" s="17">
        <f>IF($A149="","",SUMIFS(Quality!$F$5:$F$204,Quality!$B$5:$B$204,$A149))</f>
        <v/>
      </c>
      <c r="O149" s="19">
        <f>IF($A149="","",SUMIFS(Quality!$K$5:$K$204,Quality!$B$5:$B$204,$A149))</f>
        <v/>
      </c>
      <c r="P149" s="20">
        <f>IF($A149="","",SUMIFS(Quality!$L$5:$L$204,Quality!$B$5:$B$204,$A149))</f>
        <v/>
      </c>
      <c r="Q149" s="19">
        <f>IF($A149="","",SUMIFS(Prices!$F$5:$F$204,Prices!$C$5:$C$204,$A149))</f>
        <v/>
      </c>
      <c r="R149" s="17">
        <f>IF($A149="","",COUNTIFS(Prices!$C$5:$C$204,$A149))</f>
        <v/>
      </c>
      <c r="S149" s="21">
        <f>IF($A149="","",IF($J149&gt;=$E$9,"Yes","No - only "&amp;$J149&amp;" so far"))</f>
        <v/>
      </c>
      <c r="T149" s="13" t="n"/>
      <c r="U149" s="13" t="n"/>
      <c r="V149" s="13" t="n"/>
      <c r="W149" s="13" t="n"/>
      <c r="X149" s="13" t="n"/>
      <c r="Y149" s="22" t="n"/>
      <c r="Z149" s="22" t="n"/>
      <c r="AA149" s="13" t="n"/>
    </row>
    <row r="150">
      <c r="A150" s="13" t="n"/>
      <c r="B150" s="9">
        <f>IF($A150="","",IFERROR(COUNTIFS(Deliveries!$B$5:$B$204,$A150,Deliveries!$H$5:$H$204,"No")/COUNTIFS(Deliveries!$B$5:$B$204,$A150),0))</f>
        <v/>
      </c>
      <c r="C150" s="9">
        <f>IF($A150="","",IFERROR(SUMIFS(Quality!$F$5:$F$204,Quality!$B$5:$B$204,$A150)/SUMIFS(Quality!$E$5:$E$204,Quality!$B$5:$B$204,$A150),0))</f>
        <v/>
      </c>
      <c r="D150" s="14">
        <f>IF($A150="","",IFERROR(SUMIFS(Prices!$F$5:$F$204,Prices!$C$5:$C$204,$A150)/SUMIFS(Prices!$J$5:$J$204,Prices!$C$5:$C$204,$A150),1))</f>
        <v/>
      </c>
      <c r="E150" s="15">
        <f>IF($A150="","",ROUND(($G150*$B$5+$H150*$B$6+$I150*$B$7)*100,0))</f>
        <v/>
      </c>
      <c r="F150" s="10">
        <f>IF($A150="","",IF($J150&lt;$E$9,"Not rated",IF($E150&gt;=$E$6,"A",IF($E150&gt;=$E$7,"B",IF($E150&gt;=$E$8,"C","D")))))</f>
        <v/>
      </c>
      <c r="G150" s="16">
        <f>IF($A150="","",$B150)</f>
        <v/>
      </c>
      <c r="H150" s="16">
        <f>IF($A150="","",IFERROR(MAX(0,1-$C150/$E$5),0))</f>
        <v/>
      </c>
      <c r="I150" s="16">
        <f>IF($A150="","",MAX(0,2-$D150))</f>
        <v/>
      </c>
      <c r="J150" s="17">
        <f>IF($A150="","",COUNTIFS(Deliveries!$B$5:$B$204,$A150))</f>
        <v/>
      </c>
      <c r="K150" s="17">
        <f>IF($A150="","",COUNTIFS(Deliveries!$B$5:$B$204,$A150,Deliveries!$H$5:$H$204,"Yes"))</f>
        <v/>
      </c>
      <c r="L150" s="18">
        <f>IF($A150="","",IFERROR(AVERAGEIFS(Deliveries!$I$5:$I$204,Deliveries!$B$5:$B$204,$A150,Deliveries!$H$5:$H$204,"Yes"),0))</f>
        <v/>
      </c>
      <c r="M150" s="17">
        <f>IF($A150="","",SUMIFS(Quality!$E$5:$E$204,Quality!$B$5:$B$204,$A150))</f>
        <v/>
      </c>
      <c r="N150" s="17">
        <f>IF($A150="","",SUMIFS(Quality!$F$5:$F$204,Quality!$B$5:$B$204,$A150))</f>
        <v/>
      </c>
      <c r="O150" s="19">
        <f>IF($A150="","",SUMIFS(Quality!$K$5:$K$204,Quality!$B$5:$B$204,$A150))</f>
        <v/>
      </c>
      <c r="P150" s="20">
        <f>IF($A150="","",SUMIFS(Quality!$L$5:$L$204,Quality!$B$5:$B$204,$A150))</f>
        <v/>
      </c>
      <c r="Q150" s="19">
        <f>IF($A150="","",SUMIFS(Prices!$F$5:$F$204,Prices!$C$5:$C$204,$A150))</f>
        <v/>
      </c>
      <c r="R150" s="17">
        <f>IF($A150="","",COUNTIFS(Prices!$C$5:$C$204,$A150))</f>
        <v/>
      </c>
      <c r="S150" s="21">
        <f>IF($A150="","",IF($J150&gt;=$E$9,"Yes","No - only "&amp;$J150&amp;" so far"))</f>
        <v/>
      </c>
      <c r="T150" s="13" t="n"/>
      <c r="U150" s="13" t="n"/>
      <c r="V150" s="13" t="n"/>
      <c r="W150" s="13" t="n"/>
      <c r="X150" s="13" t="n"/>
      <c r="Y150" s="22" t="n"/>
      <c r="Z150" s="22" t="n"/>
      <c r="AA150" s="13" t="n"/>
    </row>
    <row r="151">
      <c r="A151" s="13" t="n"/>
      <c r="B151" s="9">
        <f>IF($A151="","",IFERROR(COUNTIFS(Deliveries!$B$5:$B$204,$A151,Deliveries!$H$5:$H$204,"No")/COUNTIFS(Deliveries!$B$5:$B$204,$A151),0))</f>
        <v/>
      </c>
      <c r="C151" s="9">
        <f>IF($A151="","",IFERROR(SUMIFS(Quality!$F$5:$F$204,Quality!$B$5:$B$204,$A151)/SUMIFS(Quality!$E$5:$E$204,Quality!$B$5:$B$204,$A151),0))</f>
        <v/>
      </c>
      <c r="D151" s="14">
        <f>IF($A151="","",IFERROR(SUMIFS(Prices!$F$5:$F$204,Prices!$C$5:$C$204,$A151)/SUMIFS(Prices!$J$5:$J$204,Prices!$C$5:$C$204,$A151),1))</f>
        <v/>
      </c>
      <c r="E151" s="15">
        <f>IF($A151="","",ROUND(($G151*$B$5+$H151*$B$6+$I151*$B$7)*100,0))</f>
        <v/>
      </c>
      <c r="F151" s="10">
        <f>IF($A151="","",IF($J151&lt;$E$9,"Not rated",IF($E151&gt;=$E$6,"A",IF($E151&gt;=$E$7,"B",IF($E151&gt;=$E$8,"C","D")))))</f>
        <v/>
      </c>
      <c r="G151" s="16">
        <f>IF($A151="","",$B151)</f>
        <v/>
      </c>
      <c r="H151" s="16">
        <f>IF($A151="","",IFERROR(MAX(0,1-$C151/$E$5),0))</f>
        <v/>
      </c>
      <c r="I151" s="16">
        <f>IF($A151="","",MAX(0,2-$D151))</f>
        <v/>
      </c>
      <c r="J151" s="17">
        <f>IF($A151="","",COUNTIFS(Deliveries!$B$5:$B$204,$A151))</f>
        <v/>
      </c>
      <c r="K151" s="17">
        <f>IF($A151="","",COUNTIFS(Deliveries!$B$5:$B$204,$A151,Deliveries!$H$5:$H$204,"Yes"))</f>
        <v/>
      </c>
      <c r="L151" s="18">
        <f>IF($A151="","",IFERROR(AVERAGEIFS(Deliveries!$I$5:$I$204,Deliveries!$B$5:$B$204,$A151,Deliveries!$H$5:$H$204,"Yes"),0))</f>
        <v/>
      </c>
      <c r="M151" s="17">
        <f>IF($A151="","",SUMIFS(Quality!$E$5:$E$204,Quality!$B$5:$B$204,$A151))</f>
        <v/>
      </c>
      <c r="N151" s="17">
        <f>IF($A151="","",SUMIFS(Quality!$F$5:$F$204,Quality!$B$5:$B$204,$A151))</f>
        <v/>
      </c>
      <c r="O151" s="19">
        <f>IF($A151="","",SUMIFS(Quality!$K$5:$K$204,Quality!$B$5:$B$204,$A151))</f>
        <v/>
      </c>
      <c r="P151" s="20">
        <f>IF($A151="","",SUMIFS(Quality!$L$5:$L$204,Quality!$B$5:$B$204,$A151))</f>
        <v/>
      </c>
      <c r="Q151" s="19">
        <f>IF($A151="","",SUMIFS(Prices!$F$5:$F$204,Prices!$C$5:$C$204,$A151))</f>
        <v/>
      </c>
      <c r="R151" s="17">
        <f>IF($A151="","",COUNTIFS(Prices!$C$5:$C$204,$A151))</f>
        <v/>
      </c>
      <c r="S151" s="21">
        <f>IF($A151="","",IF($J151&gt;=$E$9,"Yes","No - only "&amp;$J151&amp;" so far"))</f>
        <v/>
      </c>
      <c r="T151" s="13" t="n"/>
      <c r="U151" s="13" t="n"/>
      <c r="V151" s="13" t="n"/>
      <c r="W151" s="13" t="n"/>
      <c r="X151" s="13" t="n"/>
      <c r="Y151" s="22" t="n"/>
      <c r="Z151" s="22" t="n"/>
      <c r="AA151" s="13" t="n"/>
    </row>
    <row r="152">
      <c r="A152" s="13" t="n"/>
      <c r="B152" s="9">
        <f>IF($A152="","",IFERROR(COUNTIFS(Deliveries!$B$5:$B$204,$A152,Deliveries!$H$5:$H$204,"No")/COUNTIFS(Deliveries!$B$5:$B$204,$A152),0))</f>
        <v/>
      </c>
      <c r="C152" s="9">
        <f>IF($A152="","",IFERROR(SUMIFS(Quality!$F$5:$F$204,Quality!$B$5:$B$204,$A152)/SUMIFS(Quality!$E$5:$E$204,Quality!$B$5:$B$204,$A152),0))</f>
        <v/>
      </c>
      <c r="D152" s="14">
        <f>IF($A152="","",IFERROR(SUMIFS(Prices!$F$5:$F$204,Prices!$C$5:$C$204,$A152)/SUMIFS(Prices!$J$5:$J$204,Prices!$C$5:$C$204,$A152),1))</f>
        <v/>
      </c>
      <c r="E152" s="15">
        <f>IF($A152="","",ROUND(($G152*$B$5+$H152*$B$6+$I152*$B$7)*100,0))</f>
        <v/>
      </c>
      <c r="F152" s="10">
        <f>IF($A152="","",IF($J152&lt;$E$9,"Not rated",IF($E152&gt;=$E$6,"A",IF($E152&gt;=$E$7,"B",IF($E152&gt;=$E$8,"C","D")))))</f>
        <v/>
      </c>
      <c r="G152" s="16">
        <f>IF($A152="","",$B152)</f>
        <v/>
      </c>
      <c r="H152" s="16">
        <f>IF($A152="","",IFERROR(MAX(0,1-$C152/$E$5),0))</f>
        <v/>
      </c>
      <c r="I152" s="16">
        <f>IF($A152="","",MAX(0,2-$D152))</f>
        <v/>
      </c>
      <c r="J152" s="17">
        <f>IF($A152="","",COUNTIFS(Deliveries!$B$5:$B$204,$A152))</f>
        <v/>
      </c>
      <c r="K152" s="17">
        <f>IF($A152="","",COUNTIFS(Deliveries!$B$5:$B$204,$A152,Deliveries!$H$5:$H$204,"Yes"))</f>
        <v/>
      </c>
      <c r="L152" s="18">
        <f>IF($A152="","",IFERROR(AVERAGEIFS(Deliveries!$I$5:$I$204,Deliveries!$B$5:$B$204,$A152,Deliveries!$H$5:$H$204,"Yes"),0))</f>
        <v/>
      </c>
      <c r="M152" s="17">
        <f>IF($A152="","",SUMIFS(Quality!$E$5:$E$204,Quality!$B$5:$B$204,$A152))</f>
        <v/>
      </c>
      <c r="N152" s="17">
        <f>IF($A152="","",SUMIFS(Quality!$F$5:$F$204,Quality!$B$5:$B$204,$A152))</f>
        <v/>
      </c>
      <c r="O152" s="19">
        <f>IF($A152="","",SUMIFS(Quality!$K$5:$K$204,Quality!$B$5:$B$204,$A152))</f>
        <v/>
      </c>
      <c r="P152" s="20">
        <f>IF($A152="","",SUMIFS(Quality!$L$5:$L$204,Quality!$B$5:$B$204,$A152))</f>
        <v/>
      </c>
      <c r="Q152" s="19">
        <f>IF($A152="","",SUMIFS(Prices!$F$5:$F$204,Prices!$C$5:$C$204,$A152))</f>
        <v/>
      </c>
      <c r="R152" s="17">
        <f>IF($A152="","",COUNTIFS(Prices!$C$5:$C$204,$A152))</f>
        <v/>
      </c>
      <c r="S152" s="21">
        <f>IF($A152="","",IF($J152&gt;=$E$9,"Yes","No - only "&amp;$J152&amp;" so far"))</f>
        <v/>
      </c>
      <c r="T152" s="13" t="n"/>
      <c r="U152" s="13" t="n"/>
      <c r="V152" s="13" t="n"/>
      <c r="W152" s="13" t="n"/>
      <c r="X152" s="13" t="n"/>
      <c r="Y152" s="22" t="n"/>
      <c r="Z152" s="22" t="n"/>
      <c r="AA152" s="13" t="n"/>
    </row>
    <row r="153">
      <c r="A153" s="13" t="n"/>
      <c r="B153" s="9">
        <f>IF($A153="","",IFERROR(COUNTIFS(Deliveries!$B$5:$B$204,$A153,Deliveries!$H$5:$H$204,"No")/COUNTIFS(Deliveries!$B$5:$B$204,$A153),0))</f>
        <v/>
      </c>
      <c r="C153" s="9">
        <f>IF($A153="","",IFERROR(SUMIFS(Quality!$F$5:$F$204,Quality!$B$5:$B$204,$A153)/SUMIFS(Quality!$E$5:$E$204,Quality!$B$5:$B$204,$A153),0))</f>
        <v/>
      </c>
      <c r="D153" s="14">
        <f>IF($A153="","",IFERROR(SUMIFS(Prices!$F$5:$F$204,Prices!$C$5:$C$204,$A153)/SUMIFS(Prices!$J$5:$J$204,Prices!$C$5:$C$204,$A153),1))</f>
        <v/>
      </c>
      <c r="E153" s="15">
        <f>IF($A153="","",ROUND(($G153*$B$5+$H153*$B$6+$I153*$B$7)*100,0))</f>
        <v/>
      </c>
      <c r="F153" s="10">
        <f>IF($A153="","",IF($J153&lt;$E$9,"Not rated",IF($E153&gt;=$E$6,"A",IF($E153&gt;=$E$7,"B",IF($E153&gt;=$E$8,"C","D")))))</f>
        <v/>
      </c>
      <c r="G153" s="16">
        <f>IF($A153="","",$B153)</f>
        <v/>
      </c>
      <c r="H153" s="16">
        <f>IF($A153="","",IFERROR(MAX(0,1-$C153/$E$5),0))</f>
        <v/>
      </c>
      <c r="I153" s="16">
        <f>IF($A153="","",MAX(0,2-$D153))</f>
        <v/>
      </c>
      <c r="J153" s="17">
        <f>IF($A153="","",COUNTIFS(Deliveries!$B$5:$B$204,$A153))</f>
        <v/>
      </c>
      <c r="K153" s="17">
        <f>IF($A153="","",COUNTIFS(Deliveries!$B$5:$B$204,$A153,Deliveries!$H$5:$H$204,"Yes"))</f>
        <v/>
      </c>
      <c r="L153" s="18">
        <f>IF($A153="","",IFERROR(AVERAGEIFS(Deliveries!$I$5:$I$204,Deliveries!$B$5:$B$204,$A153,Deliveries!$H$5:$H$204,"Yes"),0))</f>
        <v/>
      </c>
      <c r="M153" s="17">
        <f>IF($A153="","",SUMIFS(Quality!$E$5:$E$204,Quality!$B$5:$B$204,$A153))</f>
        <v/>
      </c>
      <c r="N153" s="17">
        <f>IF($A153="","",SUMIFS(Quality!$F$5:$F$204,Quality!$B$5:$B$204,$A153))</f>
        <v/>
      </c>
      <c r="O153" s="19">
        <f>IF($A153="","",SUMIFS(Quality!$K$5:$K$204,Quality!$B$5:$B$204,$A153))</f>
        <v/>
      </c>
      <c r="P153" s="20">
        <f>IF($A153="","",SUMIFS(Quality!$L$5:$L$204,Quality!$B$5:$B$204,$A153))</f>
        <v/>
      </c>
      <c r="Q153" s="19">
        <f>IF($A153="","",SUMIFS(Prices!$F$5:$F$204,Prices!$C$5:$C$204,$A153))</f>
        <v/>
      </c>
      <c r="R153" s="17">
        <f>IF($A153="","",COUNTIFS(Prices!$C$5:$C$204,$A153))</f>
        <v/>
      </c>
      <c r="S153" s="21">
        <f>IF($A153="","",IF($J153&gt;=$E$9,"Yes","No - only "&amp;$J153&amp;" so far"))</f>
        <v/>
      </c>
      <c r="T153" s="13" t="n"/>
      <c r="U153" s="13" t="n"/>
      <c r="V153" s="13" t="n"/>
      <c r="W153" s="13" t="n"/>
      <c r="X153" s="13" t="n"/>
      <c r="Y153" s="22" t="n"/>
      <c r="Z153" s="22" t="n"/>
      <c r="AA153" s="13" t="n"/>
    </row>
    <row r="154">
      <c r="A154" s="13" t="n"/>
      <c r="B154" s="9">
        <f>IF($A154="","",IFERROR(COUNTIFS(Deliveries!$B$5:$B$204,$A154,Deliveries!$H$5:$H$204,"No")/COUNTIFS(Deliveries!$B$5:$B$204,$A154),0))</f>
        <v/>
      </c>
      <c r="C154" s="9">
        <f>IF($A154="","",IFERROR(SUMIFS(Quality!$F$5:$F$204,Quality!$B$5:$B$204,$A154)/SUMIFS(Quality!$E$5:$E$204,Quality!$B$5:$B$204,$A154),0))</f>
        <v/>
      </c>
      <c r="D154" s="14">
        <f>IF($A154="","",IFERROR(SUMIFS(Prices!$F$5:$F$204,Prices!$C$5:$C$204,$A154)/SUMIFS(Prices!$J$5:$J$204,Prices!$C$5:$C$204,$A154),1))</f>
        <v/>
      </c>
      <c r="E154" s="15">
        <f>IF($A154="","",ROUND(($G154*$B$5+$H154*$B$6+$I154*$B$7)*100,0))</f>
        <v/>
      </c>
      <c r="F154" s="10">
        <f>IF($A154="","",IF($J154&lt;$E$9,"Not rated",IF($E154&gt;=$E$6,"A",IF($E154&gt;=$E$7,"B",IF($E154&gt;=$E$8,"C","D")))))</f>
        <v/>
      </c>
      <c r="G154" s="16">
        <f>IF($A154="","",$B154)</f>
        <v/>
      </c>
      <c r="H154" s="16">
        <f>IF($A154="","",IFERROR(MAX(0,1-$C154/$E$5),0))</f>
        <v/>
      </c>
      <c r="I154" s="16">
        <f>IF($A154="","",MAX(0,2-$D154))</f>
        <v/>
      </c>
      <c r="J154" s="17">
        <f>IF($A154="","",COUNTIFS(Deliveries!$B$5:$B$204,$A154))</f>
        <v/>
      </c>
      <c r="K154" s="17">
        <f>IF($A154="","",COUNTIFS(Deliveries!$B$5:$B$204,$A154,Deliveries!$H$5:$H$204,"Yes"))</f>
        <v/>
      </c>
      <c r="L154" s="18">
        <f>IF($A154="","",IFERROR(AVERAGEIFS(Deliveries!$I$5:$I$204,Deliveries!$B$5:$B$204,$A154,Deliveries!$H$5:$H$204,"Yes"),0))</f>
        <v/>
      </c>
      <c r="M154" s="17">
        <f>IF($A154="","",SUMIFS(Quality!$E$5:$E$204,Quality!$B$5:$B$204,$A154))</f>
        <v/>
      </c>
      <c r="N154" s="17">
        <f>IF($A154="","",SUMIFS(Quality!$F$5:$F$204,Quality!$B$5:$B$204,$A154))</f>
        <v/>
      </c>
      <c r="O154" s="19">
        <f>IF($A154="","",SUMIFS(Quality!$K$5:$K$204,Quality!$B$5:$B$204,$A154))</f>
        <v/>
      </c>
      <c r="P154" s="20">
        <f>IF($A154="","",SUMIFS(Quality!$L$5:$L$204,Quality!$B$5:$B$204,$A154))</f>
        <v/>
      </c>
      <c r="Q154" s="19">
        <f>IF($A154="","",SUMIFS(Prices!$F$5:$F$204,Prices!$C$5:$C$204,$A154))</f>
        <v/>
      </c>
      <c r="R154" s="17">
        <f>IF($A154="","",COUNTIFS(Prices!$C$5:$C$204,$A154))</f>
        <v/>
      </c>
      <c r="S154" s="21">
        <f>IF($A154="","",IF($J154&gt;=$E$9,"Yes","No - only "&amp;$J154&amp;" so far"))</f>
        <v/>
      </c>
      <c r="T154" s="13" t="n"/>
      <c r="U154" s="13" t="n"/>
      <c r="V154" s="13" t="n"/>
      <c r="W154" s="13" t="n"/>
      <c r="X154" s="13" t="n"/>
      <c r="Y154" s="22" t="n"/>
      <c r="Z154" s="22" t="n"/>
      <c r="AA154" s="13" t="n"/>
    </row>
    <row r="155">
      <c r="A155" s="13" t="n"/>
      <c r="B155" s="9">
        <f>IF($A155="","",IFERROR(COUNTIFS(Deliveries!$B$5:$B$204,$A155,Deliveries!$H$5:$H$204,"No")/COUNTIFS(Deliveries!$B$5:$B$204,$A155),0))</f>
        <v/>
      </c>
      <c r="C155" s="9">
        <f>IF($A155="","",IFERROR(SUMIFS(Quality!$F$5:$F$204,Quality!$B$5:$B$204,$A155)/SUMIFS(Quality!$E$5:$E$204,Quality!$B$5:$B$204,$A155),0))</f>
        <v/>
      </c>
      <c r="D155" s="14">
        <f>IF($A155="","",IFERROR(SUMIFS(Prices!$F$5:$F$204,Prices!$C$5:$C$204,$A155)/SUMIFS(Prices!$J$5:$J$204,Prices!$C$5:$C$204,$A155),1))</f>
        <v/>
      </c>
      <c r="E155" s="15">
        <f>IF($A155="","",ROUND(($G155*$B$5+$H155*$B$6+$I155*$B$7)*100,0))</f>
        <v/>
      </c>
      <c r="F155" s="10">
        <f>IF($A155="","",IF($J155&lt;$E$9,"Not rated",IF($E155&gt;=$E$6,"A",IF($E155&gt;=$E$7,"B",IF($E155&gt;=$E$8,"C","D")))))</f>
        <v/>
      </c>
      <c r="G155" s="16">
        <f>IF($A155="","",$B155)</f>
        <v/>
      </c>
      <c r="H155" s="16">
        <f>IF($A155="","",IFERROR(MAX(0,1-$C155/$E$5),0))</f>
        <v/>
      </c>
      <c r="I155" s="16">
        <f>IF($A155="","",MAX(0,2-$D155))</f>
        <v/>
      </c>
      <c r="J155" s="17">
        <f>IF($A155="","",COUNTIFS(Deliveries!$B$5:$B$204,$A155))</f>
        <v/>
      </c>
      <c r="K155" s="17">
        <f>IF($A155="","",COUNTIFS(Deliveries!$B$5:$B$204,$A155,Deliveries!$H$5:$H$204,"Yes"))</f>
        <v/>
      </c>
      <c r="L155" s="18">
        <f>IF($A155="","",IFERROR(AVERAGEIFS(Deliveries!$I$5:$I$204,Deliveries!$B$5:$B$204,$A155,Deliveries!$H$5:$H$204,"Yes"),0))</f>
        <v/>
      </c>
      <c r="M155" s="17">
        <f>IF($A155="","",SUMIFS(Quality!$E$5:$E$204,Quality!$B$5:$B$204,$A155))</f>
        <v/>
      </c>
      <c r="N155" s="17">
        <f>IF($A155="","",SUMIFS(Quality!$F$5:$F$204,Quality!$B$5:$B$204,$A155))</f>
        <v/>
      </c>
      <c r="O155" s="19">
        <f>IF($A155="","",SUMIFS(Quality!$K$5:$K$204,Quality!$B$5:$B$204,$A155))</f>
        <v/>
      </c>
      <c r="P155" s="20">
        <f>IF($A155="","",SUMIFS(Quality!$L$5:$L$204,Quality!$B$5:$B$204,$A155))</f>
        <v/>
      </c>
      <c r="Q155" s="19">
        <f>IF($A155="","",SUMIFS(Prices!$F$5:$F$204,Prices!$C$5:$C$204,$A155))</f>
        <v/>
      </c>
      <c r="R155" s="17">
        <f>IF($A155="","",COUNTIFS(Prices!$C$5:$C$204,$A155))</f>
        <v/>
      </c>
      <c r="S155" s="21">
        <f>IF($A155="","",IF($J155&gt;=$E$9,"Yes","No - only "&amp;$J155&amp;" so far"))</f>
        <v/>
      </c>
      <c r="T155" s="13" t="n"/>
      <c r="U155" s="13" t="n"/>
      <c r="V155" s="13" t="n"/>
      <c r="W155" s="13" t="n"/>
      <c r="X155" s="13" t="n"/>
      <c r="Y155" s="22" t="n"/>
      <c r="Z155" s="22" t="n"/>
      <c r="AA155" s="13" t="n"/>
    </row>
    <row r="156">
      <c r="A156" s="13" t="n"/>
      <c r="B156" s="9">
        <f>IF($A156="","",IFERROR(COUNTIFS(Deliveries!$B$5:$B$204,$A156,Deliveries!$H$5:$H$204,"No")/COUNTIFS(Deliveries!$B$5:$B$204,$A156),0))</f>
        <v/>
      </c>
      <c r="C156" s="9">
        <f>IF($A156="","",IFERROR(SUMIFS(Quality!$F$5:$F$204,Quality!$B$5:$B$204,$A156)/SUMIFS(Quality!$E$5:$E$204,Quality!$B$5:$B$204,$A156),0))</f>
        <v/>
      </c>
      <c r="D156" s="14">
        <f>IF($A156="","",IFERROR(SUMIFS(Prices!$F$5:$F$204,Prices!$C$5:$C$204,$A156)/SUMIFS(Prices!$J$5:$J$204,Prices!$C$5:$C$204,$A156),1))</f>
        <v/>
      </c>
      <c r="E156" s="15">
        <f>IF($A156="","",ROUND(($G156*$B$5+$H156*$B$6+$I156*$B$7)*100,0))</f>
        <v/>
      </c>
      <c r="F156" s="10">
        <f>IF($A156="","",IF($J156&lt;$E$9,"Not rated",IF($E156&gt;=$E$6,"A",IF($E156&gt;=$E$7,"B",IF($E156&gt;=$E$8,"C","D")))))</f>
        <v/>
      </c>
      <c r="G156" s="16">
        <f>IF($A156="","",$B156)</f>
        <v/>
      </c>
      <c r="H156" s="16">
        <f>IF($A156="","",IFERROR(MAX(0,1-$C156/$E$5),0))</f>
        <v/>
      </c>
      <c r="I156" s="16">
        <f>IF($A156="","",MAX(0,2-$D156))</f>
        <v/>
      </c>
      <c r="J156" s="17">
        <f>IF($A156="","",COUNTIFS(Deliveries!$B$5:$B$204,$A156))</f>
        <v/>
      </c>
      <c r="K156" s="17">
        <f>IF($A156="","",COUNTIFS(Deliveries!$B$5:$B$204,$A156,Deliveries!$H$5:$H$204,"Yes"))</f>
        <v/>
      </c>
      <c r="L156" s="18">
        <f>IF($A156="","",IFERROR(AVERAGEIFS(Deliveries!$I$5:$I$204,Deliveries!$B$5:$B$204,$A156,Deliveries!$H$5:$H$204,"Yes"),0))</f>
        <v/>
      </c>
      <c r="M156" s="17">
        <f>IF($A156="","",SUMIFS(Quality!$E$5:$E$204,Quality!$B$5:$B$204,$A156))</f>
        <v/>
      </c>
      <c r="N156" s="17">
        <f>IF($A156="","",SUMIFS(Quality!$F$5:$F$204,Quality!$B$5:$B$204,$A156))</f>
        <v/>
      </c>
      <c r="O156" s="19">
        <f>IF($A156="","",SUMIFS(Quality!$K$5:$K$204,Quality!$B$5:$B$204,$A156))</f>
        <v/>
      </c>
      <c r="P156" s="20">
        <f>IF($A156="","",SUMIFS(Quality!$L$5:$L$204,Quality!$B$5:$B$204,$A156))</f>
        <v/>
      </c>
      <c r="Q156" s="19">
        <f>IF($A156="","",SUMIFS(Prices!$F$5:$F$204,Prices!$C$5:$C$204,$A156))</f>
        <v/>
      </c>
      <c r="R156" s="17">
        <f>IF($A156="","",COUNTIFS(Prices!$C$5:$C$204,$A156))</f>
        <v/>
      </c>
      <c r="S156" s="21">
        <f>IF($A156="","",IF($J156&gt;=$E$9,"Yes","No - only "&amp;$J156&amp;" so far"))</f>
        <v/>
      </c>
      <c r="T156" s="13" t="n"/>
      <c r="U156" s="13" t="n"/>
      <c r="V156" s="13" t="n"/>
      <c r="W156" s="13" t="n"/>
      <c r="X156" s="13" t="n"/>
      <c r="Y156" s="22" t="n"/>
      <c r="Z156" s="22" t="n"/>
      <c r="AA156" s="13" t="n"/>
    </row>
    <row r="157">
      <c r="A157" s="13" t="n"/>
      <c r="B157" s="9">
        <f>IF($A157="","",IFERROR(COUNTIFS(Deliveries!$B$5:$B$204,$A157,Deliveries!$H$5:$H$204,"No")/COUNTIFS(Deliveries!$B$5:$B$204,$A157),0))</f>
        <v/>
      </c>
      <c r="C157" s="9">
        <f>IF($A157="","",IFERROR(SUMIFS(Quality!$F$5:$F$204,Quality!$B$5:$B$204,$A157)/SUMIFS(Quality!$E$5:$E$204,Quality!$B$5:$B$204,$A157),0))</f>
        <v/>
      </c>
      <c r="D157" s="14">
        <f>IF($A157="","",IFERROR(SUMIFS(Prices!$F$5:$F$204,Prices!$C$5:$C$204,$A157)/SUMIFS(Prices!$J$5:$J$204,Prices!$C$5:$C$204,$A157),1))</f>
        <v/>
      </c>
      <c r="E157" s="15">
        <f>IF($A157="","",ROUND(($G157*$B$5+$H157*$B$6+$I157*$B$7)*100,0))</f>
        <v/>
      </c>
      <c r="F157" s="10">
        <f>IF($A157="","",IF($J157&lt;$E$9,"Not rated",IF($E157&gt;=$E$6,"A",IF($E157&gt;=$E$7,"B",IF($E157&gt;=$E$8,"C","D")))))</f>
        <v/>
      </c>
      <c r="G157" s="16">
        <f>IF($A157="","",$B157)</f>
        <v/>
      </c>
      <c r="H157" s="16">
        <f>IF($A157="","",IFERROR(MAX(0,1-$C157/$E$5),0))</f>
        <v/>
      </c>
      <c r="I157" s="16">
        <f>IF($A157="","",MAX(0,2-$D157))</f>
        <v/>
      </c>
      <c r="J157" s="17">
        <f>IF($A157="","",COUNTIFS(Deliveries!$B$5:$B$204,$A157))</f>
        <v/>
      </c>
      <c r="K157" s="17">
        <f>IF($A157="","",COUNTIFS(Deliveries!$B$5:$B$204,$A157,Deliveries!$H$5:$H$204,"Yes"))</f>
        <v/>
      </c>
      <c r="L157" s="18">
        <f>IF($A157="","",IFERROR(AVERAGEIFS(Deliveries!$I$5:$I$204,Deliveries!$B$5:$B$204,$A157,Deliveries!$H$5:$H$204,"Yes"),0))</f>
        <v/>
      </c>
      <c r="M157" s="17">
        <f>IF($A157="","",SUMIFS(Quality!$E$5:$E$204,Quality!$B$5:$B$204,$A157))</f>
        <v/>
      </c>
      <c r="N157" s="17">
        <f>IF($A157="","",SUMIFS(Quality!$F$5:$F$204,Quality!$B$5:$B$204,$A157))</f>
        <v/>
      </c>
      <c r="O157" s="19">
        <f>IF($A157="","",SUMIFS(Quality!$K$5:$K$204,Quality!$B$5:$B$204,$A157))</f>
        <v/>
      </c>
      <c r="P157" s="20">
        <f>IF($A157="","",SUMIFS(Quality!$L$5:$L$204,Quality!$B$5:$B$204,$A157))</f>
        <v/>
      </c>
      <c r="Q157" s="19">
        <f>IF($A157="","",SUMIFS(Prices!$F$5:$F$204,Prices!$C$5:$C$204,$A157))</f>
        <v/>
      </c>
      <c r="R157" s="17">
        <f>IF($A157="","",COUNTIFS(Prices!$C$5:$C$204,$A157))</f>
        <v/>
      </c>
      <c r="S157" s="21">
        <f>IF($A157="","",IF($J157&gt;=$E$9,"Yes","No - only "&amp;$J157&amp;" so far"))</f>
        <v/>
      </c>
      <c r="T157" s="13" t="n"/>
      <c r="U157" s="13" t="n"/>
      <c r="V157" s="13" t="n"/>
      <c r="W157" s="13" t="n"/>
      <c r="X157" s="13" t="n"/>
      <c r="Y157" s="22" t="n"/>
      <c r="Z157" s="22" t="n"/>
      <c r="AA157" s="13" t="n"/>
    </row>
    <row r="158">
      <c r="A158" s="13" t="n"/>
      <c r="B158" s="9">
        <f>IF($A158="","",IFERROR(COUNTIFS(Deliveries!$B$5:$B$204,$A158,Deliveries!$H$5:$H$204,"No")/COUNTIFS(Deliveries!$B$5:$B$204,$A158),0))</f>
        <v/>
      </c>
      <c r="C158" s="9">
        <f>IF($A158="","",IFERROR(SUMIFS(Quality!$F$5:$F$204,Quality!$B$5:$B$204,$A158)/SUMIFS(Quality!$E$5:$E$204,Quality!$B$5:$B$204,$A158),0))</f>
        <v/>
      </c>
      <c r="D158" s="14">
        <f>IF($A158="","",IFERROR(SUMIFS(Prices!$F$5:$F$204,Prices!$C$5:$C$204,$A158)/SUMIFS(Prices!$J$5:$J$204,Prices!$C$5:$C$204,$A158),1))</f>
        <v/>
      </c>
      <c r="E158" s="15">
        <f>IF($A158="","",ROUND(($G158*$B$5+$H158*$B$6+$I158*$B$7)*100,0))</f>
        <v/>
      </c>
      <c r="F158" s="10">
        <f>IF($A158="","",IF($J158&lt;$E$9,"Not rated",IF($E158&gt;=$E$6,"A",IF($E158&gt;=$E$7,"B",IF($E158&gt;=$E$8,"C","D")))))</f>
        <v/>
      </c>
      <c r="G158" s="16">
        <f>IF($A158="","",$B158)</f>
        <v/>
      </c>
      <c r="H158" s="16">
        <f>IF($A158="","",IFERROR(MAX(0,1-$C158/$E$5),0))</f>
        <v/>
      </c>
      <c r="I158" s="16">
        <f>IF($A158="","",MAX(0,2-$D158))</f>
        <v/>
      </c>
      <c r="J158" s="17">
        <f>IF($A158="","",COUNTIFS(Deliveries!$B$5:$B$204,$A158))</f>
        <v/>
      </c>
      <c r="K158" s="17">
        <f>IF($A158="","",COUNTIFS(Deliveries!$B$5:$B$204,$A158,Deliveries!$H$5:$H$204,"Yes"))</f>
        <v/>
      </c>
      <c r="L158" s="18">
        <f>IF($A158="","",IFERROR(AVERAGEIFS(Deliveries!$I$5:$I$204,Deliveries!$B$5:$B$204,$A158,Deliveries!$H$5:$H$204,"Yes"),0))</f>
        <v/>
      </c>
      <c r="M158" s="17">
        <f>IF($A158="","",SUMIFS(Quality!$E$5:$E$204,Quality!$B$5:$B$204,$A158))</f>
        <v/>
      </c>
      <c r="N158" s="17">
        <f>IF($A158="","",SUMIFS(Quality!$F$5:$F$204,Quality!$B$5:$B$204,$A158))</f>
        <v/>
      </c>
      <c r="O158" s="19">
        <f>IF($A158="","",SUMIFS(Quality!$K$5:$K$204,Quality!$B$5:$B$204,$A158))</f>
        <v/>
      </c>
      <c r="P158" s="20">
        <f>IF($A158="","",SUMIFS(Quality!$L$5:$L$204,Quality!$B$5:$B$204,$A158))</f>
        <v/>
      </c>
      <c r="Q158" s="19">
        <f>IF($A158="","",SUMIFS(Prices!$F$5:$F$204,Prices!$C$5:$C$204,$A158))</f>
        <v/>
      </c>
      <c r="R158" s="17">
        <f>IF($A158="","",COUNTIFS(Prices!$C$5:$C$204,$A158))</f>
        <v/>
      </c>
      <c r="S158" s="21">
        <f>IF($A158="","",IF($J158&gt;=$E$9,"Yes","No - only "&amp;$J158&amp;" so far"))</f>
        <v/>
      </c>
      <c r="T158" s="13" t="n"/>
      <c r="U158" s="13" t="n"/>
      <c r="V158" s="13" t="n"/>
      <c r="W158" s="13" t="n"/>
      <c r="X158" s="13" t="n"/>
      <c r="Y158" s="22" t="n"/>
      <c r="Z158" s="22" t="n"/>
      <c r="AA158" s="13" t="n"/>
    </row>
    <row r="159">
      <c r="A159" s="13" t="n"/>
      <c r="B159" s="9">
        <f>IF($A159="","",IFERROR(COUNTIFS(Deliveries!$B$5:$B$204,$A159,Deliveries!$H$5:$H$204,"No")/COUNTIFS(Deliveries!$B$5:$B$204,$A159),0))</f>
        <v/>
      </c>
      <c r="C159" s="9">
        <f>IF($A159="","",IFERROR(SUMIFS(Quality!$F$5:$F$204,Quality!$B$5:$B$204,$A159)/SUMIFS(Quality!$E$5:$E$204,Quality!$B$5:$B$204,$A159),0))</f>
        <v/>
      </c>
      <c r="D159" s="14">
        <f>IF($A159="","",IFERROR(SUMIFS(Prices!$F$5:$F$204,Prices!$C$5:$C$204,$A159)/SUMIFS(Prices!$J$5:$J$204,Prices!$C$5:$C$204,$A159),1))</f>
        <v/>
      </c>
      <c r="E159" s="15">
        <f>IF($A159="","",ROUND(($G159*$B$5+$H159*$B$6+$I159*$B$7)*100,0))</f>
        <v/>
      </c>
      <c r="F159" s="10">
        <f>IF($A159="","",IF($J159&lt;$E$9,"Not rated",IF($E159&gt;=$E$6,"A",IF($E159&gt;=$E$7,"B",IF($E159&gt;=$E$8,"C","D")))))</f>
        <v/>
      </c>
      <c r="G159" s="16">
        <f>IF($A159="","",$B159)</f>
        <v/>
      </c>
      <c r="H159" s="16">
        <f>IF($A159="","",IFERROR(MAX(0,1-$C159/$E$5),0))</f>
        <v/>
      </c>
      <c r="I159" s="16">
        <f>IF($A159="","",MAX(0,2-$D159))</f>
        <v/>
      </c>
      <c r="J159" s="17">
        <f>IF($A159="","",COUNTIFS(Deliveries!$B$5:$B$204,$A159))</f>
        <v/>
      </c>
      <c r="K159" s="17">
        <f>IF($A159="","",COUNTIFS(Deliveries!$B$5:$B$204,$A159,Deliveries!$H$5:$H$204,"Yes"))</f>
        <v/>
      </c>
      <c r="L159" s="18">
        <f>IF($A159="","",IFERROR(AVERAGEIFS(Deliveries!$I$5:$I$204,Deliveries!$B$5:$B$204,$A159,Deliveries!$H$5:$H$204,"Yes"),0))</f>
        <v/>
      </c>
      <c r="M159" s="17">
        <f>IF($A159="","",SUMIFS(Quality!$E$5:$E$204,Quality!$B$5:$B$204,$A159))</f>
        <v/>
      </c>
      <c r="N159" s="17">
        <f>IF($A159="","",SUMIFS(Quality!$F$5:$F$204,Quality!$B$5:$B$204,$A159))</f>
        <v/>
      </c>
      <c r="O159" s="19">
        <f>IF($A159="","",SUMIFS(Quality!$K$5:$K$204,Quality!$B$5:$B$204,$A159))</f>
        <v/>
      </c>
      <c r="P159" s="20">
        <f>IF($A159="","",SUMIFS(Quality!$L$5:$L$204,Quality!$B$5:$B$204,$A159))</f>
        <v/>
      </c>
      <c r="Q159" s="19">
        <f>IF($A159="","",SUMIFS(Prices!$F$5:$F$204,Prices!$C$5:$C$204,$A159))</f>
        <v/>
      </c>
      <c r="R159" s="17">
        <f>IF($A159="","",COUNTIFS(Prices!$C$5:$C$204,$A159))</f>
        <v/>
      </c>
      <c r="S159" s="21">
        <f>IF($A159="","",IF($J159&gt;=$E$9,"Yes","No - only "&amp;$J159&amp;" so far"))</f>
        <v/>
      </c>
      <c r="T159" s="13" t="n"/>
      <c r="U159" s="13" t="n"/>
      <c r="V159" s="13" t="n"/>
      <c r="W159" s="13" t="n"/>
      <c r="X159" s="13" t="n"/>
      <c r="Y159" s="22" t="n"/>
      <c r="Z159" s="22" t="n"/>
      <c r="AA159" s="13" t="n"/>
    </row>
    <row r="160">
      <c r="A160" s="13" t="n"/>
      <c r="B160" s="9">
        <f>IF($A160="","",IFERROR(COUNTIFS(Deliveries!$B$5:$B$204,$A160,Deliveries!$H$5:$H$204,"No")/COUNTIFS(Deliveries!$B$5:$B$204,$A160),0))</f>
        <v/>
      </c>
      <c r="C160" s="9">
        <f>IF($A160="","",IFERROR(SUMIFS(Quality!$F$5:$F$204,Quality!$B$5:$B$204,$A160)/SUMIFS(Quality!$E$5:$E$204,Quality!$B$5:$B$204,$A160),0))</f>
        <v/>
      </c>
      <c r="D160" s="14">
        <f>IF($A160="","",IFERROR(SUMIFS(Prices!$F$5:$F$204,Prices!$C$5:$C$204,$A160)/SUMIFS(Prices!$J$5:$J$204,Prices!$C$5:$C$204,$A160),1))</f>
        <v/>
      </c>
      <c r="E160" s="15">
        <f>IF($A160="","",ROUND(($G160*$B$5+$H160*$B$6+$I160*$B$7)*100,0))</f>
        <v/>
      </c>
      <c r="F160" s="10">
        <f>IF($A160="","",IF($J160&lt;$E$9,"Not rated",IF($E160&gt;=$E$6,"A",IF($E160&gt;=$E$7,"B",IF($E160&gt;=$E$8,"C","D")))))</f>
        <v/>
      </c>
      <c r="G160" s="16">
        <f>IF($A160="","",$B160)</f>
        <v/>
      </c>
      <c r="H160" s="16">
        <f>IF($A160="","",IFERROR(MAX(0,1-$C160/$E$5),0))</f>
        <v/>
      </c>
      <c r="I160" s="16">
        <f>IF($A160="","",MAX(0,2-$D160))</f>
        <v/>
      </c>
      <c r="J160" s="17">
        <f>IF($A160="","",COUNTIFS(Deliveries!$B$5:$B$204,$A160))</f>
        <v/>
      </c>
      <c r="K160" s="17">
        <f>IF($A160="","",COUNTIFS(Deliveries!$B$5:$B$204,$A160,Deliveries!$H$5:$H$204,"Yes"))</f>
        <v/>
      </c>
      <c r="L160" s="18">
        <f>IF($A160="","",IFERROR(AVERAGEIFS(Deliveries!$I$5:$I$204,Deliveries!$B$5:$B$204,$A160,Deliveries!$H$5:$H$204,"Yes"),0))</f>
        <v/>
      </c>
      <c r="M160" s="17">
        <f>IF($A160="","",SUMIFS(Quality!$E$5:$E$204,Quality!$B$5:$B$204,$A160))</f>
        <v/>
      </c>
      <c r="N160" s="17">
        <f>IF($A160="","",SUMIFS(Quality!$F$5:$F$204,Quality!$B$5:$B$204,$A160))</f>
        <v/>
      </c>
      <c r="O160" s="19">
        <f>IF($A160="","",SUMIFS(Quality!$K$5:$K$204,Quality!$B$5:$B$204,$A160))</f>
        <v/>
      </c>
      <c r="P160" s="20">
        <f>IF($A160="","",SUMIFS(Quality!$L$5:$L$204,Quality!$B$5:$B$204,$A160))</f>
        <v/>
      </c>
      <c r="Q160" s="19">
        <f>IF($A160="","",SUMIFS(Prices!$F$5:$F$204,Prices!$C$5:$C$204,$A160))</f>
        <v/>
      </c>
      <c r="R160" s="17">
        <f>IF($A160="","",COUNTIFS(Prices!$C$5:$C$204,$A160))</f>
        <v/>
      </c>
      <c r="S160" s="21">
        <f>IF($A160="","",IF($J160&gt;=$E$9,"Yes","No - only "&amp;$J160&amp;" so far"))</f>
        <v/>
      </c>
      <c r="T160" s="13" t="n"/>
      <c r="U160" s="13" t="n"/>
      <c r="V160" s="13" t="n"/>
      <c r="W160" s="13" t="n"/>
      <c r="X160" s="13" t="n"/>
      <c r="Y160" s="22" t="n"/>
      <c r="Z160" s="22" t="n"/>
      <c r="AA160" s="13" t="n"/>
    </row>
    <row r="161">
      <c r="A161" s="13" t="n"/>
      <c r="B161" s="9">
        <f>IF($A161="","",IFERROR(COUNTIFS(Deliveries!$B$5:$B$204,$A161,Deliveries!$H$5:$H$204,"No")/COUNTIFS(Deliveries!$B$5:$B$204,$A161),0))</f>
        <v/>
      </c>
      <c r="C161" s="9">
        <f>IF($A161="","",IFERROR(SUMIFS(Quality!$F$5:$F$204,Quality!$B$5:$B$204,$A161)/SUMIFS(Quality!$E$5:$E$204,Quality!$B$5:$B$204,$A161),0))</f>
        <v/>
      </c>
      <c r="D161" s="14">
        <f>IF($A161="","",IFERROR(SUMIFS(Prices!$F$5:$F$204,Prices!$C$5:$C$204,$A161)/SUMIFS(Prices!$J$5:$J$204,Prices!$C$5:$C$204,$A161),1))</f>
        <v/>
      </c>
      <c r="E161" s="15">
        <f>IF($A161="","",ROUND(($G161*$B$5+$H161*$B$6+$I161*$B$7)*100,0))</f>
        <v/>
      </c>
      <c r="F161" s="10">
        <f>IF($A161="","",IF($J161&lt;$E$9,"Not rated",IF($E161&gt;=$E$6,"A",IF($E161&gt;=$E$7,"B",IF($E161&gt;=$E$8,"C","D")))))</f>
        <v/>
      </c>
      <c r="G161" s="16">
        <f>IF($A161="","",$B161)</f>
        <v/>
      </c>
      <c r="H161" s="16">
        <f>IF($A161="","",IFERROR(MAX(0,1-$C161/$E$5),0))</f>
        <v/>
      </c>
      <c r="I161" s="16">
        <f>IF($A161="","",MAX(0,2-$D161))</f>
        <v/>
      </c>
      <c r="J161" s="17">
        <f>IF($A161="","",COUNTIFS(Deliveries!$B$5:$B$204,$A161))</f>
        <v/>
      </c>
      <c r="K161" s="17">
        <f>IF($A161="","",COUNTIFS(Deliveries!$B$5:$B$204,$A161,Deliveries!$H$5:$H$204,"Yes"))</f>
        <v/>
      </c>
      <c r="L161" s="18">
        <f>IF($A161="","",IFERROR(AVERAGEIFS(Deliveries!$I$5:$I$204,Deliveries!$B$5:$B$204,$A161,Deliveries!$H$5:$H$204,"Yes"),0))</f>
        <v/>
      </c>
      <c r="M161" s="17">
        <f>IF($A161="","",SUMIFS(Quality!$E$5:$E$204,Quality!$B$5:$B$204,$A161))</f>
        <v/>
      </c>
      <c r="N161" s="17">
        <f>IF($A161="","",SUMIFS(Quality!$F$5:$F$204,Quality!$B$5:$B$204,$A161))</f>
        <v/>
      </c>
      <c r="O161" s="19">
        <f>IF($A161="","",SUMIFS(Quality!$K$5:$K$204,Quality!$B$5:$B$204,$A161))</f>
        <v/>
      </c>
      <c r="P161" s="20">
        <f>IF($A161="","",SUMIFS(Quality!$L$5:$L$204,Quality!$B$5:$B$204,$A161))</f>
        <v/>
      </c>
      <c r="Q161" s="19">
        <f>IF($A161="","",SUMIFS(Prices!$F$5:$F$204,Prices!$C$5:$C$204,$A161))</f>
        <v/>
      </c>
      <c r="R161" s="17">
        <f>IF($A161="","",COUNTIFS(Prices!$C$5:$C$204,$A161))</f>
        <v/>
      </c>
      <c r="S161" s="21">
        <f>IF($A161="","",IF($J161&gt;=$E$9,"Yes","No - only "&amp;$J161&amp;" so far"))</f>
        <v/>
      </c>
      <c r="T161" s="13" t="n"/>
      <c r="U161" s="13" t="n"/>
      <c r="V161" s="13" t="n"/>
      <c r="W161" s="13" t="n"/>
      <c r="X161" s="13" t="n"/>
      <c r="Y161" s="22" t="n"/>
      <c r="Z161" s="22" t="n"/>
      <c r="AA161" s="13" t="n"/>
    </row>
    <row r="162">
      <c r="A162" s="13" t="n"/>
      <c r="B162" s="9">
        <f>IF($A162="","",IFERROR(COUNTIFS(Deliveries!$B$5:$B$204,$A162,Deliveries!$H$5:$H$204,"No")/COUNTIFS(Deliveries!$B$5:$B$204,$A162),0))</f>
        <v/>
      </c>
      <c r="C162" s="9">
        <f>IF($A162="","",IFERROR(SUMIFS(Quality!$F$5:$F$204,Quality!$B$5:$B$204,$A162)/SUMIFS(Quality!$E$5:$E$204,Quality!$B$5:$B$204,$A162),0))</f>
        <v/>
      </c>
      <c r="D162" s="14">
        <f>IF($A162="","",IFERROR(SUMIFS(Prices!$F$5:$F$204,Prices!$C$5:$C$204,$A162)/SUMIFS(Prices!$J$5:$J$204,Prices!$C$5:$C$204,$A162),1))</f>
        <v/>
      </c>
      <c r="E162" s="15">
        <f>IF($A162="","",ROUND(($G162*$B$5+$H162*$B$6+$I162*$B$7)*100,0))</f>
        <v/>
      </c>
      <c r="F162" s="10">
        <f>IF($A162="","",IF($J162&lt;$E$9,"Not rated",IF($E162&gt;=$E$6,"A",IF($E162&gt;=$E$7,"B",IF($E162&gt;=$E$8,"C","D")))))</f>
        <v/>
      </c>
      <c r="G162" s="16">
        <f>IF($A162="","",$B162)</f>
        <v/>
      </c>
      <c r="H162" s="16">
        <f>IF($A162="","",IFERROR(MAX(0,1-$C162/$E$5),0))</f>
        <v/>
      </c>
      <c r="I162" s="16">
        <f>IF($A162="","",MAX(0,2-$D162))</f>
        <v/>
      </c>
      <c r="J162" s="17">
        <f>IF($A162="","",COUNTIFS(Deliveries!$B$5:$B$204,$A162))</f>
        <v/>
      </c>
      <c r="K162" s="17">
        <f>IF($A162="","",COUNTIFS(Deliveries!$B$5:$B$204,$A162,Deliveries!$H$5:$H$204,"Yes"))</f>
        <v/>
      </c>
      <c r="L162" s="18">
        <f>IF($A162="","",IFERROR(AVERAGEIFS(Deliveries!$I$5:$I$204,Deliveries!$B$5:$B$204,$A162,Deliveries!$H$5:$H$204,"Yes"),0))</f>
        <v/>
      </c>
      <c r="M162" s="17">
        <f>IF($A162="","",SUMIFS(Quality!$E$5:$E$204,Quality!$B$5:$B$204,$A162))</f>
        <v/>
      </c>
      <c r="N162" s="17">
        <f>IF($A162="","",SUMIFS(Quality!$F$5:$F$204,Quality!$B$5:$B$204,$A162))</f>
        <v/>
      </c>
      <c r="O162" s="19">
        <f>IF($A162="","",SUMIFS(Quality!$K$5:$K$204,Quality!$B$5:$B$204,$A162))</f>
        <v/>
      </c>
      <c r="P162" s="20">
        <f>IF($A162="","",SUMIFS(Quality!$L$5:$L$204,Quality!$B$5:$B$204,$A162))</f>
        <v/>
      </c>
      <c r="Q162" s="19">
        <f>IF($A162="","",SUMIFS(Prices!$F$5:$F$204,Prices!$C$5:$C$204,$A162))</f>
        <v/>
      </c>
      <c r="R162" s="17">
        <f>IF($A162="","",COUNTIFS(Prices!$C$5:$C$204,$A162))</f>
        <v/>
      </c>
      <c r="S162" s="21">
        <f>IF($A162="","",IF($J162&gt;=$E$9,"Yes","No - only "&amp;$J162&amp;" so far"))</f>
        <v/>
      </c>
      <c r="T162" s="13" t="n"/>
      <c r="U162" s="13" t="n"/>
      <c r="V162" s="13" t="n"/>
      <c r="W162" s="13" t="n"/>
      <c r="X162" s="13" t="n"/>
      <c r="Y162" s="22" t="n"/>
      <c r="Z162" s="22" t="n"/>
      <c r="AA162" s="13" t="n"/>
    </row>
    <row r="163">
      <c r="A163" s="13" t="n"/>
      <c r="B163" s="9">
        <f>IF($A163="","",IFERROR(COUNTIFS(Deliveries!$B$5:$B$204,$A163,Deliveries!$H$5:$H$204,"No")/COUNTIFS(Deliveries!$B$5:$B$204,$A163),0))</f>
        <v/>
      </c>
      <c r="C163" s="9">
        <f>IF($A163="","",IFERROR(SUMIFS(Quality!$F$5:$F$204,Quality!$B$5:$B$204,$A163)/SUMIFS(Quality!$E$5:$E$204,Quality!$B$5:$B$204,$A163),0))</f>
        <v/>
      </c>
      <c r="D163" s="14">
        <f>IF($A163="","",IFERROR(SUMIFS(Prices!$F$5:$F$204,Prices!$C$5:$C$204,$A163)/SUMIFS(Prices!$J$5:$J$204,Prices!$C$5:$C$204,$A163),1))</f>
        <v/>
      </c>
      <c r="E163" s="15">
        <f>IF($A163="","",ROUND(($G163*$B$5+$H163*$B$6+$I163*$B$7)*100,0))</f>
        <v/>
      </c>
      <c r="F163" s="10">
        <f>IF($A163="","",IF($J163&lt;$E$9,"Not rated",IF($E163&gt;=$E$6,"A",IF($E163&gt;=$E$7,"B",IF($E163&gt;=$E$8,"C","D")))))</f>
        <v/>
      </c>
      <c r="G163" s="16">
        <f>IF($A163="","",$B163)</f>
        <v/>
      </c>
      <c r="H163" s="16">
        <f>IF($A163="","",IFERROR(MAX(0,1-$C163/$E$5),0))</f>
        <v/>
      </c>
      <c r="I163" s="16">
        <f>IF($A163="","",MAX(0,2-$D163))</f>
        <v/>
      </c>
      <c r="J163" s="17">
        <f>IF($A163="","",COUNTIFS(Deliveries!$B$5:$B$204,$A163))</f>
        <v/>
      </c>
      <c r="K163" s="17">
        <f>IF($A163="","",COUNTIFS(Deliveries!$B$5:$B$204,$A163,Deliveries!$H$5:$H$204,"Yes"))</f>
        <v/>
      </c>
      <c r="L163" s="18">
        <f>IF($A163="","",IFERROR(AVERAGEIFS(Deliveries!$I$5:$I$204,Deliveries!$B$5:$B$204,$A163,Deliveries!$H$5:$H$204,"Yes"),0))</f>
        <v/>
      </c>
      <c r="M163" s="17">
        <f>IF($A163="","",SUMIFS(Quality!$E$5:$E$204,Quality!$B$5:$B$204,$A163))</f>
        <v/>
      </c>
      <c r="N163" s="17">
        <f>IF($A163="","",SUMIFS(Quality!$F$5:$F$204,Quality!$B$5:$B$204,$A163))</f>
        <v/>
      </c>
      <c r="O163" s="19">
        <f>IF($A163="","",SUMIFS(Quality!$K$5:$K$204,Quality!$B$5:$B$204,$A163))</f>
        <v/>
      </c>
      <c r="P163" s="20">
        <f>IF($A163="","",SUMIFS(Quality!$L$5:$L$204,Quality!$B$5:$B$204,$A163))</f>
        <v/>
      </c>
      <c r="Q163" s="19">
        <f>IF($A163="","",SUMIFS(Prices!$F$5:$F$204,Prices!$C$5:$C$204,$A163))</f>
        <v/>
      </c>
      <c r="R163" s="17">
        <f>IF($A163="","",COUNTIFS(Prices!$C$5:$C$204,$A163))</f>
        <v/>
      </c>
      <c r="S163" s="21">
        <f>IF($A163="","",IF($J163&gt;=$E$9,"Yes","No - only "&amp;$J163&amp;" so far"))</f>
        <v/>
      </c>
      <c r="T163" s="13" t="n"/>
      <c r="U163" s="13" t="n"/>
      <c r="V163" s="13" t="n"/>
      <c r="W163" s="13" t="n"/>
      <c r="X163" s="13" t="n"/>
      <c r="Y163" s="22" t="n"/>
      <c r="Z163" s="22" t="n"/>
      <c r="AA163" s="13" t="n"/>
    </row>
    <row r="164">
      <c r="A164" s="13" t="n"/>
      <c r="B164" s="9">
        <f>IF($A164="","",IFERROR(COUNTIFS(Deliveries!$B$5:$B$204,$A164,Deliveries!$H$5:$H$204,"No")/COUNTIFS(Deliveries!$B$5:$B$204,$A164),0))</f>
        <v/>
      </c>
      <c r="C164" s="9">
        <f>IF($A164="","",IFERROR(SUMIFS(Quality!$F$5:$F$204,Quality!$B$5:$B$204,$A164)/SUMIFS(Quality!$E$5:$E$204,Quality!$B$5:$B$204,$A164),0))</f>
        <v/>
      </c>
      <c r="D164" s="14">
        <f>IF($A164="","",IFERROR(SUMIFS(Prices!$F$5:$F$204,Prices!$C$5:$C$204,$A164)/SUMIFS(Prices!$J$5:$J$204,Prices!$C$5:$C$204,$A164),1))</f>
        <v/>
      </c>
      <c r="E164" s="15">
        <f>IF($A164="","",ROUND(($G164*$B$5+$H164*$B$6+$I164*$B$7)*100,0))</f>
        <v/>
      </c>
      <c r="F164" s="10">
        <f>IF($A164="","",IF($J164&lt;$E$9,"Not rated",IF($E164&gt;=$E$6,"A",IF($E164&gt;=$E$7,"B",IF($E164&gt;=$E$8,"C","D")))))</f>
        <v/>
      </c>
      <c r="G164" s="16">
        <f>IF($A164="","",$B164)</f>
        <v/>
      </c>
      <c r="H164" s="16">
        <f>IF($A164="","",IFERROR(MAX(0,1-$C164/$E$5),0))</f>
        <v/>
      </c>
      <c r="I164" s="16">
        <f>IF($A164="","",MAX(0,2-$D164))</f>
        <v/>
      </c>
      <c r="J164" s="17">
        <f>IF($A164="","",COUNTIFS(Deliveries!$B$5:$B$204,$A164))</f>
        <v/>
      </c>
      <c r="K164" s="17">
        <f>IF($A164="","",COUNTIFS(Deliveries!$B$5:$B$204,$A164,Deliveries!$H$5:$H$204,"Yes"))</f>
        <v/>
      </c>
      <c r="L164" s="18">
        <f>IF($A164="","",IFERROR(AVERAGEIFS(Deliveries!$I$5:$I$204,Deliveries!$B$5:$B$204,$A164,Deliveries!$H$5:$H$204,"Yes"),0))</f>
        <v/>
      </c>
      <c r="M164" s="17">
        <f>IF($A164="","",SUMIFS(Quality!$E$5:$E$204,Quality!$B$5:$B$204,$A164))</f>
        <v/>
      </c>
      <c r="N164" s="17">
        <f>IF($A164="","",SUMIFS(Quality!$F$5:$F$204,Quality!$B$5:$B$204,$A164))</f>
        <v/>
      </c>
      <c r="O164" s="19">
        <f>IF($A164="","",SUMIFS(Quality!$K$5:$K$204,Quality!$B$5:$B$204,$A164))</f>
        <v/>
      </c>
      <c r="P164" s="20">
        <f>IF($A164="","",SUMIFS(Quality!$L$5:$L$204,Quality!$B$5:$B$204,$A164))</f>
        <v/>
      </c>
      <c r="Q164" s="19">
        <f>IF($A164="","",SUMIFS(Prices!$F$5:$F$204,Prices!$C$5:$C$204,$A164))</f>
        <v/>
      </c>
      <c r="R164" s="17">
        <f>IF($A164="","",COUNTIFS(Prices!$C$5:$C$204,$A164))</f>
        <v/>
      </c>
      <c r="S164" s="21">
        <f>IF($A164="","",IF($J164&gt;=$E$9,"Yes","No - only "&amp;$J164&amp;" so far"))</f>
        <v/>
      </c>
      <c r="T164" s="13" t="n"/>
      <c r="U164" s="13" t="n"/>
      <c r="V164" s="13" t="n"/>
      <c r="W164" s="13" t="n"/>
      <c r="X164" s="13" t="n"/>
      <c r="Y164" s="22" t="n"/>
      <c r="Z164" s="22" t="n"/>
      <c r="AA164" s="13" t="n"/>
    </row>
    <row r="165">
      <c r="A165" s="13" t="n"/>
      <c r="B165" s="9">
        <f>IF($A165="","",IFERROR(COUNTIFS(Deliveries!$B$5:$B$204,$A165,Deliveries!$H$5:$H$204,"No")/COUNTIFS(Deliveries!$B$5:$B$204,$A165),0))</f>
        <v/>
      </c>
      <c r="C165" s="9">
        <f>IF($A165="","",IFERROR(SUMIFS(Quality!$F$5:$F$204,Quality!$B$5:$B$204,$A165)/SUMIFS(Quality!$E$5:$E$204,Quality!$B$5:$B$204,$A165),0))</f>
        <v/>
      </c>
      <c r="D165" s="14">
        <f>IF($A165="","",IFERROR(SUMIFS(Prices!$F$5:$F$204,Prices!$C$5:$C$204,$A165)/SUMIFS(Prices!$J$5:$J$204,Prices!$C$5:$C$204,$A165),1))</f>
        <v/>
      </c>
      <c r="E165" s="15">
        <f>IF($A165="","",ROUND(($G165*$B$5+$H165*$B$6+$I165*$B$7)*100,0))</f>
        <v/>
      </c>
      <c r="F165" s="10">
        <f>IF($A165="","",IF($J165&lt;$E$9,"Not rated",IF($E165&gt;=$E$6,"A",IF($E165&gt;=$E$7,"B",IF($E165&gt;=$E$8,"C","D")))))</f>
        <v/>
      </c>
      <c r="G165" s="16">
        <f>IF($A165="","",$B165)</f>
        <v/>
      </c>
      <c r="H165" s="16">
        <f>IF($A165="","",IFERROR(MAX(0,1-$C165/$E$5),0))</f>
        <v/>
      </c>
      <c r="I165" s="16">
        <f>IF($A165="","",MAX(0,2-$D165))</f>
        <v/>
      </c>
      <c r="J165" s="17">
        <f>IF($A165="","",COUNTIFS(Deliveries!$B$5:$B$204,$A165))</f>
        <v/>
      </c>
      <c r="K165" s="17">
        <f>IF($A165="","",COUNTIFS(Deliveries!$B$5:$B$204,$A165,Deliveries!$H$5:$H$204,"Yes"))</f>
        <v/>
      </c>
      <c r="L165" s="18">
        <f>IF($A165="","",IFERROR(AVERAGEIFS(Deliveries!$I$5:$I$204,Deliveries!$B$5:$B$204,$A165,Deliveries!$H$5:$H$204,"Yes"),0))</f>
        <v/>
      </c>
      <c r="M165" s="17">
        <f>IF($A165="","",SUMIFS(Quality!$E$5:$E$204,Quality!$B$5:$B$204,$A165))</f>
        <v/>
      </c>
      <c r="N165" s="17">
        <f>IF($A165="","",SUMIFS(Quality!$F$5:$F$204,Quality!$B$5:$B$204,$A165))</f>
        <v/>
      </c>
      <c r="O165" s="19">
        <f>IF($A165="","",SUMIFS(Quality!$K$5:$K$204,Quality!$B$5:$B$204,$A165))</f>
        <v/>
      </c>
      <c r="P165" s="20">
        <f>IF($A165="","",SUMIFS(Quality!$L$5:$L$204,Quality!$B$5:$B$204,$A165))</f>
        <v/>
      </c>
      <c r="Q165" s="19">
        <f>IF($A165="","",SUMIFS(Prices!$F$5:$F$204,Prices!$C$5:$C$204,$A165))</f>
        <v/>
      </c>
      <c r="R165" s="17">
        <f>IF($A165="","",COUNTIFS(Prices!$C$5:$C$204,$A165))</f>
        <v/>
      </c>
      <c r="S165" s="21">
        <f>IF($A165="","",IF($J165&gt;=$E$9,"Yes","No - only "&amp;$J165&amp;" so far"))</f>
        <v/>
      </c>
      <c r="T165" s="13" t="n"/>
      <c r="U165" s="13" t="n"/>
      <c r="V165" s="13" t="n"/>
      <c r="W165" s="13" t="n"/>
      <c r="X165" s="13" t="n"/>
      <c r="Y165" s="22" t="n"/>
      <c r="Z165" s="22" t="n"/>
      <c r="AA165" s="13" t="n"/>
    </row>
    <row r="166">
      <c r="A166" s="13" t="n"/>
      <c r="B166" s="9">
        <f>IF($A166="","",IFERROR(COUNTIFS(Deliveries!$B$5:$B$204,$A166,Deliveries!$H$5:$H$204,"No")/COUNTIFS(Deliveries!$B$5:$B$204,$A166),0))</f>
        <v/>
      </c>
      <c r="C166" s="9">
        <f>IF($A166="","",IFERROR(SUMIFS(Quality!$F$5:$F$204,Quality!$B$5:$B$204,$A166)/SUMIFS(Quality!$E$5:$E$204,Quality!$B$5:$B$204,$A166),0))</f>
        <v/>
      </c>
      <c r="D166" s="14">
        <f>IF($A166="","",IFERROR(SUMIFS(Prices!$F$5:$F$204,Prices!$C$5:$C$204,$A166)/SUMIFS(Prices!$J$5:$J$204,Prices!$C$5:$C$204,$A166),1))</f>
        <v/>
      </c>
      <c r="E166" s="15">
        <f>IF($A166="","",ROUND(($G166*$B$5+$H166*$B$6+$I166*$B$7)*100,0))</f>
        <v/>
      </c>
      <c r="F166" s="10">
        <f>IF($A166="","",IF($J166&lt;$E$9,"Not rated",IF($E166&gt;=$E$6,"A",IF($E166&gt;=$E$7,"B",IF($E166&gt;=$E$8,"C","D")))))</f>
        <v/>
      </c>
      <c r="G166" s="16">
        <f>IF($A166="","",$B166)</f>
        <v/>
      </c>
      <c r="H166" s="16">
        <f>IF($A166="","",IFERROR(MAX(0,1-$C166/$E$5),0))</f>
        <v/>
      </c>
      <c r="I166" s="16">
        <f>IF($A166="","",MAX(0,2-$D166))</f>
        <v/>
      </c>
      <c r="J166" s="17">
        <f>IF($A166="","",COUNTIFS(Deliveries!$B$5:$B$204,$A166))</f>
        <v/>
      </c>
      <c r="K166" s="17">
        <f>IF($A166="","",COUNTIFS(Deliveries!$B$5:$B$204,$A166,Deliveries!$H$5:$H$204,"Yes"))</f>
        <v/>
      </c>
      <c r="L166" s="18">
        <f>IF($A166="","",IFERROR(AVERAGEIFS(Deliveries!$I$5:$I$204,Deliveries!$B$5:$B$204,$A166,Deliveries!$H$5:$H$204,"Yes"),0))</f>
        <v/>
      </c>
      <c r="M166" s="17">
        <f>IF($A166="","",SUMIFS(Quality!$E$5:$E$204,Quality!$B$5:$B$204,$A166))</f>
        <v/>
      </c>
      <c r="N166" s="17">
        <f>IF($A166="","",SUMIFS(Quality!$F$5:$F$204,Quality!$B$5:$B$204,$A166))</f>
        <v/>
      </c>
      <c r="O166" s="19">
        <f>IF($A166="","",SUMIFS(Quality!$K$5:$K$204,Quality!$B$5:$B$204,$A166))</f>
        <v/>
      </c>
      <c r="P166" s="20">
        <f>IF($A166="","",SUMIFS(Quality!$L$5:$L$204,Quality!$B$5:$B$204,$A166))</f>
        <v/>
      </c>
      <c r="Q166" s="19">
        <f>IF($A166="","",SUMIFS(Prices!$F$5:$F$204,Prices!$C$5:$C$204,$A166))</f>
        <v/>
      </c>
      <c r="R166" s="17">
        <f>IF($A166="","",COUNTIFS(Prices!$C$5:$C$204,$A166))</f>
        <v/>
      </c>
      <c r="S166" s="21">
        <f>IF($A166="","",IF($J166&gt;=$E$9,"Yes","No - only "&amp;$J166&amp;" so far"))</f>
        <v/>
      </c>
      <c r="T166" s="13" t="n"/>
      <c r="U166" s="13" t="n"/>
      <c r="V166" s="13" t="n"/>
      <c r="W166" s="13" t="n"/>
      <c r="X166" s="13" t="n"/>
      <c r="Y166" s="22" t="n"/>
      <c r="Z166" s="22" t="n"/>
      <c r="AA166" s="13" t="n"/>
    </row>
    <row r="167">
      <c r="A167" s="13" t="n"/>
      <c r="B167" s="9">
        <f>IF($A167="","",IFERROR(COUNTIFS(Deliveries!$B$5:$B$204,$A167,Deliveries!$H$5:$H$204,"No")/COUNTIFS(Deliveries!$B$5:$B$204,$A167),0))</f>
        <v/>
      </c>
      <c r="C167" s="9">
        <f>IF($A167="","",IFERROR(SUMIFS(Quality!$F$5:$F$204,Quality!$B$5:$B$204,$A167)/SUMIFS(Quality!$E$5:$E$204,Quality!$B$5:$B$204,$A167),0))</f>
        <v/>
      </c>
      <c r="D167" s="14">
        <f>IF($A167="","",IFERROR(SUMIFS(Prices!$F$5:$F$204,Prices!$C$5:$C$204,$A167)/SUMIFS(Prices!$J$5:$J$204,Prices!$C$5:$C$204,$A167),1))</f>
        <v/>
      </c>
      <c r="E167" s="15">
        <f>IF($A167="","",ROUND(($G167*$B$5+$H167*$B$6+$I167*$B$7)*100,0))</f>
        <v/>
      </c>
      <c r="F167" s="10">
        <f>IF($A167="","",IF($J167&lt;$E$9,"Not rated",IF($E167&gt;=$E$6,"A",IF($E167&gt;=$E$7,"B",IF($E167&gt;=$E$8,"C","D")))))</f>
        <v/>
      </c>
      <c r="G167" s="16">
        <f>IF($A167="","",$B167)</f>
        <v/>
      </c>
      <c r="H167" s="16">
        <f>IF($A167="","",IFERROR(MAX(0,1-$C167/$E$5),0))</f>
        <v/>
      </c>
      <c r="I167" s="16">
        <f>IF($A167="","",MAX(0,2-$D167))</f>
        <v/>
      </c>
      <c r="J167" s="17">
        <f>IF($A167="","",COUNTIFS(Deliveries!$B$5:$B$204,$A167))</f>
        <v/>
      </c>
      <c r="K167" s="17">
        <f>IF($A167="","",COUNTIFS(Deliveries!$B$5:$B$204,$A167,Deliveries!$H$5:$H$204,"Yes"))</f>
        <v/>
      </c>
      <c r="L167" s="18">
        <f>IF($A167="","",IFERROR(AVERAGEIFS(Deliveries!$I$5:$I$204,Deliveries!$B$5:$B$204,$A167,Deliveries!$H$5:$H$204,"Yes"),0))</f>
        <v/>
      </c>
      <c r="M167" s="17">
        <f>IF($A167="","",SUMIFS(Quality!$E$5:$E$204,Quality!$B$5:$B$204,$A167))</f>
        <v/>
      </c>
      <c r="N167" s="17">
        <f>IF($A167="","",SUMIFS(Quality!$F$5:$F$204,Quality!$B$5:$B$204,$A167))</f>
        <v/>
      </c>
      <c r="O167" s="19">
        <f>IF($A167="","",SUMIFS(Quality!$K$5:$K$204,Quality!$B$5:$B$204,$A167))</f>
        <v/>
      </c>
      <c r="P167" s="20">
        <f>IF($A167="","",SUMIFS(Quality!$L$5:$L$204,Quality!$B$5:$B$204,$A167))</f>
        <v/>
      </c>
      <c r="Q167" s="19">
        <f>IF($A167="","",SUMIFS(Prices!$F$5:$F$204,Prices!$C$5:$C$204,$A167))</f>
        <v/>
      </c>
      <c r="R167" s="17">
        <f>IF($A167="","",COUNTIFS(Prices!$C$5:$C$204,$A167))</f>
        <v/>
      </c>
      <c r="S167" s="21">
        <f>IF($A167="","",IF($J167&gt;=$E$9,"Yes","No - only "&amp;$J167&amp;" so far"))</f>
        <v/>
      </c>
      <c r="T167" s="13" t="n"/>
      <c r="U167" s="13" t="n"/>
      <c r="V167" s="13" t="n"/>
      <c r="W167" s="13" t="n"/>
      <c r="X167" s="13" t="n"/>
      <c r="Y167" s="22" t="n"/>
      <c r="Z167" s="22" t="n"/>
      <c r="AA167" s="13" t="n"/>
    </row>
    <row r="168">
      <c r="A168" s="13" t="n"/>
      <c r="B168" s="9">
        <f>IF($A168="","",IFERROR(COUNTIFS(Deliveries!$B$5:$B$204,$A168,Deliveries!$H$5:$H$204,"No")/COUNTIFS(Deliveries!$B$5:$B$204,$A168),0))</f>
        <v/>
      </c>
      <c r="C168" s="9">
        <f>IF($A168="","",IFERROR(SUMIFS(Quality!$F$5:$F$204,Quality!$B$5:$B$204,$A168)/SUMIFS(Quality!$E$5:$E$204,Quality!$B$5:$B$204,$A168),0))</f>
        <v/>
      </c>
      <c r="D168" s="14">
        <f>IF($A168="","",IFERROR(SUMIFS(Prices!$F$5:$F$204,Prices!$C$5:$C$204,$A168)/SUMIFS(Prices!$J$5:$J$204,Prices!$C$5:$C$204,$A168),1))</f>
        <v/>
      </c>
      <c r="E168" s="15">
        <f>IF($A168="","",ROUND(($G168*$B$5+$H168*$B$6+$I168*$B$7)*100,0))</f>
        <v/>
      </c>
      <c r="F168" s="10">
        <f>IF($A168="","",IF($J168&lt;$E$9,"Not rated",IF($E168&gt;=$E$6,"A",IF($E168&gt;=$E$7,"B",IF($E168&gt;=$E$8,"C","D")))))</f>
        <v/>
      </c>
      <c r="G168" s="16">
        <f>IF($A168="","",$B168)</f>
        <v/>
      </c>
      <c r="H168" s="16">
        <f>IF($A168="","",IFERROR(MAX(0,1-$C168/$E$5),0))</f>
        <v/>
      </c>
      <c r="I168" s="16">
        <f>IF($A168="","",MAX(0,2-$D168))</f>
        <v/>
      </c>
      <c r="J168" s="17">
        <f>IF($A168="","",COUNTIFS(Deliveries!$B$5:$B$204,$A168))</f>
        <v/>
      </c>
      <c r="K168" s="17">
        <f>IF($A168="","",COUNTIFS(Deliveries!$B$5:$B$204,$A168,Deliveries!$H$5:$H$204,"Yes"))</f>
        <v/>
      </c>
      <c r="L168" s="18">
        <f>IF($A168="","",IFERROR(AVERAGEIFS(Deliveries!$I$5:$I$204,Deliveries!$B$5:$B$204,$A168,Deliveries!$H$5:$H$204,"Yes"),0))</f>
        <v/>
      </c>
      <c r="M168" s="17">
        <f>IF($A168="","",SUMIFS(Quality!$E$5:$E$204,Quality!$B$5:$B$204,$A168))</f>
        <v/>
      </c>
      <c r="N168" s="17">
        <f>IF($A168="","",SUMIFS(Quality!$F$5:$F$204,Quality!$B$5:$B$204,$A168))</f>
        <v/>
      </c>
      <c r="O168" s="19">
        <f>IF($A168="","",SUMIFS(Quality!$K$5:$K$204,Quality!$B$5:$B$204,$A168))</f>
        <v/>
      </c>
      <c r="P168" s="20">
        <f>IF($A168="","",SUMIFS(Quality!$L$5:$L$204,Quality!$B$5:$B$204,$A168))</f>
        <v/>
      </c>
      <c r="Q168" s="19">
        <f>IF($A168="","",SUMIFS(Prices!$F$5:$F$204,Prices!$C$5:$C$204,$A168))</f>
        <v/>
      </c>
      <c r="R168" s="17">
        <f>IF($A168="","",COUNTIFS(Prices!$C$5:$C$204,$A168))</f>
        <v/>
      </c>
      <c r="S168" s="21">
        <f>IF($A168="","",IF($J168&gt;=$E$9,"Yes","No - only "&amp;$J168&amp;" so far"))</f>
        <v/>
      </c>
      <c r="T168" s="13" t="n"/>
      <c r="U168" s="13" t="n"/>
      <c r="V168" s="13" t="n"/>
      <c r="W168" s="13" t="n"/>
      <c r="X168" s="13" t="n"/>
      <c r="Y168" s="22" t="n"/>
      <c r="Z168" s="22" t="n"/>
      <c r="AA168" s="13" t="n"/>
    </row>
    <row r="169">
      <c r="A169" s="13" t="n"/>
      <c r="B169" s="9">
        <f>IF($A169="","",IFERROR(COUNTIFS(Deliveries!$B$5:$B$204,$A169,Deliveries!$H$5:$H$204,"No")/COUNTIFS(Deliveries!$B$5:$B$204,$A169),0))</f>
        <v/>
      </c>
      <c r="C169" s="9">
        <f>IF($A169="","",IFERROR(SUMIFS(Quality!$F$5:$F$204,Quality!$B$5:$B$204,$A169)/SUMIFS(Quality!$E$5:$E$204,Quality!$B$5:$B$204,$A169),0))</f>
        <v/>
      </c>
      <c r="D169" s="14">
        <f>IF($A169="","",IFERROR(SUMIFS(Prices!$F$5:$F$204,Prices!$C$5:$C$204,$A169)/SUMIFS(Prices!$J$5:$J$204,Prices!$C$5:$C$204,$A169),1))</f>
        <v/>
      </c>
      <c r="E169" s="15">
        <f>IF($A169="","",ROUND(($G169*$B$5+$H169*$B$6+$I169*$B$7)*100,0))</f>
        <v/>
      </c>
      <c r="F169" s="10">
        <f>IF($A169="","",IF($J169&lt;$E$9,"Not rated",IF($E169&gt;=$E$6,"A",IF($E169&gt;=$E$7,"B",IF($E169&gt;=$E$8,"C","D")))))</f>
        <v/>
      </c>
      <c r="G169" s="16">
        <f>IF($A169="","",$B169)</f>
        <v/>
      </c>
      <c r="H169" s="16">
        <f>IF($A169="","",IFERROR(MAX(0,1-$C169/$E$5),0))</f>
        <v/>
      </c>
      <c r="I169" s="16">
        <f>IF($A169="","",MAX(0,2-$D169))</f>
        <v/>
      </c>
      <c r="J169" s="17">
        <f>IF($A169="","",COUNTIFS(Deliveries!$B$5:$B$204,$A169))</f>
        <v/>
      </c>
      <c r="K169" s="17">
        <f>IF($A169="","",COUNTIFS(Deliveries!$B$5:$B$204,$A169,Deliveries!$H$5:$H$204,"Yes"))</f>
        <v/>
      </c>
      <c r="L169" s="18">
        <f>IF($A169="","",IFERROR(AVERAGEIFS(Deliveries!$I$5:$I$204,Deliveries!$B$5:$B$204,$A169,Deliveries!$H$5:$H$204,"Yes"),0))</f>
        <v/>
      </c>
      <c r="M169" s="17">
        <f>IF($A169="","",SUMIFS(Quality!$E$5:$E$204,Quality!$B$5:$B$204,$A169))</f>
        <v/>
      </c>
      <c r="N169" s="17">
        <f>IF($A169="","",SUMIFS(Quality!$F$5:$F$204,Quality!$B$5:$B$204,$A169))</f>
        <v/>
      </c>
      <c r="O169" s="19">
        <f>IF($A169="","",SUMIFS(Quality!$K$5:$K$204,Quality!$B$5:$B$204,$A169))</f>
        <v/>
      </c>
      <c r="P169" s="20">
        <f>IF($A169="","",SUMIFS(Quality!$L$5:$L$204,Quality!$B$5:$B$204,$A169))</f>
        <v/>
      </c>
      <c r="Q169" s="19">
        <f>IF($A169="","",SUMIFS(Prices!$F$5:$F$204,Prices!$C$5:$C$204,$A169))</f>
        <v/>
      </c>
      <c r="R169" s="17">
        <f>IF($A169="","",COUNTIFS(Prices!$C$5:$C$204,$A169))</f>
        <v/>
      </c>
      <c r="S169" s="21">
        <f>IF($A169="","",IF($J169&gt;=$E$9,"Yes","No - only "&amp;$J169&amp;" so far"))</f>
        <v/>
      </c>
      <c r="T169" s="13" t="n"/>
      <c r="U169" s="13" t="n"/>
      <c r="V169" s="13" t="n"/>
      <c r="W169" s="13" t="n"/>
      <c r="X169" s="13" t="n"/>
      <c r="Y169" s="22" t="n"/>
      <c r="Z169" s="22" t="n"/>
      <c r="AA169" s="13" t="n"/>
    </row>
    <row r="170">
      <c r="A170" s="13" t="n"/>
      <c r="B170" s="9">
        <f>IF($A170="","",IFERROR(COUNTIFS(Deliveries!$B$5:$B$204,$A170,Deliveries!$H$5:$H$204,"No")/COUNTIFS(Deliveries!$B$5:$B$204,$A170),0))</f>
        <v/>
      </c>
      <c r="C170" s="9">
        <f>IF($A170="","",IFERROR(SUMIFS(Quality!$F$5:$F$204,Quality!$B$5:$B$204,$A170)/SUMIFS(Quality!$E$5:$E$204,Quality!$B$5:$B$204,$A170),0))</f>
        <v/>
      </c>
      <c r="D170" s="14">
        <f>IF($A170="","",IFERROR(SUMIFS(Prices!$F$5:$F$204,Prices!$C$5:$C$204,$A170)/SUMIFS(Prices!$J$5:$J$204,Prices!$C$5:$C$204,$A170),1))</f>
        <v/>
      </c>
      <c r="E170" s="15">
        <f>IF($A170="","",ROUND(($G170*$B$5+$H170*$B$6+$I170*$B$7)*100,0))</f>
        <v/>
      </c>
      <c r="F170" s="10">
        <f>IF($A170="","",IF($J170&lt;$E$9,"Not rated",IF($E170&gt;=$E$6,"A",IF($E170&gt;=$E$7,"B",IF($E170&gt;=$E$8,"C","D")))))</f>
        <v/>
      </c>
      <c r="G170" s="16">
        <f>IF($A170="","",$B170)</f>
        <v/>
      </c>
      <c r="H170" s="16">
        <f>IF($A170="","",IFERROR(MAX(0,1-$C170/$E$5),0))</f>
        <v/>
      </c>
      <c r="I170" s="16">
        <f>IF($A170="","",MAX(0,2-$D170))</f>
        <v/>
      </c>
      <c r="J170" s="17">
        <f>IF($A170="","",COUNTIFS(Deliveries!$B$5:$B$204,$A170))</f>
        <v/>
      </c>
      <c r="K170" s="17">
        <f>IF($A170="","",COUNTIFS(Deliveries!$B$5:$B$204,$A170,Deliveries!$H$5:$H$204,"Yes"))</f>
        <v/>
      </c>
      <c r="L170" s="18">
        <f>IF($A170="","",IFERROR(AVERAGEIFS(Deliveries!$I$5:$I$204,Deliveries!$B$5:$B$204,$A170,Deliveries!$H$5:$H$204,"Yes"),0))</f>
        <v/>
      </c>
      <c r="M170" s="17">
        <f>IF($A170="","",SUMIFS(Quality!$E$5:$E$204,Quality!$B$5:$B$204,$A170))</f>
        <v/>
      </c>
      <c r="N170" s="17">
        <f>IF($A170="","",SUMIFS(Quality!$F$5:$F$204,Quality!$B$5:$B$204,$A170))</f>
        <v/>
      </c>
      <c r="O170" s="19">
        <f>IF($A170="","",SUMIFS(Quality!$K$5:$K$204,Quality!$B$5:$B$204,$A170))</f>
        <v/>
      </c>
      <c r="P170" s="20">
        <f>IF($A170="","",SUMIFS(Quality!$L$5:$L$204,Quality!$B$5:$B$204,$A170))</f>
        <v/>
      </c>
      <c r="Q170" s="19">
        <f>IF($A170="","",SUMIFS(Prices!$F$5:$F$204,Prices!$C$5:$C$204,$A170))</f>
        <v/>
      </c>
      <c r="R170" s="17">
        <f>IF($A170="","",COUNTIFS(Prices!$C$5:$C$204,$A170))</f>
        <v/>
      </c>
      <c r="S170" s="21">
        <f>IF($A170="","",IF($J170&gt;=$E$9,"Yes","No - only "&amp;$J170&amp;" so far"))</f>
        <v/>
      </c>
      <c r="T170" s="13" t="n"/>
      <c r="U170" s="13" t="n"/>
      <c r="V170" s="13" t="n"/>
      <c r="W170" s="13" t="n"/>
      <c r="X170" s="13" t="n"/>
      <c r="Y170" s="22" t="n"/>
      <c r="Z170" s="22" t="n"/>
      <c r="AA170" s="13" t="n"/>
    </row>
    <row r="171">
      <c r="A171" s="13" t="n"/>
      <c r="B171" s="9">
        <f>IF($A171="","",IFERROR(COUNTIFS(Deliveries!$B$5:$B$204,$A171,Deliveries!$H$5:$H$204,"No")/COUNTIFS(Deliveries!$B$5:$B$204,$A171),0))</f>
        <v/>
      </c>
      <c r="C171" s="9">
        <f>IF($A171="","",IFERROR(SUMIFS(Quality!$F$5:$F$204,Quality!$B$5:$B$204,$A171)/SUMIFS(Quality!$E$5:$E$204,Quality!$B$5:$B$204,$A171),0))</f>
        <v/>
      </c>
      <c r="D171" s="14">
        <f>IF($A171="","",IFERROR(SUMIFS(Prices!$F$5:$F$204,Prices!$C$5:$C$204,$A171)/SUMIFS(Prices!$J$5:$J$204,Prices!$C$5:$C$204,$A171),1))</f>
        <v/>
      </c>
      <c r="E171" s="15">
        <f>IF($A171="","",ROUND(($G171*$B$5+$H171*$B$6+$I171*$B$7)*100,0))</f>
        <v/>
      </c>
      <c r="F171" s="10">
        <f>IF($A171="","",IF($J171&lt;$E$9,"Not rated",IF($E171&gt;=$E$6,"A",IF($E171&gt;=$E$7,"B",IF($E171&gt;=$E$8,"C","D")))))</f>
        <v/>
      </c>
      <c r="G171" s="16">
        <f>IF($A171="","",$B171)</f>
        <v/>
      </c>
      <c r="H171" s="16">
        <f>IF($A171="","",IFERROR(MAX(0,1-$C171/$E$5),0))</f>
        <v/>
      </c>
      <c r="I171" s="16">
        <f>IF($A171="","",MAX(0,2-$D171))</f>
        <v/>
      </c>
      <c r="J171" s="17">
        <f>IF($A171="","",COUNTIFS(Deliveries!$B$5:$B$204,$A171))</f>
        <v/>
      </c>
      <c r="K171" s="17">
        <f>IF($A171="","",COUNTIFS(Deliveries!$B$5:$B$204,$A171,Deliveries!$H$5:$H$204,"Yes"))</f>
        <v/>
      </c>
      <c r="L171" s="18">
        <f>IF($A171="","",IFERROR(AVERAGEIFS(Deliveries!$I$5:$I$204,Deliveries!$B$5:$B$204,$A171,Deliveries!$H$5:$H$204,"Yes"),0))</f>
        <v/>
      </c>
      <c r="M171" s="17">
        <f>IF($A171="","",SUMIFS(Quality!$E$5:$E$204,Quality!$B$5:$B$204,$A171))</f>
        <v/>
      </c>
      <c r="N171" s="17">
        <f>IF($A171="","",SUMIFS(Quality!$F$5:$F$204,Quality!$B$5:$B$204,$A171))</f>
        <v/>
      </c>
      <c r="O171" s="19">
        <f>IF($A171="","",SUMIFS(Quality!$K$5:$K$204,Quality!$B$5:$B$204,$A171))</f>
        <v/>
      </c>
      <c r="P171" s="20">
        <f>IF($A171="","",SUMIFS(Quality!$L$5:$L$204,Quality!$B$5:$B$204,$A171))</f>
        <v/>
      </c>
      <c r="Q171" s="19">
        <f>IF($A171="","",SUMIFS(Prices!$F$5:$F$204,Prices!$C$5:$C$204,$A171))</f>
        <v/>
      </c>
      <c r="R171" s="17">
        <f>IF($A171="","",COUNTIFS(Prices!$C$5:$C$204,$A171))</f>
        <v/>
      </c>
      <c r="S171" s="21">
        <f>IF($A171="","",IF($J171&gt;=$E$9,"Yes","No - only "&amp;$J171&amp;" so far"))</f>
        <v/>
      </c>
      <c r="T171" s="13" t="n"/>
      <c r="U171" s="13" t="n"/>
      <c r="V171" s="13" t="n"/>
      <c r="W171" s="13" t="n"/>
      <c r="X171" s="13" t="n"/>
      <c r="Y171" s="22" t="n"/>
      <c r="Z171" s="22" t="n"/>
      <c r="AA171" s="13" t="n"/>
    </row>
    <row r="172">
      <c r="A172" s="13" t="n"/>
      <c r="B172" s="9">
        <f>IF($A172="","",IFERROR(COUNTIFS(Deliveries!$B$5:$B$204,$A172,Deliveries!$H$5:$H$204,"No")/COUNTIFS(Deliveries!$B$5:$B$204,$A172),0))</f>
        <v/>
      </c>
      <c r="C172" s="9">
        <f>IF($A172="","",IFERROR(SUMIFS(Quality!$F$5:$F$204,Quality!$B$5:$B$204,$A172)/SUMIFS(Quality!$E$5:$E$204,Quality!$B$5:$B$204,$A172),0))</f>
        <v/>
      </c>
      <c r="D172" s="14">
        <f>IF($A172="","",IFERROR(SUMIFS(Prices!$F$5:$F$204,Prices!$C$5:$C$204,$A172)/SUMIFS(Prices!$J$5:$J$204,Prices!$C$5:$C$204,$A172),1))</f>
        <v/>
      </c>
      <c r="E172" s="15">
        <f>IF($A172="","",ROUND(($G172*$B$5+$H172*$B$6+$I172*$B$7)*100,0))</f>
        <v/>
      </c>
      <c r="F172" s="10">
        <f>IF($A172="","",IF($J172&lt;$E$9,"Not rated",IF($E172&gt;=$E$6,"A",IF($E172&gt;=$E$7,"B",IF($E172&gt;=$E$8,"C","D")))))</f>
        <v/>
      </c>
      <c r="G172" s="16">
        <f>IF($A172="","",$B172)</f>
        <v/>
      </c>
      <c r="H172" s="16">
        <f>IF($A172="","",IFERROR(MAX(0,1-$C172/$E$5),0))</f>
        <v/>
      </c>
      <c r="I172" s="16">
        <f>IF($A172="","",MAX(0,2-$D172))</f>
        <v/>
      </c>
      <c r="J172" s="17">
        <f>IF($A172="","",COUNTIFS(Deliveries!$B$5:$B$204,$A172))</f>
        <v/>
      </c>
      <c r="K172" s="17">
        <f>IF($A172="","",COUNTIFS(Deliveries!$B$5:$B$204,$A172,Deliveries!$H$5:$H$204,"Yes"))</f>
        <v/>
      </c>
      <c r="L172" s="18">
        <f>IF($A172="","",IFERROR(AVERAGEIFS(Deliveries!$I$5:$I$204,Deliveries!$B$5:$B$204,$A172,Deliveries!$H$5:$H$204,"Yes"),0))</f>
        <v/>
      </c>
      <c r="M172" s="17">
        <f>IF($A172="","",SUMIFS(Quality!$E$5:$E$204,Quality!$B$5:$B$204,$A172))</f>
        <v/>
      </c>
      <c r="N172" s="17">
        <f>IF($A172="","",SUMIFS(Quality!$F$5:$F$204,Quality!$B$5:$B$204,$A172))</f>
        <v/>
      </c>
      <c r="O172" s="19">
        <f>IF($A172="","",SUMIFS(Quality!$K$5:$K$204,Quality!$B$5:$B$204,$A172))</f>
        <v/>
      </c>
      <c r="P172" s="20">
        <f>IF($A172="","",SUMIFS(Quality!$L$5:$L$204,Quality!$B$5:$B$204,$A172))</f>
        <v/>
      </c>
      <c r="Q172" s="19">
        <f>IF($A172="","",SUMIFS(Prices!$F$5:$F$204,Prices!$C$5:$C$204,$A172))</f>
        <v/>
      </c>
      <c r="R172" s="17">
        <f>IF($A172="","",COUNTIFS(Prices!$C$5:$C$204,$A172))</f>
        <v/>
      </c>
      <c r="S172" s="21">
        <f>IF($A172="","",IF($J172&gt;=$E$9,"Yes","No - only "&amp;$J172&amp;" so far"))</f>
        <v/>
      </c>
      <c r="T172" s="13" t="n"/>
      <c r="U172" s="13" t="n"/>
      <c r="V172" s="13" t="n"/>
      <c r="W172" s="13" t="n"/>
      <c r="X172" s="13" t="n"/>
      <c r="Y172" s="22" t="n"/>
      <c r="Z172" s="22" t="n"/>
      <c r="AA172" s="13" t="n"/>
    </row>
    <row r="173">
      <c r="A173" s="13" t="n"/>
      <c r="B173" s="9">
        <f>IF($A173="","",IFERROR(COUNTIFS(Deliveries!$B$5:$B$204,$A173,Deliveries!$H$5:$H$204,"No")/COUNTIFS(Deliveries!$B$5:$B$204,$A173),0))</f>
        <v/>
      </c>
      <c r="C173" s="9">
        <f>IF($A173="","",IFERROR(SUMIFS(Quality!$F$5:$F$204,Quality!$B$5:$B$204,$A173)/SUMIFS(Quality!$E$5:$E$204,Quality!$B$5:$B$204,$A173),0))</f>
        <v/>
      </c>
      <c r="D173" s="14">
        <f>IF($A173="","",IFERROR(SUMIFS(Prices!$F$5:$F$204,Prices!$C$5:$C$204,$A173)/SUMIFS(Prices!$J$5:$J$204,Prices!$C$5:$C$204,$A173),1))</f>
        <v/>
      </c>
      <c r="E173" s="15">
        <f>IF($A173="","",ROUND(($G173*$B$5+$H173*$B$6+$I173*$B$7)*100,0))</f>
        <v/>
      </c>
      <c r="F173" s="10">
        <f>IF($A173="","",IF($J173&lt;$E$9,"Not rated",IF($E173&gt;=$E$6,"A",IF($E173&gt;=$E$7,"B",IF($E173&gt;=$E$8,"C","D")))))</f>
        <v/>
      </c>
      <c r="G173" s="16">
        <f>IF($A173="","",$B173)</f>
        <v/>
      </c>
      <c r="H173" s="16">
        <f>IF($A173="","",IFERROR(MAX(0,1-$C173/$E$5),0))</f>
        <v/>
      </c>
      <c r="I173" s="16">
        <f>IF($A173="","",MAX(0,2-$D173))</f>
        <v/>
      </c>
      <c r="J173" s="17">
        <f>IF($A173="","",COUNTIFS(Deliveries!$B$5:$B$204,$A173))</f>
        <v/>
      </c>
      <c r="K173" s="17">
        <f>IF($A173="","",COUNTIFS(Deliveries!$B$5:$B$204,$A173,Deliveries!$H$5:$H$204,"Yes"))</f>
        <v/>
      </c>
      <c r="L173" s="18">
        <f>IF($A173="","",IFERROR(AVERAGEIFS(Deliveries!$I$5:$I$204,Deliveries!$B$5:$B$204,$A173,Deliveries!$H$5:$H$204,"Yes"),0))</f>
        <v/>
      </c>
      <c r="M173" s="17">
        <f>IF($A173="","",SUMIFS(Quality!$E$5:$E$204,Quality!$B$5:$B$204,$A173))</f>
        <v/>
      </c>
      <c r="N173" s="17">
        <f>IF($A173="","",SUMIFS(Quality!$F$5:$F$204,Quality!$B$5:$B$204,$A173))</f>
        <v/>
      </c>
      <c r="O173" s="19">
        <f>IF($A173="","",SUMIFS(Quality!$K$5:$K$204,Quality!$B$5:$B$204,$A173))</f>
        <v/>
      </c>
      <c r="P173" s="20">
        <f>IF($A173="","",SUMIFS(Quality!$L$5:$L$204,Quality!$B$5:$B$204,$A173))</f>
        <v/>
      </c>
      <c r="Q173" s="19">
        <f>IF($A173="","",SUMIFS(Prices!$F$5:$F$204,Prices!$C$5:$C$204,$A173))</f>
        <v/>
      </c>
      <c r="R173" s="17">
        <f>IF($A173="","",COUNTIFS(Prices!$C$5:$C$204,$A173))</f>
        <v/>
      </c>
      <c r="S173" s="21">
        <f>IF($A173="","",IF($J173&gt;=$E$9,"Yes","No - only "&amp;$J173&amp;" so far"))</f>
        <v/>
      </c>
      <c r="T173" s="13" t="n"/>
      <c r="U173" s="13" t="n"/>
      <c r="V173" s="13" t="n"/>
      <c r="W173" s="13" t="n"/>
      <c r="X173" s="13" t="n"/>
      <c r="Y173" s="22" t="n"/>
      <c r="Z173" s="22" t="n"/>
      <c r="AA173" s="13" t="n"/>
    </row>
    <row r="174">
      <c r="A174" s="13" t="n"/>
      <c r="B174" s="9">
        <f>IF($A174="","",IFERROR(COUNTIFS(Deliveries!$B$5:$B$204,$A174,Deliveries!$H$5:$H$204,"No")/COUNTIFS(Deliveries!$B$5:$B$204,$A174),0))</f>
        <v/>
      </c>
      <c r="C174" s="9">
        <f>IF($A174="","",IFERROR(SUMIFS(Quality!$F$5:$F$204,Quality!$B$5:$B$204,$A174)/SUMIFS(Quality!$E$5:$E$204,Quality!$B$5:$B$204,$A174),0))</f>
        <v/>
      </c>
      <c r="D174" s="14">
        <f>IF($A174="","",IFERROR(SUMIFS(Prices!$F$5:$F$204,Prices!$C$5:$C$204,$A174)/SUMIFS(Prices!$J$5:$J$204,Prices!$C$5:$C$204,$A174),1))</f>
        <v/>
      </c>
      <c r="E174" s="15">
        <f>IF($A174="","",ROUND(($G174*$B$5+$H174*$B$6+$I174*$B$7)*100,0))</f>
        <v/>
      </c>
      <c r="F174" s="10">
        <f>IF($A174="","",IF($J174&lt;$E$9,"Not rated",IF($E174&gt;=$E$6,"A",IF($E174&gt;=$E$7,"B",IF($E174&gt;=$E$8,"C","D")))))</f>
        <v/>
      </c>
      <c r="G174" s="16">
        <f>IF($A174="","",$B174)</f>
        <v/>
      </c>
      <c r="H174" s="16">
        <f>IF($A174="","",IFERROR(MAX(0,1-$C174/$E$5),0))</f>
        <v/>
      </c>
      <c r="I174" s="16">
        <f>IF($A174="","",MAX(0,2-$D174))</f>
        <v/>
      </c>
      <c r="J174" s="17">
        <f>IF($A174="","",COUNTIFS(Deliveries!$B$5:$B$204,$A174))</f>
        <v/>
      </c>
      <c r="K174" s="17">
        <f>IF($A174="","",COUNTIFS(Deliveries!$B$5:$B$204,$A174,Deliveries!$H$5:$H$204,"Yes"))</f>
        <v/>
      </c>
      <c r="L174" s="18">
        <f>IF($A174="","",IFERROR(AVERAGEIFS(Deliveries!$I$5:$I$204,Deliveries!$B$5:$B$204,$A174,Deliveries!$H$5:$H$204,"Yes"),0))</f>
        <v/>
      </c>
      <c r="M174" s="17">
        <f>IF($A174="","",SUMIFS(Quality!$E$5:$E$204,Quality!$B$5:$B$204,$A174))</f>
        <v/>
      </c>
      <c r="N174" s="17">
        <f>IF($A174="","",SUMIFS(Quality!$F$5:$F$204,Quality!$B$5:$B$204,$A174))</f>
        <v/>
      </c>
      <c r="O174" s="19">
        <f>IF($A174="","",SUMIFS(Quality!$K$5:$K$204,Quality!$B$5:$B$204,$A174))</f>
        <v/>
      </c>
      <c r="P174" s="20">
        <f>IF($A174="","",SUMIFS(Quality!$L$5:$L$204,Quality!$B$5:$B$204,$A174))</f>
        <v/>
      </c>
      <c r="Q174" s="19">
        <f>IF($A174="","",SUMIFS(Prices!$F$5:$F$204,Prices!$C$5:$C$204,$A174))</f>
        <v/>
      </c>
      <c r="R174" s="17">
        <f>IF($A174="","",COUNTIFS(Prices!$C$5:$C$204,$A174))</f>
        <v/>
      </c>
      <c r="S174" s="21">
        <f>IF($A174="","",IF($J174&gt;=$E$9,"Yes","No - only "&amp;$J174&amp;" so far"))</f>
        <v/>
      </c>
      <c r="T174" s="13" t="n"/>
      <c r="U174" s="13" t="n"/>
      <c r="V174" s="13" t="n"/>
      <c r="W174" s="13" t="n"/>
      <c r="X174" s="13" t="n"/>
      <c r="Y174" s="22" t="n"/>
      <c r="Z174" s="22" t="n"/>
      <c r="AA174" s="13" t="n"/>
    </row>
    <row r="175">
      <c r="A175" s="13" t="n"/>
      <c r="B175" s="9">
        <f>IF($A175="","",IFERROR(COUNTIFS(Deliveries!$B$5:$B$204,$A175,Deliveries!$H$5:$H$204,"No")/COUNTIFS(Deliveries!$B$5:$B$204,$A175),0))</f>
        <v/>
      </c>
      <c r="C175" s="9">
        <f>IF($A175="","",IFERROR(SUMIFS(Quality!$F$5:$F$204,Quality!$B$5:$B$204,$A175)/SUMIFS(Quality!$E$5:$E$204,Quality!$B$5:$B$204,$A175),0))</f>
        <v/>
      </c>
      <c r="D175" s="14">
        <f>IF($A175="","",IFERROR(SUMIFS(Prices!$F$5:$F$204,Prices!$C$5:$C$204,$A175)/SUMIFS(Prices!$J$5:$J$204,Prices!$C$5:$C$204,$A175),1))</f>
        <v/>
      </c>
      <c r="E175" s="15">
        <f>IF($A175="","",ROUND(($G175*$B$5+$H175*$B$6+$I175*$B$7)*100,0))</f>
        <v/>
      </c>
      <c r="F175" s="10">
        <f>IF($A175="","",IF($J175&lt;$E$9,"Not rated",IF($E175&gt;=$E$6,"A",IF($E175&gt;=$E$7,"B",IF($E175&gt;=$E$8,"C","D")))))</f>
        <v/>
      </c>
      <c r="G175" s="16">
        <f>IF($A175="","",$B175)</f>
        <v/>
      </c>
      <c r="H175" s="16">
        <f>IF($A175="","",IFERROR(MAX(0,1-$C175/$E$5),0))</f>
        <v/>
      </c>
      <c r="I175" s="16">
        <f>IF($A175="","",MAX(0,2-$D175))</f>
        <v/>
      </c>
      <c r="J175" s="17">
        <f>IF($A175="","",COUNTIFS(Deliveries!$B$5:$B$204,$A175))</f>
        <v/>
      </c>
      <c r="K175" s="17">
        <f>IF($A175="","",COUNTIFS(Deliveries!$B$5:$B$204,$A175,Deliveries!$H$5:$H$204,"Yes"))</f>
        <v/>
      </c>
      <c r="L175" s="18">
        <f>IF($A175="","",IFERROR(AVERAGEIFS(Deliveries!$I$5:$I$204,Deliveries!$B$5:$B$204,$A175,Deliveries!$H$5:$H$204,"Yes"),0))</f>
        <v/>
      </c>
      <c r="M175" s="17">
        <f>IF($A175="","",SUMIFS(Quality!$E$5:$E$204,Quality!$B$5:$B$204,$A175))</f>
        <v/>
      </c>
      <c r="N175" s="17">
        <f>IF($A175="","",SUMIFS(Quality!$F$5:$F$204,Quality!$B$5:$B$204,$A175))</f>
        <v/>
      </c>
      <c r="O175" s="19">
        <f>IF($A175="","",SUMIFS(Quality!$K$5:$K$204,Quality!$B$5:$B$204,$A175))</f>
        <v/>
      </c>
      <c r="P175" s="20">
        <f>IF($A175="","",SUMIFS(Quality!$L$5:$L$204,Quality!$B$5:$B$204,$A175))</f>
        <v/>
      </c>
      <c r="Q175" s="19">
        <f>IF($A175="","",SUMIFS(Prices!$F$5:$F$204,Prices!$C$5:$C$204,$A175))</f>
        <v/>
      </c>
      <c r="R175" s="17">
        <f>IF($A175="","",COUNTIFS(Prices!$C$5:$C$204,$A175))</f>
        <v/>
      </c>
      <c r="S175" s="21">
        <f>IF($A175="","",IF($J175&gt;=$E$9,"Yes","No - only "&amp;$J175&amp;" so far"))</f>
        <v/>
      </c>
      <c r="T175" s="13" t="n"/>
      <c r="U175" s="13" t="n"/>
      <c r="V175" s="13" t="n"/>
      <c r="W175" s="13" t="n"/>
      <c r="X175" s="13" t="n"/>
      <c r="Y175" s="22" t="n"/>
      <c r="Z175" s="22" t="n"/>
      <c r="AA175" s="13" t="n"/>
    </row>
    <row r="176">
      <c r="A176" s="13" t="n"/>
      <c r="B176" s="9">
        <f>IF($A176="","",IFERROR(COUNTIFS(Deliveries!$B$5:$B$204,$A176,Deliveries!$H$5:$H$204,"No")/COUNTIFS(Deliveries!$B$5:$B$204,$A176),0))</f>
        <v/>
      </c>
      <c r="C176" s="9">
        <f>IF($A176="","",IFERROR(SUMIFS(Quality!$F$5:$F$204,Quality!$B$5:$B$204,$A176)/SUMIFS(Quality!$E$5:$E$204,Quality!$B$5:$B$204,$A176),0))</f>
        <v/>
      </c>
      <c r="D176" s="14">
        <f>IF($A176="","",IFERROR(SUMIFS(Prices!$F$5:$F$204,Prices!$C$5:$C$204,$A176)/SUMIFS(Prices!$J$5:$J$204,Prices!$C$5:$C$204,$A176),1))</f>
        <v/>
      </c>
      <c r="E176" s="15">
        <f>IF($A176="","",ROUND(($G176*$B$5+$H176*$B$6+$I176*$B$7)*100,0))</f>
        <v/>
      </c>
      <c r="F176" s="10">
        <f>IF($A176="","",IF($J176&lt;$E$9,"Not rated",IF($E176&gt;=$E$6,"A",IF($E176&gt;=$E$7,"B",IF($E176&gt;=$E$8,"C","D")))))</f>
        <v/>
      </c>
      <c r="G176" s="16">
        <f>IF($A176="","",$B176)</f>
        <v/>
      </c>
      <c r="H176" s="16">
        <f>IF($A176="","",IFERROR(MAX(0,1-$C176/$E$5),0))</f>
        <v/>
      </c>
      <c r="I176" s="16">
        <f>IF($A176="","",MAX(0,2-$D176))</f>
        <v/>
      </c>
      <c r="J176" s="17">
        <f>IF($A176="","",COUNTIFS(Deliveries!$B$5:$B$204,$A176))</f>
        <v/>
      </c>
      <c r="K176" s="17">
        <f>IF($A176="","",COUNTIFS(Deliveries!$B$5:$B$204,$A176,Deliveries!$H$5:$H$204,"Yes"))</f>
        <v/>
      </c>
      <c r="L176" s="18">
        <f>IF($A176="","",IFERROR(AVERAGEIFS(Deliveries!$I$5:$I$204,Deliveries!$B$5:$B$204,$A176,Deliveries!$H$5:$H$204,"Yes"),0))</f>
        <v/>
      </c>
      <c r="M176" s="17">
        <f>IF($A176="","",SUMIFS(Quality!$E$5:$E$204,Quality!$B$5:$B$204,$A176))</f>
        <v/>
      </c>
      <c r="N176" s="17">
        <f>IF($A176="","",SUMIFS(Quality!$F$5:$F$204,Quality!$B$5:$B$204,$A176))</f>
        <v/>
      </c>
      <c r="O176" s="19">
        <f>IF($A176="","",SUMIFS(Quality!$K$5:$K$204,Quality!$B$5:$B$204,$A176))</f>
        <v/>
      </c>
      <c r="P176" s="20">
        <f>IF($A176="","",SUMIFS(Quality!$L$5:$L$204,Quality!$B$5:$B$204,$A176))</f>
        <v/>
      </c>
      <c r="Q176" s="19">
        <f>IF($A176="","",SUMIFS(Prices!$F$5:$F$204,Prices!$C$5:$C$204,$A176))</f>
        <v/>
      </c>
      <c r="R176" s="17">
        <f>IF($A176="","",COUNTIFS(Prices!$C$5:$C$204,$A176))</f>
        <v/>
      </c>
      <c r="S176" s="21">
        <f>IF($A176="","",IF($J176&gt;=$E$9,"Yes","No - only "&amp;$J176&amp;" so far"))</f>
        <v/>
      </c>
      <c r="T176" s="13" t="n"/>
      <c r="U176" s="13" t="n"/>
      <c r="V176" s="13" t="n"/>
      <c r="W176" s="13" t="n"/>
      <c r="X176" s="13" t="n"/>
      <c r="Y176" s="22" t="n"/>
      <c r="Z176" s="22" t="n"/>
      <c r="AA176" s="13" t="n"/>
    </row>
    <row r="177">
      <c r="A177" s="13" t="n"/>
      <c r="B177" s="9">
        <f>IF($A177="","",IFERROR(COUNTIFS(Deliveries!$B$5:$B$204,$A177,Deliveries!$H$5:$H$204,"No")/COUNTIFS(Deliveries!$B$5:$B$204,$A177),0))</f>
        <v/>
      </c>
      <c r="C177" s="9">
        <f>IF($A177="","",IFERROR(SUMIFS(Quality!$F$5:$F$204,Quality!$B$5:$B$204,$A177)/SUMIFS(Quality!$E$5:$E$204,Quality!$B$5:$B$204,$A177),0))</f>
        <v/>
      </c>
      <c r="D177" s="14">
        <f>IF($A177="","",IFERROR(SUMIFS(Prices!$F$5:$F$204,Prices!$C$5:$C$204,$A177)/SUMIFS(Prices!$J$5:$J$204,Prices!$C$5:$C$204,$A177),1))</f>
        <v/>
      </c>
      <c r="E177" s="15">
        <f>IF($A177="","",ROUND(($G177*$B$5+$H177*$B$6+$I177*$B$7)*100,0))</f>
        <v/>
      </c>
      <c r="F177" s="10">
        <f>IF($A177="","",IF($J177&lt;$E$9,"Not rated",IF($E177&gt;=$E$6,"A",IF($E177&gt;=$E$7,"B",IF($E177&gt;=$E$8,"C","D")))))</f>
        <v/>
      </c>
      <c r="G177" s="16">
        <f>IF($A177="","",$B177)</f>
        <v/>
      </c>
      <c r="H177" s="16">
        <f>IF($A177="","",IFERROR(MAX(0,1-$C177/$E$5),0))</f>
        <v/>
      </c>
      <c r="I177" s="16">
        <f>IF($A177="","",MAX(0,2-$D177))</f>
        <v/>
      </c>
      <c r="J177" s="17">
        <f>IF($A177="","",COUNTIFS(Deliveries!$B$5:$B$204,$A177))</f>
        <v/>
      </c>
      <c r="K177" s="17">
        <f>IF($A177="","",COUNTIFS(Deliveries!$B$5:$B$204,$A177,Deliveries!$H$5:$H$204,"Yes"))</f>
        <v/>
      </c>
      <c r="L177" s="18">
        <f>IF($A177="","",IFERROR(AVERAGEIFS(Deliveries!$I$5:$I$204,Deliveries!$B$5:$B$204,$A177,Deliveries!$H$5:$H$204,"Yes"),0))</f>
        <v/>
      </c>
      <c r="M177" s="17">
        <f>IF($A177="","",SUMIFS(Quality!$E$5:$E$204,Quality!$B$5:$B$204,$A177))</f>
        <v/>
      </c>
      <c r="N177" s="17">
        <f>IF($A177="","",SUMIFS(Quality!$F$5:$F$204,Quality!$B$5:$B$204,$A177))</f>
        <v/>
      </c>
      <c r="O177" s="19">
        <f>IF($A177="","",SUMIFS(Quality!$K$5:$K$204,Quality!$B$5:$B$204,$A177))</f>
        <v/>
      </c>
      <c r="P177" s="20">
        <f>IF($A177="","",SUMIFS(Quality!$L$5:$L$204,Quality!$B$5:$B$204,$A177))</f>
        <v/>
      </c>
      <c r="Q177" s="19">
        <f>IF($A177="","",SUMIFS(Prices!$F$5:$F$204,Prices!$C$5:$C$204,$A177))</f>
        <v/>
      </c>
      <c r="R177" s="17">
        <f>IF($A177="","",COUNTIFS(Prices!$C$5:$C$204,$A177))</f>
        <v/>
      </c>
      <c r="S177" s="21">
        <f>IF($A177="","",IF($J177&gt;=$E$9,"Yes","No - only "&amp;$J177&amp;" so far"))</f>
        <v/>
      </c>
      <c r="T177" s="13" t="n"/>
      <c r="U177" s="13" t="n"/>
      <c r="V177" s="13" t="n"/>
      <c r="W177" s="13" t="n"/>
      <c r="X177" s="13" t="n"/>
      <c r="Y177" s="22" t="n"/>
      <c r="Z177" s="22" t="n"/>
      <c r="AA177" s="13" t="n"/>
    </row>
    <row r="178">
      <c r="A178" s="13" t="n"/>
      <c r="B178" s="9">
        <f>IF($A178="","",IFERROR(COUNTIFS(Deliveries!$B$5:$B$204,$A178,Deliveries!$H$5:$H$204,"No")/COUNTIFS(Deliveries!$B$5:$B$204,$A178),0))</f>
        <v/>
      </c>
      <c r="C178" s="9">
        <f>IF($A178="","",IFERROR(SUMIFS(Quality!$F$5:$F$204,Quality!$B$5:$B$204,$A178)/SUMIFS(Quality!$E$5:$E$204,Quality!$B$5:$B$204,$A178),0))</f>
        <v/>
      </c>
      <c r="D178" s="14">
        <f>IF($A178="","",IFERROR(SUMIFS(Prices!$F$5:$F$204,Prices!$C$5:$C$204,$A178)/SUMIFS(Prices!$J$5:$J$204,Prices!$C$5:$C$204,$A178),1))</f>
        <v/>
      </c>
      <c r="E178" s="15">
        <f>IF($A178="","",ROUND(($G178*$B$5+$H178*$B$6+$I178*$B$7)*100,0))</f>
        <v/>
      </c>
      <c r="F178" s="10">
        <f>IF($A178="","",IF($J178&lt;$E$9,"Not rated",IF($E178&gt;=$E$6,"A",IF($E178&gt;=$E$7,"B",IF($E178&gt;=$E$8,"C","D")))))</f>
        <v/>
      </c>
      <c r="G178" s="16">
        <f>IF($A178="","",$B178)</f>
        <v/>
      </c>
      <c r="H178" s="16">
        <f>IF($A178="","",IFERROR(MAX(0,1-$C178/$E$5),0))</f>
        <v/>
      </c>
      <c r="I178" s="16">
        <f>IF($A178="","",MAX(0,2-$D178))</f>
        <v/>
      </c>
      <c r="J178" s="17">
        <f>IF($A178="","",COUNTIFS(Deliveries!$B$5:$B$204,$A178))</f>
        <v/>
      </c>
      <c r="K178" s="17">
        <f>IF($A178="","",COUNTIFS(Deliveries!$B$5:$B$204,$A178,Deliveries!$H$5:$H$204,"Yes"))</f>
        <v/>
      </c>
      <c r="L178" s="18">
        <f>IF($A178="","",IFERROR(AVERAGEIFS(Deliveries!$I$5:$I$204,Deliveries!$B$5:$B$204,$A178,Deliveries!$H$5:$H$204,"Yes"),0))</f>
        <v/>
      </c>
      <c r="M178" s="17">
        <f>IF($A178="","",SUMIFS(Quality!$E$5:$E$204,Quality!$B$5:$B$204,$A178))</f>
        <v/>
      </c>
      <c r="N178" s="17">
        <f>IF($A178="","",SUMIFS(Quality!$F$5:$F$204,Quality!$B$5:$B$204,$A178))</f>
        <v/>
      </c>
      <c r="O178" s="19">
        <f>IF($A178="","",SUMIFS(Quality!$K$5:$K$204,Quality!$B$5:$B$204,$A178))</f>
        <v/>
      </c>
      <c r="P178" s="20">
        <f>IF($A178="","",SUMIFS(Quality!$L$5:$L$204,Quality!$B$5:$B$204,$A178))</f>
        <v/>
      </c>
      <c r="Q178" s="19">
        <f>IF($A178="","",SUMIFS(Prices!$F$5:$F$204,Prices!$C$5:$C$204,$A178))</f>
        <v/>
      </c>
      <c r="R178" s="17">
        <f>IF($A178="","",COUNTIFS(Prices!$C$5:$C$204,$A178))</f>
        <v/>
      </c>
      <c r="S178" s="21">
        <f>IF($A178="","",IF($J178&gt;=$E$9,"Yes","No - only "&amp;$J178&amp;" so far"))</f>
        <v/>
      </c>
      <c r="T178" s="13" t="n"/>
      <c r="U178" s="13" t="n"/>
      <c r="V178" s="13" t="n"/>
      <c r="W178" s="13" t="n"/>
      <c r="X178" s="13" t="n"/>
      <c r="Y178" s="22" t="n"/>
      <c r="Z178" s="22" t="n"/>
      <c r="AA178" s="13" t="n"/>
    </row>
    <row r="179">
      <c r="A179" s="13" t="n"/>
      <c r="B179" s="9">
        <f>IF($A179="","",IFERROR(COUNTIFS(Deliveries!$B$5:$B$204,$A179,Deliveries!$H$5:$H$204,"No")/COUNTIFS(Deliveries!$B$5:$B$204,$A179),0))</f>
        <v/>
      </c>
      <c r="C179" s="9">
        <f>IF($A179="","",IFERROR(SUMIFS(Quality!$F$5:$F$204,Quality!$B$5:$B$204,$A179)/SUMIFS(Quality!$E$5:$E$204,Quality!$B$5:$B$204,$A179),0))</f>
        <v/>
      </c>
      <c r="D179" s="14">
        <f>IF($A179="","",IFERROR(SUMIFS(Prices!$F$5:$F$204,Prices!$C$5:$C$204,$A179)/SUMIFS(Prices!$J$5:$J$204,Prices!$C$5:$C$204,$A179),1))</f>
        <v/>
      </c>
      <c r="E179" s="15">
        <f>IF($A179="","",ROUND(($G179*$B$5+$H179*$B$6+$I179*$B$7)*100,0))</f>
        <v/>
      </c>
      <c r="F179" s="10">
        <f>IF($A179="","",IF($J179&lt;$E$9,"Not rated",IF($E179&gt;=$E$6,"A",IF($E179&gt;=$E$7,"B",IF($E179&gt;=$E$8,"C","D")))))</f>
        <v/>
      </c>
      <c r="G179" s="16">
        <f>IF($A179="","",$B179)</f>
        <v/>
      </c>
      <c r="H179" s="16">
        <f>IF($A179="","",IFERROR(MAX(0,1-$C179/$E$5),0))</f>
        <v/>
      </c>
      <c r="I179" s="16">
        <f>IF($A179="","",MAX(0,2-$D179))</f>
        <v/>
      </c>
      <c r="J179" s="17">
        <f>IF($A179="","",COUNTIFS(Deliveries!$B$5:$B$204,$A179))</f>
        <v/>
      </c>
      <c r="K179" s="17">
        <f>IF($A179="","",COUNTIFS(Deliveries!$B$5:$B$204,$A179,Deliveries!$H$5:$H$204,"Yes"))</f>
        <v/>
      </c>
      <c r="L179" s="18">
        <f>IF($A179="","",IFERROR(AVERAGEIFS(Deliveries!$I$5:$I$204,Deliveries!$B$5:$B$204,$A179,Deliveries!$H$5:$H$204,"Yes"),0))</f>
        <v/>
      </c>
      <c r="M179" s="17">
        <f>IF($A179="","",SUMIFS(Quality!$E$5:$E$204,Quality!$B$5:$B$204,$A179))</f>
        <v/>
      </c>
      <c r="N179" s="17">
        <f>IF($A179="","",SUMIFS(Quality!$F$5:$F$204,Quality!$B$5:$B$204,$A179))</f>
        <v/>
      </c>
      <c r="O179" s="19">
        <f>IF($A179="","",SUMIFS(Quality!$K$5:$K$204,Quality!$B$5:$B$204,$A179))</f>
        <v/>
      </c>
      <c r="P179" s="20">
        <f>IF($A179="","",SUMIFS(Quality!$L$5:$L$204,Quality!$B$5:$B$204,$A179))</f>
        <v/>
      </c>
      <c r="Q179" s="19">
        <f>IF($A179="","",SUMIFS(Prices!$F$5:$F$204,Prices!$C$5:$C$204,$A179))</f>
        <v/>
      </c>
      <c r="R179" s="17">
        <f>IF($A179="","",COUNTIFS(Prices!$C$5:$C$204,$A179))</f>
        <v/>
      </c>
      <c r="S179" s="21">
        <f>IF($A179="","",IF($J179&gt;=$E$9,"Yes","No - only "&amp;$J179&amp;" so far"))</f>
        <v/>
      </c>
      <c r="T179" s="13" t="n"/>
      <c r="U179" s="13" t="n"/>
      <c r="V179" s="13" t="n"/>
      <c r="W179" s="13" t="n"/>
      <c r="X179" s="13" t="n"/>
      <c r="Y179" s="22" t="n"/>
      <c r="Z179" s="22" t="n"/>
      <c r="AA179" s="13" t="n"/>
    </row>
    <row r="180">
      <c r="A180" s="13" t="n"/>
      <c r="B180" s="9">
        <f>IF($A180="","",IFERROR(COUNTIFS(Deliveries!$B$5:$B$204,$A180,Deliveries!$H$5:$H$204,"No")/COUNTIFS(Deliveries!$B$5:$B$204,$A180),0))</f>
        <v/>
      </c>
      <c r="C180" s="9">
        <f>IF($A180="","",IFERROR(SUMIFS(Quality!$F$5:$F$204,Quality!$B$5:$B$204,$A180)/SUMIFS(Quality!$E$5:$E$204,Quality!$B$5:$B$204,$A180),0))</f>
        <v/>
      </c>
      <c r="D180" s="14">
        <f>IF($A180="","",IFERROR(SUMIFS(Prices!$F$5:$F$204,Prices!$C$5:$C$204,$A180)/SUMIFS(Prices!$J$5:$J$204,Prices!$C$5:$C$204,$A180),1))</f>
        <v/>
      </c>
      <c r="E180" s="15">
        <f>IF($A180="","",ROUND(($G180*$B$5+$H180*$B$6+$I180*$B$7)*100,0))</f>
        <v/>
      </c>
      <c r="F180" s="10">
        <f>IF($A180="","",IF($J180&lt;$E$9,"Not rated",IF($E180&gt;=$E$6,"A",IF($E180&gt;=$E$7,"B",IF($E180&gt;=$E$8,"C","D")))))</f>
        <v/>
      </c>
      <c r="G180" s="16">
        <f>IF($A180="","",$B180)</f>
        <v/>
      </c>
      <c r="H180" s="16">
        <f>IF($A180="","",IFERROR(MAX(0,1-$C180/$E$5),0))</f>
        <v/>
      </c>
      <c r="I180" s="16">
        <f>IF($A180="","",MAX(0,2-$D180))</f>
        <v/>
      </c>
      <c r="J180" s="17">
        <f>IF($A180="","",COUNTIFS(Deliveries!$B$5:$B$204,$A180))</f>
        <v/>
      </c>
      <c r="K180" s="17">
        <f>IF($A180="","",COUNTIFS(Deliveries!$B$5:$B$204,$A180,Deliveries!$H$5:$H$204,"Yes"))</f>
        <v/>
      </c>
      <c r="L180" s="18">
        <f>IF($A180="","",IFERROR(AVERAGEIFS(Deliveries!$I$5:$I$204,Deliveries!$B$5:$B$204,$A180,Deliveries!$H$5:$H$204,"Yes"),0))</f>
        <v/>
      </c>
      <c r="M180" s="17">
        <f>IF($A180="","",SUMIFS(Quality!$E$5:$E$204,Quality!$B$5:$B$204,$A180))</f>
        <v/>
      </c>
      <c r="N180" s="17">
        <f>IF($A180="","",SUMIFS(Quality!$F$5:$F$204,Quality!$B$5:$B$204,$A180))</f>
        <v/>
      </c>
      <c r="O180" s="19">
        <f>IF($A180="","",SUMIFS(Quality!$K$5:$K$204,Quality!$B$5:$B$204,$A180))</f>
        <v/>
      </c>
      <c r="P180" s="20">
        <f>IF($A180="","",SUMIFS(Quality!$L$5:$L$204,Quality!$B$5:$B$204,$A180))</f>
        <v/>
      </c>
      <c r="Q180" s="19">
        <f>IF($A180="","",SUMIFS(Prices!$F$5:$F$204,Prices!$C$5:$C$204,$A180))</f>
        <v/>
      </c>
      <c r="R180" s="17">
        <f>IF($A180="","",COUNTIFS(Prices!$C$5:$C$204,$A180))</f>
        <v/>
      </c>
      <c r="S180" s="21">
        <f>IF($A180="","",IF($J180&gt;=$E$9,"Yes","No - only "&amp;$J180&amp;" so far"))</f>
        <v/>
      </c>
      <c r="T180" s="13" t="n"/>
      <c r="U180" s="13" t="n"/>
      <c r="V180" s="13" t="n"/>
      <c r="W180" s="13" t="n"/>
      <c r="X180" s="13" t="n"/>
      <c r="Y180" s="22" t="n"/>
      <c r="Z180" s="22" t="n"/>
      <c r="AA180" s="13" t="n"/>
    </row>
    <row r="181">
      <c r="A181" s="13" t="n"/>
      <c r="B181" s="9">
        <f>IF($A181="","",IFERROR(COUNTIFS(Deliveries!$B$5:$B$204,$A181,Deliveries!$H$5:$H$204,"No")/COUNTIFS(Deliveries!$B$5:$B$204,$A181),0))</f>
        <v/>
      </c>
      <c r="C181" s="9">
        <f>IF($A181="","",IFERROR(SUMIFS(Quality!$F$5:$F$204,Quality!$B$5:$B$204,$A181)/SUMIFS(Quality!$E$5:$E$204,Quality!$B$5:$B$204,$A181),0))</f>
        <v/>
      </c>
      <c r="D181" s="14">
        <f>IF($A181="","",IFERROR(SUMIFS(Prices!$F$5:$F$204,Prices!$C$5:$C$204,$A181)/SUMIFS(Prices!$J$5:$J$204,Prices!$C$5:$C$204,$A181),1))</f>
        <v/>
      </c>
      <c r="E181" s="15">
        <f>IF($A181="","",ROUND(($G181*$B$5+$H181*$B$6+$I181*$B$7)*100,0))</f>
        <v/>
      </c>
      <c r="F181" s="10">
        <f>IF($A181="","",IF($J181&lt;$E$9,"Not rated",IF($E181&gt;=$E$6,"A",IF($E181&gt;=$E$7,"B",IF($E181&gt;=$E$8,"C","D")))))</f>
        <v/>
      </c>
      <c r="G181" s="16">
        <f>IF($A181="","",$B181)</f>
        <v/>
      </c>
      <c r="H181" s="16">
        <f>IF($A181="","",IFERROR(MAX(0,1-$C181/$E$5),0))</f>
        <v/>
      </c>
      <c r="I181" s="16">
        <f>IF($A181="","",MAX(0,2-$D181))</f>
        <v/>
      </c>
      <c r="J181" s="17">
        <f>IF($A181="","",COUNTIFS(Deliveries!$B$5:$B$204,$A181))</f>
        <v/>
      </c>
      <c r="K181" s="17">
        <f>IF($A181="","",COUNTIFS(Deliveries!$B$5:$B$204,$A181,Deliveries!$H$5:$H$204,"Yes"))</f>
        <v/>
      </c>
      <c r="L181" s="18">
        <f>IF($A181="","",IFERROR(AVERAGEIFS(Deliveries!$I$5:$I$204,Deliveries!$B$5:$B$204,$A181,Deliveries!$H$5:$H$204,"Yes"),0))</f>
        <v/>
      </c>
      <c r="M181" s="17">
        <f>IF($A181="","",SUMIFS(Quality!$E$5:$E$204,Quality!$B$5:$B$204,$A181))</f>
        <v/>
      </c>
      <c r="N181" s="17">
        <f>IF($A181="","",SUMIFS(Quality!$F$5:$F$204,Quality!$B$5:$B$204,$A181))</f>
        <v/>
      </c>
      <c r="O181" s="19">
        <f>IF($A181="","",SUMIFS(Quality!$K$5:$K$204,Quality!$B$5:$B$204,$A181))</f>
        <v/>
      </c>
      <c r="P181" s="20">
        <f>IF($A181="","",SUMIFS(Quality!$L$5:$L$204,Quality!$B$5:$B$204,$A181))</f>
        <v/>
      </c>
      <c r="Q181" s="19">
        <f>IF($A181="","",SUMIFS(Prices!$F$5:$F$204,Prices!$C$5:$C$204,$A181))</f>
        <v/>
      </c>
      <c r="R181" s="17">
        <f>IF($A181="","",COUNTIFS(Prices!$C$5:$C$204,$A181))</f>
        <v/>
      </c>
      <c r="S181" s="21">
        <f>IF($A181="","",IF($J181&gt;=$E$9,"Yes","No - only "&amp;$J181&amp;" so far"))</f>
        <v/>
      </c>
      <c r="T181" s="13" t="n"/>
      <c r="U181" s="13" t="n"/>
      <c r="V181" s="13" t="n"/>
      <c r="W181" s="13" t="n"/>
      <c r="X181" s="13" t="n"/>
      <c r="Y181" s="22" t="n"/>
      <c r="Z181" s="22" t="n"/>
      <c r="AA181" s="13" t="n"/>
    </row>
    <row r="182">
      <c r="A182" s="13" t="n"/>
      <c r="B182" s="9">
        <f>IF($A182="","",IFERROR(COUNTIFS(Deliveries!$B$5:$B$204,$A182,Deliveries!$H$5:$H$204,"No")/COUNTIFS(Deliveries!$B$5:$B$204,$A182),0))</f>
        <v/>
      </c>
      <c r="C182" s="9">
        <f>IF($A182="","",IFERROR(SUMIFS(Quality!$F$5:$F$204,Quality!$B$5:$B$204,$A182)/SUMIFS(Quality!$E$5:$E$204,Quality!$B$5:$B$204,$A182),0))</f>
        <v/>
      </c>
      <c r="D182" s="14">
        <f>IF($A182="","",IFERROR(SUMIFS(Prices!$F$5:$F$204,Prices!$C$5:$C$204,$A182)/SUMIFS(Prices!$J$5:$J$204,Prices!$C$5:$C$204,$A182),1))</f>
        <v/>
      </c>
      <c r="E182" s="15">
        <f>IF($A182="","",ROUND(($G182*$B$5+$H182*$B$6+$I182*$B$7)*100,0))</f>
        <v/>
      </c>
      <c r="F182" s="10">
        <f>IF($A182="","",IF($J182&lt;$E$9,"Not rated",IF($E182&gt;=$E$6,"A",IF($E182&gt;=$E$7,"B",IF($E182&gt;=$E$8,"C","D")))))</f>
        <v/>
      </c>
      <c r="G182" s="16">
        <f>IF($A182="","",$B182)</f>
        <v/>
      </c>
      <c r="H182" s="16">
        <f>IF($A182="","",IFERROR(MAX(0,1-$C182/$E$5),0))</f>
        <v/>
      </c>
      <c r="I182" s="16">
        <f>IF($A182="","",MAX(0,2-$D182))</f>
        <v/>
      </c>
      <c r="J182" s="17">
        <f>IF($A182="","",COUNTIFS(Deliveries!$B$5:$B$204,$A182))</f>
        <v/>
      </c>
      <c r="K182" s="17">
        <f>IF($A182="","",COUNTIFS(Deliveries!$B$5:$B$204,$A182,Deliveries!$H$5:$H$204,"Yes"))</f>
        <v/>
      </c>
      <c r="L182" s="18">
        <f>IF($A182="","",IFERROR(AVERAGEIFS(Deliveries!$I$5:$I$204,Deliveries!$B$5:$B$204,$A182,Deliveries!$H$5:$H$204,"Yes"),0))</f>
        <v/>
      </c>
      <c r="M182" s="17">
        <f>IF($A182="","",SUMIFS(Quality!$E$5:$E$204,Quality!$B$5:$B$204,$A182))</f>
        <v/>
      </c>
      <c r="N182" s="17">
        <f>IF($A182="","",SUMIFS(Quality!$F$5:$F$204,Quality!$B$5:$B$204,$A182))</f>
        <v/>
      </c>
      <c r="O182" s="19">
        <f>IF($A182="","",SUMIFS(Quality!$K$5:$K$204,Quality!$B$5:$B$204,$A182))</f>
        <v/>
      </c>
      <c r="P182" s="20">
        <f>IF($A182="","",SUMIFS(Quality!$L$5:$L$204,Quality!$B$5:$B$204,$A182))</f>
        <v/>
      </c>
      <c r="Q182" s="19">
        <f>IF($A182="","",SUMIFS(Prices!$F$5:$F$204,Prices!$C$5:$C$204,$A182))</f>
        <v/>
      </c>
      <c r="R182" s="17">
        <f>IF($A182="","",COUNTIFS(Prices!$C$5:$C$204,$A182))</f>
        <v/>
      </c>
      <c r="S182" s="21">
        <f>IF($A182="","",IF($J182&gt;=$E$9,"Yes","No - only "&amp;$J182&amp;" so far"))</f>
        <v/>
      </c>
      <c r="T182" s="13" t="n"/>
      <c r="U182" s="13" t="n"/>
      <c r="V182" s="13" t="n"/>
      <c r="W182" s="13" t="n"/>
      <c r="X182" s="13" t="n"/>
      <c r="Y182" s="22" t="n"/>
      <c r="Z182" s="22" t="n"/>
      <c r="AA182" s="13" t="n"/>
    </row>
    <row r="183">
      <c r="A183" s="13" t="n"/>
      <c r="B183" s="9">
        <f>IF($A183="","",IFERROR(COUNTIFS(Deliveries!$B$5:$B$204,$A183,Deliveries!$H$5:$H$204,"No")/COUNTIFS(Deliveries!$B$5:$B$204,$A183),0))</f>
        <v/>
      </c>
      <c r="C183" s="9">
        <f>IF($A183="","",IFERROR(SUMIFS(Quality!$F$5:$F$204,Quality!$B$5:$B$204,$A183)/SUMIFS(Quality!$E$5:$E$204,Quality!$B$5:$B$204,$A183),0))</f>
        <v/>
      </c>
      <c r="D183" s="14">
        <f>IF($A183="","",IFERROR(SUMIFS(Prices!$F$5:$F$204,Prices!$C$5:$C$204,$A183)/SUMIFS(Prices!$J$5:$J$204,Prices!$C$5:$C$204,$A183),1))</f>
        <v/>
      </c>
      <c r="E183" s="15">
        <f>IF($A183="","",ROUND(($G183*$B$5+$H183*$B$6+$I183*$B$7)*100,0))</f>
        <v/>
      </c>
      <c r="F183" s="10">
        <f>IF($A183="","",IF($J183&lt;$E$9,"Not rated",IF($E183&gt;=$E$6,"A",IF($E183&gt;=$E$7,"B",IF($E183&gt;=$E$8,"C","D")))))</f>
        <v/>
      </c>
      <c r="G183" s="16">
        <f>IF($A183="","",$B183)</f>
        <v/>
      </c>
      <c r="H183" s="16">
        <f>IF($A183="","",IFERROR(MAX(0,1-$C183/$E$5),0))</f>
        <v/>
      </c>
      <c r="I183" s="16">
        <f>IF($A183="","",MAX(0,2-$D183))</f>
        <v/>
      </c>
      <c r="J183" s="17">
        <f>IF($A183="","",COUNTIFS(Deliveries!$B$5:$B$204,$A183))</f>
        <v/>
      </c>
      <c r="K183" s="17">
        <f>IF($A183="","",COUNTIFS(Deliveries!$B$5:$B$204,$A183,Deliveries!$H$5:$H$204,"Yes"))</f>
        <v/>
      </c>
      <c r="L183" s="18">
        <f>IF($A183="","",IFERROR(AVERAGEIFS(Deliveries!$I$5:$I$204,Deliveries!$B$5:$B$204,$A183,Deliveries!$H$5:$H$204,"Yes"),0))</f>
        <v/>
      </c>
      <c r="M183" s="17">
        <f>IF($A183="","",SUMIFS(Quality!$E$5:$E$204,Quality!$B$5:$B$204,$A183))</f>
        <v/>
      </c>
      <c r="N183" s="17">
        <f>IF($A183="","",SUMIFS(Quality!$F$5:$F$204,Quality!$B$5:$B$204,$A183))</f>
        <v/>
      </c>
      <c r="O183" s="19">
        <f>IF($A183="","",SUMIFS(Quality!$K$5:$K$204,Quality!$B$5:$B$204,$A183))</f>
        <v/>
      </c>
      <c r="P183" s="20">
        <f>IF($A183="","",SUMIFS(Quality!$L$5:$L$204,Quality!$B$5:$B$204,$A183))</f>
        <v/>
      </c>
      <c r="Q183" s="19">
        <f>IF($A183="","",SUMIFS(Prices!$F$5:$F$204,Prices!$C$5:$C$204,$A183))</f>
        <v/>
      </c>
      <c r="R183" s="17">
        <f>IF($A183="","",COUNTIFS(Prices!$C$5:$C$204,$A183))</f>
        <v/>
      </c>
      <c r="S183" s="21">
        <f>IF($A183="","",IF($J183&gt;=$E$9,"Yes","No - only "&amp;$J183&amp;" so far"))</f>
        <v/>
      </c>
      <c r="T183" s="13" t="n"/>
      <c r="U183" s="13" t="n"/>
      <c r="V183" s="13" t="n"/>
      <c r="W183" s="13" t="n"/>
      <c r="X183" s="13" t="n"/>
      <c r="Y183" s="22" t="n"/>
      <c r="Z183" s="22" t="n"/>
      <c r="AA183" s="13" t="n"/>
    </row>
    <row r="184">
      <c r="A184" s="13" t="n"/>
      <c r="B184" s="9">
        <f>IF($A184="","",IFERROR(COUNTIFS(Deliveries!$B$5:$B$204,$A184,Deliveries!$H$5:$H$204,"No")/COUNTIFS(Deliveries!$B$5:$B$204,$A184),0))</f>
        <v/>
      </c>
      <c r="C184" s="9">
        <f>IF($A184="","",IFERROR(SUMIFS(Quality!$F$5:$F$204,Quality!$B$5:$B$204,$A184)/SUMIFS(Quality!$E$5:$E$204,Quality!$B$5:$B$204,$A184),0))</f>
        <v/>
      </c>
      <c r="D184" s="14">
        <f>IF($A184="","",IFERROR(SUMIFS(Prices!$F$5:$F$204,Prices!$C$5:$C$204,$A184)/SUMIFS(Prices!$J$5:$J$204,Prices!$C$5:$C$204,$A184),1))</f>
        <v/>
      </c>
      <c r="E184" s="15">
        <f>IF($A184="","",ROUND(($G184*$B$5+$H184*$B$6+$I184*$B$7)*100,0))</f>
        <v/>
      </c>
      <c r="F184" s="10">
        <f>IF($A184="","",IF($J184&lt;$E$9,"Not rated",IF($E184&gt;=$E$6,"A",IF($E184&gt;=$E$7,"B",IF($E184&gt;=$E$8,"C","D")))))</f>
        <v/>
      </c>
      <c r="G184" s="16">
        <f>IF($A184="","",$B184)</f>
        <v/>
      </c>
      <c r="H184" s="16">
        <f>IF($A184="","",IFERROR(MAX(0,1-$C184/$E$5),0))</f>
        <v/>
      </c>
      <c r="I184" s="16">
        <f>IF($A184="","",MAX(0,2-$D184))</f>
        <v/>
      </c>
      <c r="J184" s="17">
        <f>IF($A184="","",COUNTIFS(Deliveries!$B$5:$B$204,$A184))</f>
        <v/>
      </c>
      <c r="K184" s="17">
        <f>IF($A184="","",COUNTIFS(Deliveries!$B$5:$B$204,$A184,Deliveries!$H$5:$H$204,"Yes"))</f>
        <v/>
      </c>
      <c r="L184" s="18">
        <f>IF($A184="","",IFERROR(AVERAGEIFS(Deliveries!$I$5:$I$204,Deliveries!$B$5:$B$204,$A184,Deliveries!$H$5:$H$204,"Yes"),0))</f>
        <v/>
      </c>
      <c r="M184" s="17">
        <f>IF($A184="","",SUMIFS(Quality!$E$5:$E$204,Quality!$B$5:$B$204,$A184))</f>
        <v/>
      </c>
      <c r="N184" s="17">
        <f>IF($A184="","",SUMIFS(Quality!$F$5:$F$204,Quality!$B$5:$B$204,$A184))</f>
        <v/>
      </c>
      <c r="O184" s="19">
        <f>IF($A184="","",SUMIFS(Quality!$K$5:$K$204,Quality!$B$5:$B$204,$A184))</f>
        <v/>
      </c>
      <c r="P184" s="20">
        <f>IF($A184="","",SUMIFS(Quality!$L$5:$L$204,Quality!$B$5:$B$204,$A184))</f>
        <v/>
      </c>
      <c r="Q184" s="19">
        <f>IF($A184="","",SUMIFS(Prices!$F$5:$F$204,Prices!$C$5:$C$204,$A184))</f>
        <v/>
      </c>
      <c r="R184" s="17">
        <f>IF($A184="","",COUNTIFS(Prices!$C$5:$C$204,$A184))</f>
        <v/>
      </c>
      <c r="S184" s="21">
        <f>IF($A184="","",IF($J184&gt;=$E$9,"Yes","No - only "&amp;$J184&amp;" so far"))</f>
        <v/>
      </c>
      <c r="T184" s="13" t="n"/>
      <c r="U184" s="13" t="n"/>
      <c r="V184" s="13" t="n"/>
      <c r="W184" s="13" t="n"/>
      <c r="X184" s="13" t="n"/>
      <c r="Y184" s="22" t="n"/>
      <c r="Z184" s="22" t="n"/>
      <c r="AA184" s="13" t="n"/>
    </row>
    <row r="185">
      <c r="A185" s="13" t="n"/>
      <c r="B185" s="9">
        <f>IF($A185="","",IFERROR(COUNTIFS(Deliveries!$B$5:$B$204,$A185,Deliveries!$H$5:$H$204,"No")/COUNTIFS(Deliveries!$B$5:$B$204,$A185),0))</f>
        <v/>
      </c>
      <c r="C185" s="9">
        <f>IF($A185="","",IFERROR(SUMIFS(Quality!$F$5:$F$204,Quality!$B$5:$B$204,$A185)/SUMIFS(Quality!$E$5:$E$204,Quality!$B$5:$B$204,$A185),0))</f>
        <v/>
      </c>
      <c r="D185" s="14">
        <f>IF($A185="","",IFERROR(SUMIFS(Prices!$F$5:$F$204,Prices!$C$5:$C$204,$A185)/SUMIFS(Prices!$J$5:$J$204,Prices!$C$5:$C$204,$A185),1))</f>
        <v/>
      </c>
      <c r="E185" s="15">
        <f>IF($A185="","",ROUND(($G185*$B$5+$H185*$B$6+$I185*$B$7)*100,0))</f>
        <v/>
      </c>
      <c r="F185" s="10">
        <f>IF($A185="","",IF($J185&lt;$E$9,"Not rated",IF($E185&gt;=$E$6,"A",IF($E185&gt;=$E$7,"B",IF($E185&gt;=$E$8,"C","D")))))</f>
        <v/>
      </c>
      <c r="G185" s="16">
        <f>IF($A185="","",$B185)</f>
        <v/>
      </c>
      <c r="H185" s="16">
        <f>IF($A185="","",IFERROR(MAX(0,1-$C185/$E$5),0))</f>
        <v/>
      </c>
      <c r="I185" s="16">
        <f>IF($A185="","",MAX(0,2-$D185))</f>
        <v/>
      </c>
      <c r="J185" s="17">
        <f>IF($A185="","",COUNTIFS(Deliveries!$B$5:$B$204,$A185))</f>
        <v/>
      </c>
      <c r="K185" s="17">
        <f>IF($A185="","",COUNTIFS(Deliveries!$B$5:$B$204,$A185,Deliveries!$H$5:$H$204,"Yes"))</f>
        <v/>
      </c>
      <c r="L185" s="18">
        <f>IF($A185="","",IFERROR(AVERAGEIFS(Deliveries!$I$5:$I$204,Deliveries!$B$5:$B$204,$A185,Deliveries!$H$5:$H$204,"Yes"),0))</f>
        <v/>
      </c>
      <c r="M185" s="17">
        <f>IF($A185="","",SUMIFS(Quality!$E$5:$E$204,Quality!$B$5:$B$204,$A185))</f>
        <v/>
      </c>
      <c r="N185" s="17">
        <f>IF($A185="","",SUMIFS(Quality!$F$5:$F$204,Quality!$B$5:$B$204,$A185))</f>
        <v/>
      </c>
      <c r="O185" s="19">
        <f>IF($A185="","",SUMIFS(Quality!$K$5:$K$204,Quality!$B$5:$B$204,$A185))</f>
        <v/>
      </c>
      <c r="P185" s="20">
        <f>IF($A185="","",SUMIFS(Quality!$L$5:$L$204,Quality!$B$5:$B$204,$A185))</f>
        <v/>
      </c>
      <c r="Q185" s="19">
        <f>IF($A185="","",SUMIFS(Prices!$F$5:$F$204,Prices!$C$5:$C$204,$A185))</f>
        <v/>
      </c>
      <c r="R185" s="17">
        <f>IF($A185="","",COUNTIFS(Prices!$C$5:$C$204,$A185))</f>
        <v/>
      </c>
      <c r="S185" s="21">
        <f>IF($A185="","",IF($J185&gt;=$E$9,"Yes","No - only "&amp;$J185&amp;" so far"))</f>
        <v/>
      </c>
      <c r="T185" s="13" t="n"/>
      <c r="U185" s="13" t="n"/>
      <c r="V185" s="13" t="n"/>
      <c r="W185" s="13" t="n"/>
      <c r="X185" s="13" t="n"/>
      <c r="Y185" s="22" t="n"/>
      <c r="Z185" s="22" t="n"/>
      <c r="AA185" s="13" t="n"/>
    </row>
    <row r="186">
      <c r="A186" s="13" t="n"/>
      <c r="B186" s="9">
        <f>IF($A186="","",IFERROR(COUNTIFS(Deliveries!$B$5:$B$204,$A186,Deliveries!$H$5:$H$204,"No")/COUNTIFS(Deliveries!$B$5:$B$204,$A186),0))</f>
        <v/>
      </c>
      <c r="C186" s="9">
        <f>IF($A186="","",IFERROR(SUMIFS(Quality!$F$5:$F$204,Quality!$B$5:$B$204,$A186)/SUMIFS(Quality!$E$5:$E$204,Quality!$B$5:$B$204,$A186),0))</f>
        <v/>
      </c>
      <c r="D186" s="14">
        <f>IF($A186="","",IFERROR(SUMIFS(Prices!$F$5:$F$204,Prices!$C$5:$C$204,$A186)/SUMIFS(Prices!$J$5:$J$204,Prices!$C$5:$C$204,$A186),1))</f>
        <v/>
      </c>
      <c r="E186" s="15">
        <f>IF($A186="","",ROUND(($G186*$B$5+$H186*$B$6+$I186*$B$7)*100,0))</f>
        <v/>
      </c>
      <c r="F186" s="10">
        <f>IF($A186="","",IF($J186&lt;$E$9,"Not rated",IF($E186&gt;=$E$6,"A",IF($E186&gt;=$E$7,"B",IF($E186&gt;=$E$8,"C","D")))))</f>
        <v/>
      </c>
      <c r="G186" s="16">
        <f>IF($A186="","",$B186)</f>
        <v/>
      </c>
      <c r="H186" s="16">
        <f>IF($A186="","",IFERROR(MAX(0,1-$C186/$E$5),0))</f>
        <v/>
      </c>
      <c r="I186" s="16">
        <f>IF($A186="","",MAX(0,2-$D186))</f>
        <v/>
      </c>
      <c r="J186" s="17">
        <f>IF($A186="","",COUNTIFS(Deliveries!$B$5:$B$204,$A186))</f>
        <v/>
      </c>
      <c r="K186" s="17">
        <f>IF($A186="","",COUNTIFS(Deliveries!$B$5:$B$204,$A186,Deliveries!$H$5:$H$204,"Yes"))</f>
        <v/>
      </c>
      <c r="L186" s="18">
        <f>IF($A186="","",IFERROR(AVERAGEIFS(Deliveries!$I$5:$I$204,Deliveries!$B$5:$B$204,$A186,Deliveries!$H$5:$H$204,"Yes"),0))</f>
        <v/>
      </c>
      <c r="M186" s="17">
        <f>IF($A186="","",SUMIFS(Quality!$E$5:$E$204,Quality!$B$5:$B$204,$A186))</f>
        <v/>
      </c>
      <c r="N186" s="17">
        <f>IF($A186="","",SUMIFS(Quality!$F$5:$F$204,Quality!$B$5:$B$204,$A186))</f>
        <v/>
      </c>
      <c r="O186" s="19">
        <f>IF($A186="","",SUMIFS(Quality!$K$5:$K$204,Quality!$B$5:$B$204,$A186))</f>
        <v/>
      </c>
      <c r="P186" s="20">
        <f>IF($A186="","",SUMIFS(Quality!$L$5:$L$204,Quality!$B$5:$B$204,$A186))</f>
        <v/>
      </c>
      <c r="Q186" s="19">
        <f>IF($A186="","",SUMIFS(Prices!$F$5:$F$204,Prices!$C$5:$C$204,$A186))</f>
        <v/>
      </c>
      <c r="R186" s="17">
        <f>IF($A186="","",COUNTIFS(Prices!$C$5:$C$204,$A186))</f>
        <v/>
      </c>
      <c r="S186" s="21">
        <f>IF($A186="","",IF($J186&gt;=$E$9,"Yes","No - only "&amp;$J186&amp;" so far"))</f>
        <v/>
      </c>
      <c r="T186" s="13" t="n"/>
      <c r="U186" s="13" t="n"/>
      <c r="V186" s="13" t="n"/>
      <c r="W186" s="13" t="n"/>
      <c r="X186" s="13" t="n"/>
      <c r="Y186" s="22" t="n"/>
      <c r="Z186" s="22" t="n"/>
      <c r="AA186" s="13" t="n"/>
    </row>
    <row r="187">
      <c r="A187" s="13" t="n"/>
      <c r="B187" s="9">
        <f>IF($A187="","",IFERROR(COUNTIFS(Deliveries!$B$5:$B$204,$A187,Deliveries!$H$5:$H$204,"No")/COUNTIFS(Deliveries!$B$5:$B$204,$A187),0))</f>
        <v/>
      </c>
      <c r="C187" s="9">
        <f>IF($A187="","",IFERROR(SUMIFS(Quality!$F$5:$F$204,Quality!$B$5:$B$204,$A187)/SUMIFS(Quality!$E$5:$E$204,Quality!$B$5:$B$204,$A187),0))</f>
        <v/>
      </c>
      <c r="D187" s="14">
        <f>IF($A187="","",IFERROR(SUMIFS(Prices!$F$5:$F$204,Prices!$C$5:$C$204,$A187)/SUMIFS(Prices!$J$5:$J$204,Prices!$C$5:$C$204,$A187),1))</f>
        <v/>
      </c>
      <c r="E187" s="15">
        <f>IF($A187="","",ROUND(($G187*$B$5+$H187*$B$6+$I187*$B$7)*100,0))</f>
        <v/>
      </c>
      <c r="F187" s="10">
        <f>IF($A187="","",IF($J187&lt;$E$9,"Not rated",IF($E187&gt;=$E$6,"A",IF($E187&gt;=$E$7,"B",IF($E187&gt;=$E$8,"C","D")))))</f>
        <v/>
      </c>
      <c r="G187" s="16">
        <f>IF($A187="","",$B187)</f>
        <v/>
      </c>
      <c r="H187" s="16">
        <f>IF($A187="","",IFERROR(MAX(0,1-$C187/$E$5),0))</f>
        <v/>
      </c>
      <c r="I187" s="16">
        <f>IF($A187="","",MAX(0,2-$D187))</f>
        <v/>
      </c>
      <c r="J187" s="17">
        <f>IF($A187="","",COUNTIFS(Deliveries!$B$5:$B$204,$A187))</f>
        <v/>
      </c>
      <c r="K187" s="17">
        <f>IF($A187="","",COUNTIFS(Deliveries!$B$5:$B$204,$A187,Deliveries!$H$5:$H$204,"Yes"))</f>
        <v/>
      </c>
      <c r="L187" s="18">
        <f>IF($A187="","",IFERROR(AVERAGEIFS(Deliveries!$I$5:$I$204,Deliveries!$B$5:$B$204,$A187,Deliveries!$H$5:$H$204,"Yes"),0))</f>
        <v/>
      </c>
      <c r="M187" s="17">
        <f>IF($A187="","",SUMIFS(Quality!$E$5:$E$204,Quality!$B$5:$B$204,$A187))</f>
        <v/>
      </c>
      <c r="N187" s="17">
        <f>IF($A187="","",SUMIFS(Quality!$F$5:$F$204,Quality!$B$5:$B$204,$A187))</f>
        <v/>
      </c>
      <c r="O187" s="19">
        <f>IF($A187="","",SUMIFS(Quality!$K$5:$K$204,Quality!$B$5:$B$204,$A187))</f>
        <v/>
      </c>
      <c r="P187" s="20">
        <f>IF($A187="","",SUMIFS(Quality!$L$5:$L$204,Quality!$B$5:$B$204,$A187))</f>
        <v/>
      </c>
      <c r="Q187" s="19">
        <f>IF($A187="","",SUMIFS(Prices!$F$5:$F$204,Prices!$C$5:$C$204,$A187))</f>
        <v/>
      </c>
      <c r="R187" s="17">
        <f>IF($A187="","",COUNTIFS(Prices!$C$5:$C$204,$A187))</f>
        <v/>
      </c>
      <c r="S187" s="21">
        <f>IF($A187="","",IF($J187&gt;=$E$9,"Yes","No - only "&amp;$J187&amp;" so far"))</f>
        <v/>
      </c>
      <c r="T187" s="13" t="n"/>
      <c r="U187" s="13" t="n"/>
      <c r="V187" s="13" t="n"/>
      <c r="W187" s="13" t="n"/>
      <c r="X187" s="13" t="n"/>
      <c r="Y187" s="22" t="n"/>
      <c r="Z187" s="22" t="n"/>
      <c r="AA187" s="13" t="n"/>
    </row>
    <row r="188">
      <c r="A188" s="13" t="n"/>
      <c r="B188" s="9">
        <f>IF($A188="","",IFERROR(COUNTIFS(Deliveries!$B$5:$B$204,$A188,Deliveries!$H$5:$H$204,"No")/COUNTIFS(Deliveries!$B$5:$B$204,$A188),0))</f>
        <v/>
      </c>
      <c r="C188" s="9">
        <f>IF($A188="","",IFERROR(SUMIFS(Quality!$F$5:$F$204,Quality!$B$5:$B$204,$A188)/SUMIFS(Quality!$E$5:$E$204,Quality!$B$5:$B$204,$A188),0))</f>
        <v/>
      </c>
      <c r="D188" s="14">
        <f>IF($A188="","",IFERROR(SUMIFS(Prices!$F$5:$F$204,Prices!$C$5:$C$204,$A188)/SUMIFS(Prices!$J$5:$J$204,Prices!$C$5:$C$204,$A188),1))</f>
        <v/>
      </c>
      <c r="E188" s="15">
        <f>IF($A188="","",ROUND(($G188*$B$5+$H188*$B$6+$I188*$B$7)*100,0))</f>
        <v/>
      </c>
      <c r="F188" s="10">
        <f>IF($A188="","",IF($J188&lt;$E$9,"Not rated",IF($E188&gt;=$E$6,"A",IF($E188&gt;=$E$7,"B",IF($E188&gt;=$E$8,"C","D")))))</f>
        <v/>
      </c>
      <c r="G188" s="16">
        <f>IF($A188="","",$B188)</f>
        <v/>
      </c>
      <c r="H188" s="16">
        <f>IF($A188="","",IFERROR(MAX(0,1-$C188/$E$5),0))</f>
        <v/>
      </c>
      <c r="I188" s="16">
        <f>IF($A188="","",MAX(0,2-$D188))</f>
        <v/>
      </c>
      <c r="J188" s="17">
        <f>IF($A188="","",COUNTIFS(Deliveries!$B$5:$B$204,$A188))</f>
        <v/>
      </c>
      <c r="K188" s="17">
        <f>IF($A188="","",COUNTIFS(Deliveries!$B$5:$B$204,$A188,Deliveries!$H$5:$H$204,"Yes"))</f>
        <v/>
      </c>
      <c r="L188" s="18">
        <f>IF($A188="","",IFERROR(AVERAGEIFS(Deliveries!$I$5:$I$204,Deliveries!$B$5:$B$204,$A188,Deliveries!$H$5:$H$204,"Yes"),0))</f>
        <v/>
      </c>
      <c r="M188" s="17">
        <f>IF($A188="","",SUMIFS(Quality!$E$5:$E$204,Quality!$B$5:$B$204,$A188))</f>
        <v/>
      </c>
      <c r="N188" s="17">
        <f>IF($A188="","",SUMIFS(Quality!$F$5:$F$204,Quality!$B$5:$B$204,$A188))</f>
        <v/>
      </c>
      <c r="O188" s="19">
        <f>IF($A188="","",SUMIFS(Quality!$K$5:$K$204,Quality!$B$5:$B$204,$A188))</f>
        <v/>
      </c>
      <c r="P188" s="20">
        <f>IF($A188="","",SUMIFS(Quality!$L$5:$L$204,Quality!$B$5:$B$204,$A188))</f>
        <v/>
      </c>
      <c r="Q188" s="19">
        <f>IF($A188="","",SUMIFS(Prices!$F$5:$F$204,Prices!$C$5:$C$204,$A188))</f>
        <v/>
      </c>
      <c r="R188" s="17">
        <f>IF($A188="","",COUNTIFS(Prices!$C$5:$C$204,$A188))</f>
        <v/>
      </c>
      <c r="S188" s="21">
        <f>IF($A188="","",IF($J188&gt;=$E$9,"Yes","No - only "&amp;$J188&amp;" so far"))</f>
        <v/>
      </c>
      <c r="T188" s="13" t="n"/>
      <c r="U188" s="13" t="n"/>
      <c r="V188" s="13" t="n"/>
      <c r="W188" s="13" t="n"/>
      <c r="X188" s="13" t="n"/>
      <c r="Y188" s="22" t="n"/>
      <c r="Z188" s="22" t="n"/>
      <c r="AA188" s="13" t="n"/>
    </row>
    <row r="189">
      <c r="A189" s="13" t="n"/>
      <c r="B189" s="9">
        <f>IF($A189="","",IFERROR(COUNTIFS(Deliveries!$B$5:$B$204,$A189,Deliveries!$H$5:$H$204,"No")/COUNTIFS(Deliveries!$B$5:$B$204,$A189),0))</f>
        <v/>
      </c>
      <c r="C189" s="9">
        <f>IF($A189="","",IFERROR(SUMIFS(Quality!$F$5:$F$204,Quality!$B$5:$B$204,$A189)/SUMIFS(Quality!$E$5:$E$204,Quality!$B$5:$B$204,$A189),0))</f>
        <v/>
      </c>
      <c r="D189" s="14">
        <f>IF($A189="","",IFERROR(SUMIFS(Prices!$F$5:$F$204,Prices!$C$5:$C$204,$A189)/SUMIFS(Prices!$J$5:$J$204,Prices!$C$5:$C$204,$A189),1))</f>
        <v/>
      </c>
      <c r="E189" s="15">
        <f>IF($A189="","",ROUND(($G189*$B$5+$H189*$B$6+$I189*$B$7)*100,0))</f>
        <v/>
      </c>
      <c r="F189" s="10">
        <f>IF($A189="","",IF($J189&lt;$E$9,"Not rated",IF($E189&gt;=$E$6,"A",IF($E189&gt;=$E$7,"B",IF($E189&gt;=$E$8,"C","D")))))</f>
        <v/>
      </c>
      <c r="G189" s="16">
        <f>IF($A189="","",$B189)</f>
        <v/>
      </c>
      <c r="H189" s="16">
        <f>IF($A189="","",IFERROR(MAX(0,1-$C189/$E$5),0))</f>
        <v/>
      </c>
      <c r="I189" s="16">
        <f>IF($A189="","",MAX(0,2-$D189))</f>
        <v/>
      </c>
      <c r="J189" s="17">
        <f>IF($A189="","",COUNTIFS(Deliveries!$B$5:$B$204,$A189))</f>
        <v/>
      </c>
      <c r="K189" s="17">
        <f>IF($A189="","",COUNTIFS(Deliveries!$B$5:$B$204,$A189,Deliveries!$H$5:$H$204,"Yes"))</f>
        <v/>
      </c>
      <c r="L189" s="18">
        <f>IF($A189="","",IFERROR(AVERAGEIFS(Deliveries!$I$5:$I$204,Deliveries!$B$5:$B$204,$A189,Deliveries!$H$5:$H$204,"Yes"),0))</f>
        <v/>
      </c>
      <c r="M189" s="17">
        <f>IF($A189="","",SUMIFS(Quality!$E$5:$E$204,Quality!$B$5:$B$204,$A189))</f>
        <v/>
      </c>
      <c r="N189" s="17">
        <f>IF($A189="","",SUMIFS(Quality!$F$5:$F$204,Quality!$B$5:$B$204,$A189))</f>
        <v/>
      </c>
      <c r="O189" s="19">
        <f>IF($A189="","",SUMIFS(Quality!$K$5:$K$204,Quality!$B$5:$B$204,$A189))</f>
        <v/>
      </c>
      <c r="P189" s="20">
        <f>IF($A189="","",SUMIFS(Quality!$L$5:$L$204,Quality!$B$5:$B$204,$A189))</f>
        <v/>
      </c>
      <c r="Q189" s="19">
        <f>IF($A189="","",SUMIFS(Prices!$F$5:$F$204,Prices!$C$5:$C$204,$A189))</f>
        <v/>
      </c>
      <c r="R189" s="17">
        <f>IF($A189="","",COUNTIFS(Prices!$C$5:$C$204,$A189))</f>
        <v/>
      </c>
      <c r="S189" s="21">
        <f>IF($A189="","",IF($J189&gt;=$E$9,"Yes","No - only "&amp;$J189&amp;" so far"))</f>
        <v/>
      </c>
      <c r="T189" s="13" t="n"/>
      <c r="U189" s="13" t="n"/>
      <c r="V189" s="13" t="n"/>
      <c r="W189" s="13" t="n"/>
      <c r="X189" s="13" t="n"/>
      <c r="Y189" s="22" t="n"/>
      <c r="Z189" s="22" t="n"/>
      <c r="AA189" s="13" t="n"/>
    </row>
    <row r="190">
      <c r="A190" s="13" t="n"/>
      <c r="B190" s="9">
        <f>IF($A190="","",IFERROR(COUNTIFS(Deliveries!$B$5:$B$204,$A190,Deliveries!$H$5:$H$204,"No")/COUNTIFS(Deliveries!$B$5:$B$204,$A190),0))</f>
        <v/>
      </c>
      <c r="C190" s="9">
        <f>IF($A190="","",IFERROR(SUMIFS(Quality!$F$5:$F$204,Quality!$B$5:$B$204,$A190)/SUMIFS(Quality!$E$5:$E$204,Quality!$B$5:$B$204,$A190),0))</f>
        <v/>
      </c>
      <c r="D190" s="14">
        <f>IF($A190="","",IFERROR(SUMIFS(Prices!$F$5:$F$204,Prices!$C$5:$C$204,$A190)/SUMIFS(Prices!$J$5:$J$204,Prices!$C$5:$C$204,$A190),1))</f>
        <v/>
      </c>
      <c r="E190" s="15">
        <f>IF($A190="","",ROUND(($G190*$B$5+$H190*$B$6+$I190*$B$7)*100,0))</f>
        <v/>
      </c>
      <c r="F190" s="10">
        <f>IF($A190="","",IF($J190&lt;$E$9,"Not rated",IF($E190&gt;=$E$6,"A",IF($E190&gt;=$E$7,"B",IF($E190&gt;=$E$8,"C","D")))))</f>
        <v/>
      </c>
      <c r="G190" s="16">
        <f>IF($A190="","",$B190)</f>
        <v/>
      </c>
      <c r="H190" s="16">
        <f>IF($A190="","",IFERROR(MAX(0,1-$C190/$E$5),0))</f>
        <v/>
      </c>
      <c r="I190" s="16">
        <f>IF($A190="","",MAX(0,2-$D190))</f>
        <v/>
      </c>
      <c r="J190" s="17">
        <f>IF($A190="","",COUNTIFS(Deliveries!$B$5:$B$204,$A190))</f>
        <v/>
      </c>
      <c r="K190" s="17">
        <f>IF($A190="","",COUNTIFS(Deliveries!$B$5:$B$204,$A190,Deliveries!$H$5:$H$204,"Yes"))</f>
        <v/>
      </c>
      <c r="L190" s="18">
        <f>IF($A190="","",IFERROR(AVERAGEIFS(Deliveries!$I$5:$I$204,Deliveries!$B$5:$B$204,$A190,Deliveries!$H$5:$H$204,"Yes"),0))</f>
        <v/>
      </c>
      <c r="M190" s="17">
        <f>IF($A190="","",SUMIFS(Quality!$E$5:$E$204,Quality!$B$5:$B$204,$A190))</f>
        <v/>
      </c>
      <c r="N190" s="17">
        <f>IF($A190="","",SUMIFS(Quality!$F$5:$F$204,Quality!$B$5:$B$204,$A190))</f>
        <v/>
      </c>
      <c r="O190" s="19">
        <f>IF($A190="","",SUMIFS(Quality!$K$5:$K$204,Quality!$B$5:$B$204,$A190))</f>
        <v/>
      </c>
      <c r="P190" s="20">
        <f>IF($A190="","",SUMIFS(Quality!$L$5:$L$204,Quality!$B$5:$B$204,$A190))</f>
        <v/>
      </c>
      <c r="Q190" s="19">
        <f>IF($A190="","",SUMIFS(Prices!$F$5:$F$204,Prices!$C$5:$C$204,$A190))</f>
        <v/>
      </c>
      <c r="R190" s="17">
        <f>IF($A190="","",COUNTIFS(Prices!$C$5:$C$204,$A190))</f>
        <v/>
      </c>
      <c r="S190" s="21">
        <f>IF($A190="","",IF($J190&gt;=$E$9,"Yes","No - only "&amp;$J190&amp;" so far"))</f>
        <v/>
      </c>
      <c r="T190" s="13" t="n"/>
      <c r="U190" s="13" t="n"/>
      <c r="V190" s="13" t="n"/>
      <c r="W190" s="13" t="n"/>
      <c r="X190" s="13" t="n"/>
      <c r="Y190" s="22" t="n"/>
      <c r="Z190" s="22" t="n"/>
      <c r="AA190" s="13" t="n"/>
    </row>
    <row r="191">
      <c r="A191" s="13" t="n"/>
      <c r="B191" s="9">
        <f>IF($A191="","",IFERROR(COUNTIFS(Deliveries!$B$5:$B$204,$A191,Deliveries!$H$5:$H$204,"No")/COUNTIFS(Deliveries!$B$5:$B$204,$A191),0))</f>
        <v/>
      </c>
      <c r="C191" s="9">
        <f>IF($A191="","",IFERROR(SUMIFS(Quality!$F$5:$F$204,Quality!$B$5:$B$204,$A191)/SUMIFS(Quality!$E$5:$E$204,Quality!$B$5:$B$204,$A191),0))</f>
        <v/>
      </c>
      <c r="D191" s="14">
        <f>IF($A191="","",IFERROR(SUMIFS(Prices!$F$5:$F$204,Prices!$C$5:$C$204,$A191)/SUMIFS(Prices!$J$5:$J$204,Prices!$C$5:$C$204,$A191),1))</f>
        <v/>
      </c>
      <c r="E191" s="15">
        <f>IF($A191="","",ROUND(($G191*$B$5+$H191*$B$6+$I191*$B$7)*100,0))</f>
        <v/>
      </c>
      <c r="F191" s="10">
        <f>IF($A191="","",IF($J191&lt;$E$9,"Not rated",IF($E191&gt;=$E$6,"A",IF($E191&gt;=$E$7,"B",IF($E191&gt;=$E$8,"C","D")))))</f>
        <v/>
      </c>
      <c r="G191" s="16">
        <f>IF($A191="","",$B191)</f>
        <v/>
      </c>
      <c r="H191" s="16">
        <f>IF($A191="","",IFERROR(MAX(0,1-$C191/$E$5),0))</f>
        <v/>
      </c>
      <c r="I191" s="16">
        <f>IF($A191="","",MAX(0,2-$D191))</f>
        <v/>
      </c>
      <c r="J191" s="17">
        <f>IF($A191="","",COUNTIFS(Deliveries!$B$5:$B$204,$A191))</f>
        <v/>
      </c>
      <c r="K191" s="17">
        <f>IF($A191="","",COUNTIFS(Deliveries!$B$5:$B$204,$A191,Deliveries!$H$5:$H$204,"Yes"))</f>
        <v/>
      </c>
      <c r="L191" s="18">
        <f>IF($A191="","",IFERROR(AVERAGEIFS(Deliveries!$I$5:$I$204,Deliveries!$B$5:$B$204,$A191,Deliveries!$H$5:$H$204,"Yes"),0))</f>
        <v/>
      </c>
      <c r="M191" s="17">
        <f>IF($A191="","",SUMIFS(Quality!$E$5:$E$204,Quality!$B$5:$B$204,$A191))</f>
        <v/>
      </c>
      <c r="N191" s="17">
        <f>IF($A191="","",SUMIFS(Quality!$F$5:$F$204,Quality!$B$5:$B$204,$A191))</f>
        <v/>
      </c>
      <c r="O191" s="19">
        <f>IF($A191="","",SUMIFS(Quality!$K$5:$K$204,Quality!$B$5:$B$204,$A191))</f>
        <v/>
      </c>
      <c r="P191" s="20">
        <f>IF($A191="","",SUMIFS(Quality!$L$5:$L$204,Quality!$B$5:$B$204,$A191))</f>
        <v/>
      </c>
      <c r="Q191" s="19">
        <f>IF($A191="","",SUMIFS(Prices!$F$5:$F$204,Prices!$C$5:$C$204,$A191))</f>
        <v/>
      </c>
      <c r="R191" s="17">
        <f>IF($A191="","",COUNTIFS(Prices!$C$5:$C$204,$A191))</f>
        <v/>
      </c>
      <c r="S191" s="21">
        <f>IF($A191="","",IF($J191&gt;=$E$9,"Yes","No - only "&amp;$J191&amp;" so far"))</f>
        <v/>
      </c>
      <c r="T191" s="13" t="n"/>
      <c r="U191" s="13" t="n"/>
      <c r="V191" s="13" t="n"/>
      <c r="W191" s="13" t="n"/>
      <c r="X191" s="13" t="n"/>
      <c r="Y191" s="22" t="n"/>
      <c r="Z191" s="22" t="n"/>
      <c r="AA191" s="13" t="n"/>
    </row>
    <row r="192">
      <c r="A192" s="13" t="n"/>
      <c r="B192" s="9">
        <f>IF($A192="","",IFERROR(COUNTIFS(Deliveries!$B$5:$B$204,$A192,Deliveries!$H$5:$H$204,"No")/COUNTIFS(Deliveries!$B$5:$B$204,$A192),0))</f>
        <v/>
      </c>
      <c r="C192" s="9">
        <f>IF($A192="","",IFERROR(SUMIFS(Quality!$F$5:$F$204,Quality!$B$5:$B$204,$A192)/SUMIFS(Quality!$E$5:$E$204,Quality!$B$5:$B$204,$A192),0))</f>
        <v/>
      </c>
      <c r="D192" s="14">
        <f>IF($A192="","",IFERROR(SUMIFS(Prices!$F$5:$F$204,Prices!$C$5:$C$204,$A192)/SUMIFS(Prices!$J$5:$J$204,Prices!$C$5:$C$204,$A192),1))</f>
        <v/>
      </c>
      <c r="E192" s="15">
        <f>IF($A192="","",ROUND(($G192*$B$5+$H192*$B$6+$I192*$B$7)*100,0))</f>
        <v/>
      </c>
      <c r="F192" s="10">
        <f>IF($A192="","",IF($J192&lt;$E$9,"Not rated",IF($E192&gt;=$E$6,"A",IF($E192&gt;=$E$7,"B",IF($E192&gt;=$E$8,"C","D")))))</f>
        <v/>
      </c>
      <c r="G192" s="16">
        <f>IF($A192="","",$B192)</f>
        <v/>
      </c>
      <c r="H192" s="16">
        <f>IF($A192="","",IFERROR(MAX(0,1-$C192/$E$5),0))</f>
        <v/>
      </c>
      <c r="I192" s="16">
        <f>IF($A192="","",MAX(0,2-$D192))</f>
        <v/>
      </c>
      <c r="J192" s="17">
        <f>IF($A192="","",COUNTIFS(Deliveries!$B$5:$B$204,$A192))</f>
        <v/>
      </c>
      <c r="K192" s="17">
        <f>IF($A192="","",COUNTIFS(Deliveries!$B$5:$B$204,$A192,Deliveries!$H$5:$H$204,"Yes"))</f>
        <v/>
      </c>
      <c r="L192" s="18">
        <f>IF($A192="","",IFERROR(AVERAGEIFS(Deliveries!$I$5:$I$204,Deliveries!$B$5:$B$204,$A192,Deliveries!$H$5:$H$204,"Yes"),0))</f>
        <v/>
      </c>
      <c r="M192" s="17">
        <f>IF($A192="","",SUMIFS(Quality!$E$5:$E$204,Quality!$B$5:$B$204,$A192))</f>
        <v/>
      </c>
      <c r="N192" s="17">
        <f>IF($A192="","",SUMIFS(Quality!$F$5:$F$204,Quality!$B$5:$B$204,$A192))</f>
        <v/>
      </c>
      <c r="O192" s="19">
        <f>IF($A192="","",SUMIFS(Quality!$K$5:$K$204,Quality!$B$5:$B$204,$A192))</f>
        <v/>
      </c>
      <c r="P192" s="20">
        <f>IF($A192="","",SUMIFS(Quality!$L$5:$L$204,Quality!$B$5:$B$204,$A192))</f>
        <v/>
      </c>
      <c r="Q192" s="19">
        <f>IF($A192="","",SUMIFS(Prices!$F$5:$F$204,Prices!$C$5:$C$204,$A192))</f>
        <v/>
      </c>
      <c r="R192" s="17">
        <f>IF($A192="","",COUNTIFS(Prices!$C$5:$C$204,$A192))</f>
        <v/>
      </c>
      <c r="S192" s="21">
        <f>IF($A192="","",IF($J192&gt;=$E$9,"Yes","No - only "&amp;$J192&amp;" so far"))</f>
        <v/>
      </c>
      <c r="T192" s="13" t="n"/>
      <c r="U192" s="13" t="n"/>
      <c r="V192" s="13" t="n"/>
      <c r="W192" s="13" t="n"/>
      <c r="X192" s="13" t="n"/>
      <c r="Y192" s="22" t="n"/>
      <c r="Z192" s="22" t="n"/>
      <c r="AA192" s="13" t="n"/>
    </row>
    <row r="193">
      <c r="A193" s="13" t="n"/>
      <c r="B193" s="9">
        <f>IF($A193="","",IFERROR(COUNTIFS(Deliveries!$B$5:$B$204,$A193,Deliveries!$H$5:$H$204,"No")/COUNTIFS(Deliveries!$B$5:$B$204,$A193),0))</f>
        <v/>
      </c>
      <c r="C193" s="9">
        <f>IF($A193="","",IFERROR(SUMIFS(Quality!$F$5:$F$204,Quality!$B$5:$B$204,$A193)/SUMIFS(Quality!$E$5:$E$204,Quality!$B$5:$B$204,$A193),0))</f>
        <v/>
      </c>
      <c r="D193" s="14">
        <f>IF($A193="","",IFERROR(SUMIFS(Prices!$F$5:$F$204,Prices!$C$5:$C$204,$A193)/SUMIFS(Prices!$J$5:$J$204,Prices!$C$5:$C$204,$A193),1))</f>
        <v/>
      </c>
      <c r="E193" s="15">
        <f>IF($A193="","",ROUND(($G193*$B$5+$H193*$B$6+$I193*$B$7)*100,0))</f>
        <v/>
      </c>
      <c r="F193" s="10">
        <f>IF($A193="","",IF($J193&lt;$E$9,"Not rated",IF($E193&gt;=$E$6,"A",IF($E193&gt;=$E$7,"B",IF($E193&gt;=$E$8,"C","D")))))</f>
        <v/>
      </c>
      <c r="G193" s="16">
        <f>IF($A193="","",$B193)</f>
        <v/>
      </c>
      <c r="H193" s="16">
        <f>IF($A193="","",IFERROR(MAX(0,1-$C193/$E$5),0))</f>
        <v/>
      </c>
      <c r="I193" s="16">
        <f>IF($A193="","",MAX(0,2-$D193))</f>
        <v/>
      </c>
      <c r="J193" s="17">
        <f>IF($A193="","",COUNTIFS(Deliveries!$B$5:$B$204,$A193))</f>
        <v/>
      </c>
      <c r="K193" s="17">
        <f>IF($A193="","",COUNTIFS(Deliveries!$B$5:$B$204,$A193,Deliveries!$H$5:$H$204,"Yes"))</f>
        <v/>
      </c>
      <c r="L193" s="18">
        <f>IF($A193="","",IFERROR(AVERAGEIFS(Deliveries!$I$5:$I$204,Deliveries!$B$5:$B$204,$A193,Deliveries!$H$5:$H$204,"Yes"),0))</f>
        <v/>
      </c>
      <c r="M193" s="17">
        <f>IF($A193="","",SUMIFS(Quality!$E$5:$E$204,Quality!$B$5:$B$204,$A193))</f>
        <v/>
      </c>
      <c r="N193" s="17">
        <f>IF($A193="","",SUMIFS(Quality!$F$5:$F$204,Quality!$B$5:$B$204,$A193))</f>
        <v/>
      </c>
      <c r="O193" s="19">
        <f>IF($A193="","",SUMIFS(Quality!$K$5:$K$204,Quality!$B$5:$B$204,$A193))</f>
        <v/>
      </c>
      <c r="P193" s="20">
        <f>IF($A193="","",SUMIFS(Quality!$L$5:$L$204,Quality!$B$5:$B$204,$A193))</f>
        <v/>
      </c>
      <c r="Q193" s="19">
        <f>IF($A193="","",SUMIFS(Prices!$F$5:$F$204,Prices!$C$5:$C$204,$A193))</f>
        <v/>
      </c>
      <c r="R193" s="17">
        <f>IF($A193="","",COUNTIFS(Prices!$C$5:$C$204,$A193))</f>
        <v/>
      </c>
      <c r="S193" s="21">
        <f>IF($A193="","",IF($J193&gt;=$E$9,"Yes","No - only "&amp;$J193&amp;" so far"))</f>
        <v/>
      </c>
      <c r="T193" s="13" t="n"/>
      <c r="U193" s="13" t="n"/>
      <c r="V193" s="13" t="n"/>
      <c r="W193" s="13" t="n"/>
      <c r="X193" s="13" t="n"/>
      <c r="Y193" s="22" t="n"/>
      <c r="Z193" s="22" t="n"/>
      <c r="AA193" s="13" t="n"/>
    </row>
    <row r="194">
      <c r="A194" s="13" t="n"/>
      <c r="B194" s="9">
        <f>IF($A194="","",IFERROR(COUNTIFS(Deliveries!$B$5:$B$204,$A194,Deliveries!$H$5:$H$204,"No")/COUNTIFS(Deliveries!$B$5:$B$204,$A194),0))</f>
        <v/>
      </c>
      <c r="C194" s="9">
        <f>IF($A194="","",IFERROR(SUMIFS(Quality!$F$5:$F$204,Quality!$B$5:$B$204,$A194)/SUMIFS(Quality!$E$5:$E$204,Quality!$B$5:$B$204,$A194),0))</f>
        <v/>
      </c>
      <c r="D194" s="14">
        <f>IF($A194="","",IFERROR(SUMIFS(Prices!$F$5:$F$204,Prices!$C$5:$C$204,$A194)/SUMIFS(Prices!$J$5:$J$204,Prices!$C$5:$C$204,$A194),1))</f>
        <v/>
      </c>
      <c r="E194" s="15">
        <f>IF($A194="","",ROUND(($G194*$B$5+$H194*$B$6+$I194*$B$7)*100,0))</f>
        <v/>
      </c>
      <c r="F194" s="10">
        <f>IF($A194="","",IF($J194&lt;$E$9,"Not rated",IF($E194&gt;=$E$6,"A",IF($E194&gt;=$E$7,"B",IF($E194&gt;=$E$8,"C","D")))))</f>
        <v/>
      </c>
      <c r="G194" s="16">
        <f>IF($A194="","",$B194)</f>
        <v/>
      </c>
      <c r="H194" s="16">
        <f>IF($A194="","",IFERROR(MAX(0,1-$C194/$E$5),0))</f>
        <v/>
      </c>
      <c r="I194" s="16">
        <f>IF($A194="","",MAX(0,2-$D194))</f>
        <v/>
      </c>
      <c r="J194" s="17">
        <f>IF($A194="","",COUNTIFS(Deliveries!$B$5:$B$204,$A194))</f>
        <v/>
      </c>
      <c r="K194" s="17">
        <f>IF($A194="","",COUNTIFS(Deliveries!$B$5:$B$204,$A194,Deliveries!$H$5:$H$204,"Yes"))</f>
        <v/>
      </c>
      <c r="L194" s="18">
        <f>IF($A194="","",IFERROR(AVERAGEIFS(Deliveries!$I$5:$I$204,Deliveries!$B$5:$B$204,$A194,Deliveries!$H$5:$H$204,"Yes"),0))</f>
        <v/>
      </c>
      <c r="M194" s="17">
        <f>IF($A194="","",SUMIFS(Quality!$E$5:$E$204,Quality!$B$5:$B$204,$A194))</f>
        <v/>
      </c>
      <c r="N194" s="17">
        <f>IF($A194="","",SUMIFS(Quality!$F$5:$F$204,Quality!$B$5:$B$204,$A194))</f>
        <v/>
      </c>
      <c r="O194" s="19">
        <f>IF($A194="","",SUMIFS(Quality!$K$5:$K$204,Quality!$B$5:$B$204,$A194))</f>
        <v/>
      </c>
      <c r="P194" s="20">
        <f>IF($A194="","",SUMIFS(Quality!$L$5:$L$204,Quality!$B$5:$B$204,$A194))</f>
        <v/>
      </c>
      <c r="Q194" s="19">
        <f>IF($A194="","",SUMIFS(Prices!$F$5:$F$204,Prices!$C$5:$C$204,$A194))</f>
        <v/>
      </c>
      <c r="R194" s="17">
        <f>IF($A194="","",COUNTIFS(Prices!$C$5:$C$204,$A194))</f>
        <v/>
      </c>
      <c r="S194" s="21">
        <f>IF($A194="","",IF($J194&gt;=$E$9,"Yes","No - only "&amp;$J194&amp;" so far"))</f>
        <v/>
      </c>
      <c r="T194" s="13" t="n"/>
      <c r="U194" s="13" t="n"/>
      <c r="V194" s="13" t="n"/>
      <c r="W194" s="13" t="n"/>
      <c r="X194" s="13" t="n"/>
      <c r="Y194" s="22" t="n"/>
      <c r="Z194" s="22" t="n"/>
      <c r="AA194" s="13" t="n"/>
    </row>
    <row r="195">
      <c r="A195" s="13" t="n"/>
      <c r="B195" s="9">
        <f>IF($A195="","",IFERROR(COUNTIFS(Deliveries!$B$5:$B$204,$A195,Deliveries!$H$5:$H$204,"No")/COUNTIFS(Deliveries!$B$5:$B$204,$A195),0))</f>
        <v/>
      </c>
      <c r="C195" s="9">
        <f>IF($A195="","",IFERROR(SUMIFS(Quality!$F$5:$F$204,Quality!$B$5:$B$204,$A195)/SUMIFS(Quality!$E$5:$E$204,Quality!$B$5:$B$204,$A195),0))</f>
        <v/>
      </c>
      <c r="D195" s="14">
        <f>IF($A195="","",IFERROR(SUMIFS(Prices!$F$5:$F$204,Prices!$C$5:$C$204,$A195)/SUMIFS(Prices!$J$5:$J$204,Prices!$C$5:$C$204,$A195),1))</f>
        <v/>
      </c>
      <c r="E195" s="15">
        <f>IF($A195="","",ROUND(($G195*$B$5+$H195*$B$6+$I195*$B$7)*100,0))</f>
        <v/>
      </c>
      <c r="F195" s="10">
        <f>IF($A195="","",IF($J195&lt;$E$9,"Not rated",IF($E195&gt;=$E$6,"A",IF($E195&gt;=$E$7,"B",IF($E195&gt;=$E$8,"C","D")))))</f>
        <v/>
      </c>
      <c r="G195" s="16">
        <f>IF($A195="","",$B195)</f>
        <v/>
      </c>
      <c r="H195" s="16">
        <f>IF($A195="","",IFERROR(MAX(0,1-$C195/$E$5),0))</f>
        <v/>
      </c>
      <c r="I195" s="16">
        <f>IF($A195="","",MAX(0,2-$D195))</f>
        <v/>
      </c>
      <c r="J195" s="17">
        <f>IF($A195="","",COUNTIFS(Deliveries!$B$5:$B$204,$A195))</f>
        <v/>
      </c>
      <c r="K195" s="17">
        <f>IF($A195="","",COUNTIFS(Deliveries!$B$5:$B$204,$A195,Deliveries!$H$5:$H$204,"Yes"))</f>
        <v/>
      </c>
      <c r="L195" s="18">
        <f>IF($A195="","",IFERROR(AVERAGEIFS(Deliveries!$I$5:$I$204,Deliveries!$B$5:$B$204,$A195,Deliveries!$H$5:$H$204,"Yes"),0))</f>
        <v/>
      </c>
      <c r="M195" s="17">
        <f>IF($A195="","",SUMIFS(Quality!$E$5:$E$204,Quality!$B$5:$B$204,$A195))</f>
        <v/>
      </c>
      <c r="N195" s="17">
        <f>IF($A195="","",SUMIFS(Quality!$F$5:$F$204,Quality!$B$5:$B$204,$A195))</f>
        <v/>
      </c>
      <c r="O195" s="19">
        <f>IF($A195="","",SUMIFS(Quality!$K$5:$K$204,Quality!$B$5:$B$204,$A195))</f>
        <v/>
      </c>
      <c r="P195" s="20">
        <f>IF($A195="","",SUMIFS(Quality!$L$5:$L$204,Quality!$B$5:$B$204,$A195))</f>
        <v/>
      </c>
      <c r="Q195" s="19">
        <f>IF($A195="","",SUMIFS(Prices!$F$5:$F$204,Prices!$C$5:$C$204,$A195))</f>
        <v/>
      </c>
      <c r="R195" s="17">
        <f>IF($A195="","",COUNTIFS(Prices!$C$5:$C$204,$A195))</f>
        <v/>
      </c>
      <c r="S195" s="21">
        <f>IF($A195="","",IF($J195&gt;=$E$9,"Yes","No - only "&amp;$J195&amp;" so far"))</f>
        <v/>
      </c>
      <c r="T195" s="13" t="n"/>
      <c r="U195" s="13" t="n"/>
      <c r="V195" s="13" t="n"/>
      <c r="W195" s="13" t="n"/>
      <c r="X195" s="13" t="n"/>
      <c r="Y195" s="22" t="n"/>
      <c r="Z195" s="22" t="n"/>
      <c r="AA195" s="13" t="n"/>
    </row>
    <row r="196">
      <c r="A196" s="13" t="n"/>
      <c r="B196" s="9">
        <f>IF($A196="","",IFERROR(COUNTIFS(Deliveries!$B$5:$B$204,$A196,Deliveries!$H$5:$H$204,"No")/COUNTIFS(Deliveries!$B$5:$B$204,$A196),0))</f>
        <v/>
      </c>
      <c r="C196" s="9">
        <f>IF($A196="","",IFERROR(SUMIFS(Quality!$F$5:$F$204,Quality!$B$5:$B$204,$A196)/SUMIFS(Quality!$E$5:$E$204,Quality!$B$5:$B$204,$A196),0))</f>
        <v/>
      </c>
      <c r="D196" s="14">
        <f>IF($A196="","",IFERROR(SUMIFS(Prices!$F$5:$F$204,Prices!$C$5:$C$204,$A196)/SUMIFS(Prices!$J$5:$J$204,Prices!$C$5:$C$204,$A196),1))</f>
        <v/>
      </c>
      <c r="E196" s="15">
        <f>IF($A196="","",ROUND(($G196*$B$5+$H196*$B$6+$I196*$B$7)*100,0))</f>
        <v/>
      </c>
      <c r="F196" s="10">
        <f>IF($A196="","",IF($J196&lt;$E$9,"Not rated",IF($E196&gt;=$E$6,"A",IF($E196&gt;=$E$7,"B",IF($E196&gt;=$E$8,"C","D")))))</f>
        <v/>
      </c>
      <c r="G196" s="16">
        <f>IF($A196="","",$B196)</f>
        <v/>
      </c>
      <c r="H196" s="16">
        <f>IF($A196="","",IFERROR(MAX(0,1-$C196/$E$5),0))</f>
        <v/>
      </c>
      <c r="I196" s="16">
        <f>IF($A196="","",MAX(0,2-$D196))</f>
        <v/>
      </c>
      <c r="J196" s="17">
        <f>IF($A196="","",COUNTIFS(Deliveries!$B$5:$B$204,$A196))</f>
        <v/>
      </c>
      <c r="K196" s="17">
        <f>IF($A196="","",COUNTIFS(Deliveries!$B$5:$B$204,$A196,Deliveries!$H$5:$H$204,"Yes"))</f>
        <v/>
      </c>
      <c r="L196" s="18">
        <f>IF($A196="","",IFERROR(AVERAGEIFS(Deliveries!$I$5:$I$204,Deliveries!$B$5:$B$204,$A196,Deliveries!$H$5:$H$204,"Yes"),0))</f>
        <v/>
      </c>
      <c r="M196" s="17">
        <f>IF($A196="","",SUMIFS(Quality!$E$5:$E$204,Quality!$B$5:$B$204,$A196))</f>
        <v/>
      </c>
      <c r="N196" s="17">
        <f>IF($A196="","",SUMIFS(Quality!$F$5:$F$204,Quality!$B$5:$B$204,$A196))</f>
        <v/>
      </c>
      <c r="O196" s="19">
        <f>IF($A196="","",SUMIFS(Quality!$K$5:$K$204,Quality!$B$5:$B$204,$A196))</f>
        <v/>
      </c>
      <c r="P196" s="20">
        <f>IF($A196="","",SUMIFS(Quality!$L$5:$L$204,Quality!$B$5:$B$204,$A196))</f>
        <v/>
      </c>
      <c r="Q196" s="19">
        <f>IF($A196="","",SUMIFS(Prices!$F$5:$F$204,Prices!$C$5:$C$204,$A196))</f>
        <v/>
      </c>
      <c r="R196" s="17">
        <f>IF($A196="","",COUNTIFS(Prices!$C$5:$C$204,$A196))</f>
        <v/>
      </c>
      <c r="S196" s="21">
        <f>IF($A196="","",IF($J196&gt;=$E$9,"Yes","No - only "&amp;$J196&amp;" so far"))</f>
        <v/>
      </c>
      <c r="T196" s="13" t="n"/>
      <c r="U196" s="13" t="n"/>
      <c r="V196" s="13" t="n"/>
      <c r="W196" s="13" t="n"/>
      <c r="X196" s="13" t="n"/>
      <c r="Y196" s="22" t="n"/>
      <c r="Z196" s="22" t="n"/>
      <c r="AA196" s="13" t="n"/>
    </row>
    <row r="197">
      <c r="A197" s="13" t="n"/>
      <c r="B197" s="9">
        <f>IF($A197="","",IFERROR(COUNTIFS(Deliveries!$B$5:$B$204,$A197,Deliveries!$H$5:$H$204,"No")/COUNTIFS(Deliveries!$B$5:$B$204,$A197),0))</f>
        <v/>
      </c>
      <c r="C197" s="9">
        <f>IF($A197="","",IFERROR(SUMIFS(Quality!$F$5:$F$204,Quality!$B$5:$B$204,$A197)/SUMIFS(Quality!$E$5:$E$204,Quality!$B$5:$B$204,$A197),0))</f>
        <v/>
      </c>
      <c r="D197" s="14">
        <f>IF($A197="","",IFERROR(SUMIFS(Prices!$F$5:$F$204,Prices!$C$5:$C$204,$A197)/SUMIFS(Prices!$J$5:$J$204,Prices!$C$5:$C$204,$A197),1))</f>
        <v/>
      </c>
      <c r="E197" s="15">
        <f>IF($A197="","",ROUND(($G197*$B$5+$H197*$B$6+$I197*$B$7)*100,0))</f>
        <v/>
      </c>
      <c r="F197" s="10">
        <f>IF($A197="","",IF($J197&lt;$E$9,"Not rated",IF($E197&gt;=$E$6,"A",IF($E197&gt;=$E$7,"B",IF($E197&gt;=$E$8,"C","D")))))</f>
        <v/>
      </c>
      <c r="G197" s="16">
        <f>IF($A197="","",$B197)</f>
        <v/>
      </c>
      <c r="H197" s="16">
        <f>IF($A197="","",IFERROR(MAX(0,1-$C197/$E$5),0))</f>
        <v/>
      </c>
      <c r="I197" s="16">
        <f>IF($A197="","",MAX(0,2-$D197))</f>
        <v/>
      </c>
      <c r="J197" s="17">
        <f>IF($A197="","",COUNTIFS(Deliveries!$B$5:$B$204,$A197))</f>
        <v/>
      </c>
      <c r="K197" s="17">
        <f>IF($A197="","",COUNTIFS(Deliveries!$B$5:$B$204,$A197,Deliveries!$H$5:$H$204,"Yes"))</f>
        <v/>
      </c>
      <c r="L197" s="18">
        <f>IF($A197="","",IFERROR(AVERAGEIFS(Deliveries!$I$5:$I$204,Deliveries!$B$5:$B$204,$A197,Deliveries!$H$5:$H$204,"Yes"),0))</f>
        <v/>
      </c>
      <c r="M197" s="17">
        <f>IF($A197="","",SUMIFS(Quality!$E$5:$E$204,Quality!$B$5:$B$204,$A197))</f>
        <v/>
      </c>
      <c r="N197" s="17">
        <f>IF($A197="","",SUMIFS(Quality!$F$5:$F$204,Quality!$B$5:$B$204,$A197))</f>
        <v/>
      </c>
      <c r="O197" s="19">
        <f>IF($A197="","",SUMIFS(Quality!$K$5:$K$204,Quality!$B$5:$B$204,$A197))</f>
        <v/>
      </c>
      <c r="P197" s="20">
        <f>IF($A197="","",SUMIFS(Quality!$L$5:$L$204,Quality!$B$5:$B$204,$A197))</f>
        <v/>
      </c>
      <c r="Q197" s="19">
        <f>IF($A197="","",SUMIFS(Prices!$F$5:$F$204,Prices!$C$5:$C$204,$A197))</f>
        <v/>
      </c>
      <c r="R197" s="17">
        <f>IF($A197="","",COUNTIFS(Prices!$C$5:$C$204,$A197))</f>
        <v/>
      </c>
      <c r="S197" s="21">
        <f>IF($A197="","",IF($J197&gt;=$E$9,"Yes","No - only "&amp;$J197&amp;" so far"))</f>
        <v/>
      </c>
      <c r="T197" s="13" t="n"/>
      <c r="U197" s="13" t="n"/>
      <c r="V197" s="13" t="n"/>
      <c r="W197" s="13" t="n"/>
      <c r="X197" s="13" t="n"/>
      <c r="Y197" s="22" t="n"/>
      <c r="Z197" s="22" t="n"/>
      <c r="AA197" s="13" t="n"/>
    </row>
    <row r="198">
      <c r="A198" s="13" t="n"/>
      <c r="B198" s="9">
        <f>IF($A198="","",IFERROR(COUNTIFS(Deliveries!$B$5:$B$204,$A198,Deliveries!$H$5:$H$204,"No")/COUNTIFS(Deliveries!$B$5:$B$204,$A198),0))</f>
        <v/>
      </c>
      <c r="C198" s="9">
        <f>IF($A198="","",IFERROR(SUMIFS(Quality!$F$5:$F$204,Quality!$B$5:$B$204,$A198)/SUMIFS(Quality!$E$5:$E$204,Quality!$B$5:$B$204,$A198),0))</f>
        <v/>
      </c>
      <c r="D198" s="14">
        <f>IF($A198="","",IFERROR(SUMIFS(Prices!$F$5:$F$204,Prices!$C$5:$C$204,$A198)/SUMIFS(Prices!$J$5:$J$204,Prices!$C$5:$C$204,$A198),1))</f>
        <v/>
      </c>
      <c r="E198" s="15">
        <f>IF($A198="","",ROUND(($G198*$B$5+$H198*$B$6+$I198*$B$7)*100,0))</f>
        <v/>
      </c>
      <c r="F198" s="10">
        <f>IF($A198="","",IF($J198&lt;$E$9,"Not rated",IF($E198&gt;=$E$6,"A",IF($E198&gt;=$E$7,"B",IF($E198&gt;=$E$8,"C","D")))))</f>
        <v/>
      </c>
      <c r="G198" s="16">
        <f>IF($A198="","",$B198)</f>
        <v/>
      </c>
      <c r="H198" s="16">
        <f>IF($A198="","",IFERROR(MAX(0,1-$C198/$E$5),0))</f>
        <v/>
      </c>
      <c r="I198" s="16">
        <f>IF($A198="","",MAX(0,2-$D198))</f>
        <v/>
      </c>
      <c r="J198" s="17">
        <f>IF($A198="","",COUNTIFS(Deliveries!$B$5:$B$204,$A198))</f>
        <v/>
      </c>
      <c r="K198" s="17">
        <f>IF($A198="","",COUNTIFS(Deliveries!$B$5:$B$204,$A198,Deliveries!$H$5:$H$204,"Yes"))</f>
        <v/>
      </c>
      <c r="L198" s="18">
        <f>IF($A198="","",IFERROR(AVERAGEIFS(Deliveries!$I$5:$I$204,Deliveries!$B$5:$B$204,$A198,Deliveries!$H$5:$H$204,"Yes"),0))</f>
        <v/>
      </c>
      <c r="M198" s="17">
        <f>IF($A198="","",SUMIFS(Quality!$E$5:$E$204,Quality!$B$5:$B$204,$A198))</f>
        <v/>
      </c>
      <c r="N198" s="17">
        <f>IF($A198="","",SUMIFS(Quality!$F$5:$F$204,Quality!$B$5:$B$204,$A198))</f>
        <v/>
      </c>
      <c r="O198" s="19">
        <f>IF($A198="","",SUMIFS(Quality!$K$5:$K$204,Quality!$B$5:$B$204,$A198))</f>
        <v/>
      </c>
      <c r="P198" s="20">
        <f>IF($A198="","",SUMIFS(Quality!$L$5:$L$204,Quality!$B$5:$B$204,$A198))</f>
        <v/>
      </c>
      <c r="Q198" s="19">
        <f>IF($A198="","",SUMIFS(Prices!$F$5:$F$204,Prices!$C$5:$C$204,$A198))</f>
        <v/>
      </c>
      <c r="R198" s="17">
        <f>IF($A198="","",COUNTIFS(Prices!$C$5:$C$204,$A198))</f>
        <v/>
      </c>
      <c r="S198" s="21">
        <f>IF($A198="","",IF($J198&gt;=$E$9,"Yes","No - only "&amp;$J198&amp;" so far"))</f>
        <v/>
      </c>
      <c r="T198" s="13" t="n"/>
      <c r="U198" s="13" t="n"/>
      <c r="V198" s="13" t="n"/>
      <c r="W198" s="13" t="n"/>
      <c r="X198" s="13" t="n"/>
      <c r="Y198" s="22" t="n"/>
      <c r="Z198" s="22" t="n"/>
      <c r="AA198" s="13" t="n"/>
    </row>
    <row r="199">
      <c r="A199" s="13" t="n"/>
      <c r="B199" s="9">
        <f>IF($A199="","",IFERROR(COUNTIFS(Deliveries!$B$5:$B$204,$A199,Deliveries!$H$5:$H$204,"No")/COUNTIFS(Deliveries!$B$5:$B$204,$A199),0))</f>
        <v/>
      </c>
      <c r="C199" s="9">
        <f>IF($A199="","",IFERROR(SUMIFS(Quality!$F$5:$F$204,Quality!$B$5:$B$204,$A199)/SUMIFS(Quality!$E$5:$E$204,Quality!$B$5:$B$204,$A199),0))</f>
        <v/>
      </c>
      <c r="D199" s="14">
        <f>IF($A199="","",IFERROR(SUMIFS(Prices!$F$5:$F$204,Prices!$C$5:$C$204,$A199)/SUMIFS(Prices!$J$5:$J$204,Prices!$C$5:$C$204,$A199),1))</f>
        <v/>
      </c>
      <c r="E199" s="15">
        <f>IF($A199="","",ROUND(($G199*$B$5+$H199*$B$6+$I199*$B$7)*100,0))</f>
        <v/>
      </c>
      <c r="F199" s="10">
        <f>IF($A199="","",IF($J199&lt;$E$9,"Not rated",IF($E199&gt;=$E$6,"A",IF($E199&gt;=$E$7,"B",IF($E199&gt;=$E$8,"C","D")))))</f>
        <v/>
      </c>
      <c r="G199" s="16">
        <f>IF($A199="","",$B199)</f>
        <v/>
      </c>
      <c r="H199" s="16">
        <f>IF($A199="","",IFERROR(MAX(0,1-$C199/$E$5),0))</f>
        <v/>
      </c>
      <c r="I199" s="16">
        <f>IF($A199="","",MAX(0,2-$D199))</f>
        <v/>
      </c>
      <c r="J199" s="17">
        <f>IF($A199="","",COUNTIFS(Deliveries!$B$5:$B$204,$A199))</f>
        <v/>
      </c>
      <c r="K199" s="17">
        <f>IF($A199="","",COUNTIFS(Deliveries!$B$5:$B$204,$A199,Deliveries!$H$5:$H$204,"Yes"))</f>
        <v/>
      </c>
      <c r="L199" s="18">
        <f>IF($A199="","",IFERROR(AVERAGEIFS(Deliveries!$I$5:$I$204,Deliveries!$B$5:$B$204,$A199,Deliveries!$H$5:$H$204,"Yes"),0))</f>
        <v/>
      </c>
      <c r="M199" s="17">
        <f>IF($A199="","",SUMIFS(Quality!$E$5:$E$204,Quality!$B$5:$B$204,$A199))</f>
        <v/>
      </c>
      <c r="N199" s="17">
        <f>IF($A199="","",SUMIFS(Quality!$F$5:$F$204,Quality!$B$5:$B$204,$A199))</f>
        <v/>
      </c>
      <c r="O199" s="19">
        <f>IF($A199="","",SUMIFS(Quality!$K$5:$K$204,Quality!$B$5:$B$204,$A199))</f>
        <v/>
      </c>
      <c r="P199" s="20">
        <f>IF($A199="","",SUMIFS(Quality!$L$5:$L$204,Quality!$B$5:$B$204,$A199))</f>
        <v/>
      </c>
      <c r="Q199" s="19">
        <f>IF($A199="","",SUMIFS(Prices!$F$5:$F$204,Prices!$C$5:$C$204,$A199))</f>
        <v/>
      </c>
      <c r="R199" s="17">
        <f>IF($A199="","",COUNTIFS(Prices!$C$5:$C$204,$A199))</f>
        <v/>
      </c>
      <c r="S199" s="21">
        <f>IF($A199="","",IF($J199&gt;=$E$9,"Yes","No - only "&amp;$J199&amp;" so far"))</f>
        <v/>
      </c>
      <c r="T199" s="13" t="n"/>
      <c r="U199" s="13" t="n"/>
      <c r="V199" s="13" t="n"/>
      <c r="W199" s="13" t="n"/>
      <c r="X199" s="13" t="n"/>
      <c r="Y199" s="22" t="n"/>
      <c r="Z199" s="22" t="n"/>
      <c r="AA199" s="13" t="n"/>
    </row>
    <row r="200">
      <c r="A200" s="13" t="n"/>
      <c r="B200" s="9">
        <f>IF($A200="","",IFERROR(COUNTIFS(Deliveries!$B$5:$B$204,$A200,Deliveries!$H$5:$H$204,"No")/COUNTIFS(Deliveries!$B$5:$B$204,$A200),0))</f>
        <v/>
      </c>
      <c r="C200" s="9">
        <f>IF($A200="","",IFERROR(SUMIFS(Quality!$F$5:$F$204,Quality!$B$5:$B$204,$A200)/SUMIFS(Quality!$E$5:$E$204,Quality!$B$5:$B$204,$A200),0))</f>
        <v/>
      </c>
      <c r="D200" s="14">
        <f>IF($A200="","",IFERROR(SUMIFS(Prices!$F$5:$F$204,Prices!$C$5:$C$204,$A200)/SUMIFS(Prices!$J$5:$J$204,Prices!$C$5:$C$204,$A200),1))</f>
        <v/>
      </c>
      <c r="E200" s="15">
        <f>IF($A200="","",ROUND(($G200*$B$5+$H200*$B$6+$I200*$B$7)*100,0))</f>
        <v/>
      </c>
      <c r="F200" s="10">
        <f>IF($A200="","",IF($J200&lt;$E$9,"Not rated",IF($E200&gt;=$E$6,"A",IF($E200&gt;=$E$7,"B",IF($E200&gt;=$E$8,"C","D")))))</f>
        <v/>
      </c>
      <c r="G200" s="16">
        <f>IF($A200="","",$B200)</f>
        <v/>
      </c>
      <c r="H200" s="16">
        <f>IF($A200="","",IFERROR(MAX(0,1-$C200/$E$5),0))</f>
        <v/>
      </c>
      <c r="I200" s="16">
        <f>IF($A200="","",MAX(0,2-$D200))</f>
        <v/>
      </c>
      <c r="J200" s="17">
        <f>IF($A200="","",COUNTIFS(Deliveries!$B$5:$B$204,$A200))</f>
        <v/>
      </c>
      <c r="K200" s="17">
        <f>IF($A200="","",COUNTIFS(Deliveries!$B$5:$B$204,$A200,Deliveries!$H$5:$H$204,"Yes"))</f>
        <v/>
      </c>
      <c r="L200" s="18">
        <f>IF($A200="","",IFERROR(AVERAGEIFS(Deliveries!$I$5:$I$204,Deliveries!$B$5:$B$204,$A200,Deliveries!$H$5:$H$204,"Yes"),0))</f>
        <v/>
      </c>
      <c r="M200" s="17">
        <f>IF($A200="","",SUMIFS(Quality!$E$5:$E$204,Quality!$B$5:$B$204,$A200))</f>
        <v/>
      </c>
      <c r="N200" s="17">
        <f>IF($A200="","",SUMIFS(Quality!$F$5:$F$204,Quality!$B$5:$B$204,$A200))</f>
        <v/>
      </c>
      <c r="O200" s="19">
        <f>IF($A200="","",SUMIFS(Quality!$K$5:$K$204,Quality!$B$5:$B$204,$A200))</f>
        <v/>
      </c>
      <c r="P200" s="20">
        <f>IF($A200="","",SUMIFS(Quality!$L$5:$L$204,Quality!$B$5:$B$204,$A200))</f>
        <v/>
      </c>
      <c r="Q200" s="19">
        <f>IF($A200="","",SUMIFS(Prices!$F$5:$F$204,Prices!$C$5:$C$204,$A200))</f>
        <v/>
      </c>
      <c r="R200" s="17">
        <f>IF($A200="","",COUNTIFS(Prices!$C$5:$C$204,$A200))</f>
        <v/>
      </c>
      <c r="S200" s="21">
        <f>IF($A200="","",IF($J200&gt;=$E$9,"Yes","No - only "&amp;$J200&amp;" so far"))</f>
        <v/>
      </c>
      <c r="T200" s="13" t="n"/>
      <c r="U200" s="13" t="n"/>
      <c r="V200" s="13" t="n"/>
      <c r="W200" s="13" t="n"/>
      <c r="X200" s="13" t="n"/>
      <c r="Y200" s="22" t="n"/>
      <c r="Z200" s="22" t="n"/>
      <c r="AA200" s="13" t="n"/>
    </row>
    <row r="201">
      <c r="A201" s="13" t="n"/>
      <c r="B201" s="9">
        <f>IF($A201="","",IFERROR(COUNTIFS(Deliveries!$B$5:$B$204,$A201,Deliveries!$H$5:$H$204,"No")/COUNTIFS(Deliveries!$B$5:$B$204,$A201),0))</f>
        <v/>
      </c>
      <c r="C201" s="9">
        <f>IF($A201="","",IFERROR(SUMIFS(Quality!$F$5:$F$204,Quality!$B$5:$B$204,$A201)/SUMIFS(Quality!$E$5:$E$204,Quality!$B$5:$B$204,$A201),0))</f>
        <v/>
      </c>
      <c r="D201" s="14">
        <f>IF($A201="","",IFERROR(SUMIFS(Prices!$F$5:$F$204,Prices!$C$5:$C$204,$A201)/SUMIFS(Prices!$J$5:$J$204,Prices!$C$5:$C$204,$A201),1))</f>
        <v/>
      </c>
      <c r="E201" s="15">
        <f>IF($A201="","",ROUND(($G201*$B$5+$H201*$B$6+$I201*$B$7)*100,0))</f>
        <v/>
      </c>
      <c r="F201" s="10">
        <f>IF($A201="","",IF($J201&lt;$E$9,"Not rated",IF($E201&gt;=$E$6,"A",IF($E201&gt;=$E$7,"B",IF($E201&gt;=$E$8,"C","D")))))</f>
        <v/>
      </c>
      <c r="G201" s="16">
        <f>IF($A201="","",$B201)</f>
        <v/>
      </c>
      <c r="H201" s="16">
        <f>IF($A201="","",IFERROR(MAX(0,1-$C201/$E$5),0))</f>
        <v/>
      </c>
      <c r="I201" s="16">
        <f>IF($A201="","",MAX(0,2-$D201))</f>
        <v/>
      </c>
      <c r="J201" s="17">
        <f>IF($A201="","",COUNTIFS(Deliveries!$B$5:$B$204,$A201))</f>
        <v/>
      </c>
      <c r="K201" s="17">
        <f>IF($A201="","",COUNTIFS(Deliveries!$B$5:$B$204,$A201,Deliveries!$H$5:$H$204,"Yes"))</f>
        <v/>
      </c>
      <c r="L201" s="18">
        <f>IF($A201="","",IFERROR(AVERAGEIFS(Deliveries!$I$5:$I$204,Deliveries!$B$5:$B$204,$A201,Deliveries!$H$5:$H$204,"Yes"),0))</f>
        <v/>
      </c>
      <c r="M201" s="17">
        <f>IF($A201="","",SUMIFS(Quality!$E$5:$E$204,Quality!$B$5:$B$204,$A201))</f>
        <v/>
      </c>
      <c r="N201" s="17">
        <f>IF($A201="","",SUMIFS(Quality!$F$5:$F$204,Quality!$B$5:$B$204,$A201))</f>
        <v/>
      </c>
      <c r="O201" s="19">
        <f>IF($A201="","",SUMIFS(Quality!$K$5:$K$204,Quality!$B$5:$B$204,$A201))</f>
        <v/>
      </c>
      <c r="P201" s="20">
        <f>IF($A201="","",SUMIFS(Quality!$L$5:$L$204,Quality!$B$5:$B$204,$A201))</f>
        <v/>
      </c>
      <c r="Q201" s="19">
        <f>IF($A201="","",SUMIFS(Prices!$F$5:$F$204,Prices!$C$5:$C$204,$A201))</f>
        <v/>
      </c>
      <c r="R201" s="17">
        <f>IF($A201="","",COUNTIFS(Prices!$C$5:$C$204,$A201))</f>
        <v/>
      </c>
      <c r="S201" s="21">
        <f>IF($A201="","",IF($J201&gt;=$E$9,"Yes","No - only "&amp;$J201&amp;" so far"))</f>
        <v/>
      </c>
      <c r="T201" s="13" t="n"/>
      <c r="U201" s="13" t="n"/>
      <c r="V201" s="13" t="n"/>
      <c r="W201" s="13" t="n"/>
      <c r="X201" s="13" t="n"/>
      <c r="Y201" s="22" t="n"/>
      <c r="Z201" s="22" t="n"/>
      <c r="AA201" s="13" t="n"/>
    </row>
    <row r="202">
      <c r="A202" s="13" t="n"/>
      <c r="B202" s="9">
        <f>IF($A202="","",IFERROR(COUNTIFS(Deliveries!$B$5:$B$204,$A202,Deliveries!$H$5:$H$204,"No")/COUNTIFS(Deliveries!$B$5:$B$204,$A202),0))</f>
        <v/>
      </c>
      <c r="C202" s="9">
        <f>IF($A202="","",IFERROR(SUMIFS(Quality!$F$5:$F$204,Quality!$B$5:$B$204,$A202)/SUMIFS(Quality!$E$5:$E$204,Quality!$B$5:$B$204,$A202),0))</f>
        <v/>
      </c>
      <c r="D202" s="14">
        <f>IF($A202="","",IFERROR(SUMIFS(Prices!$F$5:$F$204,Prices!$C$5:$C$204,$A202)/SUMIFS(Prices!$J$5:$J$204,Prices!$C$5:$C$204,$A202),1))</f>
        <v/>
      </c>
      <c r="E202" s="15">
        <f>IF($A202="","",ROUND(($G202*$B$5+$H202*$B$6+$I202*$B$7)*100,0))</f>
        <v/>
      </c>
      <c r="F202" s="10">
        <f>IF($A202="","",IF($J202&lt;$E$9,"Not rated",IF($E202&gt;=$E$6,"A",IF($E202&gt;=$E$7,"B",IF($E202&gt;=$E$8,"C","D")))))</f>
        <v/>
      </c>
      <c r="G202" s="16">
        <f>IF($A202="","",$B202)</f>
        <v/>
      </c>
      <c r="H202" s="16">
        <f>IF($A202="","",IFERROR(MAX(0,1-$C202/$E$5),0))</f>
        <v/>
      </c>
      <c r="I202" s="16">
        <f>IF($A202="","",MAX(0,2-$D202))</f>
        <v/>
      </c>
      <c r="J202" s="17">
        <f>IF($A202="","",COUNTIFS(Deliveries!$B$5:$B$204,$A202))</f>
        <v/>
      </c>
      <c r="K202" s="17">
        <f>IF($A202="","",COUNTIFS(Deliveries!$B$5:$B$204,$A202,Deliveries!$H$5:$H$204,"Yes"))</f>
        <v/>
      </c>
      <c r="L202" s="18">
        <f>IF($A202="","",IFERROR(AVERAGEIFS(Deliveries!$I$5:$I$204,Deliveries!$B$5:$B$204,$A202,Deliveries!$H$5:$H$204,"Yes"),0))</f>
        <v/>
      </c>
      <c r="M202" s="17">
        <f>IF($A202="","",SUMIFS(Quality!$E$5:$E$204,Quality!$B$5:$B$204,$A202))</f>
        <v/>
      </c>
      <c r="N202" s="17">
        <f>IF($A202="","",SUMIFS(Quality!$F$5:$F$204,Quality!$B$5:$B$204,$A202))</f>
        <v/>
      </c>
      <c r="O202" s="19">
        <f>IF($A202="","",SUMIFS(Quality!$K$5:$K$204,Quality!$B$5:$B$204,$A202))</f>
        <v/>
      </c>
      <c r="P202" s="20">
        <f>IF($A202="","",SUMIFS(Quality!$L$5:$L$204,Quality!$B$5:$B$204,$A202))</f>
        <v/>
      </c>
      <c r="Q202" s="19">
        <f>IF($A202="","",SUMIFS(Prices!$F$5:$F$204,Prices!$C$5:$C$204,$A202))</f>
        <v/>
      </c>
      <c r="R202" s="17">
        <f>IF($A202="","",COUNTIFS(Prices!$C$5:$C$204,$A202))</f>
        <v/>
      </c>
      <c r="S202" s="21">
        <f>IF($A202="","",IF($J202&gt;=$E$9,"Yes","No - only "&amp;$J202&amp;" so far"))</f>
        <v/>
      </c>
      <c r="T202" s="13" t="n"/>
      <c r="U202" s="13" t="n"/>
      <c r="V202" s="13" t="n"/>
      <c r="W202" s="13" t="n"/>
      <c r="X202" s="13" t="n"/>
      <c r="Y202" s="22" t="n"/>
      <c r="Z202" s="22" t="n"/>
      <c r="AA202" s="13" t="n"/>
    </row>
    <row r="203">
      <c r="A203" s="13" t="n"/>
      <c r="B203" s="9">
        <f>IF($A203="","",IFERROR(COUNTIFS(Deliveries!$B$5:$B$204,$A203,Deliveries!$H$5:$H$204,"No")/COUNTIFS(Deliveries!$B$5:$B$204,$A203),0))</f>
        <v/>
      </c>
      <c r="C203" s="9">
        <f>IF($A203="","",IFERROR(SUMIFS(Quality!$F$5:$F$204,Quality!$B$5:$B$204,$A203)/SUMIFS(Quality!$E$5:$E$204,Quality!$B$5:$B$204,$A203),0))</f>
        <v/>
      </c>
      <c r="D203" s="14">
        <f>IF($A203="","",IFERROR(SUMIFS(Prices!$F$5:$F$204,Prices!$C$5:$C$204,$A203)/SUMIFS(Prices!$J$5:$J$204,Prices!$C$5:$C$204,$A203),1))</f>
        <v/>
      </c>
      <c r="E203" s="15">
        <f>IF($A203="","",ROUND(($G203*$B$5+$H203*$B$6+$I203*$B$7)*100,0))</f>
        <v/>
      </c>
      <c r="F203" s="10">
        <f>IF($A203="","",IF($J203&lt;$E$9,"Not rated",IF($E203&gt;=$E$6,"A",IF($E203&gt;=$E$7,"B",IF($E203&gt;=$E$8,"C","D")))))</f>
        <v/>
      </c>
      <c r="G203" s="16">
        <f>IF($A203="","",$B203)</f>
        <v/>
      </c>
      <c r="H203" s="16">
        <f>IF($A203="","",IFERROR(MAX(0,1-$C203/$E$5),0))</f>
        <v/>
      </c>
      <c r="I203" s="16">
        <f>IF($A203="","",MAX(0,2-$D203))</f>
        <v/>
      </c>
      <c r="J203" s="17">
        <f>IF($A203="","",COUNTIFS(Deliveries!$B$5:$B$204,$A203))</f>
        <v/>
      </c>
      <c r="K203" s="17">
        <f>IF($A203="","",COUNTIFS(Deliveries!$B$5:$B$204,$A203,Deliveries!$H$5:$H$204,"Yes"))</f>
        <v/>
      </c>
      <c r="L203" s="18">
        <f>IF($A203="","",IFERROR(AVERAGEIFS(Deliveries!$I$5:$I$204,Deliveries!$B$5:$B$204,$A203,Deliveries!$H$5:$H$204,"Yes"),0))</f>
        <v/>
      </c>
      <c r="M203" s="17">
        <f>IF($A203="","",SUMIFS(Quality!$E$5:$E$204,Quality!$B$5:$B$204,$A203))</f>
        <v/>
      </c>
      <c r="N203" s="17">
        <f>IF($A203="","",SUMIFS(Quality!$F$5:$F$204,Quality!$B$5:$B$204,$A203))</f>
        <v/>
      </c>
      <c r="O203" s="19">
        <f>IF($A203="","",SUMIFS(Quality!$K$5:$K$204,Quality!$B$5:$B$204,$A203))</f>
        <v/>
      </c>
      <c r="P203" s="20">
        <f>IF($A203="","",SUMIFS(Quality!$L$5:$L$204,Quality!$B$5:$B$204,$A203))</f>
        <v/>
      </c>
      <c r="Q203" s="19">
        <f>IF($A203="","",SUMIFS(Prices!$F$5:$F$204,Prices!$C$5:$C$204,$A203))</f>
        <v/>
      </c>
      <c r="R203" s="17">
        <f>IF($A203="","",COUNTIFS(Prices!$C$5:$C$204,$A203))</f>
        <v/>
      </c>
      <c r="S203" s="21">
        <f>IF($A203="","",IF($J203&gt;=$E$9,"Yes","No - only "&amp;$J203&amp;" so far"))</f>
        <v/>
      </c>
      <c r="T203" s="13" t="n"/>
      <c r="U203" s="13" t="n"/>
      <c r="V203" s="13" t="n"/>
      <c r="W203" s="13" t="n"/>
      <c r="X203" s="13" t="n"/>
      <c r="Y203" s="22" t="n"/>
      <c r="Z203" s="22" t="n"/>
      <c r="AA203" s="13" t="n"/>
    </row>
    <row r="204">
      <c r="A204" s="13" t="n"/>
      <c r="B204" s="9">
        <f>IF($A204="","",IFERROR(COUNTIFS(Deliveries!$B$5:$B$204,$A204,Deliveries!$H$5:$H$204,"No")/COUNTIFS(Deliveries!$B$5:$B$204,$A204),0))</f>
        <v/>
      </c>
      <c r="C204" s="9">
        <f>IF($A204="","",IFERROR(SUMIFS(Quality!$F$5:$F$204,Quality!$B$5:$B$204,$A204)/SUMIFS(Quality!$E$5:$E$204,Quality!$B$5:$B$204,$A204),0))</f>
        <v/>
      </c>
      <c r="D204" s="14">
        <f>IF($A204="","",IFERROR(SUMIFS(Prices!$F$5:$F$204,Prices!$C$5:$C$204,$A204)/SUMIFS(Prices!$J$5:$J$204,Prices!$C$5:$C$204,$A204),1))</f>
        <v/>
      </c>
      <c r="E204" s="15">
        <f>IF($A204="","",ROUND(($G204*$B$5+$H204*$B$6+$I204*$B$7)*100,0))</f>
        <v/>
      </c>
      <c r="F204" s="10">
        <f>IF($A204="","",IF($J204&lt;$E$9,"Not rated",IF($E204&gt;=$E$6,"A",IF($E204&gt;=$E$7,"B",IF($E204&gt;=$E$8,"C","D")))))</f>
        <v/>
      </c>
      <c r="G204" s="16">
        <f>IF($A204="","",$B204)</f>
        <v/>
      </c>
      <c r="H204" s="16">
        <f>IF($A204="","",IFERROR(MAX(0,1-$C204/$E$5),0))</f>
        <v/>
      </c>
      <c r="I204" s="16">
        <f>IF($A204="","",MAX(0,2-$D204))</f>
        <v/>
      </c>
      <c r="J204" s="17">
        <f>IF($A204="","",COUNTIFS(Deliveries!$B$5:$B$204,$A204))</f>
        <v/>
      </c>
      <c r="K204" s="17">
        <f>IF($A204="","",COUNTIFS(Deliveries!$B$5:$B$204,$A204,Deliveries!$H$5:$H$204,"Yes"))</f>
        <v/>
      </c>
      <c r="L204" s="18">
        <f>IF($A204="","",IFERROR(AVERAGEIFS(Deliveries!$I$5:$I$204,Deliveries!$B$5:$B$204,$A204,Deliveries!$H$5:$H$204,"Yes"),0))</f>
        <v/>
      </c>
      <c r="M204" s="17">
        <f>IF($A204="","",SUMIFS(Quality!$E$5:$E$204,Quality!$B$5:$B$204,$A204))</f>
        <v/>
      </c>
      <c r="N204" s="17">
        <f>IF($A204="","",SUMIFS(Quality!$F$5:$F$204,Quality!$B$5:$B$204,$A204))</f>
        <v/>
      </c>
      <c r="O204" s="19">
        <f>IF($A204="","",SUMIFS(Quality!$K$5:$K$204,Quality!$B$5:$B$204,$A204))</f>
        <v/>
      </c>
      <c r="P204" s="20">
        <f>IF($A204="","",SUMIFS(Quality!$L$5:$L$204,Quality!$B$5:$B$204,$A204))</f>
        <v/>
      </c>
      <c r="Q204" s="19">
        <f>IF($A204="","",SUMIFS(Prices!$F$5:$F$204,Prices!$C$5:$C$204,$A204))</f>
        <v/>
      </c>
      <c r="R204" s="17">
        <f>IF($A204="","",COUNTIFS(Prices!$C$5:$C$204,$A204))</f>
        <v/>
      </c>
      <c r="S204" s="21">
        <f>IF($A204="","",IF($J204&gt;=$E$9,"Yes","No - only "&amp;$J204&amp;" so far"))</f>
        <v/>
      </c>
      <c r="T204" s="13" t="n"/>
      <c r="U204" s="13" t="n"/>
      <c r="V204" s="13" t="n"/>
      <c r="W204" s="13" t="n"/>
      <c r="X204" s="13" t="n"/>
      <c r="Y204" s="22" t="n"/>
      <c r="Z204" s="22" t="n"/>
      <c r="AA204" s="13" t="n"/>
    </row>
    <row r="205">
      <c r="A205" s="13" t="n"/>
      <c r="B205" s="9">
        <f>IF($A205="","",IFERROR(COUNTIFS(Deliveries!$B$5:$B$204,$A205,Deliveries!$H$5:$H$204,"No")/COUNTIFS(Deliveries!$B$5:$B$204,$A205),0))</f>
        <v/>
      </c>
      <c r="C205" s="9">
        <f>IF($A205="","",IFERROR(SUMIFS(Quality!$F$5:$F$204,Quality!$B$5:$B$204,$A205)/SUMIFS(Quality!$E$5:$E$204,Quality!$B$5:$B$204,$A205),0))</f>
        <v/>
      </c>
      <c r="D205" s="14">
        <f>IF($A205="","",IFERROR(SUMIFS(Prices!$F$5:$F$204,Prices!$C$5:$C$204,$A205)/SUMIFS(Prices!$J$5:$J$204,Prices!$C$5:$C$204,$A205),1))</f>
        <v/>
      </c>
      <c r="E205" s="15">
        <f>IF($A205="","",ROUND(($G205*$B$5+$H205*$B$6+$I205*$B$7)*100,0))</f>
        <v/>
      </c>
      <c r="F205" s="10">
        <f>IF($A205="","",IF($J205&lt;$E$9,"Not rated",IF($E205&gt;=$E$6,"A",IF($E205&gt;=$E$7,"B",IF($E205&gt;=$E$8,"C","D")))))</f>
        <v/>
      </c>
      <c r="G205" s="16">
        <f>IF($A205="","",$B205)</f>
        <v/>
      </c>
      <c r="H205" s="16">
        <f>IF($A205="","",IFERROR(MAX(0,1-$C205/$E$5),0))</f>
        <v/>
      </c>
      <c r="I205" s="16">
        <f>IF($A205="","",MAX(0,2-$D205))</f>
        <v/>
      </c>
      <c r="J205" s="17">
        <f>IF($A205="","",COUNTIFS(Deliveries!$B$5:$B$204,$A205))</f>
        <v/>
      </c>
      <c r="K205" s="17">
        <f>IF($A205="","",COUNTIFS(Deliveries!$B$5:$B$204,$A205,Deliveries!$H$5:$H$204,"Yes"))</f>
        <v/>
      </c>
      <c r="L205" s="18">
        <f>IF($A205="","",IFERROR(AVERAGEIFS(Deliveries!$I$5:$I$204,Deliveries!$B$5:$B$204,$A205,Deliveries!$H$5:$H$204,"Yes"),0))</f>
        <v/>
      </c>
      <c r="M205" s="17">
        <f>IF($A205="","",SUMIFS(Quality!$E$5:$E$204,Quality!$B$5:$B$204,$A205))</f>
        <v/>
      </c>
      <c r="N205" s="17">
        <f>IF($A205="","",SUMIFS(Quality!$F$5:$F$204,Quality!$B$5:$B$204,$A205))</f>
        <v/>
      </c>
      <c r="O205" s="19">
        <f>IF($A205="","",SUMIFS(Quality!$K$5:$K$204,Quality!$B$5:$B$204,$A205))</f>
        <v/>
      </c>
      <c r="P205" s="20">
        <f>IF($A205="","",SUMIFS(Quality!$L$5:$L$204,Quality!$B$5:$B$204,$A205))</f>
        <v/>
      </c>
      <c r="Q205" s="19">
        <f>IF($A205="","",SUMIFS(Prices!$F$5:$F$204,Prices!$C$5:$C$204,$A205))</f>
        <v/>
      </c>
      <c r="R205" s="17">
        <f>IF($A205="","",COUNTIFS(Prices!$C$5:$C$204,$A205))</f>
        <v/>
      </c>
      <c r="S205" s="21">
        <f>IF($A205="","",IF($J205&gt;=$E$9,"Yes","No - only "&amp;$J205&amp;" so far"))</f>
        <v/>
      </c>
      <c r="T205" s="13" t="n"/>
      <c r="U205" s="13" t="n"/>
      <c r="V205" s="13" t="n"/>
      <c r="W205" s="13" t="n"/>
      <c r="X205" s="13" t="n"/>
      <c r="Y205" s="22" t="n"/>
      <c r="Z205" s="22" t="n"/>
      <c r="AA205" s="13" t="n"/>
    </row>
    <row r="206">
      <c r="A206" s="13" t="n"/>
      <c r="B206" s="9">
        <f>IF($A206="","",IFERROR(COUNTIFS(Deliveries!$B$5:$B$204,$A206,Deliveries!$H$5:$H$204,"No")/COUNTIFS(Deliveries!$B$5:$B$204,$A206),0))</f>
        <v/>
      </c>
      <c r="C206" s="9">
        <f>IF($A206="","",IFERROR(SUMIFS(Quality!$F$5:$F$204,Quality!$B$5:$B$204,$A206)/SUMIFS(Quality!$E$5:$E$204,Quality!$B$5:$B$204,$A206),0))</f>
        <v/>
      </c>
      <c r="D206" s="14">
        <f>IF($A206="","",IFERROR(SUMIFS(Prices!$F$5:$F$204,Prices!$C$5:$C$204,$A206)/SUMIFS(Prices!$J$5:$J$204,Prices!$C$5:$C$204,$A206),1))</f>
        <v/>
      </c>
      <c r="E206" s="15">
        <f>IF($A206="","",ROUND(($G206*$B$5+$H206*$B$6+$I206*$B$7)*100,0))</f>
        <v/>
      </c>
      <c r="F206" s="10">
        <f>IF($A206="","",IF($J206&lt;$E$9,"Not rated",IF($E206&gt;=$E$6,"A",IF($E206&gt;=$E$7,"B",IF($E206&gt;=$E$8,"C","D")))))</f>
        <v/>
      </c>
      <c r="G206" s="16">
        <f>IF($A206="","",$B206)</f>
        <v/>
      </c>
      <c r="H206" s="16">
        <f>IF($A206="","",IFERROR(MAX(0,1-$C206/$E$5),0))</f>
        <v/>
      </c>
      <c r="I206" s="16">
        <f>IF($A206="","",MAX(0,2-$D206))</f>
        <v/>
      </c>
      <c r="J206" s="17">
        <f>IF($A206="","",COUNTIFS(Deliveries!$B$5:$B$204,$A206))</f>
        <v/>
      </c>
      <c r="K206" s="17">
        <f>IF($A206="","",COUNTIFS(Deliveries!$B$5:$B$204,$A206,Deliveries!$H$5:$H$204,"Yes"))</f>
        <v/>
      </c>
      <c r="L206" s="18">
        <f>IF($A206="","",IFERROR(AVERAGEIFS(Deliveries!$I$5:$I$204,Deliveries!$B$5:$B$204,$A206,Deliveries!$H$5:$H$204,"Yes"),0))</f>
        <v/>
      </c>
      <c r="M206" s="17">
        <f>IF($A206="","",SUMIFS(Quality!$E$5:$E$204,Quality!$B$5:$B$204,$A206))</f>
        <v/>
      </c>
      <c r="N206" s="17">
        <f>IF($A206="","",SUMIFS(Quality!$F$5:$F$204,Quality!$B$5:$B$204,$A206))</f>
        <v/>
      </c>
      <c r="O206" s="19">
        <f>IF($A206="","",SUMIFS(Quality!$K$5:$K$204,Quality!$B$5:$B$204,$A206))</f>
        <v/>
      </c>
      <c r="P206" s="20">
        <f>IF($A206="","",SUMIFS(Quality!$L$5:$L$204,Quality!$B$5:$B$204,$A206))</f>
        <v/>
      </c>
      <c r="Q206" s="19">
        <f>IF($A206="","",SUMIFS(Prices!$F$5:$F$204,Prices!$C$5:$C$204,$A206))</f>
        <v/>
      </c>
      <c r="R206" s="17">
        <f>IF($A206="","",COUNTIFS(Prices!$C$5:$C$204,$A206))</f>
        <v/>
      </c>
      <c r="S206" s="21">
        <f>IF($A206="","",IF($J206&gt;=$E$9,"Yes","No - only "&amp;$J206&amp;" so far"))</f>
        <v/>
      </c>
      <c r="T206" s="13" t="n"/>
      <c r="U206" s="13" t="n"/>
      <c r="V206" s="13" t="n"/>
      <c r="W206" s="13" t="n"/>
      <c r="X206" s="13" t="n"/>
      <c r="Y206" s="22" t="n"/>
      <c r="Z206" s="22" t="n"/>
      <c r="AA206" s="13" t="n"/>
    </row>
    <row r="207">
      <c r="A207" s="13" t="n"/>
      <c r="B207" s="9">
        <f>IF($A207="","",IFERROR(COUNTIFS(Deliveries!$B$5:$B$204,$A207,Deliveries!$H$5:$H$204,"No")/COUNTIFS(Deliveries!$B$5:$B$204,$A207),0))</f>
        <v/>
      </c>
      <c r="C207" s="9">
        <f>IF($A207="","",IFERROR(SUMIFS(Quality!$F$5:$F$204,Quality!$B$5:$B$204,$A207)/SUMIFS(Quality!$E$5:$E$204,Quality!$B$5:$B$204,$A207),0))</f>
        <v/>
      </c>
      <c r="D207" s="14">
        <f>IF($A207="","",IFERROR(SUMIFS(Prices!$F$5:$F$204,Prices!$C$5:$C$204,$A207)/SUMIFS(Prices!$J$5:$J$204,Prices!$C$5:$C$204,$A207),1))</f>
        <v/>
      </c>
      <c r="E207" s="15">
        <f>IF($A207="","",ROUND(($G207*$B$5+$H207*$B$6+$I207*$B$7)*100,0))</f>
        <v/>
      </c>
      <c r="F207" s="10">
        <f>IF($A207="","",IF($J207&lt;$E$9,"Not rated",IF($E207&gt;=$E$6,"A",IF($E207&gt;=$E$7,"B",IF($E207&gt;=$E$8,"C","D")))))</f>
        <v/>
      </c>
      <c r="G207" s="16">
        <f>IF($A207="","",$B207)</f>
        <v/>
      </c>
      <c r="H207" s="16">
        <f>IF($A207="","",IFERROR(MAX(0,1-$C207/$E$5),0))</f>
        <v/>
      </c>
      <c r="I207" s="16">
        <f>IF($A207="","",MAX(0,2-$D207))</f>
        <v/>
      </c>
      <c r="J207" s="17">
        <f>IF($A207="","",COUNTIFS(Deliveries!$B$5:$B$204,$A207))</f>
        <v/>
      </c>
      <c r="K207" s="17">
        <f>IF($A207="","",COUNTIFS(Deliveries!$B$5:$B$204,$A207,Deliveries!$H$5:$H$204,"Yes"))</f>
        <v/>
      </c>
      <c r="L207" s="18">
        <f>IF($A207="","",IFERROR(AVERAGEIFS(Deliveries!$I$5:$I$204,Deliveries!$B$5:$B$204,$A207,Deliveries!$H$5:$H$204,"Yes"),0))</f>
        <v/>
      </c>
      <c r="M207" s="17">
        <f>IF($A207="","",SUMIFS(Quality!$E$5:$E$204,Quality!$B$5:$B$204,$A207))</f>
        <v/>
      </c>
      <c r="N207" s="17">
        <f>IF($A207="","",SUMIFS(Quality!$F$5:$F$204,Quality!$B$5:$B$204,$A207))</f>
        <v/>
      </c>
      <c r="O207" s="19">
        <f>IF($A207="","",SUMIFS(Quality!$K$5:$K$204,Quality!$B$5:$B$204,$A207))</f>
        <v/>
      </c>
      <c r="P207" s="20">
        <f>IF($A207="","",SUMIFS(Quality!$L$5:$L$204,Quality!$B$5:$B$204,$A207))</f>
        <v/>
      </c>
      <c r="Q207" s="19">
        <f>IF($A207="","",SUMIFS(Prices!$F$5:$F$204,Prices!$C$5:$C$204,$A207))</f>
        <v/>
      </c>
      <c r="R207" s="17">
        <f>IF($A207="","",COUNTIFS(Prices!$C$5:$C$204,$A207))</f>
        <v/>
      </c>
      <c r="S207" s="21">
        <f>IF($A207="","",IF($J207&gt;=$E$9,"Yes","No - only "&amp;$J207&amp;" so far"))</f>
        <v/>
      </c>
      <c r="T207" s="13" t="n"/>
      <c r="U207" s="13" t="n"/>
      <c r="V207" s="13" t="n"/>
      <c r="W207" s="13" t="n"/>
      <c r="X207" s="13" t="n"/>
      <c r="Y207" s="22" t="n"/>
      <c r="Z207" s="22" t="n"/>
      <c r="AA207" s="13" t="n"/>
    </row>
    <row r="208">
      <c r="A208" s="13" t="n"/>
      <c r="B208" s="9">
        <f>IF($A208="","",IFERROR(COUNTIFS(Deliveries!$B$5:$B$204,$A208,Deliveries!$H$5:$H$204,"No")/COUNTIFS(Deliveries!$B$5:$B$204,$A208),0))</f>
        <v/>
      </c>
      <c r="C208" s="9">
        <f>IF($A208="","",IFERROR(SUMIFS(Quality!$F$5:$F$204,Quality!$B$5:$B$204,$A208)/SUMIFS(Quality!$E$5:$E$204,Quality!$B$5:$B$204,$A208),0))</f>
        <v/>
      </c>
      <c r="D208" s="14">
        <f>IF($A208="","",IFERROR(SUMIFS(Prices!$F$5:$F$204,Prices!$C$5:$C$204,$A208)/SUMIFS(Prices!$J$5:$J$204,Prices!$C$5:$C$204,$A208),1))</f>
        <v/>
      </c>
      <c r="E208" s="15">
        <f>IF($A208="","",ROUND(($G208*$B$5+$H208*$B$6+$I208*$B$7)*100,0))</f>
        <v/>
      </c>
      <c r="F208" s="10">
        <f>IF($A208="","",IF($J208&lt;$E$9,"Not rated",IF($E208&gt;=$E$6,"A",IF($E208&gt;=$E$7,"B",IF($E208&gt;=$E$8,"C","D")))))</f>
        <v/>
      </c>
      <c r="G208" s="16">
        <f>IF($A208="","",$B208)</f>
        <v/>
      </c>
      <c r="H208" s="16">
        <f>IF($A208="","",IFERROR(MAX(0,1-$C208/$E$5),0))</f>
        <v/>
      </c>
      <c r="I208" s="16">
        <f>IF($A208="","",MAX(0,2-$D208))</f>
        <v/>
      </c>
      <c r="J208" s="17">
        <f>IF($A208="","",COUNTIFS(Deliveries!$B$5:$B$204,$A208))</f>
        <v/>
      </c>
      <c r="K208" s="17">
        <f>IF($A208="","",COUNTIFS(Deliveries!$B$5:$B$204,$A208,Deliveries!$H$5:$H$204,"Yes"))</f>
        <v/>
      </c>
      <c r="L208" s="18">
        <f>IF($A208="","",IFERROR(AVERAGEIFS(Deliveries!$I$5:$I$204,Deliveries!$B$5:$B$204,$A208,Deliveries!$H$5:$H$204,"Yes"),0))</f>
        <v/>
      </c>
      <c r="M208" s="17">
        <f>IF($A208="","",SUMIFS(Quality!$E$5:$E$204,Quality!$B$5:$B$204,$A208))</f>
        <v/>
      </c>
      <c r="N208" s="17">
        <f>IF($A208="","",SUMIFS(Quality!$F$5:$F$204,Quality!$B$5:$B$204,$A208))</f>
        <v/>
      </c>
      <c r="O208" s="19">
        <f>IF($A208="","",SUMIFS(Quality!$K$5:$K$204,Quality!$B$5:$B$204,$A208))</f>
        <v/>
      </c>
      <c r="P208" s="20">
        <f>IF($A208="","",SUMIFS(Quality!$L$5:$L$204,Quality!$B$5:$B$204,$A208))</f>
        <v/>
      </c>
      <c r="Q208" s="19">
        <f>IF($A208="","",SUMIFS(Prices!$F$5:$F$204,Prices!$C$5:$C$204,$A208))</f>
        <v/>
      </c>
      <c r="R208" s="17">
        <f>IF($A208="","",COUNTIFS(Prices!$C$5:$C$204,$A208))</f>
        <v/>
      </c>
      <c r="S208" s="21">
        <f>IF($A208="","",IF($J208&gt;=$E$9,"Yes","No - only "&amp;$J208&amp;" so far"))</f>
        <v/>
      </c>
      <c r="T208" s="13" t="n"/>
      <c r="U208" s="13" t="n"/>
      <c r="V208" s="13" t="n"/>
      <c r="W208" s="13" t="n"/>
      <c r="X208" s="13" t="n"/>
      <c r="Y208" s="22" t="n"/>
      <c r="Z208" s="22" t="n"/>
      <c r="AA208" s="13" t="n"/>
    </row>
    <row r="209">
      <c r="A209" s="13" t="n"/>
      <c r="B209" s="9">
        <f>IF($A209="","",IFERROR(COUNTIFS(Deliveries!$B$5:$B$204,$A209,Deliveries!$H$5:$H$204,"No")/COUNTIFS(Deliveries!$B$5:$B$204,$A209),0))</f>
        <v/>
      </c>
      <c r="C209" s="9">
        <f>IF($A209="","",IFERROR(SUMIFS(Quality!$F$5:$F$204,Quality!$B$5:$B$204,$A209)/SUMIFS(Quality!$E$5:$E$204,Quality!$B$5:$B$204,$A209),0))</f>
        <v/>
      </c>
      <c r="D209" s="14">
        <f>IF($A209="","",IFERROR(SUMIFS(Prices!$F$5:$F$204,Prices!$C$5:$C$204,$A209)/SUMIFS(Prices!$J$5:$J$204,Prices!$C$5:$C$204,$A209),1))</f>
        <v/>
      </c>
      <c r="E209" s="15">
        <f>IF($A209="","",ROUND(($G209*$B$5+$H209*$B$6+$I209*$B$7)*100,0))</f>
        <v/>
      </c>
      <c r="F209" s="10">
        <f>IF($A209="","",IF($J209&lt;$E$9,"Not rated",IF($E209&gt;=$E$6,"A",IF($E209&gt;=$E$7,"B",IF($E209&gt;=$E$8,"C","D")))))</f>
        <v/>
      </c>
      <c r="G209" s="16">
        <f>IF($A209="","",$B209)</f>
        <v/>
      </c>
      <c r="H209" s="16">
        <f>IF($A209="","",IFERROR(MAX(0,1-$C209/$E$5),0))</f>
        <v/>
      </c>
      <c r="I209" s="16">
        <f>IF($A209="","",MAX(0,2-$D209))</f>
        <v/>
      </c>
      <c r="J209" s="17">
        <f>IF($A209="","",COUNTIFS(Deliveries!$B$5:$B$204,$A209))</f>
        <v/>
      </c>
      <c r="K209" s="17">
        <f>IF($A209="","",COUNTIFS(Deliveries!$B$5:$B$204,$A209,Deliveries!$H$5:$H$204,"Yes"))</f>
        <v/>
      </c>
      <c r="L209" s="18">
        <f>IF($A209="","",IFERROR(AVERAGEIFS(Deliveries!$I$5:$I$204,Deliveries!$B$5:$B$204,$A209,Deliveries!$H$5:$H$204,"Yes"),0))</f>
        <v/>
      </c>
      <c r="M209" s="17">
        <f>IF($A209="","",SUMIFS(Quality!$E$5:$E$204,Quality!$B$5:$B$204,$A209))</f>
        <v/>
      </c>
      <c r="N209" s="17">
        <f>IF($A209="","",SUMIFS(Quality!$F$5:$F$204,Quality!$B$5:$B$204,$A209))</f>
        <v/>
      </c>
      <c r="O209" s="19">
        <f>IF($A209="","",SUMIFS(Quality!$K$5:$K$204,Quality!$B$5:$B$204,$A209))</f>
        <v/>
      </c>
      <c r="P209" s="20">
        <f>IF($A209="","",SUMIFS(Quality!$L$5:$L$204,Quality!$B$5:$B$204,$A209))</f>
        <v/>
      </c>
      <c r="Q209" s="19">
        <f>IF($A209="","",SUMIFS(Prices!$F$5:$F$204,Prices!$C$5:$C$204,$A209))</f>
        <v/>
      </c>
      <c r="R209" s="17">
        <f>IF($A209="","",COUNTIFS(Prices!$C$5:$C$204,$A209))</f>
        <v/>
      </c>
      <c r="S209" s="21">
        <f>IF($A209="","",IF($J209&gt;=$E$9,"Yes","No - only "&amp;$J209&amp;" so far"))</f>
        <v/>
      </c>
      <c r="T209" s="13" t="n"/>
      <c r="U209" s="13" t="n"/>
      <c r="V209" s="13" t="n"/>
      <c r="W209" s="13" t="n"/>
      <c r="X209" s="13" t="n"/>
      <c r="Y209" s="22" t="n"/>
      <c r="Z209" s="22" t="n"/>
      <c r="AA209" s="13" t="n"/>
    </row>
    <row r="210">
      <c r="A210" s="13" t="n"/>
      <c r="B210" s="9">
        <f>IF($A210="","",IFERROR(COUNTIFS(Deliveries!$B$5:$B$204,$A210,Deliveries!$H$5:$H$204,"No")/COUNTIFS(Deliveries!$B$5:$B$204,$A210),0))</f>
        <v/>
      </c>
      <c r="C210" s="9">
        <f>IF($A210="","",IFERROR(SUMIFS(Quality!$F$5:$F$204,Quality!$B$5:$B$204,$A210)/SUMIFS(Quality!$E$5:$E$204,Quality!$B$5:$B$204,$A210),0))</f>
        <v/>
      </c>
      <c r="D210" s="14">
        <f>IF($A210="","",IFERROR(SUMIFS(Prices!$F$5:$F$204,Prices!$C$5:$C$204,$A210)/SUMIFS(Prices!$J$5:$J$204,Prices!$C$5:$C$204,$A210),1))</f>
        <v/>
      </c>
      <c r="E210" s="15">
        <f>IF($A210="","",ROUND(($G210*$B$5+$H210*$B$6+$I210*$B$7)*100,0))</f>
        <v/>
      </c>
      <c r="F210" s="10">
        <f>IF($A210="","",IF($J210&lt;$E$9,"Not rated",IF($E210&gt;=$E$6,"A",IF($E210&gt;=$E$7,"B",IF($E210&gt;=$E$8,"C","D")))))</f>
        <v/>
      </c>
      <c r="G210" s="16">
        <f>IF($A210="","",$B210)</f>
        <v/>
      </c>
      <c r="H210" s="16">
        <f>IF($A210="","",IFERROR(MAX(0,1-$C210/$E$5),0))</f>
        <v/>
      </c>
      <c r="I210" s="16">
        <f>IF($A210="","",MAX(0,2-$D210))</f>
        <v/>
      </c>
      <c r="J210" s="17">
        <f>IF($A210="","",COUNTIFS(Deliveries!$B$5:$B$204,$A210))</f>
        <v/>
      </c>
      <c r="K210" s="17">
        <f>IF($A210="","",COUNTIFS(Deliveries!$B$5:$B$204,$A210,Deliveries!$H$5:$H$204,"Yes"))</f>
        <v/>
      </c>
      <c r="L210" s="18">
        <f>IF($A210="","",IFERROR(AVERAGEIFS(Deliveries!$I$5:$I$204,Deliveries!$B$5:$B$204,$A210,Deliveries!$H$5:$H$204,"Yes"),0))</f>
        <v/>
      </c>
      <c r="M210" s="17">
        <f>IF($A210="","",SUMIFS(Quality!$E$5:$E$204,Quality!$B$5:$B$204,$A210))</f>
        <v/>
      </c>
      <c r="N210" s="17">
        <f>IF($A210="","",SUMIFS(Quality!$F$5:$F$204,Quality!$B$5:$B$204,$A210))</f>
        <v/>
      </c>
      <c r="O210" s="19">
        <f>IF($A210="","",SUMIFS(Quality!$K$5:$K$204,Quality!$B$5:$B$204,$A210))</f>
        <v/>
      </c>
      <c r="P210" s="20">
        <f>IF($A210="","",SUMIFS(Quality!$L$5:$L$204,Quality!$B$5:$B$204,$A210))</f>
        <v/>
      </c>
      <c r="Q210" s="19">
        <f>IF($A210="","",SUMIFS(Prices!$F$5:$F$204,Prices!$C$5:$C$204,$A210))</f>
        <v/>
      </c>
      <c r="R210" s="17">
        <f>IF($A210="","",COUNTIFS(Prices!$C$5:$C$204,$A210))</f>
        <v/>
      </c>
      <c r="S210" s="21">
        <f>IF($A210="","",IF($J210&gt;=$E$9,"Yes","No - only "&amp;$J210&amp;" so far"))</f>
        <v/>
      </c>
      <c r="T210" s="13" t="n"/>
      <c r="U210" s="13" t="n"/>
      <c r="V210" s="13" t="n"/>
      <c r="W210" s="13" t="n"/>
      <c r="X210" s="13" t="n"/>
      <c r="Y210" s="22" t="n"/>
      <c r="Z210" s="22" t="n"/>
      <c r="AA210" s="13" t="n"/>
    </row>
    <row r="211">
      <c r="A211" s="13" t="n"/>
      <c r="B211" s="9">
        <f>IF($A211="","",IFERROR(COUNTIFS(Deliveries!$B$5:$B$204,$A211,Deliveries!$H$5:$H$204,"No")/COUNTIFS(Deliveries!$B$5:$B$204,$A211),0))</f>
        <v/>
      </c>
      <c r="C211" s="9">
        <f>IF($A211="","",IFERROR(SUMIFS(Quality!$F$5:$F$204,Quality!$B$5:$B$204,$A211)/SUMIFS(Quality!$E$5:$E$204,Quality!$B$5:$B$204,$A211),0))</f>
        <v/>
      </c>
      <c r="D211" s="14">
        <f>IF($A211="","",IFERROR(SUMIFS(Prices!$F$5:$F$204,Prices!$C$5:$C$204,$A211)/SUMIFS(Prices!$J$5:$J$204,Prices!$C$5:$C$204,$A211),1))</f>
        <v/>
      </c>
      <c r="E211" s="15">
        <f>IF($A211="","",ROUND(($G211*$B$5+$H211*$B$6+$I211*$B$7)*100,0))</f>
        <v/>
      </c>
      <c r="F211" s="10">
        <f>IF($A211="","",IF($J211&lt;$E$9,"Not rated",IF($E211&gt;=$E$6,"A",IF($E211&gt;=$E$7,"B",IF($E211&gt;=$E$8,"C","D")))))</f>
        <v/>
      </c>
      <c r="G211" s="16">
        <f>IF($A211="","",$B211)</f>
        <v/>
      </c>
      <c r="H211" s="16">
        <f>IF($A211="","",IFERROR(MAX(0,1-$C211/$E$5),0))</f>
        <v/>
      </c>
      <c r="I211" s="16">
        <f>IF($A211="","",MAX(0,2-$D211))</f>
        <v/>
      </c>
      <c r="J211" s="17">
        <f>IF($A211="","",COUNTIFS(Deliveries!$B$5:$B$204,$A211))</f>
        <v/>
      </c>
      <c r="K211" s="17">
        <f>IF($A211="","",COUNTIFS(Deliveries!$B$5:$B$204,$A211,Deliveries!$H$5:$H$204,"Yes"))</f>
        <v/>
      </c>
      <c r="L211" s="18">
        <f>IF($A211="","",IFERROR(AVERAGEIFS(Deliveries!$I$5:$I$204,Deliveries!$B$5:$B$204,$A211,Deliveries!$H$5:$H$204,"Yes"),0))</f>
        <v/>
      </c>
      <c r="M211" s="17">
        <f>IF($A211="","",SUMIFS(Quality!$E$5:$E$204,Quality!$B$5:$B$204,$A211))</f>
        <v/>
      </c>
      <c r="N211" s="17">
        <f>IF($A211="","",SUMIFS(Quality!$F$5:$F$204,Quality!$B$5:$B$204,$A211))</f>
        <v/>
      </c>
      <c r="O211" s="19">
        <f>IF($A211="","",SUMIFS(Quality!$K$5:$K$204,Quality!$B$5:$B$204,$A211))</f>
        <v/>
      </c>
      <c r="P211" s="20">
        <f>IF($A211="","",SUMIFS(Quality!$L$5:$L$204,Quality!$B$5:$B$204,$A211))</f>
        <v/>
      </c>
      <c r="Q211" s="19">
        <f>IF($A211="","",SUMIFS(Prices!$F$5:$F$204,Prices!$C$5:$C$204,$A211))</f>
        <v/>
      </c>
      <c r="R211" s="17">
        <f>IF($A211="","",COUNTIFS(Prices!$C$5:$C$204,$A211))</f>
        <v/>
      </c>
      <c r="S211" s="21">
        <f>IF($A211="","",IF($J211&gt;=$E$9,"Yes","No - only "&amp;$J211&amp;" so far"))</f>
        <v/>
      </c>
      <c r="T211" s="13" t="n"/>
      <c r="U211" s="13" t="n"/>
      <c r="V211" s="13" t="n"/>
      <c r="W211" s="13" t="n"/>
      <c r="X211" s="13" t="n"/>
      <c r="Y211" s="22" t="n"/>
      <c r="Z211" s="22" t="n"/>
      <c r="AA211" s="13" t="n"/>
    </row>
    <row r="212">
      <c r="A212" s="13" t="n"/>
      <c r="B212" s="9">
        <f>IF($A212="","",IFERROR(COUNTIFS(Deliveries!$B$5:$B$204,$A212,Deliveries!$H$5:$H$204,"No")/COUNTIFS(Deliveries!$B$5:$B$204,$A212),0))</f>
        <v/>
      </c>
      <c r="C212" s="9">
        <f>IF($A212="","",IFERROR(SUMIFS(Quality!$F$5:$F$204,Quality!$B$5:$B$204,$A212)/SUMIFS(Quality!$E$5:$E$204,Quality!$B$5:$B$204,$A212),0))</f>
        <v/>
      </c>
      <c r="D212" s="14">
        <f>IF($A212="","",IFERROR(SUMIFS(Prices!$F$5:$F$204,Prices!$C$5:$C$204,$A212)/SUMIFS(Prices!$J$5:$J$204,Prices!$C$5:$C$204,$A212),1))</f>
        <v/>
      </c>
      <c r="E212" s="15">
        <f>IF($A212="","",ROUND(($G212*$B$5+$H212*$B$6+$I212*$B$7)*100,0))</f>
        <v/>
      </c>
      <c r="F212" s="10">
        <f>IF($A212="","",IF($J212&lt;$E$9,"Not rated",IF($E212&gt;=$E$6,"A",IF($E212&gt;=$E$7,"B",IF($E212&gt;=$E$8,"C","D")))))</f>
        <v/>
      </c>
      <c r="G212" s="16">
        <f>IF($A212="","",$B212)</f>
        <v/>
      </c>
      <c r="H212" s="16">
        <f>IF($A212="","",IFERROR(MAX(0,1-$C212/$E$5),0))</f>
        <v/>
      </c>
      <c r="I212" s="16">
        <f>IF($A212="","",MAX(0,2-$D212))</f>
        <v/>
      </c>
      <c r="J212" s="17">
        <f>IF($A212="","",COUNTIFS(Deliveries!$B$5:$B$204,$A212))</f>
        <v/>
      </c>
      <c r="K212" s="17">
        <f>IF($A212="","",COUNTIFS(Deliveries!$B$5:$B$204,$A212,Deliveries!$H$5:$H$204,"Yes"))</f>
        <v/>
      </c>
      <c r="L212" s="18">
        <f>IF($A212="","",IFERROR(AVERAGEIFS(Deliveries!$I$5:$I$204,Deliveries!$B$5:$B$204,$A212,Deliveries!$H$5:$H$204,"Yes"),0))</f>
        <v/>
      </c>
      <c r="M212" s="17">
        <f>IF($A212="","",SUMIFS(Quality!$E$5:$E$204,Quality!$B$5:$B$204,$A212))</f>
        <v/>
      </c>
      <c r="N212" s="17">
        <f>IF($A212="","",SUMIFS(Quality!$F$5:$F$204,Quality!$B$5:$B$204,$A212))</f>
        <v/>
      </c>
      <c r="O212" s="19">
        <f>IF($A212="","",SUMIFS(Quality!$K$5:$K$204,Quality!$B$5:$B$204,$A212))</f>
        <v/>
      </c>
      <c r="P212" s="20">
        <f>IF($A212="","",SUMIFS(Quality!$L$5:$L$204,Quality!$B$5:$B$204,$A212))</f>
        <v/>
      </c>
      <c r="Q212" s="19">
        <f>IF($A212="","",SUMIFS(Prices!$F$5:$F$204,Prices!$C$5:$C$204,$A212))</f>
        <v/>
      </c>
      <c r="R212" s="17">
        <f>IF($A212="","",COUNTIFS(Prices!$C$5:$C$204,$A212))</f>
        <v/>
      </c>
      <c r="S212" s="21">
        <f>IF($A212="","",IF($J212&gt;=$E$9,"Yes","No - only "&amp;$J212&amp;" so far"))</f>
        <v/>
      </c>
      <c r="T212" s="13" t="n"/>
      <c r="U212" s="13" t="n"/>
      <c r="V212" s="13" t="n"/>
      <c r="W212" s="13" t="n"/>
      <c r="X212" s="13" t="n"/>
      <c r="Y212" s="22" t="n"/>
      <c r="Z212" s="22" t="n"/>
      <c r="AA212" s="13" t="n"/>
    </row>
    <row r="214">
      <c r="A214" s="3" t="inlineStr">
        <is>
          <t>All suppliers</t>
        </is>
      </c>
    </row>
    <row r="215">
      <c r="A215" s="6" t="inlineStr">
        <is>
          <t>Deliveries recorded</t>
        </is>
      </c>
      <c r="B215" s="15">
        <f>COUNTIFS(Deliveries!$B$5:$B$204,"&lt;&gt;")</f>
        <v/>
      </c>
    </row>
    <row r="216">
      <c r="A216" s="6" t="inlineStr">
        <is>
          <t>Delivered on time</t>
        </is>
      </c>
      <c r="B216" s="15">
        <f>COUNTIFS(Deliveries!$H$5:$H$204,"No")</f>
        <v/>
      </c>
    </row>
    <row r="217">
      <c r="A217" s="6" t="inlineStr">
        <is>
          <t>On-time rate overall</t>
        </is>
      </c>
      <c r="B217" s="9">
        <f>IFERROR(COUNTIFS(Deliveries!$H$5:$H$204,"No")/COUNTIFS(Deliveries!$H$5:$H$204,"&lt;&gt;"),0)</f>
        <v/>
      </c>
    </row>
    <row r="218">
      <c r="A218" s="6" t="inlineStr">
        <is>
          <t>Units received</t>
        </is>
      </c>
      <c r="B218" s="15">
        <f>SUM(Quality!$E$5:$E$204)</f>
        <v/>
      </c>
    </row>
    <row r="219">
      <c r="A219" s="6" t="inlineStr">
        <is>
          <t>Units rejected</t>
        </is>
      </c>
      <c r="B219" s="15">
        <f>SUM(Quality!$F$5:$F$204)</f>
        <v/>
      </c>
    </row>
    <row r="220">
      <c r="A220" s="6" t="inlineStr">
        <is>
          <t>Defect rate overall</t>
        </is>
      </c>
      <c r="B220" s="9">
        <f>IFERROR(SUM(Quality!$F$5:$F$204)/SUM(Quality!$E$5:$E$204),0)</f>
        <v/>
      </c>
    </row>
    <row r="221">
      <c r="A221" s="6" t="inlineStr">
        <is>
          <t>Rework cost, all suppliers</t>
        </is>
      </c>
      <c r="B221" s="20">
        <f>SUM(Quality!$L$5:$L$204)</f>
        <v/>
      </c>
    </row>
    <row r="222">
      <c r="A222" s="6" t="inlineStr">
        <is>
          <t>Annual spend priced</t>
        </is>
      </c>
      <c r="B222" s="20">
        <f>SUM(Prices!$F$5:$F$204)</f>
        <v/>
      </c>
    </row>
    <row r="223">
      <c r="A223" s="6" t="inlineStr">
        <is>
          <t>Spend at category average</t>
        </is>
      </c>
      <c r="B223" s="20">
        <f>SUM(Prices!$J$5:$J$204)</f>
        <v/>
      </c>
    </row>
    <row r="224">
      <c r="A224" s="6" t="inlineStr">
        <is>
          <t>Paid above/below the benchmark</t>
        </is>
      </c>
      <c r="B224" s="20">
        <f>SUM(Prices!$F$5:$F$204)-SUM(Prices!$J$5:$J$204)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06"/>
  <sheetViews>
    <sheetView workbookViewId="0">
      <pane ySplit="4" topLeftCell="A5" activePane="bottomLeft" state="frozen"/>
      <selection pane="bottomLeft" activeCell="A1" sqref="A1"/>
    </sheetView>
  </sheetViews>
  <sheetFormatPr baseColWidth="8" defaultRowHeight="15"/>
  <cols>
    <col width="14" customWidth="1" min="1" max="1"/>
    <col width="22" customWidth="1" min="2" max="2"/>
    <col width="11" customWidth="1" min="3" max="3"/>
    <col width="14" customWidth="1" min="4" max="4"/>
    <col width="12" customWidth="1" min="5" max="5"/>
    <col width="12" customWidth="1" min="6" max="6"/>
    <col width="10" customWidth="1" min="7" max="7"/>
    <col width="8" customWidth="1" min="8" max="8"/>
    <col width="10" customWidth="1" min="9" max="9"/>
    <col width="13" customWidth="1" min="10" max="10"/>
    <col width="12" customWidth="1" min="11" max="11"/>
    <col width="12" customWidth="1" min="12" max="12"/>
  </cols>
  <sheetData>
    <row r="1">
      <c r="A1" s="1" t="inlineStr">
        <is>
          <t>Deliveries</t>
        </is>
      </c>
    </row>
    <row r="2">
      <c r="A2" s="2" t="inlineStr">
        <is>
          <t>One row per delivery, with the date you were promised and the date it arrived. Type A-G; H onwards is calculated. This tab is where the on-time rate comes from.</t>
        </is>
      </c>
    </row>
    <row r="4">
      <c r="A4" s="12" t="inlineStr">
        <is>
          <t>Delivery ref</t>
        </is>
      </c>
      <c r="B4" s="12" t="inlineStr">
        <is>
          <t>Supplier</t>
        </is>
      </c>
      <c r="C4" s="12" t="inlineStr">
        <is>
          <t>PO</t>
        </is>
      </c>
      <c r="D4" s="12" t="inlineStr">
        <is>
          <t>Part</t>
        </is>
      </c>
      <c r="E4" s="12" t="inlineStr">
        <is>
          <t>Promised</t>
        </is>
      </c>
      <c r="F4" s="12" t="inlineStr">
        <is>
          <t>Actual</t>
        </is>
      </c>
      <c r="G4" s="12" t="inlineStr">
        <is>
          <t>Qty</t>
        </is>
      </c>
      <c r="H4" s="12" t="inlineStr">
        <is>
          <t>Late</t>
        </is>
      </c>
      <c r="I4" s="12" t="inlineStr">
        <is>
          <t>Days late</t>
        </is>
      </c>
      <c r="J4" s="12" t="inlineStr">
        <is>
          <t>Days vs promise</t>
        </is>
      </c>
      <c r="K4" s="12" t="inlineStr">
        <is>
          <t>Units rejected</t>
        </is>
      </c>
      <c r="L4" s="12" t="inlineStr">
        <is>
          <t>Quarter</t>
        </is>
      </c>
    </row>
    <row r="5">
      <c r="A5" s="13" t="inlineStr">
        <is>
          <t>D-1041</t>
        </is>
      </c>
      <c r="B5" s="13" t="inlineStr">
        <is>
          <t>Nordic Textiles</t>
        </is>
      </c>
      <c r="C5" s="13" t="inlineStr">
        <is>
          <t>PO-2189</t>
        </is>
      </c>
      <c r="D5" s="13" t="inlineStr">
        <is>
          <t>TSH-BLK-M</t>
        </is>
      </c>
      <c r="E5" s="22" t="n">
        <v>46185</v>
      </c>
      <c r="F5" s="22" t="n">
        <v>46185</v>
      </c>
      <c r="G5" s="8" t="n">
        <v>400</v>
      </c>
      <c r="H5" s="21">
        <f>IF($A5="","",IF(OR($E5="",$F5=""),"",IF($F5&gt;$E5,"Yes","No")))</f>
        <v/>
      </c>
      <c r="I5" s="17">
        <f>IF($A5="","",IF($H5="","",MAX(0,$F5-$E5)))</f>
        <v/>
      </c>
      <c r="J5" s="17">
        <f>IF($A5="","",IF(OR($E5="",$F5=""),"",$F5-$E5))</f>
        <v/>
      </c>
      <c r="K5" s="17">
        <f>IF($A5="","",IFERROR(SUMIFS(Quality!$F$5:$F$204,Quality!$A$5:$A$204,$A5),0))</f>
        <v/>
      </c>
      <c r="L5" s="23">
        <f>IF($A5="","",IF($E5="","",DATE(YEAR($E5),INT((MONTH($E5)-1)/3)*3+1,1)))</f>
        <v/>
      </c>
    </row>
    <row r="6">
      <c r="A6" s="13" t="inlineStr">
        <is>
          <t>D-1044</t>
        </is>
      </c>
      <c r="B6" s="13" t="inlineStr">
        <is>
          <t>Baltic Packaging</t>
        </is>
      </c>
      <c r="C6" s="13" t="inlineStr">
        <is>
          <t>PO-2190</t>
        </is>
      </c>
      <c r="D6" s="13" t="inlineStr">
        <is>
          <t>BOX-M</t>
        </is>
      </c>
      <c r="E6" s="22" t="n">
        <v>46188</v>
      </c>
      <c r="F6" s="22" t="n">
        <v>46188</v>
      </c>
      <c r="G6" s="8" t="n">
        <v>500</v>
      </c>
      <c r="H6" s="21">
        <f>IF($A6="","",IF(OR($E6="",$F6=""),"",IF($F6&gt;$E6,"Yes","No")))</f>
        <v/>
      </c>
      <c r="I6" s="17">
        <f>IF($A6="","",IF($H6="","",MAX(0,$F6-$E6)))</f>
        <v/>
      </c>
      <c r="J6" s="17">
        <f>IF($A6="","",IF(OR($E6="",$F6=""),"",$F6-$E6))</f>
        <v/>
      </c>
      <c r="K6" s="17">
        <f>IF($A6="","",IFERROR(SUMIFS(Quality!$F$5:$F$204,Quality!$A$5:$A$204,$A6),0))</f>
        <v/>
      </c>
      <c r="L6" s="23">
        <f>IF($A6="","",IF($E6="","",DATE(YEAR($E6),INT((MONTH($E6)-1)/3)*3+1,1)))</f>
        <v/>
      </c>
    </row>
    <row r="7">
      <c r="A7" s="13" t="inlineStr">
        <is>
          <t>D-1046</t>
        </is>
      </c>
      <c r="B7" s="13" t="inlineStr">
        <is>
          <t>Adria Components</t>
        </is>
      </c>
      <c r="C7" s="13" t="inlineStr">
        <is>
          <t>PO-2191</t>
        </is>
      </c>
      <c r="D7" s="13" t="inlineStr">
        <is>
          <t>CMP-4471</t>
        </is>
      </c>
      <c r="E7" s="22" t="n">
        <v>46191</v>
      </c>
      <c r="F7" s="22" t="n">
        <v>46191</v>
      </c>
      <c r="G7" s="8" t="n">
        <v>1200</v>
      </c>
      <c r="H7" s="21">
        <f>IF($A7="","",IF(OR($E7="",$F7=""),"",IF($F7&gt;$E7,"Yes","No")))</f>
        <v/>
      </c>
      <c r="I7" s="17">
        <f>IF($A7="","",IF($H7="","",MAX(0,$F7-$E7)))</f>
        <v/>
      </c>
      <c r="J7" s="17">
        <f>IF($A7="","",IF(OR($E7="",$F7=""),"",$F7-$E7))</f>
        <v/>
      </c>
      <c r="K7" s="17">
        <f>IF($A7="","",IFERROR(SUMIFS(Quality!$F$5:$F$204,Quality!$A$5:$A$204,$A7),0))</f>
        <v/>
      </c>
      <c r="L7" s="23">
        <f>IF($A7="","",IF($E7="","",DATE(YEAR($E7),INT((MONTH($E7)-1)/3)*3+1,1)))</f>
        <v/>
      </c>
    </row>
    <row r="8">
      <c r="A8" s="13" t="inlineStr">
        <is>
          <t>D-1049</t>
        </is>
      </c>
      <c r="B8" s="13" t="inlineStr">
        <is>
          <t>Nordic Textiles</t>
        </is>
      </c>
      <c r="C8" s="13" t="inlineStr">
        <is>
          <t>PO-2189</t>
        </is>
      </c>
      <c r="D8" s="13" t="inlineStr">
        <is>
          <t>TSH-BLK-L</t>
        </is>
      </c>
      <c r="E8" s="22" t="n">
        <v>46199</v>
      </c>
      <c r="F8" s="22" t="n">
        <v>46199</v>
      </c>
      <c r="G8" s="8" t="n">
        <v>300</v>
      </c>
      <c r="H8" s="21">
        <f>IF($A8="","",IF(OR($E8="",$F8=""),"",IF($F8&gt;$E8,"Yes","No")))</f>
        <v/>
      </c>
      <c r="I8" s="17">
        <f>IF($A8="","",IF($H8="","",MAX(0,$F8-$E8)))</f>
        <v/>
      </c>
      <c r="J8" s="17">
        <f>IF($A8="","",IF(OR($E8="",$F8=""),"",$F8-$E8))</f>
        <v/>
      </c>
      <c r="K8" s="17">
        <f>IF($A8="","",IFERROR(SUMIFS(Quality!$F$5:$F$204,Quality!$A$5:$A$204,$A8),0))</f>
        <v/>
      </c>
      <c r="L8" s="23">
        <f>IF($A8="","",IF($E8="","",DATE(YEAR($E8),INT((MONTH($E8)-1)/3)*3+1,1)))</f>
        <v/>
      </c>
    </row>
    <row r="9">
      <c r="A9" s="13" t="inlineStr">
        <is>
          <t>D-1052</t>
        </is>
      </c>
      <c r="B9" s="13" t="inlineStr">
        <is>
          <t>Baltic Packaging</t>
        </is>
      </c>
      <c r="C9" s="13" t="inlineStr">
        <is>
          <t>PO-2197</t>
        </is>
      </c>
      <c r="D9" s="13" t="inlineStr">
        <is>
          <t>BOX-L</t>
        </is>
      </c>
      <c r="E9" s="22" t="n">
        <v>46202</v>
      </c>
      <c r="F9" s="22" t="n">
        <v>46206</v>
      </c>
      <c r="G9" s="8" t="n">
        <v>500</v>
      </c>
      <c r="H9" s="21">
        <f>IF($A9="","",IF(OR($E9="",$F9=""),"",IF($F9&gt;$E9,"Yes","No")))</f>
        <v/>
      </c>
      <c r="I9" s="17">
        <f>IF($A9="","",IF($H9="","",MAX(0,$F9-$E9)))</f>
        <v/>
      </c>
      <c r="J9" s="17">
        <f>IF($A9="","",IF(OR($E9="",$F9=""),"",$F9-$E9))</f>
        <v/>
      </c>
      <c r="K9" s="17">
        <f>IF($A9="","",IFERROR(SUMIFS(Quality!$F$5:$F$204,Quality!$A$5:$A$204,$A9),0))</f>
        <v/>
      </c>
      <c r="L9" s="23">
        <f>IF($A9="","",IF($E9="","",DATE(YEAR($E9),INT((MONTH($E9)-1)/3)*3+1,1)))</f>
        <v/>
      </c>
    </row>
    <row r="10">
      <c r="A10" s="13" t="inlineStr">
        <is>
          <t>D-1054</t>
        </is>
      </c>
      <c r="B10" s="13" t="inlineStr">
        <is>
          <t>Adria Components</t>
        </is>
      </c>
      <c r="C10" s="13" t="inlineStr">
        <is>
          <t>PO-2198</t>
        </is>
      </c>
      <c r="D10" s="13" t="inlineStr">
        <is>
          <t>CMP-5520</t>
        </is>
      </c>
      <c r="E10" s="22" t="n">
        <v>46205</v>
      </c>
      <c r="F10" s="22" t="n">
        <v>46205</v>
      </c>
      <c r="G10" s="8" t="n">
        <v>900</v>
      </c>
      <c r="H10" s="21">
        <f>IF($A10="","",IF(OR($E10="",$F10=""),"",IF($F10&gt;$E10,"Yes","No")))</f>
        <v/>
      </c>
      <c r="I10" s="17">
        <f>IF($A10="","",IF($H10="","",MAX(0,$F10-$E10)))</f>
        <v/>
      </c>
      <c r="J10" s="17">
        <f>IF($A10="","",IF(OR($E10="",$F10=""),"",$F10-$E10))</f>
        <v/>
      </c>
      <c r="K10" s="17">
        <f>IF($A10="","",IFERROR(SUMIFS(Quality!$F$5:$F$204,Quality!$A$5:$A$204,$A10),0))</f>
        <v/>
      </c>
      <c r="L10" s="23">
        <f>IF($A10="","",IF($E10="","",DATE(YEAR($E10),INT((MONTH($E10)-1)/3)*3+1,1)))</f>
        <v/>
      </c>
    </row>
    <row r="11">
      <c r="A11" s="13" t="inlineStr">
        <is>
          <t>D-1057</t>
        </is>
      </c>
      <c r="B11" s="13" t="inlineStr">
        <is>
          <t>Nordic Textiles</t>
        </is>
      </c>
      <c r="C11" s="13" t="inlineStr">
        <is>
          <t>PO-2196</t>
        </is>
      </c>
      <c r="D11" s="13" t="inlineStr">
        <is>
          <t>HDY-GRY-S</t>
        </is>
      </c>
      <c r="E11" s="22" t="n">
        <v>46213</v>
      </c>
      <c r="F11" s="22" t="n">
        <v>46213</v>
      </c>
      <c r="G11" s="8" t="n">
        <v>200</v>
      </c>
      <c r="H11" s="21">
        <f>IF($A11="","",IF(OR($E11="",$F11=""),"",IF($F11&gt;$E11,"Yes","No")))</f>
        <v/>
      </c>
      <c r="I11" s="17">
        <f>IF($A11="","",IF($H11="","",MAX(0,$F11-$E11)))</f>
        <v/>
      </c>
      <c r="J11" s="17">
        <f>IF($A11="","",IF(OR($E11="",$F11=""),"",$F11-$E11))</f>
        <v/>
      </c>
      <c r="K11" s="17">
        <f>IF($A11="","",IFERROR(SUMIFS(Quality!$F$5:$F$204,Quality!$A$5:$A$204,$A11),0))</f>
        <v/>
      </c>
      <c r="L11" s="23">
        <f>IF($A11="","",IF($E11="","",DATE(YEAR($E11),INT((MONTH($E11)-1)/3)*3+1,1)))</f>
        <v/>
      </c>
    </row>
    <row r="12">
      <c r="A12" s="13" t="inlineStr">
        <is>
          <t>D-1058</t>
        </is>
      </c>
      <c r="B12" s="13" t="inlineStr">
        <is>
          <t>Helix Metals</t>
        </is>
      </c>
      <c r="C12" s="13" t="inlineStr">
        <is>
          <t>PO-2200</t>
        </is>
      </c>
      <c r="D12" s="13" t="inlineStr">
        <is>
          <t>CMP-4471H</t>
        </is>
      </c>
      <c r="E12" s="22" t="n">
        <v>46212</v>
      </c>
      <c r="F12" s="22" t="n">
        <v>46212</v>
      </c>
      <c r="G12" s="8" t="n">
        <v>120</v>
      </c>
      <c r="H12" s="21">
        <f>IF($A12="","",IF(OR($E12="",$F12=""),"",IF($F12&gt;$E12,"Yes","No")))</f>
        <v/>
      </c>
      <c r="I12" s="17">
        <f>IF($A12="","",IF($H12="","",MAX(0,$F12-$E12)))</f>
        <v/>
      </c>
      <c r="J12" s="17">
        <f>IF($A12="","",IF(OR($E12="",$F12=""),"",$F12-$E12))</f>
        <v/>
      </c>
      <c r="K12" s="17">
        <f>IF($A12="","",IFERROR(SUMIFS(Quality!$F$5:$F$204,Quality!$A$5:$A$204,$A12),0))</f>
        <v/>
      </c>
      <c r="L12" s="23">
        <f>IF($A12="","",IF($E12="","",DATE(YEAR($E12),INT((MONTH($E12)-1)/3)*3+1,1)))</f>
        <v/>
      </c>
    </row>
    <row r="13">
      <c r="A13" s="13" t="inlineStr">
        <is>
          <t>D-1060</t>
        </is>
      </c>
      <c r="B13" s="13" t="inlineStr">
        <is>
          <t>Baltic Packaging</t>
        </is>
      </c>
      <c r="C13" s="13" t="inlineStr">
        <is>
          <t>PO-2204</t>
        </is>
      </c>
      <c r="D13" s="13" t="inlineStr">
        <is>
          <t>BOX-M</t>
        </is>
      </c>
      <c r="E13" s="22" t="n">
        <v>46216</v>
      </c>
      <c r="F13" s="22" t="n">
        <v>46216</v>
      </c>
      <c r="G13" s="8" t="n">
        <v>800</v>
      </c>
      <c r="H13" s="21">
        <f>IF($A13="","",IF(OR($E13="",$F13=""),"",IF($F13&gt;$E13,"Yes","No")))</f>
        <v/>
      </c>
      <c r="I13" s="17">
        <f>IF($A13="","",IF($H13="","",MAX(0,$F13-$E13)))</f>
        <v/>
      </c>
      <c r="J13" s="17">
        <f>IF($A13="","",IF(OR($E13="",$F13=""),"",$F13-$E13))</f>
        <v/>
      </c>
      <c r="K13" s="17">
        <f>IF($A13="","",IFERROR(SUMIFS(Quality!$F$5:$F$204,Quality!$A$5:$A$204,$A13),0))</f>
        <v/>
      </c>
      <c r="L13" s="23">
        <f>IF($A13="","",IF($E13="","",DATE(YEAR($E13),INT((MONTH($E13)-1)/3)*3+1,1)))</f>
        <v/>
      </c>
    </row>
    <row r="14">
      <c r="A14" s="13" t="inlineStr">
        <is>
          <t>D-1062</t>
        </is>
      </c>
      <c r="B14" s="13" t="inlineStr">
        <is>
          <t>Adria Components</t>
        </is>
      </c>
      <c r="C14" s="13" t="inlineStr">
        <is>
          <t>PO-2205</t>
        </is>
      </c>
      <c r="D14" s="13" t="inlineStr">
        <is>
          <t>CMP-4471</t>
        </is>
      </c>
      <c r="E14" s="22" t="n">
        <v>46219</v>
      </c>
      <c r="F14" s="22" t="n">
        <v>46219</v>
      </c>
      <c r="G14" s="8" t="n">
        <v>1100</v>
      </c>
      <c r="H14" s="21">
        <f>IF($A14="","",IF(OR($E14="",$F14=""),"",IF($F14&gt;$E14,"Yes","No")))</f>
        <v/>
      </c>
      <c r="I14" s="17">
        <f>IF($A14="","",IF($H14="","",MAX(0,$F14-$E14)))</f>
        <v/>
      </c>
      <c r="J14" s="17">
        <f>IF($A14="","",IF(OR($E14="",$F14=""),"",$F14-$E14))</f>
        <v/>
      </c>
      <c r="K14" s="17">
        <f>IF($A14="","",IFERROR(SUMIFS(Quality!$F$5:$F$204,Quality!$A$5:$A$204,$A14),0))</f>
        <v/>
      </c>
      <c r="L14" s="23">
        <f>IF($A14="","",IF($E14="","",DATE(YEAR($E14),INT((MONTH($E14)-1)/3)*3+1,1)))</f>
        <v/>
      </c>
    </row>
    <row r="15">
      <c r="A15" s="13" t="inlineStr">
        <is>
          <t>D-1063</t>
        </is>
      </c>
      <c r="B15" s="13" t="inlineStr">
        <is>
          <t>Nordic Textiles</t>
        </is>
      </c>
      <c r="C15" s="13" t="inlineStr">
        <is>
          <t>PO-2203</t>
        </is>
      </c>
      <c r="D15" s="13" t="inlineStr">
        <is>
          <t>TSH-BLK-M</t>
        </is>
      </c>
      <c r="E15" s="22" t="n">
        <v>46227</v>
      </c>
      <c r="F15" s="22" t="n">
        <v>46227</v>
      </c>
      <c r="G15" s="8" t="n">
        <v>350</v>
      </c>
      <c r="H15" s="21">
        <f>IF($A15="","",IF(OR($E15="",$F15=""),"",IF($F15&gt;$E15,"Yes","No")))</f>
        <v/>
      </c>
      <c r="I15" s="17">
        <f>IF($A15="","",IF($H15="","",MAX(0,$F15-$E15)))</f>
        <v/>
      </c>
      <c r="J15" s="17">
        <f>IF($A15="","",IF(OR($E15="",$F15=""),"",$F15-$E15))</f>
        <v/>
      </c>
      <c r="K15" s="17">
        <f>IF($A15="","",IFERROR(SUMIFS(Quality!$F$5:$F$204,Quality!$A$5:$A$204,$A15),0))</f>
        <v/>
      </c>
      <c r="L15" s="23">
        <f>IF($A15="","",IF($E15="","",DATE(YEAR($E15),INT((MONTH($E15)-1)/3)*3+1,1)))</f>
        <v/>
      </c>
    </row>
    <row r="16">
      <c r="A16" s="13" t="inlineStr">
        <is>
          <t>D-1068</t>
        </is>
      </c>
      <c r="B16" s="13" t="inlineStr">
        <is>
          <t>Baltic Packaging</t>
        </is>
      </c>
      <c r="C16" s="13" t="inlineStr">
        <is>
          <t>PO-2209</t>
        </is>
      </c>
      <c r="D16" s="13" t="inlineStr">
        <is>
          <t>BOX-M</t>
        </is>
      </c>
      <c r="E16" s="22" t="n">
        <v>46230</v>
      </c>
      <c r="F16" s="22" t="n">
        <v>46230</v>
      </c>
      <c r="G16" s="8" t="n">
        <v>600</v>
      </c>
      <c r="H16" s="21">
        <f>IF($A16="","",IF(OR($E16="",$F16=""),"",IF($F16&gt;$E16,"Yes","No")))</f>
        <v/>
      </c>
      <c r="I16" s="17">
        <f>IF($A16="","",IF($H16="","",MAX(0,$F16-$E16)))</f>
        <v/>
      </c>
      <c r="J16" s="17">
        <f>IF($A16="","",IF(OR($E16="",$F16=""),"",$F16-$E16))</f>
        <v/>
      </c>
      <c r="K16" s="17">
        <f>IF($A16="","",IFERROR(SUMIFS(Quality!$F$5:$F$204,Quality!$A$5:$A$204,$A16),0))</f>
        <v/>
      </c>
      <c r="L16" s="23">
        <f>IF($A16="","",IF($E16="","",DATE(YEAR($E16),INT((MONTH($E16)-1)/3)*3+1,1)))</f>
        <v/>
      </c>
    </row>
    <row r="17">
      <c r="A17" s="13" t="inlineStr">
        <is>
          <t>D-1070</t>
        </is>
      </c>
      <c r="B17" s="13" t="inlineStr">
        <is>
          <t>Adria Components</t>
        </is>
      </c>
      <c r="C17" s="13" t="inlineStr">
        <is>
          <t>PO-2210</t>
        </is>
      </c>
      <c r="D17" s="13" t="inlineStr">
        <is>
          <t>CMP-6018A</t>
        </is>
      </c>
      <c r="E17" s="22" t="n">
        <v>46233</v>
      </c>
      <c r="F17" s="22" t="n">
        <v>46233</v>
      </c>
      <c r="G17" s="8" t="n">
        <v>800</v>
      </c>
      <c r="H17" s="21">
        <f>IF($A17="","",IF(OR($E17="",$F17=""),"",IF($F17&gt;$E17,"Yes","No")))</f>
        <v/>
      </c>
      <c r="I17" s="17">
        <f>IF($A17="","",IF($H17="","",MAX(0,$F17-$E17)))</f>
        <v/>
      </c>
      <c r="J17" s="17">
        <f>IF($A17="","",IF(OR($E17="",$F17=""),"",$F17-$E17))</f>
        <v/>
      </c>
      <c r="K17" s="17">
        <f>IF($A17="","",IFERROR(SUMIFS(Quality!$F$5:$F$204,Quality!$A$5:$A$204,$A17),0))</f>
        <v/>
      </c>
      <c r="L17" s="23">
        <f>IF($A17="","",IF($E17="","",DATE(YEAR($E17),INT((MONTH($E17)-1)/3)*3+1,1)))</f>
        <v/>
      </c>
    </row>
    <row r="18">
      <c r="A18" s="13" t="inlineStr">
        <is>
          <t>D-1071</t>
        </is>
      </c>
      <c r="B18" s="13" t="inlineStr">
        <is>
          <t>Nordic Textiles</t>
        </is>
      </c>
      <c r="C18" s="13" t="inlineStr">
        <is>
          <t>PO-2208</t>
        </is>
      </c>
      <c r="D18" s="13" t="inlineStr">
        <is>
          <t>TSH-BLK-L</t>
        </is>
      </c>
      <c r="E18" s="22" t="n">
        <v>46241</v>
      </c>
      <c r="F18" s="22" t="n">
        <v>46241</v>
      </c>
      <c r="G18" s="8" t="n">
        <v>180</v>
      </c>
      <c r="H18" s="21">
        <f>IF($A18="","",IF(OR($E18="",$F18=""),"",IF($F18&gt;$E18,"Yes","No")))</f>
        <v/>
      </c>
      <c r="I18" s="17">
        <f>IF($A18="","",IF($H18="","",MAX(0,$F18-$E18)))</f>
        <v/>
      </c>
      <c r="J18" s="17">
        <f>IF($A18="","",IF(OR($E18="",$F18=""),"",$F18-$E18))</f>
        <v/>
      </c>
      <c r="K18" s="17">
        <f>IF($A18="","",IFERROR(SUMIFS(Quality!$F$5:$F$204,Quality!$A$5:$A$204,$A18),0))</f>
        <v/>
      </c>
      <c r="L18" s="23">
        <f>IF($A18="","",IF($E18="","",DATE(YEAR($E18),INT((MONTH($E18)-1)/3)*3+1,1)))</f>
        <v/>
      </c>
    </row>
    <row r="19">
      <c r="A19" s="13" t="inlineStr">
        <is>
          <t>D-1074</t>
        </is>
      </c>
      <c r="B19" s="13" t="inlineStr">
        <is>
          <t>Helix Metals</t>
        </is>
      </c>
      <c r="C19" s="13" t="inlineStr">
        <is>
          <t>PO-2207</t>
        </is>
      </c>
      <c r="D19" s="13" t="inlineStr">
        <is>
          <t>CMP-5520H</t>
        </is>
      </c>
      <c r="E19" s="22" t="n">
        <v>46237</v>
      </c>
      <c r="F19" s="22" t="n">
        <v>46237</v>
      </c>
      <c r="G19" s="8" t="n">
        <v>150</v>
      </c>
      <c r="H19" s="21">
        <f>IF($A19="","",IF(OR($E19="",$F19=""),"",IF($F19&gt;$E19,"Yes","No")))</f>
        <v/>
      </c>
      <c r="I19" s="17">
        <f>IF($A19="","",IF($H19="","",MAX(0,$F19-$E19)))</f>
        <v/>
      </c>
      <c r="J19" s="17">
        <f>IF($A19="","",IF(OR($E19="",$F19=""),"",$F19-$E19))</f>
        <v/>
      </c>
      <c r="K19" s="17">
        <f>IF($A19="","",IFERROR(SUMIFS(Quality!$F$5:$F$204,Quality!$A$5:$A$204,$A19),0))</f>
        <v/>
      </c>
      <c r="L19" s="23">
        <f>IF($A19="","",IF($E19="","",DATE(YEAR($E19),INT((MONTH($E19)-1)/3)*3+1,1)))</f>
        <v/>
      </c>
    </row>
    <row r="20">
      <c r="A20" s="13" t="inlineStr">
        <is>
          <t>D-1078</t>
        </is>
      </c>
      <c r="B20" s="13" t="inlineStr">
        <is>
          <t>Baltic Packaging</t>
        </is>
      </c>
      <c r="C20" s="13" t="inlineStr">
        <is>
          <t>PO-2212</t>
        </is>
      </c>
      <c r="D20" s="13" t="inlineStr">
        <is>
          <t>BOX-L</t>
        </is>
      </c>
      <c r="E20" s="22" t="n">
        <v>46260</v>
      </c>
      <c r="F20" s="22" t="n">
        <v>46260</v>
      </c>
      <c r="G20" s="8" t="n">
        <v>500</v>
      </c>
      <c r="H20" s="21">
        <f>IF($A20="","",IF(OR($E20="",$F20=""),"",IF($F20&gt;$E20,"Yes","No")))</f>
        <v/>
      </c>
      <c r="I20" s="17">
        <f>IF($A20="","",IF($H20="","",MAX(0,$F20-$E20)))</f>
        <v/>
      </c>
      <c r="J20" s="17">
        <f>IF($A20="","",IF(OR($E20="",$F20=""),"",$F20-$E20))</f>
        <v/>
      </c>
      <c r="K20" s="17">
        <f>IF($A20="","",IFERROR(SUMIFS(Quality!$F$5:$F$204,Quality!$A$5:$A$204,$A20),0))</f>
        <v/>
      </c>
      <c r="L20" s="23">
        <f>IF($A20="","",IF($E20="","",DATE(YEAR($E20),INT((MONTH($E20)-1)/3)*3+1,1)))</f>
        <v/>
      </c>
    </row>
    <row r="21">
      <c r="A21" s="13" t="inlineStr">
        <is>
          <t>D-1079</t>
        </is>
      </c>
      <c r="B21" s="13" t="inlineStr">
        <is>
          <t>Adria Components</t>
        </is>
      </c>
      <c r="C21" s="13" t="inlineStr">
        <is>
          <t>PO-2214</t>
        </is>
      </c>
      <c r="D21" s="13" t="inlineStr">
        <is>
          <t>CMP-4471</t>
        </is>
      </c>
      <c r="E21" s="22" t="n">
        <v>46258</v>
      </c>
      <c r="F21" s="22" t="n">
        <v>46258</v>
      </c>
      <c r="G21" s="8" t="n">
        <v>1000</v>
      </c>
      <c r="H21" s="21">
        <f>IF($A21="","",IF(OR($E21="",$F21=""),"",IF($F21&gt;$E21,"Yes","No")))</f>
        <v/>
      </c>
      <c r="I21" s="17">
        <f>IF($A21="","",IF($H21="","",MAX(0,$F21-$E21)))</f>
        <v/>
      </c>
      <c r="J21" s="17">
        <f>IF($A21="","",IF(OR($E21="",$F21=""),"",$F21-$E21))</f>
        <v/>
      </c>
      <c r="K21" s="17">
        <f>IF($A21="","",IFERROR(SUMIFS(Quality!$F$5:$F$204,Quality!$A$5:$A$204,$A21),0))</f>
        <v/>
      </c>
      <c r="L21" s="23">
        <f>IF($A21="","",IF($E21="","",DATE(YEAR($E21),INT((MONTH($E21)-1)/3)*3+1,1)))</f>
        <v/>
      </c>
    </row>
    <row r="22">
      <c r="A22" s="13" t="inlineStr">
        <is>
          <t>D-1080</t>
        </is>
      </c>
      <c r="B22" s="13" t="inlineStr">
        <is>
          <t>Nordic Textiles</t>
        </is>
      </c>
      <c r="C22" s="13" t="inlineStr">
        <is>
          <t>PO-2211</t>
        </is>
      </c>
      <c r="D22" s="13" t="inlineStr">
        <is>
          <t>TSH-BLK-M</t>
        </is>
      </c>
      <c r="E22" s="22" t="n">
        <v>46255</v>
      </c>
      <c r="F22" s="22" t="n">
        <v>46255</v>
      </c>
      <c r="G22" s="8" t="n">
        <v>400</v>
      </c>
      <c r="H22" s="21">
        <f>IF($A22="","",IF(OR($E22="",$F22=""),"",IF($F22&gt;$E22,"Yes","No")))</f>
        <v/>
      </c>
      <c r="I22" s="17">
        <f>IF($A22="","",IF($H22="","",MAX(0,$F22-$E22)))</f>
        <v/>
      </c>
      <c r="J22" s="17">
        <f>IF($A22="","",IF(OR($E22="",$F22=""),"",$F22-$E22))</f>
        <v/>
      </c>
      <c r="K22" s="17">
        <f>IF($A22="","",IFERROR(SUMIFS(Quality!$F$5:$F$204,Quality!$A$5:$A$204,$A22),0))</f>
        <v/>
      </c>
      <c r="L22" s="23">
        <f>IF($A22="","",IF($E22="","",DATE(YEAR($E22),INT((MONTH($E22)-1)/3)*3+1,1)))</f>
        <v/>
      </c>
    </row>
    <row r="23">
      <c r="A23" s="13" t="inlineStr">
        <is>
          <t>D-1082</t>
        </is>
      </c>
      <c r="B23" s="13" t="inlineStr">
        <is>
          <t>Helix Metals</t>
        </is>
      </c>
      <c r="C23" s="13" t="inlineStr">
        <is>
          <t>PO-2215</t>
        </is>
      </c>
      <c r="D23" s="13" t="inlineStr">
        <is>
          <t>CMP-6018</t>
        </is>
      </c>
      <c r="E23" s="22" t="n">
        <v>46262</v>
      </c>
      <c r="F23" s="22" t="n">
        <v>46262</v>
      </c>
      <c r="G23" s="8" t="n">
        <v>90</v>
      </c>
      <c r="H23" s="21">
        <f>IF($A23="","",IF(OR($E23="",$F23=""),"",IF($F23&gt;$E23,"Yes","No")))</f>
        <v/>
      </c>
      <c r="I23" s="17">
        <f>IF($A23="","",IF($H23="","",MAX(0,$F23-$E23)))</f>
        <v/>
      </c>
      <c r="J23" s="17">
        <f>IF($A23="","",IF(OR($E23="",$F23=""),"",$F23-$E23))</f>
        <v/>
      </c>
      <c r="K23" s="17">
        <f>IF($A23="","",IFERROR(SUMIFS(Quality!$F$5:$F$204,Quality!$A$5:$A$204,$A23),0))</f>
        <v/>
      </c>
      <c r="L23" s="23">
        <f>IF($A23="","",IF($E23="","",DATE(YEAR($E23),INT((MONTH($E23)-1)/3)*3+1,1)))</f>
        <v/>
      </c>
    </row>
    <row r="24">
      <c r="A24" s="13" t="n"/>
      <c r="B24" s="13" t="n"/>
      <c r="C24" s="13" t="n"/>
      <c r="D24" s="13" t="n"/>
      <c r="E24" s="22" t="n"/>
      <c r="F24" s="22" t="n"/>
      <c r="G24" s="8" t="n"/>
      <c r="H24" s="21">
        <f>IF($A24="","",IF(OR($E24="",$F24=""),"",IF($F24&gt;$E24,"Yes","No")))</f>
        <v/>
      </c>
      <c r="I24" s="17">
        <f>IF($A24="","",IF($H24="","",MAX(0,$F24-$E24)))</f>
        <v/>
      </c>
      <c r="J24" s="17">
        <f>IF($A24="","",IF(OR($E24="",$F24=""),"",$F24-$E24))</f>
        <v/>
      </c>
      <c r="K24" s="17">
        <f>IF($A24="","",IFERROR(SUMIFS(Quality!$F$5:$F$204,Quality!$A$5:$A$204,$A24),0))</f>
        <v/>
      </c>
      <c r="L24" s="23">
        <f>IF($A24="","",IF($E24="","",DATE(YEAR($E24),INT((MONTH($E24)-1)/3)*3+1,1)))</f>
        <v/>
      </c>
    </row>
    <row r="25">
      <c r="A25" s="13" t="n"/>
      <c r="B25" s="13" t="n"/>
      <c r="C25" s="13" t="n"/>
      <c r="D25" s="13" t="n"/>
      <c r="E25" s="22" t="n"/>
      <c r="F25" s="22" t="n"/>
      <c r="G25" s="8" t="n"/>
      <c r="H25" s="21">
        <f>IF($A25="","",IF(OR($E25="",$F25=""),"",IF($F25&gt;$E25,"Yes","No")))</f>
        <v/>
      </c>
      <c r="I25" s="17">
        <f>IF($A25="","",IF($H25="","",MAX(0,$F25-$E25)))</f>
        <v/>
      </c>
      <c r="J25" s="17">
        <f>IF($A25="","",IF(OR($E25="",$F25=""),"",$F25-$E25))</f>
        <v/>
      </c>
      <c r="K25" s="17">
        <f>IF($A25="","",IFERROR(SUMIFS(Quality!$F$5:$F$204,Quality!$A$5:$A$204,$A25),0))</f>
        <v/>
      </c>
      <c r="L25" s="23">
        <f>IF($A25="","",IF($E25="","",DATE(YEAR($E25),INT((MONTH($E25)-1)/3)*3+1,1)))</f>
        <v/>
      </c>
    </row>
    <row r="26">
      <c r="A26" s="13" t="n"/>
      <c r="B26" s="13" t="n"/>
      <c r="C26" s="13" t="n"/>
      <c r="D26" s="13" t="n"/>
      <c r="E26" s="22" t="n"/>
      <c r="F26" s="22" t="n"/>
      <c r="G26" s="8" t="n"/>
      <c r="H26" s="21">
        <f>IF($A26="","",IF(OR($E26="",$F26=""),"",IF($F26&gt;$E26,"Yes","No")))</f>
        <v/>
      </c>
      <c r="I26" s="17">
        <f>IF($A26="","",IF($H26="","",MAX(0,$F26-$E26)))</f>
        <v/>
      </c>
      <c r="J26" s="17">
        <f>IF($A26="","",IF(OR($E26="",$F26=""),"",$F26-$E26))</f>
        <v/>
      </c>
      <c r="K26" s="17">
        <f>IF($A26="","",IFERROR(SUMIFS(Quality!$F$5:$F$204,Quality!$A$5:$A$204,$A26),0))</f>
        <v/>
      </c>
      <c r="L26" s="23">
        <f>IF($A26="","",IF($E26="","",DATE(YEAR($E26),INT((MONTH($E26)-1)/3)*3+1,1)))</f>
        <v/>
      </c>
    </row>
    <row r="27">
      <c r="A27" s="13" t="n"/>
      <c r="B27" s="13" t="n"/>
      <c r="C27" s="13" t="n"/>
      <c r="D27" s="13" t="n"/>
      <c r="E27" s="22" t="n"/>
      <c r="F27" s="22" t="n"/>
      <c r="G27" s="8" t="n"/>
      <c r="H27" s="21">
        <f>IF($A27="","",IF(OR($E27="",$F27=""),"",IF($F27&gt;$E27,"Yes","No")))</f>
        <v/>
      </c>
      <c r="I27" s="17">
        <f>IF($A27="","",IF($H27="","",MAX(0,$F27-$E27)))</f>
        <v/>
      </c>
      <c r="J27" s="17">
        <f>IF($A27="","",IF(OR($E27="",$F27=""),"",$F27-$E27))</f>
        <v/>
      </c>
      <c r="K27" s="17">
        <f>IF($A27="","",IFERROR(SUMIFS(Quality!$F$5:$F$204,Quality!$A$5:$A$204,$A27),0))</f>
        <v/>
      </c>
      <c r="L27" s="23">
        <f>IF($A27="","",IF($E27="","",DATE(YEAR($E27),INT((MONTH($E27)-1)/3)*3+1,1)))</f>
        <v/>
      </c>
    </row>
    <row r="28">
      <c r="A28" s="13" t="n"/>
      <c r="B28" s="13" t="n"/>
      <c r="C28" s="13" t="n"/>
      <c r="D28" s="13" t="n"/>
      <c r="E28" s="22" t="n"/>
      <c r="F28" s="22" t="n"/>
      <c r="G28" s="8" t="n"/>
      <c r="H28" s="21">
        <f>IF($A28="","",IF(OR($E28="",$F28=""),"",IF($F28&gt;$E28,"Yes","No")))</f>
        <v/>
      </c>
      <c r="I28" s="17">
        <f>IF($A28="","",IF($H28="","",MAX(0,$F28-$E28)))</f>
        <v/>
      </c>
      <c r="J28" s="17">
        <f>IF($A28="","",IF(OR($E28="",$F28=""),"",$F28-$E28))</f>
        <v/>
      </c>
      <c r="K28" s="17">
        <f>IF($A28="","",IFERROR(SUMIFS(Quality!$F$5:$F$204,Quality!$A$5:$A$204,$A28),0))</f>
        <v/>
      </c>
      <c r="L28" s="23">
        <f>IF($A28="","",IF($E28="","",DATE(YEAR($E28),INT((MONTH($E28)-1)/3)*3+1,1)))</f>
        <v/>
      </c>
    </row>
    <row r="29">
      <c r="A29" s="13" t="n"/>
      <c r="B29" s="13" t="n"/>
      <c r="C29" s="13" t="n"/>
      <c r="D29" s="13" t="n"/>
      <c r="E29" s="22" t="n"/>
      <c r="F29" s="22" t="n"/>
      <c r="G29" s="8" t="n"/>
      <c r="H29" s="21">
        <f>IF($A29="","",IF(OR($E29="",$F29=""),"",IF($F29&gt;$E29,"Yes","No")))</f>
        <v/>
      </c>
      <c r="I29" s="17">
        <f>IF($A29="","",IF($H29="","",MAX(0,$F29-$E29)))</f>
        <v/>
      </c>
      <c r="J29" s="17">
        <f>IF($A29="","",IF(OR($E29="",$F29=""),"",$F29-$E29))</f>
        <v/>
      </c>
      <c r="K29" s="17">
        <f>IF($A29="","",IFERROR(SUMIFS(Quality!$F$5:$F$204,Quality!$A$5:$A$204,$A29),0))</f>
        <v/>
      </c>
      <c r="L29" s="23">
        <f>IF($A29="","",IF($E29="","",DATE(YEAR($E29),INT((MONTH($E29)-1)/3)*3+1,1)))</f>
        <v/>
      </c>
    </row>
    <row r="30">
      <c r="A30" s="13" t="n"/>
      <c r="B30" s="13" t="n"/>
      <c r="C30" s="13" t="n"/>
      <c r="D30" s="13" t="n"/>
      <c r="E30" s="22" t="n"/>
      <c r="F30" s="22" t="n"/>
      <c r="G30" s="8" t="n"/>
      <c r="H30" s="21">
        <f>IF($A30="","",IF(OR($E30="",$F30=""),"",IF($F30&gt;$E30,"Yes","No")))</f>
        <v/>
      </c>
      <c r="I30" s="17">
        <f>IF($A30="","",IF($H30="","",MAX(0,$F30-$E30)))</f>
        <v/>
      </c>
      <c r="J30" s="17">
        <f>IF($A30="","",IF(OR($E30="",$F30=""),"",$F30-$E30))</f>
        <v/>
      </c>
      <c r="K30" s="17">
        <f>IF($A30="","",IFERROR(SUMIFS(Quality!$F$5:$F$204,Quality!$A$5:$A$204,$A30),0))</f>
        <v/>
      </c>
      <c r="L30" s="23">
        <f>IF($A30="","",IF($E30="","",DATE(YEAR($E30),INT((MONTH($E30)-1)/3)*3+1,1)))</f>
        <v/>
      </c>
    </row>
    <row r="31">
      <c r="A31" s="13" t="n"/>
      <c r="B31" s="13" t="n"/>
      <c r="C31" s="13" t="n"/>
      <c r="D31" s="13" t="n"/>
      <c r="E31" s="22" t="n"/>
      <c r="F31" s="22" t="n"/>
      <c r="G31" s="8" t="n"/>
      <c r="H31" s="21">
        <f>IF($A31="","",IF(OR($E31="",$F31=""),"",IF($F31&gt;$E31,"Yes","No")))</f>
        <v/>
      </c>
      <c r="I31" s="17">
        <f>IF($A31="","",IF($H31="","",MAX(0,$F31-$E31)))</f>
        <v/>
      </c>
      <c r="J31" s="17">
        <f>IF($A31="","",IF(OR($E31="",$F31=""),"",$F31-$E31))</f>
        <v/>
      </c>
      <c r="K31" s="17">
        <f>IF($A31="","",IFERROR(SUMIFS(Quality!$F$5:$F$204,Quality!$A$5:$A$204,$A31),0))</f>
        <v/>
      </c>
      <c r="L31" s="23">
        <f>IF($A31="","",IF($E31="","",DATE(YEAR($E31),INT((MONTH($E31)-1)/3)*3+1,1)))</f>
        <v/>
      </c>
    </row>
    <row r="32">
      <c r="A32" s="13" t="n"/>
      <c r="B32" s="13" t="n"/>
      <c r="C32" s="13" t="n"/>
      <c r="D32" s="13" t="n"/>
      <c r="E32" s="22" t="n"/>
      <c r="F32" s="22" t="n"/>
      <c r="G32" s="8" t="n"/>
      <c r="H32" s="21">
        <f>IF($A32="","",IF(OR($E32="",$F32=""),"",IF($F32&gt;$E32,"Yes","No")))</f>
        <v/>
      </c>
      <c r="I32" s="17">
        <f>IF($A32="","",IF($H32="","",MAX(0,$F32-$E32)))</f>
        <v/>
      </c>
      <c r="J32" s="17">
        <f>IF($A32="","",IF(OR($E32="",$F32=""),"",$F32-$E32))</f>
        <v/>
      </c>
      <c r="K32" s="17">
        <f>IF($A32="","",IFERROR(SUMIFS(Quality!$F$5:$F$204,Quality!$A$5:$A$204,$A32),0))</f>
        <v/>
      </c>
      <c r="L32" s="23">
        <f>IF($A32="","",IF($E32="","",DATE(YEAR($E32),INT((MONTH($E32)-1)/3)*3+1,1)))</f>
        <v/>
      </c>
    </row>
    <row r="33">
      <c r="A33" s="13" t="n"/>
      <c r="B33" s="13" t="n"/>
      <c r="C33" s="13" t="n"/>
      <c r="D33" s="13" t="n"/>
      <c r="E33" s="22" t="n"/>
      <c r="F33" s="22" t="n"/>
      <c r="G33" s="8" t="n"/>
      <c r="H33" s="21">
        <f>IF($A33="","",IF(OR($E33="",$F33=""),"",IF($F33&gt;$E33,"Yes","No")))</f>
        <v/>
      </c>
      <c r="I33" s="17">
        <f>IF($A33="","",IF($H33="","",MAX(0,$F33-$E33)))</f>
        <v/>
      </c>
      <c r="J33" s="17">
        <f>IF($A33="","",IF(OR($E33="",$F33=""),"",$F33-$E33))</f>
        <v/>
      </c>
      <c r="K33" s="17">
        <f>IF($A33="","",IFERROR(SUMIFS(Quality!$F$5:$F$204,Quality!$A$5:$A$204,$A33),0))</f>
        <v/>
      </c>
      <c r="L33" s="23">
        <f>IF($A33="","",IF($E33="","",DATE(YEAR($E33),INT((MONTH($E33)-1)/3)*3+1,1)))</f>
        <v/>
      </c>
    </row>
    <row r="34">
      <c r="A34" s="13" t="n"/>
      <c r="B34" s="13" t="n"/>
      <c r="C34" s="13" t="n"/>
      <c r="D34" s="13" t="n"/>
      <c r="E34" s="22" t="n"/>
      <c r="F34" s="22" t="n"/>
      <c r="G34" s="8" t="n"/>
      <c r="H34" s="21">
        <f>IF($A34="","",IF(OR($E34="",$F34=""),"",IF($F34&gt;$E34,"Yes","No")))</f>
        <v/>
      </c>
      <c r="I34" s="17">
        <f>IF($A34="","",IF($H34="","",MAX(0,$F34-$E34)))</f>
        <v/>
      </c>
      <c r="J34" s="17">
        <f>IF($A34="","",IF(OR($E34="",$F34=""),"",$F34-$E34))</f>
        <v/>
      </c>
      <c r="K34" s="17">
        <f>IF($A34="","",IFERROR(SUMIFS(Quality!$F$5:$F$204,Quality!$A$5:$A$204,$A34),0))</f>
        <v/>
      </c>
      <c r="L34" s="23">
        <f>IF($A34="","",IF($E34="","",DATE(YEAR($E34),INT((MONTH($E34)-1)/3)*3+1,1)))</f>
        <v/>
      </c>
    </row>
    <row r="35">
      <c r="A35" s="13" t="n"/>
      <c r="B35" s="13" t="n"/>
      <c r="C35" s="13" t="n"/>
      <c r="D35" s="13" t="n"/>
      <c r="E35" s="22" t="n"/>
      <c r="F35" s="22" t="n"/>
      <c r="G35" s="8" t="n"/>
      <c r="H35" s="21">
        <f>IF($A35="","",IF(OR($E35="",$F35=""),"",IF($F35&gt;$E35,"Yes","No")))</f>
        <v/>
      </c>
      <c r="I35" s="17">
        <f>IF($A35="","",IF($H35="","",MAX(0,$F35-$E35)))</f>
        <v/>
      </c>
      <c r="J35" s="17">
        <f>IF($A35="","",IF(OR($E35="",$F35=""),"",$F35-$E35))</f>
        <v/>
      </c>
      <c r="K35" s="17">
        <f>IF($A35="","",IFERROR(SUMIFS(Quality!$F$5:$F$204,Quality!$A$5:$A$204,$A35),0))</f>
        <v/>
      </c>
      <c r="L35" s="23">
        <f>IF($A35="","",IF($E35="","",DATE(YEAR($E35),INT((MONTH($E35)-1)/3)*3+1,1)))</f>
        <v/>
      </c>
    </row>
    <row r="36">
      <c r="A36" s="13" t="n"/>
      <c r="B36" s="13" t="n"/>
      <c r="C36" s="13" t="n"/>
      <c r="D36" s="13" t="n"/>
      <c r="E36" s="22" t="n"/>
      <c r="F36" s="22" t="n"/>
      <c r="G36" s="8" t="n"/>
      <c r="H36" s="21">
        <f>IF($A36="","",IF(OR($E36="",$F36=""),"",IF($F36&gt;$E36,"Yes","No")))</f>
        <v/>
      </c>
      <c r="I36" s="17">
        <f>IF($A36="","",IF($H36="","",MAX(0,$F36-$E36)))</f>
        <v/>
      </c>
      <c r="J36" s="17">
        <f>IF($A36="","",IF(OR($E36="",$F36=""),"",$F36-$E36))</f>
        <v/>
      </c>
      <c r="K36" s="17">
        <f>IF($A36="","",IFERROR(SUMIFS(Quality!$F$5:$F$204,Quality!$A$5:$A$204,$A36),0))</f>
        <v/>
      </c>
      <c r="L36" s="23">
        <f>IF($A36="","",IF($E36="","",DATE(YEAR($E36),INT((MONTH($E36)-1)/3)*3+1,1)))</f>
        <v/>
      </c>
    </row>
    <row r="37">
      <c r="A37" s="13" t="n"/>
      <c r="B37" s="13" t="n"/>
      <c r="C37" s="13" t="n"/>
      <c r="D37" s="13" t="n"/>
      <c r="E37" s="22" t="n"/>
      <c r="F37" s="22" t="n"/>
      <c r="G37" s="8" t="n"/>
      <c r="H37" s="21">
        <f>IF($A37="","",IF(OR($E37="",$F37=""),"",IF($F37&gt;$E37,"Yes","No")))</f>
        <v/>
      </c>
      <c r="I37" s="17">
        <f>IF($A37="","",IF($H37="","",MAX(0,$F37-$E37)))</f>
        <v/>
      </c>
      <c r="J37" s="17">
        <f>IF($A37="","",IF(OR($E37="",$F37=""),"",$F37-$E37))</f>
        <v/>
      </c>
      <c r="K37" s="17">
        <f>IF($A37="","",IFERROR(SUMIFS(Quality!$F$5:$F$204,Quality!$A$5:$A$204,$A37),0))</f>
        <v/>
      </c>
      <c r="L37" s="23">
        <f>IF($A37="","",IF($E37="","",DATE(YEAR($E37),INT((MONTH($E37)-1)/3)*3+1,1)))</f>
        <v/>
      </c>
    </row>
    <row r="38">
      <c r="A38" s="13" t="n"/>
      <c r="B38" s="13" t="n"/>
      <c r="C38" s="13" t="n"/>
      <c r="D38" s="13" t="n"/>
      <c r="E38" s="22" t="n"/>
      <c r="F38" s="22" t="n"/>
      <c r="G38" s="8" t="n"/>
      <c r="H38" s="21">
        <f>IF($A38="","",IF(OR($E38="",$F38=""),"",IF($F38&gt;$E38,"Yes","No")))</f>
        <v/>
      </c>
      <c r="I38" s="17">
        <f>IF($A38="","",IF($H38="","",MAX(0,$F38-$E38)))</f>
        <v/>
      </c>
      <c r="J38" s="17">
        <f>IF($A38="","",IF(OR($E38="",$F38=""),"",$F38-$E38))</f>
        <v/>
      </c>
      <c r="K38" s="17">
        <f>IF($A38="","",IFERROR(SUMIFS(Quality!$F$5:$F$204,Quality!$A$5:$A$204,$A38),0))</f>
        <v/>
      </c>
      <c r="L38" s="23">
        <f>IF($A38="","",IF($E38="","",DATE(YEAR($E38),INT((MONTH($E38)-1)/3)*3+1,1)))</f>
        <v/>
      </c>
    </row>
    <row r="39">
      <c r="A39" s="13" t="n"/>
      <c r="B39" s="13" t="n"/>
      <c r="C39" s="13" t="n"/>
      <c r="D39" s="13" t="n"/>
      <c r="E39" s="22" t="n"/>
      <c r="F39" s="22" t="n"/>
      <c r="G39" s="8" t="n"/>
      <c r="H39" s="21">
        <f>IF($A39="","",IF(OR($E39="",$F39=""),"",IF($F39&gt;$E39,"Yes","No")))</f>
        <v/>
      </c>
      <c r="I39" s="17">
        <f>IF($A39="","",IF($H39="","",MAX(0,$F39-$E39)))</f>
        <v/>
      </c>
      <c r="J39" s="17">
        <f>IF($A39="","",IF(OR($E39="",$F39=""),"",$F39-$E39))</f>
        <v/>
      </c>
      <c r="K39" s="17">
        <f>IF($A39="","",IFERROR(SUMIFS(Quality!$F$5:$F$204,Quality!$A$5:$A$204,$A39),0))</f>
        <v/>
      </c>
      <c r="L39" s="23">
        <f>IF($A39="","",IF($E39="","",DATE(YEAR($E39),INT((MONTH($E39)-1)/3)*3+1,1)))</f>
        <v/>
      </c>
    </row>
    <row r="40">
      <c r="A40" s="13" t="n"/>
      <c r="B40" s="13" t="n"/>
      <c r="C40" s="13" t="n"/>
      <c r="D40" s="13" t="n"/>
      <c r="E40" s="22" t="n"/>
      <c r="F40" s="22" t="n"/>
      <c r="G40" s="8" t="n"/>
      <c r="H40" s="21">
        <f>IF($A40="","",IF(OR($E40="",$F40=""),"",IF($F40&gt;$E40,"Yes","No")))</f>
        <v/>
      </c>
      <c r="I40" s="17">
        <f>IF($A40="","",IF($H40="","",MAX(0,$F40-$E40)))</f>
        <v/>
      </c>
      <c r="J40" s="17">
        <f>IF($A40="","",IF(OR($E40="",$F40=""),"",$F40-$E40))</f>
        <v/>
      </c>
      <c r="K40" s="17">
        <f>IF($A40="","",IFERROR(SUMIFS(Quality!$F$5:$F$204,Quality!$A$5:$A$204,$A40),0))</f>
        <v/>
      </c>
      <c r="L40" s="23">
        <f>IF($A40="","",IF($E40="","",DATE(YEAR($E40),INT((MONTH($E40)-1)/3)*3+1,1)))</f>
        <v/>
      </c>
    </row>
    <row r="41">
      <c r="A41" s="13" t="n"/>
      <c r="B41" s="13" t="n"/>
      <c r="C41" s="13" t="n"/>
      <c r="D41" s="13" t="n"/>
      <c r="E41" s="22" t="n"/>
      <c r="F41" s="22" t="n"/>
      <c r="G41" s="8" t="n"/>
      <c r="H41" s="21">
        <f>IF($A41="","",IF(OR($E41="",$F41=""),"",IF($F41&gt;$E41,"Yes","No")))</f>
        <v/>
      </c>
      <c r="I41" s="17">
        <f>IF($A41="","",IF($H41="","",MAX(0,$F41-$E41)))</f>
        <v/>
      </c>
      <c r="J41" s="17">
        <f>IF($A41="","",IF(OR($E41="",$F41=""),"",$F41-$E41))</f>
        <v/>
      </c>
      <c r="K41" s="17">
        <f>IF($A41="","",IFERROR(SUMIFS(Quality!$F$5:$F$204,Quality!$A$5:$A$204,$A41),0))</f>
        <v/>
      </c>
      <c r="L41" s="23">
        <f>IF($A41="","",IF($E41="","",DATE(YEAR($E41),INT((MONTH($E41)-1)/3)*3+1,1)))</f>
        <v/>
      </c>
    </row>
    <row r="42">
      <c r="A42" s="13" t="n"/>
      <c r="B42" s="13" t="n"/>
      <c r="C42" s="13" t="n"/>
      <c r="D42" s="13" t="n"/>
      <c r="E42" s="22" t="n"/>
      <c r="F42" s="22" t="n"/>
      <c r="G42" s="8" t="n"/>
      <c r="H42" s="21">
        <f>IF($A42="","",IF(OR($E42="",$F42=""),"",IF($F42&gt;$E42,"Yes","No")))</f>
        <v/>
      </c>
      <c r="I42" s="17">
        <f>IF($A42="","",IF($H42="","",MAX(0,$F42-$E42)))</f>
        <v/>
      </c>
      <c r="J42" s="17">
        <f>IF($A42="","",IF(OR($E42="",$F42=""),"",$F42-$E42))</f>
        <v/>
      </c>
      <c r="K42" s="17">
        <f>IF($A42="","",IFERROR(SUMIFS(Quality!$F$5:$F$204,Quality!$A$5:$A$204,$A42),0))</f>
        <v/>
      </c>
      <c r="L42" s="23">
        <f>IF($A42="","",IF($E42="","",DATE(YEAR($E42),INT((MONTH($E42)-1)/3)*3+1,1)))</f>
        <v/>
      </c>
    </row>
    <row r="43">
      <c r="A43" s="13" t="n"/>
      <c r="B43" s="13" t="n"/>
      <c r="C43" s="13" t="n"/>
      <c r="D43" s="13" t="n"/>
      <c r="E43" s="22" t="n"/>
      <c r="F43" s="22" t="n"/>
      <c r="G43" s="8" t="n"/>
      <c r="H43" s="21">
        <f>IF($A43="","",IF(OR($E43="",$F43=""),"",IF($F43&gt;$E43,"Yes","No")))</f>
        <v/>
      </c>
      <c r="I43" s="17">
        <f>IF($A43="","",IF($H43="","",MAX(0,$F43-$E43)))</f>
        <v/>
      </c>
      <c r="J43" s="17">
        <f>IF($A43="","",IF(OR($E43="",$F43=""),"",$F43-$E43))</f>
        <v/>
      </c>
      <c r="K43" s="17">
        <f>IF($A43="","",IFERROR(SUMIFS(Quality!$F$5:$F$204,Quality!$A$5:$A$204,$A43),0))</f>
        <v/>
      </c>
      <c r="L43" s="23">
        <f>IF($A43="","",IF($E43="","",DATE(YEAR($E43),INT((MONTH($E43)-1)/3)*3+1,1)))</f>
        <v/>
      </c>
    </row>
    <row r="44">
      <c r="A44" s="13" t="n"/>
      <c r="B44" s="13" t="n"/>
      <c r="C44" s="13" t="n"/>
      <c r="D44" s="13" t="n"/>
      <c r="E44" s="22" t="n"/>
      <c r="F44" s="22" t="n"/>
      <c r="G44" s="8" t="n"/>
      <c r="H44" s="21">
        <f>IF($A44="","",IF(OR($E44="",$F44=""),"",IF($F44&gt;$E44,"Yes","No")))</f>
        <v/>
      </c>
      <c r="I44" s="17">
        <f>IF($A44="","",IF($H44="","",MAX(0,$F44-$E44)))</f>
        <v/>
      </c>
      <c r="J44" s="17">
        <f>IF($A44="","",IF(OR($E44="",$F44=""),"",$F44-$E44))</f>
        <v/>
      </c>
      <c r="K44" s="17">
        <f>IF($A44="","",IFERROR(SUMIFS(Quality!$F$5:$F$204,Quality!$A$5:$A$204,$A44),0))</f>
        <v/>
      </c>
      <c r="L44" s="23">
        <f>IF($A44="","",IF($E44="","",DATE(YEAR($E44),INT((MONTH($E44)-1)/3)*3+1,1)))</f>
        <v/>
      </c>
    </row>
    <row r="45">
      <c r="A45" s="13" t="n"/>
      <c r="B45" s="13" t="n"/>
      <c r="C45" s="13" t="n"/>
      <c r="D45" s="13" t="n"/>
      <c r="E45" s="22" t="n"/>
      <c r="F45" s="22" t="n"/>
      <c r="G45" s="8" t="n"/>
      <c r="H45" s="21">
        <f>IF($A45="","",IF(OR($E45="",$F45=""),"",IF($F45&gt;$E45,"Yes","No")))</f>
        <v/>
      </c>
      <c r="I45" s="17">
        <f>IF($A45="","",IF($H45="","",MAX(0,$F45-$E45)))</f>
        <v/>
      </c>
      <c r="J45" s="17">
        <f>IF($A45="","",IF(OR($E45="",$F45=""),"",$F45-$E45))</f>
        <v/>
      </c>
      <c r="K45" s="17">
        <f>IF($A45="","",IFERROR(SUMIFS(Quality!$F$5:$F$204,Quality!$A$5:$A$204,$A45),0))</f>
        <v/>
      </c>
      <c r="L45" s="23">
        <f>IF($A45="","",IF($E45="","",DATE(YEAR($E45),INT((MONTH($E45)-1)/3)*3+1,1)))</f>
        <v/>
      </c>
    </row>
    <row r="46">
      <c r="A46" s="13" t="n"/>
      <c r="B46" s="13" t="n"/>
      <c r="C46" s="13" t="n"/>
      <c r="D46" s="13" t="n"/>
      <c r="E46" s="22" t="n"/>
      <c r="F46" s="22" t="n"/>
      <c r="G46" s="8" t="n"/>
      <c r="H46" s="21">
        <f>IF($A46="","",IF(OR($E46="",$F46=""),"",IF($F46&gt;$E46,"Yes","No")))</f>
        <v/>
      </c>
      <c r="I46" s="17">
        <f>IF($A46="","",IF($H46="","",MAX(0,$F46-$E46)))</f>
        <v/>
      </c>
      <c r="J46" s="17">
        <f>IF($A46="","",IF(OR($E46="",$F46=""),"",$F46-$E46))</f>
        <v/>
      </c>
      <c r="K46" s="17">
        <f>IF($A46="","",IFERROR(SUMIFS(Quality!$F$5:$F$204,Quality!$A$5:$A$204,$A46),0))</f>
        <v/>
      </c>
      <c r="L46" s="23">
        <f>IF($A46="","",IF($E46="","",DATE(YEAR($E46),INT((MONTH($E46)-1)/3)*3+1,1)))</f>
        <v/>
      </c>
    </row>
    <row r="47">
      <c r="A47" s="13" t="n"/>
      <c r="B47" s="13" t="n"/>
      <c r="C47" s="13" t="n"/>
      <c r="D47" s="13" t="n"/>
      <c r="E47" s="22" t="n"/>
      <c r="F47" s="22" t="n"/>
      <c r="G47" s="8" t="n"/>
      <c r="H47" s="21">
        <f>IF($A47="","",IF(OR($E47="",$F47=""),"",IF($F47&gt;$E47,"Yes","No")))</f>
        <v/>
      </c>
      <c r="I47" s="17">
        <f>IF($A47="","",IF($H47="","",MAX(0,$F47-$E47)))</f>
        <v/>
      </c>
      <c r="J47" s="17">
        <f>IF($A47="","",IF(OR($E47="",$F47=""),"",$F47-$E47))</f>
        <v/>
      </c>
      <c r="K47" s="17">
        <f>IF($A47="","",IFERROR(SUMIFS(Quality!$F$5:$F$204,Quality!$A$5:$A$204,$A47),0))</f>
        <v/>
      </c>
      <c r="L47" s="23">
        <f>IF($A47="","",IF($E47="","",DATE(YEAR($E47),INT((MONTH($E47)-1)/3)*3+1,1)))</f>
        <v/>
      </c>
    </row>
    <row r="48">
      <c r="A48" s="13" t="n"/>
      <c r="B48" s="13" t="n"/>
      <c r="C48" s="13" t="n"/>
      <c r="D48" s="13" t="n"/>
      <c r="E48" s="22" t="n"/>
      <c r="F48" s="22" t="n"/>
      <c r="G48" s="8" t="n"/>
      <c r="H48" s="21">
        <f>IF($A48="","",IF(OR($E48="",$F48=""),"",IF($F48&gt;$E48,"Yes","No")))</f>
        <v/>
      </c>
      <c r="I48" s="17">
        <f>IF($A48="","",IF($H48="","",MAX(0,$F48-$E48)))</f>
        <v/>
      </c>
      <c r="J48" s="17">
        <f>IF($A48="","",IF(OR($E48="",$F48=""),"",$F48-$E48))</f>
        <v/>
      </c>
      <c r="K48" s="17">
        <f>IF($A48="","",IFERROR(SUMIFS(Quality!$F$5:$F$204,Quality!$A$5:$A$204,$A48),0))</f>
        <v/>
      </c>
      <c r="L48" s="23">
        <f>IF($A48="","",IF($E48="","",DATE(YEAR($E48),INT((MONTH($E48)-1)/3)*3+1,1)))</f>
        <v/>
      </c>
    </row>
    <row r="49">
      <c r="A49" s="13" t="n"/>
      <c r="B49" s="13" t="n"/>
      <c r="C49" s="13" t="n"/>
      <c r="D49" s="13" t="n"/>
      <c r="E49" s="22" t="n"/>
      <c r="F49" s="22" t="n"/>
      <c r="G49" s="8" t="n"/>
      <c r="H49" s="21">
        <f>IF($A49="","",IF(OR($E49="",$F49=""),"",IF($F49&gt;$E49,"Yes","No")))</f>
        <v/>
      </c>
      <c r="I49" s="17">
        <f>IF($A49="","",IF($H49="","",MAX(0,$F49-$E49)))</f>
        <v/>
      </c>
      <c r="J49" s="17">
        <f>IF($A49="","",IF(OR($E49="",$F49=""),"",$F49-$E49))</f>
        <v/>
      </c>
      <c r="K49" s="17">
        <f>IF($A49="","",IFERROR(SUMIFS(Quality!$F$5:$F$204,Quality!$A$5:$A$204,$A49),0))</f>
        <v/>
      </c>
      <c r="L49" s="23">
        <f>IF($A49="","",IF($E49="","",DATE(YEAR($E49),INT((MONTH($E49)-1)/3)*3+1,1)))</f>
        <v/>
      </c>
    </row>
    <row r="50">
      <c r="A50" s="13" t="n"/>
      <c r="B50" s="13" t="n"/>
      <c r="C50" s="13" t="n"/>
      <c r="D50" s="13" t="n"/>
      <c r="E50" s="22" t="n"/>
      <c r="F50" s="22" t="n"/>
      <c r="G50" s="8" t="n"/>
      <c r="H50" s="21">
        <f>IF($A50="","",IF(OR($E50="",$F50=""),"",IF($F50&gt;$E50,"Yes","No")))</f>
        <v/>
      </c>
      <c r="I50" s="17">
        <f>IF($A50="","",IF($H50="","",MAX(0,$F50-$E50)))</f>
        <v/>
      </c>
      <c r="J50" s="17">
        <f>IF($A50="","",IF(OR($E50="",$F50=""),"",$F50-$E50))</f>
        <v/>
      </c>
      <c r="K50" s="17">
        <f>IF($A50="","",IFERROR(SUMIFS(Quality!$F$5:$F$204,Quality!$A$5:$A$204,$A50),0))</f>
        <v/>
      </c>
      <c r="L50" s="23">
        <f>IF($A50="","",IF($E50="","",DATE(YEAR($E50),INT((MONTH($E50)-1)/3)*3+1,1)))</f>
        <v/>
      </c>
    </row>
    <row r="51">
      <c r="A51" s="13" t="n"/>
      <c r="B51" s="13" t="n"/>
      <c r="C51" s="13" t="n"/>
      <c r="D51" s="13" t="n"/>
      <c r="E51" s="22" t="n"/>
      <c r="F51" s="22" t="n"/>
      <c r="G51" s="8" t="n"/>
      <c r="H51" s="21">
        <f>IF($A51="","",IF(OR($E51="",$F51=""),"",IF($F51&gt;$E51,"Yes","No")))</f>
        <v/>
      </c>
      <c r="I51" s="17">
        <f>IF($A51="","",IF($H51="","",MAX(0,$F51-$E51)))</f>
        <v/>
      </c>
      <c r="J51" s="17">
        <f>IF($A51="","",IF(OR($E51="",$F51=""),"",$F51-$E51))</f>
        <v/>
      </c>
      <c r="K51" s="17">
        <f>IF($A51="","",IFERROR(SUMIFS(Quality!$F$5:$F$204,Quality!$A$5:$A$204,$A51),0))</f>
        <v/>
      </c>
      <c r="L51" s="23">
        <f>IF($A51="","",IF($E51="","",DATE(YEAR($E51),INT((MONTH($E51)-1)/3)*3+1,1)))</f>
        <v/>
      </c>
    </row>
    <row r="52">
      <c r="A52" s="13" t="n"/>
      <c r="B52" s="13" t="n"/>
      <c r="C52" s="13" t="n"/>
      <c r="D52" s="13" t="n"/>
      <c r="E52" s="22" t="n"/>
      <c r="F52" s="22" t="n"/>
      <c r="G52" s="8" t="n"/>
      <c r="H52" s="21">
        <f>IF($A52="","",IF(OR($E52="",$F52=""),"",IF($F52&gt;$E52,"Yes","No")))</f>
        <v/>
      </c>
      <c r="I52" s="17">
        <f>IF($A52="","",IF($H52="","",MAX(0,$F52-$E52)))</f>
        <v/>
      </c>
      <c r="J52" s="17">
        <f>IF($A52="","",IF(OR($E52="",$F52=""),"",$F52-$E52))</f>
        <v/>
      </c>
      <c r="K52" s="17">
        <f>IF($A52="","",IFERROR(SUMIFS(Quality!$F$5:$F$204,Quality!$A$5:$A$204,$A52),0))</f>
        <v/>
      </c>
      <c r="L52" s="23">
        <f>IF($A52="","",IF($E52="","",DATE(YEAR($E52),INT((MONTH($E52)-1)/3)*3+1,1)))</f>
        <v/>
      </c>
    </row>
    <row r="53">
      <c r="A53" s="13" t="n"/>
      <c r="B53" s="13" t="n"/>
      <c r="C53" s="13" t="n"/>
      <c r="D53" s="13" t="n"/>
      <c r="E53" s="22" t="n"/>
      <c r="F53" s="22" t="n"/>
      <c r="G53" s="8" t="n"/>
      <c r="H53" s="21">
        <f>IF($A53="","",IF(OR($E53="",$F53=""),"",IF($F53&gt;$E53,"Yes","No")))</f>
        <v/>
      </c>
      <c r="I53" s="17">
        <f>IF($A53="","",IF($H53="","",MAX(0,$F53-$E53)))</f>
        <v/>
      </c>
      <c r="J53" s="17">
        <f>IF($A53="","",IF(OR($E53="",$F53=""),"",$F53-$E53))</f>
        <v/>
      </c>
      <c r="K53" s="17">
        <f>IF($A53="","",IFERROR(SUMIFS(Quality!$F$5:$F$204,Quality!$A$5:$A$204,$A53),0))</f>
        <v/>
      </c>
      <c r="L53" s="23">
        <f>IF($A53="","",IF($E53="","",DATE(YEAR($E53),INT((MONTH($E53)-1)/3)*3+1,1)))</f>
        <v/>
      </c>
    </row>
    <row r="54">
      <c r="A54" s="13" t="n"/>
      <c r="B54" s="13" t="n"/>
      <c r="C54" s="13" t="n"/>
      <c r="D54" s="13" t="n"/>
      <c r="E54" s="22" t="n"/>
      <c r="F54" s="22" t="n"/>
      <c r="G54" s="8" t="n"/>
      <c r="H54" s="21">
        <f>IF($A54="","",IF(OR($E54="",$F54=""),"",IF($F54&gt;$E54,"Yes","No")))</f>
        <v/>
      </c>
      <c r="I54" s="17">
        <f>IF($A54="","",IF($H54="","",MAX(0,$F54-$E54)))</f>
        <v/>
      </c>
      <c r="J54" s="17">
        <f>IF($A54="","",IF(OR($E54="",$F54=""),"",$F54-$E54))</f>
        <v/>
      </c>
      <c r="K54" s="17">
        <f>IF($A54="","",IFERROR(SUMIFS(Quality!$F$5:$F$204,Quality!$A$5:$A$204,$A54),0))</f>
        <v/>
      </c>
      <c r="L54" s="23">
        <f>IF($A54="","",IF($E54="","",DATE(YEAR($E54),INT((MONTH($E54)-1)/3)*3+1,1)))</f>
        <v/>
      </c>
    </row>
    <row r="55">
      <c r="A55" s="13" t="n"/>
      <c r="B55" s="13" t="n"/>
      <c r="C55" s="13" t="n"/>
      <c r="D55" s="13" t="n"/>
      <c r="E55" s="22" t="n"/>
      <c r="F55" s="22" t="n"/>
      <c r="G55" s="8" t="n"/>
      <c r="H55" s="21">
        <f>IF($A55="","",IF(OR($E55="",$F55=""),"",IF($F55&gt;$E55,"Yes","No")))</f>
        <v/>
      </c>
      <c r="I55" s="17">
        <f>IF($A55="","",IF($H55="","",MAX(0,$F55-$E55)))</f>
        <v/>
      </c>
      <c r="J55" s="17">
        <f>IF($A55="","",IF(OR($E55="",$F55=""),"",$F55-$E55))</f>
        <v/>
      </c>
      <c r="K55" s="17">
        <f>IF($A55="","",IFERROR(SUMIFS(Quality!$F$5:$F$204,Quality!$A$5:$A$204,$A55),0))</f>
        <v/>
      </c>
      <c r="L55" s="23">
        <f>IF($A55="","",IF($E55="","",DATE(YEAR($E55),INT((MONTH($E55)-1)/3)*3+1,1)))</f>
        <v/>
      </c>
    </row>
    <row r="56">
      <c r="A56" s="13" t="n"/>
      <c r="B56" s="13" t="n"/>
      <c r="C56" s="13" t="n"/>
      <c r="D56" s="13" t="n"/>
      <c r="E56" s="22" t="n"/>
      <c r="F56" s="22" t="n"/>
      <c r="G56" s="8" t="n"/>
      <c r="H56" s="21">
        <f>IF($A56="","",IF(OR($E56="",$F56=""),"",IF($F56&gt;$E56,"Yes","No")))</f>
        <v/>
      </c>
      <c r="I56" s="17">
        <f>IF($A56="","",IF($H56="","",MAX(0,$F56-$E56)))</f>
        <v/>
      </c>
      <c r="J56" s="17">
        <f>IF($A56="","",IF(OR($E56="",$F56=""),"",$F56-$E56))</f>
        <v/>
      </c>
      <c r="K56" s="17">
        <f>IF($A56="","",IFERROR(SUMIFS(Quality!$F$5:$F$204,Quality!$A$5:$A$204,$A56),0))</f>
        <v/>
      </c>
      <c r="L56" s="23">
        <f>IF($A56="","",IF($E56="","",DATE(YEAR($E56),INT((MONTH($E56)-1)/3)*3+1,1)))</f>
        <v/>
      </c>
    </row>
    <row r="57">
      <c r="A57" s="13" t="n"/>
      <c r="B57" s="13" t="n"/>
      <c r="C57" s="13" t="n"/>
      <c r="D57" s="13" t="n"/>
      <c r="E57" s="22" t="n"/>
      <c r="F57" s="22" t="n"/>
      <c r="G57" s="8" t="n"/>
      <c r="H57" s="21">
        <f>IF($A57="","",IF(OR($E57="",$F57=""),"",IF($F57&gt;$E57,"Yes","No")))</f>
        <v/>
      </c>
      <c r="I57" s="17">
        <f>IF($A57="","",IF($H57="","",MAX(0,$F57-$E57)))</f>
        <v/>
      </c>
      <c r="J57" s="17">
        <f>IF($A57="","",IF(OR($E57="",$F57=""),"",$F57-$E57))</f>
        <v/>
      </c>
      <c r="K57" s="17">
        <f>IF($A57="","",IFERROR(SUMIFS(Quality!$F$5:$F$204,Quality!$A$5:$A$204,$A57),0))</f>
        <v/>
      </c>
      <c r="L57" s="23">
        <f>IF($A57="","",IF($E57="","",DATE(YEAR($E57),INT((MONTH($E57)-1)/3)*3+1,1)))</f>
        <v/>
      </c>
    </row>
    <row r="58">
      <c r="A58" s="13" t="n"/>
      <c r="B58" s="13" t="n"/>
      <c r="C58" s="13" t="n"/>
      <c r="D58" s="13" t="n"/>
      <c r="E58" s="22" t="n"/>
      <c r="F58" s="22" t="n"/>
      <c r="G58" s="8" t="n"/>
      <c r="H58" s="21">
        <f>IF($A58="","",IF(OR($E58="",$F58=""),"",IF($F58&gt;$E58,"Yes","No")))</f>
        <v/>
      </c>
      <c r="I58" s="17">
        <f>IF($A58="","",IF($H58="","",MAX(0,$F58-$E58)))</f>
        <v/>
      </c>
      <c r="J58" s="17">
        <f>IF($A58="","",IF(OR($E58="",$F58=""),"",$F58-$E58))</f>
        <v/>
      </c>
      <c r="K58" s="17">
        <f>IF($A58="","",IFERROR(SUMIFS(Quality!$F$5:$F$204,Quality!$A$5:$A$204,$A58),0))</f>
        <v/>
      </c>
      <c r="L58" s="23">
        <f>IF($A58="","",IF($E58="","",DATE(YEAR($E58),INT((MONTH($E58)-1)/3)*3+1,1)))</f>
        <v/>
      </c>
    </row>
    <row r="59">
      <c r="A59" s="13" t="n"/>
      <c r="B59" s="13" t="n"/>
      <c r="C59" s="13" t="n"/>
      <c r="D59" s="13" t="n"/>
      <c r="E59" s="22" t="n"/>
      <c r="F59" s="22" t="n"/>
      <c r="G59" s="8" t="n"/>
      <c r="H59" s="21">
        <f>IF($A59="","",IF(OR($E59="",$F59=""),"",IF($F59&gt;$E59,"Yes","No")))</f>
        <v/>
      </c>
      <c r="I59" s="17">
        <f>IF($A59="","",IF($H59="","",MAX(0,$F59-$E59)))</f>
        <v/>
      </c>
      <c r="J59" s="17">
        <f>IF($A59="","",IF(OR($E59="",$F59=""),"",$F59-$E59))</f>
        <v/>
      </c>
      <c r="K59" s="17">
        <f>IF($A59="","",IFERROR(SUMIFS(Quality!$F$5:$F$204,Quality!$A$5:$A$204,$A59),0))</f>
        <v/>
      </c>
      <c r="L59" s="23">
        <f>IF($A59="","",IF($E59="","",DATE(YEAR($E59),INT((MONTH($E59)-1)/3)*3+1,1)))</f>
        <v/>
      </c>
    </row>
    <row r="60">
      <c r="A60" s="13" t="n"/>
      <c r="B60" s="13" t="n"/>
      <c r="C60" s="13" t="n"/>
      <c r="D60" s="13" t="n"/>
      <c r="E60" s="22" t="n"/>
      <c r="F60" s="22" t="n"/>
      <c r="G60" s="8" t="n"/>
      <c r="H60" s="21">
        <f>IF($A60="","",IF(OR($E60="",$F60=""),"",IF($F60&gt;$E60,"Yes","No")))</f>
        <v/>
      </c>
      <c r="I60" s="17">
        <f>IF($A60="","",IF($H60="","",MAX(0,$F60-$E60)))</f>
        <v/>
      </c>
      <c r="J60" s="17">
        <f>IF($A60="","",IF(OR($E60="",$F60=""),"",$F60-$E60))</f>
        <v/>
      </c>
      <c r="K60" s="17">
        <f>IF($A60="","",IFERROR(SUMIFS(Quality!$F$5:$F$204,Quality!$A$5:$A$204,$A60),0))</f>
        <v/>
      </c>
      <c r="L60" s="23">
        <f>IF($A60="","",IF($E60="","",DATE(YEAR($E60),INT((MONTH($E60)-1)/3)*3+1,1)))</f>
        <v/>
      </c>
    </row>
    <row r="61">
      <c r="A61" s="13" t="n"/>
      <c r="B61" s="13" t="n"/>
      <c r="C61" s="13" t="n"/>
      <c r="D61" s="13" t="n"/>
      <c r="E61" s="22" t="n"/>
      <c r="F61" s="22" t="n"/>
      <c r="G61" s="8" t="n"/>
      <c r="H61" s="21">
        <f>IF($A61="","",IF(OR($E61="",$F61=""),"",IF($F61&gt;$E61,"Yes","No")))</f>
        <v/>
      </c>
      <c r="I61" s="17">
        <f>IF($A61="","",IF($H61="","",MAX(0,$F61-$E61)))</f>
        <v/>
      </c>
      <c r="J61" s="17">
        <f>IF($A61="","",IF(OR($E61="",$F61=""),"",$F61-$E61))</f>
        <v/>
      </c>
      <c r="K61" s="17">
        <f>IF($A61="","",IFERROR(SUMIFS(Quality!$F$5:$F$204,Quality!$A$5:$A$204,$A61),0))</f>
        <v/>
      </c>
      <c r="L61" s="23">
        <f>IF($A61="","",IF($E61="","",DATE(YEAR($E61),INT((MONTH($E61)-1)/3)*3+1,1)))</f>
        <v/>
      </c>
    </row>
    <row r="62">
      <c r="A62" s="13" t="n"/>
      <c r="B62" s="13" t="n"/>
      <c r="C62" s="13" t="n"/>
      <c r="D62" s="13" t="n"/>
      <c r="E62" s="22" t="n"/>
      <c r="F62" s="22" t="n"/>
      <c r="G62" s="8" t="n"/>
      <c r="H62" s="21">
        <f>IF($A62="","",IF(OR($E62="",$F62=""),"",IF($F62&gt;$E62,"Yes","No")))</f>
        <v/>
      </c>
      <c r="I62" s="17">
        <f>IF($A62="","",IF($H62="","",MAX(0,$F62-$E62)))</f>
        <v/>
      </c>
      <c r="J62" s="17">
        <f>IF($A62="","",IF(OR($E62="",$F62=""),"",$F62-$E62))</f>
        <v/>
      </c>
      <c r="K62" s="17">
        <f>IF($A62="","",IFERROR(SUMIFS(Quality!$F$5:$F$204,Quality!$A$5:$A$204,$A62),0))</f>
        <v/>
      </c>
      <c r="L62" s="23">
        <f>IF($A62="","",IF($E62="","",DATE(YEAR($E62),INT((MONTH($E62)-1)/3)*3+1,1)))</f>
        <v/>
      </c>
    </row>
    <row r="63">
      <c r="A63" s="13" t="n"/>
      <c r="B63" s="13" t="n"/>
      <c r="C63" s="13" t="n"/>
      <c r="D63" s="13" t="n"/>
      <c r="E63" s="22" t="n"/>
      <c r="F63" s="22" t="n"/>
      <c r="G63" s="8" t="n"/>
      <c r="H63" s="21">
        <f>IF($A63="","",IF(OR($E63="",$F63=""),"",IF($F63&gt;$E63,"Yes","No")))</f>
        <v/>
      </c>
      <c r="I63" s="17">
        <f>IF($A63="","",IF($H63="","",MAX(0,$F63-$E63)))</f>
        <v/>
      </c>
      <c r="J63" s="17">
        <f>IF($A63="","",IF(OR($E63="",$F63=""),"",$F63-$E63))</f>
        <v/>
      </c>
      <c r="K63" s="17">
        <f>IF($A63="","",IFERROR(SUMIFS(Quality!$F$5:$F$204,Quality!$A$5:$A$204,$A63),0))</f>
        <v/>
      </c>
      <c r="L63" s="23">
        <f>IF($A63="","",IF($E63="","",DATE(YEAR($E63),INT((MONTH($E63)-1)/3)*3+1,1)))</f>
        <v/>
      </c>
    </row>
    <row r="64">
      <c r="A64" s="13" t="n"/>
      <c r="B64" s="13" t="n"/>
      <c r="C64" s="13" t="n"/>
      <c r="D64" s="13" t="n"/>
      <c r="E64" s="22" t="n"/>
      <c r="F64" s="22" t="n"/>
      <c r="G64" s="8" t="n"/>
      <c r="H64" s="21">
        <f>IF($A64="","",IF(OR($E64="",$F64=""),"",IF($F64&gt;$E64,"Yes","No")))</f>
        <v/>
      </c>
      <c r="I64" s="17">
        <f>IF($A64="","",IF($H64="","",MAX(0,$F64-$E64)))</f>
        <v/>
      </c>
      <c r="J64" s="17">
        <f>IF($A64="","",IF(OR($E64="",$F64=""),"",$F64-$E64))</f>
        <v/>
      </c>
      <c r="K64" s="17">
        <f>IF($A64="","",IFERROR(SUMIFS(Quality!$F$5:$F$204,Quality!$A$5:$A$204,$A64),0))</f>
        <v/>
      </c>
      <c r="L64" s="23">
        <f>IF($A64="","",IF($E64="","",DATE(YEAR($E64),INT((MONTH($E64)-1)/3)*3+1,1)))</f>
        <v/>
      </c>
    </row>
    <row r="65">
      <c r="A65" s="13" t="n"/>
      <c r="B65" s="13" t="n"/>
      <c r="C65" s="13" t="n"/>
      <c r="D65" s="13" t="n"/>
      <c r="E65" s="22" t="n"/>
      <c r="F65" s="22" t="n"/>
      <c r="G65" s="8" t="n"/>
      <c r="H65" s="21">
        <f>IF($A65="","",IF(OR($E65="",$F65=""),"",IF($F65&gt;$E65,"Yes","No")))</f>
        <v/>
      </c>
      <c r="I65" s="17">
        <f>IF($A65="","",IF($H65="","",MAX(0,$F65-$E65)))</f>
        <v/>
      </c>
      <c r="J65" s="17">
        <f>IF($A65="","",IF(OR($E65="",$F65=""),"",$F65-$E65))</f>
        <v/>
      </c>
      <c r="K65" s="17">
        <f>IF($A65="","",IFERROR(SUMIFS(Quality!$F$5:$F$204,Quality!$A$5:$A$204,$A65),0))</f>
        <v/>
      </c>
      <c r="L65" s="23">
        <f>IF($A65="","",IF($E65="","",DATE(YEAR($E65),INT((MONTH($E65)-1)/3)*3+1,1)))</f>
        <v/>
      </c>
    </row>
    <row r="66">
      <c r="A66" s="13" t="n"/>
      <c r="B66" s="13" t="n"/>
      <c r="C66" s="13" t="n"/>
      <c r="D66" s="13" t="n"/>
      <c r="E66" s="22" t="n"/>
      <c r="F66" s="22" t="n"/>
      <c r="G66" s="8" t="n"/>
      <c r="H66" s="21">
        <f>IF($A66="","",IF(OR($E66="",$F66=""),"",IF($F66&gt;$E66,"Yes","No")))</f>
        <v/>
      </c>
      <c r="I66" s="17">
        <f>IF($A66="","",IF($H66="","",MAX(0,$F66-$E66)))</f>
        <v/>
      </c>
      <c r="J66" s="17">
        <f>IF($A66="","",IF(OR($E66="",$F66=""),"",$F66-$E66))</f>
        <v/>
      </c>
      <c r="K66" s="17">
        <f>IF($A66="","",IFERROR(SUMIFS(Quality!$F$5:$F$204,Quality!$A$5:$A$204,$A66),0))</f>
        <v/>
      </c>
      <c r="L66" s="23">
        <f>IF($A66="","",IF($E66="","",DATE(YEAR($E66),INT((MONTH($E66)-1)/3)*3+1,1)))</f>
        <v/>
      </c>
    </row>
    <row r="67">
      <c r="A67" s="13" t="n"/>
      <c r="B67" s="13" t="n"/>
      <c r="C67" s="13" t="n"/>
      <c r="D67" s="13" t="n"/>
      <c r="E67" s="22" t="n"/>
      <c r="F67" s="22" t="n"/>
      <c r="G67" s="8" t="n"/>
      <c r="H67" s="21">
        <f>IF($A67="","",IF(OR($E67="",$F67=""),"",IF($F67&gt;$E67,"Yes","No")))</f>
        <v/>
      </c>
      <c r="I67" s="17">
        <f>IF($A67="","",IF($H67="","",MAX(0,$F67-$E67)))</f>
        <v/>
      </c>
      <c r="J67" s="17">
        <f>IF($A67="","",IF(OR($E67="",$F67=""),"",$F67-$E67))</f>
        <v/>
      </c>
      <c r="K67" s="17">
        <f>IF($A67="","",IFERROR(SUMIFS(Quality!$F$5:$F$204,Quality!$A$5:$A$204,$A67),0))</f>
        <v/>
      </c>
      <c r="L67" s="23">
        <f>IF($A67="","",IF($E67="","",DATE(YEAR($E67),INT((MONTH($E67)-1)/3)*3+1,1)))</f>
        <v/>
      </c>
    </row>
    <row r="68">
      <c r="A68" s="13" t="n"/>
      <c r="B68" s="13" t="n"/>
      <c r="C68" s="13" t="n"/>
      <c r="D68" s="13" t="n"/>
      <c r="E68" s="22" t="n"/>
      <c r="F68" s="22" t="n"/>
      <c r="G68" s="8" t="n"/>
      <c r="H68" s="21">
        <f>IF($A68="","",IF(OR($E68="",$F68=""),"",IF($F68&gt;$E68,"Yes","No")))</f>
        <v/>
      </c>
      <c r="I68" s="17">
        <f>IF($A68="","",IF($H68="","",MAX(0,$F68-$E68)))</f>
        <v/>
      </c>
      <c r="J68" s="17">
        <f>IF($A68="","",IF(OR($E68="",$F68=""),"",$F68-$E68))</f>
        <v/>
      </c>
      <c r="K68" s="17">
        <f>IF($A68="","",IFERROR(SUMIFS(Quality!$F$5:$F$204,Quality!$A$5:$A$204,$A68),0))</f>
        <v/>
      </c>
      <c r="L68" s="23">
        <f>IF($A68="","",IF($E68="","",DATE(YEAR($E68),INT((MONTH($E68)-1)/3)*3+1,1)))</f>
        <v/>
      </c>
    </row>
    <row r="69">
      <c r="A69" s="13" t="n"/>
      <c r="B69" s="13" t="n"/>
      <c r="C69" s="13" t="n"/>
      <c r="D69" s="13" t="n"/>
      <c r="E69" s="22" t="n"/>
      <c r="F69" s="22" t="n"/>
      <c r="G69" s="8" t="n"/>
      <c r="H69" s="21">
        <f>IF($A69="","",IF(OR($E69="",$F69=""),"",IF($F69&gt;$E69,"Yes","No")))</f>
        <v/>
      </c>
      <c r="I69" s="17">
        <f>IF($A69="","",IF($H69="","",MAX(0,$F69-$E69)))</f>
        <v/>
      </c>
      <c r="J69" s="17">
        <f>IF($A69="","",IF(OR($E69="",$F69=""),"",$F69-$E69))</f>
        <v/>
      </c>
      <c r="K69" s="17">
        <f>IF($A69="","",IFERROR(SUMIFS(Quality!$F$5:$F$204,Quality!$A$5:$A$204,$A69),0))</f>
        <v/>
      </c>
      <c r="L69" s="23">
        <f>IF($A69="","",IF($E69="","",DATE(YEAR($E69),INT((MONTH($E69)-1)/3)*3+1,1)))</f>
        <v/>
      </c>
    </row>
    <row r="70">
      <c r="A70" s="13" t="n"/>
      <c r="B70" s="13" t="n"/>
      <c r="C70" s="13" t="n"/>
      <c r="D70" s="13" t="n"/>
      <c r="E70" s="22" t="n"/>
      <c r="F70" s="22" t="n"/>
      <c r="G70" s="8" t="n"/>
      <c r="H70" s="21">
        <f>IF($A70="","",IF(OR($E70="",$F70=""),"",IF($F70&gt;$E70,"Yes","No")))</f>
        <v/>
      </c>
      <c r="I70" s="17">
        <f>IF($A70="","",IF($H70="","",MAX(0,$F70-$E70)))</f>
        <v/>
      </c>
      <c r="J70" s="17">
        <f>IF($A70="","",IF(OR($E70="",$F70=""),"",$F70-$E70))</f>
        <v/>
      </c>
      <c r="K70" s="17">
        <f>IF($A70="","",IFERROR(SUMIFS(Quality!$F$5:$F$204,Quality!$A$5:$A$204,$A70),0))</f>
        <v/>
      </c>
      <c r="L70" s="23">
        <f>IF($A70="","",IF($E70="","",DATE(YEAR($E70),INT((MONTH($E70)-1)/3)*3+1,1)))</f>
        <v/>
      </c>
    </row>
    <row r="71">
      <c r="A71" s="13" t="n"/>
      <c r="B71" s="13" t="n"/>
      <c r="C71" s="13" t="n"/>
      <c r="D71" s="13" t="n"/>
      <c r="E71" s="22" t="n"/>
      <c r="F71" s="22" t="n"/>
      <c r="G71" s="8" t="n"/>
      <c r="H71" s="21">
        <f>IF($A71="","",IF(OR($E71="",$F71=""),"",IF($F71&gt;$E71,"Yes","No")))</f>
        <v/>
      </c>
      <c r="I71" s="17">
        <f>IF($A71="","",IF($H71="","",MAX(0,$F71-$E71)))</f>
        <v/>
      </c>
      <c r="J71" s="17">
        <f>IF($A71="","",IF(OR($E71="",$F71=""),"",$F71-$E71))</f>
        <v/>
      </c>
      <c r="K71" s="17">
        <f>IF($A71="","",IFERROR(SUMIFS(Quality!$F$5:$F$204,Quality!$A$5:$A$204,$A71),0))</f>
        <v/>
      </c>
      <c r="L71" s="23">
        <f>IF($A71="","",IF($E71="","",DATE(YEAR($E71),INT((MONTH($E71)-1)/3)*3+1,1)))</f>
        <v/>
      </c>
    </row>
    <row r="72">
      <c r="A72" s="13" t="n"/>
      <c r="B72" s="13" t="n"/>
      <c r="C72" s="13" t="n"/>
      <c r="D72" s="13" t="n"/>
      <c r="E72" s="22" t="n"/>
      <c r="F72" s="22" t="n"/>
      <c r="G72" s="8" t="n"/>
      <c r="H72" s="21">
        <f>IF($A72="","",IF(OR($E72="",$F72=""),"",IF($F72&gt;$E72,"Yes","No")))</f>
        <v/>
      </c>
      <c r="I72" s="17">
        <f>IF($A72="","",IF($H72="","",MAX(0,$F72-$E72)))</f>
        <v/>
      </c>
      <c r="J72" s="17">
        <f>IF($A72="","",IF(OR($E72="",$F72=""),"",$F72-$E72))</f>
        <v/>
      </c>
      <c r="K72" s="17">
        <f>IF($A72="","",IFERROR(SUMIFS(Quality!$F$5:$F$204,Quality!$A$5:$A$204,$A72),0))</f>
        <v/>
      </c>
      <c r="L72" s="23">
        <f>IF($A72="","",IF($E72="","",DATE(YEAR($E72),INT((MONTH($E72)-1)/3)*3+1,1)))</f>
        <v/>
      </c>
    </row>
    <row r="73">
      <c r="A73" s="13" t="n"/>
      <c r="B73" s="13" t="n"/>
      <c r="C73" s="13" t="n"/>
      <c r="D73" s="13" t="n"/>
      <c r="E73" s="22" t="n"/>
      <c r="F73" s="22" t="n"/>
      <c r="G73" s="8" t="n"/>
      <c r="H73" s="21">
        <f>IF($A73="","",IF(OR($E73="",$F73=""),"",IF($F73&gt;$E73,"Yes","No")))</f>
        <v/>
      </c>
      <c r="I73" s="17">
        <f>IF($A73="","",IF($H73="","",MAX(0,$F73-$E73)))</f>
        <v/>
      </c>
      <c r="J73" s="17">
        <f>IF($A73="","",IF(OR($E73="",$F73=""),"",$F73-$E73))</f>
        <v/>
      </c>
      <c r="K73" s="17">
        <f>IF($A73="","",IFERROR(SUMIFS(Quality!$F$5:$F$204,Quality!$A$5:$A$204,$A73),0))</f>
        <v/>
      </c>
      <c r="L73" s="23">
        <f>IF($A73="","",IF($E73="","",DATE(YEAR($E73),INT((MONTH($E73)-1)/3)*3+1,1)))</f>
        <v/>
      </c>
    </row>
    <row r="74">
      <c r="A74" s="13" t="n"/>
      <c r="B74" s="13" t="n"/>
      <c r="C74" s="13" t="n"/>
      <c r="D74" s="13" t="n"/>
      <c r="E74" s="22" t="n"/>
      <c r="F74" s="22" t="n"/>
      <c r="G74" s="8" t="n"/>
      <c r="H74" s="21">
        <f>IF($A74="","",IF(OR($E74="",$F74=""),"",IF($F74&gt;$E74,"Yes","No")))</f>
        <v/>
      </c>
      <c r="I74" s="17">
        <f>IF($A74="","",IF($H74="","",MAX(0,$F74-$E74)))</f>
        <v/>
      </c>
      <c r="J74" s="17">
        <f>IF($A74="","",IF(OR($E74="",$F74=""),"",$F74-$E74))</f>
        <v/>
      </c>
      <c r="K74" s="17">
        <f>IF($A74="","",IFERROR(SUMIFS(Quality!$F$5:$F$204,Quality!$A$5:$A$204,$A74),0))</f>
        <v/>
      </c>
      <c r="L74" s="23">
        <f>IF($A74="","",IF($E74="","",DATE(YEAR($E74),INT((MONTH($E74)-1)/3)*3+1,1)))</f>
        <v/>
      </c>
    </row>
    <row r="75">
      <c r="A75" s="13" t="n"/>
      <c r="B75" s="13" t="n"/>
      <c r="C75" s="13" t="n"/>
      <c r="D75" s="13" t="n"/>
      <c r="E75" s="22" t="n"/>
      <c r="F75" s="22" t="n"/>
      <c r="G75" s="8" t="n"/>
      <c r="H75" s="21">
        <f>IF($A75="","",IF(OR($E75="",$F75=""),"",IF($F75&gt;$E75,"Yes","No")))</f>
        <v/>
      </c>
      <c r="I75" s="17">
        <f>IF($A75="","",IF($H75="","",MAX(0,$F75-$E75)))</f>
        <v/>
      </c>
      <c r="J75" s="17">
        <f>IF($A75="","",IF(OR($E75="",$F75=""),"",$F75-$E75))</f>
        <v/>
      </c>
      <c r="K75" s="17">
        <f>IF($A75="","",IFERROR(SUMIFS(Quality!$F$5:$F$204,Quality!$A$5:$A$204,$A75),0))</f>
        <v/>
      </c>
      <c r="L75" s="23">
        <f>IF($A75="","",IF($E75="","",DATE(YEAR($E75),INT((MONTH($E75)-1)/3)*3+1,1)))</f>
        <v/>
      </c>
    </row>
    <row r="76">
      <c r="A76" s="13" t="n"/>
      <c r="B76" s="13" t="n"/>
      <c r="C76" s="13" t="n"/>
      <c r="D76" s="13" t="n"/>
      <c r="E76" s="22" t="n"/>
      <c r="F76" s="22" t="n"/>
      <c r="G76" s="8" t="n"/>
      <c r="H76" s="21">
        <f>IF($A76="","",IF(OR($E76="",$F76=""),"",IF($F76&gt;$E76,"Yes","No")))</f>
        <v/>
      </c>
      <c r="I76" s="17">
        <f>IF($A76="","",IF($H76="","",MAX(0,$F76-$E76)))</f>
        <v/>
      </c>
      <c r="J76" s="17">
        <f>IF($A76="","",IF(OR($E76="",$F76=""),"",$F76-$E76))</f>
        <v/>
      </c>
      <c r="K76" s="17">
        <f>IF($A76="","",IFERROR(SUMIFS(Quality!$F$5:$F$204,Quality!$A$5:$A$204,$A76),0))</f>
        <v/>
      </c>
      <c r="L76" s="23">
        <f>IF($A76="","",IF($E76="","",DATE(YEAR($E76),INT((MONTH($E76)-1)/3)*3+1,1)))</f>
        <v/>
      </c>
    </row>
    <row r="77">
      <c r="A77" s="13" t="n"/>
      <c r="B77" s="13" t="n"/>
      <c r="C77" s="13" t="n"/>
      <c r="D77" s="13" t="n"/>
      <c r="E77" s="22" t="n"/>
      <c r="F77" s="22" t="n"/>
      <c r="G77" s="8" t="n"/>
      <c r="H77" s="21">
        <f>IF($A77="","",IF(OR($E77="",$F77=""),"",IF($F77&gt;$E77,"Yes","No")))</f>
        <v/>
      </c>
      <c r="I77" s="17">
        <f>IF($A77="","",IF($H77="","",MAX(0,$F77-$E77)))</f>
        <v/>
      </c>
      <c r="J77" s="17">
        <f>IF($A77="","",IF(OR($E77="",$F77=""),"",$F77-$E77))</f>
        <v/>
      </c>
      <c r="K77" s="17">
        <f>IF($A77="","",IFERROR(SUMIFS(Quality!$F$5:$F$204,Quality!$A$5:$A$204,$A77),0))</f>
        <v/>
      </c>
      <c r="L77" s="23">
        <f>IF($A77="","",IF($E77="","",DATE(YEAR($E77),INT((MONTH($E77)-1)/3)*3+1,1)))</f>
        <v/>
      </c>
    </row>
    <row r="78">
      <c r="A78" s="13" t="n"/>
      <c r="B78" s="13" t="n"/>
      <c r="C78" s="13" t="n"/>
      <c r="D78" s="13" t="n"/>
      <c r="E78" s="22" t="n"/>
      <c r="F78" s="22" t="n"/>
      <c r="G78" s="8" t="n"/>
      <c r="H78" s="21">
        <f>IF($A78="","",IF(OR($E78="",$F78=""),"",IF($F78&gt;$E78,"Yes","No")))</f>
        <v/>
      </c>
      <c r="I78" s="17">
        <f>IF($A78="","",IF($H78="","",MAX(0,$F78-$E78)))</f>
        <v/>
      </c>
      <c r="J78" s="17">
        <f>IF($A78="","",IF(OR($E78="",$F78=""),"",$F78-$E78))</f>
        <v/>
      </c>
      <c r="K78" s="17">
        <f>IF($A78="","",IFERROR(SUMIFS(Quality!$F$5:$F$204,Quality!$A$5:$A$204,$A78),0))</f>
        <v/>
      </c>
      <c r="L78" s="23">
        <f>IF($A78="","",IF($E78="","",DATE(YEAR($E78),INT((MONTH($E78)-1)/3)*3+1,1)))</f>
        <v/>
      </c>
    </row>
    <row r="79">
      <c r="A79" s="13" t="n"/>
      <c r="B79" s="13" t="n"/>
      <c r="C79" s="13" t="n"/>
      <c r="D79" s="13" t="n"/>
      <c r="E79" s="22" t="n"/>
      <c r="F79" s="22" t="n"/>
      <c r="G79" s="8" t="n"/>
      <c r="H79" s="21">
        <f>IF($A79="","",IF(OR($E79="",$F79=""),"",IF($F79&gt;$E79,"Yes","No")))</f>
        <v/>
      </c>
      <c r="I79" s="17">
        <f>IF($A79="","",IF($H79="","",MAX(0,$F79-$E79)))</f>
        <v/>
      </c>
      <c r="J79" s="17">
        <f>IF($A79="","",IF(OR($E79="",$F79=""),"",$F79-$E79))</f>
        <v/>
      </c>
      <c r="K79" s="17">
        <f>IF($A79="","",IFERROR(SUMIFS(Quality!$F$5:$F$204,Quality!$A$5:$A$204,$A79),0))</f>
        <v/>
      </c>
      <c r="L79" s="23">
        <f>IF($A79="","",IF($E79="","",DATE(YEAR($E79),INT((MONTH($E79)-1)/3)*3+1,1)))</f>
        <v/>
      </c>
    </row>
    <row r="80">
      <c r="A80" s="13" t="n"/>
      <c r="B80" s="13" t="n"/>
      <c r="C80" s="13" t="n"/>
      <c r="D80" s="13" t="n"/>
      <c r="E80" s="22" t="n"/>
      <c r="F80" s="22" t="n"/>
      <c r="G80" s="8" t="n"/>
      <c r="H80" s="21">
        <f>IF($A80="","",IF(OR($E80="",$F80=""),"",IF($F80&gt;$E80,"Yes","No")))</f>
        <v/>
      </c>
      <c r="I80" s="17">
        <f>IF($A80="","",IF($H80="","",MAX(0,$F80-$E80)))</f>
        <v/>
      </c>
      <c r="J80" s="17">
        <f>IF($A80="","",IF(OR($E80="",$F80=""),"",$F80-$E80))</f>
        <v/>
      </c>
      <c r="K80" s="17">
        <f>IF($A80="","",IFERROR(SUMIFS(Quality!$F$5:$F$204,Quality!$A$5:$A$204,$A80),0))</f>
        <v/>
      </c>
      <c r="L80" s="23">
        <f>IF($A80="","",IF($E80="","",DATE(YEAR($E80),INT((MONTH($E80)-1)/3)*3+1,1)))</f>
        <v/>
      </c>
    </row>
    <row r="81">
      <c r="A81" s="13" t="n"/>
      <c r="B81" s="13" t="n"/>
      <c r="C81" s="13" t="n"/>
      <c r="D81" s="13" t="n"/>
      <c r="E81" s="22" t="n"/>
      <c r="F81" s="22" t="n"/>
      <c r="G81" s="8" t="n"/>
      <c r="H81" s="21">
        <f>IF($A81="","",IF(OR($E81="",$F81=""),"",IF($F81&gt;$E81,"Yes","No")))</f>
        <v/>
      </c>
      <c r="I81" s="17">
        <f>IF($A81="","",IF($H81="","",MAX(0,$F81-$E81)))</f>
        <v/>
      </c>
      <c r="J81" s="17">
        <f>IF($A81="","",IF(OR($E81="",$F81=""),"",$F81-$E81))</f>
        <v/>
      </c>
      <c r="K81" s="17">
        <f>IF($A81="","",IFERROR(SUMIFS(Quality!$F$5:$F$204,Quality!$A$5:$A$204,$A81),0))</f>
        <v/>
      </c>
      <c r="L81" s="23">
        <f>IF($A81="","",IF($E81="","",DATE(YEAR($E81),INT((MONTH($E81)-1)/3)*3+1,1)))</f>
        <v/>
      </c>
    </row>
    <row r="82">
      <c r="A82" s="13" t="n"/>
      <c r="B82" s="13" t="n"/>
      <c r="C82" s="13" t="n"/>
      <c r="D82" s="13" t="n"/>
      <c r="E82" s="22" t="n"/>
      <c r="F82" s="22" t="n"/>
      <c r="G82" s="8" t="n"/>
      <c r="H82" s="21">
        <f>IF($A82="","",IF(OR($E82="",$F82=""),"",IF($F82&gt;$E82,"Yes","No")))</f>
        <v/>
      </c>
      <c r="I82" s="17">
        <f>IF($A82="","",IF($H82="","",MAX(0,$F82-$E82)))</f>
        <v/>
      </c>
      <c r="J82" s="17">
        <f>IF($A82="","",IF(OR($E82="",$F82=""),"",$F82-$E82))</f>
        <v/>
      </c>
      <c r="K82" s="17">
        <f>IF($A82="","",IFERROR(SUMIFS(Quality!$F$5:$F$204,Quality!$A$5:$A$204,$A82),0))</f>
        <v/>
      </c>
      <c r="L82" s="23">
        <f>IF($A82="","",IF($E82="","",DATE(YEAR($E82),INT((MONTH($E82)-1)/3)*3+1,1)))</f>
        <v/>
      </c>
    </row>
    <row r="83">
      <c r="A83" s="13" t="n"/>
      <c r="B83" s="13" t="n"/>
      <c r="C83" s="13" t="n"/>
      <c r="D83" s="13" t="n"/>
      <c r="E83" s="22" t="n"/>
      <c r="F83" s="22" t="n"/>
      <c r="G83" s="8" t="n"/>
      <c r="H83" s="21">
        <f>IF($A83="","",IF(OR($E83="",$F83=""),"",IF($F83&gt;$E83,"Yes","No")))</f>
        <v/>
      </c>
      <c r="I83" s="17">
        <f>IF($A83="","",IF($H83="","",MAX(0,$F83-$E83)))</f>
        <v/>
      </c>
      <c r="J83" s="17">
        <f>IF($A83="","",IF(OR($E83="",$F83=""),"",$F83-$E83))</f>
        <v/>
      </c>
      <c r="K83" s="17">
        <f>IF($A83="","",IFERROR(SUMIFS(Quality!$F$5:$F$204,Quality!$A$5:$A$204,$A83),0))</f>
        <v/>
      </c>
      <c r="L83" s="23">
        <f>IF($A83="","",IF($E83="","",DATE(YEAR($E83),INT((MONTH($E83)-1)/3)*3+1,1)))</f>
        <v/>
      </c>
    </row>
    <row r="84">
      <c r="A84" s="13" t="n"/>
      <c r="B84" s="13" t="n"/>
      <c r="C84" s="13" t="n"/>
      <c r="D84" s="13" t="n"/>
      <c r="E84" s="22" t="n"/>
      <c r="F84" s="22" t="n"/>
      <c r="G84" s="8" t="n"/>
      <c r="H84" s="21">
        <f>IF($A84="","",IF(OR($E84="",$F84=""),"",IF($F84&gt;$E84,"Yes","No")))</f>
        <v/>
      </c>
      <c r="I84" s="17">
        <f>IF($A84="","",IF($H84="","",MAX(0,$F84-$E84)))</f>
        <v/>
      </c>
      <c r="J84" s="17">
        <f>IF($A84="","",IF(OR($E84="",$F84=""),"",$F84-$E84))</f>
        <v/>
      </c>
      <c r="K84" s="17">
        <f>IF($A84="","",IFERROR(SUMIFS(Quality!$F$5:$F$204,Quality!$A$5:$A$204,$A84),0))</f>
        <v/>
      </c>
      <c r="L84" s="23">
        <f>IF($A84="","",IF($E84="","",DATE(YEAR($E84),INT((MONTH($E84)-1)/3)*3+1,1)))</f>
        <v/>
      </c>
    </row>
    <row r="85">
      <c r="A85" s="13" t="n"/>
      <c r="B85" s="13" t="n"/>
      <c r="C85" s="13" t="n"/>
      <c r="D85" s="13" t="n"/>
      <c r="E85" s="22" t="n"/>
      <c r="F85" s="22" t="n"/>
      <c r="G85" s="8" t="n"/>
      <c r="H85" s="21">
        <f>IF($A85="","",IF(OR($E85="",$F85=""),"",IF($F85&gt;$E85,"Yes","No")))</f>
        <v/>
      </c>
      <c r="I85" s="17">
        <f>IF($A85="","",IF($H85="","",MAX(0,$F85-$E85)))</f>
        <v/>
      </c>
      <c r="J85" s="17">
        <f>IF($A85="","",IF(OR($E85="",$F85=""),"",$F85-$E85))</f>
        <v/>
      </c>
      <c r="K85" s="17">
        <f>IF($A85="","",IFERROR(SUMIFS(Quality!$F$5:$F$204,Quality!$A$5:$A$204,$A85),0))</f>
        <v/>
      </c>
      <c r="L85" s="23">
        <f>IF($A85="","",IF($E85="","",DATE(YEAR($E85),INT((MONTH($E85)-1)/3)*3+1,1)))</f>
        <v/>
      </c>
    </row>
    <row r="86">
      <c r="A86" s="13" t="n"/>
      <c r="B86" s="13" t="n"/>
      <c r="C86" s="13" t="n"/>
      <c r="D86" s="13" t="n"/>
      <c r="E86" s="22" t="n"/>
      <c r="F86" s="22" t="n"/>
      <c r="G86" s="8" t="n"/>
      <c r="H86" s="21">
        <f>IF($A86="","",IF(OR($E86="",$F86=""),"",IF($F86&gt;$E86,"Yes","No")))</f>
        <v/>
      </c>
      <c r="I86" s="17">
        <f>IF($A86="","",IF($H86="","",MAX(0,$F86-$E86)))</f>
        <v/>
      </c>
      <c r="J86" s="17">
        <f>IF($A86="","",IF(OR($E86="",$F86=""),"",$F86-$E86))</f>
        <v/>
      </c>
      <c r="K86" s="17">
        <f>IF($A86="","",IFERROR(SUMIFS(Quality!$F$5:$F$204,Quality!$A$5:$A$204,$A86),0))</f>
        <v/>
      </c>
      <c r="L86" s="23">
        <f>IF($A86="","",IF($E86="","",DATE(YEAR($E86),INT((MONTH($E86)-1)/3)*3+1,1)))</f>
        <v/>
      </c>
    </row>
    <row r="87">
      <c r="A87" s="13" t="n"/>
      <c r="B87" s="13" t="n"/>
      <c r="C87" s="13" t="n"/>
      <c r="D87" s="13" t="n"/>
      <c r="E87" s="22" t="n"/>
      <c r="F87" s="22" t="n"/>
      <c r="G87" s="8" t="n"/>
      <c r="H87" s="21">
        <f>IF($A87="","",IF(OR($E87="",$F87=""),"",IF($F87&gt;$E87,"Yes","No")))</f>
        <v/>
      </c>
      <c r="I87" s="17">
        <f>IF($A87="","",IF($H87="","",MAX(0,$F87-$E87)))</f>
        <v/>
      </c>
      <c r="J87" s="17">
        <f>IF($A87="","",IF(OR($E87="",$F87=""),"",$F87-$E87))</f>
        <v/>
      </c>
      <c r="K87" s="17">
        <f>IF($A87="","",IFERROR(SUMIFS(Quality!$F$5:$F$204,Quality!$A$5:$A$204,$A87),0))</f>
        <v/>
      </c>
      <c r="L87" s="23">
        <f>IF($A87="","",IF($E87="","",DATE(YEAR($E87),INT((MONTH($E87)-1)/3)*3+1,1)))</f>
        <v/>
      </c>
    </row>
    <row r="88">
      <c r="A88" s="13" t="n"/>
      <c r="B88" s="13" t="n"/>
      <c r="C88" s="13" t="n"/>
      <c r="D88" s="13" t="n"/>
      <c r="E88" s="22" t="n"/>
      <c r="F88" s="22" t="n"/>
      <c r="G88" s="8" t="n"/>
      <c r="H88" s="21">
        <f>IF($A88="","",IF(OR($E88="",$F88=""),"",IF($F88&gt;$E88,"Yes","No")))</f>
        <v/>
      </c>
      <c r="I88" s="17">
        <f>IF($A88="","",IF($H88="","",MAX(0,$F88-$E88)))</f>
        <v/>
      </c>
      <c r="J88" s="17">
        <f>IF($A88="","",IF(OR($E88="",$F88=""),"",$F88-$E88))</f>
        <v/>
      </c>
      <c r="K88" s="17">
        <f>IF($A88="","",IFERROR(SUMIFS(Quality!$F$5:$F$204,Quality!$A$5:$A$204,$A88),0))</f>
        <v/>
      </c>
      <c r="L88" s="23">
        <f>IF($A88="","",IF($E88="","",DATE(YEAR($E88),INT((MONTH($E88)-1)/3)*3+1,1)))</f>
        <v/>
      </c>
    </row>
    <row r="89">
      <c r="A89" s="13" t="n"/>
      <c r="B89" s="13" t="n"/>
      <c r="C89" s="13" t="n"/>
      <c r="D89" s="13" t="n"/>
      <c r="E89" s="22" t="n"/>
      <c r="F89" s="22" t="n"/>
      <c r="G89" s="8" t="n"/>
      <c r="H89" s="21">
        <f>IF($A89="","",IF(OR($E89="",$F89=""),"",IF($F89&gt;$E89,"Yes","No")))</f>
        <v/>
      </c>
      <c r="I89" s="17">
        <f>IF($A89="","",IF($H89="","",MAX(0,$F89-$E89)))</f>
        <v/>
      </c>
      <c r="J89" s="17">
        <f>IF($A89="","",IF(OR($E89="",$F89=""),"",$F89-$E89))</f>
        <v/>
      </c>
      <c r="K89" s="17">
        <f>IF($A89="","",IFERROR(SUMIFS(Quality!$F$5:$F$204,Quality!$A$5:$A$204,$A89),0))</f>
        <v/>
      </c>
      <c r="L89" s="23">
        <f>IF($A89="","",IF($E89="","",DATE(YEAR($E89),INT((MONTH($E89)-1)/3)*3+1,1)))</f>
        <v/>
      </c>
    </row>
    <row r="90">
      <c r="A90" s="13" t="n"/>
      <c r="B90" s="13" t="n"/>
      <c r="C90" s="13" t="n"/>
      <c r="D90" s="13" t="n"/>
      <c r="E90" s="22" t="n"/>
      <c r="F90" s="22" t="n"/>
      <c r="G90" s="8" t="n"/>
      <c r="H90" s="21">
        <f>IF($A90="","",IF(OR($E90="",$F90=""),"",IF($F90&gt;$E90,"Yes","No")))</f>
        <v/>
      </c>
      <c r="I90" s="17">
        <f>IF($A90="","",IF($H90="","",MAX(0,$F90-$E90)))</f>
        <v/>
      </c>
      <c r="J90" s="17">
        <f>IF($A90="","",IF(OR($E90="",$F90=""),"",$F90-$E90))</f>
        <v/>
      </c>
      <c r="K90" s="17">
        <f>IF($A90="","",IFERROR(SUMIFS(Quality!$F$5:$F$204,Quality!$A$5:$A$204,$A90),0))</f>
        <v/>
      </c>
      <c r="L90" s="23">
        <f>IF($A90="","",IF($E90="","",DATE(YEAR($E90),INT((MONTH($E90)-1)/3)*3+1,1)))</f>
        <v/>
      </c>
    </row>
    <row r="91">
      <c r="A91" s="13" t="n"/>
      <c r="B91" s="13" t="n"/>
      <c r="C91" s="13" t="n"/>
      <c r="D91" s="13" t="n"/>
      <c r="E91" s="22" t="n"/>
      <c r="F91" s="22" t="n"/>
      <c r="G91" s="8" t="n"/>
      <c r="H91" s="21">
        <f>IF($A91="","",IF(OR($E91="",$F91=""),"",IF($F91&gt;$E91,"Yes","No")))</f>
        <v/>
      </c>
      <c r="I91" s="17">
        <f>IF($A91="","",IF($H91="","",MAX(0,$F91-$E91)))</f>
        <v/>
      </c>
      <c r="J91" s="17">
        <f>IF($A91="","",IF(OR($E91="",$F91=""),"",$F91-$E91))</f>
        <v/>
      </c>
      <c r="K91" s="17">
        <f>IF($A91="","",IFERROR(SUMIFS(Quality!$F$5:$F$204,Quality!$A$5:$A$204,$A91),0))</f>
        <v/>
      </c>
      <c r="L91" s="23">
        <f>IF($A91="","",IF($E91="","",DATE(YEAR($E91),INT((MONTH($E91)-1)/3)*3+1,1)))</f>
        <v/>
      </c>
    </row>
    <row r="92">
      <c r="A92" s="13" t="n"/>
      <c r="B92" s="13" t="n"/>
      <c r="C92" s="13" t="n"/>
      <c r="D92" s="13" t="n"/>
      <c r="E92" s="22" t="n"/>
      <c r="F92" s="22" t="n"/>
      <c r="G92" s="8" t="n"/>
      <c r="H92" s="21">
        <f>IF($A92="","",IF(OR($E92="",$F92=""),"",IF($F92&gt;$E92,"Yes","No")))</f>
        <v/>
      </c>
      <c r="I92" s="17">
        <f>IF($A92="","",IF($H92="","",MAX(0,$F92-$E92)))</f>
        <v/>
      </c>
      <c r="J92" s="17">
        <f>IF($A92="","",IF(OR($E92="",$F92=""),"",$F92-$E92))</f>
        <v/>
      </c>
      <c r="K92" s="17">
        <f>IF($A92="","",IFERROR(SUMIFS(Quality!$F$5:$F$204,Quality!$A$5:$A$204,$A92),0))</f>
        <v/>
      </c>
      <c r="L92" s="23">
        <f>IF($A92="","",IF($E92="","",DATE(YEAR($E92),INT((MONTH($E92)-1)/3)*3+1,1)))</f>
        <v/>
      </c>
    </row>
    <row r="93">
      <c r="A93" s="13" t="n"/>
      <c r="B93" s="13" t="n"/>
      <c r="C93" s="13" t="n"/>
      <c r="D93" s="13" t="n"/>
      <c r="E93" s="22" t="n"/>
      <c r="F93" s="22" t="n"/>
      <c r="G93" s="8" t="n"/>
      <c r="H93" s="21">
        <f>IF($A93="","",IF(OR($E93="",$F93=""),"",IF($F93&gt;$E93,"Yes","No")))</f>
        <v/>
      </c>
      <c r="I93" s="17">
        <f>IF($A93="","",IF($H93="","",MAX(0,$F93-$E93)))</f>
        <v/>
      </c>
      <c r="J93" s="17">
        <f>IF($A93="","",IF(OR($E93="",$F93=""),"",$F93-$E93))</f>
        <v/>
      </c>
      <c r="K93" s="17">
        <f>IF($A93="","",IFERROR(SUMIFS(Quality!$F$5:$F$204,Quality!$A$5:$A$204,$A93),0))</f>
        <v/>
      </c>
      <c r="L93" s="23">
        <f>IF($A93="","",IF($E93="","",DATE(YEAR($E93),INT((MONTH($E93)-1)/3)*3+1,1)))</f>
        <v/>
      </c>
    </row>
    <row r="94">
      <c r="A94" s="13" t="n"/>
      <c r="B94" s="13" t="n"/>
      <c r="C94" s="13" t="n"/>
      <c r="D94" s="13" t="n"/>
      <c r="E94" s="22" t="n"/>
      <c r="F94" s="22" t="n"/>
      <c r="G94" s="8" t="n"/>
      <c r="H94" s="21">
        <f>IF($A94="","",IF(OR($E94="",$F94=""),"",IF($F94&gt;$E94,"Yes","No")))</f>
        <v/>
      </c>
      <c r="I94" s="17">
        <f>IF($A94="","",IF($H94="","",MAX(0,$F94-$E94)))</f>
        <v/>
      </c>
      <c r="J94" s="17">
        <f>IF($A94="","",IF(OR($E94="",$F94=""),"",$F94-$E94))</f>
        <v/>
      </c>
      <c r="K94" s="17">
        <f>IF($A94="","",IFERROR(SUMIFS(Quality!$F$5:$F$204,Quality!$A$5:$A$204,$A94),0))</f>
        <v/>
      </c>
      <c r="L94" s="23">
        <f>IF($A94="","",IF($E94="","",DATE(YEAR($E94),INT((MONTH($E94)-1)/3)*3+1,1)))</f>
        <v/>
      </c>
    </row>
    <row r="95">
      <c r="A95" s="13" t="n"/>
      <c r="B95" s="13" t="n"/>
      <c r="C95" s="13" t="n"/>
      <c r="D95" s="13" t="n"/>
      <c r="E95" s="22" t="n"/>
      <c r="F95" s="22" t="n"/>
      <c r="G95" s="8" t="n"/>
      <c r="H95" s="21">
        <f>IF($A95="","",IF(OR($E95="",$F95=""),"",IF($F95&gt;$E95,"Yes","No")))</f>
        <v/>
      </c>
      <c r="I95" s="17">
        <f>IF($A95="","",IF($H95="","",MAX(0,$F95-$E95)))</f>
        <v/>
      </c>
      <c r="J95" s="17">
        <f>IF($A95="","",IF(OR($E95="",$F95=""),"",$F95-$E95))</f>
        <v/>
      </c>
      <c r="K95" s="17">
        <f>IF($A95="","",IFERROR(SUMIFS(Quality!$F$5:$F$204,Quality!$A$5:$A$204,$A95),0))</f>
        <v/>
      </c>
      <c r="L95" s="23">
        <f>IF($A95="","",IF($E95="","",DATE(YEAR($E95),INT((MONTH($E95)-1)/3)*3+1,1)))</f>
        <v/>
      </c>
    </row>
    <row r="96">
      <c r="A96" s="13" t="n"/>
      <c r="B96" s="13" t="n"/>
      <c r="C96" s="13" t="n"/>
      <c r="D96" s="13" t="n"/>
      <c r="E96" s="22" t="n"/>
      <c r="F96" s="22" t="n"/>
      <c r="G96" s="8" t="n"/>
      <c r="H96" s="21">
        <f>IF($A96="","",IF(OR($E96="",$F96=""),"",IF($F96&gt;$E96,"Yes","No")))</f>
        <v/>
      </c>
      <c r="I96" s="17">
        <f>IF($A96="","",IF($H96="","",MAX(0,$F96-$E96)))</f>
        <v/>
      </c>
      <c r="J96" s="17">
        <f>IF($A96="","",IF(OR($E96="",$F96=""),"",$F96-$E96))</f>
        <v/>
      </c>
      <c r="K96" s="17">
        <f>IF($A96="","",IFERROR(SUMIFS(Quality!$F$5:$F$204,Quality!$A$5:$A$204,$A96),0))</f>
        <v/>
      </c>
      <c r="L96" s="23">
        <f>IF($A96="","",IF($E96="","",DATE(YEAR($E96),INT((MONTH($E96)-1)/3)*3+1,1)))</f>
        <v/>
      </c>
    </row>
    <row r="97">
      <c r="A97" s="13" t="n"/>
      <c r="B97" s="13" t="n"/>
      <c r="C97" s="13" t="n"/>
      <c r="D97" s="13" t="n"/>
      <c r="E97" s="22" t="n"/>
      <c r="F97" s="22" t="n"/>
      <c r="G97" s="8" t="n"/>
      <c r="H97" s="21">
        <f>IF($A97="","",IF(OR($E97="",$F97=""),"",IF($F97&gt;$E97,"Yes","No")))</f>
        <v/>
      </c>
      <c r="I97" s="17">
        <f>IF($A97="","",IF($H97="","",MAX(0,$F97-$E97)))</f>
        <v/>
      </c>
      <c r="J97" s="17">
        <f>IF($A97="","",IF(OR($E97="",$F97=""),"",$F97-$E97))</f>
        <v/>
      </c>
      <c r="K97" s="17">
        <f>IF($A97="","",IFERROR(SUMIFS(Quality!$F$5:$F$204,Quality!$A$5:$A$204,$A97),0))</f>
        <v/>
      </c>
      <c r="L97" s="23">
        <f>IF($A97="","",IF($E97="","",DATE(YEAR($E97),INT((MONTH($E97)-1)/3)*3+1,1)))</f>
        <v/>
      </c>
    </row>
    <row r="98">
      <c r="A98" s="13" t="n"/>
      <c r="B98" s="13" t="n"/>
      <c r="C98" s="13" t="n"/>
      <c r="D98" s="13" t="n"/>
      <c r="E98" s="22" t="n"/>
      <c r="F98" s="22" t="n"/>
      <c r="G98" s="8" t="n"/>
      <c r="H98" s="21">
        <f>IF($A98="","",IF(OR($E98="",$F98=""),"",IF($F98&gt;$E98,"Yes","No")))</f>
        <v/>
      </c>
      <c r="I98" s="17">
        <f>IF($A98="","",IF($H98="","",MAX(0,$F98-$E98)))</f>
        <v/>
      </c>
      <c r="J98" s="17">
        <f>IF($A98="","",IF(OR($E98="",$F98=""),"",$F98-$E98))</f>
        <v/>
      </c>
      <c r="K98" s="17">
        <f>IF($A98="","",IFERROR(SUMIFS(Quality!$F$5:$F$204,Quality!$A$5:$A$204,$A98),0))</f>
        <v/>
      </c>
      <c r="L98" s="23">
        <f>IF($A98="","",IF($E98="","",DATE(YEAR($E98),INT((MONTH($E98)-1)/3)*3+1,1)))</f>
        <v/>
      </c>
    </row>
    <row r="99">
      <c r="A99" s="13" t="n"/>
      <c r="B99" s="13" t="n"/>
      <c r="C99" s="13" t="n"/>
      <c r="D99" s="13" t="n"/>
      <c r="E99" s="22" t="n"/>
      <c r="F99" s="22" t="n"/>
      <c r="G99" s="8" t="n"/>
      <c r="H99" s="21">
        <f>IF($A99="","",IF(OR($E99="",$F99=""),"",IF($F99&gt;$E99,"Yes","No")))</f>
        <v/>
      </c>
      <c r="I99" s="17">
        <f>IF($A99="","",IF($H99="","",MAX(0,$F99-$E99)))</f>
        <v/>
      </c>
      <c r="J99" s="17">
        <f>IF($A99="","",IF(OR($E99="",$F99=""),"",$F99-$E99))</f>
        <v/>
      </c>
      <c r="K99" s="17">
        <f>IF($A99="","",IFERROR(SUMIFS(Quality!$F$5:$F$204,Quality!$A$5:$A$204,$A99),0))</f>
        <v/>
      </c>
      <c r="L99" s="23">
        <f>IF($A99="","",IF($E99="","",DATE(YEAR($E99),INT((MONTH($E99)-1)/3)*3+1,1)))</f>
        <v/>
      </c>
    </row>
    <row r="100">
      <c r="A100" s="13" t="n"/>
      <c r="B100" s="13" t="n"/>
      <c r="C100" s="13" t="n"/>
      <c r="D100" s="13" t="n"/>
      <c r="E100" s="22" t="n"/>
      <c r="F100" s="22" t="n"/>
      <c r="G100" s="8" t="n"/>
      <c r="H100" s="21">
        <f>IF($A100="","",IF(OR($E100="",$F100=""),"",IF($F100&gt;$E100,"Yes","No")))</f>
        <v/>
      </c>
      <c r="I100" s="17">
        <f>IF($A100="","",IF($H100="","",MAX(0,$F100-$E100)))</f>
        <v/>
      </c>
      <c r="J100" s="17">
        <f>IF($A100="","",IF(OR($E100="",$F100=""),"",$F100-$E100))</f>
        <v/>
      </c>
      <c r="K100" s="17">
        <f>IF($A100="","",IFERROR(SUMIFS(Quality!$F$5:$F$204,Quality!$A$5:$A$204,$A100),0))</f>
        <v/>
      </c>
      <c r="L100" s="23">
        <f>IF($A100="","",IF($E100="","",DATE(YEAR($E100),INT((MONTH($E100)-1)/3)*3+1,1)))</f>
        <v/>
      </c>
    </row>
    <row r="101">
      <c r="A101" s="13" t="n"/>
      <c r="B101" s="13" t="n"/>
      <c r="C101" s="13" t="n"/>
      <c r="D101" s="13" t="n"/>
      <c r="E101" s="22" t="n"/>
      <c r="F101" s="22" t="n"/>
      <c r="G101" s="8" t="n"/>
      <c r="H101" s="21">
        <f>IF($A101="","",IF(OR($E101="",$F101=""),"",IF($F101&gt;$E101,"Yes","No")))</f>
        <v/>
      </c>
      <c r="I101" s="17">
        <f>IF($A101="","",IF($H101="","",MAX(0,$F101-$E101)))</f>
        <v/>
      </c>
      <c r="J101" s="17">
        <f>IF($A101="","",IF(OR($E101="",$F101=""),"",$F101-$E101))</f>
        <v/>
      </c>
      <c r="K101" s="17">
        <f>IF($A101="","",IFERROR(SUMIFS(Quality!$F$5:$F$204,Quality!$A$5:$A$204,$A101),0))</f>
        <v/>
      </c>
      <c r="L101" s="23">
        <f>IF($A101="","",IF($E101="","",DATE(YEAR($E101),INT((MONTH($E101)-1)/3)*3+1,1)))</f>
        <v/>
      </c>
    </row>
    <row r="102">
      <c r="A102" s="13" t="n"/>
      <c r="B102" s="13" t="n"/>
      <c r="C102" s="13" t="n"/>
      <c r="D102" s="13" t="n"/>
      <c r="E102" s="22" t="n"/>
      <c r="F102" s="22" t="n"/>
      <c r="G102" s="8" t="n"/>
      <c r="H102" s="21">
        <f>IF($A102="","",IF(OR($E102="",$F102=""),"",IF($F102&gt;$E102,"Yes","No")))</f>
        <v/>
      </c>
      <c r="I102" s="17">
        <f>IF($A102="","",IF($H102="","",MAX(0,$F102-$E102)))</f>
        <v/>
      </c>
      <c r="J102" s="17">
        <f>IF($A102="","",IF(OR($E102="",$F102=""),"",$F102-$E102))</f>
        <v/>
      </c>
      <c r="K102" s="17">
        <f>IF($A102="","",IFERROR(SUMIFS(Quality!$F$5:$F$204,Quality!$A$5:$A$204,$A102),0))</f>
        <v/>
      </c>
      <c r="L102" s="23">
        <f>IF($A102="","",IF($E102="","",DATE(YEAR($E102),INT((MONTH($E102)-1)/3)*3+1,1)))</f>
        <v/>
      </c>
    </row>
    <row r="103">
      <c r="A103" s="13" t="n"/>
      <c r="B103" s="13" t="n"/>
      <c r="C103" s="13" t="n"/>
      <c r="D103" s="13" t="n"/>
      <c r="E103" s="22" t="n"/>
      <c r="F103" s="22" t="n"/>
      <c r="G103" s="8" t="n"/>
      <c r="H103" s="21">
        <f>IF($A103="","",IF(OR($E103="",$F103=""),"",IF($F103&gt;$E103,"Yes","No")))</f>
        <v/>
      </c>
      <c r="I103" s="17">
        <f>IF($A103="","",IF($H103="","",MAX(0,$F103-$E103)))</f>
        <v/>
      </c>
      <c r="J103" s="17">
        <f>IF($A103="","",IF(OR($E103="",$F103=""),"",$F103-$E103))</f>
        <v/>
      </c>
      <c r="K103" s="17">
        <f>IF($A103="","",IFERROR(SUMIFS(Quality!$F$5:$F$204,Quality!$A$5:$A$204,$A103),0))</f>
        <v/>
      </c>
      <c r="L103" s="23">
        <f>IF($A103="","",IF($E103="","",DATE(YEAR($E103),INT((MONTH($E103)-1)/3)*3+1,1)))</f>
        <v/>
      </c>
    </row>
    <row r="104">
      <c r="A104" s="13" t="n"/>
      <c r="B104" s="13" t="n"/>
      <c r="C104" s="13" t="n"/>
      <c r="D104" s="13" t="n"/>
      <c r="E104" s="22" t="n"/>
      <c r="F104" s="22" t="n"/>
      <c r="G104" s="8" t="n"/>
      <c r="H104" s="21">
        <f>IF($A104="","",IF(OR($E104="",$F104=""),"",IF($F104&gt;$E104,"Yes","No")))</f>
        <v/>
      </c>
      <c r="I104" s="17">
        <f>IF($A104="","",IF($H104="","",MAX(0,$F104-$E104)))</f>
        <v/>
      </c>
      <c r="J104" s="17">
        <f>IF($A104="","",IF(OR($E104="",$F104=""),"",$F104-$E104))</f>
        <v/>
      </c>
      <c r="K104" s="17">
        <f>IF($A104="","",IFERROR(SUMIFS(Quality!$F$5:$F$204,Quality!$A$5:$A$204,$A104),0))</f>
        <v/>
      </c>
      <c r="L104" s="23">
        <f>IF($A104="","",IF($E104="","",DATE(YEAR($E104),INT((MONTH($E104)-1)/3)*3+1,1)))</f>
        <v/>
      </c>
    </row>
    <row r="105">
      <c r="A105" s="13" t="n"/>
      <c r="B105" s="13" t="n"/>
      <c r="C105" s="13" t="n"/>
      <c r="D105" s="13" t="n"/>
      <c r="E105" s="22" t="n"/>
      <c r="F105" s="22" t="n"/>
      <c r="G105" s="8" t="n"/>
      <c r="H105" s="21">
        <f>IF($A105="","",IF(OR($E105="",$F105=""),"",IF($F105&gt;$E105,"Yes","No")))</f>
        <v/>
      </c>
      <c r="I105" s="17">
        <f>IF($A105="","",IF($H105="","",MAX(0,$F105-$E105)))</f>
        <v/>
      </c>
      <c r="J105" s="17">
        <f>IF($A105="","",IF(OR($E105="",$F105=""),"",$F105-$E105))</f>
        <v/>
      </c>
      <c r="K105" s="17">
        <f>IF($A105="","",IFERROR(SUMIFS(Quality!$F$5:$F$204,Quality!$A$5:$A$204,$A105),0))</f>
        <v/>
      </c>
      <c r="L105" s="23">
        <f>IF($A105="","",IF($E105="","",DATE(YEAR($E105),INT((MONTH($E105)-1)/3)*3+1,1)))</f>
        <v/>
      </c>
    </row>
    <row r="106">
      <c r="A106" s="13" t="n"/>
      <c r="B106" s="13" t="n"/>
      <c r="C106" s="13" t="n"/>
      <c r="D106" s="13" t="n"/>
      <c r="E106" s="22" t="n"/>
      <c r="F106" s="22" t="n"/>
      <c r="G106" s="8" t="n"/>
      <c r="H106" s="21">
        <f>IF($A106="","",IF(OR($E106="",$F106=""),"",IF($F106&gt;$E106,"Yes","No")))</f>
        <v/>
      </c>
      <c r="I106" s="17">
        <f>IF($A106="","",IF($H106="","",MAX(0,$F106-$E106)))</f>
        <v/>
      </c>
      <c r="J106" s="17">
        <f>IF($A106="","",IF(OR($E106="",$F106=""),"",$F106-$E106))</f>
        <v/>
      </c>
      <c r="K106" s="17">
        <f>IF($A106="","",IFERROR(SUMIFS(Quality!$F$5:$F$204,Quality!$A$5:$A$204,$A106),0))</f>
        <v/>
      </c>
      <c r="L106" s="23">
        <f>IF($A106="","",IF($E106="","",DATE(YEAR($E106),INT((MONTH($E106)-1)/3)*3+1,1)))</f>
        <v/>
      </c>
    </row>
    <row r="107">
      <c r="A107" s="13" t="n"/>
      <c r="B107" s="13" t="n"/>
      <c r="C107" s="13" t="n"/>
      <c r="D107" s="13" t="n"/>
      <c r="E107" s="22" t="n"/>
      <c r="F107" s="22" t="n"/>
      <c r="G107" s="8" t="n"/>
      <c r="H107" s="21">
        <f>IF($A107="","",IF(OR($E107="",$F107=""),"",IF($F107&gt;$E107,"Yes","No")))</f>
        <v/>
      </c>
      <c r="I107" s="17">
        <f>IF($A107="","",IF($H107="","",MAX(0,$F107-$E107)))</f>
        <v/>
      </c>
      <c r="J107" s="17">
        <f>IF($A107="","",IF(OR($E107="",$F107=""),"",$F107-$E107))</f>
        <v/>
      </c>
      <c r="K107" s="17">
        <f>IF($A107="","",IFERROR(SUMIFS(Quality!$F$5:$F$204,Quality!$A$5:$A$204,$A107),0))</f>
        <v/>
      </c>
      <c r="L107" s="23">
        <f>IF($A107="","",IF($E107="","",DATE(YEAR($E107),INT((MONTH($E107)-1)/3)*3+1,1)))</f>
        <v/>
      </c>
    </row>
    <row r="108">
      <c r="A108" s="13" t="n"/>
      <c r="B108" s="13" t="n"/>
      <c r="C108" s="13" t="n"/>
      <c r="D108" s="13" t="n"/>
      <c r="E108" s="22" t="n"/>
      <c r="F108" s="22" t="n"/>
      <c r="G108" s="8" t="n"/>
      <c r="H108" s="21">
        <f>IF($A108="","",IF(OR($E108="",$F108=""),"",IF($F108&gt;$E108,"Yes","No")))</f>
        <v/>
      </c>
      <c r="I108" s="17">
        <f>IF($A108="","",IF($H108="","",MAX(0,$F108-$E108)))</f>
        <v/>
      </c>
      <c r="J108" s="17">
        <f>IF($A108="","",IF(OR($E108="",$F108=""),"",$F108-$E108))</f>
        <v/>
      </c>
      <c r="K108" s="17">
        <f>IF($A108="","",IFERROR(SUMIFS(Quality!$F$5:$F$204,Quality!$A$5:$A$204,$A108),0))</f>
        <v/>
      </c>
      <c r="L108" s="23">
        <f>IF($A108="","",IF($E108="","",DATE(YEAR($E108),INT((MONTH($E108)-1)/3)*3+1,1)))</f>
        <v/>
      </c>
    </row>
    <row r="109">
      <c r="A109" s="13" t="n"/>
      <c r="B109" s="13" t="n"/>
      <c r="C109" s="13" t="n"/>
      <c r="D109" s="13" t="n"/>
      <c r="E109" s="22" t="n"/>
      <c r="F109" s="22" t="n"/>
      <c r="G109" s="8" t="n"/>
      <c r="H109" s="21">
        <f>IF($A109="","",IF(OR($E109="",$F109=""),"",IF($F109&gt;$E109,"Yes","No")))</f>
        <v/>
      </c>
      <c r="I109" s="17">
        <f>IF($A109="","",IF($H109="","",MAX(0,$F109-$E109)))</f>
        <v/>
      </c>
      <c r="J109" s="17">
        <f>IF($A109="","",IF(OR($E109="",$F109=""),"",$F109-$E109))</f>
        <v/>
      </c>
      <c r="K109" s="17">
        <f>IF($A109="","",IFERROR(SUMIFS(Quality!$F$5:$F$204,Quality!$A$5:$A$204,$A109),0))</f>
        <v/>
      </c>
      <c r="L109" s="23">
        <f>IF($A109="","",IF($E109="","",DATE(YEAR($E109),INT((MONTH($E109)-1)/3)*3+1,1)))</f>
        <v/>
      </c>
    </row>
    <row r="110">
      <c r="A110" s="13" t="n"/>
      <c r="B110" s="13" t="n"/>
      <c r="C110" s="13" t="n"/>
      <c r="D110" s="13" t="n"/>
      <c r="E110" s="22" t="n"/>
      <c r="F110" s="22" t="n"/>
      <c r="G110" s="8" t="n"/>
      <c r="H110" s="21">
        <f>IF($A110="","",IF(OR($E110="",$F110=""),"",IF($F110&gt;$E110,"Yes","No")))</f>
        <v/>
      </c>
      <c r="I110" s="17">
        <f>IF($A110="","",IF($H110="","",MAX(0,$F110-$E110)))</f>
        <v/>
      </c>
      <c r="J110" s="17">
        <f>IF($A110="","",IF(OR($E110="",$F110=""),"",$F110-$E110))</f>
        <v/>
      </c>
      <c r="K110" s="17">
        <f>IF($A110="","",IFERROR(SUMIFS(Quality!$F$5:$F$204,Quality!$A$5:$A$204,$A110),0))</f>
        <v/>
      </c>
      <c r="L110" s="23">
        <f>IF($A110="","",IF($E110="","",DATE(YEAR($E110),INT((MONTH($E110)-1)/3)*3+1,1)))</f>
        <v/>
      </c>
    </row>
    <row r="111">
      <c r="A111" s="13" t="n"/>
      <c r="B111" s="13" t="n"/>
      <c r="C111" s="13" t="n"/>
      <c r="D111" s="13" t="n"/>
      <c r="E111" s="22" t="n"/>
      <c r="F111" s="22" t="n"/>
      <c r="G111" s="8" t="n"/>
      <c r="H111" s="21">
        <f>IF($A111="","",IF(OR($E111="",$F111=""),"",IF($F111&gt;$E111,"Yes","No")))</f>
        <v/>
      </c>
      <c r="I111" s="17">
        <f>IF($A111="","",IF($H111="","",MAX(0,$F111-$E111)))</f>
        <v/>
      </c>
      <c r="J111" s="17">
        <f>IF($A111="","",IF(OR($E111="",$F111=""),"",$F111-$E111))</f>
        <v/>
      </c>
      <c r="K111" s="17">
        <f>IF($A111="","",IFERROR(SUMIFS(Quality!$F$5:$F$204,Quality!$A$5:$A$204,$A111),0))</f>
        <v/>
      </c>
      <c r="L111" s="23">
        <f>IF($A111="","",IF($E111="","",DATE(YEAR($E111),INT((MONTH($E111)-1)/3)*3+1,1)))</f>
        <v/>
      </c>
    </row>
    <row r="112">
      <c r="A112" s="13" t="n"/>
      <c r="B112" s="13" t="n"/>
      <c r="C112" s="13" t="n"/>
      <c r="D112" s="13" t="n"/>
      <c r="E112" s="22" t="n"/>
      <c r="F112" s="22" t="n"/>
      <c r="G112" s="8" t="n"/>
      <c r="H112" s="21">
        <f>IF($A112="","",IF(OR($E112="",$F112=""),"",IF($F112&gt;$E112,"Yes","No")))</f>
        <v/>
      </c>
      <c r="I112" s="17">
        <f>IF($A112="","",IF($H112="","",MAX(0,$F112-$E112)))</f>
        <v/>
      </c>
      <c r="J112" s="17">
        <f>IF($A112="","",IF(OR($E112="",$F112=""),"",$F112-$E112))</f>
        <v/>
      </c>
      <c r="K112" s="17">
        <f>IF($A112="","",IFERROR(SUMIFS(Quality!$F$5:$F$204,Quality!$A$5:$A$204,$A112),0))</f>
        <v/>
      </c>
      <c r="L112" s="23">
        <f>IF($A112="","",IF($E112="","",DATE(YEAR($E112),INT((MONTH($E112)-1)/3)*3+1,1)))</f>
        <v/>
      </c>
    </row>
    <row r="113">
      <c r="A113" s="13" t="n"/>
      <c r="B113" s="13" t="n"/>
      <c r="C113" s="13" t="n"/>
      <c r="D113" s="13" t="n"/>
      <c r="E113" s="22" t="n"/>
      <c r="F113" s="22" t="n"/>
      <c r="G113" s="8" t="n"/>
      <c r="H113" s="21">
        <f>IF($A113="","",IF(OR($E113="",$F113=""),"",IF($F113&gt;$E113,"Yes","No")))</f>
        <v/>
      </c>
      <c r="I113" s="17">
        <f>IF($A113="","",IF($H113="","",MAX(0,$F113-$E113)))</f>
        <v/>
      </c>
      <c r="J113" s="17">
        <f>IF($A113="","",IF(OR($E113="",$F113=""),"",$F113-$E113))</f>
        <v/>
      </c>
      <c r="K113" s="17">
        <f>IF($A113="","",IFERROR(SUMIFS(Quality!$F$5:$F$204,Quality!$A$5:$A$204,$A113),0))</f>
        <v/>
      </c>
      <c r="L113" s="23">
        <f>IF($A113="","",IF($E113="","",DATE(YEAR($E113),INT((MONTH($E113)-1)/3)*3+1,1)))</f>
        <v/>
      </c>
    </row>
    <row r="114">
      <c r="A114" s="13" t="n"/>
      <c r="B114" s="13" t="n"/>
      <c r="C114" s="13" t="n"/>
      <c r="D114" s="13" t="n"/>
      <c r="E114" s="22" t="n"/>
      <c r="F114" s="22" t="n"/>
      <c r="G114" s="8" t="n"/>
      <c r="H114" s="21">
        <f>IF($A114="","",IF(OR($E114="",$F114=""),"",IF($F114&gt;$E114,"Yes","No")))</f>
        <v/>
      </c>
      <c r="I114" s="17">
        <f>IF($A114="","",IF($H114="","",MAX(0,$F114-$E114)))</f>
        <v/>
      </c>
      <c r="J114" s="17">
        <f>IF($A114="","",IF(OR($E114="",$F114=""),"",$F114-$E114))</f>
        <v/>
      </c>
      <c r="K114" s="17">
        <f>IF($A114="","",IFERROR(SUMIFS(Quality!$F$5:$F$204,Quality!$A$5:$A$204,$A114),0))</f>
        <v/>
      </c>
      <c r="L114" s="23">
        <f>IF($A114="","",IF($E114="","",DATE(YEAR($E114),INT((MONTH($E114)-1)/3)*3+1,1)))</f>
        <v/>
      </c>
    </row>
    <row r="115">
      <c r="A115" s="13" t="n"/>
      <c r="B115" s="13" t="n"/>
      <c r="C115" s="13" t="n"/>
      <c r="D115" s="13" t="n"/>
      <c r="E115" s="22" t="n"/>
      <c r="F115" s="22" t="n"/>
      <c r="G115" s="8" t="n"/>
      <c r="H115" s="21">
        <f>IF($A115="","",IF(OR($E115="",$F115=""),"",IF($F115&gt;$E115,"Yes","No")))</f>
        <v/>
      </c>
      <c r="I115" s="17">
        <f>IF($A115="","",IF($H115="","",MAX(0,$F115-$E115)))</f>
        <v/>
      </c>
      <c r="J115" s="17">
        <f>IF($A115="","",IF(OR($E115="",$F115=""),"",$F115-$E115))</f>
        <v/>
      </c>
      <c r="K115" s="17">
        <f>IF($A115="","",IFERROR(SUMIFS(Quality!$F$5:$F$204,Quality!$A$5:$A$204,$A115),0))</f>
        <v/>
      </c>
      <c r="L115" s="23">
        <f>IF($A115="","",IF($E115="","",DATE(YEAR($E115),INT((MONTH($E115)-1)/3)*3+1,1)))</f>
        <v/>
      </c>
    </row>
    <row r="116">
      <c r="A116" s="13" t="n"/>
      <c r="B116" s="13" t="n"/>
      <c r="C116" s="13" t="n"/>
      <c r="D116" s="13" t="n"/>
      <c r="E116" s="22" t="n"/>
      <c r="F116" s="22" t="n"/>
      <c r="G116" s="8" t="n"/>
      <c r="H116" s="21">
        <f>IF($A116="","",IF(OR($E116="",$F116=""),"",IF($F116&gt;$E116,"Yes","No")))</f>
        <v/>
      </c>
      <c r="I116" s="17">
        <f>IF($A116="","",IF($H116="","",MAX(0,$F116-$E116)))</f>
        <v/>
      </c>
      <c r="J116" s="17">
        <f>IF($A116="","",IF(OR($E116="",$F116=""),"",$F116-$E116))</f>
        <v/>
      </c>
      <c r="K116" s="17">
        <f>IF($A116="","",IFERROR(SUMIFS(Quality!$F$5:$F$204,Quality!$A$5:$A$204,$A116),0))</f>
        <v/>
      </c>
      <c r="L116" s="23">
        <f>IF($A116="","",IF($E116="","",DATE(YEAR($E116),INT((MONTH($E116)-1)/3)*3+1,1)))</f>
        <v/>
      </c>
    </row>
    <row r="117">
      <c r="A117" s="13" t="n"/>
      <c r="B117" s="13" t="n"/>
      <c r="C117" s="13" t="n"/>
      <c r="D117" s="13" t="n"/>
      <c r="E117" s="22" t="n"/>
      <c r="F117" s="22" t="n"/>
      <c r="G117" s="8" t="n"/>
      <c r="H117" s="21">
        <f>IF($A117="","",IF(OR($E117="",$F117=""),"",IF($F117&gt;$E117,"Yes","No")))</f>
        <v/>
      </c>
      <c r="I117" s="17">
        <f>IF($A117="","",IF($H117="","",MAX(0,$F117-$E117)))</f>
        <v/>
      </c>
      <c r="J117" s="17">
        <f>IF($A117="","",IF(OR($E117="",$F117=""),"",$F117-$E117))</f>
        <v/>
      </c>
      <c r="K117" s="17">
        <f>IF($A117="","",IFERROR(SUMIFS(Quality!$F$5:$F$204,Quality!$A$5:$A$204,$A117),0))</f>
        <v/>
      </c>
      <c r="L117" s="23">
        <f>IF($A117="","",IF($E117="","",DATE(YEAR($E117),INT((MONTH($E117)-1)/3)*3+1,1)))</f>
        <v/>
      </c>
    </row>
    <row r="118">
      <c r="A118" s="13" t="n"/>
      <c r="B118" s="13" t="n"/>
      <c r="C118" s="13" t="n"/>
      <c r="D118" s="13" t="n"/>
      <c r="E118" s="22" t="n"/>
      <c r="F118" s="22" t="n"/>
      <c r="G118" s="8" t="n"/>
      <c r="H118" s="21">
        <f>IF($A118="","",IF(OR($E118="",$F118=""),"",IF($F118&gt;$E118,"Yes","No")))</f>
        <v/>
      </c>
      <c r="I118" s="17">
        <f>IF($A118="","",IF($H118="","",MAX(0,$F118-$E118)))</f>
        <v/>
      </c>
      <c r="J118" s="17">
        <f>IF($A118="","",IF(OR($E118="",$F118=""),"",$F118-$E118))</f>
        <v/>
      </c>
      <c r="K118" s="17">
        <f>IF($A118="","",IFERROR(SUMIFS(Quality!$F$5:$F$204,Quality!$A$5:$A$204,$A118),0))</f>
        <v/>
      </c>
      <c r="L118" s="23">
        <f>IF($A118="","",IF($E118="","",DATE(YEAR($E118),INT((MONTH($E118)-1)/3)*3+1,1)))</f>
        <v/>
      </c>
    </row>
    <row r="119">
      <c r="A119" s="13" t="n"/>
      <c r="B119" s="13" t="n"/>
      <c r="C119" s="13" t="n"/>
      <c r="D119" s="13" t="n"/>
      <c r="E119" s="22" t="n"/>
      <c r="F119" s="22" t="n"/>
      <c r="G119" s="8" t="n"/>
      <c r="H119" s="21">
        <f>IF($A119="","",IF(OR($E119="",$F119=""),"",IF($F119&gt;$E119,"Yes","No")))</f>
        <v/>
      </c>
      <c r="I119" s="17">
        <f>IF($A119="","",IF($H119="","",MAX(0,$F119-$E119)))</f>
        <v/>
      </c>
      <c r="J119" s="17">
        <f>IF($A119="","",IF(OR($E119="",$F119=""),"",$F119-$E119))</f>
        <v/>
      </c>
      <c r="K119" s="17">
        <f>IF($A119="","",IFERROR(SUMIFS(Quality!$F$5:$F$204,Quality!$A$5:$A$204,$A119),0))</f>
        <v/>
      </c>
      <c r="L119" s="23">
        <f>IF($A119="","",IF($E119="","",DATE(YEAR($E119),INT((MONTH($E119)-1)/3)*3+1,1)))</f>
        <v/>
      </c>
    </row>
    <row r="120">
      <c r="A120" s="13" t="n"/>
      <c r="B120" s="13" t="n"/>
      <c r="C120" s="13" t="n"/>
      <c r="D120" s="13" t="n"/>
      <c r="E120" s="22" t="n"/>
      <c r="F120" s="22" t="n"/>
      <c r="G120" s="8" t="n"/>
      <c r="H120" s="21">
        <f>IF($A120="","",IF(OR($E120="",$F120=""),"",IF($F120&gt;$E120,"Yes","No")))</f>
        <v/>
      </c>
      <c r="I120" s="17">
        <f>IF($A120="","",IF($H120="","",MAX(0,$F120-$E120)))</f>
        <v/>
      </c>
      <c r="J120" s="17">
        <f>IF($A120="","",IF(OR($E120="",$F120=""),"",$F120-$E120))</f>
        <v/>
      </c>
      <c r="K120" s="17">
        <f>IF($A120="","",IFERROR(SUMIFS(Quality!$F$5:$F$204,Quality!$A$5:$A$204,$A120),0))</f>
        <v/>
      </c>
      <c r="L120" s="23">
        <f>IF($A120="","",IF($E120="","",DATE(YEAR($E120),INT((MONTH($E120)-1)/3)*3+1,1)))</f>
        <v/>
      </c>
    </row>
    <row r="121">
      <c r="A121" s="13" t="n"/>
      <c r="B121" s="13" t="n"/>
      <c r="C121" s="13" t="n"/>
      <c r="D121" s="13" t="n"/>
      <c r="E121" s="22" t="n"/>
      <c r="F121" s="22" t="n"/>
      <c r="G121" s="8" t="n"/>
      <c r="H121" s="21">
        <f>IF($A121="","",IF(OR($E121="",$F121=""),"",IF($F121&gt;$E121,"Yes","No")))</f>
        <v/>
      </c>
      <c r="I121" s="17">
        <f>IF($A121="","",IF($H121="","",MAX(0,$F121-$E121)))</f>
        <v/>
      </c>
      <c r="J121" s="17">
        <f>IF($A121="","",IF(OR($E121="",$F121=""),"",$F121-$E121))</f>
        <v/>
      </c>
      <c r="K121" s="17">
        <f>IF($A121="","",IFERROR(SUMIFS(Quality!$F$5:$F$204,Quality!$A$5:$A$204,$A121),0))</f>
        <v/>
      </c>
      <c r="L121" s="23">
        <f>IF($A121="","",IF($E121="","",DATE(YEAR($E121),INT((MONTH($E121)-1)/3)*3+1,1)))</f>
        <v/>
      </c>
    </row>
    <row r="122">
      <c r="A122" s="13" t="n"/>
      <c r="B122" s="13" t="n"/>
      <c r="C122" s="13" t="n"/>
      <c r="D122" s="13" t="n"/>
      <c r="E122" s="22" t="n"/>
      <c r="F122" s="22" t="n"/>
      <c r="G122" s="8" t="n"/>
      <c r="H122" s="21">
        <f>IF($A122="","",IF(OR($E122="",$F122=""),"",IF($F122&gt;$E122,"Yes","No")))</f>
        <v/>
      </c>
      <c r="I122" s="17">
        <f>IF($A122="","",IF($H122="","",MAX(0,$F122-$E122)))</f>
        <v/>
      </c>
      <c r="J122" s="17">
        <f>IF($A122="","",IF(OR($E122="",$F122=""),"",$F122-$E122))</f>
        <v/>
      </c>
      <c r="K122" s="17">
        <f>IF($A122="","",IFERROR(SUMIFS(Quality!$F$5:$F$204,Quality!$A$5:$A$204,$A122),0))</f>
        <v/>
      </c>
      <c r="L122" s="23">
        <f>IF($A122="","",IF($E122="","",DATE(YEAR($E122),INT((MONTH($E122)-1)/3)*3+1,1)))</f>
        <v/>
      </c>
    </row>
    <row r="123">
      <c r="A123" s="13" t="n"/>
      <c r="B123" s="13" t="n"/>
      <c r="C123" s="13" t="n"/>
      <c r="D123" s="13" t="n"/>
      <c r="E123" s="22" t="n"/>
      <c r="F123" s="22" t="n"/>
      <c r="G123" s="8" t="n"/>
      <c r="H123" s="21">
        <f>IF($A123="","",IF(OR($E123="",$F123=""),"",IF($F123&gt;$E123,"Yes","No")))</f>
        <v/>
      </c>
      <c r="I123" s="17">
        <f>IF($A123="","",IF($H123="","",MAX(0,$F123-$E123)))</f>
        <v/>
      </c>
      <c r="J123" s="17">
        <f>IF($A123="","",IF(OR($E123="",$F123=""),"",$F123-$E123))</f>
        <v/>
      </c>
      <c r="K123" s="17">
        <f>IF($A123="","",IFERROR(SUMIFS(Quality!$F$5:$F$204,Quality!$A$5:$A$204,$A123),0))</f>
        <v/>
      </c>
      <c r="L123" s="23">
        <f>IF($A123="","",IF($E123="","",DATE(YEAR($E123),INT((MONTH($E123)-1)/3)*3+1,1)))</f>
        <v/>
      </c>
    </row>
    <row r="124">
      <c r="A124" s="13" t="n"/>
      <c r="B124" s="13" t="n"/>
      <c r="C124" s="13" t="n"/>
      <c r="D124" s="13" t="n"/>
      <c r="E124" s="22" t="n"/>
      <c r="F124" s="22" t="n"/>
      <c r="G124" s="8" t="n"/>
      <c r="H124" s="21">
        <f>IF($A124="","",IF(OR($E124="",$F124=""),"",IF($F124&gt;$E124,"Yes","No")))</f>
        <v/>
      </c>
      <c r="I124" s="17">
        <f>IF($A124="","",IF($H124="","",MAX(0,$F124-$E124)))</f>
        <v/>
      </c>
      <c r="J124" s="17">
        <f>IF($A124="","",IF(OR($E124="",$F124=""),"",$F124-$E124))</f>
        <v/>
      </c>
      <c r="K124" s="17">
        <f>IF($A124="","",IFERROR(SUMIFS(Quality!$F$5:$F$204,Quality!$A$5:$A$204,$A124),0))</f>
        <v/>
      </c>
      <c r="L124" s="23">
        <f>IF($A124="","",IF($E124="","",DATE(YEAR($E124),INT((MONTH($E124)-1)/3)*3+1,1)))</f>
        <v/>
      </c>
    </row>
    <row r="125">
      <c r="A125" s="13" t="n"/>
      <c r="B125" s="13" t="n"/>
      <c r="C125" s="13" t="n"/>
      <c r="D125" s="13" t="n"/>
      <c r="E125" s="22" t="n"/>
      <c r="F125" s="22" t="n"/>
      <c r="G125" s="8" t="n"/>
      <c r="H125" s="21">
        <f>IF($A125="","",IF(OR($E125="",$F125=""),"",IF($F125&gt;$E125,"Yes","No")))</f>
        <v/>
      </c>
      <c r="I125" s="17">
        <f>IF($A125="","",IF($H125="","",MAX(0,$F125-$E125)))</f>
        <v/>
      </c>
      <c r="J125" s="17">
        <f>IF($A125="","",IF(OR($E125="",$F125=""),"",$F125-$E125))</f>
        <v/>
      </c>
      <c r="K125" s="17">
        <f>IF($A125="","",IFERROR(SUMIFS(Quality!$F$5:$F$204,Quality!$A$5:$A$204,$A125),0))</f>
        <v/>
      </c>
      <c r="L125" s="23">
        <f>IF($A125="","",IF($E125="","",DATE(YEAR($E125),INT((MONTH($E125)-1)/3)*3+1,1)))</f>
        <v/>
      </c>
    </row>
    <row r="126">
      <c r="A126" s="13" t="n"/>
      <c r="B126" s="13" t="n"/>
      <c r="C126" s="13" t="n"/>
      <c r="D126" s="13" t="n"/>
      <c r="E126" s="22" t="n"/>
      <c r="F126" s="22" t="n"/>
      <c r="G126" s="8" t="n"/>
      <c r="H126" s="21">
        <f>IF($A126="","",IF(OR($E126="",$F126=""),"",IF($F126&gt;$E126,"Yes","No")))</f>
        <v/>
      </c>
      <c r="I126" s="17">
        <f>IF($A126="","",IF($H126="","",MAX(0,$F126-$E126)))</f>
        <v/>
      </c>
      <c r="J126" s="17">
        <f>IF($A126="","",IF(OR($E126="",$F126=""),"",$F126-$E126))</f>
        <v/>
      </c>
      <c r="K126" s="17">
        <f>IF($A126="","",IFERROR(SUMIFS(Quality!$F$5:$F$204,Quality!$A$5:$A$204,$A126),0))</f>
        <v/>
      </c>
      <c r="L126" s="23">
        <f>IF($A126="","",IF($E126="","",DATE(YEAR($E126),INT((MONTH($E126)-1)/3)*3+1,1)))</f>
        <v/>
      </c>
    </row>
    <row r="127">
      <c r="A127" s="13" t="n"/>
      <c r="B127" s="13" t="n"/>
      <c r="C127" s="13" t="n"/>
      <c r="D127" s="13" t="n"/>
      <c r="E127" s="22" t="n"/>
      <c r="F127" s="22" t="n"/>
      <c r="G127" s="8" t="n"/>
      <c r="H127" s="21">
        <f>IF($A127="","",IF(OR($E127="",$F127=""),"",IF($F127&gt;$E127,"Yes","No")))</f>
        <v/>
      </c>
      <c r="I127" s="17">
        <f>IF($A127="","",IF($H127="","",MAX(0,$F127-$E127)))</f>
        <v/>
      </c>
      <c r="J127" s="17">
        <f>IF($A127="","",IF(OR($E127="",$F127=""),"",$F127-$E127))</f>
        <v/>
      </c>
      <c r="K127" s="17">
        <f>IF($A127="","",IFERROR(SUMIFS(Quality!$F$5:$F$204,Quality!$A$5:$A$204,$A127),0))</f>
        <v/>
      </c>
      <c r="L127" s="23">
        <f>IF($A127="","",IF($E127="","",DATE(YEAR($E127),INT((MONTH($E127)-1)/3)*3+1,1)))</f>
        <v/>
      </c>
    </row>
    <row r="128">
      <c r="A128" s="13" t="n"/>
      <c r="B128" s="13" t="n"/>
      <c r="C128" s="13" t="n"/>
      <c r="D128" s="13" t="n"/>
      <c r="E128" s="22" t="n"/>
      <c r="F128" s="22" t="n"/>
      <c r="G128" s="8" t="n"/>
      <c r="H128" s="21">
        <f>IF($A128="","",IF(OR($E128="",$F128=""),"",IF($F128&gt;$E128,"Yes","No")))</f>
        <v/>
      </c>
      <c r="I128" s="17">
        <f>IF($A128="","",IF($H128="","",MAX(0,$F128-$E128)))</f>
        <v/>
      </c>
      <c r="J128" s="17">
        <f>IF($A128="","",IF(OR($E128="",$F128=""),"",$F128-$E128))</f>
        <v/>
      </c>
      <c r="K128" s="17">
        <f>IF($A128="","",IFERROR(SUMIFS(Quality!$F$5:$F$204,Quality!$A$5:$A$204,$A128),0))</f>
        <v/>
      </c>
      <c r="L128" s="23">
        <f>IF($A128="","",IF($E128="","",DATE(YEAR($E128),INT((MONTH($E128)-1)/3)*3+1,1)))</f>
        <v/>
      </c>
    </row>
    <row r="129">
      <c r="A129" s="13" t="n"/>
      <c r="B129" s="13" t="n"/>
      <c r="C129" s="13" t="n"/>
      <c r="D129" s="13" t="n"/>
      <c r="E129" s="22" t="n"/>
      <c r="F129" s="22" t="n"/>
      <c r="G129" s="8" t="n"/>
      <c r="H129" s="21">
        <f>IF($A129="","",IF(OR($E129="",$F129=""),"",IF($F129&gt;$E129,"Yes","No")))</f>
        <v/>
      </c>
      <c r="I129" s="17">
        <f>IF($A129="","",IF($H129="","",MAX(0,$F129-$E129)))</f>
        <v/>
      </c>
      <c r="J129" s="17">
        <f>IF($A129="","",IF(OR($E129="",$F129=""),"",$F129-$E129))</f>
        <v/>
      </c>
      <c r="K129" s="17">
        <f>IF($A129="","",IFERROR(SUMIFS(Quality!$F$5:$F$204,Quality!$A$5:$A$204,$A129),0))</f>
        <v/>
      </c>
      <c r="L129" s="23">
        <f>IF($A129="","",IF($E129="","",DATE(YEAR($E129),INT((MONTH($E129)-1)/3)*3+1,1)))</f>
        <v/>
      </c>
    </row>
    <row r="130">
      <c r="A130" s="13" t="n"/>
      <c r="B130" s="13" t="n"/>
      <c r="C130" s="13" t="n"/>
      <c r="D130" s="13" t="n"/>
      <c r="E130" s="22" t="n"/>
      <c r="F130" s="22" t="n"/>
      <c r="G130" s="8" t="n"/>
      <c r="H130" s="21">
        <f>IF($A130="","",IF(OR($E130="",$F130=""),"",IF($F130&gt;$E130,"Yes","No")))</f>
        <v/>
      </c>
      <c r="I130" s="17">
        <f>IF($A130="","",IF($H130="","",MAX(0,$F130-$E130)))</f>
        <v/>
      </c>
      <c r="J130" s="17">
        <f>IF($A130="","",IF(OR($E130="",$F130=""),"",$F130-$E130))</f>
        <v/>
      </c>
      <c r="K130" s="17">
        <f>IF($A130="","",IFERROR(SUMIFS(Quality!$F$5:$F$204,Quality!$A$5:$A$204,$A130),0))</f>
        <v/>
      </c>
      <c r="L130" s="23">
        <f>IF($A130="","",IF($E130="","",DATE(YEAR($E130),INT((MONTH($E130)-1)/3)*3+1,1)))</f>
        <v/>
      </c>
    </row>
    <row r="131">
      <c r="A131" s="13" t="n"/>
      <c r="B131" s="13" t="n"/>
      <c r="C131" s="13" t="n"/>
      <c r="D131" s="13" t="n"/>
      <c r="E131" s="22" t="n"/>
      <c r="F131" s="22" t="n"/>
      <c r="G131" s="8" t="n"/>
      <c r="H131" s="21">
        <f>IF($A131="","",IF(OR($E131="",$F131=""),"",IF($F131&gt;$E131,"Yes","No")))</f>
        <v/>
      </c>
      <c r="I131" s="17">
        <f>IF($A131="","",IF($H131="","",MAX(0,$F131-$E131)))</f>
        <v/>
      </c>
      <c r="J131" s="17">
        <f>IF($A131="","",IF(OR($E131="",$F131=""),"",$F131-$E131))</f>
        <v/>
      </c>
      <c r="K131" s="17">
        <f>IF($A131="","",IFERROR(SUMIFS(Quality!$F$5:$F$204,Quality!$A$5:$A$204,$A131),0))</f>
        <v/>
      </c>
      <c r="L131" s="23">
        <f>IF($A131="","",IF($E131="","",DATE(YEAR($E131),INT((MONTH($E131)-1)/3)*3+1,1)))</f>
        <v/>
      </c>
    </row>
    <row r="132">
      <c r="A132" s="13" t="n"/>
      <c r="B132" s="13" t="n"/>
      <c r="C132" s="13" t="n"/>
      <c r="D132" s="13" t="n"/>
      <c r="E132" s="22" t="n"/>
      <c r="F132" s="22" t="n"/>
      <c r="G132" s="8" t="n"/>
      <c r="H132" s="21">
        <f>IF($A132="","",IF(OR($E132="",$F132=""),"",IF($F132&gt;$E132,"Yes","No")))</f>
        <v/>
      </c>
      <c r="I132" s="17">
        <f>IF($A132="","",IF($H132="","",MAX(0,$F132-$E132)))</f>
        <v/>
      </c>
      <c r="J132" s="17">
        <f>IF($A132="","",IF(OR($E132="",$F132=""),"",$F132-$E132))</f>
        <v/>
      </c>
      <c r="K132" s="17">
        <f>IF($A132="","",IFERROR(SUMIFS(Quality!$F$5:$F$204,Quality!$A$5:$A$204,$A132),0))</f>
        <v/>
      </c>
      <c r="L132" s="23">
        <f>IF($A132="","",IF($E132="","",DATE(YEAR($E132),INT((MONTH($E132)-1)/3)*3+1,1)))</f>
        <v/>
      </c>
    </row>
    <row r="133">
      <c r="A133" s="13" t="n"/>
      <c r="B133" s="13" t="n"/>
      <c r="C133" s="13" t="n"/>
      <c r="D133" s="13" t="n"/>
      <c r="E133" s="22" t="n"/>
      <c r="F133" s="22" t="n"/>
      <c r="G133" s="8" t="n"/>
      <c r="H133" s="21">
        <f>IF($A133="","",IF(OR($E133="",$F133=""),"",IF($F133&gt;$E133,"Yes","No")))</f>
        <v/>
      </c>
      <c r="I133" s="17">
        <f>IF($A133="","",IF($H133="","",MAX(0,$F133-$E133)))</f>
        <v/>
      </c>
      <c r="J133" s="17">
        <f>IF($A133="","",IF(OR($E133="",$F133=""),"",$F133-$E133))</f>
        <v/>
      </c>
      <c r="K133" s="17">
        <f>IF($A133="","",IFERROR(SUMIFS(Quality!$F$5:$F$204,Quality!$A$5:$A$204,$A133),0))</f>
        <v/>
      </c>
      <c r="L133" s="23">
        <f>IF($A133="","",IF($E133="","",DATE(YEAR($E133),INT((MONTH($E133)-1)/3)*3+1,1)))</f>
        <v/>
      </c>
    </row>
    <row r="134">
      <c r="A134" s="13" t="n"/>
      <c r="B134" s="13" t="n"/>
      <c r="C134" s="13" t="n"/>
      <c r="D134" s="13" t="n"/>
      <c r="E134" s="22" t="n"/>
      <c r="F134" s="22" t="n"/>
      <c r="G134" s="8" t="n"/>
      <c r="H134" s="21">
        <f>IF($A134="","",IF(OR($E134="",$F134=""),"",IF($F134&gt;$E134,"Yes","No")))</f>
        <v/>
      </c>
      <c r="I134" s="17">
        <f>IF($A134="","",IF($H134="","",MAX(0,$F134-$E134)))</f>
        <v/>
      </c>
      <c r="J134" s="17">
        <f>IF($A134="","",IF(OR($E134="",$F134=""),"",$F134-$E134))</f>
        <v/>
      </c>
      <c r="K134" s="17">
        <f>IF($A134="","",IFERROR(SUMIFS(Quality!$F$5:$F$204,Quality!$A$5:$A$204,$A134),0))</f>
        <v/>
      </c>
      <c r="L134" s="23">
        <f>IF($A134="","",IF($E134="","",DATE(YEAR($E134),INT((MONTH($E134)-1)/3)*3+1,1)))</f>
        <v/>
      </c>
    </row>
    <row r="135">
      <c r="A135" s="13" t="n"/>
      <c r="B135" s="13" t="n"/>
      <c r="C135" s="13" t="n"/>
      <c r="D135" s="13" t="n"/>
      <c r="E135" s="22" t="n"/>
      <c r="F135" s="22" t="n"/>
      <c r="G135" s="8" t="n"/>
      <c r="H135" s="21">
        <f>IF($A135="","",IF(OR($E135="",$F135=""),"",IF($F135&gt;$E135,"Yes","No")))</f>
        <v/>
      </c>
      <c r="I135" s="17">
        <f>IF($A135="","",IF($H135="","",MAX(0,$F135-$E135)))</f>
        <v/>
      </c>
      <c r="J135" s="17">
        <f>IF($A135="","",IF(OR($E135="",$F135=""),"",$F135-$E135))</f>
        <v/>
      </c>
      <c r="K135" s="17">
        <f>IF($A135="","",IFERROR(SUMIFS(Quality!$F$5:$F$204,Quality!$A$5:$A$204,$A135),0))</f>
        <v/>
      </c>
      <c r="L135" s="23">
        <f>IF($A135="","",IF($E135="","",DATE(YEAR($E135),INT((MONTH($E135)-1)/3)*3+1,1)))</f>
        <v/>
      </c>
    </row>
    <row r="136">
      <c r="A136" s="13" t="n"/>
      <c r="B136" s="13" t="n"/>
      <c r="C136" s="13" t="n"/>
      <c r="D136" s="13" t="n"/>
      <c r="E136" s="22" t="n"/>
      <c r="F136" s="22" t="n"/>
      <c r="G136" s="8" t="n"/>
      <c r="H136" s="21">
        <f>IF($A136="","",IF(OR($E136="",$F136=""),"",IF($F136&gt;$E136,"Yes","No")))</f>
        <v/>
      </c>
      <c r="I136" s="17">
        <f>IF($A136="","",IF($H136="","",MAX(0,$F136-$E136)))</f>
        <v/>
      </c>
      <c r="J136" s="17">
        <f>IF($A136="","",IF(OR($E136="",$F136=""),"",$F136-$E136))</f>
        <v/>
      </c>
      <c r="K136" s="17">
        <f>IF($A136="","",IFERROR(SUMIFS(Quality!$F$5:$F$204,Quality!$A$5:$A$204,$A136),0))</f>
        <v/>
      </c>
      <c r="L136" s="23">
        <f>IF($A136="","",IF($E136="","",DATE(YEAR($E136),INT((MONTH($E136)-1)/3)*3+1,1)))</f>
        <v/>
      </c>
    </row>
    <row r="137">
      <c r="A137" s="13" t="n"/>
      <c r="B137" s="13" t="n"/>
      <c r="C137" s="13" t="n"/>
      <c r="D137" s="13" t="n"/>
      <c r="E137" s="22" t="n"/>
      <c r="F137" s="22" t="n"/>
      <c r="G137" s="8" t="n"/>
      <c r="H137" s="21">
        <f>IF($A137="","",IF(OR($E137="",$F137=""),"",IF($F137&gt;$E137,"Yes","No")))</f>
        <v/>
      </c>
      <c r="I137" s="17">
        <f>IF($A137="","",IF($H137="","",MAX(0,$F137-$E137)))</f>
        <v/>
      </c>
      <c r="J137" s="17">
        <f>IF($A137="","",IF(OR($E137="",$F137=""),"",$F137-$E137))</f>
        <v/>
      </c>
      <c r="K137" s="17">
        <f>IF($A137="","",IFERROR(SUMIFS(Quality!$F$5:$F$204,Quality!$A$5:$A$204,$A137),0))</f>
        <v/>
      </c>
      <c r="L137" s="23">
        <f>IF($A137="","",IF($E137="","",DATE(YEAR($E137),INT((MONTH($E137)-1)/3)*3+1,1)))</f>
        <v/>
      </c>
    </row>
    <row r="138">
      <c r="A138" s="13" t="n"/>
      <c r="B138" s="13" t="n"/>
      <c r="C138" s="13" t="n"/>
      <c r="D138" s="13" t="n"/>
      <c r="E138" s="22" t="n"/>
      <c r="F138" s="22" t="n"/>
      <c r="G138" s="8" t="n"/>
      <c r="H138" s="21">
        <f>IF($A138="","",IF(OR($E138="",$F138=""),"",IF($F138&gt;$E138,"Yes","No")))</f>
        <v/>
      </c>
      <c r="I138" s="17">
        <f>IF($A138="","",IF($H138="","",MAX(0,$F138-$E138)))</f>
        <v/>
      </c>
      <c r="J138" s="17">
        <f>IF($A138="","",IF(OR($E138="",$F138=""),"",$F138-$E138))</f>
        <v/>
      </c>
      <c r="K138" s="17">
        <f>IF($A138="","",IFERROR(SUMIFS(Quality!$F$5:$F$204,Quality!$A$5:$A$204,$A138),0))</f>
        <v/>
      </c>
      <c r="L138" s="23">
        <f>IF($A138="","",IF($E138="","",DATE(YEAR($E138),INT((MONTH($E138)-1)/3)*3+1,1)))</f>
        <v/>
      </c>
    </row>
    <row r="139">
      <c r="A139" s="13" t="n"/>
      <c r="B139" s="13" t="n"/>
      <c r="C139" s="13" t="n"/>
      <c r="D139" s="13" t="n"/>
      <c r="E139" s="22" t="n"/>
      <c r="F139" s="22" t="n"/>
      <c r="G139" s="8" t="n"/>
      <c r="H139" s="21">
        <f>IF($A139="","",IF(OR($E139="",$F139=""),"",IF($F139&gt;$E139,"Yes","No")))</f>
        <v/>
      </c>
      <c r="I139" s="17">
        <f>IF($A139="","",IF($H139="","",MAX(0,$F139-$E139)))</f>
        <v/>
      </c>
      <c r="J139" s="17">
        <f>IF($A139="","",IF(OR($E139="",$F139=""),"",$F139-$E139))</f>
        <v/>
      </c>
      <c r="K139" s="17">
        <f>IF($A139="","",IFERROR(SUMIFS(Quality!$F$5:$F$204,Quality!$A$5:$A$204,$A139),0))</f>
        <v/>
      </c>
      <c r="L139" s="23">
        <f>IF($A139="","",IF($E139="","",DATE(YEAR($E139),INT((MONTH($E139)-1)/3)*3+1,1)))</f>
        <v/>
      </c>
    </row>
    <row r="140">
      <c r="A140" s="13" t="n"/>
      <c r="B140" s="13" t="n"/>
      <c r="C140" s="13" t="n"/>
      <c r="D140" s="13" t="n"/>
      <c r="E140" s="22" t="n"/>
      <c r="F140" s="22" t="n"/>
      <c r="G140" s="8" t="n"/>
      <c r="H140" s="21">
        <f>IF($A140="","",IF(OR($E140="",$F140=""),"",IF($F140&gt;$E140,"Yes","No")))</f>
        <v/>
      </c>
      <c r="I140" s="17">
        <f>IF($A140="","",IF($H140="","",MAX(0,$F140-$E140)))</f>
        <v/>
      </c>
      <c r="J140" s="17">
        <f>IF($A140="","",IF(OR($E140="",$F140=""),"",$F140-$E140))</f>
        <v/>
      </c>
      <c r="K140" s="17">
        <f>IF($A140="","",IFERROR(SUMIFS(Quality!$F$5:$F$204,Quality!$A$5:$A$204,$A140),0))</f>
        <v/>
      </c>
      <c r="L140" s="23">
        <f>IF($A140="","",IF($E140="","",DATE(YEAR($E140),INT((MONTH($E140)-1)/3)*3+1,1)))</f>
        <v/>
      </c>
    </row>
    <row r="141">
      <c r="A141" s="13" t="n"/>
      <c r="B141" s="13" t="n"/>
      <c r="C141" s="13" t="n"/>
      <c r="D141" s="13" t="n"/>
      <c r="E141" s="22" t="n"/>
      <c r="F141" s="22" t="n"/>
      <c r="G141" s="8" t="n"/>
      <c r="H141" s="21">
        <f>IF($A141="","",IF(OR($E141="",$F141=""),"",IF($F141&gt;$E141,"Yes","No")))</f>
        <v/>
      </c>
      <c r="I141" s="17">
        <f>IF($A141="","",IF($H141="","",MAX(0,$F141-$E141)))</f>
        <v/>
      </c>
      <c r="J141" s="17">
        <f>IF($A141="","",IF(OR($E141="",$F141=""),"",$F141-$E141))</f>
        <v/>
      </c>
      <c r="K141" s="17">
        <f>IF($A141="","",IFERROR(SUMIFS(Quality!$F$5:$F$204,Quality!$A$5:$A$204,$A141),0))</f>
        <v/>
      </c>
      <c r="L141" s="23">
        <f>IF($A141="","",IF($E141="","",DATE(YEAR($E141),INT((MONTH($E141)-1)/3)*3+1,1)))</f>
        <v/>
      </c>
    </row>
    <row r="142">
      <c r="A142" s="13" t="n"/>
      <c r="B142" s="13" t="n"/>
      <c r="C142" s="13" t="n"/>
      <c r="D142" s="13" t="n"/>
      <c r="E142" s="22" t="n"/>
      <c r="F142" s="22" t="n"/>
      <c r="G142" s="8" t="n"/>
      <c r="H142" s="21">
        <f>IF($A142="","",IF(OR($E142="",$F142=""),"",IF($F142&gt;$E142,"Yes","No")))</f>
        <v/>
      </c>
      <c r="I142" s="17">
        <f>IF($A142="","",IF($H142="","",MAX(0,$F142-$E142)))</f>
        <v/>
      </c>
      <c r="J142" s="17">
        <f>IF($A142="","",IF(OR($E142="",$F142=""),"",$F142-$E142))</f>
        <v/>
      </c>
      <c r="K142" s="17">
        <f>IF($A142="","",IFERROR(SUMIFS(Quality!$F$5:$F$204,Quality!$A$5:$A$204,$A142),0))</f>
        <v/>
      </c>
      <c r="L142" s="23">
        <f>IF($A142="","",IF($E142="","",DATE(YEAR($E142),INT((MONTH($E142)-1)/3)*3+1,1)))</f>
        <v/>
      </c>
    </row>
    <row r="143">
      <c r="A143" s="13" t="n"/>
      <c r="B143" s="13" t="n"/>
      <c r="C143" s="13" t="n"/>
      <c r="D143" s="13" t="n"/>
      <c r="E143" s="22" t="n"/>
      <c r="F143" s="22" t="n"/>
      <c r="G143" s="8" t="n"/>
      <c r="H143" s="21">
        <f>IF($A143="","",IF(OR($E143="",$F143=""),"",IF($F143&gt;$E143,"Yes","No")))</f>
        <v/>
      </c>
      <c r="I143" s="17">
        <f>IF($A143="","",IF($H143="","",MAX(0,$F143-$E143)))</f>
        <v/>
      </c>
      <c r="J143" s="17">
        <f>IF($A143="","",IF(OR($E143="",$F143=""),"",$F143-$E143))</f>
        <v/>
      </c>
      <c r="K143" s="17">
        <f>IF($A143="","",IFERROR(SUMIFS(Quality!$F$5:$F$204,Quality!$A$5:$A$204,$A143),0))</f>
        <v/>
      </c>
      <c r="L143" s="23">
        <f>IF($A143="","",IF($E143="","",DATE(YEAR($E143),INT((MONTH($E143)-1)/3)*3+1,1)))</f>
        <v/>
      </c>
    </row>
    <row r="144">
      <c r="A144" s="13" t="n"/>
      <c r="B144" s="13" t="n"/>
      <c r="C144" s="13" t="n"/>
      <c r="D144" s="13" t="n"/>
      <c r="E144" s="22" t="n"/>
      <c r="F144" s="22" t="n"/>
      <c r="G144" s="8" t="n"/>
      <c r="H144" s="21">
        <f>IF($A144="","",IF(OR($E144="",$F144=""),"",IF($F144&gt;$E144,"Yes","No")))</f>
        <v/>
      </c>
      <c r="I144" s="17">
        <f>IF($A144="","",IF($H144="","",MAX(0,$F144-$E144)))</f>
        <v/>
      </c>
      <c r="J144" s="17">
        <f>IF($A144="","",IF(OR($E144="",$F144=""),"",$F144-$E144))</f>
        <v/>
      </c>
      <c r="K144" s="17">
        <f>IF($A144="","",IFERROR(SUMIFS(Quality!$F$5:$F$204,Quality!$A$5:$A$204,$A144),0))</f>
        <v/>
      </c>
      <c r="L144" s="23">
        <f>IF($A144="","",IF($E144="","",DATE(YEAR($E144),INT((MONTH($E144)-1)/3)*3+1,1)))</f>
        <v/>
      </c>
    </row>
    <row r="145">
      <c r="A145" s="13" t="n"/>
      <c r="B145" s="13" t="n"/>
      <c r="C145" s="13" t="n"/>
      <c r="D145" s="13" t="n"/>
      <c r="E145" s="22" t="n"/>
      <c r="F145" s="22" t="n"/>
      <c r="G145" s="8" t="n"/>
      <c r="H145" s="21">
        <f>IF($A145="","",IF(OR($E145="",$F145=""),"",IF($F145&gt;$E145,"Yes","No")))</f>
        <v/>
      </c>
      <c r="I145" s="17">
        <f>IF($A145="","",IF($H145="","",MAX(0,$F145-$E145)))</f>
        <v/>
      </c>
      <c r="J145" s="17">
        <f>IF($A145="","",IF(OR($E145="",$F145=""),"",$F145-$E145))</f>
        <v/>
      </c>
      <c r="K145" s="17">
        <f>IF($A145="","",IFERROR(SUMIFS(Quality!$F$5:$F$204,Quality!$A$5:$A$204,$A145),0))</f>
        <v/>
      </c>
      <c r="L145" s="23">
        <f>IF($A145="","",IF($E145="","",DATE(YEAR($E145),INT((MONTH($E145)-1)/3)*3+1,1)))</f>
        <v/>
      </c>
    </row>
    <row r="146">
      <c r="A146" s="13" t="n"/>
      <c r="B146" s="13" t="n"/>
      <c r="C146" s="13" t="n"/>
      <c r="D146" s="13" t="n"/>
      <c r="E146" s="22" t="n"/>
      <c r="F146" s="22" t="n"/>
      <c r="G146" s="8" t="n"/>
      <c r="H146" s="21">
        <f>IF($A146="","",IF(OR($E146="",$F146=""),"",IF($F146&gt;$E146,"Yes","No")))</f>
        <v/>
      </c>
      <c r="I146" s="17">
        <f>IF($A146="","",IF($H146="","",MAX(0,$F146-$E146)))</f>
        <v/>
      </c>
      <c r="J146" s="17">
        <f>IF($A146="","",IF(OR($E146="",$F146=""),"",$F146-$E146))</f>
        <v/>
      </c>
      <c r="K146" s="17">
        <f>IF($A146="","",IFERROR(SUMIFS(Quality!$F$5:$F$204,Quality!$A$5:$A$204,$A146),0))</f>
        <v/>
      </c>
      <c r="L146" s="23">
        <f>IF($A146="","",IF($E146="","",DATE(YEAR($E146),INT((MONTH($E146)-1)/3)*3+1,1)))</f>
        <v/>
      </c>
    </row>
    <row r="147">
      <c r="A147" s="13" t="n"/>
      <c r="B147" s="13" t="n"/>
      <c r="C147" s="13" t="n"/>
      <c r="D147" s="13" t="n"/>
      <c r="E147" s="22" t="n"/>
      <c r="F147" s="22" t="n"/>
      <c r="G147" s="8" t="n"/>
      <c r="H147" s="21">
        <f>IF($A147="","",IF(OR($E147="",$F147=""),"",IF($F147&gt;$E147,"Yes","No")))</f>
        <v/>
      </c>
      <c r="I147" s="17">
        <f>IF($A147="","",IF($H147="","",MAX(0,$F147-$E147)))</f>
        <v/>
      </c>
      <c r="J147" s="17">
        <f>IF($A147="","",IF(OR($E147="",$F147=""),"",$F147-$E147))</f>
        <v/>
      </c>
      <c r="K147" s="17">
        <f>IF($A147="","",IFERROR(SUMIFS(Quality!$F$5:$F$204,Quality!$A$5:$A$204,$A147),0))</f>
        <v/>
      </c>
      <c r="L147" s="23">
        <f>IF($A147="","",IF($E147="","",DATE(YEAR($E147),INT((MONTH($E147)-1)/3)*3+1,1)))</f>
        <v/>
      </c>
    </row>
    <row r="148">
      <c r="A148" s="13" t="n"/>
      <c r="B148" s="13" t="n"/>
      <c r="C148" s="13" t="n"/>
      <c r="D148" s="13" t="n"/>
      <c r="E148" s="22" t="n"/>
      <c r="F148" s="22" t="n"/>
      <c r="G148" s="8" t="n"/>
      <c r="H148" s="21">
        <f>IF($A148="","",IF(OR($E148="",$F148=""),"",IF($F148&gt;$E148,"Yes","No")))</f>
        <v/>
      </c>
      <c r="I148" s="17">
        <f>IF($A148="","",IF($H148="","",MAX(0,$F148-$E148)))</f>
        <v/>
      </c>
      <c r="J148" s="17">
        <f>IF($A148="","",IF(OR($E148="",$F148=""),"",$F148-$E148))</f>
        <v/>
      </c>
      <c r="K148" s="17">
        <f>IF($A148="","",IFERROR(SUMIFS(Quality!$F$5:$F$204,Quality!$A$5:$A$204,$A148),0))</f>
        <v/>
      </c>
      <c r="L148" s="23">
        <f>IF($A148="","",IF($E148="","",DATE(YEAR($E148),INT((MONTH($E148)-1)/3)*3+1,1)))</f>
        <v/>
      </c>
    </row>
    <row r="149">
      <c r="A149" s="13" t="n"/>
      <c r="B149" s="13" t="n"/>
      <c r="C149" s="13" t="n"/>
      <c r="D149" s="13" t="n"/>
      <c r="E149" s="22" t="n"/>
      <c r="F149" s="22" t="n"/>
      <c r="G149" s="8" t="n"/>
      <c r="H149" s="21">
        <f>IF($A149="","",IF(OR($E149="",$F149=""),"",IF($F149&gt;$E149,"Yes","No")))</f>
        <v/>
      </c>
      <c r="I149" s="17">
        <f>IF($A149="","",IF($H149="","",MAX(0,$F149-$E149)))</f>
        <v/>
      </c>
      <c r="J149" s="17">
        <f>IF($A149="","",IF(OR($E149="",$F149=""),"",$F149-$E149))</f>
        <v/>
      </c>
      <c r="K149" s="17">
        <f>IF($A149="","",IFERROR(SUMIFS(Quality!$F$5:$F$204,Quality!$A$5:$A$204,$A149),0))</f>
        <v/>
      </c>
      <c r="L149" s="23">
        <f>IF($A149="","",IF($E149="","",DATE(YEAR($E149),INT((MONTH($E149)-1)/3)*3+1,1)))</f>
        <v/>
      </c>
    </row>
    <row r="150">
      <c r="A150" s="13" t="n"/>
      <c r="B150" s="13" t="n"/>
      <c r="C150" s="13" t="n"/>
      <c r="D150" s="13" t="n"/>
      <c r="E150" s="22" t="n"/>
      <c r="F150" s="22" t="n"/>
      <c r="G150" s="8" t="n"/>
      <c r="H150" s="21">
        <f>IF($A150="","",IF(OR($E150="",$F150=""),"",IF($F150&gt;$E150,"Yes","No")))</f>
        <v/>
      </c>
      <c r="I150" s="17">
        <f>IF($A150="","",IF($H150="","",MAX(0,$F150-$E150)))</f>
        <v/>
      </c>
      <c r="J150" s="17">
        <f>IF($A150="","",IF(OR($E150="",$F150=""),"",$F150-$E150))</f>
        <v/>
      </c>
      <c r="K150" s="17">
        <f>IF($A150="","",IFERROR(SUMIFS(Quality!$F$5:$F$204,Quality!$A$5:$A$204,$A150),0))</f>
        <v/>
      </c>
      <c r="L150" s="23">
        <f>IF($A150="","",IF($E150="","",DATE(YEAR($E150),INT((MONTH($E150)-1)/3)*3+1,1)))</f>
        <v/>
      </c>
    </row>
    <row r="151">
      <c r="A151" s="13" t="n"/>
      <c r="B151" s="13" t="n"/>
      <c r="C151" s="13" t="n"/>
      <c r="D151" s="13" t="n"/>
      <c r="E151" s="22" t="n"/>
      <c r="F151" s="22" t="n"/>
      <c r="G151" s="8" t="n"/>
      <c r="H151" s="21">
        <f>IF($A151="","",IF(OR($E151="",$F151=""),"",IF($F151&gt;$E151,"Yes","No")))</f>
        <v/>
      </c>
      <c r="I151" s="17">
        <f>IF($A151="","",IF($H151="","",MAX(0,$F151-$E151)))</f>
        <v/>
      </c>
      <c r="J151" s="17">
        <f>IF($A151="","",IF(OR($E151="",$F151=""),"",$F151-$E151))</f>
        <v/>
      </c>
      <c r="K151" s="17">
        <f>IF($A151="","",IFERROR(SUMIFS(Quality!$F$5:$F$204,Quality!$A$5:$A$204,$A151),0))</f>
        <v/>
      </c>
      <c r="L151" s="23">
        <f>IF($A151="","",IF($E151="","",DATE(YEAR($E151),INT((MONTH($E151)-1)/3)*3+1,1)))</f>
        <v/>
      </c>
    </row>
    <row r="152">
      <c r="A152" s="13" t="n"/>
      <c r="B152" s="13" t="n"/>
      <c r="C152" s="13" t="n"/>
      <c r="D152" s="13" t="n"/>
      <c r="E152" s="22" t="n"/>
      <c r="F152" s="22" t="n"/>
      <c r="G152" s="8" t="n"/>
      <c r="H152" s="21">
        <f>IF($A152="","",IF(OR($E152="",$F152=""),"",IF($F152&gt;$E152,"Yes","No")))</f>
        <v/>
      </c>
      <c r="I152" s="17">
        <f>IF($A152="","",IF($H152="","",MAX(0,$F152-$E152)))</f>
        <v/>
      </c>
      <c r="J152" s="17">
        <f>IF($A152="","",IF(OR($E152="",$F152=""),"",$F152-$E152))</f>
        <v/>
      </c>
      <c r="K152" s="17">
        <f>IF($A152="","",IFERROR(SUMIFS(Quality!$F$5:$F$204,Quality!$A$5:$A$204,$A152),0))</f>
        <v/>
      </c>
      <c r="L152" s="23">
        <f>IF($A152="","",IF($E152="","",DATE(YEAR($E152),INT((MONTH($E152)-1)/3)*3+1,1)))</f>
        <v/>
      </c>
    </row>
    <row r="153">
      <c r="A153" s="13" t="n"/>
      <c r="B153" s="13" t="n"/>
      <c r="C153" s="13" t="n"/>
      <c r="D153" s="13" t="n"/>
      <c r="E153" s="22" t="n"/>
      <c r="F153" s="22" t="n"/>
      <c r="G153" s="8" t="n"/>
      <c r="H153" s="21">
        <f>IF($A153="","",IF(OR($E153="",$F153=""),"",IF($F153&gt;$E153,"Yes","No")))</f>
        <v/>
      </c>
      <c r="I153" s="17">
        <f>IF($A153="","",IF($H153="","",MAX(0,$F153-$E153)))</f>
        <v/>
      </c>
      <c r="J153" s="17">
        <f>IF($A153="","",IF(OR($E153="",$F153=""),"",$F153-$E153))</f>
        <v/>
      </c>
      <c r="K153" s="17">
        <f>IF($A153="","",IFERROR(SUMIFS(Quality!$F$5:$F$204,Quality!$A$5:$A$204,$A153),0))</f>
        <v/>
      </c>
      <c r="L153" s="23">
        <f>IF($A153="","",IF($E153="","",DATE(YEAR($E153),INT((MONTH($E153)-1)/3)*3+1,1)))</f>
        <v/>
      </c>
    </row>
    <row r="154">
      <c r="A154" s="13" t="n"/>
      <c r="B154" s="13" t="n"/>
      <c r="C154" s="13" t="n"/>
      <c r="D154" s="13" t="n"/>
      <c r="E154" s="22" t="n"/>
      <c r="F154" s="22" t="n"/>
      <c r="G154" s="8" t="n"/>
      <c r="H154" s="21">
        <f>IF($A154="","",IF(OR($E154="",$F154=""),"",IF($F154&gt;$E154,"Yes","No")))</f>
        <v/>
      </c>
      <c r="I154" s="17">
        <f>IF($A154="","",IF($H154="","",MAX(0,$F154-$E154)))</f>
        <v/>
      </c>
      <c r="J154" s="17">
        <f>IF($A154="","",IF(OR($E154="",$F154=""),"",$F154-$E154))</f>
        <v/>
      </c>
      <c r="K154" s="17">
        <f>IF($A154="","",IFERROR(SUMIFS(Quality!$F$5:$F$204,Quality!$A$5:$A$204,$A154),0))</f>
        <v/>
      </c>
      <c r="L154" s="23">
        <f>IF($A154="","",IF($E154="","",DATE(YEAR($E154),INT((MONTH($E154)-1)/3)*3+1,1)))</f>
        <v/>
      </c>
    </row>
    <row r="155">
      <c r="A155" s="13" t="n"/>
      <c r="B155" s="13" t="n"/>
      <c r="C155" s="13" t="n"/>
      <c r="D155" s="13" t="n"/>
      <c r="E155" s="22" t="n"/>
      <c r="F155" s="22" t="n"/>
      <c r="G155" s="8" t="n"/>
      <c r="H155" s="21">
        <f>IF($A155="","",IF(OR($E155="",$F155=""),"",IF($F155&gt;$E155,"Yes","No")))</f>
        <v/>
      </c>
      <c r="I155" s="17">
        <f>IF($A155="","",IF($H155="","",MAX(0,$F155-$E155)))</f>
        <v/>
      </c>
      <c r="J155" s="17">
        <f>IF($A155="","",IF(OR($E155="",$F155=""),"",$F155-$E155))</f>
        <v/>
      </c>
      <c r="K155" s="17">
        <f>IF($A155="","",IFERROR(SUMIFS(Quality!$F$5:$F$204,Quality!$A$5:$A$204,$A155),0))</f>
        <v/>
      </c>
      <c r="L155" s="23">
        <f>IF($A155="","",IF($E155="","",DATE(YEAR($E155),INT((MONTH($E155)-1)/3)*3+1,1)))</f>
        <v/>
      </c>
    </row>
    <row r="156">
      <c r="A156" s="13" t="n"/>
      <c r="B156" s="13" t="n"/>
      <c r="C156" s="13" t="n"/>
      <c r="D156" s="13" t="n"/>
      <c r="E156" s="22" t="n"/>
      <c r="F156" s="22" t="n"/>
      <c r="G156" s="8" t="n"/>
      <c r="H156" s="21">
        <f>IF($A156="","",IF(OR($E156="",$F156=""),"",IF($F156&gt;$E156,"Yes","No")))</f>
        <v/>
      </c>
      <c r="I156" s="17">
        <f>IF($A156="","",IF($H156="","",MAX(0,$F156-$E156)))</f>
        <v/>
      </c>
      <c r="J156" s="17">
        <f>IF($A156="","",IF(OR($E156="",$F156=""),"",$F156-$E156))</f>
        <v/>
      </c>
      <c r="K156" s="17">
        <f>IF($A156="","",IFERROR(SUMIFS(Quality!$F$5:$F$204,Quality!$A$5:$A$204,$A156),0))</f>
        <v/>
      </c>
      <c r="L156" s="23">
        <f>IF($A156="","",IF($E156="","",DATE(YEAR($E156),INT((MONTH($E156)-1)/3)*3+1,1)))</f>
        <v/>
      </c>
    </row>
    <row r="157">
      <c r="A157" s="13" t="n"/>
      <c r="B157" s="13" t="n"/>
      <c r="C157" s="13" t="n"/>
      <c r="D157" s="13" t="n"/>
      <c r="E157" s="22" t="n"/>
      <c r="F157" s="22" t="n"/>
      <c r="G157" s="8" t="n"/>
      <c r="H157" s="21">
        <f>IF($A157="","",IF(OR($E157="",$F157=""),"",IF($F157&gt;$E157,"Yes","No")))</f>
        <v/>
      </c>
      <c r="I157" s="17">
        <f>IF($A157="","",IF($H157="","",MAX(0,$F157-$E157)))</f>
        <v/>
      </c>
      <c r="J157" s="17">
        <f>IF($A157="","",IF(OR($E157="",$F157=""),"",$F157-$E157))</f>
        <v/>
      </c>
      <c r="K157" s="17">
        <f>IF($A157="","",IFERROR(SUMIFS(Quality!$F$5:$F$204,Quality!$A$5:$A$204,$A157),0))</f>
        <v/>
      </c>
      <c r="L157" s="23">
        <f>IF($A157="","",IF($E157="","",DATE(YEAR($E157),INT((MONTH($E157)-1)/3)*3+1,1)))</f>
        <v/>
      </c>
    </row>
    <row r="158">
      <c r="A158" s="13" t="n"/>
      <c r="B158" s="13" t="n"/>
      <c r="C158" s="13" t="n"/>
      <c r="D158" s="13" t="n"/>
      <c r="E158" s="22" t="n"/>
      <c r="F158" s="22" t="n"/>
      <c r="G158" s="8" t="n"/>
      <c r="H158" s="21">
        <f>IF($A158="","",IF(OR($E158="",$F158=""),"",IF($F158&gt;$E158,"Yes","No")))</f>
        <v/>
      </c>
      <c r="I158" s="17">
        <f>IF($A158="","",IF($H158="","",MAX(0,$F158-$E158)))</f>
        <v/>
      </c>
      <c r="J158" s="17">
        <f>IF($A158="","",IF(OR($E158="",$F158=""),"",$F158-$E158))</f>
        <v/>
      </c>
      <c r="K158" s="17">
        <f>IF($A158="","",IFERROR(SUMIFS(Quality!$F$5:$F$204,Quality!$A$5:$A$204,$A158),0))</f>
        <v/>
      </c>
      <c r="L158" s="23">
        <f>IF($A158="","",IF($E158="","",DATE(YEAR($E158),INT((MONTH($E158)-1)/3)*3+1,1)))</f>
        <v/>
      </c>
    </row>
    <row r="159">
      <c r="A159" s="13" t="n"/>
      <c r="B159" s="13" t="n"/>
      <c r="C159" s="13" t="n"/>
      <c r="D159" s="13" t="n"/>
      <c r="E159" s="22" t="n"/>
      <c r="F159" s="22" t="n"/>
      <c r="G159" s="8" t="n"/>
      <c r="H159" s="21">
        <f>IF($A159="","",IF(OR($E159="",$F159=""),"",IF($F159&gt;$E159,"Yes","No")))</f>
        <v/>
      </c>
      <c r="I159" s="17">
        <f>IF($A159="","",IF($H159="","",MAX(0,$F159-$E159)))</f>
        <v/>
      </c>
      <c r="J159" s="17">
        <f>IF($A159="","",IF(OR($E159="",$F159=""),"",$F159-$E159))</f>
        <v/>
      </c>
      <c r="K159" s="17">
        <f>IF($A159="","",IFERROR(SUMIFS(Quality!$F$5:$F$204,Quality!$A$5:$A$204,$A159),0))</f>
        <v/>
      </c>
      <c r="L159" s="23">
        <f>IF($A159="","",IF($E159="","",DATE(YEAR($E159),INT((MONTH($E159)-1)/3)*3+1,1)))</f>
        <v/>
      </c>
    </row>
    <row r="160">
      <c r="A160" s="13" t="n"/>
      <c r="B160" s="13" t="n"/>
      <c r="C160" s="13" t="n"/>
      <c r="D160" s="13" t="n"/>
      <c r="E160" s="22" t="n"/>
      <c r="F160" s="22" t="n"/>
      <c r="G160" s="8" t="n"/>
      <c r="H160" s="21">
        <f>IF($A160="","",IF(OR($E160="",$F160=""),"",IF($F160&gt;$E160,"Yes","No")))</f>
        <v/>
      </c>
      <c r="I160" s="17">
        <f>IF($A160="","",IF($H160="","",MAX(0,$F160-$E160)))</f>
        <v/>
      </c>
      <c r="J160" s="17">
        <f>IF($A160="","",IF(OR($E160="",$F160=""),"",$F160-$E160))</f>
        <v/>
      </c>
      <c r="K160" s="17">
        <f>IF($A160="","",IFERROR(SUMIFS(Quality!$F$5:$F$204,Quality!$A$5:$A$204,$A160),0))</f>
        <v/>
      </c>
      <c r="L160" s="23">
        <f>IF($A160="","",IF($E160="","",DATE(YEAR($E160),INT((MONTH($E160)-1)/3)*3+1,1)))</f>
        <v/>
      </c>
    </row>
    <row r="161">
      <c r="A161" s="13" t="n"/>
      <c r="B161" s="13" t="n"/>
      <c r="C161" s="13" t="n"/>
      <c r="D161" s="13" t="n"/>
      <c r="E161" s="22" t="n"/>
      <c r="F161" s="22" t="n"/>
      <c r="G161" s="8" t="n"/>
      <c r="H161" s="21">
        <f>IF($A161="","",IF(OR($E161="",$F161=""),"",IF($F161&gt;$E161,"Yes","No")))</f>
        <v/>
      </c>
      <c r="I161" s="17">
        <f>IF($A161="","",IF($H161="","",MAX(0,$F161-$E161)))</f>
        <v/>
      </c>
      <c r="J161" s="17">
        <f>IF($A161="","",IF(OR($E161="",$F161=""),"",$F161-$E161))</f>
        <v/>
      </c>
      <c r="K161" s="17">
        <f>IF($A161="","",IFERROR(SUMIFS(Quality!$F$5:$F$204,Quality!$A$5:$A$204,$A161),0))</f>
        <v/>
      </c>
      <c r="L161" s="23">
        <f>IF($A161="","",IF($E161="","",DATE(YEAR($E161),INT((MONTH($E161)-1)/3)*3+1,1)))</f>
        <v/>
      </c>
    </row>
    <row r="162">
      <c r="A162" s="13" t="n"/>
      <c r="B162" s="13" t="n"/>
      <c r="C162" s="13" t="n"/>
      <c r="D162" s="13" t="n"/>
      <c r="E162" s="22" t="n"/>
      <c r="F162" s="22" t="n"/>
      <c r="G162" s="8" t="n"/>
      <c r="H162" s="21">
        <f>IF($A162="","",IF(OR($E162="",$F162=""),"",IF($F162&gt;$E162,"Yes","No")))</f>
        <v/>
      </c>
      <c r="I162" s="17">
        <f>IF($A162="","",IF($H162="","",MAX(0,$F162-$E162)))</f>
        <v/>
      </c>
      <c r="J162" s="17">
        <f>IF($A162="","",IF(OR($E162="",$F162=""),"",$F162-$E162))</f>
        <v/>
      </c>
      <c r="K162" s="17">
        <f>IF($A162="","",IFERROR(SUMIFS(Quality!$F$5:$F$204,Quality!$A$5:$A$204,$A162),0))</f>
        <v/>
      </c>
      <c r="L162" s="23">
        <f>IF($A162="","",IF($E162="","",DATE(YEAR($E162),INT((MONTH($E162)-1)/3)*3+1,1)))</f>
        <v/>
      </c>
    </row>
    <row r="163">
      <c r="A163" s="13" t="n"/>
      <c r="B163" s="13" t="n"/>
      <c r="C163" s="13" t="n"/>
      <c r="D163" s="13" t="n"/>
      <c r="E163" s="22" t="n"/>
      <c r="F163" s="22" t="n"/>
      <c r="G163" s="8" t="n"/>
      <c r="H163" s="21">
        <f>IF($A163="","",IF(OR($E163="",$F163=""),"",IF($F163&gt;$E163,"Yes","No")))</f>
        <v/>
      </c>
      <c r="I163" s="17">
        <f>IF($A163="","",IF($H163="","",MAX(0,$F163-$E163)))</f>
        <v/>
      </c>
      <c r="J163" s="17">
        <f>IF($A163="","",IF(OR($E163="",$F163=""),"",$F163-$E163))</f>
        <v/>
      </c>
      <c r="K163" s="17">
        <f>IF($A163="","",IFERROR(SUMIFS(Quality!$F$5:$F$204,Quality!$A$5:$A$204,$A163),0))</f>
        <v/>
      </c>
      <c r="L163" s="23">
        <f>IF($A163="","",IF($E163="","",DATE(YEAR($E163),INT((MONTH($E163)-1)/3)*3+1,1)))</f>
        <v/>
      </c>
    </row>
    <row r="164">
      <c r="A164" s="13" t="n"/>
      <c r="B164" s="13" t="n"/>
      <c r="C164" s="13" t="n"/>
      <c r="D164" s="13" t="n"/>
      <c r="E164" s="22" t="n"/>
      <c r="F164" s="22" t="n"/>
      <c r="G164" s="8" t="n"/>
      <c r="H164" s="21">
        <f>IF($A164="","",IF(OR($E164="",$F164=""),"",IF($F164&gt;$E164,"Yes","No")))</f>
        <v/>
      </c>
      <c r="I164" s="17">
        <f>IF($A164="","",IF($H164="","",MAX(0,$F164-$E164)))</f>
        <v/>
      </c>
      <c r="J164" s="17">
        <f>IF($A164="","",IF(OR($E164="",$F164=""),"",$F164-$E164))</f>
        <v/>
      </c>
      <c r="K164" s="17">
        <f>IF($A164="","",IFERROR(SUMIFS(Quality!$F$5:$F$204,Quality!$A$5:$A$204,$A164),0))</f>
        <v/>
      </c>
      <c r="L164" s="23">
        <f>IF($A164="","",IF($E164="","",DATE(YEAR($E164),INT((MONTH($E164)-1)/3)*3+1,1)))</f>
        <v/>
      </c>
    </row>
    <row r="165">
      <c r="A165" s="13" t="n"/>
      <c r="B165" s="13" t="n"/>
      <c r="C165" s="13" t="n"/>
      <c r="D165" s="13" t="n"/>
      <c r="E165" s="22" t="n"/>
      <c r="F165" s="22" t="n"/>
      <c r="G165" s="8" t="n"/>
      <c r="H165" s="21">
        <f>IF($A165="","",IF(OR($E165="",$F165=""),"",IF($F165&gt;$E165,"Yes","No")))</f>
        <v/>
      </c>
      <c r="I165" s="17">
        <f>IF($A165="","",IF($H165="","",MAX(0,$F165-$E165)))</f>
        <v/>
      </c>
      <c r="J165" s="17">
        <f>IF($A165="","",IF(OR($E165="",$F165=""),"",$F165-$E165))</f>
        <v/>
      </c>
      <c r="K165" s="17">
        <f>IF($A165="","",IFERROR(SUMIFS(Quality!$F$5:$F$204,Quality!$A$5:$A$204,$A165),0))</f>
        <v/>
      </c>
      <c r="L165" s="23">
        <f>IF($A165="","",IF($E165="","",DATE(YEAR($E165),INT((MONTH($E165)-1)/3)*3+1,1)))</f>
        <v/>
      </c>
    </row>
    <row r="166">
      <c r="A166" s="13" t="n"/>
      <c r="B166" s="13" t="n"/>
      <c r="C166" s="13" t="n"/>
      <c r="D166" s="13" t="n"/>
      <c r="E166" s="22" t="n"/>
      <c r="F166" s="22" t="n"/>
      <c r="G166" s="8" t="n"/>
      <c r="H166" s="21">
        <f>IF($A166="","",IF(OR($E166="",$F166=""),"",IF($F166&gt;$E166,"Yes","No")))</f>
        <v/>
      </c>
      <c r="I166" s="17">
        <f>IF($A166="","",IF($H166="","",MAX(0,$F166-$E166)))</f>
        <v/>
      </c>
      <c r="J166" s="17">
        <f>IF($A166="","",IF(OR($E166="",$F166=""),"",$F166-$E166))</f>
        <v/>
      </c>
      <c r="K166" s="17">
        <f>IF($A166="","",IFERROR(SUMIFS(Quality!$F$5:$F$204,Quality!$A$5:$A$204,$A166),0))</f>
        <v/>
      </c>
      <c r="L166" s="23">
        <f>IF($A166="","",IF($E166="","",DATE(YEAR($E166),INT((MONTH($E166)-1)/3)*3+1,1)))</f>
        <v/>
      </c>
    </row>
    <row r="167">
      <c r="A167" s="13" t="n"/>
      <c r="B167" s="13" t="n"/>
      <c r="C167" s="13" t="n"/>
      <c r="D167" s="13" t="n"/>
      <c r="E167" s="22" t="n"/>
      <c r="F167" s="22" t="n"/>
      <c r="G167" s="8" t="n"/>
      <c r="H167" s="21">
        <f>IF($A167="","",IF(OR($E167="",$F167=""),"",IF($F167&gt;$E167,"Yes","No")))</f>
        <v/>
      </c>
      <c r="I167" s="17">
        <f>IF($A167="","",IF($H167="","",MAX(0,$F167-$E167)))</f>
        <v/>
      </c>
      <c r="J167" s="17">
        <f>IF($A167="","",IF(OR($E167="",$F167=""),"",$F167-$E167))</f>
        <v/>
      </c>
      <c r="K167" s="17">
        <f>IF($A167="","",IFERROR(SUMIFS(Quality!$F$5:$F$204,Quality!$A$5:$A$204,$A167),0))</f>
        <v/>
      </c>
      <c r="L167" s="23">
        <f>IF($A167="","",IF($E167="","",DATE(YEAR($E167),INT((MONTH($E167)-1)/3)*3+1,1)))</f>
        <v/>
      </c>
    </row>
    <row r="168">
      <c r="A168" s="13" t="n"/>
      <c r="B168" s="13" t="n"/>
      <c r="C168" s="13" t="n"/>
      <c r="D168" s="13" t="n"/>
      <c r="E168" s="22" t="n"/>
      <c r="F168" s="22" t="n"/>
      <c r="G168" s="8" t="n"/>
      <c r="H168" s="21">
        <f>IF($A168="","",IF(OR($E168="",$F168=""),"",IF($F168&gt;$E168,"Yes","No")))</f>
        <v/>
      </c>
      <c r="I168" s="17">
        <f>IF($A168="","",IF($H168="","",MAX(0,$F168-$E168)))</f>
        <v/>
      </c>
      <c r="J168" s="17">
        <f>IF($A168="","",IF(OR($E168="",$F168=""),"",$F168-$E168))</f>
        <v/>
      </c>
      <c r="K168" s="17">
        <f>IF($A168="","",IFERROR(SUMIFS(Quality!$F$5:$F$204,Quality!$A$5:$A$204,$A168),0))</f>
        <v/>
      </c>
      <c r="L168" s="23">
        <f>IF($A168="","",IF($E168="","",DATE(YEAR($E168),INT((MONTH($E168)-1)/3)*3+1,1)))</f>
        <v/>
      </c>
    </row>
    <row r="169">
      <c r="A169" s="13" t="n"/>
      <c r="B169" s="13" t="n"/>
      <c r="C169" s="13" t="n"/>
      <c r="D169" s="13" t="n"/>
      <c r="E169" s="22" t="n"/>
      <c r="F169" s="22" t="n"/>
      <c r="G169" s="8" t="n"/>
      <c r="H169" s="21">
        <f>IF($A169="","",IF(OR($E169="",$F169=""),"",IF($F169&gt;$E169,"Yes","No")))</f>
        <v/>
      </c>
      <c r="I169" s="17">
        <f>IF($A169="","",IF($H169="","",MAX(0,$F169-$E169)))</f>
        <v/>
      </c>
      <c r="J169" s="17">
        <f>IF($A169="","",IF(OR($E169="",$F169=""),"",$F169-$E169))</f>
        <v/>
      </c>
      <c r="K169" s="17">
        <f>IF($A169="","",IFERROR(SUMIFS(Quality!$F$5:$F$204,Quality!$A$5:$A$204,$A169),0))</f>
        <v/>
      </c>
      <c r="L169" s="23">
        <f>IF($A169="","",IF($E169="","",DATE(YEAR($E169),INT((MONTH($E169)-1)/3)*3+1,1)))</f>
        <v/>
      </c>
    </row>
    <row r="170">
      <c r="A170" s="13" t="n"/>
      <c r="B170" s="13" t="n"/>
      <c r="C170" s="13" t="n"/>
      <c r="D170" s="13" t="n"/>
      <c r="E170" s="22" t="n"/>
      <c r="F170" s="22" t="n"/>
      <c r="G170" s="8" t="n"/>
      <c r="H170" s="21">
        <f>IF($A170="","",IF(OR($E170="",$F170=""),"",IF($F170&gt;$E170,"Yes","No")))</f>
        <v/>
      </c>
      <c r="I170" s="17">
        <f>IF($A170="","",IF($H170="","",MAX(0,$F170-$E170)))</f>
        <v/>
      </c>
      <c r="J170" s="17">
        <f>IF($A170="","",IF(OR($E170="",$F170=""),"",$F170-$E170))</f>
        <v/>
      </c>
      <c r="K170" s="17">
        <f>IF($A170="","",IFERROR(SUMIFS(Quality!$F$5:$F$204,Quality!$A$5:$A$204,$A170),0))</f>
        <v/>
      </c>
      <c r="L170" s="23">
        <f>IF($A170="","",IF($E170="","",DATE(YEAR($E170),INT((MONTH($E170)-1)/3)*3+1,1)))</f>
        <v/>
      </c>
    </row>
    <row r="171">
      <c r="A171" s="13" t="n"/>
      <c r="B171" s="13" t="n"/>
      <c r="C171" s="13" t="n"/>
      <c r="D171" s="13" t="n"/>
      <c r="E171" s="22" t="n"/>
      <c r="F171" s="22" t="n"/>
      <c r="G171" s="8" t="n"/>
      <c r="H171" s="21">
        <f>IF($A171="","",IF(OR($E171="",$F171=""),"",IF($F171&gt;$E171,"Yes","No")))</f>
        <v/>
      </c>
      <c r="I171" s="17">
        <f>IF($A171="","",IF($H171="","",MAX(0,$F171-$E171)))</f>
        <v/>
      </c>
      <c r="J171" s="17">
        <f>IF($A171="","",IF(OR($E171="",$F171=""),"",$F171-$E171))</f>
        <v/>
      </c>
      <c r="K171" s="17">
        <f>IF($A171="","",IFERROR(SUMIFS(Quality!$F$5:$F$204,Quality!$A$5:$A$204,$A171),0))</f>
        <v/>
      </c>
      <c r="L171" s="23">
        <f>IF($A171="","",IF($E171="","",DATE(YEAR($E171),INT((MONTH($E171)-1)/3)*3+1,1)))</f>
        <v/>
      </c>
    </row>
    <row r="172">
      <c r="A172" s="13" t="n"/>
      <c r="B172" s="13" t="n"/>
      <c r="C172" s="13" t="n"/>
      <c r="D172" s="13" t="n"/>
      <c r="E172" s="22" t="n"/>
      <c r="F172" s="22" t="n"/>
      <c r="G172" s="8" t="n"/>
      <c r="H172" s="21">
        <f>IF($A172="","",IF(OR($E172="",$F172=""),"",IF($F172&gt;$E172,"Yes","No")))</f>
        <v/>
      </c>
      <c r="I172" s="17">
        <f>IF($A172="","",IF($H172="","",MAX(0,$F172-$E172)))</f>
        <v/>
      </c>
      <c r="J172" s="17">
        <f>IF($A172="","",IF(OR($E172="",$F172=""),"",$F172-$E172))</f>
        <v/>
      </c>
      <c r="K172" s="17">
        <f>IF($A172="","",IFERROR(SUMIFS(Quality!$F$5:$F$204,Quality!$A$5:$A$204,$A172),0))</f>
        <v/>
      </c>
      <c r="L172" s="23">
        <f>IF($A172="","",IF($E172="","",DATE(YEAR($E172),INT((MONTH($E172)-1)/3)*3+1,1)))</f>
        <v/>
      </c>
    </row>
    <row r="173">
      <c r="A173" s="13" t="n"/>
      <c r="B173" s="13" t="n"/>
      <c r="C173" s="13" t="n"/>
      <c r="D173" s="13" t="n"/>
      <c r="E173" s="22" t="n"/>
      <c r="F173" s="22" t="n"/>
      <c r="G173" s="8" t="n"/>
      <c r="H173" s="21">
        <f>IF($A173="","",IF(OR($E173="",$F173=""),"",IF($F173&gt;$E173,"Yes","No")))</f>
        <v/>
      </c>
      <c r="I173" s="17">
        <f>IF($A173="","",IF($H173="","",MAX(0,$F173-$E173)))</f>
        <v/>
      </c>
      <c r="J173" s="17">
        <f>IF($A173="","",IF(OR($E173="",$F173=""),"",$F173-$E173))</f>
        <v/>
      </c>
      <c r="K173" s="17">
        <f>IF($A173="","",IFERROR(SUMIFS(Quality!$F$5:$F$204,Quality!$A$5:$A$204,$A173),0))</f>
        <v/>
      </c>
      <c r="L173" s="23">
        <f>IF($A173="","",IF($E173="","",DATE(YEAR($E173),INT((MONTH($E173)-1)/3)*3+1,1)))</f>
        <v/>
      </c>
    </row>
    <row r="174">
      <c r="A174" s="13" t="n"/>
      <c r="B174" s="13" t="n"/>
      <c r="C174" s="13" t="n"/>
      <c r="D174" s="13" t="n"/>
      <c r="E174" s="22" t="n"/>
      <c r="F174" s="22" t="n"/>
      <c r="G174" s="8" t="n"/>
      <c r="H174" s="21">
        <f>IF($A174="","",IF(OR($E174="",$F174=""),"",IF($F174&gt;$E174,"Yes","No")))</f>
        <v/>
      </c>
      <c r="I174" s="17">
        <f>IF($A174="","",IF($H174="","",MAX(0,$F174-$E174)))</f>
        <v/>
      </c>
      <c r="J174" s="17">
        <f>IF($A174="","",IF(OR($E174="",$F174=""),"",$F174-$E174))</f>
        <v/>
      </c>
      <c r="K174" s="17">
        <f>IF($A174="","",IFERROR(SUMIFS(Quality!$F$5:$F$204,Quality!$A$5:$A$204,$A174),0))</f>
        <v/>
      </c>
      <c r="L174" s="23">
        <f>IF($A174="","",IF($E174="","",DATE(YEAR($E174),INT((MONTH($E174)-1)/3)*3+1,1)))</f>
        <v/>
      </c>
    </row>
    <row r="175">
      <c r="A175" s="13" t="n"/>
      <c r="B175" s="13" t="n"/>
      <c r="C175" s="13" t="n"/>
      <c r="D175" s="13" t="n"/>
      <c r="E175" s="22" t="n"/>
      <c r="F175" s="22" t="n"/>
      <c r="G175" s="8" t="n"/>
      <c r="H175" s="21">
        <f>IF($A175="","",IF(OR($E175="",$F175=""),"",IF($F175&gt;$E175,"Yes","No")))</f>
        <v/>
      </c>
      <c r="I175" s="17">
        <f>IF($A175="","",IF($H175="","",MAX(0,$F175-$E175)))</f>
        <v/>
      </c>
      <c r="J175" s="17">
        <f>IF($A175="","",IF(OR($E175="",$F175=""),"",$F175-$E175))</f>
        <v/>
      </c>
      <c r="K175" s="17">
        <f>IF($A175="","",IFERROR(SUMIFS(Quality!$F$5:$F$204,Quality!$A$5:$A$204,$A175),0))</f>
        <v/>
      </c>
      <c r="L175" s="23">
        <f>IF($A175="","",IF($E175="","",DATE(YEAR($E175),INT((MONTH($E175)-1)/3)*3+1,1)))</f>
        <v/>
      </c>
    </row>
    <row r="176">
      <c r="A176" s="13" t="n"/>
      <c r="B176" s="13" t="n"/>
      <c r="C176" s="13" t="n"/>
      <c r="D176" s="13" t="n"/>
      <c r="E176" s="22" t="n"/>
      <c r="F176" s="22" t="n"/>
      <c r="G176" s="8" t="n"/>
      <c r="H176" s="21">
        <f>IF($A176="","",IF(OR($E176="",$F176=""),"",IF($F176&gt;$E176,"Yes","No")))</f>
        <v/>
      </c>
      <c r="I176" s="17">
        <f>IF($A176="","",IF($H176="","",MAX(0,$F176-$E176)))</f>
        <v/>
      </c>
      <c r="J176" s="17">
        <f>IF($A176="","",IF(OR($E176="",$F176=""),"",$F176-$E176))</f>
        <v/>
      </c>
      <c r="K176" s="17">
        <f>IF($A176="","",IFERROR(SUMIFS(Quality!$F$5:$F$204,Quality!$A$5:$A$204,$A176),0))</f>
        <v/>
      </c>
      <c r="L176" s="23">
        <f>IF($A176="","",IF($E176="","",DATE(YEAR($E176),INT((MONTH($E176)-1)/3)*3+1,1)))</f>
        <v/>
      </c>
    </row>
    <row r="177">
      <c r="A177" s="13" t="n"/>
      <c r="B177" s="13" t="n"/>
      <c r="C177" s="13" t="n"/>
      <c r="D177" s="13" t="n"/>
      <c r="E177" s="22" t="n"/>
      <c r="F177" s="22" t="n"/>
      <c r="G177" s="8" t="n"/>
      <c r="H177" s="21">
        <f>IF($A177="","",IF(OR($E177="",$F177=""),"",IF($F177&gt;$E177,"Yes","No")))</f>
        <v/>
      </c>
      <c r="I177" s="17">
        <f>IF($A177="","",IF($H177="","",MAX(0,$F177-$E177)))</f>
        <v/>
      </c>
      <c r="J177" s="17">
        <f>IF($A177="","",IF(OR($E177="",$F177=""),"",$F177-$E177))</f>
        <v/>
      </c>
      <c r="K177" s="17">
        <f>IF($A177="","",IFERROR(SUMIFS(Quality!$F$5:$F$204,Quality!$A$5:$A$204,$A177),0))</f>
        <v/>
      </c>
      <c r="L177" s="23">
        <f>IF($A177="","",IF($E177="","",DATE(YEAR($E177),INT((MONTH($E177)-1)/3)*3+1,1)))</f>
        <v/>
      </c>
    </row>
    <row r="178">
      <c r="A178" s="13" t="n"/>
      <c r="B178" s="13" t="n"/>
      <c r="C178" s="13" t="n"/>
      <c r="D178" s="13" t="n"/>
      <c r="E178" s="22" t="n"/>
      <c r="F178" s="22" t="n"/>
      <c r="G178" s="8" t="n"/>
      <c r="H178" s="21">
        <f>IF($A178="","",IF(OR($E178="",$F178=""),"",IF($F178&gt;$E178,"Yes","No")))</f>
        <v/>
      </c>
      <c r="I178" s="17">
        <f>IF($A178="","",IF($H178="","",MAX(0,$F178-$E178)))</f>
        <v/>
      </c>
      <c r="J178" s="17">
        <f>IF($A178="","",IF(OR($E178="",$F178=""),"",$F178-$E178))</f>
        <v/>
      </c>
      <c r="K178" s="17">
        <f>IF($A178="","",IFERROR(SUMIFS(Quality!$F$5:$F$204,Quality!$A$5:$A$204,$A178),0))</f>
        <v/>
      </c>
      <c r="L178" s="23">
        <f>IF($A178="","",IF($E178="","",DATE(YEAR($E178),INT((MONTH($E178)-1)/3)*3+1,1)))</f>
        <v/>
      </c>
    </row>
    <row r="179">
      <c r="A179" s="13" t="n"/>
      <c r="B179" s="13" t="n"/>
      <c r="C179" s="13" t="n"/>
      <c r="D179" s="13" t="n"/>
      <c r="E179" s="22" t="n"/>
      <c r="F179" s="22" t="n"/>
      <c r="G179" s="8" t="n"/>
      <c r="H179" s="21">
        <f>IF($A179="","",IF(OR($E179="",$F179=""),"",IF($F179&gt;$E179,"Yes","No")))</f>
        <v/>
      </c>
      <c r="I179" s="17">
        <f>IF($A179="","",IF($H179="","",MAX(0,$F179-$E179)))</f>
        <v/>
      </c>
      <c r="J179" s="17">
        <f>IF($A179="","",IF(OR($E179="",$F179=""),"",$F179-$E179))</f>
        <v/>
      </c>
      <c r="K179" s="17">
        <f>IF($A179="","",IFERROR(SUMIFS(Quality!$F$5:$F$204,Quality!$A$5:$A$204,$A179),0))</f>
        <v/>
      </c>
      <c r="L179" s="23">
        <f>IF($A179="","",IF($E179="","",DATE(YEAR($E179),INT((MONTH($E179)-1)/3)*3+1,1)))</f>
        <v/>
      </c>
    </row>
    <row r="180">
      <c r="A180" s="13" t="n"/>
      <c r="B180" s="13" t="n"/>
      <c r="C180" s="13" t="n"/>
      <c r="D180" s="13" t="n"/>
      <c r="E180" s="22" t="n"/>
      <c r="F180" s="22" t="n"/>
      <c r="G180" s="8" t="n"/>
      <c r="H180" s="21">
        <f>IF($A180="","",IF(OR($E180="",$F180=""),"",IF($F180&gt;$E180,"Yes","No")))</f>
        <v/>
      </c>
      <c r="I180" s="17">
        <f>IF($A180="","",IF($H180="","",MAX(0,$F180-$E180)))</f>
        <v/>
      </c>
      <c r="J180" s="17">
        <f>IF($A180="","",IF(OR($E180="",$F180=""),"",$F180-$E180))</f>
        <v/>
      </c>
      <c r="K180" s="17">
        <f>IF($A180="","",IFERROR(SUMIFS(Quality!$F$5:$F$204,Quality!$A$5:$A$204,$A180),0))</f>
        <v/>
      </c>
      <c r="L180" s="23">
        <f>IF($A180="","",IF($E180="","",DATE(YEAR($E180),INT((MONTH($E180)-1)/3)*3+1,1)))</f>
        <v/>
      </c>
    </row>
    <row r="181">
      <c r="A181" s="13" t="n"/>
      <c r="B181" s="13" t="n"/>
      <c r="C181" s="13" t="n"/>
      <c r="D181" s="13" t="n"/>
      <c r="E181" s="22" t="n"/>
      <c r="F181" s="22" t="n"/>
      <c r="G181" s="8" t="n"/>
      <c r="H181" s="21">
        <f>IF($A181="","",IF(OR($E181="",$F181=""),"",IF($F181&gt;$E181,"Yes","No")))</f>
        <v/>
      </c>
      <c r="I181" s="17">
        <f>IF($A181="","",IF($H181="","",MAX(0,$F181-$E181)))</f>
        <v/>
      </c>
      <c r="J181" s="17">
        <f>IF($A181="","",IF(OR($E181="",$F181=""),"",$F181-$E181))</f>
        <v/>
      </c>
      <c r="K181" s="17">
        <f>IF($A181="","",IFERROR(SUMIFS(Quality!$F$5:$F$204,Quality!$A$5:$A$204,$A181),0))</f>
        <v/>
      </c>
      <c r="L181" s="23">
        <f>IF($A181="","",IF($E181="","",DATE(YEAR($E181),INT((MONTH($E181)-1)/3)*3+1,1)))</f>
        <v/>
      </c>
    </row>
    <row r="182">
      <c r="A182" s="13" t="n"/>
      <c r="B182" s="13" t="n"/>
      <c r="C182" s="13" t="n"/>
      <c r="D182" s="13" t="n"/>
      <c r="E182" s="22" t="n"/>
      <c r="F182" s="22" t="n"/>
      <c r="G182" s="8" t="n"/>
      <c r="H182" s="21">
        <f>IF($A182="","",IF(OR($E182="",$F182=""),"",IF($F182&gt;$E182,"Yes","No")))</f>
        <v/>
      </c>
      <c r="I182" s="17">
        <f>IF($A182="","",IF($H182="","",MAX(0,$F182-$E182)))</f>
        <v/>
      </c>
      <c r="J182" s="17">
        <f>IF($A182="","",IF(OR($E182="",$F182=""),"",$F182-$E182))</f>
        <v/>
      </c>
      <c r="K182" s="17">
        <f>IF($A182="","",IFERROR(SUMIFS(Quality!$F$5:$F$204,Quality!$A$5:$A$204,$A182),0))</f>
        <v/>
      </c>
      <c r="L182" s="23">
        <f>IF($A182="","",IF($E182="","",DATE(YEAR($E182),INT((MONTH($E182)-1)/3)*3+1,1)))</f>
        <v/>
      </c>
    </row>
    <row r="183">
      <c r="A183" s="13" t="n"/>
      <c r="B183" s="13" t="n"/>
      <c r="C183" s="13" t="n"/>
      <c r="D183" s="13" t="n"/>
      <c r="E183" s="22" t="n"/>
      <c r="F183" s="22" t="n"/>
      <c r="G183" s="8" t="n"/>
      <c r="H183" s="21">
        <f>IF($A183="","",IF(OR($E183="",$F183=""),"",IF($F183&gt;$E183,"Yes","No")))</f>
        <v/>
      </c>
      <c r="I183" s="17">
        <f>IF($A183="","",IF($H183="","",MAX(0,$F183-$E183)))</f>
        <v/>
      </c>
      <c r="J183" s="17">
        <f>IF($A183="","",IF(OR($E183="",$F183=""),"",$F183-$E183))</f>
        <v/>
      </c>
      <c r="K183" s="17">
        <f>IF($A183="","",IFERROR(SUMIFS(Quality!$F$5:$F$204,Quality!$A$5:$A$204,$A183),0))</f>
        <v/>
      </c>
      <c r="L183" s="23">
        <f>IF($A183="","",IF($E183="","",DATE(YEAR($E183),INT((MONTH($E183)-1)/3)*3+1,1)))</f>
        <v/>
      </c>
    </row>
    <row r="184">
      <c r="A184" s="13" t="n"/>
      <c r="B184" s="13" t="n"/>
      <c r="C184" s="13" t="n"/>
      <c r="D184" s="13" t="n"/>
      <c r="E184" s="22" t="n"/>
      <c r="F184" s="22" t="n"/>
      <c r="G184" s="8" t="n"/>
      <c r="H184" s="21">
        <f>IF($A184="","",IF(OR($E184="",$F184=""),"",IF($F184&gt;$E184,"Yes","No")))</f>
        <v/>
      </c>
      <c r="I184" s="17">
        <f>IF($A184="","",IF($H184="","",MAX(0,$F184-$E184)))</f>
        <v/>
      </c>
      <c r="J184" s="17">
        <f>IF($A184="","",IF(OR($E184="",$F184=""),"",$F184-$E184))</f>
        <v/>
      </c>
      <c r="K184" s="17">
        <f>IF($A184="","",IFERROR(SUMIFS(Quality!$F$5:$F$204,Quality!$A$5:$A$204,$A184),0))</f>
        <v/>
      </c>
      <c r="L184" s="23">
        <f>IF($A184="","",IF($E184="","",DATE(YEAR($E184),INT((MONTH($E184)-1)/3)*3+1,1)))</f>
        <v/>
      </c>
    </row>
    <row r="185">
      <c r="A185" s="13" t="n"/>
      <c r="B185" s="13" t="n"/>
      <c r="C185" s="13" t="n"/>
      <c r="D185" s="13" t="n"/>
      <c r="E185" s="22" t="n"/>
      <c r="F185" s="22" t="n"/>
      <c r="G185" s="8" t="n"/>
      <c r="H185" s="21">
        <f>IF($A185="","",IF(OR($E185="",$F185=""),"",IF($F185&gt;$E185,"Yes","No")))</f>
        <v/>
      </c>
      <c r="I185" s="17">
        <f>IF($A185="","",IF($H185="","",MAX(0,$F185-$E185)))</f>
        <v/>
      </c>
      <c r="J185" s="17">
        <f>IF($A185="","",IF(OR($E185="",$F185=""),"",$F185-$E185))</f>
        <v/>
      </c>
      <c r="K185" s="17">
        <f>IF($A185="","",IFERROR(SUMIFS(Quality!$F$5:$F$204,Quality!$A$5:$A$204,$A185),0))</f>
        <v/>
      </c>
      <c r="L185" s="23">
        <f>IF($A185="","",IF($E185="","",DATE(YEAR($E185),INT((MONTH($E185)-1)/3)*3+1,1)))</f>
        <v/>
      </c>
    </row>
    <row r="186">
      <c r="A186" s="13" t="n"/>
      <c r="B186" s="13" t="n"/>
      <c r="C186" s="13" t="n"/>
      <c r="D186" s="13" t="n"/>
      <c r="E186" s="22" t="n"/>
      <c r="F186" s="22" t="n"/>
      <c r="G186" s="8" t="n"/>
      <c r="H186" s="21">
        <f>IF($A186="","",IF(OR($E186="",$F186=""),"",IF($F186&gt;$E186,"Yes","No")))</f>
        <v/>
      </c>
      <c r="I186" s="17">
        <f>IF($A186="","",IF($H186="","",MAX(0,$F186-$E186)))</f>
        <v/>
      </c>
      <c r="J186" s="17">
        <f>IF($A186="","",IF(OR($E186="",$F186=""),"",$F186-$E186))</f>
        <v/>
      </c>
      <c r="K186" s="17">
        <f>IF($A186="","",IFERROR(SUMIFS(Quality!$F$5:$F$204,Quality!$A$5:$A$204,$A186),0))</f>
        <v/>
      </c>
      <c r="L186" s="23">
        <f>IF($A186="","",IF($E186="","",DATE(YEAR($E186),INT((MONTH($E186)-1)/3)*3+1,1)))</f>
        <v/>
      </c>
    </row>
    <row r="187">
      <c r="A187" s="13" t="n"/>
      <c r="B187" s="13" t="n"/>
      <c r="C187" s="13" t="n"/>
      <c r="D187" s="13" t="n"/>
      <c r="E187" s="22" t="n"/>
      <c r="F187" s="22" t="n"/>
      <c r="G187" s="8" t="n"/>
      <c r="H187" s="21">
        <f>IF($A187="","",IF(OR($E187="",$F187=""),"",IF($F187&gt;$E187,"Yes","No")))</f>
        <v/>
      </c>
      <c r="I187" s="17">
        <f>IF($A187="","",IF($H187="","",MAX(0,$F187-$E187)))</f>
        <v/>
      </c>
      <c r="J187" s="17">
        <f>IF($A187="","",IF(OR($E187="",$F187=""),"",$F187-$E187))</f>
        <v/>
      </c>
      <c r="K187" s="17">
        <f>IF($A187="","",IFERROR(SUMIFS(Quality!$F$5:$F$204,Quality!$A$5:$A$204,$A187),0))</f>
        <v/>
      </c>
      <c r="L187" s="23">
        <f>IF($A187="","",IF($E187="","",DATE(YEAR($E187),INT((MONTH($E187)-1)/3)*3+1,1)))</f>
        <v/>
      </c>
    </row>
    <row r="188">
      <c r="A188" s="13" t="n"/>
      <c r="B188" s="13" t="n"/>
      <c r="C188" s="13" t="n"/>
      <c r="D188" s="13" t="n"/>
      <c r="E188" s="22" t="n"/>
      <c r="F188" s="22" t="n"/>
      <c r="G188" s="8" t="n"/>
      <c r="H188" s="21">
        <f>IF($A188="","",IF(OR($E188="",$F188=""),"",IF($F188&gt;$E188,"Yes","No")))</f>
        <v/>
      </c>
      <c r="I188" s="17">
        <f>IF($A188="","",IF($H188="","",MAX(0,$F188-$E188)))</f>
        <v/>
      </c>
      <c r="J188" s="17">
        <f>IF($A188="","",IF(OR($E188="",$F188=""),"",$F188-$E188))</f>
        <v/>
      </c>
      <c r="K188" s="17">
        <f>IF($A188="","",IFERROR(SUMIFS(Quality!$F$5:$F$204,Quality!$A$5:$A$204,$A188),0))</f>
        <v/>
      </c>
      <c r="L188" s="23">
        <f>IF($A188="","",IF($E188="","",DATE(YEAR($E188),INT((MONTH($E188)-1)/3)*3+1,1)))</f>
        <v/>
      </c>
    </row>
    <row r="189">
      <c r="A189" s="13" t="n"/>
      <c r="B189" s="13" t="n"/>
      <c r="C189" s="13" t="n"/>
      <c r="D189" s="13" t="n"/>
      <c r="E189" s="22" t="n"/>
      <c r="F189" s="22" t="n"/>
      <c r="G189" s="8" t="n"/>
      <c r="H189" s="21">
        <f>IF($A189="","",IF(OR($E189="",$F189=""),"",IF($F189&gt;$E189,"Yes","No")))</f>
        <v/>
      </c>
      <c r="I189" s="17">
        <f>IF($A189="","",IF($H189="","",MAX(0,$F189-$E189)))</f>
        <v/>
      </c>
      <c r="J189" s="17">
        <f>IF($A189="","",IF(OR($E189="",$F189=""),"",$F189-$E189))</f>
        <v/>
      </c>
      <c r="K189" s="17">
        <f>IF($A189="","",IFERROR(SUMIFS(Quality!$F$5:$F$204,Quality!$A$5:$A$204,$A189),0))</f>
        <v/>
      </c>
      <c r="L189" s="23">
        <f>IF($A189="","",IF($E189="","",DATE(YEAR($E189),INT((MONTH($E189)-1)/3)*3+1,1)))</f>
        <v/>
      </c>
    </row>
    <row r="190">
      <c r="A190" s="13" t="n"/>
      <c r="B190" s="13" t="n"/>
      <c r="C190" s="13" t="n"/>
      <c r="D190" s="13" t="n"/>
      <c r="E190" s="22" t="n"/>
      <c r="F190" s="22" t="n"/>
      <c r="G190" s="8" t="n"/>
      <c r="H190" s="21">
        <f>IF($A190="","",IF(OR($E190="",$F190=""),"",IF($F190&gt;$E190,"Yes","No")))</f>
        <v/>
      </c>
      <c r="I190" s="17">
        <f>IF($A190="","",IF($H190="","",MAX(0,$F190-$E190)))</f>
        <v/>
      </c>
      <c r="J190" s="17">
        <f>IF($A190="","",IF(OR($E190="",$F190=""),"",$F190-$E190))</f>
        <v/>
      </c>
      <c r="K190" s="17">
        <f>IF($A190="","",IFERROR(SUMIFS(Quality!$F$5:$F$204,Quality!$A$5:$A$204,$A190),0))</f>
        <v/>
      </c>
      <c r="L190" s="23">
        <f>IF($A190="","",IF($E190="","",DATE(YEAR($E190),INT((MONTH($E190)-1)/3)*3+1,1)))</f>
        <v/>
      </c>
    </row>
    <row r="191">
      <c r="A191" s="13" t="n"/>
      <c r="B191" s="13" t="n"/>
      <c r="C191" s="13" t="n"/>
      <c r="D191" s="13" t="n"/>
      <c r="E191" s="22" t="n"/>
      <c r="F191" s="22" t="n"/>
      <c r="G191" s="8" t="n"/>
      <c r="H191" s="21">
        <f>IF($A191="","",IF(OR($E191="",$F191=""),"",IF($F191&gt;$E191,"Yes","No")))</f>
        <v/>
      </c>
      <c r="I191" s="17">
        <f>IF($A191="","",IF($H191="","",MAX(0,$F191-$E191)))</f>
        <v/>
      </c>
      <c r="J191" s="17">
        <f>IF($A191="","",IF(OR($E191="",$F191=""),"",$F191-$E191))</f>
        <v/>
      </c>
      <c r="K191" s="17">
        <f>IF($A191="","",IFERROR(SUMIFS(Quality!$F$5:$F$204,Quality!$A$5:$A$204,$A191),0))</f>
        <v/>
      </c>
      <c r="L191" s="23">
        <f>IF($A191="","",IF($E191="","",DATE(YEAR($E191),INT((MONTH($E191)-1)/3)*3+1,1)))</f>
        <v/>
      </c>
    </row>
    <row r="192">
      <c r="A192" s="13" t="n"/>
      <c r="B192" s="13" t="n"/>
      <c r="C192" s="13" t="n"/>
      <c r="D192" s="13" t="n"/>
      <c r="E192" s="22" t="n"/>
      <c r="F192" s="22" t="n"/>
      <c r="G192" s="8" t="n"/>
      <c r="H192" s="21">
        <f>IF($A192="","",IF(OR($E192="",$F192=""),"",IF($F192&gt;$E192,"Yes","No")))</f>
        <v/>
      </c>
      <c r="I192" s="17">
        <f>IF($A192="","",IF($H192="","",MAX(0,$F192-$E192)))</f>
        <v/>
      </c>
      <c r="J192" s="17">
        <f>IF($A192="","",IF(OR($E192="",$F192=""),"",$F192-$E192))</f>
        <v/>
      </c>
      <c r="K192" s="17">
        <f>IF($A192="","",IFERROR(SUMIFS(Quality!$F$5:$F$204,Quality!$A$5:$A$204,$A192),0))</f>
        <v/>
      </c>
      <c r="L192" s="23">
        <f>IF($A192="","",IF($E192="","",DATE(YEAR($E192),INT((MONTH($E192)-1)/3)*3+1,1)))</f>
        <v/>
      </c>
    </row>
    <row r="193">
      <c r="A193" s="13" t="n"/>
      <c r="B193" s="13" t="n"/>
      <c r="C193" s="13" t="n"/>
      <c r="D193" s="13" t="n"/>
      <c r="E193" s="22" t="n"/>
      <c r="F193" s="22" t="n"/>
      <c r="G193" s="8" t="n"/>
      <c r="H193" s="21">
        <f>IF($A193="","",IF(OR($E193="",$F193=""),"",IF($F193&gt;$E193,"Yes","No")))</f>
        <v/>
      </c>
      <c r="I193" s="17">
        <f>IF($A193="","",IF($H193="","",MAX(0,$F193-$E193)))</f>
        <v/>
      </c>
      <c r="J193" s="17">
        <f>IF($A193="","",IF(OR($E193="",$F193=""),"",$F193-$E193))</f>
        <v/>
      </c>
      <c r="K193" s="17">
        <f>IF($A193="","",IFERROR(SUMIFS(Quality!$F$5:$F$204,Quality!$A$5:$A$204,$A193),0))</f>
        <v/>
      </c>
      <c r="L193" s="23">
        <f>IF($A193="","",IF($E193="","",DATE(YEAR($E193),INT((MONTH($E193)-1)/3)*3+1,1)))</f>
        <v/>
      </c>
    </row>
    <row r="194">
      <c r="A194" s="13" t="n"/>
      <c r="B194" s="13" t="n"/>
      <c r="C194" s="13" t="n"/>
      <c r="D194" s="13" t="n"/>
      <c r="E194" s="22" t="n"/>
      <c r="F194" s="22" t="n"/>
      <c r="G194" s="8" t="n"/>
      <c r="H194" s="21">
        <f>IF($A194="","",IF(OR($E194="",$F194=""),"",IF($F194&gt;$E194,"Yes","No")))</f>
        <v/>
      </c>
      <c r="I194" s="17">
        <f>IF($A194="","",IF($H194="","",MAX(0,$F194-$E194)))</f>
        <v/>
      </c>
      <c r="J194" s="17">
        <f>IF($A194="","",IF(OR($E194="",$F194=""),"",$F194-$E194))</f>
        <v/>
      </c>
      <c r="K194" s="17">
        <f>IF($A194="","",IFERROR(SUMIFS(Quality!$F$5:$F$204,Quality!$A$5:$A$204,$A194),0))</f>
        <v/>
      </c>
      <c r="L194" s="23">
        <f>IF($A194="","",IF($E194="","",DATE(YEAR($E194),INT((MONTH($E194)-1)/3)*3+1,1)))</f>
        <v/>
      </c>
    </row>
    <row r="195">
      <c r="A195" s="13" t="n"/>
      <c r="B195" s="13" t="n"/>
      <c r="C195" s="13" t="n"/>
      <c r="D195" s="13" t="n"/>
      <c r="E195" s="22" t="n"/>
      <c r="F195" s="22" t="n"/>
      <c r="G195" s="8" t="n"/>
      <c r="H195" s="21">
        <f>IF($A195="","",IF(OR($E195="",$F195=""),"",IF($F195&gt;$E195,"Yes","No")))</f>
        <v/>
      </c>
      <c r="I195" s="17">
        <f>IF($A195="","",IF($H195="","",MAX(0,$F195-$E195)))</f>
        <v/>
      </c>
      <c r="J195" s="17">
        <f>IF($A195="","",IF(OR($E195="",$F195=""),"",$F195-$E195))</f>
        <v/>
      </c>
      <c r="K195" s="17">
        <f>IF($A195="","",IFERROR(SUMIFS(Quality!$F$5:$F$204,Quality!$A$5:$A$204,$A195),0))</f>
        <v/>
      </c>
      <c r="L195" s="23">
        <f>IF($A195="","",IF($E195="","",DATE(YEAR($E195),INT((MONTH($E195)-1)/3)*3+1,1)))</f>
        <v/>
      </c>
    </row>
    <row r="196">
      <c r="A196" s="13" t="n"/>
      <c r="B196" s="13" t="n"/>
      <c r="C196" s="13" t="n"/>
      <c r="D196" s="13" t="n"/>
      <c r="E196" s="22" t="n"/>
      <c r="F196" s="22" t="n"/>
      <c r="G196" s="8" t="n"/>
      <c r="H196" s="21">
        <f>IF($A196="","",IF(OR($E196="",$F196=""),"",IF($F196&gt;$E196,"Yes","No")))</f>
        <v/>
      </c>
      <c r="I196" s="17">
        <f>IF($A196="","",IF($H196="","",MAX(0,$F196-$E196)))</f>
        <v/>
      </c>
      <c r="J196" s="17">
        <f>IF($A196="","",IF(OR($E196="",$F196=""),"",$F196-$E196))</f>
        <v/>
      </c>
      <c r="K196" s="17">
        <f>IF($A196="","",IFERROR(SUMIFS(Quality!$F$5:$F$204,Quality!$A$5:$A$204,$A196),0))</f>
        <v/>
      </c>
      <c r="L196" s="23">
        <f>IF($A196="","",IF($E196="","",DATE(YEAR($E196),INT((MONTH($E196)-1)/3)*3+1,1)))</f>
        <v/>
      </c>
    </row>
    <row r="197">
      <c r="A197" s="13" t="n"/>
      <c r="B197" s="13" t="n"/>
      <c r="C197" s="13" t="n"/>
      <c r="D197" s="13" t="n"/>
      <c r="E197" s="22" t="n"/>
      <c r="F197" s="22" t="n"/>
      <c r="G197" s="8" t="n"/>
      <c r="H197" s="21">
        <f>IF($A197="","",IF(OR($E197="",$F197=""),"",IF($F197&gt;$E197,"Yes","No")))</f>
        <v/>
      </c>
      <c r="I197" s="17">
        <f>IF($A197="","",IF($H197="","",MAX(0,$F197-$E197)))</f>
        <v/>
      </c>
      <c r="J197" s="17">
        <f>IF($A197="","",IF(OR($E197="",$F197=""),"",$F197-$E197))</f>
        <v/>
      </c>
      <c r="K197" s="17">
        <f>IF($A197="","",IFERROR(SUMIFS(Quality!$F$5:$F$204,Quality!$A$5:$A$204,$A197),0))</f>
        <v/>
      </c>
      <c r="L197" s="23">
        <f>IF($A197="","",IF($E197="","",DATE(YEAR($E197),INT((MONTH($E197)-1)/3)*3+1,1)))</f>
        <v/>
      </c>
    </row>
    <row r="198">
      <c r="A198" s="13" t="n"/>
      <c r="B198" s="13" t="n"/>
      <c r="C198" s="13" t="n"/>
      <c r="D198" s="13" t="n"/>
      <c r="E198" s="22" t="n"/>
      <c r="F198" s="22" t="n"/>
      <c r="G198" s="8" t="n"/>
      <c r="H198" s="21">
        <f>IF($A198="","",IF(OR($E198="",$F198=""),"",IF($F198&gt;$E198,"Yes","No")))</f>
        <v/>
      </c>
      <c r="I198" s="17">
        <f>IF($A198="","",IF($H198="","",MAX(0,$F198-$E198)))</f>
        <v/>
      </c>
      <c r="J198" s="17">
        <f>IF($A198="","",IF(OR($E198="",$F198=""),"",$F198-$E198))</f>
        <v/>
      </c>
      <c r="K198" s="17">
        <f>IF($A198="","",IFERROR(SUMIFS(Quality!$F$5:$F$204,Quality!$A$5:$A$204,$A198),0))</f>
        <v/>
      </c>
      <c r="L198" s="23">
        <f>IF($A198="","",IF($E198="","",DATE(YEAR($E198),INT((MONTH($E198)-1)/3)*3+1,1)))</f>
        <v/>
      </c>
    </row>
    <row r="199">
      <c r="A199" s="13" t="n"/>
      <c r="B199" s="13" t="n"/>
      <c r="C199" s="13" t="n"/>
      <c r="D199" s="13" t="n"/>
      <c r="E199" s="22" t="n"/>
      <c r="F199" s="22" t="n"/>
      <c r="G199" s="8" t="n"/>
      <c r="H199" s="21">
        <f>IF($A199="","",IF(OR($E199="",$F199=""),"",IF($F199&gt;$E199,"Yes","No")))</f>
        <v/>
      </c>
      <c r="I199" s="17">
        <f>IF($A199="","",IF($H199="","",MAX(0,$F199-$E199)))</f>
        <v/>
      </c>
      <c r="J199" s="17">
        <f>IF($A199="","",IF(OR($E199="",$F199=""),"",$F199-$E199))</f>
        <v/>
      </c>
      <c r="K199" s="17">
        <f>IF($A199="","",IFERROR(SUMIFS(Quality!$F$5:$F$204,Quality!$A$5:$A$204,$A199),0))</f>
        <v/>
      </c>
      <c r="L199" s="23">
        <f>IF($A199="","",IF($E199="","",DATE(YEAR($E199),INT((MONTH($E199)-1)/3)*3+1,1)))</f>
        <v/>
      </c>
    </row>
    <row r="200">
      <c r="A200" s="13" t="n"/>
      <c r="B200" s="13" t="n"/>
      <c r="C200" s="13" t="n"/>
      <c r="D200" s="13" t="n"/>
      <c r="E200" s="22" t="n"/>
      <c r="F200" s="22" t="n"/>
      <c r="G200" s="8" t="n"/>
      <c r="H200" s="21">
        <f>IF($A200="","",IF(OR($E200="",$F200=""),"",IF($F200&gt;$E200,"Yes","No")))</f>
        <v/>
      </c>
      <c r="I200" s="17">
        <f>IF($A200="","",IF($H200="","",MAX(0,$F200-$E200)))</f>
        <v/>
      </c>
      <c r="J200" s="17">
        <f>IF($A200="","",IF(OR($E200="",$F200=""),"",$F200-$E200))</f>
        <v/>
      </c>
      <c r="K200" s="17">
        <f>IF($A200="","",IFERROR(SUMIFS(Quality!$F$5:$F$204,Quality!$A$5:$A$204,$A200),0))</f>
        <v/>
      </c>
      <c r="L200" s="23">
        <f>IF($A200="","",IF($E200="","",DATE(YEAR($E200),INT((MONTH($E200)-1)/3)*3+1,1)))</f>
        <v/>
      </c>
    </row>
    <row r="201">
      <c r="A201" s="13" t="n"/>
      <c r="B201" s="13" t="n"/>
      <c r="C201" s="13" t="n"/>
      <c r="D201" s="13" t="n"/>
      <c r="E201" s="22" t="n"/>
      <c r="F201" s="22" t="n"/>
      <c r="G201" s="8" t="n"/>
      <c r="H201" s="21">
        <f>IF($A201="","",IF(OR($E201="",$F201=""),"",IF($F201&gt;$E201,"Yes","No")))</f>
        <v/>
      </c>
      <c r="I201" s="17">
        <f>IF($A201="","",IF($H201="","",MAX(0,$F201-$E201)))</f>
        <v/>
      </c>
      <c r="J201" s="17">
        <f>IF($A201="","",IF(OR($E201="",$F201=""),"",$F201-$E201))</f>
        <v/>
      </c>
      <c r="K201" s="17">
        <f>IF($A201="","",IFERROR(SUMIFS(Quality!$F$5:$F$204,Quality!$A$5:$A$204,$A201),0))</f>
        <v/>
      </c>
      <c r="L201" s="23">
        <f>IF($A201="","",IF($E201="","",DATE(YEAR($E201),INT((MONTH($E201)-1)/3)*3+1,1)))</f>
        <v/>
      </c>
    </row>
    <row r="202">
      <c r="A202" s="13" t="n"/>
      <c r="B202" s="13" t="n"/>
      <c r="C202" s="13" t="n"/>
      <c r="D202" s="13" t="n"/>
      <c r="E202" s="22" t="n"/>
      <c r="F202" s="22" t="n"/>
      <c r="G202" s="8" t="n"/>
      <c r="H202" s="21">
        <f>IF($A202="","",IF(OR($E202="",$F202=""),"",IF($F202&gt;$E202,"Yes","No")))</f>
        <v/>
      </c>
      <c r="I202" s="17">
        <f>IF($A202="","",IF($H202="","",MAX(0,$F202-$E202)))</f>
        <v/>
      </c>
      <c r="J202" s="17">
        <f>IF($A202="","",IF(OR($E202="",$F202=""),"",$F202-$E202))</f>
        <v/>
      </c>
      <c r="K202" s="17">
        <f>IF($A202="","",IFERROR(SUMIFS(Quality!$F$5:$F$204,Quality!$A$5:$A$204,$A202),0))</f>
        <v/>
      </c>
      <c r="L202" s="23">
        <f>IF($A202="","",IF($E202="","",DATE(YEAR($E202),INT((MONTH($E202)-1)/3)*3+1,1)))</f>
        <v/>
      </c>
    </row>
    <row r="203">
      <c r="A203" s="13" t="n"/>
      <c r="B203" s="13" t="n"/>
      <c r="C203" s="13" t="n"/>
      <c r="D203" s="13" t="n"/>
      <c r="E203" s="22" t="n"/>
      <c r="F203" s="22" t="n"/>
      <c r="G203" s="8" t="n"/>
      <c r="H203" s="21">
        <f>IF($A203="","",IF(OR($E203="",$F203=""),"",IF($F203&gt;$E203,"Yes","No")))</f>
        <v/>
      </c>
      <c r="I203" s="17">
        <f>IF($A203="","",IF($H203="","",MAX(0,$F203-$E203)))</f>
        <v/>
      </c>
      <c r="J203" s="17">
        <f>IF($A203="","",IF(OR($E203="",$F203=""),"",$F203-$E203))</f>
        <v/>
      </c>
      <c r="K203" s="17">
        <f>IF($A203="","",IFERROR(SUMIFS(Quality!$F$5:$F$204,Quality!$A$5:$A$204,$A203),0))</f>
        <v/>
      </c>
      <c r="L203" s="23">
        <f>IF($A203="","",IF($E203="","",DATE(YEAR($E203),INT((MONTH($E203)-1)/3)*3+1,1)))</f>
        <v/>
      </c>
    </row>
    <row r="204">
      <c r="A204" s="13" t="n"/>
      <c r="B204" s="13" t="n"/>
      <c r="C204" s="13" t="n"/>
      <c r="D204" s="13" t="n"/>
      <c r="E204" s="22" t="n"/>
      <c r="F204" s="22" t="n"/>
      <c r="G204" s="8" t="n"/>
      <c r="H204" s="21">
        <f>IF($A204="","",IF(OR($E204="",$F204=""),"",IF($F204&gt;$E204,"Yes","No")))</f>
        <v/>
      </c>
      <c r="I204" s="17">
        <f>IF($A204="","",IF($H204="","",MAX(0,$F204-$E204)))</f>
        <v/>
      </c>
      <c r="J204" s="17">
        <f>IF($A204="","",IF(OR($E204="",$F204=""),"",$F204-$E204))</f>
        <v/>
      </c>
      <c r="K204" s="17">
        <f>IF($A204="","",IFERROR(SUMIFS(Quality!$F$5:$F$204,Quality!$A$5:$A$204,$A204),0))</f>
        <v/>
      </c>
      <c r="L204" s="23">
        <f>IF($A204="","",IF($E204="","",DATE(YEAR($E204),INT((MONTH($E204)-1)/3)*3+1,1)))</f>
        <v/>
      </c>
    </row>
    <row r="206">
      <c r="A206" s="2" t="inlineStr">
        <is>
          <t>Promised is the date agreed when the order was placed, not a date the supplier revised afterwards. A supplier who moves the promised date is never late, which is exactly the reading this column exists to prevent.</t>
        </is>
      </c>
    </row>
  </sheetData>
  <dataValidations count="1">
    <dataValidation sqref="B5:B204" showDropDown="0" showInputMessage="0" showErrorMessage="0" allowBlank="1" promptTitle="Supplier" prompt="Pick from the Scorecard tab. Spelling must match exactly or the counts miss the row." type="list">
      <formula1>=Scorecard!$A$13:$A$212</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207"/>
  <sheetViews>
    <sheetView workbookViewId="0">
      <pane ySplit="4" topLeftCell="A5" activePane="bottomLeft" state="frozen"/>
      <selection pane="bottomLeft" activeCell="A1" sqref="A1"/>
    </sheetView>
  </sheetViews>
  <sheetFormatPr baseColWidth="8" defaultRowHeight="15"/>
  <cols>
    <col width="14" customWidth="1" min="1" max="1"/>
    <col width="22" customWidth="1" min="2" max="2"/>
    <col width="14" customWidth="1" min="3" max="3"/>
    <col width="12" customWidth="1" min="4" max="4"/>
    <col width="12" customWidth="1" min="5" max="5"/>
    <col width="12" customWidth="1" min="6" max="6"/>
    <col width="40" customWidth="1" min="7" max="7"/>
    <col width="12" customWidth="1" min="8" max="8"/>
    <col width="11" customWidth="1" min="9" max="9"/>
    <col width="11" customWidth="1" min="10" max="10"/>
    <col width="13" customWidth="1" min="11" max="11"/>
    <col width="12" customWidth="1" min="12" max="12"/>
  </cols>
  <sheetData>
    <row r="1">
      <c r="A1" s="1" t="inlineStr">
        <is>
          <t>Quality</t>
        </is>
      </c>
    </row>
    <row r="2">
      <c r="A2" s="2" t="inlineStr">
        <is>
          <t>Received and rejected quantities per delivery. Type A-G; H onwards is calculated. Rejecting in units is what makes the defect rate fair across big and small deliveries.</t>
        </is>
      </c>
    </row>
    <row r="4">
      <c r="A4" s="12" t="inlineStr">
        <is>
          <t>Delivery ref</t>
        </is>
      </c>
      <c r="B4" s="12" t="inlineStr">
        <is>
          <t>Supplier</t>
        </is>
      </c>
      <c r="C4" s="12" t="inlineStr">
        <is>
          <t>Part</t>
        </is>
      </c>
      <c r="D4" s="12" t="inlineStr">
        <is>
          <t>Inspected</t>
        </is>
      </c>
      <c r="E4" s="12" t="inlineStr">
        <is>
          <t>Received qty</t>
        </is>
      </c>
      <c r="F4" s="12" t="inlineStr">
        <is>
          <t>Rejected qty</t>
        </is>
      </c>
      <c r="G4" s="12" t="inlineStr">
        <is>
          <t>Reject reason</t>
        </is>
      </c>
      <c r="H4" s="12" t="inlineStr">
        <is>
          <t>Accepted qty</t>
        </is>
      </c>
      <c r="I4" s="12" t="inlineStr">
        <is>
          <t>Defect rate</t>
        </is>
      </c>
      <c r="J4" s="12" t="inlineStr">
        <is>
          <t>Unit price</t>
        </is>
      </c>
      <c r="K4" s="12" t="inlineStr">
        <is>
          <t>Rejected value</t>
        </is>
      </c>
      <c r="L4" s="12" t="inlineStr">
        <is>
          <t>Rework cost</t>
        </is>
      </c>
    </row>
    <row r="5">
      <c r="A5" s="13" t="inlineStr">
        <is>
          <t>D-1041</t>
        </is>
      </c>
      <c r="B5" s="13" t="inlineStr">
        <is>
          <t>Nordic Textiles</t>
        </is>
      </c>
      <c r="C5" s="13" t="inlineStr">
        <is>
          <t>TSH-BLK-M</t>
        </is>
      </c>
      <c r="D5" s="22" t="n">
        <v>46185</v>
      </c>
      <c r="E5" s="8" t="n">
        <v>400</v>
      </c>
      <c r="F5" s="8" t="n">
        <v>4</v>
      </c>
      <c r="G5" s="13" t="inlineStr">
        <is>
          <t>Loose stitching at the collar</t>
        </is>
      </c>
      <c r="H5" s="17">
        <f>IF($A5="","",IF($E5="","",$E5-$F5))</f>
        <v/>
      </c>
      <c r="I5" s="16">
        <f>IF($A5="","",IFERROR($F5/$E5,0))</f>
        <v/>
      </c>
      <c r="J5" s="19">
        <f>IF($A5="","",IFERROR(VLOOKUP($C5,Prices!$A$5:$H$204,4,FALSE),0))</f>
        <v/>
      </c>
      <c r="K5" s="19">
        <f>IF($A5="","",IF($F5="","",$F5*$J5))</f>
        <v/>
      </c>
      <c r="L5" s="19">
        <f>IF($A5="","",IF($K5="","",ROUND($K5*Scorecard!$E$10,2)))</f>
        <v/>
      </c>
    </row>
    <row r="6">
      <c r="A6" s="13" t="inlineStr">
        <is>
          <t>D-1044</t>
        </is>
      </c>
      <c r="B6" s="13" t="inlineStr">
        <is>
          <t>Baltic Packaging</t>
        </is>
      </c>
      <c r="C6" s="13" t="inlineStr">
        <is>
          <t>BOX-M</t>
        </is>
      </c>
      <c r="D6" s="22" t="n">
        <v>46188</v>
      </c>
      <c r="E6" s="8" t="n">
        <v>500</v>
      </c>
      <c r="F6" s="8" t="n">
        <v>0</v>
      </c>
      <c r="G6" s="13" t="inlineStr"/>
      <c r="H6" s="17">
        <f>IF($A6="","",IF($E6="","",$E6-$F6))</f>
        <v/>
      </c>
      <c r="I6" s="16">
        <f>IF($A6="","",IFERROR($F6/$E6,0))</f>
        <v/>
      </c>
      <c r="J6" s="19">
        <f>IF($A6="","",IFERROR(VLOOKUP($C6,Prices!$A$5:$H$204,4,FALSE),0))</f>
        <v/>
      </c>
      <c r="K6" s="19">
        <f>IF($A6="","",IF($F6="","",$F6*$J6))</f>
        <v/>
      </c>
      <c r="L6" s="19">
        <f>IF($A6="","",IF($K6="","",ROUND($K6*Scorecard!$E$10,2)))</f>
        <v/>
      </c>
    </row>
    <row r="7">
      <c r="A7" s="13" t="inlineStr">
        <is>
          <t>D-1046</t>
        </is>
      </c>
      <c r="B7" s="13" t="inlineStr">
        <is>
          <t>Adria Components</t>
        </is>
      </c>
      <c r="C7" s="13" t="inlineStr">
        <is>
          <t>CMP-4471</t>
        </is>
      </c>
      <c r="D7" s="22" t="n">
        <v>46191</v>
      </c>
      <c r="E7" s="8" t="n">
        <v>1200</v>
      </c>
      <c r="F7" s="8" t="n">
        <v>48</v>
      </c>
      <c r="G7" s="13" t="inlineStr">
        <is>
          <t>Bore out of tolerance, 0.12mm oversize</t>
        </is>
      </c>
      <c r="H7" s="17">
        <f>IF($A7="","",IF($E7="","",$E7-$F7))</f>
        <v/>
      </c>
      <c r="I7" s="16">
        <f>IF($A7="","",IFERROR($F7/$E7,0))</f>
        <v/>
      </c>
      <c r="J7" s="19">
        <f>IF($A7="","",IFERROR(VLOOKUP($C7,Prices!$A$5:$H$204,4,FALSE),0))</f>
        <v/>
      </c>
      <c r="K7" s="19">
        <f>IF($A7="","",IF($F7="","",$F7*$J7))</f>
        <v/>
      </c>
      <c r="L7" s="19">
        <f>IF($A7="","",IF($K7="","",ROUND($K7*Scorecard!$E$10,2)))</f>
        <v/>
      </c>
    </row>
    <row r="8">
      <c r="A8" s="13" t="inlineStr">
        <is>
          <t>D-1049</t>
        </is>
      </c>
      <c r="B8" s="13" t="inlineStr">
        <is>
          <t>Nordic Textiles</t>
        </is>
      </c>
      <c r="C8" s="13" t="inlineStr">
        <is>
          <t>TSH-BLK-L</t>
        </is>
      </c>
      <c r="D8" s="22" t="n">
        <v>46199</v>
      </c>
      <c r="E8" s="8" t="n">
        <v>300</v>
      </c>
      <c r="F8" s="8" t="n">
        <v>0</v>
      </c>
      <c r="G8" s="13" t="inlineStr"/>
      <c r="H8" s="17">
        <f>IF($A8="","",IF($E8="","",$E8-$F8))</f>
        <v/>
      </c>
      <c r="I8" s="16">
        <f>IF($A8="","",IFERROR($F8/$E8,0))</f>
        <v/>
      </c>
      <c r="J8" s="19">
        <f>IF($A8="","",IFERROR(VLOOKUP($C8,Prices!$A$5:$H$204,4,FALSE),0))</f>
        <v/>
      </c>
      <c r="K8" s="19">
        <f>IF($A8="","",IF($F8="","",$F8*$J8))</f>
        <v/>
      </c>
      <c r="L8" s="19">
        <f>IF($A8="","",IF($K8="","",ROUND($K8*Scorecard!$E$10,2)))</f>
        <v/>
      </c>
    </row>
    <row r="9">
      <c r="A9" s="13" t="inlineStr">
        <is>
          <t>D-1052</t>
        </is>
      </c>
      <c r="B9" s="13" t="inlineStr">
        <is>
          <t>Baltic Packaging</t>
        </is>
      </c>
      <c r="C9" s="13" t="inlineStr">
        <is>
          <t>BOX-L</t>
        </is>
      </c>
      <c r="D9" s="22" t="n">
        <v>46206</v>
      </c>
      <c r="E9" s="8" t="n">
        <v>500</v>
      </c>
      <c r="F9" s="8" t="n">
        <v>3</v>
      </c>
      <c r="G9" s="13" t="inlineStr">
        <is>
          <t>Crushed in transit, top layer</t>
        </is>
      </c>
      <c r="H9" s="17">
        <f>IF($A9="","",IF($E9="","",$E9-$F9))</f>
        <v/>
      </c>
      <c r="I9" s="16">
        <f>IF($A9="","",IFERROR($F9/$E9,0))</f>
        <v/>
      </c>
      <c r="J9" s="19">
        <f>IF($A9="","",IFERROR(VLOOKUP($C9,Prices!$A$5:$H$204,4,FALSE),0))</f>
        <v/>
      </c>
      <c r="K9" s="19">
        <f>IF($A9="","",IF($F9="","",$F9*$J9))</f>
        <v/>
      </c>
      <c r="L9" s="19">
        <f>IF($A9="","",IF($K9="","",ROUND($K9*Scorecard!$E$10,2)))</f>
        <v/>
      </c>
    </row>
    <row r="10">
      <c r="A10" s="13" t="inlineStr">
        <is>
          <t>D-1054</t>
        </is>
      </c>
      <c r="B10" s="13" t="inlineStr">
        <is>
          <t>Adria Components</t>
        </is>
      </c>
      <c r="C10" s="13" t="inlineStr">
        <is>
          <t>CMP-5520</t>
        </is>
      </c>
      <c r="D10" s="22" t="n">
        <v>46205</v>
      </c>
      <c r="E10" s="8" t="n">
        <v>900</v>
      </c>
      <c r="F10" s="8" t="n">
        <v>30</v>
      </c>
      <c r="G10" s="13" t="inlineStr">
        <is>
          <t>Thread damage on the head</t>
        </is>
      </c>
      <c r="H10" s="17">
        <f>IF($A10="","",IF($E10="","",$E10-$F10))</f>
        <v/>
      </c>
      <c r="I10" s="16">
        <f>IF($A10="","",IFERROR($F10/$E10,0))</f>
        <v/>
      </c>
      <c r="J10" s="19">
        <f>IF($A10="","",IFERROR(VLOOKUP($C10,Prices!$A$5:$H$204,4,FALSE),0))</f>
        <v/>
      </c>
      <c r="K10" s="19">
        <f>IF($A10="","",IF($F10="","",$F10*$J10))</f>
        <v/>
      </c>
      <c r="L10" s="19">
        <f>IF($A10="","",IF($K10="","",ROUND($K10*Scorecard!$E$10,2)))</f>
        <v/>
      </c>
    </row>
    <row r="11">
      <c r="A11" s="13" t="inlineStr">
        <is>
          <t>D-1057</t>
        </is>
      </c>
      <c r="B11" s="13" t="inlineStr">
        <is>
          <t>Nordic Textiles</t>
        </is>
      </c>
      <c r="C11" s="13" t="inlineStr">
        <is>
          <t>HDY-GRY-S</t>
        </is>
      </c>
      <c r="D11" s="22" t="n">
        <v>46213</v>
      </c>
      <c r="E11" s="8" t="n">
        <v>200</v>
      </c>
      <c r="F11" s="8" t="n">
        <v>6</v>
      </c>
      <c r="G11" s="13" t="inlineStr">
        <is>
          <t>Colour variance against the reference</t>
        </is>
      </c>
      <c r="H11" s="17">
        <f>IF($A11="","",IF($E11="","",$E11-$F11))</f>
        <v/>
      </c>
      <c r="I11" s="16">
        <f>IF($A11="","",IFERROR($F11/$E11,0))</f>
        <v/>
      </c>
      <c r="J11" s="19">
        <f>IF($A11="","",IFERROR(VLOOKUP($C11,Prices!$A$5:$H$204,4,FALSE),0))</f>
        <v/>
      </c>
      <c r="K11" s="19">
        <f>IF($A11="","",IF($F11="","",$F11*$J11))</f>
        <v/>
      </c>
      <c r="L11" s="19">
        <f>IF($A11="","",IF($K11="","",ROUND($K11*Scorecard!$E$10,2)))</f>
        <v/>
      </c>
    </row>
    <row r="12">
      <c r="A12" s="13" t="inlineStr">
        <is>
          <t>D-1058</t>
        </is>
      </c>
      <c r="B12" s="13" t="inlineStr">
        <is>
          <t>Helix Metals</t>
        </is>
      </c>
      <c r="C12" s="13" t="inlineStr">
        <is>
          <t>CMP-4471H</t>
        </is>
      </c>
      <c r="D12" s="22" t="n">
        <v>46212</v>
      </c>
      <c r="E12" s="8" t="n">
        <v>120</v>
      </c>
      <c r="F12" s="8" t="n">
        <v>1</v>
      </c>
      <c r="G12" s="13" t="inlineStr">
        <is>
          <t>Surface mark, cosmetic</t>
        </is>
      </c>
      <c r="H12" s="17">
        <f>IF($A12="","",IF($E12="","",$E12-$F12))</f>
        <v/>
      </c>
      <c r="I12" s="16">
        <f>IF($A12="","",IFERROR($F12/$E12,0))</f>
        <v/>
      </c>
      <c r="J12" s="19">
        <f>IF($A12="","",IFERROR(VLOOKUP($C12,Prices!$A$5:$H$204,4,FALSE),0))</f>
        <v/>
      </c>
      <c r="K12" s="19">
        <f>IF($A12="","",IF($F12="","",$F12*$J12))</f>
        <v/>
      </c>
      <c r="L12" s="19">
        <f>IF($A12="","",IF($K12="","",ROUND($K12*Scorecard!$E$10,2)))</f>
        <v/>
      </c>
    </row>
    <row r="13">
      <c r="A13" s="13" t="inlineStr">
        <is>
          <t>D-1060</t>
        </is>
      </c>
      <c r="B13" s="13" t="inlineStr">
        <is>
          <t>Baltic Packaging</t>
        </is>
      </c>
      <c r="C13" s="13" t="inlineStr">
        <is>
          <t>BOX-M</t>
        </is>
      </c>
      <c r="D13" s="22" t="n">
        <v>46216</v>
      </c>
      <c r="E13" s="8" t="n">
        <v>800</v>
      </c>
      <c r="F13" s="8" t="n">
        <v>0</v>
      </c>
      <c r="G13" s="13" t="inlineStr"/>
      <c r="H13" s="17">
        <f>IF($A13="","",IF($E13="","",$E13-$F13))</f>
        <v/>
      </c>
      <c r="I13" s="16">
        <f>IF($A13="","",IFERROR($F13/$E13,0))</f>
        <v/>
      </c>
      <c r="J13" s="19">
        <f>IF($A13="","",IFERROR(VLOOKUP($C13,Prices!$A$5:$H$204,4,FALSE),0))</f>
        <v/>
      </c>
      <c r="K13" s="19">
        <f>IF($A13="","",IF($F13="","",$F13*$J13))</f>
        <v/>
      </c>
      <c r="L13" s="19">
        <f>IF($A13="","",IF($K13="","",ROUND($K13*Scorecard!$E$10,2)))</f>
        <v/>
      </c>
    </row>
    <row r="14">
      <c r="A14" s="13" t="inlineStr">
        <is>
          <t>D-1062</t>
        </is>
      </c>
      <c r="B14" s="13" t="inlineStr">
        <is>
          <t>Adria Components</t>
        </is>
      </c>
      <c r="C14" s="13" t="inlineStr">
        <is>
          <t>CMP-4471</t>
        </is>
      </c>
      <c r="D14" s="22" t="n">
        <v>46219</v>
      </c>
      <c r="E14" s="8" t="n">
        <v>1100</v>
      </c>
      <c r="F14" s="8" t="n">
        <v>62</v>
      </c>
      <c r="G14" s="13" t="inlineStr">
        <is>
          <t>Bore out of tolerance, same batch fault</t>
        </is>
      </c>
      <c r="H14" s="17">
        <f>IF($A14="","",IF($E14="","",$E14-$F14))</f>
        <v/>
      </c>
      <c r="I14" s="16">
        <f>IF($A14="","",IFERROR($F14/$E14,0))</f>
        <v/>
      </c>
      <c r="J14" s="19">
        <f>IF($A14="","",IFERROR(VLOOKUP($C14,Prices!$A$5:$H$204,4,FALSE),0))</f>
        <v/>
      </c>
      <c r="K14" s="19">
        <f>IF($A14="","",IF($F14="","",$F14*$J14))</f>
        <v/>
      </c>
      <c r="L14" s="19">
        <f>IF($A14="","",IF($K14="","",ROUND($K14*Scorecard!$E$10,2)))</f>
        <v/>
      </c>
    </row>
    <row r="15">
      <c r="A15" s="13" t="inlineStr">
        <is>
          <t>D-1063</t>
        </is>
      </c>
      <c r="B15" s="13" t="inlineStr">
        <is>
          <t>Nordic Textiles</t>
        </is>
      </c>
      <c r="C15" s="13" t="inlineStr">
        <is>
          <t>TSH-BLK-M</t>
        </is>
      </c>
      <c r="D15" s="22" t="n">
        <v>46227</v>
      </c>
      <c r="E15" s="8" t="n">
        <v>350</v>
      </c>
      <c r="F15" s="8" t="n">
        <v>0</v>
      </c>
      <c r="G15" s="13" t="inlineStr"/>
      <c r="H15" s="17">
        <f>IF($A15="","",IF($E15="","",$E15-$F15))</f>
        <v/>
      </c>
      <c r="I15" s="16">
        <f>IF($A15="","",IFERROR($F15/$E15,0))</f>
        <v/>
      </c>
      <c r="J15" s="19">
        <f>IF($A15="","",IFERROR(VLOOKUP($C15,Prices!$A$5:$H$204,4,FALSE),0))</f>
        <v/>
      </c>
      <c r="K15" s="19">
        <f>IF($A15="","",IF($F15="","",$F15*$J15))</f>
        <v/>
      </c>
      <c r="L15" s="19">
        <f>IF($A15="","",IF($K15="","",ROUND($K15*Scorecard!$E$10,2)))</f>
        <v/>
      </c>
    </row>
    <row r="16">
      <c r="A16" s="13" t="inlineStr">
        <is>
          <t>D-1068</t>
        </is>
      </c>
      <c r="B16" s="13" t="inlineStr">
        <is>
          <t>Baltic Packaging</t>
        </is>
      </c>
      <c r="C16" s="13" t="inlineStr">
        <is>
          <t>BOX-M</t>
        </is>
      </c>
      <c r="D16" s="22" t="n">
        <v>46230</v>
      </c>
      <c r="E16" s="8" t="n">
        <v>600</v>
      </c>
      <c r="F16" s="8" t="n">
        <v>4</v>
      </c>
      <c r="G16" s="13" t="inlineStr">
        <is>
          <t>Print misaligned on the side panel</t>
        </is>
      </c>
      <c r="H16" s="17">
        <f>IF($A16="","",IF($E16="","",$E16-$F16))</f>
        <v/>
      </c>
      <c r="I16" s="16">
        <f>IF($A16="","",IFERROR($F16/$E16,0))</f>
        <v/>
      </c>
      <c r="J16" s="19">
        <f>IF($A16="","",IFERROR(VLOOKUP($C16,Prices!$A$5:$H$204,4,FALSE),0))</f>
        <v/>
      </c>
      <c r="K16" s="19">
        <f>IF($A16="","",IF($F16="","",$F16*$J16))</f>
        <v/>
      </c>
      <c r="L16" s="19">
        <f>IF($A16="","",IF($K16="","",ROUND($K16*Scorecard!$E$10,2)))</f>
        <v/>
      </c>
    </row>
    <row r="17">
      <c r="A17" s="13" t="inlineStr">
        <is>
          <t>D-1070</t>
        </is>
      </c>
      <c r="B17" s="13" t="inlineStr">
        <is>
          <t>Adria Components</t>
        </is>
      </c>
      <c r="C17" s="13" t="inlineStr">
        <is>
          <t>CMP-6018A</t>
        </is>
      </c>
      <c r="D17" s="22" t="n">
        <v>46233</v>
      </c>
      <c r="E17" s="8" t="n">
        <v>800</v>
      </c>
      <c r="F17" s="8" t="n">
        <v>25</v>
      </c>
      <c r="G17" s="13" t="inlineStr">
        <is>
          <t>Burr on the mating face</t>
        </is>
      </c>
      <c r="H17" s="17">
        <f>IF($A17="","",IF($E17="","",$E17-$F17))</f>
        <v/>
      </c>
      <c r="I17" s="16">
        <f>IF($A17="","",IFERROR($F17/$E17,0))</f>
        <v/>
      </c>
      <c r="J17" s="19">
        <f>IF($A17="","",IFERROR(VLOOKUP($C17,Prices!$A$5:$H$204,4,FALSE),0))</f>
        <v/>
      </c>
      <c r="K17" s="19">
        <f>IF($A17="","",IF($F17="","",$F17*$J17))</f>
        <v/>
      </c>
      <c r="L17" s="19">
        <f>IF($A17="","",IF($K17="","",ROUND($K17*Scorecard!$E$10,2)))</f>
        <v/>
      </c>
    </row>
    <row r="18">
      <c r="A18" s="13" t="inlineStr">
        <is>
          <t>D-1071</t>
        </is>
      </c>
      <c r="B18" s="13" t="inlineStr">
        <is>
          <t>Nordic Textiles</t>
        </is>
      </c>
      <c r="C18" s="13" t="inlineStr">
        <is>
          <t>TSH-BLK-L</t>
        </is>
      </c>
      <c r="D18" s="22" t="n">
        <v>46241</v>
      </c>
      <c r="E18" s="8" t="n">
        <v>180</v>
      </c>
      <c r="F18" s="8" t="n">
        <v>2</v>
      </c>
      <c r="G18" s="13" t="inlineStr">
        <is>
          <t>Loose stitching at the hem</t>
        </is>
      </c>
      <c r="H18" s="17">
        <f>IF($A18="","",IF($E18="","",$E18-$F18))</f>
        <v/>
      </c>
      <c r="I18" s="16">
        <f>IF($A18="","",IFERROR($F18/$E18,0))</f>
        <v/>
      </c>
      <c r="J18" s="19">
        <f>IF($A18="","",IFERROR(VLOOKUP($C18,Prices!$A$5:$H$204,4,FALSE),0))</f>
        <v/>
      </c>
      <c r="K18" s="19">
        <f>IF($A18="","",IF($F18="","",$F18*$J18))</f>
        <v/>
      </c>
      <c r="L18" s="19">
        <f>IF($A18="","",IF($K18="","",ROUND($K18*Scorecard!$E$10,2)))</f>
        <v/>
      </c>
    </row>
    <row r="19">
      <c r="A19" s="13" t="inlineStr">
        <is>
          <t>D-1074</t>
        </is>
      </c>
      <c r="B19" s="13" t="inlineStr">
        <is>
          <t>Helix Metals</t>
        </is>
      </c>
      <c r="C19" s="13" t="inlineStr">
        <is>
          <t>CMP-5520H</t>
        </is>
      </c>
      <c r="D19" s="22" t="n">
        <v>46237</v>
      </c>
      <c r="E19" s="8" t="n">
        <v>150</v>
      </c>
      <c r="F19" s="8" t="n">
        <v>0</v>
      </c>
      <c r="G19" s="13" t="inlineStr"/>
      <c r="H19" s="17">
        <f>IF($A19="","",IF($E19="","",$E19-$F19))</f>
        <v/>
      </c>
      <c r="I19" s="16">
        <f>IF($A19="","",IFERROR($F19/$E19,0))</f>
        <v/>
      </c>
      <c r="J19" s="19">
        <f>IF($A19="","",IFERROR(VLOOKUP($C19,Prices!$A$5:$H$204,4,FALSE),0))</f>
        <v/>
      </c>
      <c r="K19" s="19">
        <f>IF($A19="","",IF($F19="","",$F19*$J19))</f>
        <v/>
      </c>
      <c r="L19" s="19">
        <f>IF($A19="","",IF($K19="","",ROUND($K19*Scorecard!$E$10,2)))</f>
        <v/>
      </c>
    </row>
    <row r="20">
      <c r="A20" s="13" t="inlineStr">
        <is>
          <t>D-1078</t>
        </is>
      </c>
      <c r="B20" s="13" t="inlineStr">
        <is>
          <t>Baltic Packaging</t>
        </is>
      </c>
      <c r="C20" s="13" t="inlineStr">
        <is>
          <t>BOX-L</t>
        </is>
      </c>
      <c r="D20" s="22" t="n">
        <v>46260</v>
      </c>
      <c r="E20" s="8" t="n">
        <v>500</v>
      </c>
      <c r="F20" s="8" t="n">
        <v>2</v>
      </c>
      <c r="G20" s="13" t="inlineStr">
        <is>
          <t>Crushed in transit, corner</t>
        </is>
      </c>
      <c r="H20" s="17">
        <f>IF($A20="","",IF($E20="","",$E20-$F20))</f>
        <v/>
      </c>
      <c r="I20" s="16">
        <f>IF($A20="","",IFERROR($F20/$E20,0))</f>
        <v/>
      </c>
      <c r="J20" s="19">
        <f>IF($A20="","",IFERROR(VLOOKUP($C20,Prices!$A$5:$H$204,4,FALSE),0))</f>
        <v/>
      </c>
      <c r="K20" s="19">
        <f>IF($A20="","",IF($F20="","",$F20*$J20))</f>
        <v/>
      </c>
      <c r="L20" s="19">
        <f>IF($A20="","",IF($K20="","",ROUND($K20*Scorecard!$E$10,2)))</f>
        <v/>
      </c>
    </row>
    <row r="21">
      <c r="A21" s="13" t="inlineStr">
        <is>
          <t>D-1079</t>
        </is>
      </c>
      <c r="B21" s="13" t="inlineStr">
        <is>
          <t>Adria Components</t>
        </is>
      </c>
      <c r="C21" s="13" t="inlineStr">
        <is>
          <t>CMP-4471</t>
        </is>
      </c>
      <c r="D21" s="22" t="n">
        <v>46258</v>
      </c>
      <c r="E21" s="8" t="n">
        <v>1000</v>
      </c>
      <c r="F21" s="8" t="n">
        <v>40</v>
      </c>
      <c r="G21" s="13" t="inlineStr">
        <is>
          <t>Bore out of tolerance, third batch</t>
        </is>
      </c>
      <c r="H21" s="17">
        <f>IF($A21="","",IF($E21="","",$E21-$F21))</f>
        <v/>
      </c>
      <c r="I21" s="16">
        <f>IF($A21="","",IFERROR($F21/$E21,0))</f>
        <v/>
      </c>
      <c r="J21" s="19">
        <f>IF($A21="","",IFERROR(VLOOKUP($C21,Prices!$A$5:$H$204,4,FALSE),0))</f>
        <v/>
      </c>
      <c r="K21" s="19">
        <f>IF($A21="","",IF($F21="","",$F21*$J21))</f>
        <v/>
      </c>
      <c r="L21" s="19">
        <f>IF($A21="","",IF($K21="","",ROUND($K21*Scorecard!$E$10,2)))</f>
        <v/>
      </c>
    </row>
    <row r="22">
      <c r="A22" s="13" t="inlineStr">
        <is>
          <t>D-1080</t>
        </is>
      </c>
      <c r="B22" s="13" t="inlineStr">
        <is>
          <t>Nordic Textiles</t>
        </is>
      </c>
      <c r="C22" s="13" t="inlineStr">
        <is>
          <t>TSH-BLK-M</t>
        </is>
      </c>
      <c r="D22" s="22" t="n">
        <v>46255</v>
      </c>
      <c r="E22" s="8" t="n">
        <v>400</v>
      </c>
      <c r="F22" s="8" t="n">
        <v>3</v>
      </c>
      <c r="G22" s="13" t="inlineStr">
        <is>
          <t>Print offset</t>
        </is>
      </c>
      <c r="H22" s="17">
        <f>IF($A22="","",IF($E22="","",$E22-$F22))</f>
        <v/>
      </c>
      <c r="I22" s="16">
        <f>IF($A22="","",IFERROR($F22/$E22,0))</f>
        <v/>
      </c>
      <c r="J22" s="19">
        <f>IF($A22="","",IFERROR(VLOOKUP($C22,Prices!$A$5:$H$204,4,FALSE),0))</f>
        <v/>
      </c>
      <c r="K22" s="19">
        <f>IF($A22="","",IF($F22="","",$F22*$J22))</f>
        <v/>
      </c>
      <c r="L22" s="19">
        <f>IF($A22="","",IF($K22="","",ROUND($K22*Scorecard!$E$10,2)))</f>
        <v/>
      </c>
    </row>
    <row r="23">
      <c r="A23" s="13" t="inlineStr">
        <is>
          <t>D-1082</t>
        </is>
      </c>
      <c r="B23" s="13" t="inlineStr">
        <is>
          <t>Helix Metals</t>
        </is>
      </c>
      <c r="C23" s="13" t="inlineStr">
        <is>
          <t>CMP-6018</t>
        </is>
      </c>
      <c r="D23" s="22" t="n">
        <v>46262</v>
      </c>
      <c r="E23" s="8" t="n">
        <v>90</v>
      </c>
      <c r="F23" s="8" t="n">
        <v>1</v>
      </c>
      <c r="G23" s="13" t="inlineStr">
        <is>
          <t>Length out of tolerance</t>
        </is>
      </c>
      <c r="H23" s="17">
        <f>IF($A23="","",IF($E23="","",$E23-$F23))</f>
        <v/>
      </c>
      <c r="I23" s="16">
        <f>IF($A23="","",IFERROR($F23/$E23,0))</f>
        <v/>
      </c>
      <c r="J23" s="19">
        <f>IF($A23="","",IFERROR(VLOOKUP($C23,Prices!$A$5:$H$204,4,FALSE),0))</f>
        <v/>
      </c>
      <c r="K23" s="19">
        <f>IF($A23="","",IF($F23="","",$F23*$J23))</f>
        <v/>
      </c>
      <c r="L23" s="19">
        <f>IF($A23="","",IF($K23="","",ROUND($K23*Scorecard!$E$10,2)))</f>
        <v/>
      </c>
    </row>
    <row r="24">
      <c r="A24" s="13" t="n"/>
      <c r="B24" s="13" t="n"/>
      <c r="C24" s="13" t="n"/>
      <c r="D24" s="22" t="n"/>
      <c r="E24" s="8" t="n"/>
      <c r="F24" s="8" t="n"/>
      <c r="G24" s="13" t="n"/>
      <c r="H24" s="17">
        <f>IF($A24="","",IF($E24="","",$E24-$F24))</f>
        <v/>
      </c>
      <c r="I24" s="16">
        <f>IF($A24="","",IFERROR($F24/$E24,0))</f>
        <v/>
      </c>
      <c r="J24" s="19">
        <f>IF($A24="","",IFERROR(VLOOKUP($C24,Prices!$A$5:$H$204,4,FALSE),0))</f>
        <v/>
      </c>
      <c r="K24" s="19">
        <f>IF($A24="","",IF($F24="","",$F24*$J24))</f>
        <v/>
      </c>
      <c r="L24" s="19">
        <f>IF($A24="","",IF($K24="","",ROUND($K24*Scorecard!$E$10,2)))</f>
        <v/>
      </c>
    </row>
    <row r="25">
      <c r="A25" s="13" t="n"/>
      <c r="B25" s="13" t="n"/>
      <c r="C25" s="13" t="n"/>
      <c r="D25" s="22" t="n"/>
      <c r="E25" s="8" t="n"/>
      <c r="F25" s="8" t="n"/>
      <c r="G25" s="13" t="n"/>
      <c r="H25" s="17">
        <f>IF($A25="","",IF($E25="","",$E25-$F25))</f>
        <v/>
      </c>
      <c r="I25" s="16">
        <f>IF($A25="","",IFERROR($F25/$E25,0))</f>
        <v/>
      </c>
      <c r="J25" s="19">
        <f>IF($A25="","",IFERROR(VLOOKUP($C25,Prices!$A$5:$H$204,4,FALSE),0))</f>
        <v/>
      </c>
      <c r="K25" s="19">
        <f>IF($A25="","",IF($F25="","",$F25*$J25))</f>
        <v/>
      </c>
      <c r="L25" s="19">
        <f>IF($A25="","",IF($K25="","",ROUND($K25*Scorecard!$E$10,2)))</f>
        <v/>
      </c>
    </row>
    <row r="26">
      <c r="A26" s="13" t="n"/>
      <c r="B26" s="13" t="n"/>
      <c r="C26" s="13" t="n"/>
      <c r="D26" s="22" t="n"/>
      <c r="E26" s="8" t="n"/>
      <c r="F26" s="8" t="n"/>
      <c r="G26" s="13" t="n"/>
      <c r="H26" s="17">
        <f>IF($A26="","",IF($E26="","",$E26-$F26))</f>
        <v/>
      </c>
      <c r="I26" s="16">
        <f>IF($A26="","",IFERROR($F26/$E26,0))</f>
        <v/>
      </c>
      <c r="J26" s="19">
        <f>IF($A26="","",IFERROR(VLOOKUP($C26,Prices!$A$5:$H$204,4,FALSE),0))</f>
        <v/>
      </c>
      <c r="K26" s="19">
        <f>IF($A26="","",IF($F26="","",$F26*$J26))</f>
        <v/>
      </c>
      <c r="L26" s="19">
        <f>IF($A26="","",IF($K26="","",ROUND($K26*Scorecard!$E$10,2)))</f>
        <v/>
      </c>
    </row>
    <row r="27">
      <c r="A27" s="13" t="n"/>
      <c r="B27" s="13" t="n"/>
      <c r="C27" s="13" t="n"/>
      <c r="D27" s="22" t="n"/>
      <c r="E27" s="8" t="n"/>
      <c r="F27" s="8" t="n"/>
      <c r="G27" s="13" t="n"/>
      <c r="H27" s="17">
        <f>IF($A27="","",IF($E27="","",$E27-$F27))</f>
        <v/>
      </c>
      <c r="I27" s="16">
        <f>IF($A27="","",IFERROR($F27/$E27,0))</f>
        <v/>
      </c>
      <c r="J27" s="19">
        <f>IF($A27="","",IFERROR(VLOOKUP($C27,Prices!$A$5:$H$204,4,FALSE),0))</f>
        <v/>
      </c>
      <c r="K27" s="19">
        <f>IF($A27="","",IF($F27="","",$F27*$J27))</f>
        <v/>
      </c>
      <c r="L27" s="19">
        <f>IF($A27="","",IF($K27="","",ROUND($K27*Scorecard!$E$10,2)))</f>
        <v/>
      </c>
    </row>
    <row r="28">
      <c r="A28" s="13" t="n"/>
      <c r="B28" s="13" t="n"/>
      <c r="C28" s="13" t="n"/>
      <c r="D28" s="22" t="n"/>
      <c r="E28" s="8" t="n"/>
      <c r="F28" s="8" t="n"/>
      <c r="G28" s="13" t="n"/>
      <c r="H28" s="17">
        <f>IF($A28="","",IF($E28="","",$E28-$F28))</f>
        <v/>
      </c>
      <c r="I28" s="16">
        <f>IF($A28="","",IFERROR($F28/$E28,0))</f>
        <v/>
      </c>
      <c r="J28" s="19">
        <f>IF($A28="","",IFERROR(VLOOKUP($C28,Prices!$A$5:$H$204,4,FALSE),0))</f>
        <v/>
      </c>
      <c r="K28" s="19">
        <f>IF($A28="","",IF($F28="","",$F28*$J28))</f>
        <v/>
      </c>
      <c r="L28" s="19">
        <f>IF($A28="","",IF($K28="","",ROUND($K28*Scorecard!$E$10,2)))</f>
        <v/>
      </c>
    </row>
    <row r="29">
      <c r="A29" s="13" t="n"/>
      <c r="B29" s="13" t="n"/>
      <c r="C29" s="13" t="n"/>
      <c r="D29" s="22" t="n"/>
      <c r="E29" s="8" t="n"/>
      <c r="F29" s="8" t="n"/>
      <c r="G29" s="13" t="n"/>
      <c r="H29" s="17">
        <f>IF($A29="","",IF($E29="","",$E29-$F29))</f>
        <v/>
      </c>
      <c r="I29" s="16">
        <f>IF($A29="","",IFERROR($F29/$E29,0))</f>
        <v/>
      </c>
      <c r="J29" s="19">
        <f>IF($A29="","",IFERROR(VLOOKUP($C29,Prices!$A$5:$H$204,4,FALSE),0))</f>
        <v/>
      </c>
      <c r="K29" s="19">
        <f>IF($A29="","",IF($F29="","",$F29*$J29))</f>
        <v/>
      </c>
      <c r="L29" s="19">
        <f>IF($A29="","",IF($K29="","",ROUND($K29*Scorecard!$E$10,2)))</f>
        <v/>
      </c>
    </row>
    <row r="30">
      <c r="A30" s="13" t="n"/>
      <c r="B30" s="13" t="n"/>
      <c r="C30" s="13" t="n"/>
      <c r="D30" s="22" t="n"/>
      <c r="E30" s="8" t="n"/>
      <c r="F30" s="8" t="n"/>
      <c r="G30" s="13" t="n"/>
      <c r="H30" s="17">
        <f>IF($A30="","",IF($E30="","",$E30-$F30))</f>
        <v/>
      </c>
      <c r="I30" s="16">
        <f>IF($A30="","",IFERROR($F30/$E30,0))</f>
        <v/>
      </c>
      <c r="J30" s="19">
        <f>IF($A30="","",IFERROR(VLOOKUP($C30,Prices!$A$5:$H$204,4,FALSE),0))</f>
        <v/>
      </c>
      <c r="K30" s="19">
        <f>IF($A30="","",IF($F30="","",$F30*$J30))</f>
        <v/>
      </c>
      <c r="L30" s="19">
        <f>IF($A30="","",IF($K30="","",ROUND($K30*Scorecard!$E$10,2)))</f>
        <v/>
      </c>
    </row>
    <row r="31">
      <c r="A31" s="13" t="n"/>
      <c r="B31" s="13" t="n"/>
      <c r="C31" s="13" t="n"/>
      <c r="D31" s="22" t="n"/>
      <c r="E31" s="8" t="n"/>
      <c r="F31" s="8" t="n"/>
      <c r="G31" s="13" t="n"/>
      <c r="H31" s="17">
        <f>IF($A31="","",IF($E31="","",$E31-$F31))</f>
        <v/>
      </c>
      <c r="I31" s="16">
        <f>IF($A31="","",IFERROR($F31/$E31,0))</f>
        <v/>
      </c>
      <c r="J31" s="19">
        <f>IF($A31="","",IFERROR(VLOOKUP($C31,Prices!$A$5:$H$204,4,FALSE),0))</f>
        <v/>
      </c>
      <c r="K31" s="19">
        <f>IF($A31="","",IF($F31="","",$F31*$J31))</f>
        <v/>
      </c>
      <c r="L31" s="19">
        <f>IF($A31="","",IF($K31="","",ROUND($K31*Scorecard!$E$10,2)))</f>
        <v/>
      </c>
    </row>
    <row r="32">
      <c r="A32" s="13" t="n"/>
      <c r="B32" s="13" t="n"/>
      <c r="C32" s="13" t="n"/>
      <c r="D32" s="22" t="n"/>
      <c r="E32" s="8" t="n"/>
      <c r="F32" s="8" t="n"/>
      <c r="G32" s="13" t="n"/>
      <c r="H32" s="17">
        <f>IF($A32="","",IF($E32="","",$E32-$F32))</f>
        <v/>
      </c>
      <c r="I32" s="16">
        <f>IF($A32="","",IFERROR($F32/$E32,0))</f>
        <v/>
      </c>
      <c r="J32" s="19">
        <f>IF($A32="","",IFERROR(VLOOKUP($C32,Prices!$A$5:$H$204,4,FALSE),0))</f>
        <v/>
      </c>
      <c r="K32" s="19">
        <f>IF($A32="","",IF($F32="","",$F32*$J32))</f>
        <v/>
      </c>
      <c r="L32" s="19">
        <f>IF($A32="","",IF($K32="","",ROUND($K32*Scorecard!$E$10,2)))</f>
        <v/>
      </c>
    </row>
    <row r="33">
      <c r="A33" s="13" t="n"/>
      <c r="B33" s="13" t="n"/>
      <c r="C33" s="13" t="n"/>
      <c r="D33" s="22" t="n"/>
      <c r="E33" s="8" t="n"/>
      <c r="F33" s="8" t="n"/>
      <c r="G33" s="13" t="n"/>
      <c r="H33" s="17">
        <f>IF($A33="","",IF($E33="","",$E33-$F33))</f>
        <v/>
      </c>
      <c r="I33" s="16">
        <f>IF($A33="","",IFERROR($F33/$E33,0))</f>
        <v/>
      </c>
      <c r="J33" s="19">
        <f>IF($A33="","",IFERROR(VLOOKUP($C33,Prices!$A$5:$H$204,4,FALSE),0))</f>
        <v/>
      </c>
      <c r="K33" s="19">
        <f>IF($A33="","",IF($F33="","",$F33*$J33))</f>
        <v/>
      </c>
      <c r="L33" s="19">
        <f>IF($A33="","",IF($K33="","",ROUND($K33*Scorecard!$E$10,2)))</f>
        <v/>
      </c>
    </row>
    <row r="34">
      <c r="A34" s="13" t="n"/>
      <c r="B34" s="13" t="n"/>
      <c r="C34" s="13" t="n"/>
      <c r="D34" s="22" t="n"/>
      <c r="E34" s="8" t="n"/>
      <c r="F34" s="8" t="n"/>
      <c r="G34" s="13" t="n"/>
      <c r="H34" s="17">
        <f>IF($A34="","",IF($E34="","",$E34-$F34))</f>
        <v/>
      </c>
      <c r="I34" s="16">
        <f>IF($A34="","",IFERROR($F34/$E34,0))</f>
        <v/>
      </c>
      <c r="J34" s="19">
        <f>IF($A34="","",IFERROR(VLOOKUP($C34,Prices!$A$5:$H$204,4,FALSE),0))</f>
        <v/>
      </c>
      <c r="K34" s="19">
        <f>IF($A34="","",IF($F34="","",$F34*$J34))</f>
        <v/>
      </c>
      <c r="L34" s="19">
        <f>IF($A34="","",IF($K34="","",ROUND($K34*Scorecard!$E$10,2)))</f>
        <v/>
      </c>
    </row>
    <row r="35">
      <c r="A35" s="13" t="n"/>
      <c r="B35" s="13" t="n"/>
      <c r="C35" s="13" t="n"/>
      <c r="D35" s="22" t="n"/>
      <c r="E35" s="8" t="n"/>
      <c r="F35" s="8" t="n"/>
      <c r="G35" s="13" t="n"/>
      <c r="H35" s="17">
        <f>IF($A35="","",IF($E35="","",$E35-$F35))</f>
        <v/>
      </c>
      <c r="I35" s="16">
        <f>IF($A35="","",IFERROR($F35/$E35,0))</f>
        <v/>
      </c>
      <c r="J35" s="19">
        <f>IF($A35="","",IFERROR(VLOOKUP($C35,Prices!$A$5:$H$204,4,FALSE),0))</f>
        <v/>
      </c>
      <c r="K35" s="19">
        <f>IF($A35="","",IF($F35="","",$F35*$J35))</f>
        <v/>
      </c>
      <c r="L35" s="19">
        <f>IF($A35="","",IF($K35="","",ROUND($K35*Scorecard!$E$10,2)))</f>
        <v/>
      </c>
    </row>
    <row r="36">
      <c r="A36" s="13" t="n"/>
      <c r="B36" s="13" t="n"/>
      <c r="C36" s="13" t="n"/>
      <c r="D36" s="22" t="n"/>
      <c r="E36" s="8" t="n"/>
      <c r="F36" s="8" t="n"/>
      <c r="G36" s="13" t="n"/>
      <c r="H36" s="17">
        <f>IF($A36="","",IF($E36="","",$E36-$F36))</f>
        <v/>
      </c>
      <c r="I36" s="16">
        <f>IF($A36="","",IFERROR($F36/$E36,0))</f>
        <v/>
      </c>
      <c r="J36" s="19">
        <f>IF($A36="","",IFERROR(VLOOKUP($C36,Prices!$A$5:$H$204,4,FALSE),0))</f>
        <v/>
      </c>
      <c r="K36" s="19">
        <f>IF($A36="","",IF($F36="","",$F36*$J36))</f>
        <v/>
      </c>
      <c r="L36" s="19">
        <f>IF($A36="","",IF($K36="","",ROUND($K36*Scorecard!$E$10,2)))</f>
        <v/>
      </c>
    </row>
    <row r="37">
      <c r="A37" s="13" t="n"/>
      <c r="B37" s="13" t="n"/>
      <c r="C37" s="13" t="n"/>
      <c r="D37" s="22" t="n"/>
      <c r="E37" s="8" t="n"/>
      <c r="F37" s="8" t="n"/>
      <c r="G37" s="13" t="n"/>
      <c r="H37" s="17">
        <f>IF($A37="","",IF($E37="","",$E37-$F37))</f>
        <v/>
      </c>
      <c r="I37" s="16">
        <f>IF($A37="","",IFERROR($F37/$E37,0))</f>
        <v/>
      </c>
      <c r="J37" s="19">
        <f>IF($A37="","",IFERROR(VLOOKUP($C37,Prices!$A$5:$H$204,4,FALSE),0))</f>
        <v/>
      </c>
      <c r="K37" s="19">
        <f>IF($A37="","",IF($F37="","",$F37*$J37))</f>
        <v/>
      </c>
      <c r="L37" s="19">
        <f>IF($A37="","",IF($K37="","",ROUND($K37*Scorecard!$E$10,2)))</f>
        <v/>
      </c>
    </row>
    <row r="38">
      <c r="A38" s="13" t="n"/>
      <c r="B38" s="13" t="n"/>
      <c r="C38" s="13" t="n"/>
      <c r="D38" s="22" t="n"/>
      <c r="E38" s="8" t="n"/>
      <c r="F38" s="8" t="n"/>
      <c r="G38" s="13" t="n"/>
      <c r="H38" s="17">
        <f>IF($A38="","",IF($E38="","",$E38-$F38))</f>
        <v/>
      </c>
      <c r="I38" s="16">
        <f>IF($A38="","",IFERROR($F38/$E38,0))</f>
        <v/>
      </c>
      <c r="J38" s="19">
        <f>IF($A38="","",IFERROR(VLOOKUP($C38,Prices!$A$5:$H$204,4,FALSE),0))</f>
        <v/>
      </c>
      <c r="K38" s="19">
        <f>IF($A38="","",IF($F38="","",$F38*$J38))</f>
        <v/>
      </c>
      <c r="L38" s="19">
        <f>IF($A38="","",IF($K38="","",ROUND($K38*Scorecard!$E$10,2)))</f>
        <v/>
      </c>
    </row>
    <row r="39">
      <c r="A39" s="13" t="n"/>
      <c r="B39" s="13" t="n"/>
      <c r="C39" s="13" t="n"/>
      <c r="D39" s="22" t="n"/>
      <c r="E39" s="8" t="n"/>
      <c r="F39" s="8" t="n"/>
      <c r="G39" s="13" t="n"/>
      <c r="H39" s="17">
        <f>IF($A39="","",IF($E39="","",$E39-$F39))</f>
        <v/>
      </c>
      <c r="I39" s="16">
        <f>IF($A39="","",IFERROR($F39/$E39,0))</f>
        <v/>
      </c>
      <c r="J39" s="19">
        <f>IF($A39="","",IFERROR(VLOOKUP($C39,Prices!$A$5:$H$204,4,FALSE),0))</f>
        <v/>
      </c>
      <c r="K39" s="19">
        <f>IF($A39="","",IF($F39="","",$F39*$J39))</f>
        <v/>
      </c>
      <c r="L39" s="19">
        <f>IF($A39="","",IF($K39="","",ROUND($K39*Scorecard!$E$10,2)))</f>
        <v/>
      </c>
    </row>
    <row r="40">
      <c r="A40" s="13" t="n"/>
      <c r="B40" s="13" t="n"/>
      <c r="C40" s="13" t="n"/>
      <c r="D40" s="22" t="n"/>
      <c r="E40" s="8" t="n"/>
      <c r="F40" s="8" t="n"/>
      <c r="G40" s="13" t="n"/>
      <c r="H40" s="17">
        <f>IF($A40="","",IF($E40="","",$E40-$F40))</f>
        <v/>
      </c>
      <c r="I40" s="16">
        <f>IF($A40="","",IFERROR($F40/$E40,0))</f>
        <v/>
      </c>
      <c r="J40" s="19">
        <f>IF($A40="","",IFERROR(VLOOKUP($C40,Prices!$A$5:$H$204,4,FALSE),0))</f>
        <v/>
      </c>
      <c r="K40" s="19">
        <f>IF($A40="","",IF($F40="","",$F40*$J40))</f>
        <v/>
      </c>
      <c r="L40" s="19">
        <f>IF($A40="","",IF($K40="","",ROUND($K40*Scorecard!$E$10,2)))</f>
        <v/>
      </c>
    </row>
    <row r="41">
      <c r="A41" s="13" t="n"/>
      <c r="B41" s="13" t="n"/>
      <c r="C41" s="13" t="n"/>
      <c r="D41" s="22" t="n"/>
      <c r="E41" s="8" t="n"/>
      <c r="F41" s="8" t="n"/>
      <c r="G41" s="13" t="n"/>
      <c r="H41" s="17">
        <f>IF($A41="","",IF($E41="","",$E41-$F41))</f>
        <v/>
      </c>
      <c r="I41" s="16">
        <f>IF($A41="","",IFERROR($F41/$E41,0))</f>
        <v/>
      </c>
      <c r="J41" s="19">
        <f>IF($A41="","",IFERROR(VLOOKUP($C41,Prices!$A$5:$H$204,4,FALSE),0))</f>
        <v/>
      </c>
      <c r="K41" s="19">
        <f>IF($A41="","",IF($F41="","",$F41*$J41))</f>
        <v/>
      </c>
      <c r="L41" s="19">
        <f>IF($A41="","",IF($K41="","",ROUND($K41*Scorecard!$E$10,2)))</f>
        <v/>
      </c>
    </row>
    <row r="42">
      <c r="A42" s="13" t="n"/>
      <c r="B42" s="13" t="n"/>
      <c r="C42" s="13" t="n"/>
      <c r="D42" s="22" t="n"/>
      <c r="E42" s="8" t="n"/>
      <c r="F42" s="8" t="n"/>
      <c r="G42" s="13" t="n"/>
      <c r="H42" s="17">
        <f>IF($A42="","",IF($E42="","",$E42-$F42))</f>
        <v/>
      </c>
      <c r="I42" s="16">
        <f>IF($A42="","",IFERROR($F42/$E42,0))</f>
        <v/>
      </c>
      <c r="J42" s="19">
        <f>IF($A42="","",IFERROR(VLOOKUP($C42,Prices!$A$5:$H$204,4,FALSE),0))</f>
        <v/>
      </c>
      <c r="K42" s="19">
        <f>IF($A42="","",IF($F42="","",$F42*$J42))</f>
        <v/>
      </c>
      <c r="L42" s="19">
        <f>IF($A42="","",IF($K42="","",ROUND($K42*Scorecard!$E$10,2)))</f>
        <v/>
      </c>
    </row>
    <row r="43">
      <c r="A43" s="13" t="n"/>
      <c r="B43" s="13" t="n"/>
      <c r="C43" s="13" t="n"/>
      <c r="D43" s="22" t="n"/>
      <c r="E43" s="8" t="n"/>
      <c r="F43" s="8" t="n"/>
      <c r="G43" s="13" t="n"/>
      <c r="H43" s="17">
        <f>IF($A43="","",IF($E43="","",$E43-$F43))</f>
        <v/>
      </c>
      <c r="I43" s="16">
        <f>IF($A43="","",IFERROR($F43/$E43,0))</f>
        <v/>
      </c>
      <c r="J43" s="19">
        <f>IF($A43="","",IFERROR(VLOOKUP($C43,Prices!$A$5:$H$204,4,FALSE),0))</f>
        <v/>
      </c>
      <c r="K43" s="19">
        <f>IF($A43="","",IF($F43="","",$F43*$J43))</f>
        <v/>
      </c>
      <c r="L43" s="19">
        <f>IF($A43="","",IF($K43="","",ROUND($K43*Scorecard!$E$10,2)))</f>
        <v/>
      </c>
    </row>
    <row r="44">
      <c r="A44" s="13" t="n"/>
      <c r="B44" s="13" t="n"/>
      <c r="C44" s="13" t="n"/>
      <c r="D44" s="22" t="n"/>
      <c r="E44" s="8" t="n"/>
      <c r="F44" s="8" t="n"/>
      <c r="G44" s="13" t="n"/>
      <c r="H44" s="17">
        <f>IF($A44="","",IF($E44="","",$E44-$F44))</f>
        <v/>
      </c>
      <c r="I44" s="16">
        <f>IF($A44="","",IFERROR($F44/$E44,0))</f>
        <v/>
      </c>
      <c r="J44" s="19">
        <f>IF($A44="","",IFERROR(VLOOKUP($C44,Prices!$A$5:$H$204,4,FALSE),0))</f>
        <v/>
      </c>
      <c r="K44" s="19">
        <f>IF($A44="","",IF($F44="","",$F44*$J44))</f>
        <v/>
      </c>
      <c r="L44" s="19">
        <f>IF($A44="","",IF($K44="","",ROUND($K44*Scorecard!$E$10,2)))</f>
        <v/>
      </c>
    </row>
    <row r="45">
      <c r="A45" s="13" t="n"/>
      <c r="B45" s="13" t="n"/>
      <c r="C45" s="13" t="n"/>
      <c r="D45" s="22" t="n"/>
      <c r="E45" s="8" t="n"/>
      <c r="F45" s="8" t="n"/>
      <c r="G45" s="13" t="n"/>
      <c r="H45" s="17">
        <f>IF($A45="","",IF($E45="","",$E45-$F45))</f>
        <v/>
      </c>
      <c r="I45" s="16">
        <f>IF($A45="","",IFERROR($F45/$E45,0))</f>
        <v/>
      </c>
      <c r="J45" s="19">
        <f>IF($A45="","",IFERROR(VLOOKUP($C45,Prices!$A$5:$H$204,4,FALSE),0))</f>
        <v/>
      </c>
      <c r="K45" s="19">
        <f>IF($A45="","",IF($F45="","",$F45*$J45))</f>
        <v/>
      </c>
      <c r="L45" s="19">
        <f>IF($A45="","",IF($K45="","",ROUND($K45*Scorecard!$E$10,2)))</f>
        <v/>
      </c>
    </row>
    <row r="46">
      <c r="A46" s="13" t="n"/>
      <c r="B46" s="13" t="n"/>
      <c r="C46" s="13" t="n"/>
      <c r="D46" s="22" t="n"/>
      <c r="E46" s="8" t="n"/>
      <c r="F46" s="8" t="n"/>
      <c r="G46" s="13" t="n"/>
      <c r="H46" s="17">
        <f>IF($A46="","",IF($E46="","",$E46-$F46))</f>
        <v/>
      </c>
      <c r="I46" s="16">
        <f>IF($A46="","",IFERROR($F46/$E46,0))</f>
        <v/>
      </c>
      <c r="J46" s="19">
        <f>IF($A46="","",IFERROR(VLOOKUP($C46,Prices!$A$5:$H$204,4,FALSE),0))</f>
        <v/>
      </c>
      <c r="K46" s="19">
        <f>IF($A46="","",IF($F46="","",$F46*$J46))</f>
        <v/>
      </c>
      <c r="L46" s="19">
        <f>IF($A46="","",IF($K46="","",ROUND($K46*Scorecard!$E$10,2)))</f>
        <v/>
      </c>
    </row>
    <row r="47">
      <c r="A47" s="13" t="n"/>
      <c r="B47" s="13" t="n"/>
      <c r="C47" s="13" t="n"/>
      <c r="D47" s="22" t="n"/>
      <c r="E47" s="8" t="n"/>
      <c r="F47" s="8" t="n"/>
      <c r="G47" s="13" t="n"/>
      <c r="H47" s="17">
        <f>IF($A47="","",IF($E47="","",$E47-$F47))</f>
        <v/>
      </c>
      <c r="I47" s="16">
        <f>IF($A47="","",IFERROR($F47/$E47,0))</f>
        <v/>
      </c>
      <c r="J47" s="19">
        <f>IF($A47="","",IFERROR(VLOOKUP($C47,Prices!$A$5:$H$204,4,FALSE),0))</f>
        <v/>
      </c>
      <c r="K47" s="19">
        <f>IF($A47="","",IF($F47="","",$F47*$J47))</f>
        <v/>
      </c>
      <c r="L47" s="19">
        <f>IF($A47="","",IF($K47="","",ROUND($K47*Scorecard!$E$10,2)))</f>
        <v/>
      </c>
    </row>
    <row r="48">
      <c r="A48" s="13" t="n"/>
      <c r="B48" s="13" t="n"/>
      <c r="C48" s="13" t="n"/>
      <c r="D48" s="22" t="n"/>
      <c r="E48" s="8" t="n"/>
      <c r="F48" s="8" t="n"/>
      <c r="G48" s="13" t="n"/>
      <c r="H48" s="17">
        <f>IF($A48="","",IF($E48="","",$E48-$F48))</f>
        <v/>
      </c>
      <c r="I48" s="16">
        <f>IF($A48="","",IFERROR($F48/$E48,0))</f>
        <v/>
      </c>
      <c r="J48" s="19">
        <f>IF($A48="","",IFERROR(VLOOKUP($C48,Prices!$A$5:$H$204,4,FALSE),0))</f>
        <v/>
      </c>
      <c r="K48" s="19">
        <f>IF($A48="","",IF($F48="","",$F48*$J48))</f>
        <v/>
      </c>
      <c r="L48" s="19">
        <f>IF($A48="","",IF($K48="","",ROUND($K48*Scorecard!$E$10,2)))</f>
        <v/>
      </c>
    </row>
    <row r="49">
      <c r="A49" s="13" t="n"/>
      <c r="B49" s="13" t="n"/>
      <c r="C49" s="13" t="n"/>
      <c r="D49" s="22" t="n"/>
      <c r="E49" s="8" t="n"/>
      <c r="F49" s="8" t="n"/>
      <c r="G49" s="13" t="n"/>
      <c r="H49" s="17">
        <f>IF($A49="","",IF($E49="","",$E49-$F49))</f>
        <v/>
      </c>
      <c r="I49" s="16">
        <f>IF($A49="","",IFERROR($F49/$E49,0))</f>
        <v/>
      </c>
      <c r="J49" s="19">
        <f>IF($A49="","",IFERROR(VLOOKUP($C49,Prices!$A$5:$H$204,4,FALSE),0))</f>
        <v/>
      </c>
      <c r="K49" s="19">
        <f>IF($A49="","",IF($F49="","",$F49*$J49))</f>
        <v/>
      </c>
      <c r="L49" s="19">
        <f>IF($A49="","",IF($K49="","",ROUND($K49*Scorecard!$E$10,2)))</f>
        <v/>
      </c>
    </row>
    <row r="50">
      <c r="A50" s="13" t="n"/>
      <c r="B50" s="13" t="n"/>
      <c r="C50" s="13" t="n"/>
      <c r="D50" s="22" t="n"/>
      <c r="E50" s="8" t="n"/>
      <c r="F50" s="8" t="n"/>
      <c r="G50" s="13" t="n"/>
      <c r="H50" s="17">
        <f>IF($A50="","",IF($E50="","",$E50-$F50))</f>
        <v/>
      </c>
      <c r="I50" s="16">
        <f>IF($A50="","",IFERROR($F50/$E50,0))</f>
        <v/>
      </c>
      <c r="J50" s="19">
        <f>IF($A50="","",IFERROR(VLOOKUP($C50,Prices!$A$5:$H$204,4,FALSE),0))</f>
        <v/>
      </c>
      <c r="K50" s="19">
        <f>IF($A50="","",IF($F50="","",$F50*$J50))</f>
        <v/>
      </c>
      <c r="L50" s="19">
        <f>IF($A50="","",IF($K50="","",ROUND($K50*Scorecard!$E$10,2)))</f>
        <v/>
      </c>
    </row>
    <row r="51">
      <c r="A51" s="13" t="n"/>
      <c r="B51" s="13" t="n"/>
      <c r="C51" s="13" t="n"/>
      <c r="D51" s="22" t="n"/>
      <c r="E51" s="8" t="n"/>
      <c r="F51" s="8" t="n"/>
      <c r="G51" s="13" t="n"/>
      <c r="H51" s="17">
        <f>IF($A51="","",IF($E51="","",$E51-$F51))</f>
        <v/>
      </c>
      <c r="I51" s="16">
        <f>IF($A51="","",IFERROR($F51/$E51,0))</f>
        <v/>
      </c>
      <c r="J51" s="19">
        <f>IF($A51="","",IFERROR(VLOOKUP($C51,Prices!$A$5:$H$204,4,FALSE),0))</f>
        <v/>
      </c>
      <c r="K51" s="19">
        <f>IF($A51="","",IF($F51="","",$F51*$J51))</f>
        <v/>
      </c>
      <c r="L51" s="19">
        <f>IF($A51="","",IF($K51="","",ROUND($K51*Scorecard!$E$10,2)))</f>
        <v/>
      </c>
    </row>
    <row r="52">
      <c r="A52" s="13" t="n"/>
      <c r="B52" s="13" t="n"/>
      <c r="C52" s="13" t="n"/>
      <c r="D52" s="22" t="n"/>
      <c r="E52" s="8" t="n"/>
      <c r="F52" s="8" t="n"/>
      <c r="G52" s="13" t="n"/>
      <c r="H52" s="17">
        <f>IF($A52="","",IF($E52="","",$E52-$F52))</f>
        <v/>
      </c>
      <c r="I52" s="16">
        <f>IF($A52="","",IFERROR($F52/$E52,0))</f>
        <v/>
      </c>
      <c r="J52" s="19">
        <f>IF($A52="","",IFERROR(VLOOKUP($C52,Prices!$A$5:$H$204,4,FALSE),0))</f>
        <v/>
      </c>
      <c r="K52" s="19">
        <f>IF($A52="","",IF($F52="","",$F52*$J52))</f>
        <v/>
      </c>
      <c r="L52" s="19">
        <f>IF($A52="","",IF($K52="","",ROUND($K52*Scorecard!$E$10,2)))</f>
        <v/>
      </c>
    </row>
    <row r="53">
      <c r="A53" s="13" t="n"/>
      <c r="B53" s="13" t="n"/>
      <c r="C53" s="13" t="n"/>
      <c r="D53" s="22" t="n"/>
      <c r="E53" s="8" t="n"/>
      <c r="F53" s="8" t="n"/>
      <c r="G53" s="13" t="n"/>
      <c r="H53" s="17">
        <f>IF($A53="","",IF($E53="","",$E53-$F53))</f>
        <v/>
      </c>
      <c r="I53" s="16">
        <f>IF($A53="","",IFERROR($F53/$E53,0))</f>
        <v/>
      </c>
      <c r="J53" s="19">
        <f>IF($A53="","",IFERROR(VLOOKUP($C53,Prices!$A$5:$H$204,4,FALSE),0))</f>
        <v/>
      </c>
      <c r="K53" s="19">
        <f>IF($A53="","",IF($F53="","",$F53*$J53))</f>
        <v/>
      </c>
      <c r="L53" s="19">
        <f>IF($A53="","",IF($K53="","",ROUND($K53*Scorecard!$E$10,2)))</f>
        <v/>
      </c>
    </row>
    <row r="54">
      <c r="A54" s="13" t="n"/>
      <c r="B54" s="13" t="n"/>
      <c r="C54" s="13" t="n"/>
      <c r="D54" s="22" t="n"/>
      <c r="E54" s="8" t="n"/>
      <c r="F54" s="8" t="n"/>
      <c r="G54" s="13" t="n"/>
      <c r="H54" s="17">
        <f>IF($A54="","",IF($E54="","",$E54-$F54))</f>
        <v/>
      </c>
      <c r="I54" s="16">
        <f>IF($A54="","",IFERROR($F54/$E54,0))</f>
        <v/>
      </c>
      <c r="J54" s="19">
        <f>IF($A54="","",IFERROR(VLOOKUP($C54,Prices!$A$5:$H$204,4,FALSE),0))</f>
        <v/>
      </c>
      <c r="K54" s="19">
        <f>IF($A54="","",IF($F54="","",$F54*$J54))</f>
        <v/>
      </c>
      <c r="L54" s="19">
        <f>IF($A54="","",IF($K54="","",ROUND($K54*Scorecard!$E$10,2)))</f>
        <v/>
      </c>
    </row>
    <row r="55">
      <c r="A55" s="13" t="n"/>
      <c r="B55" s="13" t="n"/>
      <c r="C55" s="13" t="n"/>
      <c r="D55" s="22" t="n"/>
      <c r="E55" s="8" t="n"/>
      <c r="F55" s="8" t="n"/>
      <c r="G55" s="13" t="n"/>
      <c r="H55" s="17">
        <f>IF($A55="","",IF($E55="","",$E55-$F55))</f>
        <v/>
      </c>
      <c r="I55" s="16">
        <f>IF($A55="","",IFERROR($F55/$E55,0))</f>
        <v/>
      </c>
      <c r="J55" s="19">
        <f>IF($A55="","",IFERROR(VLOOKUP($C55,Prices!$A$5:$H$204,4,FALSE),0))</f>
        <v/>
      </c>
      <c r="K55" s="19">
        <f>IF($A55="","",IF($F55="","",$F55*$J55))</f>
        <v/>
      </c>
      <c r="L55" s="19">
        <f>IF($A55="","",IF($K55="","",ROUND($K55*Scorecard!$E$10,2)))</f>
        <v/>
      </c>
    </row>
    <row r="56">
      <c r="A56" s="13" t="n"/>
      <c r="B56" s="13" t="n"/>
      <c r="C56" s="13" t="n"/>
      <c r="D56" s="22" t="n"/>
      <c r="E56" s="8" t="n"/>
      <c r="F56" s="8" t="n"/>
      <c r="G56" s="13" t="n"/>
      <c r="H56" s="17">
        <f>IF($A56="","",IF($E56="","",$E56-$F56))</f>
        <v/>
      </c>
      <c r="I56" s="16">
        <f>IF($A56="","",IFERROR($F56/$E56,0))</f>
        <v/>
      </c>
      <c r="J56" s="19">
        <f>IF($A56="","",IFERROR(VLOOKUP($C56,Prices!$A$5:$H$204,4,FALSE),0))</f>
        <v/>
      </c>
      <c r="K56" s="19">
        <f>IF($A56="","",IF($F56="","",$F56*$J56))</f>
        <v/>
      </c>
      <c r="L56" s="19">
        <f>IF($A56="","",IF($K56="","",ROUND($K56*Scorecard!$E$10,2)))</f>
        <v/>
      </c>
    </row>
    <row r="57">
      <c r="A57" s="13" t="n"/>
      <c r="B57" s="13" t="n"/>
      <c r="C57" s="13" t="n"/>
      <c r="D57" s="22" t="n"/>
      <c r="E57" s="8" t="n"/>
      <c r="F57" s="8" t="n"/>
      <c r="G57" s="13" t="n"/>
      <c r="H57" s="17">
        <f>IF($A57="","",IF($E57="","",$E57-$F57))</f>
        <v/>
      </c>
      <c r="I57" s="16">
        <f>IF($A57="","",IFERROR($F57/$E57,0))</f>
        <v/>
      </c>
      <c r="J57" s="19">
        <f>IF($A57="","",IFERROR(VLOOKUP($C57,Prices!$A$5:$H$204,4,FALSE),0))</f>
        <v/>
      </c>
      <c r="K57" s="19">
        <f>IF($A57="","",IF($F57="","",$F57*$J57))</f>
        <v/>
      </c>
      <c r="L57" s="19">
        <f>IF($A57="","",IF($K57="","",ROUND($K57*Scorecard!$E$10,2)))</f>
        <v/>
      </c>
    </row>
    <row r="58">
      <c r="A58" s="13" t="n"/>
      <c r="B58" s="13" t="n"/>
      <c r="C58" s="13" t="n"/>
      <c r="D58" s="22" t="n"/>
      <c r="E58" s="8" t="n"/>
      <c r="F58" s="8" t="n"/>
      <c r="G58" s="13" t="n"/>
      <c r="H58" s="17">
        <f>IF($A58="","",IF($E58="","",$E58-$F58))</f>
        <v/>
      </c>
      <c r="I58" s="16">
        <f>IF($A58="","",IFERROR($F58/$E58,0))</f>
        <v/>
      </c>
      <c r="J58" s="19">
        <f>IF($A58="","",IFERROR(VLOOKUP($C58,Prices!$A$5:$H$204,4,FALSE),0))</f>
        <v/>
      </c>
      <c r="K58" s="19">
        <f>IF($A58="","",IF($F58="","",$F58*$J58))</f>
        <v/>
      </c>
      <c r="L58" s="19">
        <f>IF($A58="","",IF($K58="","",ROUND($K58*Scorecard!$E$10,2)))</f>
        <v/>
      </c>
    </row>
    <row r="59">
      <c r="A59" s="13" t="n"/>
      <c r="B59" s="13" t="n"/>
      <c r="C59" s="13" t="n"/>
      <c r="D59" s="22" t="n"/>
      <c r="E59" s="8" t="n"/>
      <c r="F59" s="8" t="n"/>
      <c r="G59" s="13" t="n"/>
      <c r="H59" s="17">
        <f>IF($A59="","",IF($E59="","",$E59-$F59))</f>
        <v/>
      </c>
      <c r="I59" s="16">
        <f>IF($A59="","",IFERROR($F59/$E59,0))</f>
        <v/>
      </c>
      <c r="J59" s="19">
        <f>IF($A59="","",IFERROR(VLOOKUP($C59,Prices!$A$5:$H$204,4,FALSE),0))</f>
        <v/>
      </c>
      <c r="K59" s="19">
        <f>IF($A59="","",IF($F59="","",$F59*$J59))</f>
        <v/>
      </c>
      <c r="L59" s="19">
        <f>IF($A59="","",IF($K59="","",ROUND($K59*Scorecard!$E$10,2)))</f>
        <v/>
      </c>
    </row>
    <row r="60">
      <c r="A60" s="13" t="n"/>
      <c r="B60" s="13" t="n"/>
      <c r="C60" s="13" t="n"/>
      <c r="D60" s="22" t="n"/>
      <c r="E60" s="8" t="n"/>
      <c r="F60" s="8" t="n"/>
      <c r="G60" s="13" t="n"/>
      <c r="H60" s="17">
        <f>IF($A60="","",IF($E60="","",$E60-$F60))</f>
        <v/>
      </c>
      <c r="I60" s="16">
        <f>IF($A60="","",IFERROR($F60/$E60,0))</f>
        <v/>
      </c>
      <c r="J60" s="19">
        <f>IF($A60="","",IFERROR(VLOOKUP($C60,Prices!$A$5:$H$204,4,FALSE),0))</f>
        <v/>
      </c>
      <c r="K60" s="19">
        <f>IF($A60="","",IF($F60="","",$F60*$J60))</f>
        <v/>
      </c>
      <c r="L60" s="19">
        <f>IF($A60="","",IF($K60="","",ROUND($K60*Scorecard!$E$10,2)))</f>
        <v/>
      </c>
    </row>
    <row r="61">
      <c r="A61" s="13" t="n"/>
      <c r="B61" s="13" t="n"/>
      <c r="C61" s="13" t="n"/>
      <c r="D61" s="22" t="n"/>
      <c r="E61" s="8" t="n"/>
      <c r="F61" s="8" t="n"/>
      <c r="G61" s="13" t="n"/>
      <c r="H61" s="17">
        <f>IF($A61="","",IF($E61="","",$E61-$F61))</f>
        <v/>
      </c>
      <c r="I61" s="16">
        <f>IF($A61="","",IFERROR($F61/$E61,0))</f>
        <v/>
      </c>
      <c r="J61" s="19">
        <f>IF($A61="","",IFERROR(VLOOKUP($C61,Prices!$A$5:$H$204,4,FALSE),0))</f>
        <v/>
      </c>
      <c r="K61" s="19">
        <f>IF($A61="","",IF($F61="","",$F61*$J61))</f>
        <v/>
      </c>
      <c r="L61" s="19">
        <f>IF($A61="","",IF($K61="","",ROUND($K61*Scorecard!$E$10,2)))</f>
        <v/>
      </c>
    </row>
    <row r="62">
      <c r="A62" s="13" t="n"/>
      <c r="B62" s="13" t="n"/>
      <c r="C62" s="13" t="n"/>
      <c r="D62" s="22" t="n"/>
      <c r="E62" s="8" t="n"/>
      <c r="F62" s="8" t="n"/>
      <c r="G62" s="13" t="n"/>
      <c r="H62" s="17">
        <f>IF($A62="","",IF($E62="","",$E62-$F62))</f>
        <v/>
      </c>
      <c r="I62" s="16">
        <f>IF($A62="","",IFERROR($F62/$E62,0))</f>
        <v/>
      </c>
      <c r="J62" s="19">
        <f>IF($A62="","",IFERROR(VLOOKUP($C62,Prices!$A$5:$H$204,4,FALSE),0))</f>
        <v/>
      </c>
      <c r="K62" s="19">
        <f>IF($A62="","",IF($F62="","",$F62*$J62))</f>
        <v/>
      </c>
      <c r="L62" s="19">
        <f>IF($A62="","",IF($K62="","",ROUND($K62*Scorecard!$E$10,2)))</f>
        <v/>
      </c>
    </row>
    <row r="63">
      <c r="A63" s="13" t="n"/>
      <c r="B63" s="13" t="n"/>
      <c r="C63" s="13" t="n"/>
      <c r="D63" s="22" t="n"/>
      <c r="E63" s="8" t="n"/>
      <c r="F63" s="8" t="n"/>
      <c r="G63" s="13" t="n"/>
      <c r="H63" s="17">
        <f>IF($A63="","",IF($E63="","",$E63-$F63))</f>
        <v/>
      </c>
      <c r="I63" s="16">
        <f>IF($A63="","",IFERROR($F63/$E63,0))</f>
        <v/>
      </c>
      <c r="J63" s="19">
        <f>IF($A63="","",IFERROR(VLOOKUP($C63,Prices!$A$5:$H$204,4,FALSE),0))</f>
        <v/>
      </c>
      <c r="K63" s="19">
        <f>IF($A63="","",IF($F63="","",$F63*$J63))</f>
        <v/>
      </c>
      <c r="L63" s="19">
        <f>IF($A63="","",IF($K63="","",ROUND($K63*Scorecard!$E$10,2)))</f>
        <v/>
      </c>
    </row>
    <row r="64">
      <c r="A64" s="13" t="n"/>
      <c r="B64" s="13" t="n"/>
      <c r="C64" s="13" t="n"/>
      <c r="D64" s="22" t="n"/>
      <c r="E64" s="8" t="n"/>
      <c r="F64" s="8" t="n"/>
      <c r="G64" s="13" t="n"/>
      <c r="H64" s="17">
        <f>IF($A64="","",IF($E64="","",$E64-$F64))</f>
        <v/>
      </c>
      <c r="I64" s="16">
        <f>IF($A64="","",IFERROR($F64/$E64,0))</f>
        <v/>
      </c>
      <c r="J64" s="19">
        <f>IF($A64="","",IFERROR(VLOOKUP($C64,Prices!$A$5:$H$204,4,FALSE),0))</f>
        <v/>
      </c>
      <c r="K64" s="19">
        <f>IF($A64="","",IF($F64="","",$F64*$J64))</f>
        <v/>
      </c>
      <c r="L64" s="19">
        <f>IF($A64="","",IF($K64="","",ROUND($K64*Scorecard!$E$10,2)))</f>
        <v/>
      </c>
    </row>
    <row r="65">
      <c r="A65" s="13" t="n"/>
      <c r="B65" s="13" t="n"/>
      <c r="C65" s="13" t="n"/>
      <c r="D65" s="22" t="n"/>
      <c r="E65" s="8" t="n"/>
      <c r="F65" s="8" t="n"/>
      <c r="G65" s="13" t="n"/>
      <c r="H65" s="17">
        <f>IF($A65="","",IF($E65="","",$E65-$F65))</f>
        <v/>
      </c>
      <c r="I65" s="16">
        <f>IF($A65="","",IFERROR($F65/$E65,0))</f>
        <v/>
      </c>
      <c r="J65" s="19">
        <f>IF($A65="","",IFERROR(VLOOKUP($C65,Prices!$A$5:$H$204,4,FALSE),0))</f>
        <v/>
      </c>
      <c r="K65" s="19">
        <f>IF($A65="","",IF($F65="","",$F65*$J65))</f>
        <v/>
      </c>
      <c r="L65" s="19">
        <f>IF($A65="","",IF($K65="","",ROUND($K65*Scorecard!$E$10,2)))</f>
        <v/>
      </c>
    </row>
    <row r="66">
      <c r="A66" s="13" t="n"/>
      <c r="B66" s="13" t="n"/>
      <c r="C66" s="13" t="n"/>
      <c r="D66" s="22" t="n"/>
      <c r="E66" s="8" t="n"/>
      <c r="F66" s="8" t="n"/>
      <c r="G66" s="13" t="n"/>
      <c r="H66" s="17">
        <f>IF($A66="","",IF($E66="","",$E66-$F66))</f>
        <v/>
      </c>
      <c r="I66" s="16">
        <f>IF($A66="","",IFERROR($F66/$E66,0))</f>
        <v/>
      </c>
      <c r="J66" s="19">
        <f>IF($A66="","",IFERROR(VLOOKUP($C66,Prices!$A$5:$H$204,4,FALSE),0))</f>
        <v/>
      </c>
      <c r="K66" s="19">
        <f>IF($A66="","",IF($F66="","",$F66*$J66))</f>
        <v/>
      </c>
      <c r="L66" s="19">
        <f>IF($A66="","",IF($K66="","",ROUND($K66*Scorecard!$E$10,2)))</f>
        <v/>
      </c>
    </row>
    <row r="67">
      <c r="A67" s="13" t="n"/>
      <c r="B67" s="13" t="n"/>
      <c r="C67" s="13" t="n"/>
      <c r="D67" s="22" t="n"/>
      <c r="E67" s="8" t="n"/>
      <c r="F67" s="8" t="n"/>
      <c r="G67" s="13" t="n"/>
      <c r="H67" s="17">
        <f>IF($A67="","",IF($E67="","",$E67-$F67))</f>
        <v/>
      </c>
      <c r="I67" s="16">
        <f>IF($A67="","",IFERROR($F67/$E67,0))</f>
        <v/>
      </c>
      <c r="J67" s="19">
        <f>IF($A67="","",IFERROR(VLOOKUP($C67,Prices!$A$5:$H$204,4,FALSE),0))</f>
        <v/>
      </c>
      <c r="K67" s="19">
        <f>IF($A67="","",IF($F67="","",$F67*$J67))</f>
        <v/>
      </c>
      <c r="L67" s="19">
        <f>IF($A67="","",IF($K67="","",ROUND($K67*Scorecard!$E$10,2)))</f>
        <v/>
      </c>
    </row>
    <row r="68">
      <c r="A68" s="13" t="n"/>
      <c r="B68" s="13" t="n"/>
      <c r="C68" s="13" t="n"/>
      <c r="D68" s="22" t="n"/>
      <c r="E68" s="8" t="n"/>
      <c r="F68" s="8" t="n"/>
      <c r="G68" s="13" t="n"/>
      <c r="H68" s="17">
        <f>IF($A68="","",IF($E68="","",$E68-$F68))</f>
        <v/>
      </c>
      <c r="I68" s="16">
        <f>IF($A68="","",IFERROR($F68/$E68,0))</f>
        <v/>
      </c>
      <c r="J68" s="19">
        <f>IF($A68="","",IFERROR(VLOOKUP($C68,Prices!$A$5:$H$204,4,FALSE),0))</f>
        <v/>
      </c>
      <c r="K68" s="19">
        <f>IF($A68="","",IF($F68="","",$F68*$J68))</f>
        <v/>
      </c>
      <c r="L68" s="19">
        <f>IF($A68="","",IF($K68="","",ROUND($K68*Scorecard!$E$10,2)))</f>
        <v/>
      </c>
    </row>
    <row r="69">
      <c r="A69" s="13" t="n"/>
      <c r="B69" s="13" t="n"/>
      <c r="C69" s="13" t="n"/>
      <c r="D69" s="22" t="n"/>
      <c r="E69" s="8" t="n"/>
      <c r="F69" s="8" t="n"/>
      <c r="G69" s="13" t="n"/>
      <c r="H69" s="17">
        <f>IF($A69="","",IF($E69="","",$E69-$F69))</f>
        <v/>
      </c>
      <c r="I69" s="16">
        <f>IF($A69="","",IFERROR($F69/$E69,0))</f>
        <v/>
      </c>
      <c r="J69" s="19">
        <f>IF($A69="","",IFERROR(VLOOKUP($C69,Prices!$A$5:$H$204,4,FALSE),0))</f>
        <v/>
      </c>
      <c r="K69" s="19">
        <f>IF($A69="","",IF($F69="","",$F69*$J69))</f>
        <v/>
      </c>
      <c r="L69" s="19">
        <f>IF($A69="","",IF($K69="","",ROUND($K69*Scorecard!$E$10,2)))</f>
        <v/>
      </c>
    </row>
    <row r="70">
      <c r="A70" s="13" t="n"/>
      <c r="B70" s="13" t="n"/>
      <c r="C70" s="13" t="n"/>
      <c r="D70" s="22" t="n"/>
      <c r="E70" s="8" t="n"/>
      <c r="F70" s="8" t="n"/>
      <c r="G70" s="13" t="n"/>
      <c r="H70" s="17">
        <f>IF($A70="","",IF($E70="","",$E70-$F70))</f>
        <v/>
      </c>
      <c r="I70" s="16">
        <f>IF($A70="","",IFERROR($F70/$E70,0))</f>
        <v/>
      </c>
      <c r="J70" s="19">
        <f>IF($A70="","",IFERROR(VLOOKUP($C70,Prices!$A$5:$H$204,4,FALSE),0))</f>
        <v/>
      </c>
      <c r="K70" s="19">
        <f>IF($A70="","",IF($F70="","",$F70*$J70))</f>
        <v/>
      </c>
      <c r="L70" s="19">
        <f>IF($A70="","",IF($K70="","",ROUND($K70*Scorecard!$E$10,2)))</f>
        <v/>
      </c>
    </row>
    <row r="71">
      <c r="A71" s="13" t="n"/>
      <c r="B71" s="13" t="n"/>
      <c r="C71" s="13" t="n"/>
      <c r="D71" s="22" t="n"/>
      <c r="E71" s="8" t="n"/>
      <c r="F71" s="8" t="n"/>
      <c r="G71" s="13" t="n"/>
      <c r="H71" s="17">
        <f>IF($A71="","",IF($E71="","",$E71-$F71))</f>
        <v/>
      </c>
      <c r="I71" s="16">
        <f>IF($A71="","",IFERROR($F71/$E71,0))</f>
        <v/>
      </c>
      <c r="J71" s="19">
        <f>IF($A71="","",IFERROR(VLOOKUP($C71,Prices!$A$5:$H$204,4,FALSE),0))</f>
        <v/>
      </c>
      <c r="K71" s="19">
        <f>IF($A71="","",IF($F71="","",$F71*$J71))</f>
        <v/>
      </c>
      <c r="L71" s="19">
        <f>IF($A71="","",IF($K71="","",ROUND($K71*Scorecard!$E$10,2)))</f>
        <v/>
      </c>
    </row>
    <row r="72">
      <c r="A72" s="13" t="n"/>
      <c r="B72" s="13" t="n"/>
      <c r="C72" s="13" t="n"/>
      <c r="D72" s="22" t="n"/>
      <c r="E72" s="8" t="n"/>
      <c r="F72" s="8" t="n"/>
      <c r="G72" s="13" t="n"/>
      <c r="H72" s="17">
        <f>IF($A72="","",IF($E72="","",$E72-$F72))</f>
        <v/>
      </c>
      <c r="I72" s="16">
        <f>IF($A72="","",IFERROR($F72/$E72,0))</f>
        <v/>
      </c>
      <c r="J72" s="19">
        <f>IF($A72="","",IFERROR(VLOOKUP($C72,Prices!$A$5:$H$204,4,FALSE),0))</f>
        <v/>
      </c>
      <c r="K72" s="19">
        <f>IF($A72="","",IF($F72="","",$F72*$J72))</f>
        <v/>
      </c>
      <c r="L72" s="19">
        <f>IF($A72="","",IF($K72="","",ROUND($K72*Scorecard!$E$10,2)))</f>
        <v/>
      </c>
    </row>
    <row r="73">
      <c r="A73" s="13" t="n"/>
      <c r="B73" s="13" t="n"/>
      <c r="C73" s="13" t="n"/>
      <c r="D73" s="22" t="n"/>
      <c r="E73" s="8" t="n"/>
      <c r="F73" s="8" t="n"/>
      <c r="G73" s="13" t="n"/>
      <c r="H73" s="17">
        <f>IF($A73="","",IF($E73="","",$E73-$F73))</f>
        <v/>
      </c>
      <c r="I73" s="16">
        <f>IF($A73="","",IFERROR($F73/$E73,0))</f>
        <v/>
      </c>
      <c r="J73" s="19">
        <f>IF($A73="","",IFERROR(VLOOKUP($C73,Prices!$A$5:$H$204,4,FALSE),0))</f>
        <v/>
      </c>
      <c r="K73" s="19">
        <f>IF($A73="","",IF($F73="","",$F73*$J73))</f>
        <v/>
      </c>
      <c r="L73" s="19">
        <f>IF($A73="","",IF($K73="","",ROUND($K73*Scorecard!$E$10,2)))</f>
        <v/>
      </c>
    </row>
    <row r="74">
      <c r="A74" s="13" t="n"/>
      <c r="B74" s="13" t="n"/>
      <c r="C74" s="13" t="n"/>
      <c r="D74" s="22" t="n"/>
      <c r="E74" s="8" t="n"/>
      <c r="F74" s="8" t="n"/>
      <c r="G74" s="13" t="n"/>
      <c r="H74" s="17">
        <f>IF($A74="","",IF($E74="","",$E74-$F74))</f>
        <v/>
      </c>
      <c r="I74" s="16">
        <f>IF($A74="","",IFERROR($F74/$E74,0))</f>
        <v/>
      </c>
      <c r="J74" s="19">
        <f>IF($A74="","",IFERROR(VLOOKUP($C74,Prices!$A$5:$H$204,4,FALSE),0))</f>
        <v/>
      </c>
      <c r="K74" s="19">
        <f>IF($A74="","",IF($F74="","",$F74*$J74))</f>
        <v/>
      </c>
      <c r="L74" s="19">
        <f>IF($A74="","",IF($K74="","",ROUND($K74*Scorecard!$E$10,2)))</f>
        <v/>
      </c>
    </row>
    <row r="75">
      <c r="A75" s="13" t="n"/>
      <c r="B75" s="13" t="n"/>
      <c r="C75" s="13" t="n"/>
      <c r="D75" s="22" t="n"/>
      <c r="E75" s="8" t="n"/>
      <c r="F75" s="8" t="n"/>
      <c r="G75" s="13" t="n"/>
      <c r="H75" s="17">
        <f>IF($A75="","",IF($E75="","",$E75-$F75))</f>
        <v/>
      </c>
      <c r="I75" s="16">
        <f>IF($A75="","",IFERROR($F75/$E75,0))</f>
        <v/>
      </c>
      <c r="J75" s="19">
        <f>IF($A75="","",IFERROR(VLOOKUP($C75,Prices!$A$5:$H$204,4,FALSE),0))</f>
        <v/>
      </c>
      <c r="K75" s="19">
        <f>IF($A75="","",IF($F75="","",$F75*$J75))</f>
        <v/>
      </c>
      <c r="L75" s="19">
        <f>IF($A75="","",IF($K75="","",ROUND($K75*Scorecard!$E$10,2)))</f>
        <v/>
      </c>
    </row>
    <row r="76">
      <c r="A76" s="13" t="n"/>
      <c r="B76" s="13" t="n"/>
      <c r="C76" s="13" t="n"/>
      <c r="D76" s="22" t="n"/>
      <c r="E76" s="8" t="n"/>
      <c r="F76" s="8" t="n"/>
      <c r="G76" s="13" t="n"/>
      <c r="H76" s="17">
        <f>IF($A76="","",IF($E76="","",$E76-$F76))</f>
        <v/>
      </c>
      <c r="I76" s="16">
        <f>IF($A76="","",IFERROR($F76/$E76,0))</f>
        <v/>
      </c>
      <c r="J76" s="19">
        <f>IF($A76="","",IFERROR(VLOOKUP($C76,Prices!$A$5:$H$204,4,FALSE),0))</f>
        <v/>
      </c>
      <c r="K76" s="19">
        <f>IF($A76="","",IF($F76="","",$F76*$J76))</f>
        <v/>
      </c>
      <c r="L76" s="19">
        <f>IF($A76="","",IF($K76="","",ROUND($K76*Scorecard!$E$10,2)))</f>
        <v/>
      </c>
    </row>
    <row r="77">
      <c r="A77" s="13" t="n"/>
      <c r="B77" s="13" t="n"/>
      <c r="C77" s="13" t="n"/>
      <c r="D77" s="22" t="n"/>
      <c r="E77" s="8" t="n"/>
      <c r="F77" s="8" t="n"/>
      <c r="G77" s="13" t="n"/>
      <c r="H77" s="17">
        <f>IF($A77="","",IF($E77="","",$E77-$F77))</f>
        <v/>
      </c>
      <c r="I77" s="16">
        <f>IF($A77="","",IFERROR($F77/$E77,0))</f>
        <v/>
      </c>
      <c r="J77" s="19">
        <f>IF($A77="","",IFERROR(VLOOKUP($C77,Prices!$A$5:$H$204,4,FALSE),0))</f>
        <v/>
      </c>
      <c r="K77" s="19">
        <f>IF($A77="","",IF($F77="","",$F77*$J77))</f>
        <v/>
      </c>
      <c r="L77" s="19">
        <f>IF($A77="","",IF($K77="","",ROUND($K77*Scorecard!$E$10,2)))</f>
        <v/>
      </c>
    </row>
    <row r="78">
      <c r="A78" s="13" t="n"/>
      <c r="B78" s="13" t="n"/>
      <c r="C78" s="13" t="n"/>
      <c r="D78" s="22" t="n"/>
      <c r="E78" s="8" t="n"/>
      <c r="F78" s="8" t="n"/>
      <c r="G78" s="13" t="n"/>
      <c r="H78" s="17">
        <f>IF($A78="","",IF($E78="","",$E78-$F78))</f>
        <v/>
      </c>
      <c r="I78" s="16">
        <f>IF($A78="","",IFERROR($F78/$E78,0))</f>
        <v/>
      </c>
      <c r="J78" s="19">
        <f>IF($A78="","",IFERROR(VLOOKUP($C78,Prices!$A$5:$H$204,4,FALSE),0))</f>
        <v/>
      </c>
      <c r="K78" s="19">
        <f>IF($A78="","",IF($F78="","",$F78*$J78))</f>
        <v/>
      </c>
      <c r="L78" s="19">
        <f>IF($A78="","",IF($K78="","",ROUND($K78*Scorecard!$E$10,2)))</f>
        <v/>
      </c>
    </row>
    <row r="79">
      <c r="A79" s="13" t="n"/>
      <c r="B79" s="13" t="n"/>
      <c r="C79" s="13" t="n"/>
      <c r="D79" s="22" t="n"/>
      <c r="E79" s="8" t="n"/>
      <c r="F79" s="8" t="n"/>
      <c r="G79" s="13" t="n"/>
      <c r="H79" s="17">
        <f>IF($A79="","",IF($E79="","",$E79-$F79))</f>
        <v/>
      </c>
      <c r="I79" s="16">
        <f>IF($A79="","",IFERROR($F79/$E79,0))</f>
        <v/>
      </c>
      <c r="J79" s="19">
        <f>IF($A79="","",IFERROR(VLOOKUP($C79,Prices!$A$5:$H$204,4,FALSE),0))</f>
        <v/>
      </c>
      <c r="K79" s="19">
        <f>IF($A79="","",IF($F79="","",$F79*$J79))</f>
        <v/>
      </c>
      <c r="L79" s="19">
        <f>IF($A79="","",IF($K79="","",ROUND($K79*Scorecard!$E$10,2)))</f>
        <v/>
      </c>
    </row>
    <row r="80">
      <c r="A80" s="13" t="n"/>
      <c r="B80" s="13" t="n"/>
      <c r="C80" s="13" t="n"/>
      <c r="D80" s="22" t="n"/>
      <c r="E80" s="8" t="n"/>
      <c r="F80" s="8" t="n"/>
      <c r="G80" s="13" t="n"/>
      <c r="H80" s="17">
        <f>IF($A80="","",IF($E80="","",$E80-$F80))</f>
        <v/>
      </c>
      <c r="I80" s="16">
        <f>IF($A80="","",IFERROR($F80/$E80,0))</f>
        <v/>
      </c>
      <c r="J80" s="19">
        <f>IF($A80="","",IFERROR(VLOOKUP($C80,Prices!$A$5:$H$204,4,FALSE),0))</f>
        <v/>
      </c>
      <c r="K80" s="19">
        <f>IF($A80="","",IF($F80="","",$F80*$J80))</f>
        <v/>
      </c>
      <c r="L80" s="19">
        <f>IF($A80="","",IF($K80="","",ROUND($K80*Scorecard!$E$10,2)))</f>
        <v/>
      </c>
    </row>
    <row r="81">
      <c r="A81" s="13" t="n"/>
      <c r="B81" s="13" t="n"/>
      <c r="C81" s="13" t="n"/>
      <c r="D81" s="22" t="n"/>
      <c r="E81" s="8" t="n"/>
      <c r="F81" s="8" t="n"/>
      <c r="G81" s="13" t="n"/>
      <c r="H81" s="17">
        <f>IF($A81="","",IF($E81="","",$E81-$F81))</f>
        <v/>
      </c>
      <c r="I81" s="16">
        <f>IF($A81="","",IFERROR($F81/$E81,0))</f>
        <v/>
      </c>
      <c r="J81" s="19">
        <f>IF($A81="","",IFERROR(VLOOKUP($C81,Prices!$A$5:$H$204,4,FALSE),0))</f>
        <v/>
      </c>
      <c r="K81" s="19">
        <f>IF($A81="","",IF($F81="","",$F81*$J81))</f>
        <v/>
      </c>
      <c r="L81" s="19">
        <f>IF($A81="","",IF($K81="","",ROUND($K81*Scorecard!$E$10,2)))</f>
        <v/>
      </c>
    </row>
    <row r="82">
      <c r="A82" s="13" t="n"/>
      <c r="B82" s="13" t="n"/>
      <c r="C82" s="13" t="n"/>
      <c r="D82" s="22" t="n"/>
      <c r="E82" s="8" t="n"/>
      <c r="F82" s="8" t="n"/>
      <c r="G82" s="13" t="n"/>
      <c r="H82" s="17">
        <f>IF($A82="","",IF($E82="","",$E82-$F82))</f>
        <v/>
      </c>
      <c r="I82" s="16">
        <f>IF($A82="","",IFERROR($F82/$E82,0))</f>
        <v/>
      </c>
      <c r="J82" s="19">
        <f>IF($A82="","",IFERROR(VLOOKUP($C82,Prices!$A$5:$H$204,4,FALSE),0))</f>
        <v/>
      </c>
      <c r="K82" s="19">
        <f>IF($A82="","",IF($F82="","",$F82*$J82))</f>
        <v/>
      </c>
      <c r="L82" s="19">
        <f>IF($A82="","",IF($K82="","",ROUND($K82*Scorecard!$E$10,2)))</f>
        <v/>
      </c>
    </row>
    <row r="83">
      <c r="A83" s="13" t="n"/>
      <c r="B83" s="13" t="n"/>
      <c r="C83" s="13" t="n"/>
      <c r="D83" s="22" t="n"/>
      <c r="E83" s="8" t="n"/>
      <c r="F83" s="8" t="n"/>
      <c r="G83" s="13" t="n"/>
      <c r="H83" s="17">
        <f>IF($A83="","",IF($E83="","",$E83-$F83))</f>
        <v/>
      </c>
      <c r="I83" s="16">
        <f>IF($A83="","",IFERROR($F83/$E83,0))</f>
        <v/>
      </c>
      <c r="J83" s="19">
        <f>IF($A83="","",IFERROR(VLOOKUP($C83,Prices!$A$5:$H$204,4,FALSE),0))</f>
        <v/>
      </c>
      <c r="K83" s="19">
        <f>IF($A83="","",IF($F83="","",$F83*$J83))</f>
        <v/>
      </c>
      <c r="L83" s="19">
        <f>IF($A83="","",IF($K83="","",ROUND($K83*Scorecard!$E$10,2)))</f>
        <v/>
      </c>
    </row>
    <row r="84">
      <c r="A84" s="13" t="n"/>
      <c r="B84" s="13" t="n"/>
      <c r="C84" s="13" t="n"/>
      <c r="D84" s="22" t="n"/>
      <c r="E84" s="8" t="n"/>
      <c r="F84" s="8" t="n"/>
      <c r="G84" s="13" t="n"/>
      <c r="H84" s="17">
        <f>IF($A84="","",IF($E84="","",$E84-$F84))</f>
        <v/>
      </c>
      <c r="I84" s="16">
        <f>IF($A84="","",IFERROR($F84/$E84,0))</f>
        <v/>
      </c>
      <c r="J84" s="19">
        <f>IF($A84="","",IFERROR(VLOOKUP($C84,Prices!$A$5:$H$204,4,FALSE),0))</f>
        <v/>
      </c>
      <c r="K84" s="19">
        <f>IF($A84="","",IF($F84="","",$F84*$J84))</f>
        <v/>
      </c>
      <c r="L84" s="19">
        <f>IF($A84="","",IF($K84="","",ROUND($K84*Scorecard!$E$10,2)))</f>
        <v/>
      </c>
    </row>
    <row r="85">
      <c r="A85" s="13" t="n"/>
      <c r="B85" s="13" t="n"/>
      <c r="C85" s="13" t="n"/>
      <c r="D85" s="22" t="n"/>
      <c r="E85" s="8" t="n"/>
      <c r="F85" s="8" t="n"/>
      <c r="G85" s="13" t="n"/>
      <c r="H85" s="17">
        <f>IF($A85="","",IF($E85="","",$E85-$F85))</f>
        <v/>
      </c>
      <c r="I85" s="16">
        <f>IF($A85="","",IFERROR($F85/$E85,0))</f>
        <v/>
      </c>
      <c r="J85" s="19">
        <f>IF($A85="","",IFERROR(VLOOKUP($C85,Prices!$A$5:$H$204,4,FALSE),0))</f>
        <v/>
      </c>
      <c r="K85" s="19">
        <f>IF($A85="","",IF($F85="","",$F85*$J85))</f>
        <v/>
      </c>
      <c r="L85" s="19">
        <f>IF($A85="","",IF($K85="","",ROUND($K85*Scorecard!$E$10,2)))</f>
        <v/>
      </c>
    </row>
    <row r="86">
      <c r="A86" s="13" t="n"/>
      <c r="B86" s="13" t="n"/>
      <c r="C86" s="13" t="n"/>
      <c r="D86" s="22" t="n"/>
      <c r="E86" s="8" t="n"/>
      <c r="F86" s="8" t="n"/>
      <c r="G86" s="13" t="n"/>
      <c r="H86" s="17">
        <f>IF($A86="","",IF($E86="","",$E86-$F86))</f>
        <v/>
      </c>
      <c r="I86" s="16">
        <f>IF($A86="","",IFERROR($F86/$E86,0))</f>
        <v/>
      </c>
      <c r="J86" s="19">
        <f>IF($A86="","",IFERROR(VLOOKUP($C86,Prices!$A$5:$H$204,4,FALSE),0))</f>
        <v/>
      </c>
      <c r="K86" s="19">
        <f>IF($A86="","",IF($F86="","",$F86*$J86))</f>
        <v/>
      </c>
      <c r="L86" s="19">
        <f>IF($A86="","",IF($K86="","",ROUND($K86*Scorecard!$E$10,2)))</f>
        <v/>
      </c>
    </row>
    <row r="87">
      <c r="A87" s="13" t="n"/>
      <c r="B87" s="13" t="n"/>
      <c r="C87" s="13" t="n"/>
      <c r="D87" s="22" t="n"/>
      <c r="E87" s="8" t="n"/>
      <c r="F87" s="8" t="n"/>
      <c r="G87" s="13" t="n"/>
      <c r="H87" s="17">
        <f>IF($A87="","",IF($E87="","",$E87-$F87))</f>
        <v/>
      </c>
      <c r="I87" s="16">
        <f>IF($A87="","",IFERROR($F87/$E87,0))</f>
        <v/>
      </c>
      <c r="J87" s="19">
        <f>IF($A87="","",IFERROR(VLOOKUP($C87,Prices!$A$5:$H$204,4,FALSE),0))</f>
        <v/>
      </c>
      <c r="K87" s="19">
        <f>IF($A87="","",IF($F87="","",$F87*$J87))</f>
        <v/>
      </c>
      <c r="L87" s="19">
        <f>IF($A87="","",IF($K87="","",ROUND($K87*Scorecard!$E$10,2)))</f>
        <v/>
      </c>
    </row>
    <row r="88">
      <c r="A88" s="13" t="n"/>
      <c r="B88" s="13" t="n"/>
      <c r="C88" s="13" t="n"/>
      <c r="D88" s="22" t="n"/>
      <c r="E88" s="8" t="n"/>
      <c r="F88" s="8" t="n"/>
      <c r="G88" s="13" t="n"/>
      <c r="H88" s="17">
        <f>IF($A88="","",IF($E88="","",$E88-$F88))</f>
        <v/>
      </c>
      <c r="I88" s="16">
        <f>IF($A88="","",IFERROR($F88/$E88,0))</f>
        <v/>
      </c>
      <c r="J88" s="19">
        <f>IF($A88="","",IFERROR(VLOOKUP($C88,Prices!$A$5:$H$204,4,FALSE),0))</f>
        <v/>
      </c>
      <c r="K88" s="19">
        <f>IF($A88="","",IF($F88="","",$F88*$J88))</f>
        <v/>
      </c>
      <c r="L88" s="19">
        <f>IF($A88="","",IF($K88="","",ROUND($K88*Scorecard!$E$10,2)))</f>
        <v/>
      </c>
    </row>
    <row r="89">
      <c r="A89" s="13" t="n"/>
      <c r="B89" s="13" t="n"/>
      <c r="C89" s="13" t="n"/>
      <c r="D89" s="22" t="n"/>
      <c r="E89" s="8" t="n"/>
      <c r="F89" s="8" t="n"/>
      <c r="G89" s="13" t="n"/>
      <c r="H89" s="17">
        <f>IF($A89="","",IF($E89="","",$E89-$F89))</f>
        <v/>
      </c>
      <c r="I89" s="16">
        <f>IF($A89="","",IFERROR($F89/$E89,0))</f>
        <v/>
      </c>
      <c r="J89" s="19">
        <f>IF($A89="","",IFERROR(VLOOKUP($C89,Prices!$A$5:$H$204,4,FALSE),0))</f>
        <v/>
      </c>
      <c r="K89" s="19">
        <f>IF($A89="","",IF($F89="","",$F89*$J89))</f>
        <v/>
      </c>
      <c r="L89" s="19">
        <f>IF($A89="","",IF($K89="","",ROUND($K89*Scorecard!$E$10,2)))</f>
        <v/>
      </c>
    </row>
    <row r="90">
      <c r="A90" s="13" t="n"/>
      <c r="B90" s="13" t="n"/>
      <c r="C90" s="13" t="n"/>
      <c r="D90" s="22" t="n"/>
      <c r="E90" s="8" t="n"/>
      <c r="F90" s="8" t="n"/>
      <c r="G90" s="13" t="n"/>
      <c r="H90" s="17">
        <f>IF($A90="","",IF($E90="","",$E90-$F90))</f>
        <v/>
      </c>
      <c r="I90" s="16">
        <f>IF($A90="","",IFERROR($F90/$E90,0))</f>
        <v/>
      </c>
      <c r="J90" s="19">
        <f>IF($A90="","",IFERROR(VLOOKUP($C90,Prices!$A$5:$H$204,4,FALSE),0))</f>
        <v/>
      </c>
      <c r="K90" s="19">
        <f>IF($A90="","",IF($F90="","",$F90*$J90))</f>
        <v/>
      </c>
      <c r="L90" s="19">
        <f>IF($A90="","",IF($K90="","",ROUND($K90*Scorecard!$E$10,2)))</f>
        <v/>
      </c>
    </row>
    <row r="91">
      <c r="A91" s="13" t="n"/>
      <c r="B91" s="13" t="n"/>
      <c r="C91" s="13" t="n"/>
      <c r="D91" s="22" t="n"/>
      <c r="E91" s="8" t="n"/>
      <c r="F91" s="8" t="n"/>
      <c r="G91" s="13" t="n"/>
      <c r="H91" s="17">
        <f>IF($A91="","",IF($E91="","",$E91-$F91))</f>
        <v/>
      </c>
      <c r="I91" s="16">
        <f>IF($A91="","",IFERROR($F91/$E91,0))</f>
        <v/>
      </c>
      <c r="J91" s="19">
        <f>IF($A91="","",IFERROR(VLOOKUP($C91,Prices!$A$5:$H$204,4,FALSE),0))</f>
        <v/>
      </c>
      <c r="K91" s="19">
        <f>IF($A91="","",IF($F91="","",$F91*$J91))</f>
        <v/>
      </c>
      <c r="L91" s="19">
        <f>IF($A91="","",IF($K91="","",ROUND($K91*Scorecard!$E$10,2)))</f>
        <v/>
      </c>
    </row>
    <row r="92">
      <c r="A92" s="13" t="n"/>
      <c r="B92" s="13" t="n"/>
      <c r="C92" s="13" t="n"/>
      <c r="D92" s="22" t="n"/>
      <c r="E92" s="8" t="n"/>
      <c r="F92" s="8" t="n"/>
      <c r="G92" s="13" t="n"/>
      <c r="H92" s="17">
        <f>IF($A92="","",IF($E92="","",$E92-$F92))</f>
        <v/>
      </c>
      <c r="I92" s="16">
        <f>IF($A92="","",IFERROR($F92/$E92,0))</f>
        <v/>
      </c>
      <c r="J92" s="19">
        <f>IF($A92="","",IFERROR(VLOOKUP($C92,Prices!$A$5:$H$204,4,FALSE),0))</f>
        <v/>
      </c>
      <c r="K92" s="19">
        <f>IF($A92="","",IF($F92="","",$F92*$J92))</f>
        <v/>
      </c>
      <c r="L92" s="19">
        <f>IF($A92="","",IF($K92="","",ROUND($K92*Scorecard!$E$10,2)))</f>
        <v/>
      </c>
    </row>
    <row r="93">
      <c r="A93" s="13" t="n"/>
      <c r="B93" s="13" t="n"/>
      <c r="C93" s="13" t="n"/>
      <c r="D93" s="22" t="n"/>
      <c r="E93" s="8" t="n"/>
      <c r="F93" s="8" t="n"/>
      <c r="G93" s="13" t="n"/>
      <c r="H93" s="17">
        <f>IF($A93="","",IF($E93="","",$E93-$F93))</f>
        <v/>
      </c>
      <c r="I93" s="16">
        <f>IF($A93="","",IFERROR($F93/$E93,0))</f>
        <v/>
      </c>
      <c r="J93" s="19">
        <f>IF($A93="","",IFERROR(VLOOKUP($C93,Prices!$A$5:$H$204,4,FALSE),0))</f>
        <v/>
      </c>
      <c r="K93" s="19">
        <f>IF($A93="","",IF($F93="","",$F93*$J93))</f>
        <v/>
      </c>
      <c r="L93" s="19">
        <f>IF($A93="","",IF($K93="","",ROUND($K93*Scorecard!$E$10,2)))</f>
        <v/>
      </c>
    </row>
    <row r="94">
      <c r="A94" s="13" t="n"/>
      <c r="B94" s="13" t="n"/>
      <c r="C94" s="13" t="n"/>
      <c r="D94" s="22" t="n"/>
      <c r="E94" s="8" t="n"/>
      <c r="F94" s="8" t="n"/>
      <c r="G94" s="13" t="n"/>
      <c r="H94" s="17">
        <f>IF($A94="","",IF($E94="","",$E94-$F94))</f>
        <v/>
      </c>
      <c r="I94" s="16">
        <f>IF($A94="","",IFERROR($F94/$E94,0))</f>
        <v/>
      </c>
      <c r="J94" s="19">
        <f>IF($A94="","",IFERROR(VLOOKUP($C94,Prices!$A$5:$H$204,4,FALSE),0))</f>
        <v/>
      </c>
      <c r="K94" s="19">
        <f>IF($A94="","",IF($F94="","",$F94*$J94))</f>
        <v/>
      </c>
      <c r="L94" s="19">
        <f>IF($A94="","",IF($K94="","",ROUND($K94*Scorecard!$E$10,2)))</f>
        <v/>
      </c>
    </row>
    <row r="95">
      <c r="A95" s="13" t="n"/>
      <c r="B95" s="13" t="n"/>
      <c r="C95" s="13" t="n"/>
      <c r="D95" s="22" t="n"/>
      <c r="E95" s="8" t="n"/>
      <c r="F95" s="8" t="n"/>
      <c r="G95" s="13" t="n"/>
      <c r="H95" s="17">
        <f>IF($A95="","",IF($E95="","",$E95-$F95))</f>
        <v/>
      </c>
      <c r="I95" s="16">
        <f>IF($A95="","",IFERROR($F95/$E95,0))</f>
        <v/>
      </c>
      <c r="J95" s="19">
        <f>IF($A95="","",IFERROR(VLOOKUP($C95,Prices!$A$5:$H$204,4,FALSE),0))</f>
        <v/>
      </c>
      <c r="K95" s="19">
        <f>IF($A95="","",IF($F95="","",$F95*$J95))</f>
        <v/>
      </c>
      <c r="L95" s="19">
        <f>IF($A95="","",IF($K95="","",ROUND($K95*Scorecard!$E$10,2)))</f>
        <v/>
      </c>
    </row>
    <row r="96">
      <c r="A96" s="13" t="n"/>
      <c r="B96" s="13" t="n"/>
      <c r="C96" s="13" t="n"/>
      <c r="D96" s="22" t="n"/>
      <c r="E96" s="8" t="n"/>
      <c r="F96" s="8" t="n"/>
      <c r="G96" s="13" t="n"/>
      <c r="H96" s="17">
        <f>IF($A96="","",IF($E96="","",$E96-$F96))</f>
        <v/>
      </c>
      <c r="I96" s="16">
        <f>IF($A96="","",IFERROR($F96/$E96,0))</f>
        <v/>
      </c>
      <c r="J96" s="19">
        <f>IF($A96="","",IFERROR(VLOOKUP($C96,Prices!$A$5:$H$204,4,FALSE),0))</f>
        <v/>
      </c>
      <c r="K96" s="19">
        <f>IF($A96="","",IF($F96="","",$F96*$J96))</f>
        <v/>
      </c>
      <c r="L96" s="19">
        <f>IF($A96="","",IF($K96="","",ROUND($K96*Scorecard!$E$10,2)))</f>
        <v/>
      </c>
    </row>
    <row r="97">
      <c r="A97" s="13" t="n"/>
      <c r="B97" s="13" t="n"/>
      <c r="C97" s="13" t="n"/>
      <c r="D97" s="22" t="n"/>
      <c r="E97" s="8" t="n"/>
      <c r="F97" s="8" t="n"/>
      <c r="G97" s="13" t="n"/>
      <c r="H97" s="17">
        <f>IF($A97="","",IF($E97="","",$E97-$F97))</f>
        <v/>
      </c>
      <c r="I97" s="16">
        <f>IF($A97="","",IFERROR($F97/$E97,0))</f>
        <v/>
      </c>
      <c r="J97" s="19">
        <f>IF($A97="","",IFERROR(VLOOKUP($C97,Prices!$A$5:$H$204,4,FALSE),0))</f>
        <v/>
      </c>
      <c r="K97" s="19">
        <f>IF($A97="","",IF($F97="","",$F97*$J97))</f>
        <v/>
      </c>
      <c r="L97" s="19">
        <f>IF($A97="","",IF($K97="","",ROUND($K97*Scorecard!$E$10,2)))</f>
        <v/>
      </c>
    </row>
    <row r="98">
      <c r="A98" s="13" t="n"/>
      <c r="B98" s="13" t="n"/>
      <c r="C98" s="13" t="n"/>
      <c r="D98" s="22" t="n"/>
      <c r="E98" s="8" t="n"/>
      <c r="F98" s="8" t="n"/>
      <c r="G98" s="13" t="n"/>
      <c r="H98" s="17">
        <f>IF($A98="","",IF($E98="","",$E98-$F98))</f>
        <v/>
      </c>
      <c r="I98" s="16">
        <f>IF($A98="","",IFERROR($F98/$E98,0))</f>
        <v/>
      </c>
      <c r="J98" s="19">
        <f>IF($A98="","",IFERROR(VLOOKUP($C98,Prices!$A$5:$H$204,4,FALSE),0))</f>
        <v/>
      </c>
      <c r="K98" s="19">
        <f>IF($A98="","",IF($F98="","",$F98*$J98))</f>
        <v/>
      </c>
      <c r="L98" s="19">
        <f>IF($A98="","",IF($K98="","",ROUND($K98*Scorecard!$E$10,2)))</f>
        <v/>
      </c>
    </row>
    <row r="99">
      <c r="A99" s="13" t="n"/>
      <c r="B99" s="13" t="n"/>
      <c r="C99" s="13" t="n"/>
      <c r="D99" s="22" t="n"/>
      <c r="E99" s="8" t="n"/>
      <c r="F99" s="8" t="n"/>
      <c r="G99" s="13" t="n"/>
      <c r="H99" s="17">
        <f>IF($A99="","",IF($E99="","",$E99-$F99))</f>
        <v/>
      </c>
      <c r="I99" s="16">
        <f>IF($A99="","",IFERROR($F99/$E99,0))</f>
        <v/>
      </c>
      <c r="J99" s="19">
        <f>IF($A99="","",IFERROR(VLOOKUP($C99,Prices!$A$5:$H$204,4,FALSE),0))</f>
        <v/>
      </c>
      <c r="K99" s="19">
        <f>IF($A99="","",IF($F99="","",$F99*$J99))</f>
        <v/>
      </c>
      <c r="L99" s="19">
        <f>IF($A99="","",IF($K99="","",ROUND($K99*Scorecard!$E$10,2)))</f>
        <v/>
      </c>
    </row>
    <row r="100">
      <c r="A100" s="13" t="n"/>
      <c r="B100" s="13" t="n"/>
      <c r="C100" s="13" t="n"/>
      <c r="D100" s="22" t="n"/>
      <c r="E100" s="8" t="n"/>
      <c r="F100" s="8" t="n"/>
      <c r="G100" s="13" t="n"/>
      <c r="H100" s="17">
        <f>IF($A100="","",IF($E100="","",$E100-$F100))</f>
        <v/>
      </c>
      <c r="I100" s="16">
        <f>IF($A100="","",IFERROR($F100/$E100,0))</f>
        <v/>
      </c>
      <c r="J100" s="19">
        <f>IF($A100="","",IFERROR(VLOOKUP($C100,Prices!$A$5:$H$204,4,FALSE),0))</f>
        <v/>
      </c>
      <c r="K100" s="19">
        <f>IF($A100="","",IF($F100="","",$F100*$J100))</f>
        <v/>
      </c>
      <c r="L100" s="19">
        <f>IF($A100="","",IF($K100="","",ROUND($K100*Scorecard!$E$10,2)))</f>
        <v/>
      </c>
    </row>
    <row r="101">
      <c r="A101" s="13" t="n"/>
      <c r="B101" s="13" t="n"/>
      <c r="C101" s="13" t="n"/>
      <c r="D101" s="22" t="n"/>
      <c r="E101" s="8" t="n"/>
      <c r="F101" s="8" t="n"/>
      <c r="G101" s="13" t="n"/>
      <c r="H101" s="17">
        <f>IF($A101="","",IF($E101="","",$E101-$F101))</f>
        <v/>
      </c>
      <c r="I101" s="16">
        <f>IF($A101="","",IFERROR($F101/$E101,0))</f>
        <v/>
      </c>
      <c r="J101" s="19">
        <f>IF($A101="","",IFERROR(VLOOKUP($C101,Prices!$A$5:$H$204,4,FALSE),0))</f>
        <v/>
      </c>
      <c r="K101" s="19">
        <f>IF($A101="","",IF($F101="","",$F101*$J101))</f>
        <v/>
      </c>
      <c r="L101" s="19">
        <f>IF($A101="","",IF($K101="","",ROUND($K101*Scorecard!$E$10,2)))</f>
        <v/>
      </c>
    </row>
    <row r="102">
      <c r="A102" s="13" t="n"/>
      <c r="B102" s="13" t="n"/>
      <c r="C102" s="13" t="n"/>
      <c r="D102" s="22" t="n"/>
      <c r="E102" s="8" t="n"/>
      <c r="F102" s="8" t="n"/>
      <c r="G102" s="13" t="n"/>
      <c r="H102" s="17">
        <f>IF($A102="","",IF($E102="","",$E102-$F102))</f>
        <v/>
      </c>
      <c r="I102" s="16">
        <f>IF($A102="","",IFERROR($F102/$E102,0))</f>
        <v/>
      </c>
      <c r="J102" s="19">
        <f>IF($A102="","",IFERROR(VLOOKUP($C102,Prices!$A$5:$H$204,4,FALSE),0))</f>
        <v/>
      </c>
      <c r="K102" s="19">
        <f>IF($A102="","",IF($F102="","",$F102*$J102))</f>
        <v/>
      </c>
      <c r="L102" s="19">
        <f>IF($A102="","",IF($K102="","",ROUND($K102*Scorecard!$E$10,2)))</f>
        <v/>
      </c>
    </row>
    <row r="103">
      <c r="A103" s="13" t="n"/>
      <c r="B103" s="13" t="n"/>
      <c r="C103" s="13" t="n"/>
      <c r="D103" s="22" t="n"/>
      <c r="E103" s="8" t="n"/>
      <c r="F103" s="8" t="n"/>
      <c r="G103" s="13" t="n"/>
      <c r="H103" s="17">
        <f>IF($A103="","",IF($E103="","",$E103-$F103))</f>
        <v/>
      </c>
      <c r="I103" s="16">
        <f>IF($A103="","",IFERROR($F103/$E103,0))</f>
        <v/>
      </c>
      <c r="J103" s="19">
        <f>IF($A103="","",IFERROR(VLOOKUP($C103,Prices!$A$5:$H$204,4,FALSE),0))</f>
        <v/>
      </c>
      <c r="K103" s="19">
        <f>IF($A103="","",IF($F103="","",$F103*$J103))</f>
        <v/>
      </c>
      <c r="L103" s="19">
        <f>IF($A103="","",IF($K103="","",ROUND($K103*Scorecard!$E$10,2)))</f>
        <v/>
      </c>
    </row>
    <row r="104">
      <c r="A104" s="13" t="n"/>
      <c r="B104" s="13" t="n"/>
      <c r="C104" s="13" t="n"/>
      <c r="D104" s="22" t="n"/>
      <c r="E104" s="8" t="n"/>
      <c r="F104" s="8" t="n"/>
      <c r="G104" s="13" t="n"/>
      <c r="H104" s="17">
        <f>IF($A104="","",IF($E104="","",$E104-$F104))</f>
        <v/>
      </c>
      <c r="I104" s="16">
        <f>IF($A104="","",IFERROR($F104/$E104,0))</f>
        <v/>
      </c>
      <c r="J104" s="19">
        <f>IF($A104="","",IFERROR(VLOOKUP($C104,Prices!$A$5:$H$204,4,FALSE),0))</f>
        <v/>
      </c>
      <c r="K104" s="19">
        <f>IF($A104="","",IF($F104="","",$F104*$J104))</f>
        <v/>
      </c>
      <c r="L104" s="19">
        <f>IF($A104="","",IF($K104="","",ROUND($K104*Scorecard!$E$10,2)))</f>
        <v/>
      </c>
    </row>
    <row r="105">
      <c r="A105" s="13" t="n"/>
      <c r="B105" s="13" t="n"/>
      <c r="C105" s="13" t="n"/>
      <c r="D105" s="22" t="n"/>
      <c r="E105" s="8" t="n"/>
      <c r="F105" s="8" t="n"/>
      <c r="G105" s="13" t="n"/>
      <c r="H105" s="17">
        <f>IF($A105="","",IF($E105="","",$E105-$F105))</f>
        <v/>
      </c>
      <c r="I105" s="16">
        <f>IF($A105="","",IFERROR($F105/$E105,0))</f>
        <v/>
      </c>
      <c r="J105" s="19">
        <f>IF($A105="","",IFERROR(VLOOKUP($C105,Prices!$A$5:$H$204,4,FALSE),0))</f>
        <v/>
      </c>
      <c r="K105" s="19">
        <f>IF($A105="","",IF($F105="","",$F105*$J105))</f>
        <v/>
      </c>
      <c r="L105" s="19">
        <f>IF($A105="","",IF($K105="","",ROUND($K105*Scorecard!$E$10,2)))</f>
        <v/>
      </c>
    </row>
    <row r="106">
      <c r="A106" s="13" t="n"/>
      <c r="B106" s="13" t="n"/>
      <c r="C106" s="13" t="n"/>
      <c r="D106" s="22" t="n"/>
      <c r="E106" s="8" t="n"/>
      <c r="F106" s="8" t="n"/>
      <c r="G106" s="13" t="n"/>
      <c r="H106" s="17">
        <f>IF($A106="","",IF($E106="","",$E106-$F106))</f>
        <v/>
      </c>
      <c r="I106" s="16">
        <f>IF($A106="","",IFERROR($F106/$E106,0))</f>
        <v/>
      </c>
      <c r="J106" s="19">
        <f>IF($A106="","",IFERROR(VLOOKUP($C106,Prices!$A$5:$H$204,4,FALSE),0))</f>
        <v/>
      </c>
      <c r="K106" s="19">
        <f>IF($A106="","",IF($F106="","",$F106*$J106))</f>
        <v/>
      </c>
      <c r="L106" s="19">
        <f>IF($A106="","",IF($K106="","",ROUND($K106*Scorecard!$E$10,2)))</f>
        <v/>
      </c>
    </row>
    <row r="107">
      <c r="A107" s="13" t="n"/>
      <c r="B107" s="13" t="n"/>
      <c r="C107" s="13" t="n"/>
      <c r="D107" s="22" t="n"/>
      <c r="E107" s="8" t="n"/>
      <c r="F107" s="8" t="n"/>
      <c r="G107" s="13" t="n"/>
      <c r="H107" s="17">
        <f>IF($A107="","",IF($E107="","",$E107-$F107))</f>
        <v/>
      </c>
      <c r="I107" s="16">
        <f>IF($A107="","",IFERROR($F107/$E107,0))</f>
        <v/>
      </c>
      <c r="J107" s="19">
        <f>IF($A107="","",IFERROR(VLOOKUP($C107,Prices!$A$5:$H$204,4,FALSE),0))</f>
        <v/>
      </c>
      <c r="K107" s="19">
        <f>IF($A107="","",IF($F107="","",$F107*$J107))</f>
        <v/>
      </c>
      <c r="L107" s="19">
        <f>IF($A107="","",IF($K107="","",ROUND($K107*Scorecard!$E$10,2)))</f>
        <v/>
      </c>
    </row>
    <row r="108">
      <c r="A108" s="13" t="n"/>
      <c r="B108" s="13" t="n"/>
      <c r="C108" s="13" t="n"/>
      <c r="D108" s="22" t="n"/>
      <c r="E108" s="8" t="n"/>
      <c r="F108" s="8" t="n"/>
      <c r="G108" s="13" t="n"/>
      <c r="H108" s="17">
        <f>IF($A108="","",IF($E108="","",$E108-$F108))</f>
        <v/>
      </c>
      <c r="I108" s="16">
        <f>IF($A108="","",IFERROR($F108/$E108,0))</f>
        <v/>
      </c>
      <c r="J108" s="19">
        <f>IF($A108="","",IFERROR(VLOOKUP($C108,Prices!$A$5:$H$204,4,FALSE),0))</f>
        <v/>
      </c>
      <c r="K108" s="19">
        <f>IF($A108="","",IF($F108="","",$F108*$J108))</f>
        <v/>
      </c>
      <c r="L108" s="19">
        <f>IF($A108="","",IF($K108="","",ROUND($K108*Scorecard!$E$10,2)))</f>
        <v/>
      </c>
    </row>
    <row r="109">
      <c r="A109" s="13" t="n"/>
      <c r="B109" s="13" t="n"/>
      <c r="C109" s="13" t="n"/>
      <c r="D109" s="22" t="n"/>
      <c r="E109" s="8" t="n"/>
      <c r="F109" s="8" t="n"/>
      <c r="G109" s="13" t="n"/>
      <c r="H109" s="17">
        <f>IF($A109="","",IF($E109="","",$E109-$F109))</f>
        <v/>
      </c>
      <c r="I109" s="16">
        <f>IF($A109="","",IFERROR($F109/$E109,0))</f>
        <v/>
      </c>
      <c r="J109" s="19">
        <f>IF($A109="","",IFERROR(VLOOKUP($C109,Prices!$A$5:$H$204,4,FALSE),0))</f>
        <v/>
      </c>
      <c r="K109" s="19">
        <f>IF($A109="","",IF($F109="","",$F109*$J109))</f>
        <v/>
      </c>
      <c r="L109" s="19">
        <f>IF($A109="","",IF($K109="","",ROUND($K109*Scorecard!$E$10,2)))</f>
        <v/>
      </c>
    </row>
    <row r="110">
      <c r="A110" s="13" t="n"/>
      <c r="B110" s="13" t="n"/>
      <c r="C110" s="13" t="n"/>
      <c r="D110" s="22" t="n"/>
      <c r="E110" s="8" t="n"/>
      <c r="F110" s="8" t="n"/>
      <c r="G110" s="13" t="n"/>
      <c r="H110" s="17">
        <f>IF($A110="","",IF($E110="","",$E110-$F110))</f>
        <v/>
      </c>
      <c r="I110" s="16">
        <f>IF($A110="","",IFERROR($F110/$E110,0))</f>
        <v/>
      </c>
      <c r="J110" s="19">
        <f>IF($A110="","",IFERROR(VLOOKUP($C110,Prices!$A$5:$H$204,4,FALSE),0))</f>
        <v/>
      </c>
      <c r="K110" s="19">
        <f>IF($A110="","",IF($F110="","",$F110*$J110))</f>
        <v/>
      </c>
      <c r="L110" s="19">
        <f>IF($A110="","",IF($K110="","",ROUND($K110*Scorecard!$E$10,2)))</f>
        <v/>
      </c>
    </row>
    <row r="111">
      <c r="A111" s="13" t="n"/>
      <c r="B111" s="13" t="n"/>
      <c r="C111" s="13" t="n"/>
      <c r="D111" s="22" t="n"/>
      <c r="E111" s="8" t="n"/>
      <c r="F111" s="8" t="n"/>
      <c r="G111" s="13" t="n"/>
      <c r="H111" s="17">
        <f>IF($A111="","",IF($E111="","",$E111-$F111))</f>
        <v/>
      </c>
      <c r="I111" s="16">
        <f>IF($A111="","",IFERROR($F111/$E111,0))</f>
        <v/>
      </c>
      <c r="J111" s="19">
        <f>IF($A111="","",IFERROR(VLOOKUP($C111,Prices!$A$5:$H$204,4,FALSE),0))</f>
        <v/>
      </c>
      <c r="K111" s="19">
        <f>IF($A111="","",IF($F111="","",$F111*$J111))</f>
        <v/>
      </c>
      <c r="L111" s="19">
        <f>IF($A111="","",IF($K111="","",ROUND($K111*Scorecard!$E$10,2)))</f>
        <v/>
      </c>
    </row>
    <row r="112">
      <c r="A112" s="13" t="n"/>
      <c r="B112" s="13" t="n"/>
      <c r="C112" s="13" t="n"/>
      <c r="D112" s="22" t="n"/>
      <c r="E112" s="8" t="n"/>
      <c r="F112" s="8" t="n"/>
      <c r="G112" s="13" t="n"/>
      <c r="H112" s="17">
        <f>IF($A112="","",IF($E112="","",$E112-$F112))</f>
        <v/>
      </c>
      <c r="I112" s="16">
        <f>IF($A112="","",IFERROR($F112/$E112,0))</f>
        <v/>
      </c>
      <c r="J112" s="19">
        <f>IF($A112="","",IFERROR(VLOOKUP($C112,Prices!$A$5:$H$204,4,FALSE),0))</f>
        <v/>
      </c>
      <c r="K112" s="19">
        <f>IF($A112="","",IF($F112="","",$F112*$J112))</f>
        <v/>
      </c>
      <c r="L112" s="19">
        <f>IF($A112="","",IF($K112="","",ROUND($K112*Scorecard!$E$10,2)))</f>
        <v/>
      </c>
    </row>
    <row r="113">
      <c r="A113" s="13" t="n"/>
      <c r="B113" s="13" t="n"/>
      <c r="C113" s="13" t="n"/>
      <c r="D113" s="22" t="n"/>
      <c r="E113" s="8" t="n"/>
      <c r="F113" s="8" t="n"/>
      <c r="G113" s="13" t="n"/>
      <c r="H113" s="17">
        <f>IF($A113="","",IF($E113="","",$E113-$F113))</f>
        <v/>
      </c>
      <c r="I113" s="16">
        <f>IF($A113="","",IFERROR($F113/$E113,0))</f>
        <v/>
      </c>
      <c r="J113" s="19">
        <f>IF($A113="","",IFERROR(VLOOKUP($C113,Prices!$A$5:$H$204,4,FALSE),0))</f>
        <v/>
      </c>
      <c r="K113" s="19">
        <f>IF($A113="","",IF($F113="","",$F113*$J113))</f>
        <v/>
      </c>
      <c r="L113" s="19">
        <f>IF($A113="","",IF($K113="","",ROUND($K113*Scorecard!$E$10,2)))</f>
        <v/>
      </c>
    </row>
    <row r="114">
      <c r="A114" s="13" t="n"/>
      <c r="B114" s="13" t="n"/>
      <c r="C114" s="13" t="n"/>
      <c r="D114" s="22" t="n"/>
      <c r="E114" s="8" t="n"/>
      <c r="F114" s="8" t="n"/>
      <c r="G114" s="13" t="n"/>
      <c r="H114" s="17">
        <f>IF($A114="","",IF($E114="","",$E114-$F114))</f>
        <v/>
      </c>
      <c r="I114" s="16">
        <f>IF($A114="","",IFERROR($F114/$E114,0))</f>
        <v/>
      </c>
      <c r="J114" s="19">
        <f>IF($A114="","",IFERROR(VLOOKUP($C114,Prices!$A$5:$H$204,4,FALSE),0))</f>
        <v/>
      </c>
      <c r="K114" s="19">
        <f>IF($A114="","",IF($F114="","",$F114*$J114))</f>
        <v/>
      </c>
      <c r="L114" s="19">
        <f>IF($A114="","",IF($K114="","",ROUND($K114*Scorecard!$E$10,2)))</f>
        <v/>
      </c>
    </row>
    <row r="115">
      <c r="A115" s="13" t="n"/>
      <c r="B115" s="13" t="n"/>
      <c r="C115" s="13" t="n"/>
      <c r="D115" s="22" t="n"/>
      <c r="E115" s="8" t="n"/>
      <c r="F115" s="8" t="n"/>
      <c r="G115" s="13" t="n"/>
      <c r="H115" s="17">
        <f>IF($A115="","",IF($E115="","",$E115-$F115))</f>
        <v/>
      </c>
      <c r="I115" s="16">
        <f>IF($A115="","",IFERROR($F115/$E115,0))</f>
        <v/>
      </c>
      <c r="J115" s="19">
        <f>IF($A115="","",IFERROR(VLOOKUP($C115,Prices!$A$5:$H$204,4,FALSE),0))</f>
        <v/>
      </c>
      <c r="K115" s="19">
        <f>IF($A115="","",IF($F115="","",$F115*$J115))</f>
        <v/>
      </c>
      <c r="L115" s="19">
        <f>IF($A115="","",IF($K115="","",ROUND($K115*Scorecard!$E$10,2)))</f>
        <v/>
      </c>
    </row>
    <row r="116">
      <c r="A116" s="13" t="n"/>
      <c r="B116" s="13" t="n"/>
      <c r="C116" s="13" t="n"/>
      <c r="D116" s="22" t="n"/>
      <c r="E116" s="8" t="n"/>
      <c r="F116" s="8" t="n"/>
      <c r="G116" s="13" t="n"/>
      <c r="H116" s="17">
        <f>IF($A116="","",IF($E116="","",$E116-$F116))</f>
        <v/>
      </c>
      <c r="I116" s="16">
        <f>IF($A116="","",IFERROR($F116/$E116,0))</f>
        <v/>
      </c>
      <c r="J116" s="19">
        <f>IF($A116="","",IFERROR(VLOOKUP($C116,Prices!$A$5:$H$204,4,FALSE),0))</f>
        <v/>
      </c>
      <c r="K116" s="19">
        <f>IF($A116="","",IF($F116="","",$F116*$J116))</f>
        <v/>
      </c>
      <c r="L116" s="19">
        <f>IF($A116="","",IF($K116="","",ROUND($K116*Scorecard!$E$10,2)))</f>
        <v/>
      </c>
    </row>
    <row r="117">
      <c r="A117" s="13" t="n"/>
      <c r="B117" s="13" t="n"/>
      <c r="C117" s="13" t="n"/>
      <c r="D117" s="22" t="n"/>
      <c r="E117" s="8" t="n"/>
      <c r="F117" s="8" t="n"/>
      <c r="G117" s="13" t="n"/>
      <c r="H117" s="17">
        <f>IF($A117="","",IF($E117="","",$E117-$F117))</f>
        <v/>
      </c>
      <c r="I117" s="16">
        <f>IF($A117="","",IFERROR($F117/$E117,0))</f>
        <v/>
      </c>
      <c r="J117" s="19">
        <f>IF($A117="","",IFERROR(VLOOKUP($C117,Prices!$A$5:$H$204,4,FALSE),0))</f>
        <v/>
      </c>
      <c r="K117" s="19">
        <f>IF($A117="","",IF($F117="","",$F117*$J117))</f>
        <v/>
      </c>
      <c r="L117" s="19">
        <f>IF($A117="","",IF($K117="","",ROUND($K117*Scorecard!$E$10,2)))</f>
        <v/>
      </c>
    </row>
    <row r="118">
      <c r="A118" s="13" t="n"/>
      <c r="B118" s="13" t="n"/>
      <c r="C118" s="13" t="n"/>
      <c r="D118" s="22" t="n"/>
      <c r="E118" s="8" t="n"/>
      <c r="F118" s="8" t="n"/>
      <c r="G118" s="13" t="n"/>
      <c r="H118" s="17">
        <f>IF($A118="","",IF($E118="","",$E118-$F118))</f>
        <v/>
      </c>
      <c r="I118" s="16">
        <f>IF($A118="","",IFERROR($F118/$E118,0))</f>
        <v/>
      </c>
      <c r="J118" s="19">
        <f>IF($A118="","",IFERROR(VLOOKUP($C118,Prices!$A$5:$H$204,4,FALSE),0))</f>
        <v/>
      </c>
      <c r="K118" s="19">
        <f>IF($A118="","",IF($F118="","",$F118*$J118))</f>
        <v/>
      </c>
      <c r="L118" s="19">
        <f>IF($A118="","",IF($K118="","",ROUND($K118*Scorecard!$E$10,2)))</f>
        <v/>
      </c>
    </row>
    <row r="119">
      <c r="A119" s="13" t="n"/>
      <c r="B119" s="13" t="n"/>
      <c r="C119" s="13" t="n"/>
      <c r="D119" s="22" t="n"/>
      <c r="E119" s="8" t="n"/>
      <c r="F119" s="8" t="n"/>
      <c r="G119" s="13" t="n"/>
      <c r="H119" s="17">
        <f>IF($A119="","",IF($E119="","",$E119-$F119))</f>
        <v/>
      </c>
      <c r="I119" s="16">
        <f>IF($A119="","",IFERROR($F119/$E119,0))</f>
        <v/>
      </c>
      <c r="J119" s="19">
        <f>IF($A119="","",IFERROR(VLOOKUP($C119,Prices!$A$5:$H$204,4,FALSE),0))</f>
        <v/>
      </c>
      <c r="K119" s="19">
        <f>IF($A119="","",IF($F119="","",$F119*$J119))</f>
        <v/>
      </c>
      <c r="L119" s="19">
        <f>IF($A119="","",IF($K119="","",ROUND($K119*Scorecard!$E$10,2)))</f>
        <v/>
      </c>
    </row>
    <row r="120">
      <c r="A120" s="13" t="n"/>
      <c r="B120" s="13" t="n"/>
      <c r="C120" s="13" t="n"/>
      <c r="D120" s="22" t="n"/>
      <c r="E120" s="8" t="n"/>
      <c r="F120" s="8" t="n"/>
      <c r="G120" s="13" t="n"/>
      <c r="H120" s="17">
        <f>IF($A120="","",IF($E120="","",$E120-$F120))</f>
        <v/>
      </c>
      <c r="I120" s="16">
        <f>IF($A120="","",IFERROR($F120/$E120,0))</f>
        <v/>
      </c>
      <c r="J120" s="19">
        <f>IF($A120="","",IFERROR(VLOOKUP($C120,Prices!$A$5:$H$204,4,FALSE),0))</f>
        <v/>
      </c>
      <c r="K120" s="19">
        <f>IF($A120="","",IF($F120="","",$F120*$J120))</f>
        <v/>
      </c>
      <c r="L120" s="19">
        <f>IF($A120="","",IF($K120="","",ROUND($K120*Scorecard!$E$10,2)))</f>
        <v/>
      </c>
    </row>
    <row r="121">
      <c r="A121" s="13" t="n"/>
      <c r="B121" s="13" t="n"/>
      <c r="C121" s="13" t="n"/>
      <c r="D121" s="22" t="n"/>
      <c r="E121" s="8" t="n"/>
      <c r="F121" s="8" t="n"/>
      <c r="G121" s="13" t="n"/>
      <c r="H121" s="17">
        <f>IF($A121="","",IF($E121="","",$E121-$F121))</f>
        <v/>
      </c>
      <c r="I121" s="16">
        <f>IF($A121="","",IFERROR($F121/$E121,0))</f>
        <v/>
      </c>
      <c r="J121" s="19">
        <f>IF($A121="","",IFERROR(VLOOKUP($C121,Prices!$A$5:$H$204,4,FALSE),0))</f>
        <v/>
      </c>
      <c r="K121" s="19">
        <f>IF($A121="","",IF($F121="","",$F121*$J121))</f>
        <v/>
      </c>
      <c r="L121" s="19">
        <f>IF($A121="","",IF($K121="","",ROUND($K121*Scorecard!$E$10,2)))</f>
        <v/>
      </c>
    </row>
    <row r="122">
      <c r="A122" s="13" t="n"/>
      <c r="B122" s="13" t="n"/>
      <c r="C122" s="13" t="n"/>
      <c r="D122" s="22" t="n"/>
      <c r="E122" s="8" t="n"/>
      <c r="F122" s="8" t="n"/>
      <c r="G122" s="13" t="n"/>
      <c r="H122" s="17">
        <f>IF($A122="","",IF($E122="","",$E122-$F122))</f>
        <v/>
      </c>
      <c r="I122" s="16">
        <f>IF($A122="","",IFERROR($F122/$E122,0))</f>
        <v/>
      </c>
      <c r="J122" s="19">
        <f>IF($A122="","",IFERROR(VLOOKUP($C122,Prices!$A$5:$H$204,4,FALSE),0))</f>
        <v/>
      </c>
      <c r="K122" s="19">
        <f>IF($A122="","",IF($F122="","",$F122*$J122))</f>
        <v/>
      </c>
      <c r="L122" s="19">
        <f>IF($A122="","",IF($K122="","",ROUND($K122*Scorecard!$E$10,2)))</f>
        <v/>
      </c>
    </row>
    <row r="123">
      <c r="A123" s="13" t="n"/>
      <c r="B123" s="13" t="n"/>
      <c r="C123" s="13" t="n"/>
      <c r="D123" s="22" t="n"/>
      <c r="E123" s="8" t="n"/>
      <c r="F123" s="8" t="n"/>
      <c r="G123" s="13" t="n"/>
      <c r="H123" s="17">
        <f>IF($A123="","",IF($E123="","",$E123-$F123))</f>
        <v/>
      </c>
      <c r="I123" s="16">
        <f>IF($A123="","",IFERROR($F123/$E123,0))</f>
        <v/>
      </c>
      <c r="J123" s="19">
        <f>IF($A123="","",IFERROR(VLOOKUP($C123,Prices!$A$5:$H$204,4,FALSE),0))</f>
        <v/>
      </c>
      <c r="K123" s="19">
        <f>IF($A123="","",IF($F123="","",$F123*$J123))</f>
        <v/>
      </c>
      <c r="L123" s="19">
        <f>IF($A123="","",IF($K123="","",ROUND($K123*Scorecard!$E$10,2)))</f>
        <v/>
      </c>
    </row>
    <row r="124">
      <c r="A124" s="13" t="n"/>
      <c r="B124" s="13" t="n"/>
      <c r="C124" s="13" t="n"/>
      <c r="D124" s="22" t="n"/>
      <c r="E124" s="8" t="n"/>
      <c r="F124" s="8" t="n"/>
      <c r="G124" s="13" t="n"/>
      <c r="H124" s="17">
        <f>IF($A124="","",IF($E124="","",$E124-$F124))</f>
        <v/>
      </c>
      <c r="I124" s="16">
        <f>IF($A124="","",IFERROR($F124/$E124,0))</f>
        <v/>
      </c>
      <c r="J124" s="19">
        <f>IF($A124="","",IFERROR(VLOOKUP($C124,Prices!$A$5:$H$204,4,FALSE),0))</f>
        <v/>
      </c>
      <c r="K124" s="19">
        <f>IF($A124="","",IF($F124="","",$F124*$J124))</f>
        <v/>
      </c>
      <c r="L124" s="19">
        <f>IF($A124="","",IF($K124="","",ROUND($K124*Scorecard!$E$10,2)))</f>
        <v/>
      </c>
    </row>
    <row r="125">
      <c r="A125" s="13" t="n"/>
      <c r="B125" s="13" t="n"/>
      <c r="C125" s="13" t="n"/>
      <c r="D125" s="22" t="n"/>
      <c r="E125" s="8" t="n"/>
      <c r="F125" s="8" t="n"/>
      <c r="G125" s="13" t="n"/>
      <c r="H125" s="17">
        <f>IF($A125="","",IF($E125="","",$E125-$F125))</f>
        <v/>
      </c>
      <c r="I125" s="16">
        <f>IF($A125="","",IFERROR($F125/$E125,0))</f>
        <v/>
      </c>
      <c r="J125" s="19">
        <f>IF($A125="","",IFERROR(VLOOKUP($C125,Prices!$A$5:$H$204,4,FALSE),0))</f>
        <v/>
      </c>
      <c r="K125" s="19">
        <f>IF($A125="","",IF($F125="","",$F125*$J125))</f>
        <v/>
      </c>
      <c r="L125" s="19">
        <f>IF($A125="","",IF($K125="","",ROUND($K125*Scorecard!$E$10,2)))</f>
        <v/>
      </c>
    </row>
    <row r="126">
      <c r="A126" s="13" t="n"/>
      <c r="B126" s="13" t="n"/>
      <c r="C126" s="13" t="n"/>
      <c r="D126" s="22" t="n"/>
      <c r="E126" s="8" t="n"/>
      <c r="F126" s="8" t="n"/>
      <c r="G126" s="13" t="n"/>
      <c r="H126" s="17">
        <f>IF($A126="","",IF($E126="","",$E126-$F126))</f>
        <v/>
      </c>
      <c r="I126" s="16">
        <f>IF($A126="","",IFERROR($F126/$E126,0))</f>
        <v/>
      </c>
      <c r="J126" s="19">
        <f>IF($A126="","",IFERROR(VLOOKUP($C126,Prices!$A$5:$H$204,4,FALSE),0))</f>
        <v/>
      </c>
      <c r="K126" s="19">
        <f>IF($A126="","",IF($F126="","",$F126*$J126))</f>
        <v/>
      </c>
      <c r="L126" s="19">
        <f>IF($A126="","",IF($K126="","",ROUND($K126*Scorecard!$E$10,2)))</f>
        <v/>
      </c>
    </row>
    <row r="127">
      <c r="A127" s="13" t="n"/>
      <c r="B127" s="13" t="n"/>
      <c r="C127" s="13" t="n"/>
      <c r="D127" s="22" t="n"/>
      <c r="E127" s="8" t="n"/>
      <c r="F127" s="8" t="n"/>
      <c r="G127" s="13" t="n"/>
      <c r="H127" s="17">
        <f>IF($A127="","",IF($E127="","",$E127-$F127))</f>
        <v/>
      </c>
      <c r="I127" s="16">
        <f>IF($A127="","",IFERROR($F127/$E127,0))</f>
        <v/>
      </c>
      <c r="J127" s="19">
        <f>IF($A127="","",IFERROR(VLOOKUP($C127,Prices!$A$5:$H$204,4,FALSE),0))</f>
        <v/>
      </c>
      <c r="K127" s="19">
        <f>IF($A127="","",IF($F127="","",$F127*$J127))</f>
        <v/>
      </c>
      <c r="L127" s="19">
        <f>IF($A127="","",IF($K127="","",ROUND($K127*Scorecard!$E$10,2)))</f>
        <v/>
      </c>
    </row>
    <row r="128">
      <c r="A128" s="13" t="n"/>
      <c r="B128" s="13" t="n"/>
      <c r="C128" s="13" t="n"/>
      <c r="D128" s="22" t="n"/>
      <c r="E128" s="8" t="n"/>
      <c r="F128" s="8" t="n"/>
      <c r="G128" s="13" t="n"/>
      <c r="H128" s="17">
        <f>IF($A128="","",IF($E128="","",$E128-$F128))</f>
        <v/>
      </c>
      <c r="I128" s="16">
        <f>IF($A128="","",IFERROR($F128/$E128,0))</f>
        <v/>
      </c>
      <c r="J128" s="19">
        <f>IF($A128="","",IFERROR(VLOOKUP($C128,Prices!$A$5:$H$204,4,FALSE),0))</f>
        <v/>
      </c>
      <c r="K128" s="19">
        <f>IF($A128="","",IF($F128="","",$F128*$J128))</f>
        <v/>
      </c>
      <c r="L128" s="19">
        <f>IF($A128="","",IF($K128="","",ROUND($K128*Scorecard!$E$10,2)))</f>
        <v/>
      </c>
    </row>
    <row r="129">
      <c r="A129" s="13" t="n"/>
      <c r="B129" s="13" t="n"/>
      <c r="C129" s="13" t="n"/>
      <c r="D129" s="22" t="n"/>
      <c r="E129" s="8" t="n"/>
      <c r="F129" s="8" t="n"/>
      <c r="G129" s="13" t="n"/>
      <c r="H129" s="17">
        <f>IF($A129="","",IF($E129="","",$E129-$F129))</f>
        <v/>
      </c>
      <c r="I129" s="16">
        <f>IF($A129="","",IFERROR($F129/$E129,0))</f>
        <v/>
      </c>
      <c r="J129" s="19">
        <f>IF($A129="","",IFERROR(VLOOKUP($C129,Prices!$A$5:$H$204,4,FALSE),0))</f>
        <v/>
      </c>
      <c r="K129" s="19">
        <f>IF($A129="","",IF($F129="","",$F129*$J129))</f>
        <v/>
      </c>
      <c r="L129" s="19">
        <f>IF($A129="","",IF($K129="","",ROUND($K129*Scorecard!$E$10,2)))</f>
        <v/>
      </c>
    </row>
    <row r="130">
      <c r="A130" s="13" t="n"/>
      <c r="B130" s="13" t="n"/>
      <c r="C130" s="13" t="n"/>
      <c r="D130" s="22" t="n"/>
      <c r="E130" s="8" t="n"/>
      <c r="F130" s="8" t="n"/>
      <c r="G130" s="13" t="n"/>
      <c r="H130" s="17">
        <f>IF($A130="","",IF($E130="","",$E130-$F130))</f>
        <v/>
      </c>
      <c r="I130" s="16">
        <f>IF($A130="","",IFERROR($F130/$E130,0))</f>
        <v/>
      </c>
      <c r="J130" s="19">
        <f>IF($A130="","",IFERROR(VLOOKUP($C130,Prices!$A$5:$H$204,4,FALSE),0))</f>
        <v/>
      </c>
      <c r="K130" s="19">
        <f>IF($A130="","",IF($F130="","",$F130*$J130))</f>
        <v/>
      </c>
      <c r="L130" s="19">
        <f>IF($A130="","",IF($K130="","",ROUND($K130*Scorecard!$E$10,2)))</f>
        <v/>
      </c>
    </row>
    <row r="131">
      <c r="A131" s="13" t="n"/>
      <c r="B131" s="13" t="n"/>
      <c r="C131" s="13" t="n"/>
      <c r="D131" s="22" t="n"/>
      <c r="E131" s="8" t="n"/>
      <c r="F131" s="8" t="n"/>
      <c r="G131" s="13" t="n"/>
      <c r="H131" s="17">
        <f>IF($A131="","",IF($E131="","",$E131-$F131))</f>
        <v/>
      </c>
      <c r="I131" s="16">
        <f>IF($A131="","",IFERROR($F131/$E131,0))</f>
        <v/>
      </c>
      <c r="J131" s="19">
        <f>IF($A131="","",IFERROR(VLOOKUP($C131,Prices!$A$5:$H$204,4,FALSE),0))</f>
        <v/>
      </c>
      <c r="K131" s="19">
        <f>IF($A131="","",IF($F131="","",$F131*$J131))</f>
        <v/>
      </c>
      <c r="L131" s="19">
        <f>IF($A131="","",IF($K131="","",ROUND($K131*Scorecard!$E$10,2)))</f>
        <v/>
      </c>
    </row>
    <row r="132">
      <c r="A132" s="13" t="n"/>
      <c r="B132" s="13" t="n"/>
      <c r="C132" s="13" t="n"/>
      <c r="D132" s="22" t="n"/>
      <c r="E132" s="8" t="n"/>
      <c r="F132" s="8" t="n"/>
      <c r="G132" s="13" t="n"/>
      <c r="H132" s="17">
        <f>IF($A132="","",IF($E132="","",$E132-$F132))</f>
        <v/>
      </c>
      <c r="I132" s="16">
        <f>IF($A132="","",IFERROR($F132/$E132,0))</f>
        <v/>
      </c>
      <c r="J132" s="19">
        <f>IF($A132="","",IFERROR(VLOOKUP($C132,Prices!$A$5:$H$204,4,FALSE),0))</f>
        <v/>
      </c>
      <c r="K132" s="19">
        <f>IF($A132="","",IF($F132="","",$F132*$J132))</f>
        <v/>
      </c>
      <c r="L132" s="19">
        <f>IF($A132="","",IF($K132="","",ROUND($K132*Scorecard!$E$10,2)))</f>
        <v/>
      </c>
    </row>
    <row r="133">
      <c r="A133" s="13" t="n"/>
      <c r="B133" s="13" t="n"/>
      <c r="C133" s="13" t="n"/>
      <c r="D133" s="22" t="n"/>
      <c r="E133" s="8" t="n"/>
      <c r="F133" s="8" t="n"/>
      <c r="G133" s="13" t="n"/>
      <c r="H133" s="17">
        <f>IF($A133="","",IF($E133="","",$E133-$F133))</f>
        <v/>
      </c>
      <c r="I133" s="16">
        <f>IF($A133="","",IFERROR($F133/$E133,0))</f>
        <v/>
      </c>
      <c r="J133" s="19">
        <f>IF($A133="","",IFERROR(VLOOKUP($C133,Prices!$A$5:$H$204,4,FALSE),0))</f>
        <v/>
      </c>
      <c r="K133" s="19">
        <f>IF($A133="","",IF($F133="","",$F133*$J133))</f>
        <v/>
      </c>
      <c r="L133" s="19">
        <f>IF($A133="","",IF($K133="","",ROUND($K133*Scorecard!$E$10,2)))</f>
        <v/>
      </c>
    </row>
    <row r="134">
      <c r="A134" s="13" t="n"/>
      <c r="B134" s="13" t="n"/>
      <c r="C134" s="13" t="n"/>
      <c r="D134" s="22" t="n"/>
      <c r="E134" s="8" t="n"/>
      <c r="F134" s="8" t="n"/>
      <c r="G134" s="13" t="n"/>
      <c r="H134" s="17">
        <f>IF($A134="","",IF($E134="","",$E134-$F134))</f>
        <v/>
      </c>
      <c r="I134" s="16">
        <f>IF($A134="","",IFERROR($F134/$E134,0))</f>
        <v/>
      </c>
      <c r="J134" s="19">
        <f>IF($A134="","",IFERROR(VLOOKUP($C134,Prices!$A$5:$H$204,4,FALSE),0))</f>
        <v/>
      </c>
      <c r="K134" s="19">
        <f>IF($A134="","",IF($F134="","",$F134*$J134))</f>
        <v/>
      </c>
      <c r="L134" s="19">
        <f>IF($A134="","",IF($K134="","",ROUND($K134*Scorecard!$E$10,2)))</f>
        <v/>
      </c>
    </row>
    <row r="135">
      <c r="A135" s="13" t="n"/>
      <c r="B135" s="13" t="n"/>
      <c r="C135" s="13" t="n"/>
      <c r="D135" s="22" t="n"/>
      <c r="E135" s="8" t="n"/>
      <c r="F135" s="8" t="n"/>
      <c r="G135" s="13" t="n"/>
      <c r="H135" s="17">
        <f>IF($A135="","",IF($E135="","",$E135-$F135))</f>
        <v/>
      </c>
      <c r="I135" s="16">
        <f>IF($A135="","",IFERROR($F135/$E135,0))</f>
        <v/>
      </c>
      <c r="J135" s="19">
        <f>IF($A135="","",IFERROR(VLOOKUP($C135,Prices!$A$5:$H$204,4,FALSE),0))</f>
        <v/>
      </c>
      <c r="K135" s="19">
        <f>IF($A135="","",IF($F135="","",$F135*$J135))</f>
        <v/>
      </c>
      <c r="L135" s="19">
        <f>IF($A135="","",IF($K135="","",ROUND($K135*Scorecard!$E$10,2)))</f>
        <v/>
      </c>
    </row>
    <row r="136">
      <c r="A136" s="13" t="n"/>
      <c r="B136" s="13" t="n"/>
      <c r="C136" s="13" t="n"/>
      <c r="D136" s="22" t="n"/>
      <c r="E136" s="8" t="n"/>
      <c r="F136" s="8" t="n"/>
      <c r="G136" s="13" t="n"/>
      <c r="H136" s="17">
        <f>IF($A136="","",IF($E136="","",$E136-$F136))</f>
        <v/>
      </c>
      <c r="I136" s="16">
        <f>IF($A136="","",IFERROR($F136/$E136,0))</f>
        <v/>
      </c>
      <c r="J136" s="19">
        <f>IF($A136="","",IFERROR(VLOOKUP($C136,Prices!$A$5:$H$204,4,FALSE),0))</f>
        <v/>
      </c>
      <c r="K136" s="19">
        <f>IF($A136="","",IF($F136="","",$F136*$J136))</f>
        <v/>
      </c>
      <c r="L136" s="19">
        <f>IF($A136="","",IF($K136="","",ROUND($K136*Scorecard!$E$10,2)))</f>
        <v/>
      </c>
    </row>
    <row r="137">
      <c r="A137" s="13" t="n"/>
      <c r="B137" s="13" t="n"/>
      <c r="C137" s="13" t="n"/>
      <c r="D137" s="22" t="n"/>
      <c r="E137" s="8" t="n"/>
      <c r="F137" s="8" t="n"/>
      <c r="G137" s="13" t="n"/>
      <c r="H137" s="17">
        <f>IF($A137="","",IF($E137="","",$E137-$F137))</f>
        <v/>
      </c>
      <c r="I137" s="16">
        <f>IF($A137="","",IFERROR($F137/$E137,0))</f>
        <v/>
      </c>
      <c r="J137" s="19">
        <f>IF($A137="","",IFERROR(VLOOKUP($C137,Prices!$A$5:$H$204,4,FALSE),0))</f>
        <v/>
      </c>
      <c r="K137" s="19">
        <f>IF($A137="","",IF($F137="","",$F137*$J137))</f>
        <v/>
      </c>
      <c r="L137" s="19">
        <f>IF($A137="","",IF($K137="","",ROUND($K137*Scorecard!$E$10,2)))</f>
        <v/>
      </c>
    </row>
    <row r="138">
      <c r="A138" s="13" t="n"/>
      <c r="B138" s="13" t="n"/>
      <c r="C138" s="13" t="n"/>
      <c r="D138" s="22" t="n"/>
      <c r="E138" s="8" t="n"/>
      <c r="F138" s="8" t="n"/>
      <c r="G138" s="13" t="n"/>
      <c r="H138" s="17">
        <f>IF($A138="","",IF($E138="","",$E138-$F138))</f>
        <v/>
      </c>
      <c r="I138" s="16">
        <f>IF($A138="","",IFERROR($F138/$E138,0))</f>
        <v/>
      </c>
      <c r="J138" s="19">
        <f>IF($A138="","",IFERROR(VLOOKUP($C138,Prices!$A$5:$H$204,4,FALSE),0))</f>
        <v/>
      </c>
      <c r="K138" s="19">
        <f>IF($A138="","",IF($F138="","",$F138*$J138))</f>
        <v/>
      </c>
      <c r="L138" s="19">
        <f>IF($A138="","",IF($K138="","",ROUND($K138*Scorecard!$E$10,2)))</f>
        <v/>
      </c>
    </row>
    <row r="139">
      <c r="A139" s="13" t="n"/>
      <c r="B139" s="13" t="n"/>
      <c r="C139" s="13" t="n"/>
      <c r="D139" s="22" t="n"/>
      <c r="E139" s="8" t="n"/>
      <c r="F139" s="8" t="n"/>
      <c r="G139" s="13" t="n"/>
      <c r="H139" s="17">
        <f>IF($A139="","",IF($E139="","",$E139-$F139))</f>
        <v/>
      </c>
      <c r="I139" s="16">
        <f>IF($A139="","",IFERROR($F139/$E139,0))</f>
        <v/>
      </c>
      <c r="J139" s="19">
        <f>IF($A139="","",IFERROR(VLOOKUP($C139,Prices!$A$5:$H$204,4,FALSE),0))</f>
        <v/>
      </c>
      <c r="K139" s="19">
        <f>IF($A139="","",IF($F139="","",$F139*$J139))</f>
        <v/>
      </c>
      <c r="L139" s="19">
        <f>IF($A139="","",IF($K139="","",ROUND($K139*Scorecard!$E$10,2)))</f>
        <v/>
      </c>
    </row>
    <row r="140">
      <c r="A140" s="13" t="n"/>
      <c r="B140" s="13" t="n"/>
      <c r="C140" s="13" t="n"/>
      <c r="D140" s="22" t="n"/>
      <c r="E140" s="8" t="n"/>
      <c r="F140" s="8" t="n"/>
      <c r="G140" s="13" t="n"/>
      <c r="H140" s="17">
        <f>IF($A140="","",IF($E140="","",$E140-$F140))</f>
        <v/>
      </c>
      <c r="I140" s="16">
        <f>IF($A140="","",IFERROR($F140/$E140,0))</f>
        <v/>
      </c>
      <c r="J140" s="19">
        <f>IF($A140="","",IFERROR(VLOOKUP($C140,Prices!$A$5:$H$204,4,FALSE),0))</f>
        <v/>
      </c>
      <c r="K140" s="19">
        <f>IF($A140="","",IF($F140="","",$F140*$J140))</f>
        <v/>
      </c>
      <c r="L140" s="19">
        <f>IF($A140="","",IF($K140="","",ROUND($K140*Scorecard!$E$10,2)))</f>
        <v/>
      </c>
    </row>
    <row r="141">
      <c r="A141" s="13" t="n"/>
      <c r="B141" s="13" t="n"/>
      <c r="C141" s="13" t="n"/>
      <c r="D141" s="22" t="n"/>
      <c r="E141" s="8" t="n"/>
      <c r="F141" s="8" t="n"/>
      <c r="G141" s="13" t="n"/>
      <c r="H141" s="17">
        <f>IF($A141="","",IF($E141="","",$E141-$F141))</f>
        <v/>
      </c>
      <c r="I141" s="16">
        <f>IF($A141="","",IFERROR($F141/$E141,0))</f>
        <v/>
      </c>
      <c r="J141" s="19">
        <f>IF($A141="","",IFERROR(VLOOKUP($C141,Prices!$A$5:$H$204,4,FALSE),0))</f>
        <v/>
      </c>
      <c r="K141" s="19">
        <f>IF($A141="","",IF($F141="","",$F141*$J141))</f>
        <v/>
      </c>
      <c r="L141" s="19">
        <f>IF($A141="","",IF($K141="","",ROUND($K141*Scorecard!$E$10,2)))</f>
        <v/>
      </c>
    </row>
    <row r="142">
      <c r="A142" s="13" t="n"/>
      <c r="B142" s="13" t="n"/>
      <c r="C142" s="13" t="n"/>
      <c r="D142" s="22" t="n"/>
      <c r="E142" s="8" t="n"/>
      <c r="F142" s="8" t="n"/>
      <c r="G142" s="13" t="n"/>
      <c r="H142" s="17">
        <f>IF($A142="","",IF($E142="","",$E142-$F142))</f>
        <v/>
      </c>
      <c r="I142" s="16">
        <f>IF($A142="","",IFERROR($F142/$E142,0))</f>
        <v/>
      </c>
      <c r="J142" s="19">
        <f>IF($A142="","",IFERROR(VLOOKUP($C142,Prices!$A$5:$H$204,4,FALSE),0))</f>
        <v/>
      </c>
      <c r="K142" s="19">
        <f>IF($A142="","",IF($F142="","",$F142*$J142))</f>
        <v/>
      </c>
      <c r="L142" s="19">
        <f>IF($A142="","",IF($K142="","",ROUND($K142*Scorecard!$E$10,2)))</f>
        <v/>
      </c>
    </row>
    <row r="143">
      <c r="A143" s="13" t="n"/>
      <c r="B143" s="13" t="n"/>
      <c r="C143" s="13" t="n"/>
      <c r="D143" s="22" t="n"/>
      <c r="E143" s="8" t="n"/>
      <c r="F143" s="8" t="n"/>
      <c r="G143" s="13" t="n"/>
      <c r="H143" s="17">
        <f>IF($A143="","",IF($E143="","",$E143-$F143))</f>
        <v/>
      </c>
      <c r="I143" s="16">
        <f>IF($A143="","",IFERROR($F143/$E143,0))</f>
        <v/>
      </c>
      <c r="J143" s="19">
        <f>IF($A143="","",IFERROR(VLOOKUP($C143,Prices!$A$5:$H$204,4,FALSE),0))</f>
        <v/>
      </c>
      <c r="K143" s="19">
        <f>IF($A143="","",IF($F143="","",$F143*$J143))</f>
        <v/>
      </c>
      <c r="L143" s="19">
        <f>IF($A143="","",IF($K143="","",ROUND($K143*Scorecard!$E$10,2)))</f>
        <v/>
      </c>
    </row>
    <row r="144">
      <c r="A144" s="13" t="n"/>
      <c r="B144" s="13" t="n"/>
      <c r="C144" s="13" t="n"/>
      <c r="D144" s="22" t="n"/>
      <c r="E144" s="8" t="n"/>
      <c r="F144" s="8" t="n"/>
      <c r="G144" s="13" t="n"/>
      <c r="H144" s="17">
        <f>IF($A144="","",IF($E144="","",$E144-$F144))</f>
        <v/>
      </c>
      <c r="I144" s="16">
        <f>IF($A144="","",IFERROR($F144/$E144,0))</f>
        <v/>
      </c>
      <c r="J144" s="19">
        <f>IF($A144="","",IFERROR(VLOOKUP($C144,Prices!$A$5:$H$204,4,FALSE),0))</f>
        <v/>
      </c>
      <c r="K144" s="19">
        <f>IF($A144="","",IF($F144="","",$F144*$J144))</f>
        <v/>
      </c>
      <c r="L144" s="19">
        <f>IF($A144="","",IF($K144="","",ROUND($K144*Scorecard!$E$10,2)))</f>
        <v/>
      </c>
    </row>
    <row r="145">
      <c r="A145" s="13" t="n"/>
      <c r="B145" s="13" t="n"/>
      <c r="C145" s="13" t="n"/>
      <c r="D145" s="22" t="n"/>
      <c r="E145" s="8" t="n"/>
      <c r="F145" s="8" t="n"/>
      <c r="G145" s="13" t="n"/>
      <c r="H145" s="17">
        <f>IF($A145="","",IF($E145="","",$E145-$F145))</f>
        <v/>
      </c>
      <c r="I145" s="16">
        <f>IF($A145="","",IFERROR($F145/$E145,0))</f>
        <v/>
      </c>
      <c r="J145" s="19">
        <f>IF($A145="","",IFERROR(VLOOKUP($C145,Prices!$A$5:$H$204,4,FALSE),0))</f>
        <v/>
      </c>
      <c r="K145" s="19">
        <f>IF($A145="","",IF($F145="","",$F145*$J145))</f>
        <v/>
      </c>
      <c r="L145" s="19">
        <f>IF($A145="","",IF($K145="","",ROUND($K145*Scorecard!$E$10,2)))</f>
        <v/>
      </c>
    </row>
    <row r="146">
      <c r="A146" s="13" t="n"/>
      <c r="B146" s="13" t="n"/>
      <c r="C146" s="13" t="n"/>
      <c r="D146" s="22" t="n"/>
      <c r="E146" s="8" t="n"/>
      <c r="F146" s="8" t="n"/>
      <c r="G146" s="13" t="n"/>
      <c r="H146" s="17">
        <f>IF($A146="","",IF($E146="","",$E146-$F146))</f>
        <v/>
      </c>
      <c r="I146" s="16">
        <f>IF($A146="","",IFERROR($F146/$E146,0))</f>
        <v/>
      </c>
      <c r="J146" s="19">
        <f>IF($A146="","",IFERROR(VLOOKUP($C146,Prices!$A$5:$H$204,4,FALSE),0))</f>
        <v/>
      </c>
      <c r="K146" s="19">
        <f>IF($A146="","",IF($F146="","",$F146*$J146))</f>
        <v/>
      </c>
      <c r="L146" s="19">
        <f>IF($A146="","",IF($K146="","",ROUND($K146*Scorecard!$E$10,2)))</f>
        <v/>
      </c>
    </row>
    <row r="147">
      <c r="A147" s="13" t="n"/>
      <c r="B147" s="13" t="n"/>
      <c r="C147" s="13" t="n"/>
      <c r="D147" s="22" t="n"/>
      <c r="E147" s="8" t="n"/>
      <c r="F147" s="8" t="n"/>
      <c r="G147" s="13" t="n"/>
      <c r="H147" s="17">
        <f>IF($A147="","",IF($E147="","",$E147-$F147))</f>
        <v/>
      </c>
      <c r="I147" s="16">
        <f>IF($A147="","",IFERROR($F147/$E147,0))</f>
        <v/>
      </c>
      <c r="J147" s="19">
        <f>IF($A147="","",IFERROR(VLOOKUP($C147,Prices!$A$5:$H$204,4,FALSE),0))</f>
        <v/>
      </c>
      <c r="K147" s="19">
        <f>IF($A147="","",IF($F147="","",$F147*$J147))</f>
        <v/>
      </c>
      <c r="L147" s="19">
        <f>IF($A147="","",IF($K147="","",ROUND($K147*Scorecard!$E$10,2)))</f>
        <v/>
      </c>
    </row>
    <row r="148">
      <c r="A148" s="13" t="n"/>
      <c r="B148" s="13" t="n"/>
      <c r="C148" s="13" t="n"/>
      <c r="D148" s="22" t="n"/>
      <c r="E148" s="8" t="n"/>
      <c r="F148" s="8" t="n"/>
      <c r="G148" s="13" t="n"/>
      <c r="H148" s="17">
        <f>IF($A148="","",IF($E148="","",$E148-$F148))</f>
        <v/>
      </c>
      <c r="I148" s="16">
        <f>IF($A148="","",IFERROR($F148/$E148,0))</f>
        <v/>
      </c>
      <c r="J148" s="19">
        <f>IF($A148="","",IFERROR(VLOOKUP($C148,Prices!$A$5:$H$204,4,FALSE),0))</f>
        <v/>
      </c>
      <c r="K148" s="19">
        <f>IF($A148="","",IF($F148="","",$F148*$J148))</f>
        <v/>
      </c>
      <c r="L148" s="19">
        <f>IF($A148="","",IF($K148="","",ROUND($K148*Scorecard!$E$10,2)))</f>
        <v/>
      </c>
    </row>
    <row r="149">
      <c r="A149" s="13" t="n"/>
      <c r="B149" s="13" t="n"/>
      <c r="C149" s="13" t="n"/>
      <c r="D149" s="22" t="n"/>
      <c r="E149" s="8" t="n"/>
      <c r="F149" s="8" t="n"/>
      <c r="G149" s="13" t="n"/>
      <c r="H149" s="17">
        <f>IF($A149="","",IF($E149="","",$E149-$F149))</f>
        <v/>
      </c>
      <c r="I149" s="16">
        <f>IF($A149="","",IFERROR($F149/$E149,0))</f>
        <v/>
      </c>
      <c r="J149" s="19">
        <f>IF($A149="","",IFERROR(VLOOKUP($C149,Prices!$A$5:$H$204,4,FALSE),0))</f>
        <v/>
      </c>
      <c r="K149" s="19">
        <f>IF($A149="","",IF($F149="","",$F149*$J149))</f>
        <v/>
      </c>
      <c r="L149" s="19">
        <f>IF($A149="","",IF($K149="","",ROUND($K149*Scorecard!$E$10,2)))</f>
        <v/>
      </c>
    </row>
    <row r="150">
      <c r="A150" s="13" t="n"/>
      <c r="B150" s="13" t="n"/>
      <c r="C150" s="13" t="n"/>
      <c r="D150" s="22" t="n"/>
      <c r="E150" s="8" t="n"/>
      <c r="F150" s="8" t="n"/>
      <c r="G150" s="13" t="n"/>
      <c r="H150" s="17">
        <f>IF($A150="","",IF($E150="","",$E150-$F150))</f>
        <v/>
      </c>
      <c r="I150" s="16">
        <f>IF($A150="","",IFERROR($F150/$E150,0))</f>
        <v/>
      </c>
      <c r="J150" s="19">
        <f>IF($A150="","",IFERROR(VLOOKUP($C150,Prices!$A$5:$H$204,4,FALSE),0))</f>
        <v/>
      </c>
      <c r="K150" s="19">
        <f>IF($A150="","",IF($F150="","",$F150*$J150))</f>
        <v/>
      </c>
      <c r="L150" s="19">
        <f>IF($A150="","",IF($K150="","",ROUND($K150*Scorecard!$E$10,2)))</f>
        <v/>
      </c>
    </row>
    <row r="151">
      <c r="A151" s="13" t="n"/>
      <c r="B151" s="13" t="n"/>
      <c r="C151" s="13" t="n"/>
      <c r="D151" s="22" t="n"/>
      <c r="E151" s="8" t="n"/>
      <c r="F151" s="8" t="n"/>
      <c r="G151" s="13" t="n"/>
      <c r="H151" s="17">
        <f>IF($A151="","",IF($E151="","",$E151-$F151))</f>
        <v/>
      </c>
      <c r="I151" s="16">
        <f>IF($A151="","",IFERROR($F151/$E151,0))</f>
        <v/>
      </c>
      <c r="J151" s="19">
        <f>IF($A151="","",IFERROR(VLOOKUP($C151,Prices!$A$5:$H$204,4,FALSE),0))</f>
        <v/>
      </c>
      <c r="K151" s="19">
        <f>IF($A151="","",IF($F151="","",$F151*$J151))</f>
        <v/>
      </c>
      <c r="L151" s="19">
        <f>IF($A151="","",IF($K151="","",ROUND($K151*Scorecard!$E$10,2)))</f>
        <v/>
      </c>
    </row>
    <row r="152">
      <c r="A152" s="13" t="n"/>
      <c r="B152" s="13" t="n"/>
      <c r="C152" s="13" t="n"/>
      <c r="D152" s="22" t="n"/>
      <c r="E152" s="8" t="n"/>
      <c r="F152" s="8" t="n"/>
      <c r="G152" s="13" t="n"/>
      <c r="H152" s="17">
        <f>IF($A152="","",IF($E152="","",$E152-$F152))</f>
        <v/>
      </c>
      <c r="I152" s="16">
        <f>IF($A152="","",IFERROR($F152/$E152,0))</f>
        <v/>
      </c>
      <c r="J152" s="19">
        <f>IF($A152="","",IFERROR(VLOOKUP($C152,Prices!$A$5:$H$204,4,FALSE),0))</f>
        <v/>
      </c>
      <c r="K152" s="19">
        <f>IF($A152="","",IF($F152="","",$F152*$J152))</f>
        <v/>
      </c>
      <c r="L152" s="19">
        <f>IF($A152="","",IF($K152="","",ROUND($K152*Scorecard!$E$10,2)))</f>
        <v/>
      </c>
    </row>
    <row r="153">
      <c r="A153" s="13" t="n"/>
      <c r="B153" s="13" t="n"/>
      <c r="C153" s="13" t="n"/>
      <c r="D153" s="22" t="n"/>
      <c r="E153" s="8" t="n"/>
      <c r="F153" s="8" t="n"/>
      <c r="G153" s="13" t="n"/>
      <c r="H153" s="17">
        <f>IF($A153="","",IF($E153="","",$E153-$F153))</f>
        <v/>
      </c>
      <c r="I153" s="16">
        <f>IF($A153="","",IFERROR($F153/$E153,0))</f>
        <v/>
      </c>
      <c r="J153" s="19">
        <f>IF($A153="","",IFERROR(VLOOKUP($C153,Prices!$A$5:$H$204,4,FALSE),0))</f>
        <v/>
      </c>
      <c r="K153" s="19">
        <f>IF($A153="","",IF($F153="","",$F153*$J153))</f>
        <v/>
      </c>
      <c r="L153" s="19">
        <f>IF($A153="","",IF($K153="","",ROUND($K153*Scorecard!$E$10,2)))</f>
        <v/>
      </c>
    </row>
    <row r="154">
      <c r="A154" s="13" t="n"/>
      <c r="B154" s="13" t="n"/>
      <c r="C154" s="13" t="n"/>
      <c r="D154" s="22" t="n"/>
      <c r="E154" s="8" t="n"/>
      <c r="F154" s="8" t="n"/>
      <c r="G154" s="13" t="n"/>
      <c r="H154" s="17">
        <f>IF($A154="","",IF($E154="","",$E154-$F154))</f>
        <v/>
      </c>
      <c r="I154" s="16">
        <f>IF($A154="","",IFERROR($F154/$E154,0))</f>
        <v/>
      </c>
      <c r="J154" s="19">
        <f>IF($A154="","",IFERROR(VLOOKUP($C154,Prices!$A$5:$H$204,4,FALSE),0))</f>
        <v/>
      </c>
      <c r="K154" s="19">
        <f>IF($A154="","",IF($F154="","",$F154*$J154))</f>
        <v/>
      </c>
      <c r="L154" s="19">
        <f>IF($A154="","",IF($K154="","",ROUND($K154*Scorecard!$E$10,2)))</f>
        <v/>
      </c>
    </row>
    <row r="155">
      <c r="A155" s="13" t="n"/>
      <c r="B155" s="13" t="n"/>
      <c r="C155" s="13" t="n"/>
      <c r="D155" s="22" t="n"/>
      <c r="E155" s="8" t="n"/>
      <c r="F155" s="8" t="n"/>
      <c r="G155" s="13" t="n"/>
      <c r="H155" s="17">
        <f>IF($A155="","",IF($E155="","",$E155-$F155))</f>
        <v/>
      </c>
      <c r="I155" s="16">
        <f>IF($A155="","",IFERROR($F155/$E155,0))</f>
        <v/>
      </c>
      <c r="J155" s="19">
        <f>IF($A155="","",IFERROR(VLOOKUP($C155,Prices!$A$5:$H$204,4,FALSE),0))</f>
        <v/>
      </c>
      <c r="K155" s="19">
        <f>IF($A155="","",IF($F155="","",$F155*$J155))</f>
        <v/>
      </c>
      <c r="L155" s="19">
        <f>IF($A155="","",IF($K155="","",ROUND($K155*Scorecard!$E$10,2)))</f>
        <v/>
      </c>
    </row>
    <row r="156">
      <c r="A156" s="13" t="n"/>
      <c r="B156" s="13" t="n"/>
      <c r="C156" s="13" t="n"/>
      <c r="D156" s="22" t="n"/>
      <c r="E156" s="8" t="n"/>
      <c r="F156" s="8" t="n"/>
      <c r="G156" s="13" t="n"/>
      <c r="H156" s="17">
        <f>IF($A156="","",IF($E156="","",$E156-$F156))</f>
        <v/>
      </c>
      <c r="I156" s="16">
        <f>IF($A156="","",IFERROR($F156/$E156,0))</f>
        <v/>
      </c>
      <c r="J156" s="19">
        <f>IF($A156="","",IFERROR(VLOOKUP($C156,Prices!$A$5:$H$204,4,FALSE),0))</f>
        <v/>
      </c>
      <c r="K156" s="19">
        <f>IF($A156="","",IF($F156="","",$F156*$J156))</f>
        <v/>
      </c>
      <c r="L156" s="19">
        <f>IF($A156="","",IF($K156="","",ROUND($K156*Scorecard!$E$10,2)))</f>
        <v/>
      </c>
    </row>
    <row r="157">
      <c r="A157" s="13" t="n"/>
      <c r="B157" s="13" t="n"/>
      <c r="C157" s="13" t="n"/>
      <c r="D157" s="22" t="n"/>
      <c r="E157" s="8" t="n"/>
      <c r="F157" s="8" t="n"/>
      <c r="G157" s="13" t="n"/>
      <c r="H157" s="17">
        <f>IF($A157="","",IF($E157="","",$E157-$F157))</f>
        <v/>
      </c>
      <c r="I157" s="16">
        <f>IF($A157="","",IFERROR($F157/$E157,0))</f>
        <v/>
      </c>
      <c r="J157" s="19">
        <f>IF($A157="","",IFERROR(VLOOKUP($C157,Prices!$A$5:$H$204,4,FALSE),0))</f>
        <v/>
      </c>
      <c r="K157" s="19">
        <f>IF($A157="","",IF($F157="","",$F157*$J157))</f>
        <v/>
      </c>
      <c r="L157" s="19">
        <f>IF($A157="","",IF($K157="","",ROUND($K157*Scorecard!$E$10,2)))</f>
        <v/>
      </c>
    </row>
    <row r="158">
      <c r="A158" s="13" t="n"/>
      <c r="B158" s="13" t="n"/>
      <c r="C158" s="13" t="n"/>
      <c r="D158" s="22" t="n"/>
      <c r="E158" s="8" t="n"/>
      <c r="F158" s="8" t="n"/>
      <c r="G158" s="13" t="n"/>
      <c r="H158" s="17">
        <f>IF($A158="","",IF($E158="","",$E158-$F158))</f>
        <v/>
      </c>
      <c r="I158" s="16">
        <f>IF($A158="","",IFERROR($F158/$E158,0))</f>
        <v/>
      </c>
      <c r="J158" s="19">
        <f>IF($A158="","",IFERROR(VLOOKUP($C158,Prices!$A$5:$H$204,4,FALSE),0))</f>
        <v/>
      </c>
      <c r="K158" s="19">
        <f>IF($A158="","",IF($F158="","",$F158*$J158))</f>
        <v/>
      </c>
      <c r="L158" s="19">
        <f>IF($A158="","",IF($K158="","",ROUND($K158*Scorecard!$E$10,2)))</f>
        <v/>
      </c>
    </row>
    <row r="159">
      <c r="A159" s="13" t="n"/>
      <c r="B159" s="13" t="n"/>
      <c r="C159" s="13" t="n"/>
      <c r="D159" s="22" t="n"/>
      <c r="E159" s="8" t="n"/>
      <c r="F159" s="8" t="n"/>
      <c r="G159" s="13" t="n"/>
      <c r="H159" s="17">
        <f>IF($A159="","",IF($E159="","",$E159-$F159))</f>
        <v/>
      </c>
      <c r="I159" s="16">
        <f>IF($A159="","",IFERROR($F159/$E159,0))</f>
        <v/>
      </c>
      <c r="J159" s="19">
        <f>IF($A159="","",IFERROR(VLOOKUP($C159,Prices!$A$5:$H$204,4,FALSE),0))</f>
        <v/>
      </c>
      <c r="K159" s="19">
        <f>IF($A159="","",IF($F159="","",$F159*$J159))</f>
        <v/>
      </c>
      <c r="L159" s="19">
        <f>IF($A159="","",IF($K159="","",ROUND($K159*Scorecard!$E$10,2)))</f>
        <v/>
      </c>
    </row>
    <row r="160">
      <c r="A160" s="13" t="n"/>
      <c r="B160" s="13" t="n"/>
      <c r="C160" s="13" t="n"/>
      <c r="D160" s="22" t="n"/>
      <c r="E160" s="8" t="n"/>
      <c r="F160" s="8" t="n"/>
      <c r="G160" s="13" t="n"/>
      <c r="H160" s="17">
        <f>IF($A160="","",IF($E160="","",$E160-$F160))</f>
        <v/>
      </c>
      <c r="I160" s="16">
        <f>IF($A160="","",IFERROR($F160/$E160,0))</f>
        <v/>
      </c>
      <c r="J160" s="19">
        <f>IF($A160="","",IFERROR(VLOOKUP($C160,Prices!$A$5:$H$204,4,FALSE),0))</f>
        <v/>
      </c>
      <c r="K160" s="19">
        <f>IF($A160="","",IF($F160="","",$F160*$J160))</f>
        <v/>
      </c>
      <c r="L160" s="19">
        <f>IF($A160="","",IF($K160="","",ROUND($K160*Scorecard!$E$10,2)))</f>
        <v/>
      </c>
    </row>
    <row r="161">
      <c r="A161" s="13" t="n"/>
      <c r="B161" s="13" t="n"/>
      <c r="C161" s="13" t="n"/>
      <c r="D161" s="22" t="n"/>
      <c r="E161" s="8" t="n"/>
      <c r="F161" s="8" t="n"/>
      <c r="G161" s="13" t="n"/>
      <c r="H161" s="17">
        <f>IF($A161="","",IF($E161="","",$E161-$F161))</f>
        <v/>
      </c>
      <c r="I161" s="16">
        <f>IF($A161="","",IFERROR($F161/$E161,0))</f>
        <v/>
      </c>
      <c r="J161" s="19">
        <f>IF($A161="","",IFERROR(VLOOKUP($C161,Prices!$A$5:$H$204,4,FALSE),0))</f>
        <v/>
      </c>
      <c r="K161" s="19">
        <f>IF($A161="","",IF($F161="","",$F161*$J161))</f>
        <v/>
      </c>
      <c r="L161" s="19">
        <f>IF($A161="","",IF($K161="","",ROUND($K161*Scorecard!$E$10,2)))</f>
        <v/>
      </c>
    </row>
    <row r="162">
      <c r="A162" s="13" t="n"/>
      <c r="B162" s="13" t="n"/>
      <c r="C162" s="13" t="n"/>
      <c r="D162" s="22" t="n"/>
      <c r="E162" s="8" t="n"/>
      <c r="F162" s="8" t="n"/>
      <c r="G162" s="13" t="n"/>
      <c r="H162" s="17">
        <f>IF($A162="","",IF($E162="","",$E162-$F162))</f>
        <v/>
      </c>
      <c r="I162" s="16">
        <f>IF($A162="","",IFERROR($F162/$E162,0))</f>
        <v/>
      </c>
      <c r="J162" s="19">
        <f>IF($A162="","",IFERROR(VLOOKUP($C162,Prices!$A$5:$H$204,4,FALSE),0))</f>
        <v/>
      </c>
      <c r="K162" s="19">
        <f>IF($A162="","",IF($F162="","",$F162*$J162))</f>
        <v/>
      </c>
      <c r="L162" s="19">
        <f>IF($A162="","",IF($K162="","",ROUND($K162*Scorecard!$E$10,2)))</f>
        <v/>
      </c>
    </row>
    <row r="163">
      <c r="A163" s="13" t="n"/>
      <c r="B163" s="13" t="n"/>
      <c r="C163" s="13" t="n"/>
      <c r="D163" s="22" t="n"/>
      <c r="E163" s="8" t="n"/>
      <c r="F163" s="8" t="n"/>
      <c r="G163" s="13" t="n"/>
      <c r="H163" s="17">
        <f>IF($A163="","",IF($E163="","",$E163-$F163))</f>
        <v/>
      </c>
      <c r="I163" s="16">
        <f>IF($A163="","",IFERROR($F163/$E163,0))</f>
        <v/>
      </c>
      <c r="J163" s="19">
        <f>IF($A163="","",IFERROR(VLOOKUP($C163,Prices!$A$5:$H$204,4,FALSE),0))</f>
        <v/>
      </c>
      <c r="K163" s="19">
        <f>IF($A163="","",IF($F163="","",$F163*$J163))</f>
        <v/>
      </c>
      <c r="L163" s="19">
        <f>IF($A163="","",IF($K163="","",ROUND($K163*Scorecard!$E$10,2)))</f>
        <v/>
      </c>
    </row>
    <row r="164">
      <c r="A164" s="13" t="n"/>
      <c r="B164" s="13" t="n"/>
      <c r="C164" s="13" t="n"/>
      <c r="D164" s="22" t="n"/>
      <c r="E164" s="8" t="n"/>
      <c r="F164" s="8" t="n"/>
      <c r="G164" s="13" t="n"/>
      <c r="H164" s="17">
        <f>IF($A164="","",IF($E164="","",$E164-$F164))</f>
        <v/>
      </c>
      <c r="I164" s="16">
        <f>IF($A164="","",IFERROR($F164/$E164,0))</f>
        <v/>
      </c>
      <c r="J164" s="19">
        <f>IF($A164="","",IFERROR(VLOOKUP($C164,Prices!$A$5:$H$204,4,FALSE),0))</f>
        <v/>
      </c>
      <c r="K164" s="19">
        <f>IF($A164="","",IF($F164="","",$F164*$J164))</f>
        <v/>
      </c>
      <c r="L164" s="19">
        <f>IF($A164="","",IF($K164="","",ROUND($K164*Scorecard!$E$10,2)))</f>
        <v/>
      </c>
    </row>
    <row r="165">
      <c r="A165" s="13" t="n"/>
      <c r="B165" s="13" t="n"/>
      <c r="C165" s="13" t="n"/>
      <c r="D165" s="22" t="n"/>
      <c r="E165" s="8" t="n"/>
      <c r="F165" s="8" t="n"/>
      <c r="G165" s="13" t="n"/>
      <c r="H165" s="17">
        <f>IF($A165="","",IF($E165="","",$E165-$F165))</f>
        <v/>
      </c>
      <c r="I165" s="16">
        <f>IF($A165="","",IFERROR($F165/$E165,0))</f>
        <v/>
      </c>
      <c r="J165" s="19">
        <f>IF($A165="","",IFERROR(VLOOKUP($C165,Prices!$A$5:$H$204,4,FALSE),0))</f>
        <v/>
      </c>
      <c r="K165" s="19">
        <f>IF($A165="","",IF($F165="","",$F165*$J165))</f>
        <v/>
      </c>
      <c r="L165" s="19">
        <f>IF($A165="","",IF($K165="","",ROUND($K165*Scorecard!$E$10,2)))</f>
        <v/>
      </c>
    </row>
    <row r="166">
      <c r="A166" s="13" t="n"/>
      <c r="B166" s="13" t="n"/>
      <c r="C166" s="13" t="n"/>
      <c r="D166" s="22" t="n"/>
      <c r="E166" s="8" t="n"/>
      <c r="F166" s="8" t="n"/>
      <c r="G166" s="13" t="n"/>
      <c r="H166" s="17">
        <f>IF($A166="","",IF($E166="","",$E166-$F166))</f>
        <v/>
      </c>
      <c r="I166" s="16">
        <f>IF($A166="","",IFERROR($F166/$E166,0))</f>
        <v/>
      </c>
      <c r="J166" s="19">
        <f>IF($A166="","",IFERROR(VLOOKUP($C166,Prices!$A$5:$H$204,4,FALSE),0))</f>
        <v/>
      </c>
      <c r="K166" s="19">
        <f>IF($A166="","",IF($F166="","",$F166*$J166))</f>
        <v/>
      </c>
      <c r="L166" s="19">
        <f>IF($A166="","",IF($K166="","",ROUND($K166*Scorecard!$E$10,2)))</f>
        <v/>
      </c>
    </row>
    <row r="167">
      <c r="A167" s="13" t="n"/>
      <c r="B167" s="13" t="n"/>
      <c r="C167" s="13" t="n"/>
      <c r="D167" s="22" t="n"/>
      <c r="E167" s="8" t="n"/>
      <c r="F167" s="8" t="n"/>
      <c r="G167" s="13" t="n"/>
      <c r="H167" s="17">
        <f>IF($A167="","",IF($E167="","",$E167-$F167))</f>
        <v/>
      </c>
      <c r="I167" s="16">
        <f>IF($A167="","",IFERROR($F167/$E167,0))</f>
        <v/>
      </c>
      <c r="J167" s="19">
        <f>IF($A167="","",IFERROR(VLOOKUP($C167,Prices!$A$5:$H$204,4,FALSE),0))</f>
        <v/>
      </c>
      <c r="K167" s="19">
        <f>IF($A167="","",IF($F167="","",$F167*$J167))</f>
        <v/>
      </c>
      <c r="L167" s="19">
        <f>IF($A167="","",IF($K167="","",ROUND($K167*Scorecard!$E$10,2)))</f>
        <v/>
      </c>
    </row>
    <row r="168">
      <c r="A168" s="13" t="n"/>
      <c r="B168" s="13" t="n"/>
      <c r="C168" s="13" t="n"/>
      <c r="D168" s="22" t="n"/>
      <c r="E168" s="8" t="n"/>
      <c r="F168" s="8" t="n"/>
      <c r="G168" s="13" t="n"/>
      <c r="H168" s="17">
        <f>IF($A168="","",IF($E168="","",$E168-$F168))</f>
        <v/>
      </c>
      <c r="I168" s="16">
        <f>IF($A168="","",IFERROR($F168/$E168,0))</f>
        <v/>
      </c>
      <c r="J168" s="19">
        <f>IF($A168="","",IFERROR(VLOOKUP($C168,Prices!$A$5:$H$204,4,FALSE),0))</f>
        <v/>
      </c>
      <c r="K168" s="19">
        <f>IF($A168="","",IF($F168="","",$F168*$J168))</f>
        <v/>
      </c>
      <c r="L168" s="19">
        <f>IF($A168="","",IF($K168="","",ROUND($K168*Scorecard!$E$10,2)))</f>
        <v/>
      </c>
    </row>
    <row r="169">
      <c r="A169" s="13" t="n"/>
      <c r="B169" s="13" t="n"/>
      <c r="C169" s="13" t="n"/>
      <c r="D169" s="22" t="n"/>
      <c r="E169" s="8" t="n"/>
      <c r="F169" s="8" t="n"/>
      <c r="G169" s="13" t="n"/>
      <c r="H169" s="17">
        <f>IF($A169="","",IF($E169="","",$E169-$F169))</f>
        <v/>
      </c>
      <c r="I169" s="16">
        <f>IF($A169="","",IFERROR($F169/$E169,0))</f>
        <v/>
      </c>
      <c r="J169" s="19">
        <f>IF($A169="","",IFERROR(VLOOKUP($C169,Prices!$A$5:$H$204,4,FALSE),0))</f>
        <v/>
      </c>
      <c r="K169" s="19">
        <f>IF($A169="","",IF($F169="","",$F169*$J169))</f>
        <v/>
      </c>
      <c r="L169" s="19">
        <f>IF($A169="","",IF($K169="","",ROUND($K169*Scorecard!$E$10,2)))</f>
        <v/>
      </c>
    </row>
    <row r="170">
      <c r="A170" s="13" t="n"/>
      <c r="B170" s="13" t="n"/>
      <c r="C170" s="13" t="n"/>
      <c r="D170" s="22" t="n"/>
      <c r="E170" s="8" t="n"/>
      <c r="F170" s="8" t="n"/>
      <c r="G170" s="13" t="n"/>
      <c r="H170" s="17">
        <f>IF($A170="","",IF($E170="","",$E170-$F170))</f>
        <v/>
      </c>
      <c r="I170" s="16">
        <f>IF($A170="","",IFERROR($F170/$E170,0))</f>
        <v/>
      </c>
      <c r="J170" s="19">
        <f>IF($A170="","",IFERROR(VLOOKUP($C170,Prices!$A$5:$H$204,4,FALSE),0))</f>
        <v/>
      </c>
      <c r="K170" s="19">
        <f>IF($A170="","",IF($F170="","",$F170*$J170))</f>
        <v/>
      </c>
      <c r="L170" s="19">
        <f>IF($A170="","",IF($K170="","",ROUND($K170*Scorecard!$E$10,2)))</f>
        <v/>
      </c>
    </row>
    <row r="171">
      <c r="A171" s="13" t="n"/>
      <c r="B171" s="13" t="n"/>
      <c r="C171" s="13" t="n"/>
      <c r="D171" s="22" t="n"/>
      <c r="E171" s="8" t="n"/>
      <c r="F171" s="8" t="n"/>
      <c r="G171" s="13" t="n"/>
      <c r="H171" s="17">
        <f>IF($A171="","",IF($E171="","",$E171-$F171))</f>
        <v/>
      </c>
      <c r="I171" s="16">
        <f>IF($A171="","",IFERROR($F171/$E171,0))</f>
        <v/>
      </c>
      <c r="J171" s="19">
        <f>IF($A171="","",IFERROR(VLOOKUP($C171,Prices!$A$5:$H$204,4,FALSE),0))</f>
        <v/>
      </c>
      <c r="K171" s="19">
        <f>IF($A171="","",IF($F171="","",$F171*$J171))</f>
        <v/>
      </c>
      <c r="L171" s="19">
        <f>IF($A171="","",IF($K171="","",ROUND($K171*Scorecard!$E$10,2)))</f>
        <v/>
      </c>
    </row>
    <row r="172">
      <c r="A172" s="13" t="n"/>
      <c r="B172" s="13" t="n"/>
      <c r="C172" s="13" t="n"/>
      <c r="D172" s="22" t="n"/>
      <c r="E172" s="8" t="n"/>
      <c r="F172" s="8" t="n"/>
      <c r="G172" s="13" t="n"/>
      <c r="H172" s="17">
        <f>IF($A172="","",IF($E172="","",$E172-$F172))</f>
        <v/>
      </c>
      <c r="I172" s="16">
        <f>IF($A172="","",IFERROR($F172/$E172,0))</f>
        <v/>
      </c>
      <c r="J172" s="19">
        <f>IF($A172="","",IFERROR(VLOOKUP($C172,Prices!$A$5:$H$204,4,FALSE),0))</f>
        <v/>
      </c>
      <c r="K172" s="19">
        <f>IF($A172="","",IF($F172="","",$F172*$J172))</f>
        <v/>
      </c>
      <c r="L172" s="19">
        <f>IF($A172="","",IF($K172="","",ROUND($K172*Scorecard!$E$10,2)))</f>
        <v/>
      </c>
    </row>
    <row r="173">
      <c r="A173" s="13" t="n"/>
      <c r="B173" s="13" t="n"/>
      <c r="C173" s="13" t="n"/>
      <c r="D173" s="22" t="n"/>
      <c r="E173" s="8" t="n"/>
      <c r="F173" s="8" t="n"/>
      <c r="G173" s="13" t="n"/>
      <c r="H173" s="17">
        <f>IF($A173="","",IF($E173="","",$E173-$F173))</f>
        <v/>
      </c>
      <c r="I173" s="16">
        <f>IF($A173="","",IFERROR($F173/$E173,0))</f>
        <v/>
      </c>
      <c r="J173" s="19">
        <f>IF($A173="","",IFERROR(VLOOKUP($C173,Prices!$A$5:$H$204,4,FALSE),0))</f>
        <v/>
      </c>
      <c r="K173" s="19">
        <f>IF($A173="","",IF($F173="","",$F173*$J173))</f>
        <v/>
      </c>
      <c r="L173" s="19">
        <f>IF($A173="","",IF($K173="","",ROUND($K173*Scorecard!$E$10,2)))</f>
        <v/>
      </c>
    </row>
    <row r="174">
      <c r="A174" s="13" t="n"/>
      <c r="B174" s="13" t="n"/>
      <c r="C174" s="13" t="n"/>
      <c r="D174" s="22" t="n"/>
      <c r="E174" s="8" t="n"/>
      <c r="F174" s="8" t="n"/>
      <c r="G174" s="13" t="n"/>
      <c r="H174" s="17">
        <f>IF($A174="","",IF($E174="","",$E174-$F174))</f>
        <v/>
      </c>
      <c r="I174" s="16">
        <f>IF($A174="","",IFERROR($F174/$E174,0))</f>
        <v/>
      </c>
      <c r="J174" s="19">
        <f>IF($A174="","",IFERROR(VLOOKUP($C174,Prices!$A$5:$H$204,4,FALSE),0))</f>
        <v/>
      </c>
      <c r="K174" s="19">
        <f>IF($A174="","",IF($F174="","",$F174*$J174))</f>
        <v/>
      </c>
      <c r="L174" s="19">
        <f>IF($A174="","",IF($K174="","",ROUND($K174*Scorecard!$E$10,2)))</f>
        <v/>
      </c>
    </row>
    <row r="175">
      <c r="A175" s="13" t="n"/>
      <c r="B175" s="13" t="n"/>
      <c r="C175" s="13" t="n"/>
      <c r="D175" s="22" t="n"/>
      <c r="E175" s="8" t="n"/>
      <c r="F175" s="8" t="n"/>
      <c r="G175" s="13" t="n"/>
      <c r="H175" s="17">
        <f>IF($A175="","",IF($E175="","",$E175-$F175))</f>
        <v/>
      </c>
      <c r="I175" s="16">
        <f>IF($A175="","",IFERROR($F175/$E175,0))</f>
        <v/>
      </c>
      <c r="J175" s="19">
        <f>IF($A175="","",IFERROR(VLOOKUP($C175,Prices!$A$5:$H$204,4,FALSE),0))</f>
        <v/>
      </c>
      <c r="K175" s="19">
        <f>IF($A175="","",IF($F175="","",$F175*$J175))</f>
        <v/>
      </c>
      <c r="L175" s="19">
        <f>IF($A175="","",IF($K175="","",ROUND($K175*Scorecard!$E$10,2)))</f>
        <v/>
      </c>
    </row>
    <row r="176">
      <c r="A176" s="13" t="n"/>
      <c r="B176" s="13" t="n"/>
      <c r="C176" s="13" t="n"/>
      <c r="D176" s="22" t="n"/>
      <c r="E176" s="8" t="n"/>
      <c r="F176" s="8" t="n"/>
      <c r="G176" s="13" t="n"/>
      <c r="H176" s="17">
        <f>IF($A176="","",IF($E176="","",$E176-$F176))</f>
        <v/>
      </c>
      <c r="I176" s="16">
        <f>IF($A176="","",IFERROR($F176/$E176,0))</f>
        <v/>
      </c>
      <c r="J176" s="19">
        <f>IF($A176="","",IFERROR(VLOOKUP($C176,Prices!$A$5:$H$204,4,FALSE),0))</f>
        <v/>
      </c>
      <c r="K176" s="19">
        <f>IF($A176="","",IF($F176="","",$F176*$J176))</f>
        <v/>
      </c>
      <c r="L176" s="19">
        <f>IF($A176="","",IF($K176="","",ROUND($K176*Scorecard!$E$10,2)))</f>
        <v/>
      </c>
    </row>
    <row r="177">
      <c r="A177" s="13" t="n"/>
      <c r="B177" s="13" t="n"/>
      <c r="C177" s="13" t="n"/>
      <c r="D177" s="22" t="n"/>
      <c r="E177" s="8" t="n"/>
      <c r="F177" s="8" t="n"/>
      <c r="G177" s="13" t="n"/>
      <c r="H177" s="17">
        <f>IF($A177="","",IF($E177="","",$E177-$F177))</f>
        <v/>
      </c>
      <c r="I177" s="16">
        <f>IF($A177="","",IFERROR($F177/$E177,0))</f>
        <v/>
      </c>
      <c r="J177" s="19">
        <f>IF($A177="","",IFERROR(VLOOKUP($C177,Prices!$A$5:$H$204,4,FALSE),0))</f>
        <v/>
      </c>
      <c r="K177" s="19">
        <f>IF($A177="","",IF($F177="","",$F177*$J177))</f>
        <v/>
      </c>
      <c r="L177" s="19">
        <f>IF($A177="","",IF($K177="","",ROUND($K177*Scorecard!$E$10,2)))</f>
        <v/>
      </c>
    </row>
    <row r="178">
      <c r="A178" s="13" t="n"/>
      <c r="B178" s="13" t="n"/>
      <c r="C178" s="13" t="n"/>
      <c r="D178" s="22" t="n"/>
      <c r="E178" s="8" t="n"/>
      <c r="F178" s="8" t="n"/>
      <c r="G178" s="13" t="n"/>
      <c r="H178" s="17">
        <f>IF($A178="","",IF($E178="","",$E178-$F178))</f>
        <v/>
      </c>
      <c r="I178" s="16">
        <f>IF($A178="","",IFERROR($F178/$E178,0))</f>
        <v/>
      </c>
      <c r="J178" s="19">
        <f>IF($A178="","",IFERROR(VLOOKUP($C178,Prices!$A$5:$H$204,4,FALSE),0))</f>
        <v/>
      </c>
      <c r="K178" s="19">
        <f>IF($A178="","",IF($F178="","",$F178*$J178))</f>
        <v/>
      </c>
      <c r="L178" s="19">
        <f>IF($A178="","",IF($K178="","",ROUND($K178*Scorecard!$E$10,2)))</f>
        <v/>
      </c>
    </row>
    <row r="179">
      <c r="A179" s="13" t="n"/>
      <c r="B179" s="13" t="n"/>
      <c r="C179" s="13" t="n"/>
      <c r="D179" s="22" t="n"/>
      <c r="E179" s="8" t="n"/>
      <c r="F179" s="8" t="n"/>
      <c r="G179" s="13" t="n"/>
      <c r="H179" s="17">
        <f>IF($A179="","",IF($E179="","",$E179-$F179))</f>
        <v/>
      </c>
      <c r="I179" s="16">
        <f>IF($A179="","",IFERROR($F179/$E179,0))</f>
        <v/>
      </c>
      <c r="J179" s="19">
        <f>IF($A179="","",IFERROR(VLOOKUP($C179,Prices!$A$5:$H$204,4,FALSE),0))</f>
        <v/>
      </c>
      <c r="K179" s="19">
        <f>IF($A179="","",IF($F179="","",$F179*$J179))</f>
        <v/>
      </c>
      <c r="L179" s="19">
        <f>IF($A179="","",IF($K179="","",ROUND($K179*Scorecard!$E$10,2)))</f>
        <v/>
      </c>
    </row>
    <row r="180">
      <c r="A180" s="13" t="n"/>
      <c r="B180" s="13" t="n"/>
      <c r="C180" s="13" t="n"/>
      <c r="D180" s="22" t="n"/>
      <c r="E180" s="8" t="n"/>
      <c r="F180" s="8" t="n"/>
      <c r="G180" s="13" t="n"/>
      <c r="H180" s="17">
        <f>IF($A180="","",IF($E180="","",$E180-$F180))</f>
        <v/>
      </c>
      <c r="I180" s="16">
        <f>IF($A180="","",IFERROR($F180/$E180,0))</f>
        <v/>
      </c>
      <c r="J180" s="19">
        <f>IF($A180="","",IFERROR(VLOOKUP($C180,Prices!$A$5:$H$204,4,FALSE),0))</f>
        <v/>
      </c>
      <c r="K180" s="19">
        <f>IF($A180="","",IF($F180="","",$F180*$J180))</f>
        <v/>
      </c>
      <c r="L180" s="19">
        <f>IF($A180="","",IF($K180="","",ROUND($K180*Scorecard!$E$10,2)))</f>
        <v/>
      </c>
    </row>
    <row r="181">
      <c r="A181" s="13" t="n"/>
      <c r="B181" s="13" t="n"/>
      <c r="C181" s="13" t="n"/>
      <c r="D181" s="22" t="n"/>
      <c r="E181" s="8" t="n"/>
      <c r="F181" s="8" t="n"/>
      <c r="G181" s="13" t="n"/>
      <c r="H181" s="17">
        <f>IF($A181="","",IF($E181="","",$E181-$F181))</f>
        <v/>
      </c>
      <c r="I181" s="16">
        <f>IF($A181="","",IFERROR($F181/$E181,0))</f>
        <v/>
      </c>
      <c r="J181" s="19">
        <f>IF($A181="","",IFERROR(VLOOKUP($C181,Prices!$A$5:$H$204,4,FALSE),0))</f>
        <v/>
      </c>
      <c r="K181" s="19">
        <f>IF($A181="","",IF($F181="","",$F181*$J181))</f>
        <v/>
      </c>
      <c r="L181" s="19">
        <f>IF($A181="","",IF($K181="","",ROUND($K181*Scorecard!$E$10,2)))</f>
        <v/>
      </c>
    </row>
    <row r="182">
      <c r="A182" s="13" t="n"/>
      <c r="B182" s="13" t="n"/>
      <c r="C182" s="13" t="n"/>
      <c r="D182" s="22" t="n"/>
      <c r="E182" s="8" t="n"/>
      <c r="F182" s="8" t="n"/>
      <c r="G182" s="13" t="n"/>
      <c r="H182" s="17">
        <f>IF($A182="","",IF($E182="","",$E182-$F182))</f>
        <v/>
      </c>
      <c r="I182" s="16">
        <f>IF($A182="","",IFERROR($F182/$E182,0))</f>
        <v/>
      </c>
      <c r="J182" s="19">
        <f>IF($A182="","",IFERROR(VLOOKUP($C182,Prices!$A$5:$H$204,4,FALSE),0))</f>
        <v/>
      </c>
      <c r="K182" s="19">
        <f>IF($A182="","",IF($F182="","",$F182*$J182))</f>
        <v/>
      </c>
      <c r="L182" s="19">
        <f>IF($A182="","",IF($K182="","",ROUND($K182*Scorecard!$E$10,2)))</f>
        <v/>
      </c>
    </row>
    <row r="183">
      <c r="A183" s="13" t="n"/>
      <c r="B183" s="13" t="n"/>
      <c r="C183" s="13" t="n"/>
      <c r="D183" s="22" t="n"/>
      <c r="E183" s="8" t="n"/>
      <c r="F183" s="8" t="n"/>
      <c r="G183" s="13" t="n"/>
      <c r="H183" s="17">
        <f>IF($A183="","",IF($E183="","",$E183-$F183))</f>
        <v/>
      </c>
      <c r="I183" s="16">
        <f>IF($A183="","",IFERROR($F183/$E183,0))</f>
        <v/>
      </c>
      <c r="J183" s="19">
        <f>IF($A183="","",IFERROR(VLOOKUP($C183,Prices!$A$5:$H$204,4,FALSE),0))</f>
        <v/>
      </c>
      <c r="K183" s="19">
        <f>IF($A183="","",IF($F183="","",$F183*$J183))</f>
        <v/>
      </c>
      <c r="L183" s="19">
        <f>IF($A183="","",IF($K183="","",ROUND($K183*Scorecard!$E$10,2)))</f>
        <v/>
      </c>
    </row>
    <row r="184">
      <c r="A184" s="13" t="n"/>
      <c r="B184" s="13" t="n"/>
      <c r="C184" s="13" t="n"/>
      <c r="D184" s="22" t="n"/>
      <c r="E184" s="8" t="n"/>
      <c r="F184" s="8" t="n"/>
      <c r="G184" s="13" t="n"/>
      <c r="H184" s="17">
        <f>IF($A184="","",IF($E184="","",$E184-$F184))</f>
        <v/>
      </c>
      <c r="I184" s="16">
        <f>IF($A184="","",IFERROR($F184/$E184,0))</f>
        <v/>
      </c>
      <c r="J184" s="19">
        <f>IF($A184="","",IFERROR(VLOOKUP($C184,Prices!$A$5:$H$204,4,FALSE),0))</f>
        <v/>
      </c>
      <c r="K184" s="19">
        <f>IF($A184="","",IF($F184="","",$F184*$J184))</f>
        <v/>
      </c>
      <c r="L184" s="19">
        <f>IF($A184="","",IF($K184="","",ROUND($K184*Scorecard!$E$10,2)))</f>
        <v/>
      </c>
    </row>
    <row r="185">
      <c r="A185" s="13" t="n"/>
      <c r="B185" s="13" t="n"/>
      <c r="C185" s="13" t="n"/>
      <c r="D185" s="22" t="n"/>
      <c r="E185" s="8" t="n"/>
      <c r="F185" s="8" t="n"/>
      <c r="G185" s="13" t="n"/>
      <c r="H185" s="17">
        <f>IF($A185="","",IF($E185="","",$E185-$F185))</f>
        <v/>
      </c>
      <c r="I185" s="16">
        <f>IF($A185="","",IFERROR($F185/$E185,0))</f>
        <v/>
      </c>
      <c r="J185" s="19">
        <f>IF($A185="","",IFERROR(VLOOKUP($C185,Prices!$A$5:$H$204,4,FALSE),0))</f>
        <v/>
      </c>
      <c r="K185" s="19">
        <f>IF($A185="","",IF($F185="","",$F185*$J185))</f>
        <v/>
      </c>
      <c r="L185" s="19">
        <f>IF($A185="","",IF($K185="","",ROUND($K185*Scorecard!$E$10,2)))</f>
        <v/>
      </c>
    </row>
    <row r="186">
      <c r="A186" s="13" t="n"/>
      <c r="B186" s="13" t="n"/>
      <c r="C186" s="13" t="n"/>
      <c r="D186" s="22" t="n"/>
      <c r="E186" s="8" t="n"/>
      <c r="F186" s="8" t="n"/>
      <c r="G186" s="13" t="n"/>
      <c r="H186" s="17">
        <f>IF($A186="","",IF($E186="","",$E186-$F186))</f>
        <v/>
      </c>
      <c r="I186" s="16">
        <f>IF($A186="","",IFERROR($F186/$E186,0))</f>
        <v/>
      </c>
      <c r="J186" s="19">
        <f>IF($A186="","",IFERROR(VLOOKUP($C186,Prices!$A$5:$H$204,4,FALSE),0))</f>
        <v/>
      </c>
      <c r="K186" s="19">
        <f>IF($A186="","",IF($F186="","",$F186*$J186))</f>
        <v/>
      </c>
      <c r="L186" s="19">
        <f>IF($A186="","",IF($K186="","",ROUND($K186*Scorecard!$E$10,2)))</f>
        <v/>
      </c>
    </row>
    <row r="187">
      <c r="A187" s="13" t="n"/>
      <c r="B187" s="13" t="n"/>
      <c r="C187" s="13" t="n"/>
      <c r="D187" s="22" t="n"/>
      <c r="E187" s="8" t="n"/>
      <c r="F187" s="8" t="n"/>
      <c r="G187" s="13" t="n"/>
      <c r="H187" s="17">
        <f>IF($A187="","",IF($E187="","",$E187-$F187))</f>
        <v/>
      </c>
      <c r="I187" s="16">
        <f>IF($A187="","",IFERROR($F187/$E187,0))</f>
        <v/>
      </c>
      <c r="J187" s="19">
        <f>IF($A187="","",IFERROR(VLOOKUP($C187,Prices!$A$5:$H$204,4,FALSE),0))</f>
        <v/>
      </c>
      <c r="K187" s="19">
        <f>IF($A187="","",IF($F187="","",$F187*$J187))</f>
        <v/>
      </c>
      <c r="L187" s="19">
        <f>IF($A187="","",IF($K187="","",ROUND($K187*Scorecard!$E$10,2)))</f>
        <v/>
      </c>
    </row>
    <row r="188">
      <c r="A188" s="13" t="n"/>
      <c r="B188" s="13" t="n"/>
      <c r="C188" s="13" t="n"/>
      <c r="D188" s="22" t="n"/>
      <c r="E188" s="8" t="n"/>
      <c r="F188" s="8" t="n"/>
      <c r="G188" s="13" t="n"/>
      <c r="H188" s="17">
        <f>IF($A188="","",IF($E188="","",$E188-$F188))</f>
        <v/>
      </c>
      <c r="I188" s="16">
        <f>IF($A188="","",IFERROR($F188/$E188,0))</f>
        <v/>
      </c>
      <c r="J188" s="19">
        <f>IF($A188="","",IFERROR(VLOOKUP($C188,Prices!$A$5:$H$204,4,FALSE),0))</f>
        <v/>
      </c>
      <c r="K188" s="19">
        <f>IF($A188="","",IF($F188="","",$F188*$J188))</f>
        <v/>
      </c>
      <c r="L188" s="19">
        <f>IF($A188="","",IF($K188="","",ROUND($K188*Scorecard!$E$10,2)))</f>
        <v/>
      </c>
    </row>
    <row r="189">
      <c r="A189" s="13" t="n"/>
      <c r="B189" s="13" t="n"/>
      <c r="C189" s="13" t="n"/>
      <c r="D189" s="22" t="n"/>
      <c r="E189" s="8" t="n"/>
      <c r="F189" s="8" t="n"/>
      <c r="G189" s="13" t="n"/>
      <c r="H189" s="17">
        <f>IF($A189="","",IF($E189="","",$E189-$F189))</f>
        <v/>
      </c>
      <c r="I189" s="16">
        <f>IF($A189="","",IFERROR($F189/$E189,0))</f>
        <v/>
      </c>
      <c r="J189" s="19">
        <f>IF($A189="","",IFERROR(VLOOKUP($C189,Prices!$A$5:$H$204,4,FALSE),0))</f>
        <v/>
      </c>
      <c r="K189" s="19">
        <f>IF($A189="","",IF($F189="","",$F189*$J189))</f>
        <v/>
      </c>
      <c r="L189" s="19">
        <f>IF($A189="","",IF($K189="","",ROUND($K189*Scorecard!$E$10,2)))</f>
        <v/>
      </c>
    </row>
    <row r="190">
      <c r="A190" s="13" t="n"/>
      <c r="B190" s="13" t="n"/>
      <c r="C190" s="13" t="n"/>
      <c r="D190" s="22" t="n"/>
      <c r="E190" s="8" t="n"/>
      <c r="F190" s="8" t="n"/>
      <c r="G190" s="13" t="n"/>
      <c r="H190" s="17">
        <f>IF($A190="","",IF($E190="","",$E190-$F190))</f>
        <v/>
      </c>
      <c r="I190" s="16">
        <f>IF($A190="","",IFERROR($F190/$E190,0))</f>
        <v/>
      </c>
      <c r="J190" s="19">
        <f>IF($A190="","",IFERROR(VLOOKUP($C190,Prices!$A$5:$H$204,4,FALSE),0))</f>
        <v/>
      </c>
      <c r="K190" s="19">
        <f>IF($A190="","",IF($F190="","",$F190*$J190))</f>
        <v/>
      </c>
      <c r="L190" s="19">
        <f>IF($A190="","",IF($K190="","",ROUND($K190*Scorecard!$E$10,2)))</f>
        <v/>
      </c>
    </row>
    <row r="191">
      <c r="A191" s="13" t="n"/>
      <c r="B191" s="13" t="n"/>
      <c r="C191" s="13" t="n"/>
      <c r="D191" s="22" t="n"/>
      <c r="E191" s="8" t="n"/>
      <c r="F191" s="8" t="n"/>
      <c r="G191" s="13" t="n"/>
      <c r="H191" s="17">
        <f>IF($A191="","",IF($E191="","",$E191-$F191))</f>
        <v/>
      </c>
      <c r="I191" s="16">
        <f>IF($A191="","",IFERROR($F191/$E191,0))</f>
        <v/>
      </c>
      <c r="J191" s="19">
        <f>IF($A191="","",IFERROR(VLOOKUP($C191,Prices!$A$5:$H$204,4,FALSE),0))</f>
        <v/>
      </c>
      <c r="K191" s="19">
        <f>IF($A191="","",IF($F191="","",$F191*$J191))</f>
        <v/>
      </c>
      <c r="L191" s="19">
        <f>IF($A191="","",IF($K191="","",ROUND($K191*Scorecard!$E$10,2)))</f>
        <v/>
      </c>
    </row>
    <row r="192">
      <c r="A192" s="13" t="n"/>
      <c r="B192" s="13" t="n"/>
      <c r="C192" s="13" t="n"/>
      <c r="D192" s="22" t="n"/>
      <c r="E192" s="8" t="n"/>
      <c r="F192" s="8" t="n"/>
      <c r="G192" s="13" t="n"/>
      <c r="H192" s="17">
        <f>IF($A192="","",IF($E192="","",$E192-$F192))</f>
        <v/>
      </c>
      <c r="I192" s="16">
        <f>IF($A192="","",IFERROR($F192/$E192,0))</f>
        <v/>
      </c>
      <c r="J192" s="19">
        <f>IF($A192="","",IFERROR(VLOOKUP($C192,Prices!$A$5:$H$204,4,FALSE),0))</f>
        <v/>
      </c>
      <c r="K192" s="19">
        <f>IF($A192="","",IF($F192="","",$F192*$J192))</f>
        <v/>
      </c>
      <c r="L192" s="19">
        <f>IF($A192="","",IF($K192="","",ROUND($K192*Scorecard!$E$10,2)))</f>
        <v/>
      </c>
    </row>
    <row r="193">
      <c r="A193" s="13" t="n"/>
      <c r="B193" s="13" t="n"/>
      <c r="C193" s="13" t="n"/>
      <c r="D193" s="22" t="n"/>
      <c r="E193" s="8" t="n"/>
      <c r="F193" s="8" t="n"/>
      <c r="G193" s="13" t="n"/>
      <c r="H193" s="17">
        <f>IF($A193="","",IF($E193="","",$E193-$F193))</f>
        <v/>
      </c>
      <c r="I193" s="16">
        <f>IF($A193="","",IFERROR($F193/$E193,0))</f>
        <v/>
      </c>
      <c r="J193" s="19">
        <f>IF($A193="","",IFERROR(VLOOKUP($C193,Prices!$A$5:$H$204,4,FALSE),0))</f>
        <v/>
      </c>
      <c r="K193" s="19">
        <f>IF($A193="","",IF($F193="","",$F193*$J193))</f>
        <v/>
      </c>
      <c r="L193" s="19">
        <f>IF($A193="","",IF($K193="","",ROUND($K193*Scorecard!$E$10,2)))</f>
        <v/>
      </c>
    </row>
    <row r="194">
      <c r="A194" s="13" t="n"/>
      <c r="B194" s="13" t="n"/>
      <c r="C194" s="13" t="n"/>
      <c r="D194" s="22" t="n"/>
      <c r="E194" s="8" t="n"/>
      <c r="F194" s="8" t="n"/>
      <c r="G194" s="13" t="n"/>
      <c r="H194" s="17">
        <f>IF($A194="","",IF($E194="","",$E194-$F194))</f>
        <v/>
      </c>
      <c r="I194" s="16">
        <f>IF($A194="","",IFERROR($F194/$E194,0))</f>
        <v/>
      </c>
      <c r="J194" s="19">
        <f>IF($A194="","",IFERROR(VLOOKUP($C194,Prices!$A$5:$H$204,4,FALSE),0))</f>
        <v/>
      </c>
      <c r="K194" s="19">
        <f>IF($A194="","",IF($F194="","",$F194*$J194))</f>
        <v/>
      </c>
      <c r="L194" s="19">
        <f>IF($A194="","",IF($K194="","",ROUND($K194*Scorecard!$E$10,2)))</f>
        <v/>
      </c>
    </row>
    <row r="195">
      <c r="A195" s="13" t="n"/>
      <c r="B195" s="13" t="n"/>
      <c r="C195" s="13" t="n"/>
      <c r="D195" s="22" t="n"/>
      <c r="E195" s="8" t="n"/>
      <c r="F195" s="8" t="n"/>
      <c r="G195" s="13" t="n"/>
      <c r="H195" s="17">
        <f>IF($A195="","",IF($E195="","",$E195-$F195))</f>
        <v/>
      </c>
      <c r="I195" s="16">
        <f>IF($A195="","",IFERROR($F195/$E195,0))</f>
        <v/>
      </c>
      <c r="J195" s="19">
        <f>IF($A195="","",IFERROR(VLOOKUP($C195,Prices!$A$5:$H$204,4,FALSE),0))</f>
        <v/>
      </c>
      <c r="K195" s="19">
        <f>IF($A195="","",IF($F195="","",$F195*$J195))</f>
        <v/>
      </c>
      <c r="L195" s="19">
        <f>IF($A195="","",IF($K195="","",ROUND($K195*Scorecard!$E$10,2)))</f>
        <v/>
      </c>
    </row>
    <row r="196">
      <c r="A196" s="13" t="n"/>
      <c r="B196" s="13" t="n"/>
      <c r="C196" s="13" t="n"/>
      <c r="D196" s="22" t="n"/>
      <c r="E196" s="8" t="n"/>
      <c r="F196" s="8" t="n"/>
      <c r="G196" s="13" t="n"/>
      <c r="H196" s="17">
        <f>IF($A196="","",IF($E196="","",$E196-$F196))</f>
        <v/>
      </c>
      <c r="I196" s="16">
        <f>IF($A196="","",IFERROR($F196/$E196,0))</f>
        <v/>
      </c>
      <c r="J196" s="19">
        <f>IF($A196="","",IFERROR(VLOOKUP($C196,Prices!$A$5:$H$204,4,FALSE),0))</f>
        <v/>
      </c>
      <c r="K196" s="19">
        <f>IF($A196="","",IF($F196="","",$F196*$J196))</f>
        <v/>
      </c>
      <c r="L196" s="19">
        <f>IF($A196="","",IF($K196="","",ROUND($K196*Scorecard!$E$10,2)))</f>
        <v/>
      </c>
    </row>
    <row r="197">
      <c r="A197" s="13" t="n"/>
      <c r="B197" s="13" t="n"/>
      <c r="C197" s="13" t="n"/>
      <c r="D197" s="22" t="n"/>
      <c r="E197" s="8" t="n"/>
      <c r="F197" s="8" t="n"/>
      <c r="G197" s="13" t="n"/>
      <c r="H197" s="17">
        <f>IF($A197="","",IF($E197="","",$E197-$F197))</f>
        <v/>
      </c>
      <c r="I197" s="16">
        <f>IF($A197="","",IFERROR($F197/$E197,0))</f>
        <v/>
      </c>
      <c r="J197" s="19">
        <f>IF($A197="","",IFERROR(VLOOKUP($C197,Prices!$A$5:$H$204,4,FALSE),0))</f>
        <v/>
      </c>
      <c r="K197" s="19">
        <f>IF($A197="","",IF($F197="","",$F197*$J197))</f>
        <v/>
      </c>
      <c r="L197" s="19">
        <f>IF($A197="","",IF($K197="","",ROUND($K197*Scorecard!$E$10,2)))</f>
        <v/>
      </c>
    </row>
    <row r="198">
      <c r="A198" s="13" t="n"/>
      <c r="B198" s="13" t="n"/>
      <c r="C198" s="13" t="n"/>
      <c r="D198" s="22" t="n"/>
      <c r="E198" s="8" t="n"/>
      <c r="F198" s="8" t="n"/>
      <c r="G198" s="13" t="n"/>
      <c r="H198" s="17">
        <f>IF($A198="","",IF($E198="","",$E198-$F198))</f>
        <v/>
      </c>
      <c r="I198" s="16">
        <f>IF($A198="","",IFERROR($F198/$E198,0))</f>
        <v/>
      </c>
      <c r="J198" s="19">
        <f>IF($A198="","",IFERROR(VLOOKUP($C198,Prices!$A$5:$H$204,4,FALSE),0))</f>
        <v/>
      </c>
      <c r="K198" s="19">
        <f>IF($A198="","",IF($F198="","",$F198*$J198))</f>
        <v/>
      </c>
      <c r="L198" s="19">
        <f>IF($A198="","",IF($K198="","",ROUND($K198*Scorecard!$E$10,2)))</f>
        <v/>
      </c>
    </row>
    <row r="199">
      <c r="A199" s="13" t="n"/>
      <c r="B199" s="13" t="n"/>
      <c r="C199" s="13" t="n"/>
      <c r="D199" s="22" t="n"/>
      <c r="E199" s="8" t="n"/>
      <c r="F199" s="8" t="n"/>
      <c r="G199" s="13" t="n"/>
      <c r="H199" s="17">
        <f>IF($A199="","",IF($E199="","",$E199-$F199))</f>
        <v/>
      </c>
      <c r="I199" s="16">
        <f>IF($A199="","",IFERROR($F199/$E199,0))</f>
        <v/>
      </c>
      <c r="J199" s="19">
        <f>IF($A199="","",IFERROR(VLOOKUP($C199,Prices!$A$5:$H$204,4,FALSE),0))</f>
        <v/>
      </c>
      <c r="K199" s="19">
        <f>IF($A199="","",IF($F199="","",$F199*$J199))</f>
        <v/>
      </c>
      <c r="L199" s="19">
        <f>IF($A199="","",IF($K199="","",ROUND($K199*Scorecard!$E$10,2)))</f>
        <v/>
      </c>
    </row>
    <row r="200">
      <c r="A200" s="13" t="n"/>
      <c r="B200" s="13" t="n"/>
      <c r="C200" s="13" t="n"/>
      <c r="D200" s="22" t="n"/>
      <c r="E200" s="8" t="n"/>
      <c r="F200" s="8" t="n"/>
      <c r="G200" s="13" t="n"/>
      <c r="H200" s="17">
        <f>IF($A200="","",IF($E200="","",$E200-$F200))</f>
        <v/>
      </c>
      <c r="I200" s="16">
        <f>IF($A200="","",IFERROR($F200/$E200,0))</f>
        <v/>
      </c>
      <c r="J200" s="19">
        <f>IF($A200="","",IFERROR(VLOOKUP($C200,Prices!$A$5:$H$204,4,FALSE),0))</f>
        <v/>
      </c>
      <c r="K200" s="19">
        <f>IF($A200="","",IF($F200="","",$F200*$J200))</f>
        <v/>
      </c>
      <c r="L200" s="19">
        <f>IF($A200="","",IF($K200="","",ROUND($K200*Scorecard!$E$10,2)))</f>
        <v/>
      </c>
    </row>
    <row r="201">
      <c r="A201" s="13" t="n"/>
      <c r="B201" s="13" t="n"/>
      <c r="C201" s="13" t="n"/>
      <c r="D201" s="22" t="n"/>
      <c r="E201" s="8" t="n"/>
      <c r="F201" s="8" t="n"/>
      <c r="G201" s="13" t="n"/>
      <c r="H201" s="17">
        <f>IF($A201="","",IF($E201="","",$E201-$F201))</f>
        <v/>
      </c>
      <c r="I201" s="16">
        <f>IF($A201="","",IFERROR($F201/$E201,0))</f>
        <v/>
      </c>
      <c r="J201" s="19">
        <f>IF($A201="","",IFERROR(VLOOKUP($C201,Prices!$A$5:$H$204,4,FALSE),0))</f>
        <v/>
      </c>
      <c r="K201" s="19">
        <f>IF($A201="","",IF($F201="","",$F201*$J201))</f>
        <v/>
      </c>
      <c r="L201" s="19">
        <f>IF($A201="","",IF($K201="","",ROUND($K201*Scorecard!$E$10,2)))</f>
        <v/>
      </c>
    </row>
    <row r="202">
      <c r="A202" s="13" t="n"/>
      <c r="B202" s="13" t="n"/>
      <c r="C202" s="13" t="n"/>
      <c r="D202" s="22" t="n"/>
      <c r="E202" s="8" t="n"/>
      <c r="F202" s="8" t="n"/>
      <c r="G202" s="13" t="n"/>
      <c r="H202" s="17">
        <f>IF($A202="","",IF($E202="","",$E202-$F202))</f>
        <v/>
      </c>
      <c r="I202" s="16">
        <f>IF($A202="","",IFERROR($F202/$E202,0))</f>
        <v/>
      </c>
      <c r="J202" s="19">
        <f>IF($A202="","",IFERROR(VLOOKUP($C202,Prices!$A$5:$H$204,4,FALSE),0))</f>
        <v/>
      </c>
      <c r="K202" s="19">
        <f>IF($A202="","",IF($F202="","",$F202*$J202))</f>
        <v/>
      </c>
      <c r="L202" s="19">
        <f>IF($A202="","",IF($K202="","",ROUND($K202*Scorecard!$E$10,2)))</f>
        <v/>
      </c>
    </row>
    <row r="203">
      <c r="A203" s="13" t="n"/>
      <c r="B203" s="13" t="n"/>
      <c r="C203" s="13" t="n"/>
      <c r="D203" s="22" t="n"/>
      <c r="E203" s="8" t="n"/>
      <c r="F203" s="8" t="n"/>
      <c r="G203" s="13" t="n"/>
      <c r="H203" s="17">
        <f>IF($A203="","",IF($E203="","",$E203-$F203))</f>
        <v/>
      </c>
      <c r="I203" s="16">
        <f>IF($A203="","",IFERROR($F203/$E203,0))</f>
        <v/>
      </c>
      <c r="J203" s="19">
        <f>IF($A203="","",IFERROR(VLOOKUP($C203,Prices!$A$5:$H$204,4,FALSE),0))</f>
        <v/>
      </c>
      <c r="K203" s="19">
        <f>IF($A203="","",IF($F203="","",$F203*$J203))</f>
        <v/>
      </c>
      <c r="L203" s="19">
        <f>IF($A203="","",IF($K203="","",ROUND($K203*Scorecard!$E$10,2)))</f>
        <v/>
      </c>
    </row>
    <row r="204">
      <c r="A204" s="13" t="n"/>
      <c r="B204" s="13" t="n"/>
      <c r="C204" s="13" t="n"/>
      <c r="D204" s="22" t="n"/>
      <c r="E204" s="8" t="n"/>
      <c r="F204" s="8" t="n"/>
      <c r="G204" s="13" t="n"/>
      <c r="H204" s="17">
        <f>IF($A204="","",IF($E204="","",$E204-$F204))</f>
        <v/>
      </c>
      <c r="I204" s="16">
        <f>IF($A204="","",IFERROR($F204/$E204,0))</f>
        <v/>
      </c>
      <c r="J204" s="19">
        <f>IF($A204="","",IFERROR(VLOOKUP($C204,Prices!$A$5:$H$204,4,FALSE),0))</f>
        <v/>
      </c>
      <c r="K204" s="19">
        <f>IF($A204="","",IF($F204="","",$F204*$J204))</f>
        <v/>
      </c>
      <c r="L204" s="19">
        <f>IF($A204="","",IF($K204="","",ROUND($K204*Scorecard!$E$10,2)))</f>
        <v/>
      </c>
    </row>
    <row r="206">
      <c r="A206" s="2" t="inlineStr">
        <is>
          <t>One row per delivery, matched on the delivery reference, so Deliveries and Quality can be reconciled. A delivery with nothing rejected still gets a row with zero — otherwise the units-received denominator is wrong and every defect rate is overstated.</t>
        </is>
      </c>
    </row>
    <row r="207">
      <c r="A207" s="2" t="inlineStr">
        <is>
          <t>Rework cost multiplier lives on the Scorecard, cell E10. 1.8 says every euro of rejected parts costs another 0.8 in inspection, paperwork and expedited replacement. Measure yours once and use the real figure.</t>
        </is>
      </c>
    </row>
  </sheetData>
  <dataValidations count="1">
    <dataValidation sqref="B5:B204" showDropDown="0" showInputMessage="0" showErrorMessage="0" allowBlank="1" type="list">
      <formula1>=Scorecard!$A$13:$A$212</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06"/>
  <sheetViews>
    <sheetView workbookViewId="0">
      <pane ySplit="4" topLeftCell="A5" activePane="bottomLeft" state="frozen"/>
      <selection pane="bottomLeft" activeCell="A1" sqref="A1"/>
    </sheetView>
  </sheetViews>
  <sheetFormatPr baseColWidth="8" defaultRowHeight="15"/>
  <cols>
    <col width="14" customWidth="1" min="1" max="1"/>
    <col width="24" customWidth="1" min="2" max="2"/>
    <col width="22" customWidth="1" min="3" max="3"/>
    <col width="11" customWidth="1" min="4" max="4"/>
    <col width="11" customWidth="1" min="5" max="5"/>
    <col width="13" customWidth="1" min="6" max="6"/>
    <col width="14" customWidth="1" min="7" max="7"/>
    <col width="11" customWidth="1" min="8" max="8"/>
    <col width="11" customWidth="1" min="9" max="9"/>
    <col width="16" customWidth="1" min="10" max="10"/>
    <col width="13" customWidth="1" min="11" max="11"/>
    <col width="13" customWidth="1" min="12" max="12"/>
    <col width="40" customWidth="1" min="13" max="13"/>
  </cols>
  <sheetData>
    <row r="1">
      <c r="A1" s="1" t="inlineStr">
        <is>
          <t>Prices</t>
        </is>
      </c>
    </row>
    <row r="2">
      <c r="A2" s="2" t="inlineStr">
        <is>
          <t>Current price per part with the category it is benchmarked against. Type A-E, L and M; F onwards is calculated. Category is what makes prices comparable, so keep it narrow.</t>
        </is>
      </c>
    </row>
    <row r="4">
      <c r="A4" s="12" t="inlineStr">
        <is>
          <t>Part</t>
        </is>
      </c>
      <c r="B4" s="12" t="inlineStr">
        <is>
          <t>Category</t>
        </is>
      </c>
      <c r="C4" s="12" t="inlineStr">
        <is>
          <t>Supplier</t>
        </is>
      </c>
      <c r="D4" s="12" t="inlineStr">
        <is>
          <t>Unit price</t>
        </is>
      </c>
      <c r="E4" s="12" t="inlineStr">
        <is>
          <t>Annual qty</t>
        </is>
      </c>
      <c r="F4" s="12" t="inlineStr">
        <is>
          <t>Annual spend</t>
        </is>
      </c>
      <c r="G4" s="12" t="inlineStr">
        <is>
          <t>Category average</t>
        </is>
      </c>
      <c r="H4" s="12" t="inlineStr">
        <is>
          <t>Price index</t>
        </is>
      </c>
      <c r="I4" s="12" t="inlineStr">
        <is>
          <t>vs category</t>
        </is>
      </c>
      <c r="J4" s="12" t="inlineStr">
        <is>
          <t>Spend at category average</t>
        </is>
      </c>
      <c r="K4" s="12" t="inlineStr">
        <is>
          <t>Sources in category</t>
        </is>
      </c>
      <c r="L4" s="12" t="inlineStr">
        <is>
          <t>Last reviewed</t>
        </is>
      </c>
      <c r="M4" s="12" t="inlineStr">
        <is>
          <t>Notes</t>
        </is>
      </c>
    </row>
    <row r="5">
      <c r="A5" s="13" t="inlineStr">
        <is>
          <t>TSH-BLK-M</t>
        </is>
      </c>
      <c r="B5" s="13" t="inlineStr">
        <is>
          <t>Tee blank, 180g cotton</t>
        </is>
      </c>
      <c r="C5" s="13" t="inlineStr">
        <is>
          <t>Nordic Textiles</t>
        </is>
      </c>
      <c r="D5" s="24" t="n">
        <v>8.4</v>
      </c>
      <c r="E5" s="8" t="n">
        <v>4800</v>
      </c>
      <c r="F5" s="19">
        <f>IF($A5="","",IF(OR($D5="",$E5=""),"",$D5*$E5))</f>
        <v/>
      </c>
      <c r="G5" s="19">
        <f>IF($A5="","",IFERROR(AVERAGEIFS($D$5:$D$204,$B$5:$B$204,$B5),""))</f>
        <v/>
      </c>
      <c r="H5" s="18">
        <f>IF($A5="","",IFERROR($D5/$G5,""))</f>
        <v/>
      </c>
      <c r="I5" s="16">
        <f>IF($A5="","",IFERROR($H5-1,""))</f>
        <v/>
      </c>
      <c r="J5" s="19">
        <f>IF($A5="","",IF(OR($G5="",$E5=""),"",$G5*$E5))</f>
        <v/>
      </c>
      <c r="K5" s="17">
        <f>IF($A5="","",COUNTIFS($B$5:$B$204,$B5))</f>
        <v/>
      </c>
      <c r="L5" s="22" t="n">
        <v>46083</v>
      </c>
      <c r="M5" s="13" t="inlineStr">
        <is>
          <t>Sole source</t>
        </is>
      </c>
    </row>
    <row r="6">
      <c r="A6" s="13" t="inlineStr">
        <is>
          <t>TSH-BLK-L</t>
        </is>
      </c>
      <c r="B6" s="13" t="inlineStr">
        <is>
          <t>Tee blank, 180g cotton</t>
        </is>
      </c>
      <c r="C6" s="13" t="inlineStr">
        <is>
          <t>Nordic Textiles</t>
        </is>
      </c>
      <c r="D6" s="24" t="n">
        <v>8.4</v>
      </c>
      <c r="E6" s="8" t="n">
        <v>3200</v>
      </c>
      <c r="F6" s="19">
        <f>IF($A6="","",IF(OR($D6="",$E6=""),"",$D6*$E6))</f>
        <v/>
      </c>
      <c r="G6" s="19">
        <f>IF($A6="","",IFERROR(AVERAGEIFS($D$5:$D$204,$B$5:$B$204,$B6),""))</f>
        <v/>
      </c>
      <c r="H6" s="18">
        <f>IF($A6="","",IFERROR($D6/$G6,""))</f>
        <v/>
      </c>
      <c r="I6" s="16">
        <f>IF($A6="","",IFERROR($H6-1,""))</f>
        <v/>
      </c>
      <c r="J6" s="19">
        <f>IF($A6="","",IF(OR($G6="",$E6=""),"",$G6*$E6))</f>
        <v/>
      </c>
      <c r="K6" s="17">
        <f>IF($A6="","",COUNTIFS($B$5:$B$204,$B6))</f>
        <v/>
      </c>
      <c r="L6" s="22" t="n">
        <v>46083</v>
      </c>
      <c r="M6" s="13" t="inlineStr">
        <is>
          <t>Sole source</t>
        </is>
      </c>
    </row>
    <row r="7">
      <c r="A7" s="13" t="inlineStr">
        <is>
          <t>HDY-GRY-S</t>
        </is>
      </c>
      <c r="B7" s="13" t="inlineStr">
        <is>
          <t>Hooded sweat, 320g</t>
        </is>
      </c>
      <c r="C7" s="13" t="inlineStr">
        <is>
          <t>Nordic Textiles</t>
        </is>
      </c>
      <c r="D7" s="24" t="n">
        <v>16.1</v>
      </c>
      <c r="E7" s="8" t="n">
        <v>1400</v>
      </c>
      <c r="F7" s="19">
        <f>IF($A7="","",IF(OR($D7="",$E7=""),"",$D7*$E7))</f>
        <v/>
      </c>
      <c r="G7" s="19">
        <f>IF($A7="","",IFERROR(AVERAGEIFS($D$5:$D$204,$B$5:$B$204,$B7),""))</f>
        <v/>
      </c>
      <c r="H7" s="18">
        <f>IF($A7="","",IFERROR($D7/$G7,""))</f>
        <v/>
      </c>
      <c r="I7" s="16">
        <f>IF($A7="","",IFERROR($H7-1,""))</f>
        <v/>
      </c>
      <c r="J7" s="19">
        <f>IF($A7="","",IF(OR($G7="",$E7=""),"",$G7*$E7))</f>
        <v/>
      </c>
      <c r="K7" s="17">
        <f>IF($A7="","",COUNTIFS($B$5:$B$204,$B7))</f>
        <v/>
      </c>
      <c r="L7" s="22" t="n">
        <v>46083</v>
      </c>
      <c r="M7" s="13" t="inlineStr">
        <is>
          <t>Sole source</t>
        </is>
      </c>
    </row>
    <row r="8">
      <c r="A8" s="13" t="inlineStr">
        <is>
          <t>BOX-M</t>
        </is>
      </c>
      <c r="B8" s="13" t="inlineStr">
        <is>
          <t>Carton, single wall</t>
        </is>
      </c>
      <c r="C8" s="13" t="inlineStr">
        <is>
          <t>Baltic Packaging</t>
        </is>
      </c>
      <c r="D8" s="24" t="n">
        <v>0.62</v>
      </c>
      <c r="E8" s="8" t="n">
        <v>60000</v>
      </c>
      <c r="F8" s="19">
        <f>IF($A8="","",IF(OR($D8="",$E8=""),"",$D8*$E8))</f>
        <v/>
      </c>
      <c r="G8" s="19">
        <f>IF($A8="","",IFERROR(AVERAGEIFS($D$5:$D$204,$B$5:$B$204,$B8),""))</f>
        <v/>
      </c>
      <c r="H8" s="18">
        <f>IF($A8="","",IFERROR($D8/$G8,""))</f>
        <v/>
      </c>
      <c r="I8" s="16">
        <f>IF($A8="","",IFERROR($H8-1,""))</f>
        <v/>
      </c>
      <c r="J8" s="19">
        <f>IF($A8="","",IF(OR($G8="",$E8=""),"",$G8*$E8))</f>
        <v/>
      </c>
      <c r="K8" s="17">
        <f>IF($A8="","",COUNTIFS($B$5:$B$204,$B8))</f>
        <v/>
      </c>
      <c r="L8" s="22" t="n">
        <v>46063</v>
      </c>
      <c r="M8" s="13" t="inlineStr">
        <is>
          <t>Sole source</t>
        </is>
      </c>
    </row>
    <row r="9">
      <c r="A9" s="13" t="inlineStr">
        <is>
          <t>BOX-L</t>
        </is>
      </c>
      <c r="B9" s="13" t="inlineStr">
        <is>
          <t>Carton, double wall</t>
        </is>
      </c>
      <c r="C9" s="13" t="inlineStr">
        <is>
          <t>Baltic Packaging</t>
        </is>
      </c>
      <c r="D9" s="24" t="n">
        <v>0.88</v>
      </c>
      <c r="E9" s="8" t="n">
        <v>24000</v>
      </c>
      <c r="F9" s="19">
        <f>IF($A9="","",IF(OR($D9="",$E9=""),"",$D9*$E9))</f>
        <v/>
      </c>
      <c r="G9" s="19">
        <f>IF($A9="","",IFERROR(AVERAGEIFS($D$5:$D$204,$B$5:$B$204,$B9),""))</f>
        <v/>
      </c>
      <c r="H9" s="18">
        <f>IF($A9="","",IFERROR($D9/$G9,""))</f>
        <v/>
      </c>
      <c r="I9" s="16">
        <f>IF($A9="","",IFERROR($H9-1,""))</f>
        <v/>
      </c>
      <c r="J9" s="19">
        <f>IF($A9="","",IF(OR($G9="",$E9=""),"",$G9*$E9))</f>
        <v/>
      </c>
      <c r="K9" s="17">
        <f>IF($A9="","",COUNTIFS($B$5:$B$204,$B9))</f>
        <v/>
      </c>
      <c r="L9" s="22" t="n">
        <v>46063</v>
      </c>
      <c r="M9" s="13" t="inlineStr">
        <is>
          <t>Sole source</t>
        </is>
      </c>
    </row>
    <row r="10">
      <c r="A10" s="13" t="inlineStr">
        <is>
          <t>CMP-4471</t>
        </is>
      </c>
      <c r="B10" s="13" t="inlineStr">
        <is>
          <t>Machined bracket</t>
        </is>
      </c>
      <c r="C10" s="13" t="inlineStr">
        <is>
          <t>Adria Components</t>
        </is>
      </c>
      <c r="D10" s="24" t="n">
        <v>2.15</v>
      </c>
      <c r="E10" s="8" t="n">
        <v>12000</v>
      </c>
      <c r="F10" s="19">
        <f>IF($A10="","",IF(OR($D10="",$E10=""),"",$D10*$E10))</f>
        <v/>
      </c>
      <c r="G10" s="19">
        <f>IF($A10="","",IFERROR(AVERAGEIFS($D$5:$D$204,$B$5:$B$204,$B10),""))</f>
        <v/>
      </c>
      <c r="H10" s="18">
        <f>IF($A10="","",IFERROR($D10/$G10,""))</f>
        <v/>
      </c>
      <c r="I10" s="16">
        <f>IF($A10="","",IFERROR($H10-1,""))</f>
        <v/>
      </c>
      <c r="J10" s="19">
        <f>IF($A10="","",IF(OR($G10="",$E10=""),"",$G10*$E10))</f>
        <v/>
      </c>
      <c r="K10" s="17">
        <f>IF($A10="","",COUNTIFS($B$5:$B$204,$B10))</f>
        <v/>
      </c>
      <c r="L10" s="22" t="n">
        <v>46126</v>
      </c>
      <c r="M10" s="13" t="inlineStr">
        <is>
          <t>Primary source, 80% of volume</t>
        </is>
      </c>
    </row>
    <row r="11">
      <c r="A11" s="13" t="inlineStr">
        <is>
          <t>CMP-4471H</t>
        </is>
      </c>
      <c r="B11" s="13" t="inlineStr">
        <is>
          <t>Machined bracket</t>
        </is>
      </c>
      <c r="C11" s="13" t="inlineStr">
        <is>
          <t>Helix Metals</t>
        </is>
      </c>
      <c r="D11" s="24" t="n">
        <v>2.68</v>
      </c>
      <c r="E11" s="8" t="n">
        <v>3000</v>
      </c>
      <c r="F11" s="19">
        <f>IF($A11="","",IF(OR($D11="",$E11=""),"",$D11*$E11))</f>
        <v/>
      </c>
      <c r="G11" s="19">
        <f>IF($A11="","",IFERROR(AVERAGEIFS($D$5:$D$204,$B$5:$B$204,$B11),""))</f>
        <v/>
      </c>
      <c r="H11" s="18">
        <f>IF($A11="","",IFERROR($D11/$G11,""))</f>
        <v/>
      </c>
      <c r="I11" s="16">
        <f>IF($A11="","",IFERROR($H11-1,""))</f>
        <v/>
      </c>
      <c r="J11" s="19">
        <f>IF($A11="","",IF(OR($G11="",$E11=""),"",$G11*$E11))</f>
        <v/>
      </c>
      <c r="K11" s="17">
        <f>IF($A11="","",COUNTIFS($B$5:$B$204,$B11))</f>
        <v/>
      </c>
      <c r="L11" s="22" t="n">
        <v>46126</v>
      </c>
      <c r="M11" s="13" t="inlineStr">
        <is>
          <t>Second source</t>
        </is>
      </c>
    </row>
    <row r="12">
      <c r="A12" s="13" t="inlineStr">
        <is>
          <t>CMP-5520</t>
        </is>
      </c>
      <c r="B12" s="13" t="inlineStr">
        <is>
          <t>Stainless fastener</t>
        </is>
      </c>
      <c r="C12" s="13" t="inlineStr">
        <is>
          <t>Adria Components</t>
        </is>
      </c>
      <c r="D12" s="24" t="n">
        <v>4.9</v>
      </c>
      <c r="E12" s="8" t="n">
        <v>6000</v>
      </c>
      <c r="F12" s="19">
        <f>IF($A12="","",IF(OR($D12="",$E12=""),"",$D12*$E12))</f>
        <v/>
      </c>
      <c r="G12" s="19">
        <f>IF($A12="","",IFERROR(AVERAGEIFS($D$5:$D$204,$B$5:$B$204,$B12),""))</f>
        <v/>
      </c>
      <c r="H12" s="18">
        <f>IF($A12="","",IFERROR($D12/$G12,""))</f>
        <v/>
      </c>
      <c r="I12" s="16">
        <f>IF($A12="","",IFERROR($H12-1,""))</f>
        <v/>
      </c>
      <c r="J12" s="19">
        <f>IF($A12="","",IF(OR($G12="",$E12=""),"",$G12*$E12))</f>
        <v/>
      </c>
      <c r="K12" s="17">
        <f>IF($A12="","",COUNTIFS($B$5:$B$204,$B12))</f>
        <v/>
      </c>
      <c r="L12" s="22" t="n">
        <v>46126</v>
      </c>
      <c r="M12" s="13" t="inlineStr">
        <is>
          <t>Primary source</t>
        </is>
      </c>
    </row>
    <row r="13">
      <c r="A13" s="13" t="inlineStr">
        <is>
          <t>CMP-5520H</t>
        </is>
      </c>
      <c r="B13" s="13" t="inlineStr">
        <is>
          <t>Stainless fastener</t>
        </is>
      </c>
      <c r="C13" s="13" t="inlineStr">
        <is>
          <t>Helix Metals</t>
        </is>
      </c>
      <c r="D13" s="24" t="n">
        <v>5.4</v>
      </c>
      <c r="E13" s="8" t="n">
        <v>2000</v>
      </c>
      <c r="F13" s="19">
        <f>IF($A13="","",IF(OR($D13="",$E13=""),"",$D13*$E13))</f>
        <v/>
      </c>
      <c r="G13" s="19">
        <f>IF($A13="","",IFERROR(AVERAGEIFS($D$5:$D$204,$B$5:$B$204,$B13),""))</f>
        <v/>
      </c>
      <c r="H13" s="18">
        <f>IF($A13="","",IFERROR($D13/$G13,""))</f>
        <v/>
      </c>
      <c r="I13" s="16">
        <f>IF($A13="","",IFERROR($H13-1,""))</f>
        <v/>
      </c>
      <c r="J13" s="19">
        <f>IF($A13="","",IF(OR($G13="",$E13=""),"",$G13*$E13))</f>
        <v/>
      </c>
      <c r="K13" s="17">
        <f>IF($A13="","",COUNTIFS($B$5:$B$204,$B13))</f>
        <v/>
      </c>
      <c r="L13" s="22" t="n">
        <v>46126</v>
      </c>
      <c r="M13" s="13" t="inlineStr">
        <is>
          <t>Second source</t>
        </is>
      </c>
    </row>
    <row r="14">
      <c r="A14" s="13" t="inlineStr">
        <is>
          <t>CMP-6018A</t>
        </is>
      </c>
      <c r="B14" s="13" t="inlineStr">
        <is>
          <t>Alloy spacer</t>
        </is>
      </c>
      <c r="C14" s="13" t="inlineStr">
        <is>
          <t>Adria Components</t>
        </is>
      </c>
      <c r="D14" s="24" t="n">
        <v>1.18</v>
      </c>
      <c r="E14" s="8" t="n">
        <v>9000</v>
      </c>
      <c r="F14" s="19">
        <f>IF($A14="","",IF(OR($D14="",$E14=""),"",$D14*$E14))</f>
        <v/>
      </c>
      <c r="G14" s="19">
        <f>IF($A14="","",IFERROR(AVERAGEIFS($D$5:$D$204,$B$5:$B$204,$B14),""))</f>
        <v/>
      </c>
      <c r="H14" s="18">
        <f>IF($A14="","",IFERROR($D14/$G14,""))</f>
        <v/>
      </c>
      <c r="I14" s="16">
        <f>IF($A14="","",IFERROR($H14-1,""))</f>
        <v/>
      </c>
      <c r="J14" s="19">
        <f>IF($A14="","",IF(OR($G14="",$E14=""),"",$G14*$E14))</f>
        <v/>
      </c>
      <c r="K14" s="17">
        <f>IF($A14="","",COUNTIFS($B$5:$B$204,$B14))</f>
        <v/>
      </c>
      <c r="L14" s="22" t="n">
        <v>46126</v>
      </c>
      <c r="M14" s="13" t="inlineStr">
        <is>
          <t>Primary source</t>
        </is>
      </c>
    </row>
    <row r="15">
      <c r="A15" s="13" t="inlineStr">
        <is>
          <t>CMP-6018</t>
        </is>
      </c>
      <c r="B15" s="13" t="inlineStr">
        <is>
          <t>Alloy spacer</t>
        </is>
      </c>
      <c r="C15" s="13" t="inlineStr">
        <is>
          <t>Helix Metals</t>
        </is>
      </c>
      <c r="D15" s="24" t="n">
        <v>1.32</v>
      </c>
      <c r="E15" s="8" t="n">
        <v>8000</v>
      </c>
      <c r="F15" s="19">
        <f>IF($A15="","",IF(OR($D15="",$E15=""),"",$D15*$E15))</f>
        <v/>
      </c>
      <c r="G15" s="19">
        <f>IF($A15="","",IFERROR(AVERAGEIFS($D$5:$D$204,$B$5:$B$204,$B15),""))</f>
        <v/>
      </c>
      <c r="H15" s="18">
        <f>IF($A15="","",IFERROR($D15/$G15,""))</f>
        <v/>
      </c>
      <c r="I15" s="16">
        <f>IF($A15="","",IFERROR($H15-1,""))</f>
        <v/>
      </c>
      <c r="J15" s="19">
        <f>IF($A15="","",IF(OR($G15="",$E15=""),"",$G15*$E15))</f>
        <v/>
      </c>
      <c r="K15" s="17">
        <f>IF($A15="","",COUNTIFS($B$5:$B$204,$B15))</f>
        <v/>
      </c>
      <c r="L15" s="22" t="n">
        <v>46126</v>
      </c>
      <c r="M15" s="13" t="inlineStr">
        <is>
          <t>Second source</t>
        </is>
      </c>
    </row>
    <row r="16">
      <c r="A16" s="13" t="n"/>
      <c r="B16" s="13" t="n"/>
      <c r="C16" s="13" t="n"/>
      <c r="D16" s="24" t="n"/>
      <c r="E16" s="8" t="n"/>
      <c r="F16" s="19">
        <f>IF($A16="","",IF(OR($D16="",$E16=""),"",$D16*$E16))</f>
        <v/>
      </c>
      <c r="G16" s="19">
        <f>IF($A16="","",IFERROR(AVERAGEIFS($D$5:$D$204,$B$5:$B$204,$B16),""))</f>
        <v/>
      </c>
      <c r="H16" s="18">
        <f>IF($A16="","",IFERROR($D16/$G16,""))</f>
        <v/>
      </c>
      <c r="I16" s="16">
        <f>IF($A16="","",IFERROR($H16-1,""))</f>
        <v/>
      </c>
      <c r="J16" s="19">
        <f>IF($A16="","",IF(OR($G16="",$E16=""),"",$G16*$E16))</f>
        <v/>
      </c>
      <c r="K16" s="17">
        <f>IF($A16="","",COUNTIFS($B$5:$B$204,$B16))</f>
        <v/>
      </c>
      <c r="L16" s="22" t="n"/>
      <c r="M16" s="13" t="n"/>
    </row>
    <row r="17">
      <c r="A17" s="13" t="n"/>
      <c r="B17" s="13" t="n"/>
      <c r="C17" s="13" t="n"/>
      <c r="D17" s="24" t="n"/>
      <c r="E17" s="8" t="n"/>
      <c r="F17" s="19">
        <f>IF($A17="","",IF(OR($D17="",$E17=""),"",$D17*$E17))</f>
        <v/>
      </c>
      <c r="G17" s="19">
        <f>IF($A17="","",IFERROR(AVERAGEIFS($D$5:$D$204,$B$5:$B$204,$B17),""))</f>
        <v/>
      </c>
      <c r="H17" s="18">
        <f>IF($A17="","",IFERROR($D17/$G17,""))</f>
        <v/>
      </c>
      <c r="I17" s="16">
        <f>IF($A17="","",IFERROR($H17-1,""))</f>
        <v/>
      </c>
      <c r="J17" s="19">
        <f>IF($A17="","",IF(OR($G17="",$E17=""),"",$G17*$E17))</f>
        <v/>
      </c>
      <c r="K17" s="17">
        <f>IF($A17="","",COUNTIFS($B$5:$B$204,$B17))</f>
        <v/>
      </c>
      <c r="L17" s="22" t="n"/>
      <c r="M17" s="13" t="n"/>
    </row>
    <row r="18">
      <c r="A18" s="13" t="n"/>
      <c r="B18" s="13" t="n"/>
      <c r="C18" s="13" t="n"/>
      <c r="D18" s="24" t="n"/>
      <c r="E18" s="8" t="n"/>
      <c r="F18" s="19">
        <f>IF($A18="","",IF(OR($D18="",$E18=""),"",$D18*$E18))</f>
        <v/>
      </c>
      <c r="G18" s="19">
        <f>IF($A18="","",IFERROR(AVERAGEIFS($D$5:$D$204,$B$5:$B$204,$B18),""))</f>
        <v/>
      </c>
      <c r="H18" s="18">
        <f>IF($A18="","",IFERROR($D18/$G18,""))</f>
        <v/>
      </c>
      <c r="I18" s="16">
        <f>IF($A18="","",IFERROR($H18-1,""))</f>
        <v/>
      </c>
      <c r="J18" s="19">
        <f>IF($A18="","",IF(OR($G18="",$E18=""),"",$G18*$E18))</f>
        <v/>
      </c>
      <c r="K18" s="17">
        <f>IF($A18="","",COUNTIFS($B$5:$B$204,$B18))</f>
        <v/>
      </c>
      <c r="L18" s="22" t="n"/>
      <c r="M18" s="13" t="n"/>
    </row>
    <row r="19">
      <c r="A19" s="13" t="n"/>
      <c r="B19" s="13" t="n"/>
      <c r="C19" s="13" t="n"/>
      <c r="D19" s="24" t="n"/>
      <c r="E19" s="8" t="n"/>
      <c r="F19" s="19">
        <f>IF($A19="","",IF(OR($D19="",$E19=""),"",$D19*$E19))</f>
        <v/>
      </c>
      <c r="G19" s="19">
        <f>IF($A19="","",IFERROR(AVERAGEIFS($D$5:$D$204,$B$5:$B$204,$B19),""))</f>
        <v/>
      </c>
      <c r="H19" s="18">
        <f>IF($A19="","",IFERROR($D19/$G19,""))</f>
        <v/>
      </c>
      <c r="I19" s="16">
        <f>IF($A19="","",IFERROR($H19-1,""))</f>
        <v/>
      </c>
      <c r="J19" s="19">
        <f>IF($A19="","",IF(OR($G19="",$E19=""),"",$G19*$E19))</f>
        <v/>
      </c>
      <c r="K19" s="17">
        <f>IF($A19="","",COUNTIFS($B$5:$B$204,$B19))</f>
        <v/>
      </c>
      <c r="L19" s="22" t="n"/>
      <c r="M19" s="13" t="n"/>
    </row>
    <row r="20">
      <c r="A20" s="13" t="n"/>
      <c r="B20" s="13" t="n"/>
      <c r="C20" s="13" t="n"/>
      <c r="D20" s="24" t="n"/>
      <c r="E20" s="8" t="n"/>
      <c r="F20" s="19">
        <f>IF($A20="","",IF(OR($D20="",$E20=""),"",$D20*$E20))</f>
        <v/>
      </c>
      <c r="G20" s="19">
        <f>IF($A20="","",IFERROR(AVERAGEIFS($D$5:$D$204,$B$5:$B$204,$B20),""))</f>
        <v/>
      </c>
      <c r="H20" s="18">
        <f>IF($A20="","",IFERROR($D20/$G20,""))</f>
        <v/>
      </c>
      <c r="I20" s="16">
        <f>IF($A20="","",IFERROR($H20-1,""))</f>
        <v/>
      </c>
      <c r="J20" s="19">
        <f>IF($A20="","",IF(OR($G20="",$E20=""),"",$G20*$E20))</f>
        <v/>
      </c>
      <c r="K20" s="17">
        <f>IF($A20="","",COUNTIFS($B$5:$B$204,$B20))</f>
        <v/>
      </c>
      <c r="L20" s="22" t="n"/>
      <c r="M20" s="13" t="n"/>
    </row>
    <row r="21">
      <c r="A21" s="13" t="n"/>
      <c r="B21" s="13" t="n"/>
      <c r="C21" s="13" t="n"/>
      <c r="D21" s="24" t="n"/>
      <c r="E21" s="8" t="n"/>
      <c r="F21" s="19">
        <f>IF($A21="","",IF(OR($D21="",$E21=""),"",$D21*$E21))</f>
        <v/>
      </c>
      <c r="G21" s="19">
        <f>IF($A21="","",IFERROR(AVERAGEIFS($D$5:$D$204,$B$5:$B$204,$B21),""))</f>
        <v/>
      </c>
      <c r="H21" s="18">
        <f>IF($A21="","",IFERROR($D21/$G21,""))</f>
        <v/>
      </c>
      <c r="I21" s="16">
        <f>IF($A21="","",IFERROR($H21-1,""))</f>
        <v/>
      </c>
      <c r="J21" s="19">
        <f>IF($A21="","",IF(OR($G21="",$E21=""),"",$G21*$E21))</f>
        <v/>
      </c>
      <c r="K21" s="17">
        <f>IF($A21="","",COUNTIFS($B$5:$B$204,$B21))</f>
        <v/>
      </c>
      <c r="L21" s="22" t="n"/>
      <c r="M21" s="13" t="n"/>
    </row>
    <row r="22">
      <c r="A22" s="13" t="n"/>
      <c r="B22" s="13" t="n"/>
      <c r="C22" s="13" t="n"/>
      <c r="D22" s="24" t="n"/>
      <c r="E22" s="8" t="n"/>
      <c r="F22" s="19">
        <f>IF($A22="","",IF(OR($D22="",$E22=""),"",$D22*$E22))</f>
        <v/>
      </c>
      <c r="G22" s="19">
        <f>IF($A22="","",IFERROR(AVERAGEIFS($D$5:$D$204,$B$5:$B$204,$B22),""))</f>
        <v/>
      </c>
      <c r="H22" s="18">
        <f>IF($A22="","",IFERROR($D22/$G22,""))</f>
        <v/>
      </c>
      <c r="I22" s="16">
        <f>IF($A22="","",IFERROR($H22-1,""))</f>
        <v/>
      </c>
      <c r="J22" s="19">
        <f>IF($A22="","",IF(OR($G22="",$E22=""),"",$G22*$E22))</f>
        <v/>
      </c>
      <c r="K22" s="17">
        <f>IF($A22="","",COUNTIFS($B$5:$B$204,$B22))</f>
        <v/>
      </c>
      <c r="L22" s="22" t="n"/>
      <c r="M22" s="13" t="n"/>
    </row>
    <row r="23">
      <c r="A23" s="13" t="n"/>
      <c r="B23" s="13" t="n"/>
      <c r="C23" s="13" t="n"/>
      <c r="D23" s="24" t="n"/>
      <c r="E23" s="8" t="n"/>
      <c r="F23" s="19">
        <f>IF($A23="","",IF(OR($D23="",$E23=""),"",$D23*$E23))</f>
        <v/>
      </c>
      <c r="G23" s="19">
        <f>IF($A23="","",IFERROR(AVERAGEIFS($D$5:$D$204,$B$5:$B$204,$B23),""))</f>
        <v/>
      </c>
      <c r="H23" s="18">
        <f>IF($A23="","",IFERROR($D23/$G23,""))</f>
        <v/>
      </c>
      <c r="I23" s="16">
        <f>IF($A23="","",IFERROR($H23-1,""))</f>
        <v/>
      </c>
      <c r="J23" s="19">
        <f>IF($A23="","",IF(OR($G23="",$E23=""),"",$G23*$E23))</f>
        <v/>
      </c>
      <c r="K23" s="17">
        <f>IF($A23="","",COUNTIFS($B$5:$B$204,$B23))</f>
        <v/>
      </c>
      <c r="L23" s="22" t="n"/>
      <c r="M23" s="13" t="n"/>
    </row>
    <row r="24">
      <c r="A24" s="13" t="n"/>
      <c r="B24" s="13" t="n"/>
      <c r="C24" s="13" t="n"/>
      <c r="D24" s="24" t="n"/>
      <c r="E24" s="8" t="n"/>
      <c r="F24" s="19">
        <f>IF($A24="","",IF(OR($D24="",$E24=""),"",$D24*$E24))</f>
        <v/>
      </c>
      <c r="G24" s="19">
        <f>IF($A24="","",IFERROR(AVERAGEIFS($D$5:$D$204,$B$5:$B$204,$B24),""))</f>
        <v/>
      </c>
      <c r="H24" s="18">
        <f>IF($A24="","",IFERROR($D24/$G24,""))</f>
        <v/>
      </c>
      <c r="I24" s="16">
        <f>IF($A24="","",IFERROR($H24-1,""))</f>
        <v/>
      </c>
      <c r="J24" s="19">
        <f>IF($A24="","",IF(OR($G24="",$E24=""),"",$G24*$E24))</f>
        <v/>
      </c>
      <c r="K24" s="17">
        <f>IF($A24="","",COUNTIFS($B$5:$B$204,$B24))</f>
        <v/>
      </c>
      <c r="L24" s="22" t="n"/>
      <c r="M24" s="13" t="n"/>
    </row>
    <row r="25">
      <c r="A25" s="13" t="n"/>
      <c r="B25" s="13" t="n"/>
      <c r="C25" s="13" t="n"/>
      <c r="D25" s="24" t="n"/>
      <c r="E25" s="8" t="n"/>
      <c r="F25" s="19">
        <f>IF($A25="","",IF(OR($D25="",$E25=""),"",$D25*$E25))</f>
        <v/>
      </c>
      <c r="G25" s="19">
        <f>IF($A25="","",IFERROR(AVERAGEIFS($D$5:$D$204,$B$5:$B$204,$B25),""))</f>
        <v/>
      </c>
      <c r="H25" s="18">
        <f>IF($A25="","",IFERROR($D25/$G25,""))</f>
        <v/>
      </c>
      <c r="I25" s="16">
        <f>IF($A25="","",IFERROR($H25-1,""))</f>
        <v/>
      </c>
      <c r="J25" s="19">
        <f>IF($A25="","",IF(OR($G25="",$E25=""),"",$G25*$E25))</f>
        <v/>
      </c>
      <c r="K25" s="17">
        <f>IF($A25="","",COUNTIFS($B$5:$B$204,$B25))</f>
        <v/>
      </c>
      <c r="L25" s="22" t="n"/>
      <c r="M25" s="13" t="n"/>
    </row>
    <row r="26">
      <c r="A26" s="13" t="n"/>
      <c r="B26" s="13" t="n"/>
      <c r="C26" s="13" t="n"/>
      <c r="D26" s="24" t="n"/>
      <c r="E26" s="8" t="n"/>
      <c r="F26" s="19">
        <f>IF($A26="","",IF(OR($D26="",$E26=""),"",$D26*$E26))</f>
        <v/>
      </c>
      <c r="G26" s="19">
        <f>IF($A26="","",IFERROR(AVERAGEIFS($D$5:$D$204,$B$5:$B$204,$B26),""))</f>
        <v/>
      </c>
      <c r="H26" s="18">
        <f>IF($A26="","",IFERROR($D26/$G26,""))</f>
        <v/>
      </c>
      <c r="I26" s="16">
        <f>IF($A26="","",IFERROR($H26-1,""))</f>
        <v/>
      </c>
      <c r="J26" s="19">
        <f>IF($A26="","",IF(OR($G26="",$E26=""),"",$G26*$E26))</f>
        <v/>
      </c>
      <c r="K26" s="17">
        <f>IF($A26="","",COUNTIFS($B$5:$B$204,$B26))</f>
        <v/>
      </c>
      <c r="L26" s="22" t="n"/>
      <c r="M26" s="13" t="n"/>
    </row>
    <row r="27">
      <c r="A27" s="13" t="n"/>
      <c r="B27" s="13" t="n"/>
      <c r="C27" s="13" t="n"/>
      <c r="D27" s="24" t="n"/>
      <c r="E27" s="8" t="n"/>
      <c r="F27" s="19">
        <f>IF($A27="","",IF(OR($D27="",$E27=""),"",$D27*$E27))</f>
        <v/>
      </c>
      <c r="G27" s="19">
        <f>IF($A27="","",IFERROR(AVERAGEIFS($D$5:$D$204,$B$5:$B$204,$B27),""))</f>
        <v/>
      </c>
      <c r="H27" s="18">
        <f>IF($A27="","",IFERROR($D27/$G27,""))</f>
        <v/>
      </c>
      <c r="I27" s="16">
        <f>IF($A27="","",IFERROR($H27-1,""))</f>
        <v/>
      </c>
      <c r="J27" s="19">
        <f>IF($A27="","",IF(OR($G27="",$E27=""),"",$G27*$E27))</f>
        <v/>
      </c>
      <c r="K27" s="17">
        <f>IF($A27="","",COUNTIFS($B$5:$B$204,$B27))</f>
        <v/>
      </c>
      <c r="L27" s="22" t="n"/>
      <c r="M27" s="13" t="n"/>
    </row>
    <row r="28">
      <c r="A28" s="13" t="n"/>
      <c r="B28" s="13" t="n"/>
      <c r="C28" s="13" t="n"/>
      <c r="D28" s="24" t="n"/>
      <c r="E28" s="8" t="n"/>
      <c r="F28" s="19">
        <f>IF($A28="","",IF(OR($D28="",$E28=""),"",$D28*$E28))</f>
        <v/>
      </c>
      <c r="G28" s="19">
        <f>IF($A28="","",IFERROR(AVERAGEIFS($D$5:$D$204,$B$5:$B$204,$B28),""))</f>
        <v/>
      </c>
      <c r="H28" s="18">
        <f>IF($A28="","",IFERROR($D28/$G28,""))</f>
        <v/>
      </c>
      <c r="I28" s="16">
        <f>IF($A28="","",IFERROR($H28-1,""))</f>
        <v/>
      </c>
      <c r="J28" s="19">
        <f>IF($A28="","",IF(OR($G28="",$E28=""),"",$G28*$E28))</f>
        <v/>
      </c>
      <c r="K28" s="17">
        <f>IF($A28="","",COUNTIFS($B$5:$B$204,$B28))</f>
        <v/>
      </c>
      <c r="L28" s="22" t="n"/>
      <c r="M28" s="13" t="n"/>
    </row>
    <row r="29">
      <c r="A29" s="13" t="n"/>
      <c r="B29" s="13" t="n"/>
      <c r="C29" s="13" t="n"/>
      <c r="D29" s="24" t="n"/>
      <c r="E29" s="8" t="n"/>
      <c r="F29" s="19">
        <f>IF($A29="","",IF(OR($D29="",$E29=""),"",$D29*$E29))</f>
        <v/>
      </c>
      <c r="G29" s="19">
        <f>IF($A29="","",IFERROR(AVERAGEIFS($D$5:$D$204,$B$5:$B$204,$B29),""))</f>
        <v/>
      </c>
      <c r="H29" s="18">
        <f>IF($A29="","",IFERROR($D29/$G29,""))</f>
        <v/>
      </c>
      <c r="I29" s="16">
        <f>IF($A29="","",IFERROR($H29-1,""))</f>
        <v/>
      </c>
      <c r="J29" s="19">
        <f>IF($A29="","",IF(OR($G29="",$E29=""),"",$G29*$E29))</f>
        <v/>
      </c>
      <c r="K29" s="17">
        <f>IF($A29="","",COUNTIFS($B$5:$B$204,$B29))</f>
        <v/>
      </c>
      <c r="L29" s="22" t="n"/>
      <c r="M29" s="13" t="n"/>
    </row>
    <row r="30">
      <c r="A30" s="13" t="n"/>
      <c r="B30" s="13" t="n"/>
      <c r="C30" s="13" t="n"/>
      <c r="D30" s="24" t="n"/>
      <c r="E30" s="8" t="n"/>
      <c r="F30" s="19">
        <f>IF($A30="","",IF(OR($D30="",$E30=""),"",$D30*$E30))</f>
        <v/>
      </c>
      <c r="G30" s="19">
        <f>IF($A30="","",IFERROR(AVERAGEIFS($D$5:$D$204,$B$5:$B$204,$B30),""))</f>
        <v/>
      </c>
      <c r="H30" s="18">
        <f>IF($A30="","",IFERROR($D30/$G30,""))</f>
        <v/>
      </c>
      <c r="I30" s="16">
        <f>IF($A30="","",IFERROR($H30-1,""))</f>
        <v/>
      </c>
      <c r="J30" s="19">
        <f>IF($A30="","",IF(OR($G30="",$E30=""),"",$G30*$E30))</f>
        <v/>
      </c>
      <c r="K30" s="17">
        <f>IF($A30="","",COUNTIFS($B$5:$B$204,$B30))</f>
        <v/>
      </c>
      <c r="L30" s="22" t="n"/>
      <c r="M30" s="13" t="n"/>
    </row>
    <row r="31">
      <c r="A31" s="13" t="n"/>
      <c r="B31" s="13" t="n"/>
      <c r="C31" s="13" t="n"/>
      <c r="D31" s="24" t="n"/>
      <c r="E31" s="8" t="n"/>
      <c r="F31" s="19">
        <f>IF($A31="","",IF(OR($D31="",$E31=""),"",$D31*$E31))</f>
        <v/>
      </c>
      <c r="G31" s="19">
        <f>IF($A31="","",IFERROR(AVERAGEIFS($D$5:$D$204,$B$5:$B$204,$B31),""))</f>
        <v/>
      </c>
      <c r="H31" s="18">
        <f>IF($A31="","",IFERROR($D31/$G31,""))</f>
        <v/>
      </c>
      <c r="I31" s="16">
        <f>IF($A31="","",IFERROR($H31-1,""))</f>
        <v/>
      </c>
      <c r="J31" s="19">
        <f>IF($A31="","",IF(OR($G31="",$E31=""),"",$G31*$E31))</f>
        <v/>
      </c>
      <c r="K31" s="17">
        <f>IF($A31="","",COUNTIFS($B$5:$B$204,$B31))</f>
        <v/>
      </c>
      <c r="L31" s="22" t="n"/>
      <c r="M31" s="13" t="n"/>
    </row>
    <row r="32">
      <c r="A32" s="13" t="n"/>
      <c r="B32" s="13" t="n"/>
      <c r="C32" s="13" t="n"/>
      <c r="D32" s="24" t="n"/>
      <c r="E32" s="8" t="n"/>
      <c r="F32" s="19">
        <f>IF($A32="","",IF(OR($D32="",$E32=""),"",$D32*$E32))</f>
        <v/>
      </c>
      <c r="G32" s="19">
        <f>IF($A32="","",IFERROR(AVERAGEIFS($D$5:$D$204,$B$5:$B$204,$B32),""))</f>
        <v/>
      </c>
      <c r="H32" s="18">
        <f>IF($A32="","",IFERROR($D32/$G32,""))</f>
        <v/>
      </c>
      <c r="I32" s="16">
        <f>IF($A32="","",IFERROR($H32-1,""))</f>
        <v/>
      </c>
      <c r="J32" s="19">
        <f>IF($A32="","",IF(OR($G32="",$E32=""),"",$G32*$E32))</f>
        <v/>
      </c>
      <c r="K32" s="17">
        <f>IF($A32="","",COUNTIFS($B$5:$B$204,$B32))</f>
        <v/>
      </c>
      <c r="L32" s="22" t="n"/>
      <c r="M32" s="13" t="n"/>
    </row>
    <row r="33">
      <c r="A33" s="13" t="n"/>
      <c r="B33" s="13" t="n"/>
      <c r="C33" s="13" t="n"/>
      <c r="D33" s="24" t="n"/>
      <c r="E33" s="8" t="n"/>
      <c r="F33" s="19">
        <f>IF($A33="","",IF(OR($D33="",$E33=""),"",$D33*$E33))</f>
        <v/>
      </c>
      <c r="G33" s="19">
        <f>IF($A33="","",IFERROR(AVERAGEIFS($D$5:$D$204,$B$5:$B$204,$B33),""))</f>
        <v/>
      </c>
      <c r="H33" s="18">
        <f>IF($A33="","",IFERROR($D33/$G33,""))</f>
        <v/>
      </c>
      <c r="I33" s="16">
        <f>IF($A33="","",IFERROR($H33-1,""))</f>
        <v/>
      </c>
      <c r="J33" s="19">
        <f>IF($A33="","",IF(OR($G33="",$E33=""),"",$G33*$E33))</f>
        <v/>
      </c>
      <c r="K33" s="17">
        <f>IF($A33="","",COUNTIFS($B$5:$B$204,$B33))</f>
        <v/>
      </c>
      <c r="L33" s="22" t="n"/>
      <c r="M33" s="13" t="n"/>
    </row>
    <row r="34">
      <c r="A34" s="13" t="n"/>
      <c r="B34" s="13" t="n"/>
      <c r="C34" s="13" t="n"/>
      <c r="D34" s="24" t="n"/>
      <c r="E34" s="8" t="n"/>
      <c r="F34" s="19">
        <f>IF($A34="","",IF(OR($D34="",$E34=""),"",$D34*$E34))</f>
        <v/>
      </c>
      <c r="G34" s="19">
        <f>IF($A34="","",IFERROR(AVERAGEIFS($D$5:$D$204,$B$5:$B$204,$B34),""))</f>
        <v/>
      </c>
      <c r="H34" s="18">
        <f>IF($A34="","",IFERROR($D34/$G34,""))</f>
        <v/>
      </c>
      <c r="I34" s="16">
        <f>IF($A34="","",IFERROR($H34-1,""))</f>
        <v/>
      </c>
      <c r="J34" s="19">
        <f>IF($A34="","",IF(OR($G34="",$E34=""),"",$G34*$E34))</f>
        <v/>
      </c>
      <c r="K34" s="17">
        <f>IF($A34="","",COUNTIFS($B$5:$B$204,$B34))</f>
        <v/>
      </c>
      <c r="L34" s="22" t="n"/>
      <c r="M34" s="13" t="n"/>
    </row>
    <row r="35">
      <c r="A35" s="13" t="n"/>
      <c r="B35" s="13" t="n"/>
      <c r="C35" s="13" t="n"/>
      <c r="D35" s="24" t="n"/>
      <c r="E35" s="8" t="n"/>
      <c r="F35" s="19">
        <f>IF($A35="","",IF(OR($D35="",$E35=""),"",$D35*$E35))</f>
        <v/>
      </c>
      <c r="G35" s="19">
        <f>IF($A35="","",IFERROR(AVERAGEIFS($D$5:$D$204,$B$5:$B$204,$B35),""))</f>
        <v/>
      </c>
      <c r="H35" s="18">
        <f>IF($A35="","",IFERROR($D35/$G35,""))</f>
        <v/>
      </c>
      <c r="I35" s="16">
        <f>IF($A35="","",IFERROR($H35-1,""))</f>
        <v/>
      </c>
      <c r="J35" s="19">
        <f>IF($A35="","",IF(OR($G35="",$E35=""),"",$G35*$E35))</f>
        <v/>
      </c>
      <c r="K35" s="17">
        <f>IF($A35="","",COUNTIFS($B$5:$B$204,$B35))</f>
        <v/>
      </c>
      <c r="L35" s="22" t="n"/>
      <c r="M35" s="13" t="n"/>
    </row>
    <row r="36">
      <c r="A36" s="13" t="n"/>
      <c r="B36" s="13" t="n"/>
      <c r="C36" s="13" t="n"/>
      <c r="D36" s="24" t="n"/>
      <c r="E36" s="8" t="n"/>
      <c r="F36" s="19">
        <f>IF($A36="","",IF(OR($D36="",$E36=""),"",$D36*$E36))</f>
        <v/>
      </c>
      <c r="G36" s="19">
        <f>IF($A36="","",IFERROR(AVERAGEIFS($D$5:$D$204,$B$5:$B$204,$B36),""))</f>
        <v/>
      </c>
      <c r="H36" s="18">
        <f>IF($A36="","",IFERROR($D36/$G36,""))</f>
        <v/>
      </c>
      <c r="I36" s="16">
        <f>IF($A36="","",IFERROR($H36-1,""))</f>
        <v/>
      </c>
      <c r="J36" s="19">
        <f>IF($A36="","",IF(OR($G36="",$E36=""),"",$G36*$E36))</f>
        <v/>
      </c>
      <c r="K36" s="17">
        <f>IF($A36="","",COUNTIFS($B$5:$B$204,$B36))</f>
        <v/>
      </c>
      <c r="L36" s="22" t="n"/>
      <c r="M36" s="13" t="n"/>
    </row>
    <row r="37">
      <c r="A37" s="13" t="n"/>
      <c r="B37" s="13" t="n"/>
      <c r="C37" s="13" t="n"/>
      <c r="D37" s="24" t="n"/>
      <c r="E37" s="8" t="n"/>
      <c r="F37" s="19">
        <f>IF($A37="","",IF(OR($D37="",$E37=""),"",$D37*$E37))</f>
        <v/>
      </c>
      <c r="G37" s="19">
        <f>IF($A37="","",IFERROR(AVERAGEIFS($D$5:$D$204,$B$5:$B$204,$B37),""))</f>
        <v/>
      </c>
      <c r="H37" s="18">
        <f>IF($A37="","",IFERROR($D37/$G37,""))</f>
        <v/>
      </c>
      <c r="I37" s="16">
        <f>IF($A37="","",IFERROR($H37-1,""))</f>
        <v/>
      </c>
      <c r="J37" s="19">
        <f>IF($A37="","",IF(OR($G37="",$E37=""),"",$G37*$E37))</f>
        <v/>
      </c>
      <c r="K37" s="17">
        <f>IF($A37="","",COUNTIFS($B$5:$B$204,$B37))</f>
        <v/>
      </c>
      <c r="L37" s="22" t="n"/>
      <c r="M37" s="13" t="n"/>
    </row>
    <row r="38">
      <c r="A38" s="13" t="n"/>
      <c r="B38" s="13" t="n"/>
      <c r="C38" s="13" t="n"/>
      <c r="D38" s="24" t="n"/>
      <c r="E38" s="8" t="n"/>
      <c r="F38" s="19">
        <f>IF($A38="","",IF(OR($D38="",$E38=""),"",$D38*$E38))</f>
        <v/>
      </c>
      <c r="G38" s="19">
        <f>IF($A38="","",IFERROR(AVERAGEIFS($D$5:$D$204,$B$5:$B$204,$B38),""))</f>
        <v/>
      </c>
      <c r="H38" s="18">
        <f>IF($A38="","",IFERROR($D38/$G38,""))</f>
        <v/>
      </c>
      <c r="I38" s="16">
        <f>IF($A38="","",IFERROR($H38-1,""))</f>
        <v/>
      </c>
      <c r="J38" s="19">
        <f>IF($A38="","",IF(OR($G38="",$E38=""),"",$G38*$E38))</f>
        <v/>
      </c>
      <c r="K38" s="17">
        <f>IF($A38="","",COUNTIFS($B$5:$B$204,$B38))</f>
        <v/>
      </c>
      <c r="L38" s="22" t="n"/>
      <c r="M38" s="13" t="n"/>
    </row>
    <row r="39">
      <c r="A39" s="13" t="n"/>
      <c r="B39" s="13" t="n"/>
      <c r="C39" s="13" t="n"/>
      <c r="D39" s="24" t="n"/>
      <c r="E39" s="8" t="n"/>
      <c r="F39" s="19">
        <f>IF($A39="","",IF(OR($D39="",$E39=""),"",$D39*$E39))</f>
        <v/>
      </c>
      <c r="G39" s="19">
        <f>IF($A39="","",IFERROR(AVERAGEIFS($D$5:$D$204,$B$5:$B$204,$B39),""))</f>
        <v/>
      </c>
      <c r="H39" s="18">
        <f>IF($A39="","",IFERROR($D39/$G39,""))</f>
        <v/>
      </c>
      <c r="I39" s="16">
        <f>IF($A39="","",IFERROR($H39-1,""))</f>
        <v/>
      </c>
      <c r="J39" s="19">
        <f>IF($A39="","",IF(OR($G39="",$E39=""),"",$G39*$E39))</f>
        <v/>
      </c>
      <c r="K39" s="17">
        <f>IF($A39="","",COUNTIFS($B$5:$B$204,$B39))</f>
        <v/>
      </c>
      <c r="L39" s="22" t="n"/>
      <c r="M39" s="13" t="n"/>
    </row>
    <row r="40">
      <c r="A40" s="13" t="n"/>
      <c r="B40" s="13" t="n"/>
      <c r="C40" s="13" t="n"/>
      <c r="D40" s="24" t="n"/>
      <c r="E40" s="8" t="n"/>
      <c r="F40" s="19">
        <f>IF($A40="","",IF(OR($D40="",$E40=""),"",$D40*$E40))</f>
        <v/>
      </c>
      <c r="G40" s="19">
        <f>IF($A40="","",IFERROR(AVERAGEIFS($D$5:$D$204,$B$5:$B$204,$B40),""))</f>
        <v/>
      </c>
      <c r="H40" s="18">
        <f>IF($A40="","",IFERROR($D40/$G40,""))</f>
        <v/>
      </c>
      <c r="I40" s="16">
        <f>IF($A40="","",IFERROR($H40-1,""))</f>
        <v/>
      </c>
      <c r="J40" s="19">
        <f>IF($A40="","",IF(OR($G40="",$E40=""),"",$G40*$E40))</f>
        <v/>
      </c>
      <c r="K40" s="17">
        <f>IF($A40="","",COUNTIFS($B$5:$B$204,$B40))</f>
        <v/>
      </c>
      <c r="L40" s="22" t="n"/>
      <c r="M40" s="13" t="n"/>
    </row>
    <row r="41">
      <c r="A41" s="13" t="n"/>
      <c r="B41" s="13" t="n"/>
      <c r="C41" s="13" t="n"/>
      <c r="D41" s="24" t="n"/>
      <c r="E41" s="8" t="n"/>
      <c r="F41" s="19">
        <f>IF($A41="","",IF(OR($D41="",$E41=""),"",$D41*$E41))</f>
        <v/>
      </c>
      <c r="G41" s="19">
        <f>IF($A41="","",IFERROR(AVERAGEIFS($D$5:$D$204,$B$5:$B$204,$B41),""))</f>
        <v/>
      </c>
      <c r="H41" s="18">
        <f>IF($A41="","",IFERROR($D41/$G41,""))</f>
        <v/>
      </c>
      <c r="I41" s="16">
        <f>IF($A41="","",IFERROR($H41-1,""))</f>
        <v/>
      </c>
      <c r="J41" s="19">
        <f>IF($A41="","",IF(OR($G41="",$E41=""),"",$G41*$E41))</f>
        <v/>
      </c>
      <c r="K41" s="17">
        <f>IF($A41="","",COUNTIFS($B$5:$B$204,$B41))</f>
        <v/>
      </c>
      <c r="L41" s="22" t="n"/>
      <c r="M41" s="13" t="n"/>
    </row>
    <row r="42">
      <c r="A42" s="13" t="n"/>
      <c r="B42" s="13" t="n"/>
      <c r="C42" s="13" t="n"/>
      <c r="D42" s="24" t="n"/>
      <c r="E42" s="8" t="n"/>
      <c r="F42" s="19">
        <f>IF($A42="","",IF(OR($D42="",$E42=""),"",$D42*$E42))</f>
        <v/>
      </c>
      <c r="G42" s="19">
        <f>IF($A42="","",IFERROR(AVERAGEIFS($D$5:$D$204,$B$5:$B$204,$B42),""))</f>
        <v/>
      </c>
      <c r="H42" s="18">
        <f>IF($A42="","",IFERROR($D42/$G42,""))</f>
        <v/>
      </c>
      <c r="I42" s="16">
        <f>IF($A42="","",IFERROR($H42-1,""))</f>
        <v/>
      </c>
      <c r="J42" s="19">
        <f>IF($A42="","",IF(OR($G42="",$E42=""),"",$G42*$E42))</f>
        <v/>
      </c>
      <c r="K42" s="17">
        <f>IF($A42="","",COUNTIFS($B$5:$B$204,$B42))</f>
        <v/>
      </c>
      <c r="L42" s="22" t="n"/>
      <c r="M42" s="13" t="n"/>
    </row>
    <row r="43">
      <c r="A43" s="13" t="n"/>
      <c r="B43" s="13" t="n"/>
      <c r="C43" s="13" t="n"/>
      <c r="D43" s="24" t="n"/>
      <c r="E43" s="8" t="n"/>
      <c r="F43" s="19">
        <f>IF($A43="","",IF(OR($D43="",$E43=""),"",$D43*$E43))</f>
        <v/>
      </c>
      <c r="G43" s="19">
        <f>IF($A43="","",IFERROR(AVERAGEIFS($D$5:$D$204,$B$5:$B$204,$B43),""))</f>
        <v/>
      </c>
      <c r="H43" s="18">
        <f>IF($A43="","",IFERROR($D43/$G43,""))</f>
        <v/>
      </c>
      <c r="I43" s="16">
        <f>IF($A43="","",IFERROR($H43-1,""))</f>
        <v/>
      </c>
      <c r="J43" s="19">
        <f>IF($A43="","",IF(OR($G43="",$E43=""),"",$G43*$E43))</f>
        <v/>
      </c>
      <c r="K43" s="17">
        <f>IF($A43="","",COUNTIFS($B$5:$B$204,$B43))</f>
        <v/>
      </c>
      <c r="L43" s="22" t="n"/>
      <c r="M43" s="13" t="n"/>
    </row>
    <row r="44">
      <c r="A44" s="13" t="n"/>
      <c r="B44" s="13" t="n"/>
      <c r="C44" s="13" t="n"/>
      <c r="D44" s="24" t="n"/>
      <c r="E44" s="8" t="n"/>
      <c r="F44" s="19">
        <f>IF($A44="","",IF(OR($D44="",$E44=""),"",$D44*$E44))</f>
        <v/>
      </c>
      <c r="G44" s="19">
        <f>IF($A44="","",IFERROR(AVERAGEIFS($D$5:$D$204,$B$5:$B$204,$B44),""))</f>
        <v/>
      </c>
      <c r="H44" s="18">
        <f>IF($A44="","",IFERROR($D44/$G44,""))</f>
        <v/>
      </c>
      <c r="I44" s="16">
        <f>IF($A44="","",IFERROR($H44-1,""))</f>
        <v/>
      </c>
      <c r="J44" s="19">
        <f>IF($A44="","",IF(OR($G44="",$E44=""),"",$G44*$E44))</f>
        <v/>
      </c>
      <c r="K44" s="17">
        <f>IF($A44="","",COUNTIFS($B$5:$B$204,$B44))</f>
        <v/>
      </c>
      <c r="L44" s="22" t="n"/>
      <c r="M44" s="13" t="n"/>
    </row>
    <row r="45">
      <c r="A45" s="13" t="n"/>
      <c r="B45" s="13" t="n"/>
      <c r="C45" s="13" t="n"/>
      <c r="D45" s="24" t="n"/>
      <c r="E45" s="8" t="n"/>
      <c r="F45" s="19">
        <f>IF($A45="","",IF(OR($D45="",$E45=""),"",$D45*$E45))</f>
        <v/>
      </c>
      <c r="G45" s="19">
        <f>IF($A45="","",IFERROR(AVERAGEIFS($D$5:$D$204,$B$5:$B$204,$B45),""))</f>
        <v/>
      </c>
      <c r="H45" s="18">
        <f>IF($A45="","",IFERROR($D45/$G45,""))</f>
        <v/>
      </c>
      <c r="I45" s="16">
        <f>IF($A45="","",IFERROR($H45-1,""))</f>
        <v/>
      </c>
      <c r="J45" s="19">
        <f>IF($A45="","",IF(OR($G45="",$E45=""),"",$G45*$E45))</f>
        <v/>
      </c>
      <c r="K45" s="17">
        <f>IF($A45="","",COUNTIFS($B$5:$B$204,$B45))</f>
        <v/>
      </c>
      <c r="L45" s="22" t="n"/>
      <c r="M45" s="13" t="n"/>
    </row>
    <row r="46">
      <c r="A46" s="13" t="n"/>
      <c r="B46" s="13" t="n"/>
      <c r="C46" s="13" t="n"/>
      <c r="D46" s="24" t="n"/>
      <c r="E46" s="8" t="n"/>
      <c r="F46" s="19">
        <f>IF($A46="","",IF(OR($D46="",$E46=""),"",$D46*$E46))</f>
        <v/>
      </c>
      <c r="G46" s="19">
        <f>IF($A46="","",IFERROR(AVERAGEIFS($D$5:$D$204,$B$5:$B$204,$B46),""))</f>
        <v/>
      </c>
      <c r="H46" s="18">
        <f>IF($A46="","",IFERROR($D46/$G46,""))</f>
        <v/>
      </c>
      <c r="I46" s="16">
        <f>IF($A46="","",IFERROR($H46-1,""))</f>
        <v/>
      </c>
      <c r="J46" s="19">
        <f>IF($A46="","",IF(OR($G46="",$E46=""),"",$G46*$E46))</f>
        <v/>
      </c>
      <c r="K46" s="17">
        <f>IF($A46="","",COUNTIFS($B$5:$B$204,$B46))</f>
        <v/>
      </c>
      <c r="L46" s="22" t="n"/>
      <c r="M46" s="13" t="n"/>
    </row>
    <row r="47">
      <c r="A47" s="13" t="n"/>
      <c r="B47" s="13" t="n"/>
      <c r="C47" s="13" t="n"/>
      <c r="D47" s="24" t="n"/>
      <c r="E47" s="8" t="n"/>
      <c r="F47" s="19">
        <f>IF($A47="","",IF(OR($D47="",$E47=""),"",$D47*$E47))</f>
        <v/>
      </c>
      <c r="G47" s="19">
        <f>IF($A47="","",IFERROR(AVERAGEIFS($D$5:$D$204,$B$5:$B$204,$B47),""))</f>
        <v/>
      </c>
      <c r="H47" s="18">
        <f>IF($A47="","",IFERROR($D47/$G47,""))</f>
        <v/>
      </c>
      <c r="I47" s="16">
        <f>IF($A47="","",IFERROR($H47-1,""))</f>
        <v/>
      </c>
      <c r="J47" s="19">
        <f>IF($A47="","",IF(OR($G47="",$E47=""),"",$G47*$E47))</f>
        <v/>
      </c>
      <c r="K47" s="17">
        <f>IF($A47="","",COUNTIFS($B$5:$B$204,$B47))</f>
        <v/>
      </c>
      <c r="L47" s="22" t="n"/>
      <c r="M47" s="13" t="n"/>
    </row>
    <row r="48">
      <c r="A48" s="13" t="n"/>
      <c r="B48" s="13" t="n"/>
      <c r="C48" s="13" t="n"/>
      <c r="D48" s="24" t="n"/>
      <c r="E48" s="8" t="n"/>
      <c r="F48" s="19">
        <f>IF($A48="","",IF(OR($D48="",$E48=""),"",$D48*$E48))</f>
        <v/>
      </c>
      <c r="G48" s="19">
        <f>IF($A48="","",IFERROR(AVERAGEIFS($D$5:$D$204,$B$5:$B$204,$B48),""))</f>
        <v/>
      </c>
      <c r="H48" s="18">
        <f>IF($A48="","",IFERROR($D48/$G48,""))</f>
        <v/>
      </c>
      <c r="I48" s="16">
        <f>IF($A48="","",IFERROR($H48-1,""))</f>
        <v/>
      </c>
      <c r="J48" s="19">
        <f>IF($A48="","",IF(OR($G48="",$E48=""),"",$G48*$E48))</f>
        <v/>
      </c>
      <c r="K48" s="17">
        <f>IF($A48="","",COUNTIFS($B$5:$B$204,$B48))</f>
        <v/>
      </c>
      <c r="L48" s="22" t="n"/>
      <c r="M48" s="13" t="n"/>
    </row>
    <row r="49">
      <c r="A49" s="13" t="n"/>
      <c r="B49" s="13" t="n"/>
      <c r="C49" s="13" t="n"/>
      <c r="D49" s="24" t="n"/>
      <c r="E49" s="8" t="n"/>
      <c r="F49" s="19">
        <f>IF($A49="","",IF(OR($D49="",$E49=""),"",$D49*$E49))</f>
        <v/>
      </c>
      <c r="G49" s="19">
        <f>IF($A49="","",IFERROR(AVERAGEIFS($D$5:$D$204,$B$5:$B$204,$B49),""))</f>
        <v/>
      </c>
      <c r="H49" s="18">
        <f>IF($A49="","",IFERROR($D49/$G49,""))</f>
        <v/>
      </c>
      <c r="I49" s="16">
        <f>IF($A49="","",IFERROR($H49-1,""))</f>
        <v/>
      </c>
      <c r="J49" s="19">
        <f>IF($A49="","",IF(OR($G49="",$E49=""),"",$G49*$E49))</f>
        <v/>
      </c>
      <c r="K49" s="17">
        <f>IF($A49="","",COUNTIFS($B$5:$B$204,$B49))</f>
        <v/>
      </c>
      <c r="L49" s="22" t="n"/>
      <c r="M49" s="13" t="n"/>
    </row>
    <row r="50">
      <c r="A50" s="13" t="n"/>
      <c r="B50" s="13" t="n"/>
      <c r="C50" s="13" t="n"/>
      <c r="D50" s="24" t="n"/>
      <c r="E50" s="8" t="n"/>
      <c r="F50" s="19">
        <f>IF($A50="","",IF(OR($D50="",$E50=""),"",$D50*$E50))</f>
        <v/>
      </c>
      <c r="G50" s="19">
        <f>IF($A50="","",IFERROR(AVERAGEIFS($D$5:$D$204,$B$5:$B$204,$B50),""))</f>
        <v/>
      </c>
      <c r="H50" s="18">
        <f>IF($A50="","",IFERROR($D50/$G50,""))</f>
        <v/>
      </c>
      <c r="I50" s="16">
        <f>IF($A50="","",IFERROR($H50-1,""))</f>
        <v/>
      </c>
      <c r="J50" s="19">
        <f>IF($A50="","",IF(OR($G50="",$E50=""),"",$G50*$E50))</f>
        <v/>
      </c>
      <c r="K50" s="17">
        <f>IF($A50="","",COUNTIFS($B$5:$B$204,$B50))</f>
        <v/>
      </c>
      <c r="L50" s="22" t="n"/>
      <c r="M50" s="13" t="n"/>
    </row>
    <row r="51">
      <c r="A51" s="13" t="n"/>
      <c r="B51" s="13" t="n"/>
      <c r="C51" s="13" t="n"/>
      <c r="D51" s="24" t="n"/>
      <c r="E51" s="8" t="n"/>
      <c r="F51" s="19">
        <f>IF($A51="","",IF(OR($D51="",$E51=""),"",$D51*$E51))</f>
        <v/>
      </c>
      <c r="G51" s="19">
        <f>IF($A51="","",IFERROR(AVERAGEIFS($D$5:$D$204,$B$5:$B$204,$B51),""))</f>
        <v/>
      </c>
      <c r="H51" s="18">
        <f>IF($A51="","",IFERROR($D51/$G51,""))</f>
        <v/>
      </c>
      <c r="I51" s="16">
        <f>IF($A51="","",IFERROR($H51-1,""))</f>
        <v/>
      </c>
      <c r="J51" s="19">
        <f>IF($A51="","",IF(OR($G51="",$E51=""),"",$G51*$E51))</f>
        <v/>
      </c>
      <c r="K51" s="17">
        <f>IF($A51="","",COUNTIFS($B$5:$B$204,$B51))</f>
        <v/>
      </c>
      <c r="L51" s="22" t="n"/>
      <c r="M51" s="13" t="n"/>
    </row>
    <row r="52">
      <c r="A52" s="13" t="n"/>
      <c r="B52" s="13" t="n"/>
      <c r="C52" s="13" t="n"/>
      <c r="D52" s="24" t="n"/>
      <c r="E52" s="8" t="n"/>
      <c r="F52" s="19">
        <f>IF($A52="","",IF(OR($D52="",$E52=""),"",$D52*$E52))</f>
        <v/>
      </c>
      <c r="G52" s="19">
        <f>IF($A52="","",IFERROR(AVERAGEIFS($D$5:$D$204,$B$5:$B$204,$B52),""))</f>
        <v/>
      </c>
      <c r="H52" s="18">
        <f>IF($A52="","",IFERROR($D52/$G52,""))</f>
        <v/>
      </c>
      <c r="I52" s="16">
        <f>IF($A52="","",IFERROR($H52-1,""))</f>
        <v/>
      </c>
      <c r="J52" s="19">
        <f>IF($A52="","",IF(OR($G52="",$E52=""),"",$G52*$E52))</f>
        <v/>
      </c>
      <c r="K52" s="17">
        <f>IF($A52="","",COUNTIFS($B$5:$B$204,$B52))</f>
        <v/>
      </c>
      <c r="L52" s="22" t="n"/>
      <c r="M52" s="13" t="n"/>
    </row>
    <row r="53">
      <c r="A53" s="13" t="n"/>
      <c r="B53" s="13" t="n"/>
      <c r="C53" s="13" t="n"/>
      <c r="D53" s="24" t="n"/>
      <c r="E53" s="8" t="n"/>
      <c r="F53" s="19">
        <f>IF($A53="","",IF(OR($D53="",$E53=""),"",$D53*$E53))</f>
        <v/>
      </c>
      <c r="G53" s="19">
        <f>IF($A53="","",IFERROR(AVERAGEIFS($D$5:$D$204,$B$5:$B$204,$B53),""))</f>
        <v/>
      </c>
      <c r="H53" s="18">
        <f>IF($A53="","",IFERROR($D53/$G53,""))</f>
        <v/>
      </c>
      <c r="I53" s="16">
        <f>IF($A53="","",IFERROR($H53-1,""))</f>
        <v/>
      </c>
      <c r="J53" s="19">
        <f>IF($A53="","",IF(OR($G53="",$E53=""),"",$G53*$E53))</f>
        <v/>
      </c>
      <c r="K53" s="17">
        <f>IF($A53="","",COUNTIFS($B$5:$B$204,$B53))</f>
        <v/>
      </c>
      <c r="L53" s="22" t="n"/>
      <c r="M53" s="13" t="n"/>
    </row>
    <row r="54">
      <c r="A54" s="13" t="n"/>
      <c r="B54" s="13" t="n"/>
      <c r="C54" s="13" t="n"/>
      <c r="D54" s="24" t="n"/>
      <c r="E54" s="8" t="n"/>
      <c r="F54" s="19">
        <f>IF($A54="","",IF(OR($D54="",$E54=""),"",$D54*$E54))</f>
        <v/>
      </c>
      <c r="G54" s="19">
        <f>IF($A54="","",IFERROR(AVERAGEIFS($D$5:$D$204,$B$5:$B$204,$B54),""))</f>
        <v/>
      </c>
      <c r="H54" s="18">
        <f>IF($A54="","",IFERROR($D54/$G54,""))</f>
        <v/>
      </c>
      <c r="I54" s="16">
        <f>IF($A54="","",IFERROR($H54-1,""))</f>
        <v/>
      </c>
      <c r="J54" s="19">
        <f>IF($A54="","",IF(OR($G54="",$E54=""),"",$G54*$E54))</f>
        <v/>
      </c>
      <c r="K54" s="17">
        <f>IF($A54="","",COUNTIFS($B$5:$B$204,$B54))</f>
        <v/>
      </c>
      <c r="L54" s="22" t="n"/>
      <c r="M54" s="13" t="n"/>
    </row>
    <row r="55">
      <c r="A55" s="13" t="n"/>
      <c r="B55" s="13" t="n"/>
      <c r="C55" s="13" t="n"/>
      <c r="D55" s="24" t="n"/>
      <c r="E55" s="8" t="n"/>
      <c r="F55" s="19">
        <f>IF($A55="","",IF(OR($D55="",$E55=""),"",$D55*$E55))</f>
        <v/>
      </c>
      <c r="G55" s="19">
        <f>IF($A55="","",IFERROR(AVERAGEIFS($D$5:$D$204,$B$5:$B$204,$B55),""))</f>
        <v/>
      </c>
      <c r="H55" s="18">
        <f>IF($A55="","",IFERROR($D55/$G55,""))</f>
        <v/>
      </c>
      <c r="I55" s="16">
        <f>IF($A55="","",IFERROR($H55-1,""))</f>
        <v/>
      </c>
      <c r="J55" s="19">
        <f>IF($A55="","",IF(OR($G55="",$E55=""),"",$G55*$E55))</f>
        <v/>
      </c>
      <c r="K55" s="17">
        <f>IF($A55="","",COUNTIFS($B$5:$B$204,$B55))</f>
        <v/>
      </c>
      <c r="L55" s="22" t="n"/>
      <c r="M55" s="13" t="n"/>
    </row>
    <row r="56">
      <c r="A56" s="13" t="n"/>
      <c r="B56" s="13" t="n"/>
      <c r="C56" s="13" t="n"/>
      <c r="D56" s="24" t="n"/>
      <c r="E56" s="8" t="n"/>
      <c r="F56" s="19">
        <f>IF($A56="","",IF(OR($D56="",$E56=""),"",$D56*$E56))</f>
        <v/>
      </c>
      <c r="G56" s="19">
        <f>IF($A56="","",IFERROR(AVERAGEIFS($D$5:$D$204,$B$5:$B$204,$B56),""))</f>
        <v/>
      </c>
      <c r="H56" s="18">
        <f>IF($A56="","",IFERROR($D56/$G56,""))</f>
        <v/>
      </c>
      <c r="I56" s="16">
        <f>IF($A56="","",IFERROR($H56-1,""))</f>
        <v/>
      </c>
      <c r="J56" s="19">
        <f>IF($A56="","",IF(OR($G56="",$E56=""),"",$G56*$E56))</f>
        <v/>
      </c>
      <c r="K56" s="17">
        <f>IF($A56="","",COUNTIFS($B$5:$B$204,$B56))</f>
        <v/>
      </c>
      <c r="L56" s="22" t="n"/>
      <c r="M56" s="13" t="n"/>
    </row>
    <row r="57">
      <c r="A57" s="13" t="n"/>
      <c r="B57" s="13" t="n"/>
      <c r="C57" s="13" t="n"/>
      <c r="D57" s="24" t="n"/>
      <c r="E57" s="8" t="n"/>
      <c r="F57" s="19">
        <f>IF($A57="","",IF(OR($D57="",$E57=""),"",$D57*$E57))</f>
        <v/>
      </c>
      <c r="G57" s="19">
        <f>IF($A57="","",IFERROR(AVERAGEIFS($D$5:$D$204,$B$5:$B$204,$B57),""))</f>
        <v/>
      </c>
      <c r="H57" s="18">
        <f>IF($A57="","",IFERROR($D57/$G57,""))</f>
        <v/>
      </c>
      <c r="I57" s="16">
        <f>IF($A57="","",IFERROR($H57-1,""))</f>
        <v/>
      </c>
      <c r="J57" s="19">
        <f>IF($A57="","",IF(OR($G57="",$E57=""),"",$G57*$E57))</f>
        <v/>
      </c>
      <c r="K57" s="17">
        <f>IF($A57="","",COUNTIFS($B$5:$B$204,$B57))</f>
        <v/>
      </c>
      <c r="L57" s="22" t="n"/>
      <c r="M57" s="13" t="n"/>
    </row>
    <row r="58">
      <c r="A58" s="13" t="n"/>
      <c r="B58" s="13" t="n"/>
      <c r="C58" s="13" t="n"/>
      <c r="D58" s="24" t="n"/>
      <c r="E58" s="8" t="n"/>
      <c r="F58" s="19">
        <f>IF($A58="","",IF(OR($D58="",$E58=""),"",$D58*$E58))</f>
        <v/>
      </c>
      <c r="G58" s="19">
        <f>IF($A58="","",IFERROR(AVERAGEIFS($D$5:$D$204,$B$5:$B$204,$B58),""))</f>
        <v/>
      </c>
      <c r="H58" s="18">
        <f>IF($A58="","",IFERROR($D58/$G58,""))</f>
        <v/>
      </c>
      <c r="I58" s="16">
        <f>IF($A58="","",IFERROR($H58-1,""))</f>
        <v/>
      </c>
      <c r="J58" s="19">
        <f>IF($A58="","",IF(OR($G58="",$E58=""),"",$G58*$E58))</f>
        <v/>
      </c>
      <c r="K58" s="17">
        <f>IF($A58="","",COUNTIFS($B$5:$B$204,$B58))</f>
        <v/>
      </c>
      <c r="L58" s="22" t="n"/>
      <c r="M58" s="13" t="n"/>
    </row>
    <row r="59">
      <c r="A59" s="13" t="n"/>
      <c r="B59" s="13" t="n"/>
      <c r="C59" s="13" t="n"/>
      <c r="D59" s="24" t="n"/>
      <c r="E59" s="8" t="n"/>
      <c r="F59" s="19">
        <f>IF($A59="","",IF(OR($D59="",$E59=""),"",$D59*$E59))</f>
        <v/>
      </c>
      <c r="G59" s="19">
        <f>IF($A59="","",IFERROR(AVERAGEIFS($D$5:$D$204,$B$5:$B$204,$B59),""))</f>
        <v/>
      </c>
      <c r="H59" s="18">
        <f>IF($A59="","",IFERROR($D59/$G59,""))</f>
        <v/>
      </c>
      <c r="I59" s="16">
        <f>IF($A59="","",IFERROR($H59-1,""))</f>
        <v/>
      </c>
      <c r="J59" s="19">
        <f>IF($A59="","",IF(OR($G59="",$E59=""),"",$G59*$E59))</f>
        <v/>
      </c>
      <c r="K59" s="17">
        <f>IF($A59="","",COUNTIFS($B$5:$B$204,$B59))</f>
        <v/>
      </c>
      <c r="L59" s="22" t="n"/>
      <c r="M59" s="13" t="n"/>
    </row>
    <row r="60">
      <c r="A60" s="13" t="n"/>
      <c r="B60" s="13" t="n"/>
      <c r="C60" s="13" t="n"/>
      <c r="D60" s="24" t="n"/>
      <c r="E60" s="8" t="n"/>
      <c r="F60" s="19">
        <f>IF($A60="","",IF(OR($D60="",$E60=""),"",$D60*$E60))</f>
        <v/>
      </c>
      <c r="G60" s="19">
        <f>IF($A60="","",IFERROR(AVERAGEIFS($D$5:$D$204,$B$5:$B$204,$B60),""))</f>
        <v/>
      </c>
      <c r="H60" s="18">
        <f>IF($A60="","",IFERROR($D60/$G60,""))</f>
        <v/>
      </c>
      <c r="I60" s="16">
        <f>IF($A60="","",IFERROR($H60-1,""))</f>
        <v/>
      </c>
      <c r="J60" s="19">
        <f>IF($A60="","",IF(OR($G60="",$E60=""),"",$G60*$E60))</f>
        <v/>
      </c>
      <c r="K60" s="17">
        <f>IF($A60="","",COUNTIFS($B$5:$B$204,$B60))</f>
        <v/>
      </c>
      <c r="L60" s="22" t="n"/>
      <c r="M60" s="13" t="n"/>
    </row>
    <row r="61">
      <c r="A61" s="13" t="n"/>
      <c r="B61" s="13" t="n"/>
      <c r="C61" s="13" t="n"/>
      <c r="D61" s="24" t="n"/>
      <c r="E61" s="8" t="n"/>
      <c r="F61" s="19">
        <f>IF($A61="","",IF(OR($D61="",$E61=""),"",$D61*$E61))</f>
        <v/>
      </c>
      <c r="G61" s="19">
        <f>IF($A61="","",IFERROR(AVERAGEIFS($D$5:$D$204,$B$5:$B$204,$B61),""))</f>
        <v/>
      </c>
      <c r="H61" s="18">
        <f>IF($A61="","",IFERROR($D61/$G61,""))</f>
        <v/>
      </c>
      <c r="I61" s="16">
        <f>IF($A61="","",IFERROR($H61-1,""))</f>
        <v/>
      </c>
      <c r="J61" s="19">
        <f>IF($A61="","",IF(OR($G61="",$E61=""),"",$G61*$E61))</f>
        <v/>
      </c>
      <c r="K61" s="17">
        <f>IF($A61="","",COUNTIFS($B$5:$B$204,$B61))</f>
        <v/>
      </c>
      <c r="L61" s="22" t="n"/>
      <c r="M61" s="13" t="n"/>
    </row>
    <row r="62">
      <c r="A62" s="13" t="n"/>
      <c r="B62" s="13" t="n"/>
      <c r="C62" s="13" t="n"/>
      <c r="D62" s="24" t="n"/>
      <c r="E62" s="8" t="n"/>
      <c r="F62" s="19">
        <f>IF($A62="","",IF(OR($D62="",$E62=""),"",$D62*$E62))</f>
        <v/>
      </c>
      <c r="G62" s="19">
        <f>IF($A62="","",IFERROR(AVERAGEIFS($D$5:$D$204,$B$5:$B$204,$B62),""))</f>
        <v/>
      </c>
      <c r="H62" s="18">
        <f>IF($A62="","",IFERROR($D62/$G62,""))</f>
        <v/>
      </c>
      <c r="I62" s="16">
        <f>IF($A62="","",IFERROR($H62-1,""))</f>
        <v/>
      </c>
      <c r="J62" s="19">
        <f>IF($A62="","",IF(OR($G62="",$E62=""),"",$G62*$E62))</f>
        <v/>
      </c>
      <c r="K62" s="17">
        <f>IF($A62="","",COUNTIFS($B$5:$B$204,$B62))</f>
        <v/>
      </c>
      <c r="L62" s="22" t="n"/>
      <c r="M62" s="13" t="n"/>
    </row>
    <row r="63">
      <c r="A63" s="13" t="n"/>
      <c r="B63" s="13" t="n"/>
      <c r="C63" s="13" t="n"/>
      <c r="D63" s="24" t="n"/>
      <c r="E63" s="8" t="n"/>
      <c r="F63" s="19">
        <f>IF($A63="","",IF(OR($D63="",$E63=""),"",$D63*$E63))</f>
        <v/>
      </c>
      <c r="G63" s="19">
        <f>IF($A63="","",IFERROR(AVERAGEIFS($D$5:$D$204,$B$5:$B$204,$B63),""))</f>
        <v/>
      </c>
      <c r="H63" s="18">
        <f>IF($A63="","",IFERROR($D63/$G63,""))</f>
        <v/>
      </c>
      <c r="I63" s="16">
        <f>IF($A63="","",IFERROR($H63-1,""))</f>
        <v/>
      </c>
      <c r="J63" s="19">
        <f>IF($A63="","",IF(OR($G63="",$E63=""),"",$G63*$E63))</f>
        <v/>
      </c>
      <c r="K63" s="17">
        <f>IF($A63="","",COUNTIFS($B$5:$B$204,$B63))</f>
        <v/>
      </c>
      <c r="L63" s="22" t="n"/>
      <c r="M63" s="13" t="n"/>
    </row>
    <row r="64">
      <c r="A64" s="13" t="n"/>
      <c r="B64" s="13" t="n"/>
      <c r="C64" s="13" t="n"/>
      <c r="D64" s="24" t="n"/>
      <c r="E64" s="8" t="n"/>
      <c r="F64" s="19">
        <f>IF($A64="","",IF(OR($D64="",$E64=""),"",$D64*$E64))</f>
        <v/>
      </c>
      <c r="G64" s="19">
        <f>IF($A64="","",IFERROR(AVERAGEIFS($D$5:$D$204,$B$5:$B$204,$B64),""))</f>
        <v/>
      </c>
      <c r="H64" s="18">
        <f>IF($A64="","",IFERROR($D64/$G64,""))</f>
        <v/>
      </c>
      <c r="I64" s="16">
        <f>IF($A64="","",IFERROR($H64-1,""))</f>
        <v/>
      </c>
      <c r="J64" s="19">
        <f>IF($A64="","",IF(OR($G64="",$E64=""),"",$G64*$E64))</f>
        <v/>
      </c>
      <c r="K64" s="17">
        <f>IF($A64="","",COUNTIFS($B$5:$B$204,$B64))</f>
        <v/>
      </c>
      <c r="L64" s="22" t="n"/>
      <c r="M64" s="13" t="n"/>
    </row>
    <row r="65">
      <c r="A65" s="13" t="n"/>
      <c r="B65" s="13" t="n"/>
      <c r="C65" s="13" t="n"/>
      <c r="D65" s="24" t="n"/>
      <c r="E65" s="8" t="n"/>
      <c r="F65" s="19">
        <f>IF($A65="","",IF(OR($D65="",$E65=""),"",$D65*$E65))</f>
        <v/>
      </c>
      <c r="G65" s="19">
        <f>IF($A65="","",IFERROR(AVERAGEIFS($D$5:$D$204,$B$5:$B$204,$B65),""))</f>
        <v/>
      </c>
      <c r="H65" s="18">
        <f>IF($A65="","",IFERROR($D65/$G65,""))</f>
        <v/>
      </c>
      <c r="I65" s="16">
        <f>IF($A65="","",IFERROR($H65-1,""))</f>
        <v/>
      </c>
      <c r="J65" s="19">
        <f>IF($A65="","",IF(OR($G65="",$E65=""),"",$G65*$E65))</f>
        <v/>
      </c>
      <c r="K65" s="17">
        <f>IF($A65="","",COUNTIFS($B$5:$B$204,$B65))</f>
        <v/>
      </c>
      <c r="L65" s="22" t="n"/>
      <c r="M65" s="13" t="n"/>
    </row>
    <row r="66">
      <c r="A66" s="13" t="n"/>
      <c r="B66" s="13" t="n"/>
      <c r="C66" s="13" t="n"/>
      <c r="D66" s="24" t="n"/>
      <c r="E66" s="8" t="n"/>
      <c r="F66" s="19">
        <f>IF($A66="","",IF(OR($D66="",$E66=""),"",$D66*$E66))</f>
        <v/>
      </c>
      <c r="G66" s="19">
        <f>IF($A66="","",IFERROR(AVERAGEIFS($D$5:$D$204,$B$5:$B$204,$B66),""))</f>
        <v/>
      </c>
      <c r="H66" s="18">
        <f>IF($A66="","",IFERROR($D66/$G66,""))</f>
        <v/>
      </c>
      <c r="I66" s="16">
        <f>IF($A66="","",IFERROR($H66-1,""))</f>
        <v/>
      </c>
      <c r="J66" s="19">
        <f>IF($A66="","",IF(OR($G66="",$E66=""),"",$G66*$E66))</f>
        <v/>
      </c>
      <c r="K66" s="17">
        <f>IF($A66="","",COUNTIFS($B$5:$B$204,$B66))</f>
        <v/>
      </c>
      <c r="L66" s="22" t="n"/>
      <c r="M66" s="13" t="n"/>
    </row>
    <row r="67">
      <c r="A67" s="13" t="n"/>
      <c r="B67" s="13" t="n"/>
      <c r="C67" s="13" t="n"/>
      <c r="D67" s="24" t="n"/>
      <c r="E67" s="8" t="n"/>
      <c r="F67" s="19">
        <f>IF($A67="","",IF(OR($D67="",$E67=""),"",$D67*$E67))</f>
        <v/>
      </c>
      <c r="G67" s="19">
        <f>IF($A67="","",IFERROR(AVERAGEIFS($D$5:$D$204,$B$5:$B$204,$B67),""))</f>
        <v/>
      </c>
      <c r="H67" s="18">
        <f>IF($A67="","",IFERROR($D67/$G67,""))</f>
        <v/>
      </c>
      <c r="I67" s="16">
        <f>IF($A67="","",IFERROR($H67-1,""))</f>
        <v/>
      </c>
      <c r="J67" s="19">
        <f>IF($A67="","",IF(OR($G67="",$E67=""),"",$G67*$E67))</f>
        <v/>
      </c>
      <c r="K67" s="17">
        <f>IF($A67="","",COUNTIFS($B$5:$B$204,$B67))</f>
        <v/>
      </c>
      <c r="L67" s="22" t="n"/>
      <c r="M67" s="13" t="n"/>
    </row>
    <row r="68">
      <c r="A68" s="13" t="n"/>
      <c r="B68" s="13" t="n"/>
      <c r="C68" s="13" t="n"/>
      <c r="D68" s="24" t="n"/>
      <c r="E68" s="8" t="n"/>
      <c r="F68" s="19">
        <f>IF($A68="","",IF(OR($D68="",$E68=""),"",$D68*$E68))</f>
        <v/>
      </c>
      <c r="G68" s="19">
        <f>IF($A68="","",IFERROR(AVERAGEIFS($D$5:$D$204,$B$5:$B$204,$B68),""))</f>
        <v/>
      </c>
      <c r="H68" s="18">
        <f>IF($A68="","",IFERROR($D68/$G68,""))</f>
        <v/>
      </c>
      <c r="I68" s="16">
        <f>IF($A68="","",IFERROR($H68-1,""))</f>
        <v/>
      </c>
      <c r="J68" s="19">
        <f>IF($A68="","",IF(OR($G68="",$E68=""),"",$G68*$E68))</f>
        <v/>
      </c>
      <c r="K68" s="17">
        <f>IF($A68="","",COUNTIFS($B$5:$B$204,$B68))</f>
        <v/>
      </c>
      <c r="L68" s="22" t="n"/>
      <c r="M68" s="13" t="n"/>
    </row>
    <row r="69">
      <c r="A69" s="13" t="n"/>
      <c r="B69" s="13" t="n"/>
      <c r="C69" s="13" t="n"/>
      <c r="D69" s="24" t="n"/>
      <c r="E69" s="8" t="n"/>
      <c r="F69" s="19">
        <f>IF($A69="","",IF(OR($D69="",$E69=""),"",$D69*$E69))</f>
        <v/>
      </c>
      <c r="G69" s="19">
        <f>IF($A69="","",IFERROR(AVERAGEIFS($D$5:$D$204,$B$5:$B$204,$B69),""))</f>
        <v/>
      </c>
      <c r="H69" s="18">
        <f>IF($A69="","",IFERROR($D69/$G69,""))</f>
        <v/>
      </c>
      <c r="I69" s="16">
        <f>IF($A69="","",IFERROR($H69-1,""))</f>
        <v/>
      </c>
      <c r="J69" s="19">
        <f>IF($A69="","",IF(OR($G69="",$E69=""),"",$G69*$E69))</f>
        <v/>
      </c>
      <c r="K69" s="17">
        <f>IF($A69="","",COUNTIFS($B$5:$B$204,$B69))</f>
        <v/>
      </c>
      <c r="L69" s="22" t="n"/>
      <c r="M69" s="13" t="n"/>
    </row>
    <row r="70">
      <c r="A70" s="13" t="n"/>
      <c r="B70" s="13" t="n"/>
      <c r="C70" s="13" t="n"/>
      <c r="D70" s="24" t="n"/>
      <c r="E70" s="8" t="n"/>
      <c r="F70" s="19">
        <f>IF($A70="","",IF(OR($D70="",$E70=""),"",$D70*$E70))</f>
        <v/>
      </c>
      <c r="G70" s="19">
        <f>IF($A70="","",IFERROR(AVERAGEIFS($D$5:$D$204,$B$5:$B$204,$B70),""))</f>
        <v/>
      </c>
      <c r="H70" s="18">
        <f>IF($A70="","",IFERROR($D70/$G70,""))</f>
        <v/>
      </c>
      <c r="I70" s="16">
        <f>IF($A70="","",IFERROR($H70-1,""))</f>
        <v/>
      </c>
      <c r="J70" s="19">
        <f>IF($A70="","",IF(OR($G70="",$E70=""),"",$G70*$E70))</f>
        <v/>
      </c>
      <c r="K70" s="17">
        <f>IF($A70="","",COUNTIFS($B$5:$B$204,$B70))</f>
        <v/>
      </c>
      <c r="L70" s="22" t="n"/>
      <c r="M70" s="13" t="n"/>
    </row>
    <row r="71">
      <c r="A71" s="13" t="n"/>
      <c r="B71" s="13" t="n"/>
      <c r="C71" s="13" t="n"/>
      <c r="D71" s="24" t="n"/>
      <c r="E71" s="8" t="n"/>
      <c r="F71" s="19">
        <f>IF($A71="","",IF(OR($D71="",$E71=""),"",$D71*$E71))</f>
        <v/>
      </c>
      <c r="G71" s="19">
        <f>IF($A71="","",IFERROR(AVERAGEIFS($D$5:$D$204,$B$5:$B$204,$B71),""))</f>
        <v/>
      </c>
      <c r="H71" s="18">
        <f>IF($A71="","",IFERROR($D71/$G71,""))</f>
        <v/>
      </c>
      <c r="I71" s="16">
        <f>IF($A71="","",IFERROR($H71-1,""))</f>
        <v/>
      </c>
      <c r="J71" s="19">
        <f>IF($A71="","",IF(OR($G71="",$E71=""),"",$G71*$E71))</f>
        <v/>
      </c>
      <c r="K71" s="17">
        <f>IF($A71="","",COUNTIFS($B$5:$B$204,$B71))</f>
        <v/>
      </c>
      <c r="L71" s="22" t="n"/>
      <c r="M71" s="13" t="n"/>
    </row>
    <row r="72">
      <c r="A72" s="13" t="n"/>
      <c r="B72" s="13" t="n"/>
      <c r="C72" s="13" t="n"/>
      <c r="D72" s="24" t="n"/>
      <c r="E72" s="8" t="n"/>
      <c r="F72" s="19">
        <f>IF($A72="","",IF(OR($D72="",$E72=""),"",$D72*$E72))</f>
        <v/>
      </c>
      <c r="G72" s="19">
        <f>IF($A72="","",IFERROR(AVERAGEIFS($D$5:$D$204,$B$5:$B$204,$B72),""))</f>
        <v/>
      </c>
      <c r="H72" s="18">
        <f>IF($A72="","",IFERROR($D72/$G72,""))</f>
        <v/>
      </c>
      <c r="I72" s="16">
        <f>IF($A72="","",IFERROR($H72-1,""))</f>
        <v/>
      </c>
      <c r="J72" s="19">
        <f>IF($A72="","",IF(OR($G72="",$E72=""),"",$G72*$E72))</f>
        <v/>
      </c>
      <c r="K72" s="17">
        <f>IF($A72="","",COUNTIFS($B$5:$B$204,$B72))</f>
        <v/>
      </c>
      <c r="L72" s="22" t="n"/>
      <c r="M72" s="13" t="n"/>
    </row>
    <row r="73">
      <c r="A73" s="13" t="n"/>
      <c r="B73" s="13" t="n"/>
      <c r="C73" s="13" t="n"/>
      <c r="D73" s="24" t="n"/>
      <c r="E73" s="8" t="n"/>
      <c r="F73" s="19">
        <f>IF($A73="","",IF(OR($D73="",$E73=""),"",$D73*$E73))</f>
        <v/>
      </c>
      <c r="G73" s="19">
        <f>IF($A73="","",IFERROR(AVERAGEIFS($D$5:$D$204,$B$5:$B$204,$B73),""))</f>
        <v/>
      </c>
      <c r="H73" s="18">
        <f>IF($A73="","",IFERROR($D73/$G73,""))</f>
        <v/>
      </c>
      <c r="I73" s="16">
        <f>IF($A73="","",IFERROR($H73-1,""))</f>
        <v/>
      </c>
      <c r="J73" s="19">
        <f>IF($A73="","",IF(OR($G73="",$E73=""),"",$G73*$E73))</f>
        <v/>
      </c>
      <c r="K73" s="17">
        <f>IF($A73="","",COUNTIFS($B$5:$B$204,$B73))</f>
        <v/>
      </c>
      <c r="L73" s="22" t="n"/>
      <c r="M73" s="13" t="n"/>
    </row>
    <row r="74">
      <c r="A74" s="13" t="n"/>
      <c r="B74" s="13" t="n"/>
      <c r="C74" s="13" t="n"/>
      <c r="D74" s="24" t="n"/>
      <c r="E74" s="8" t="n"/>
      <c r="F74" s="19">
        <f>IF($A74="","",IF(OR($D74="",$E74=""),"",$D74*$E74))</f>
        <v/>
      </c>
      <c r="G74" s="19">
        <f>IF($A74="","",IFERROR(AVERAGEIFS($D$5:$D$204,$B$5:$B$204,$B74),""))</f>
        <v/>
      </c>
      <c r="H74" s="18">
        <f>IF($A74="","",IFERROR($D74/$G74,""))</f>
        <v/>
      </c>
      <c r="I74" s="16">
        <f>IF($A74="","",IFERROR($H74-1,""))</f>
        <v/>
      </c>
      <c r="J74" s="19">
        <f>IF($A74="","",IF(OR($G74="",$E74=""),"",$G74*$E74))</f>
        <v/>
      </c>
      <c r="K74" s="17">
        <f>IF($A74="","",COUNTIFS($B$5:$B$204,$B74))</f>
        <v/>
      </c>
      <c r="L74" s="22" t="n"/>
      <c r="M74" s="13" t="n"/>
    </row>
    <row r="75">
      <c r="A75" s="13" t="n"/>
      <c r="B75" s="13" t="n"/>
      <c r="C75" s="13" t="n"/>
      <c r="D75" s="24" t="n"/>
      <c r="E75" s="8" t="n"/>
      <c r="F75" s="19">
        <f>IF($A75="","",IF(OR($D75="",$E75=""),"",$D75*$E75))</f>
        <v/>
      </c>
      <c r="G75" s="19">
        <f>IF($A75="","",IFERROR(AVERAGEIFS($D$5:$D$204,$B$5:$B$204,$B75),""))</f>
        <v/>
      </c>
      <c r="H75" s="18">
        <f>IF($A75="","",IFERROR($D75/$G75,""))</f>
        <v/>
      </c>
      <c r="I75" s="16">
        <f>IF($A75="","",IFERROR($H75-1,""))</f>
        <v/>
      </c>
      <c r="J75" s="19">
        <f>IF($A75="","",IF(OR($G75="",$E75=""),"",$G75*$E75))</f>
        <v/>
      </c>
      <c r="K75" s="17">
        <f>IF($A75="","",COUNTIFS($B$5:$B$204,$B75))</f>
        <v/>
      </c>
      <c r="L75" s="22" t="n"/>
      <c r="M75" s="13" t="n"/>
    </row>
    <row r="76">
      <c r="A76" s="13" t="n"/>
      <c r="B76" s="13" t="n"/>
      <c r="C76" s="13" t="n"/>
      <c r="D76" s="24" t="n"/>
      <c r="E76" s="8" t="n"/>
      <c r="F76" s="19">
        <f>IF($A76="","",IF(OR($D76="",$E76=""),"",$D76*$E76))</f>
        <v/>
      </c>
      <c r="G76" s="19">
        <f>IF($A76="","",IFERROR(AVERAGEIFS($D$5:$D$204,$B$5:$B$204,$B76),""))</f>
        <v/>
      </c>
      <c r="H76" s="18">
        <f>IF($A76="","",IFERROR($D76/$G76,""))</f>
        <v/>
      </c>
      <c r="I76" s="16">
        <f>IF($A76="","",IFERROR($H76-1,""))</f>
        <v/>
      </c>
      <c r="J76" s="19">
        <f>IF($A76="","",IF(OR($G76="",$E76=""),"",$G76*$E76))</f>
        <v/>
      </c>
      <c r="K76" s="17">
        <f>IF($A76="","",COUNTIFS($B$5:$B$204,$B76))</f>
        <v/>
      </c>
      <c r="L76" s="22" t="n"/>
      <c r="M76" s="13" t="n"/>
    </row>
    <row r="77">
      <c r="A77" s="13" t="n"/>
      <c r="B77" s="13" t="n"/>
      <c r="C77" s="13" t="n"/>
      <c r="D77" s="24" t="n"/>
      <c r="E77" s="8" t="n"/>
      <c r="F77" s="19">
        <f>IF($A77="","",IF(OR($D77="",$E77=""),"",$D77*$E77))</f>
        <v/>
      </c>
      <c r="G77" s="19">
        <f>IF($A77="","",IFERROR(AVERAGEIFS($D$5:$D$204,$B$5:$B$204,$B77),""))</f>
        <v/>
      </c>
      <c r="H77" s="18">
        <f>IF($A77="","",IFERROR($D77/$G77,""))</f>
        <v/>
      </c>
      <c r="I77" s="16">
        <f>IF($A77="","",IFERROR($H77-1,""))</f>
        <v/>
      </c>
      <c r="J77" s="19">
        <f>IF($A77="","",IF(OR($G77="",$E77=""),"",$G77*$E77))</f>
        <v/>
      </c>
      <c r="K77" s="17">
        <f>IF($A77="","",COUNTIFS($B$5:$B$204,$B77))</f>
        <v/>
      </c>
      <c r="L77" s="22" t="n"/>
      <c r="M77" s="13" t="n"/>
    </row>
    <row r="78">
      <c r="A78" s="13" t="n"/>
      <c r="B78" s="13" t="n"/>
      <c r="C78" s="13" t="n"/>
      <c r="D78" s="24" t="n"/>
      <c r="E78" s="8" t="n"/>
      <c r="F78" s="19">
        <f>IF($A78="","",IF(OR($D78="",$E78=""),"",$D78*$E78))</f>
        <v/>
      </c>
      <c r="G78" s="19">
        <f>IF($A78="","",IFERROR(AVERAGEIFS($D$5:$D$204,$B$5:$B$204,$B78),""))</f>
        <v/>
      </c>
      <c r="H78" s="18">
        <f>IF($A78="","",IFERROR($D78/$G78,""))</f>
        <v/>
      </c>
      <c r="I78" s="16">
        <f>IF($A78="","",IFERROR($H78-1,""))</f>
        <v/>
      </c>
      <c r="J78" s="19">
        <f>IF($A78="","",IF(OR($G78="",$E78=""),"",$G78*$E78))</f>
        <v/>
      </c>
      <c r="K78" s="17">
        <f>IF($A78="","",COUNTIFS($B$5:$B$204,$B78))</f>
        <v/>
      </c>
      <c r="L78" s="22" t="n"/>
      <c r="M78" s="13" t="n"/>
    </row>
    <row r="79">
      <c r="A79" s="13" t="n"/>
      <c r="B79" s="13" t="n"/>
      <c r="C79" s="13" t="n"/>
      <c r="D79" s="24" t="n"/>
      <c r="E79" s="8" t="n"/>
      <c r="F79" s="19">
        <f>IF($A79="","",IF(OR($D79="",$E79=""),"",$D79*$E79))</f>
        <v/>
      </c>
      <c r="G79" s="19">
        <f>IF($A79="","",IFERROR(AVERAGEIFS($D$5:$D$204,$B$5:$B$204,$B79),""))</f>
        <v/>
      </c>
      <c r="H79" s="18">
        <f>IF($A79="","",IFERROR($D79/$G79,""))</f>
        <v/>
      </c>
      <c r="I79" s="16">
        <f>IF($A79="","",IFERROR($H79-1,""))</f>
        <v/>
      </c>
      <c r="J79" s="19">
        <f>IF($A79="","",IF(OR($G79="",$E79=""),"",$G79*$E79))</f>
        <v/>
      </c>
      <c r="K79" s="17">
        <f>IF($A79="","",COUNTIFS($B$5:$B$204,$B79))</f>
        <v/>
      </c>
      <c r="L79" s="22" t="n"/>
      <c r="M79" s="13" t="n"/>
    </row>
    <row r="80">
      <c r="A80" s="13" t="n"/>
      <c r="B80" s="13" t="n"/>
      <c r="C80" s="13" t="n"/>
      <c r="D80" s="24" t="n"/>
      <c r="E80" s="8" t="n"/>
      <c r="F80" s="19">
        <f>IF($A80="","",IF(OR($D80="",$E80=""),"",$D80*$E80))</f>
        <v/>
      </c>
      <c r="G80" s="19">
        <f>IF($A80="","",IFERROR(AVERAGEIFS($D$5:$D$204,$B$5:$B$204,$B80),""))</f>
        <v/>
      </c>
      <c r="H80" s="18">
        <f>IF($A80="","",IFERROR($D80/$G80,""))</f>
        <v/>
      </c>
      <c r="I80" s="16">
        <f>IF($A80="","",IFERROR($H80-1,""))</f>
        <v/>
      </c>
      <c r="J80" s="19">
        <f>IF($A80="","",IF(OR($G80="",$E80=""),"",$G80*$E80))</f>
        <v/>
      </c>
      <c r="K80" s="17">
        <f>IF($A80="","",COUNTIFS($B$5:$B$204,$B80))</f>
        <v/>
      </c>
      <c r="L80" s="22" t="n"/>
      <c r="M80" s="13" t="n"/>
    </row>
    <row r="81">
      <c r="A81" s="13" t="n"/>
      <c r="B81" s="13" t="n"/>
      <c r="C81" s="13" t="n"/>
      <c r="D81" s="24" t="n"/>
      <c r="E81" s="8" t="n"/>
      <c r="F81" s="19">
        <f>IF($A81="","",IF(OR($D81="",$E81=""),"",$D81*$E81))</f>
        <v/>
      </c>
      <c r="G81" s="19">
        <f>IF($A81="","",IFERROR(AVERAGEIFS($D$5:$D$204,$B$5:$B$204,$B81),""))</f>
        <v/>
      </c>
      <c r="H81" s="18">
        <f>IF($A81="","",IFERROR($D81/$G81,""))</f>
        <v/>
      </c>
      <c r="I81" s="16">
        <f>IF($A81="","",IFERROR($H81-1,""))</f>
        <v/>
      </c>
      <c r="J81" s="19">
        <f>IF($A81="","",IF(OR($G81="",$E81=""),"",$G81*$E81))</f>
        <v/>
      </c>
      <c r="K81" s="17">
        <f>IF($A81="","",COUNTIFS($B$5:$B$204,$B81))</f>
        <v/>
      </c>
      <c r="L81" s="22" t="n"/>
      <c r="M81" s="13" t="n"/>
    </row>
    <row r="82">
      <c r="A82" s="13" t="n"/>
      <c r="B82" s="13" t="n"/>
      <c r="C82" s="13" t="n"/>
      <c r="D82" s="24" t="n"/>
      <c r="E82" s="8" t="n"/>
      <c r="F82" s="19">
        <f>IF($A82="","",IF(OR($D82="",$E82=""),"",$D82*$E82))</f>
        <v/>
      </c>
      <c r="G82" s="19">
        <f>IF($A82="","",IFERROR(AVERAGEIFS($D$5:$D$204,$B$5:$B$204,$B82),""))</f>
        <v/>
      </c>
      <c r="H82" s="18">
        <f>IF($A82="","",IFERROR($D82/$G82,""))</f>
        <v/>
      </c>
      <c r="I82" s="16">
        <f>IF($A82="","",IFERROR($H82-1,""))</f>
        <v/>
      </c>
      <c r="J82" s="19">
        <f>IF($A82="","",IF(OR($G82="",$E82=""),"",$G82*$E82))</f>
        <v/>
      </c>
      <c r="K82" s="17">
        <f>IF($A82="","",COUNTIFS($B$5:$B$204,$B82))</f>
        <v/>
      </c>
      <c r="L82" s="22" t="n"/>
      <c r="M82" s="13" t="n"/>
    </row>
    <row r="83">
      <c r="A83" s="13" t="n"/>
      <c r="B83" s="13" t="n"/>
      <c r="C83" s="13" t="n"/>
      <c r="D83" s="24" t="n"/>
      <c r="E83" s="8" t="n"/>
      <c r="F83" s="19">
        <f>IF($A83="","",IF(OR($D83="",$E83=""),"",$D83*$E83))</f>
        <v/>
      </c>
      <c r="G83" s="19">
        <f>IF($A83="","",IFERROR(AVERAGEIFS($D$5:$D$204,$B$5:$B$204,$B83),""))</f>
        <v/>
      </c>
      <c r="H83" s="18">
        <f>IF($A83="","",IFERROR($D83/$G83,""))</f>
        <v/>
      </c>
      <c r="I83" s="16">
        <f>IF($A83="","",IFERROR($H83-1,""))</f>
        <v/>
      </c>
      <c r="J83" s="19">
        <f>IF($A83="","",IF(OR($G83="",$E83=""),"",$G83*$E83))</f>
        <v/>
      </c>
      <c r="K83" s="17">
        <f>IF($A83="","",COUNTIFS($B$5:$B$204,$B83))</f>
        <v/>
      </c>
      <c r="L83" s="22" t="n"/>
      <c r="M83" s="13" t="n"/>
    </row>
    <row r="84">
      <c r="A84" s="13" t="n"/>
      <c r="B84" s="13" t="n"/>
      <c r="C84" s="13" t="n"/>
      <c r="D84" s="24" t="n"/>
      <c r="E84" s="8" t="n"/>
      <c r="F84" s="19">
        <f>IF($A84="","",IF(OR($D84="",$E84=""),"",$D84*$E84))</f>
        <v/>
      </c>
      <c r="G84" s="19">
        <f>IF($A84="","",IFERROR(AVERAGEIFS($D$5:$D$204,$B$5:$B$204,$B84),""))</f>
        <v/>
      </c>
      <c r="H84" s="18">
        <f>IF($A84="","",IFERROR($D84/$G84,""))</f>
        <v/>
      </c>
      <c r="I84" s="16">
        <f>IF($A84="","",IFERROR($H84-1,""))</f>
        <v/>
      </c>
      <c r="J84" s="19">
        <f>IF($A84="","",IF(OR($G84="",$E84=""),"",$G84*$E84))</f>
        <v/>
      </c>
      <c r="K84" s="17">
        <f>IF($A84="","",COUNTIFS($B$5:$B$204,$B84))</f>
        <v/>
      </c>
      <c r="L84" s="22" t="n"/>
      <c r="M84" s="13" t="n"/>
    </row>
    <row r="85">
      <c r="A85" s="13" t="n"/>
      <c r="B85" s="13" t="n"/>
      <c r="C85" s="13" t="n"/>
      <c r="D85" s="24" t="n"/>
      <c r="E85" s="8" t="n"/>
      <c r="F85" s="19">
        <f>IF($A85="","",IF(OR($D85="",$E85=""),"",$D85*$E85))</f>
        <v/>
      </c>
      <c r="G85" s="19">
        <f>IF($A85="","",IFERROR(AVERAGEIFS($D$5:$D$204,$B$5:$B$204,$B85),""))</f>
        <v/>
      </c>
      <c r="H85" s="18">
        <f>IF($A85="","",IFERROR($D85/$G85,""))</f>
        <v/>
      </c>
      <c r="I85" s="16">
        <f>IF($A85="","",IFERROR($H85-1,""))</f>
        <v/>
      </c>
      <c r="J85" s="19">
        <f>IF($A85="","",IF(OR($G85="",$E85=""),"",$G85*$E85))</f>
        <v/>
      </c>
      <c r="K85" s="17">
        <f>IF($A85="","",COUNTIFS($B$5:$B$204,$B85))</f>
        <v/>
      </c>
      <c r="L85" s="22" t="n"/>
      <c r="M85" s="13" t="n"/>
    </row>
    <row r="86">
      <c r="A86" s="13" t="n"/>
      <c r="B86" s="13" t="n"/>
      <c r="C86" s="13" t="n"/>
      <c r="D86" s="24" t="n"/>
      <c r="E86" s="8" t="n"/>
      <c r="F86" s="19">
        <f>IF($A86="","",IF(OR($D86="",$E86=""),"",$D86*$E86))</f>
        <v/>
      </c>
      <c r="G86" s="19">
        <f>IF($A86="","",IFERROR(AVERAGEIFS($D$5:$D$204,$B$5:$B$204,$B86),""))</f>
        <v/>
      </c>
      <c r="H86" s="18">
        <f>IF($A86="","",IFERROR($D86/$G86,""))</f>
        <v/>
      </c>
      <c r="I86" s="16">
        <f>IF($A86="","",IFERROR($H86-1,""))</f>
        <v/>
      </c>
      <c r="J86" s="19">
        <f>IF($A86="","",IF(OR($G86="",$E86=""),"",$G86*$E86))</f>
        <v/>
      </c>
      <c r="K86" s="17">
        <f>IF($A86="","",COUNTIFS($B$5:$B$204,$B86))</f>
        <v/>
      </c>
      <c r="L86" s="22" t="n"/>
      <c r="M86" s="13" t="n"/>
    </row>
    <row r="87">
      <c r="A87" s="13" t="n"/>
      <c r="B87" s="13" t="n"/>
      <c r="C87" s="13" t="n"/>
      <c r="D87" s="24" t="n"/>
      <c r="E87" s="8" t="n"/>
      <c r="F87" s="19">
        <f>IF($A87="","",IF(OR($D87="",$E87=""),"",$D87*$E87))</f>
        <v/>
      </c>
      <c r="G87" s="19">
        <f>IF($A87="","",IFERROR(AVERAGEIFS($D$5:$D$204,$B$5:$B$204,$B87),""))</f>
        <v/>
      </c>
      <c r="H87" s="18">
        <f>IF($A87="","",IFERROR($D87/$G87,""))</f>
        <v/>
      </c>
      <c r="I87" s="16">
        <f>IF($A87="","",IFERROR($H87-1,""))</f>
        <v/>
      </c>
      <c r="J87" s="19">
        <f>IF($A87="","",IF(OR($G87="",$E87=""),"",$G87*$E87))</f>
        <v/>
      </c>
      <c r="K87" s="17">
        <f>IF($A87="","",COUNTIFS($B$5:$B$204,$B87))</f>
        <v/>
      </c>
      <c r="L87" s="22" t="n"/>
      <c r="M87" s="13" t="n"/>
    </row>
    <row r="88">
      <c r="A88" s="13" t="n"/>
      <c r="B88" s="13" t="n"/>
      <c r="C88" s="13" t="n"/>
      <c r="D88" s="24" t="n"/>
      <c r="E88" s="8" t="n"/>
      <c r="F88" s="19">
        <f>IF($A88="","",IF(OR($D88="",$E88=""),"",$D88*$E88))</f>
        <v/>
      </c>
      <c r="G88" s="19">
        <f>IF($A88="","",IFERROR(AVERAGEIFS($D$5:$D$204,$B$5:$B$204,$B88),""))</f>
        <v/>
      </c>
      <c r="H88" s="18">
        <f>IF($A88="","",IFERROR($D88/$G88,""))</f>
        <v/>
      </c>
      <c r="I88" s="16">
        <f>IF($A88="","",IFERROR($H88-1,""))</f>
        <v/>
      </c>
      <c r="J88" s="19">
        <f>IF($A88="","",IF(OR($G88="",$E88=""),"",$G88*$E88))</f>
        <v/>
      </c>
      <c r="K88" s="17">
        <f>IF($A88="","",COUNTIFS($B$5:$B$204,$B88))</f>
        <v/>
      </c>
      <c r="L88" s="22" t="n"/>
      <c r="M88" s="13" t="n"/>
    </row>
    <row r="89">
      <c r="A89" s="13" t="n"/>
      <c r="B89" s="13" t="n"/>
      <c r="C89" s="13" t="n"/>
      <c r="D89" s="24" t="n"/>
      <c r="E89" s="8" t="n"/>
      <c r="F89" s="19">
        <f>IF($A89="","",IF(OR($D89="",$E89=""),"",$D89*$E89))</f>
        <v/>
      </c>
      <c r="G89" s="19">
        <f>IF($A89="","",IFERROR(AVERAGEIFS($D$5:$D$204,$B$5:$B$204,$B89),""))</f>
        <v/>
      </c>
      <c r="H89" s="18">
        <f>IF($A89="","",IFERROR($D89/$G89,""))</f>
        <v/>
      </c>
      <c r="I89" s="16">
        <f>IF($A89="","",IFERROR($H89-1,""))</f>
        <v/>
      </c>
      <c r="J89" s="19">
        <f>IF($A89="","",IF(OR($G89="",$E89=""),"",$G89*$E89))</f>
        <v/>
      </c>
      <c r="K89" s="17">
        <f>IF($A89="","",COUNTIFS($B$5:$B$204,$B89))</f>
        <v/>
      </c>
      <c r="L89" s="22" t="n"/>
      <c r="M89" s="13" t="n"/>
    </row>
    <row r="90">
      <c r="A90" s="13" t="n"/>
      <c r="B90" s="13" t="n"/>
      <c r="C90" s="13" t="n"/>
      <c r="D90" s="24" t="n"/>
      <c r="E90" s="8" t="n"/>
      <c r="F90" s="19">
        <f>IF($A90="","",IF(OR($D90="",$E90=""),"",$D90*$E90))</f>
        <v/>
      </c>
      <c r="G90" s="19">
        <f>IF($A90="","",IFERROR(AVERAGEIFS($D$5:$D$204,$B$5:$B$204,$B90),""))</f>
        <v/>
      </c>
      <c r="H90" s="18">
        <f>IF($A90="","",IFERROR($D90/$G90,""))</f>
        <v/>
      </c>
      <c r="I90" s="16">
        <f>IF($A90="","",IFERROR($H90-1,""))</f>
        <v/>
      </c>
      <c r="J90" s="19">
        <f>IF($A90="","",IF(OR($G90="",$E90=""),"",$G90*$E90))</f>
        <v/>
      </c>
      <c r="K90" s="17">
        <f>IF($A90="","",COUNTIFS($B$5:$B$204,$B90))</f>
        <v/>
      </c>
      <c r="L90" s="22" t="n"/>
      <c r="M90" s="13" t="n"/>
    </row>
    <row r="91">
      <c r="A91" s="13" t="n"/>
      <c r="B91" s="13" t="n"/>
      <c r="C91" s="13" t="n"/>
      <c r="D91" s="24" t="n"/>
      <c r="E91" s="8" t="n"/>
      <c r="F91" s="19">
        <f>IF($A91="","",IF(OR($D91="",$E91=""),"",$D91*$E91))</f>
        <v/>
      </c>
      <c r="G91" s="19">
        <f>IF($A91="","",IFERROR(AVERAGEIFS($D$5:$D$204,$B$5:$B$204,$B91),""))</f>
        <v/>
      </c>
      <c r="H91" s="18">
        <f>IF($A91="","",IFERROR($D91/$G91,""))</f>
        <v/>
      </c>
      <c r="I91" s="16">
        <f>IF($A91="","",IFERROR($H91-1,""))</f>
        <v/>
      </c>
      <c r="J91" s="19">
        <f>IF($A91="","",IF(OR($G91="",$E91=""),"",$G91*$E91))</f>
        <v/>
      </c>
      <c r="K91" s="17">
        <f>IF($A91="","",COUNTIFS($B$5:$B$204,$B91))</f>
        <v/>
      </c>
      <c r="L91" s="22" t="n"/>
      <c r="M91" s="13" t="n"/>
    </row>
    <row r="92">
      <c r="A92" s="13" t="n"/>
      <c r="B92" s="13" t="n"/>
      <c r="C92" s="13" t="n"/>
      <c r="D92" s="24" t="n"/>
      <c r="E92" s="8" t="n"/>
      <c r="F92" s="19">
        <f>IF($A92="","",IF(OR($D92="",$E92=""),"",$D92*$E92))</f>
        <v/>
      </c>
      <c r="G92" s="19">
        <f>IF($A92="","",IFERROR(AVERAGEIFS($D$5:$D$204,$B$5:$B$204,$B92),""))</f>
        <v/>
      </c>
      <c r="H92" s="18">
        <f>IF($A92="","",IFERROR($D92/$G92,""))</f>
        <v/>
      </c>
      <c r="I92" s="16">
        <f>IF($A92="","",IFERROR($H92-1,""))</f>
        <v/>
      </c>
      <c r="J92" s="19">
        <f>IF($A92="","",IF(OR($G92="",$E92=""),"",$G92*$E92))</f>
        <v/>
      </c>
      <c r="K92" s="17">
        <f>IF($A92="","",COUNTIFS($B$5:$B$204,$B92))</f>
        <v/>
      </c>
      <c r="L92" s="22" t="n"/>
      <c r="M92" s="13" t="n"/>
    </row>
    <row r="93">
      <c r="A93" s="13" t="n"/>
      <c r="B93" s="13" t="n"/>
      <c r="C93" s="13" t="n"/>
      <c r="D93" s="24" t="n"/>
      <c r="E93" s="8" t="n"/>
      <c r="F93" s="19">
        <f>IF($A93="","",IF(OR($D93="",$E93=""),"",$D93*$E93))</f>
        <v/>
      </c>
      <c r="G93" s="19">
        <f>IF($A93="","",IFERROR(AVERAGEIFS($D$5:$D$204,$B$5:$B$204,$B93),""))</f>
        <v/>
      </c>
      <c r="H93" s="18">
        <f>IF($A93="","",IFERROR($D93/$G93,""))</f>
        <v/>
      </c>
      <c r="I93" s="16">
        <f>IF($A93="","",IFERROR($H93-1,""))</f>
        <v/>
      </c>
      <c r="J93" s="19">
        <f>IF($A93="","",IF(OR($G93="",$E93=""),"",$G93*$E93))</f>
        <v/>
      </c>
      <c r="K93" s="17">
        <f>IF($A93="","",COUNTIFS($B$5:$B$204,$B93))</f>
        <v/>
      </c>
      <c r="L93" s="22" t="n"/>
      <c r="M93" s="13" t="n"/>
    </row>
    <row r="94">
      <c r="A94" s="13" t="n"/>
      <c r="B94" s="13" t="n"/>
      <c r="C94" s="13" t="n"/>
      <c r="D94" s="24" t="n"/>
      <c r="E94" s="8" t="n"/>
      <c r="F94" s="19">
        <f>IF($A94="","",IF(OR($D94="",$E94=""),"",$D94*$E94))</f>
        <v/>
      </c>
      <c r="G94" s="19">
        <f>IF($A94="","",IFERROR(AVERAGEIFS($D$5:$D$204,$B$5:$B$204,$B94),""))</f>
        <v/>
      </c>
      <c r="H94" s="18">
        <f>IF($A94="","",IFERROR($D94/$G94,""))</f>
        <v/>
      </c>
      <c r="I94" s="16">
        <f>IF($A94="","",IFERROR($H94-1,""))</f>
        <v/>
      </c>
      <c r="J94" s="19">
        <f>IF($A94="","",IF(OR($G94="",$E94=""),"",$G94*$E94))</f>
        <v/>
      </c>
      <c r="K94" s="17">
        <f>IF($A94="","",COUNTIFS($B$5:$B$204,$B94))</f>
        <v/>
      </c>
      <c r="L94" s="22" t="n"/>
      <c r="M94" s="13" t="n"/>
    </row>
    <row r="95">
      <c r="A95" s="13" t="n"/>
      <c r="B95" s="13" t="n"/>
      <c r="C95" s="13" t="n"/>
      <c r="D95" s="24" t="n"/>
      <c r="E95" s="8" t="n"/>
      <c r="F95" s="19">
        <f>IF($A95="","",IF(OR($D95="",$E95=""),"",$D95*$E95))</f>
        <v/>
      </c>
      <c r="G95" s="19">
        <f>IF($A95="","",IFERROR(AVERAGEIFS($D$5:$D$204,$B$5:$B$204,$B95),""))</f>
        <v/>
      </c>
      <c r="H95" s="18">
        <f>IF($A95="","",IFERROR($D95/$G95,""))</f>
        <v/>
      </c>
      <c r="I95" s="16">
        <f>IF($A95="","",IFERROR($H95-1,""))</f>
        <v/>
      </c>
      <c r="J95" s="19">
        <f>IF($A95="","",IF(OR($G95="",$E95=""),"",$G95*$E95))</f>
        <v/>
      </c>
      <c r="K95" s="17">
        <f>IF($A95="","",COUNTIFS($B$5:$B$204,$B95))</f>
        <v/>
      </c>
      <c r="L95" s="22" t="n"/>
      <c r="M95" s="13" t="n"/>
    </row>
    <row r="96">
      <c r="A96" s="13" t="n"/>
      <c r="B96" s="13" t="n"/>
      <c r="C96" s="13" t="n"/>
      <c r="D96" s="24" t="n"/>
      <c r="E96" s="8" t="n"/>
      <c r="F96" s="19">
        <f>IF($A96="","",IF(OR($D96="",$E96=""),"",$D96*$E96))</f>
        <v/>
      </c>
      <c r="G96" s="19">
        <f>IF($A96="","",IFERROR(AVERAGEIFS($D$5:$D$204,$B$5:$B$204,$B96),""))</f>
        <v/>
      </c>
      <c r="H96" s="18">
        <f>IF($A96="","",IFERROR($D96/$G96,""))</f>
        <v/>
      </c>
      <c r="I96" s="16">
        <f>IF($A96="","",IFERROR($H96-1,""))</f>
        <v/>
      </c>
      <c r="J96" s="19">
        <f>IF($A96="","",IF(OR($G96="",$E96=""),"",$G96*$E96))</f>
        <v/>
      </c>
      <c r="K96" s="17">
        <f>IF($A96="","",COUNTIFS($B$5:$B$204,$B96))</f>
        <v/>
      </c>
      <c r="L96" s="22" t="n"/>
      <c r="M96" s="13" t="n"/>
    </row>
    <row r="97">
      <c r="A97" s="13" t="n"/>
      <c r="B97" s="13" t="n"/>
      <c r="C97" s="13" t="n"/>
      <c r="D97" s="24" t="n"/>
      <c r="E97" s="8" t="n"/>
      <c r="F97" s="19">
        <f>IF($A97="","",IF(OR($D97="",$E97=""),"",$D97*$E97))</f>
        <v/>
      </c>
      <c r="G97" s="19">
        <f>IF($A97="","",IFERROR(AVERAGEIFS($D$5:$D$204,$B$5:$B$204,$B97),""))</f>
        <v/>
      </c>
      <c r="H97" s="18">
        <f>IF($A97="","",IFERROR($D97/$G97,""))</f>
        <v/>
      </c>
      <c r="I97" s="16">
        <f>IF($A97="","",IFERROR($H97-1,""))</f>
        <v/>
      </c>
      <c r="J97" s="19">
        <f>IF($A97="","",IF(OR($G97="",$E97=""),"",$G97*$E97))</f>
        <v/>
      </c>
      <c r="K97" s="17">
        <f>IF($A97="","",COUNTIFS($B$5:$B$204,$B97))</f>
        <v/>
      </c>
      <c r="L97" s="22" t="n"/>
      <c r="M97" s="13" t="n"/>
    </row>
    <row r="98">
      <c r="A98" s="13" t="n"/>
      <c r="B98" s="13" t="n"/>
      <c r="C98" s="13" t="n"/>
      <c r="D98" s="24" t="n"/>
      <c r="E98" s="8" t="n"/>
      <c r="F98" s="19">
        <f>IF($A98="","",IF(OR($D98="",$E98=""),"",$D98*$E98))</f>
        <v/>
      </c>
      <c r="G98" s="19">
        <f>IF($A98="","",IFERROR(AVERAGEIFS($D$5:$D$204,$B$5:$B$204,$B98),""))</f>
        <v/>
      </c>
      <c r="H98" s="18">
        <f>IF($A98="","",IFERROR($D98/$G98,""))</f>
        <v/>
      </c>
      <c r="I98" s="16">
        <f>IF($A98="","",IFERROR($H98-1,""))</f>
        <v/>
      </c>
      <c r="J98" s="19">
        <f>IF($A98="","",IF(OR($G98="",$E98=""),"",$G98*$E98))</f>
        <v/>
      </c>
      <c r="K98" s="17">
        <f>IF($A98="","",COUNTIFS($B$5:$B$204,$B98))</f>
        <v/>
      </c>
      <c r="L98" s="22" t="n"/>
      <c r="M98" s="13" t="n"/>
    </row>
    <row r="99">
      <c r="A99" s="13" t="n"/>
      <c r="B99" s="13" t="n"/>
      <c r="C99" s="13" t="n"/>
      <c r="D99" s="24" t="n"/>
      <c r="E99" s="8" t="n"/>
      <c r="F99" s="19">
        <f>IF($A99="","",IF(OR($D99="",$E99=""),"",$D99*$E99))</f>
        <v/>
      </c>
      <c r="G99" s="19">
        <f>IF($A99="","",IFERROR(AVERAGEIFS($D$5:$D$204,$B$5:$B$204,$B99),""))</f>
        <v/>
      </c>
      <c r="H99" s="18">
        <f>IF($A99="","",IFERROR($D99/$G99,""))</f>
        <v/>
      </c>
      <c r="I99" s="16">
        <f>IF($A99="","",IFERROR($H99-1,""))</f>
        <v/>
      </c>
      <c r="J99" s="19">
        <f>IF($A99="","",IF(OR($G99="",$E99=""),"",$G99*$E99))</f>
        <v/>
      </c>
      <c r="K99" s="17">
        <f>IF($A99="","",COUNTIFS($B$5:$B$204,$B99))</f>
        <v/>
      </c>
      <c r="L99" s="22" t="n"/>
      <c r="M99" s="13" t="n"/>
    </row>
    <row r="100">
      <c r="A100" s="13" t="n"/>
      <c r="B100" s="13" t="n"/>
      <c r="C100" s="13" t="n"/>
      <c r="D100" s="24" t="n"/>
      <c r="E100" s="8" t="n"/>
      <c r="F100" s="19">
        <f>IF($A100="","",IF(OR($D100="",$E100=""),"",$D100*$E100))</f>
        <v/>
      </c>
      <c r="G100" s="19">
        <f>IF($A100="","",IFERROR(AVERAGEIFS($D$5:$D$204,$B$5:$B$204,$B100),""))</f>
        <v/>
      </c>
      <c r="H100" s="18">
        <f>IF($A100="","",IFERROR($D100/$G100,""))</f>
        <v/>
      </c>
      <c r="I100" s="16">
        <f>IF($A100="","",IFERROR($H100-1,""))</f>
        <v/>
      </c>
      <c r="J100" s="19">
        <f>IF($A100="","",IF(OR($G100="",$E100=""),"",$G100*$E100))</f>
        <v/>
      </c>
      <c r="K100" s="17">
        <f>IF($A100="","",COUNTIFS($B$5:$B$204,$B100))</f>
        <v/>
      </c>
      <c r="L100" s="22" t="n"/>
      <c r="M100" s="13" t="n"/>
    </row>
    <row r="101">
      <c r="A101" s="13" t="n"/>
      <c r="B101" s="13" t="n"/>
      <c r="C101" s="13" t="n"/>
      <c r="D101" s="24" t="n"/>
      <c r="E101" s="8" t="n"/>
      <c r="F101" s="19">
        <f>IF($A101="","",IF(OR($D101="",$E101=""),"",$D101*$E101))</f>
        <v/>
      </c>
      <c r="G101" s="19">
        <f>IF($A101="","",IFERROR(AVERAGEIFS($D$5:$D$204,$B$5:$B$204,$B101),""))</f>
        <v/>
      </c>
      <c r="H101" s="18">
        <f>IF($A101="","",IFERROR($D101/$G101,""))</f>
        <v/>
      </c>
      <c r="I101" s="16">
        <f>IF($A101="","",IFERROR($H101-1,""))</f>
        <v/>
      </c>
      <c r="J101" s="19">
        <f>IF($A101="","",IF(OR($G101="",$E101=""),"",$G101*$E101))</f>
        <v/>
      </c>
      <c r="K101" s="17">
        <f>IF($A101="","",COUNTIFS($B$5:$B$204,$B101))</f>
        <v/>
      </c>
      <c r="L101" s="22" t="n"/>
      <c r="M101" s="13" t="n"/>
    </row>
    <row r="102">
      <c r="A102" s="13" t="n"/>
      <c r="B102" s="13" t="n"/>
      <c r="C102" s="13" t="n"/>
      <c r="D102" s="24" t="n"/>
      <c r="E102" s="8" t="n"/>
      <c r="F102" s="19">
        <f>IF($A102="","",IF(OR($D102="",$E102=""),"",$D102*$E102))</f>
        <v/>
      </c>
      <c r="G102" s="19">
        <f>IF($A102="","",IFERROR(AVERAGEIFS($D$5:$D$204,$B$5:$B$204,$B102),""))</f>
        <v/>
      </c>
      <c r="H102" s="18">
        <f>IF($A102="","",IFERROR($D102/$G102,""))</f>
        <v/>
      </c>
      <c r="I102" s="16">
        <f>IF($A102="","",IFERROR($H102-1,""))</f>
        <v/>
      </c>
      <c r="J102" s="19">
        <f>IF($A102="","",IF(OR($G102="",$E102=""),"",$G102*$E102))</f>
        <v/>
      </c>
      <c r="K102" s="17">
        <f>IF($A102="","",COUNTIFS($B$5:$B$204,$B102))</f>
        <v/>
      </c>
      <c r="L102" s="22" t="n"/>
      <c r="M102" s="13" t="n"/>
    </row>
    <row r="103">
      <c r="A103" s="13" t="n"/>
      <c r="B103" s="13" t="n"/>
      <c r="C103" s="13" t="n"/>
      <c r="D103" s="24" t="n"/>
      <c r="E103" s="8" t="n"/>
      <c r="F103" s="19">
        <f>IF($A103="","",IF(OR($D103="",$E103=""),"",$D103*$E103))</f>
        <v/>
      </c>
      <c r="G103" s="19">
        <f>IF($A103="","",IFERROR(AVERAGEIFS($D$5:$D$204,$B$5:$B$204,$B103),""))</f>
        <v/>
      </c>
      <c r="H103" s="18">
        <f>IF($A103="","",IFERROR($D103/$G103,""))</f>
        <v/>
      </c>
      <c r="I103" s="16">
        <f>IF($A103="","",IFERROR($H103-1,""))</f>
        <v/>
      </c>
      <c r="J103" s="19">
        <f>IF($A103="","",IF(OR($G103="",$E103=""),"",$G103*$E103))</f>
        <v/>
      </c>
      <c r="K103" s="17">
        <f>IF($A103="","",COUNTIFS($B$5:$B$204,$B103))</f>
        <v/>
      </c>
      <c r="L103" s="22" t="n"/>
      <c r="M103" s="13" t="n"/>
    </row>
    <row r="104">
      <c r="A104" s="13" t="n"/>
      <c r="B104" s="13" t="n"/>
      <c r="C104" s="13" t="n"/>
      <c r="D104" s="24" t="n"/>
      <c r="E104" s="8" t="n"/>
      <c r="F104" s="19">
        <f>IF($A104="","",IF(OR($D104="",$E104=""),"",$D104*$E104))</f>
        <v/>
      </c>
      <c r="G104" s="19">
        <f>IF($A104="","",IFERROR(AVERAGEIFS($D$5:$D$204,$B$5:$B$204,$B104),""))</f>
        <v/>
      </c>
      <c r="H104" s="18">
        <f>IF($A104="","",IFERROR($D104/$G104,""))</f>
        <v/>
      </c>
      <c r="I104" s="16">
        <f>IF($A104="","",IFERROR($H104-1,""))</f>
        <v/>
      </c>
      <c r="J104" s="19">
        <f>IF($A104="","",IF(OR($G104="",$E104=""),"",$G104*$E104))</f>
        <v/>
      </c>
      <c r="K104" s="17">
        <f>IF($A104="","",COUNTIFS($B$5:$B$204,$B104))</f>
        <v/>
      </c>
      <c r="L104" s="22" t="n"/>
      <c r="M104" s="13" t="n"/>
    </row>
    <row r="105">
      <c r="A105" s="13" t="n"/>
      <c r="B105" s="13" t="n"/>
      <c r="C105" s="13" t="n"/>
      <c r="D105" s="24" t="n"/>
      <c r="E105" s="8" t="n"/>
      <c r="F105" s="19">
        <f>IF($A105="","",IF(OR($D105="",$E105=""),"",$D105*$E105))</f>
        <v/>
      </c>
      <c r="G105" s="19">
        <f>IF($A105="","",IFERROR(AVERAGEIFS($D$5:$D$204,$B$5:$B$204,$B105),""))</f>
        <v/>
      </c>
      <c r="H105" s="18">
        <f>IF($A105="","",IFERROR($D105/$G105,""))</f>
        <v/>
      </c>
      <c r="I105" s="16">
        <f>IF($A105="","",IFERROR($H105-1,""))</f>
        <v/>
      </c>
      <c r="J105" s="19">
        <f>IF($A105="","",IF(OR($G105="",$E105=""),"",$G105*$E105))</f>
        <v/>
      </c>
      <c r="K105" s="17">
        <f>IF($A105="","",COUNTIFS($B$5:$B$204,$B105))</f>
        <v/>
      </c>
      <c r="L105" s="22" t="n"/>
      <c r="M105" s="13" t="n"/>
    </row>
    <row r="106">
      <c r="A106" s="13" t="n"/>
      <c r="B106" s="13" t="n"/>
      <c r="C106" s="13" t="n"/>
      <c r="D106" s="24" t="n"/>
      <c r="E106" s="8" t="n"/>
      <c r="F106" s="19">
        <f>IF($A106="","",IF(OR($D106="",$E106=""),"",$D106*$E106))</f>
        <v/>
      </c>
      <c r="G106" s="19">
        <f>IF($A106="","",IFERROR(AVERAGEIFS($D$5:$D$204,$B$5:$B$204,$B106),""))</f>
        <v/>
      </c>
      <c r="H106" s="18">
        <f>IF($A106="","",IFERROR($D106/$G106,""))</f>
        <v/>
      </c>
      <c r="I106" s="16">
        <f>IF($A106="","",IFERROR($H106-1,""))</f>
        <v/>
      </c>
      <c r="J106" s="19">
        <f>IF($A106="","",IF(OR($G106="",$E106=""),"",$G106*$E106))</f>
        <v/>
      </c>
      <c r="K106" s="17">
        <f>IF($A106="","",COUNTIFS($B$5:$B$204,$B106))</f>
        <v/>
      </c>
      <c r="L106" s="22" t="n"/>
      <c r="M106" s="13" t="n"/>
    </row>
    <row r="107">
      <c r="A107" s="13" t="n"/>
      <c r="B107" s="13" t="n"/>
      <c r="C107" s="13" t="n"/>
      <c r="D107" s="24" t="n"/>
      <c r="E107" s="8" t="n"/>
      <c r="F107" s="19">
        <f>IF($A107="","",IF(OR($D107="",$E107=""),"",$D107*$E107))</f>
        <v/>
      </c>
      <c r="G107" s="19">
        <f>IF($A107="","",IFERROR(AVERAGEIFS($D$5:$D$204,$B$5:$B$204,$B107),""))</f>
        <v/>
      </c>
      <c r="H107" s="18">
        <f>IF($A107="","",IFERROR($D107/$G107,""))</f>
        <v/>
      </c>
      <c r="I107" s="16">
        <f>IF($A107="","",IFERROR($H107-1,""))</f>
        <v/>
      </c>
      <c r="J107" s="19">
        <f>IF($A107="","",IF(OR($G107="",$E107=""),"",$G107*$E107))</f>
        <v/>
      </c>
      <c r="K107" s="17">
        <f>IF($A107="","",COUNTIFS($B$5:$B$204,$B107))</f>
        <v/>
      </c>
      <c r="L107" s="22" t="n"/>
      <c r="M107" s="13" t="n"/>
    </row>
    <row r="108">
      <c r="A108" s="13" t="n"/>
      <c r="B108" s="13" t="n"/>
      <c r="C108" s="13" t="n"/>
      <c r="D108" s="24" t="n"/>
      <c r="E108" s="8" t="n"/>
      <c r="F108" s="19">
        <f>IF($A108="","",IF(OR($D108="",$E108=""),"",$D108*$E108))</f>
        <v/>
      </c>
      <c r="G108" s="19">
        <f>IF($A108="","",IFERROR(AVERAGEIFS($D$5:$D$204,$B$5:$B$204,$B108),""))</f>
        <v/>
      </c>
      <c r="H108" s="18">
        <f>IF($A108="","",IFERROR($D108/$G108,""))</f>
        <v/>
      </c>
      <c r="I108" s="16">
        <f>IF($A108="","",IFERROR($H108-1,""))</f>
        <v/>
      </c>
      <c r="J108" s="19">
        <f>IF($A108="","",IF(OR($G108="",$E108=""),"",$G108*$E108))</f>
        <v/>
      </c>
      <c r="K108" s="17">
        <f>IF($A108="","",COUNTIFS($B$5:$B$204,$B108))</f>
        <v/>
      </c>
      <c r="L108" s="22" t="n"/>
      <c r="M108" s="13" t="n"/>
    </row>
    <row r="109">
      <c r="A109" s="13" t="n"/>
      <c r="B109" s="13" t="n"/>
      <c r="C109" s="13" t="n"/>
      <c r="D109" s="24" t="n"/>
      <c r="E109" s="8" t="n"/>
      <c r="F109" s="19">
        <f>IF($A109="","",IF(OR($D109="",$E109=""),"",$D109*$E109))</f>
        <v/>
      </c>
      <c r="G109" s="19">
        <f>IF($A109="","",IFERROR(AVERAGEIFS($D$5:$D$204,$B$5:$B$204,$B109),""))</f>
        <v/>
      </c>
      <c r="H109" s="18">
        <f>IF($A109="","",IFERROR($D109/$G109,""))</f>
        <v/>
      </c>
      <c r="I109" s="16">
        <f>IF($A109="","",IFERROR($H109-1,""))</f>
        <v/>
      </c>
      <c r="J109" s="19">
        <f>IF($A109="","",IF(OR($G109="",$E109=""),"",$G109*$E109))</f>
        <v/>
      </c>
      <c r="K109" s="17">
        <f>IF($A109="","",COUNTIFS($B$5:$B$204,$B109))</f>
        <v/>
      </c>
      <c r="L109" s="22" t="n"/>
      <c r="M109" s="13" t="n"/>
    </row>
    <row r="110">
      <c r="A110" s="13" t="n"/>
      <c r="B110" s="13" t="n"/>
      <c r="C110" s="13" t="n"/>
      <c r="D110" s="24" t="n"/>
      <c r="E110" s="8" t="n"/>
      <c r="F110" s="19">
        <f>IF($A110="","",IF(OR($D110="",$E110=""),"",$D110*$E110))</f>
        <v/>
      </c>
      <c r="G110" s="19">
        <f>IF($A110="","",IFERROR(AVERAGEIFS($D$5:$D$204,$B$5:$B$204,$B110),""))</f>
        <v/>
      </c>
      <c r="H110" s="18">
        <f>IF($A110="","",IFERROR($D110/$G110,""))</f>
        <v/>
      </c>
      <c r="I110" s="16">
        <f>IF($A110="","",IFERROR($H110-1,""))</f>
        <v/>
      </c>
      <c r="J110" s="19">
        <f>IF($A110="","",IF(OR($G110="",$E110=""),"",$G110*$E110))</f>
        <v/>
      </c>
      <c r="K110" s="17">
        <f>IF($A110="","",COUNTIFS($B$5:$B$204,$B110))</f>
        <v/>
      </c>
      <c r="L110" s="22" t="n"/>
      <c r="M110" s="13" t="n"/>
    </row>
    <row r="111">
      <c r="A111" s="13" t="n"/>
      <c r="B111" s="13" t="n"/>
      <c r="C111" s="13" t="n"/>
      <c r="D111" s="24" t="n"/>
      <c r="E111" s="8" t="n"/>
      <c r="F111" s="19">
        <f>IF($A111="","",IF(OR($D111="",$E111=""),"",$D111*$E111))</f>
        <v/>
      </c>
      <c r="G111" s="19">
        <f>IF($A111="","",IFERROR(AVERAGEIFS($D$5:$D$204,$B$5:$B$204,$B111),""))</f>
        <v/>
      </c>
      <c r="H111" s="18">
        <f>IF($A111="","",IFERROR($D111/$G111,""))</f>
        <v/>
      </c>
      <c r="I111" s="16">
        <f>IF($A111="","",IFERROR($H111-1,""))</f>
        <v/>
      </c>
      <c r="J111" s="19">
        <f>IF($A111="","",IF(OR($G111="",$E111=""),"",$G111*$E111))</f>
        <v/>
      </c>
      <c r="K111" s="17">
        <f>IF($A111="","",COUNTIFS($B$5:$B$204,$B111))</f>
        <v/>
      </c>
      <c r="L111" s="22" t="n"/>
      <c r="M111" s="13" t="n"/>
    </row>
    <row r="112">
      <c r="A112" s="13" t="n"/>
      <c r="B112" s="13" t="n"/>
      <c r="C112" s="13" t="n"/>
      <c r="D112" s="24" t="n"/>
      <c r="E112" s="8" t="n"/>
      <c r="F112" s="19">
        <f>IF($A112="","",IF(OR($D112="",$E112=""),"",$D112*$E112))</f>
        <v/>
      </c>
      <c r="G112" s="19">
        <f>IF($A112="","",IFERROR(AVERAGEIFS($D$5:$D$204,$B$5:$B$204,$B112),""))</f>
        <v/>
      </c>
      <c r="H112" s="18">
        <f>IF($A112="","",IFERROR($D112/$G112,""))</f>
        <v/>
      </c>
      <c r="I112" s="16">
        <f>IF($A112="","",IFERROR($H112-1,""))</f>
        <v/>
      </c>
      <c r="J112" s="19">
        <f>IF($A112="","",IF(OR($G112="",$E112=""),"",$G112*$E112))</f>
        <v/>
      </c>
      <c r="K112" s="17">
        <f>IF($A112="","",COUNTIFS($B$5:$B$204,$B112))</f>
        <v/>
      </c>
      <c r="L112" s="22" t="n"/>
      <c r="M112" s="13" t="n"/>
    </row>
    <row r="113">
      <c r="A113" s="13" t="n"/>
      <c r="B113" s="13" t="n"/>
      <c r="C113" s="13" t="n"/>
      <c r="D113" s="24" t="n"/>
      <c r="E113" s="8" t="n"/>
      <c r="F113" s="19">
        <f>IF($A113="","",IF(OR($D113="",$E113=""),"",$D113*$E113))</f>
        <v/>
      </c>
      <c r="G113" s="19">
        <f>IF($A113="","",IFERROR(AVERAGEIFS($D$5:$D$204,$B$5:$B$204,$B113),""))</f>
        <v/>
      </c>
      <c r="H113" s="18">
        <f>IF($A113="","",IFERROR($D113/$G113,""))</f>
        <v/>
      </c>
      <c r="I113" s="16">
        <f>IF($A113="","",IFERROR($H113-1,""))</f>
        <v/>
      </c>
      <c r="J113" s="19">
        <f>IF($A113="","",IF(OR($G113="",$E113=""),"",$G113*$E113))</f>
        <v/>
      </c>
      <c r="K113" s="17">
        <f>IF($A113="","",COUNTIFS($B$5:$B$204,$B113))</f>
        <v/>
      </c>
      <c r="L113" s="22" t="n"/>
      <c r="M113" s="13" t="n"/>
    </row>
    <row r="114">
      <c r="A114" s="13" t="n"/>
      <c r="B114" s="13" t="n"/>
      <c r="C114" s="13" t="n"/>
      <c r="D114" s="24" t="n"/>
      <c r="E114" s="8" t="n"/>
      <c r="F114" s="19">
        <f>IF($A114="","",IF(OR($D114="",$E114=""),"",$D114*$E114))</f>
        <v/>
      </c>
      <c r="G114" s="19">
        <f>IF($A114="","",IFERROR(AVERAGEIFS($D$5:$D$204,$B$5:$B$204,$B114),""))</f>
        <v/>
      </c>
      <c r="H114" s="18">
        <f>IF($A114="","",IFERROR($D114/$G114,""))</f>
        <v/>
      </c>
      <c r="I114" s="16">
        <f>IF($A114="","",IFERROR($H114-1,""))</f>
        <v/>
      </c>
      <c r="J114" s="19">
        <f>IF($A114="","",IF(OR($G114="",$E114=""),"",$G114*$E114))</f>
        <v/>
      </c>
      <c r="K114" s="17">
        <f>IF($A114="","",COUNTIFS($B$5:$B$204,$B114))</f>
        <v/>
      </c>
      <c r="L114" s="22" t="n"/>
      <c r="M114" s="13" t="n"/>
    </row>
    <row r="115">
      <c r="A115" s="13" t="n"/>
      <c r="B115" s="13" t="n"/>
      <c r="C115" s="13" t="n"/>
      <c r="D115" s="24" t="n"/>
      <c r="E115" s="8" t="n"/>
      <c r="F115" s="19">
        <f>IF($A115="","",IF(OR($D115="",$E115=""),"",$D115*$E115))</f>
        <v/>
      </c>
      <c r="G115" s="19">
        <f>IF($A115="","",IFERROR(AVERAGEIFS($D$5:$D$204,$B$5:$B$204,$B115),""))</f>
        <v/>
      </c>
      <c r="H115" s="18">
        <f>IF($A115="","",IFERROR($D115/$G115,""))</f>
        <v/>
      </c>
      <c r="I115" s="16">
        <f>IF($A115="","",IFERROR($H115-1,""))</f>
        <v/>
      </c>
      <c r="J115" s="19">
        <f>IF($A115="","",IF(OR($G115="",$E115=""),"",$G115*$E115))</f>
        <v/>
      </c>
      <c r="K115" s="17">
        <f>IF($A115="","",COUNTIFS($B$5:$B$204,$B115))</f>
        <v/>
      </c>
      <c r="L115" s="22" t="n"/>
      <c r="M115" s="13" t="n"/>
    </row>
    <row r="116">
      <c r="A116" s="13" t="n"/>
      <c r="B116" s="13" t="n"/>
      <c r="C116" s="13" t="n"/>
      <c r="D116" s="24" t="n"/>
      <c r="E116" s="8" t="n"/>
      <c r="F116" s="19">
        <f>IF($A116="","",IF(OR($D116="",$E116=""),"",$D116*$E116))</f>
        <v/>
      </c>
      <c r="G116" s="19">
        <f>IF($A116="","",IFERROR(AVERAGEIFS($D$5:$D$204,$B$5:$B$204,$B116),""))</f>
        <v/>
      </c>
      <c r="H116" s="18">
        <f>IF($A116="","",IFERROR($D116/$G116,""))</f>
        <v/>
      </c>
      <c r="I116" s="16">
        <f>IF($A116="","",IFERROR($H116-1,""))</f>
        <v/>
      </c>
      <c r="J116" s="19">
        <f>IF($A116="","",IF(OR($G116="",$E116=""),"",$G116*$E116))</f>
        <v/>
      </c>
      <c r="K116" s="17">
        <f>IF($A116="","",COUNTIFS($B$5:$B$204,$B116))</f>
        <v/>
      </c>
      <c r="L116" s="22" t="n"/>
      <c r="M116" s="13" t="n"/>
    </row>
    <row r="117">
      <c r="A117" s="13" t="n"/>
      <c r="B117" s="13" t="n"/>
      <c r="C117" s="13" t="n"/>
      <c r="D117" s="24" t="n"/>
      <c r="E117" s="8" t="n"/>
      <c r="F117" s="19">
        <f>IF($A117="","",IF(OR($D117="",$E117=""),"",$D117*$E117))</f>
        <v/>
      </c>
      <c r="G117" s="19">
        <f>IF($A117="","",IFERROR(AVERAGEIFS($D$5:$D$204,$B$5:$B$204,$B117),""))</f>
        <v/>
      </c>
      <c r="H117" s="18">
        <f>IF($A117="","",IFERROR($D117/$G117,""))</f>
        <v/>
      </c>
      <c r="I117" s="16">
        <f>IF($A117="","",IFERROR($H117-1,""))</f>
        <v/>
      </c>
      <c r="J117" s="19">
        <f>IF($A117="","",IF(OR($G117="",$E117=""),"",$G117*$E117))</f>
        <v/>
      </c>
      <c r="K117" s="17">
        <f>IF($A117="","",COUNTIFS($B$5:$B$204,$B117))</f>
        <v/>
      </c>
      <c r="L117" s="22" t="n"/>
      <c r="M117" s="13" t="n"/>
    </row>
    <row r="118">
      <c r="A118" s="13" t="n"/>
      <c r="B118" s="13" t="n"/>
      <c r="C118" s="13" t="n"/>
      <c r="D118" s="24" t="n"/>
      <c r="E118" s="8" t="n"/>
      <c r="F118" s="19">
        <f>IF($A118="","",IF(OR($D118="",$E118=""),"",$D118*$E118))</f>
        <v/>
      </c>
      <c r="G118" s="19">
        <f>IF($A118="","",IFERROR(AVERAGEIFS($D$5:$D$204,$B$5:$B$204,$B118),""))</f>
        <v/>
      </c>
      <c r="H118" s="18">
        <f>IF($A118="","",IFERROR($D118/$G118,""))</f>
        <v/>
      </c>
      <c r="I118" s="16">
        <f>IF($A118="","",IFERROR($H118-1,""))</f>
        <v/>
      </c>
      <c r="J118" s="19">
        <f>IF($A118="","",IF(OR($G118="",$E118=""),"",$G118*$E118))</f>
        <v/>
      </c>
      <c r="K118" s="17">
        <f>IF($A118="","",COUNTIFS($B$5:$B$204,$B118))</f>
        <v/>
      </c>
      <c r="L118" s="22" t="n"/>
      <c r="M118" s="13" t="n"/>
    </row>
    <row r="119">
      <c r="A119" s="13" t="n"/>
      <c r="B119" s="13" t="n"/>
      <c r="C119" s="13" t="n"/>
      <c r="D119" s="24" t="n"/>
      <c r="E119" s="8" t="n"/>
      <c r="F119" s="19">
        <f>IF($A119="","",IF(OR($D119="",$E119=""),"",$D119*$E119))</f>
        <v/>
      </c>
      <c r="G119" s="19">
        <f>IF($A119="","",IFERROR(AVERAGEIFS($D$5:$D$204,$B$5:$B$204,$B119),""))</f>
        <v/>
      </c>
      <c r="H119" s="18">
        <f>IF($A119="","",IFERROR($D119/$G119,""))</f>
        <v/>
      </c>
      <c r="I119" s="16">
        <f>IF($A119="","",IFERROR($H119-1,""))</f>
        <v/>
      </c>
      <c r="J119" s="19">
        <f>IF($A119="","",IF(OR($G119="",$E119=""),"",$G119*$E119))</f>
        <v/>
      </c>
      <c r="K119" s="17">
        <f>IF($A119="","",COUNTIFS($B$5:$B$204,$B119))</f>
        <v/>
      </c>
      <c r="L119" s="22" t="n"/>
      <c r="M119" s="13" t="n"/>
    </row>
    <row r="120">
      <c r="A120" s="13" t="n"/>
      <c r="B120" s="13" t="n"/>
      <c r="C120" s="13" t="n"/>
      <c r="D120" s="24" t="n"/>
      <c r="E120" s="8" t="n"/>
      <c r="F120" s="19">
        <f>IF($A120="","",IF(OR($D120="",$E120=""),"",$D120*$E120))</f>
        <v/>
      </c>
      <c r="G120" s="19">
        <f>IF($A120="","",IFERROR(AVERAGEIFS($D$5:$D$204,$B$5:$B$204,$B120),""))</f>
        <v/>
      </c>
      <c r="H120" s="18">
        <f>IF($A120="","",IFERROR($D120/$G120,""))</f>
        <v/>
      </c>
      <c r="I120" s="16">
        <f>IF($A120="","",IFERROR($H120-1,""))</f>
        <v/>
      </c>
      <c r="J120" s="19">
        <f>IF($A120="","",IF(OR($G120="",$E120=""),"",$G120*$E120))</f>
        <v/>
      </c>
      <c r="K120" s="17">
        <f>IF($A120="","",COUNTIFS($B$5:$B$204,$B120))</f>
        <v/>
      </c>
      <c r="L120" s="22" t="n"/>
      <c r="M120" s="13" t="n"/>
    </row>
    <row r="121">
      <c r="A121" s="13" t="n"/>
      <c r="B121" s="13" t="n"/>
      <c r="C121" s="13" t="n"/>
      <c r="D121" s="24" t="n"/>
      <c r="E121" s="8" t="n"/>
      <c r="F121" s="19">
        <f>IF($A121="","",IF(OR($D121="",$E121=""),"",$D121*$E121))</f>
        <v/>
      </c>
      <c r="G121" s="19">
        <f>IF($A121="","",IFERROR(AVERAGEIFS($D$5:$D$204,$B$5:$B$204,$B121),""))</f>
        <v/>
      </c>
      <c r="H121" s="18">
        <f>IF($A121="","",IFERROR($D121/$G121,""))</f>
        <v/>
      </c>
      <c r="I121" s="16">
        <f>IF($A121="","",IFERROR($H121-1,""))</f>
        <v/>
      </c>
      <c r="J121" s="19">
        <f>IF($A121="","",IF(OR($G121="",$E121=""),"",$G121*$E121))</f>
        <v/>
      </c>
      <c r="K121" s="17">
        <f>IF($A121="","",COUNTIFS($B$5:$B$204,$B121))</f>
        <v/>
      </c>
      <c r="L121" s="22" t="n"/>
      <c r="M121" s="13" t="n"/>
    </row>
    <row r="122">
      <c r="A122" s="13" t="n"/>
      <c r="B122" s="13" t="n"/>
      <c r="C122" s="13" t="n"/>
      <c r="D122" s="24" t="n"/>
      <c r="E122" s="8" t="n"/>
      <c r="F122" s="19">
        <f>IF($A122="","",IF(OR($D122="",$E122=""),"",$D122*$E122))</f>
        <v/>
      </c>
      <c r="G122" s="19">
        <f>IF($A122="","",IFERROR(AVERAGEIFS($D$5:$D$204,$B$5:$B$204,$B122),""))</f>
        <v/>
      </c>
      <c r="H122" s="18">
        <f>IF($A122="","",IFERROR($D122/$G122,""))</f>
        <v/>
      </c>
      <c r="I122" s="16">
        <f>IF($A122="","",IFERROR($H122-1,""))</f>
        <v/>
      </c>
      <c r="J122" s="19">
        <f>IF($A122="","",IF(OR($G122="",$E122=""),"",$G122*$E122))</f>
        <v/>
      </c>
      <c r="K122" s="17">
        <f>IF($A122="","",COUNTIFS($B$5:$B$204,$B122))</f>
        <v/>
      </c>
      <c r="L122" s="22" t="n"/>
      <c r="M122" s="13" t="n"/>
    </row>
    <row r="123">
      <c r="A123" s="13" t="n"/>
      <c r="B123" s="13" t="n"/>
      <c r="C123" s="13" t="n"/>
      <c r="D123" s="24" t="n"/>
      <c r="E123" s="8" t="n"/>
      <c r="F123" s="19">
        <f>IF($A123="","",IF(OR($D123="",$E123=""),"",$D123*$E123))</f>
        <v/>
      </c>
      <c r="G123" s="19">
        <f>IF($A123="","",IFERROR(AVERAGEIFS($D$5:$D$204,$B$5:$B$204,$B123),""))</f>
        <v/>
      </c>
      <c r="H123" s="18">
        <f>IF($A123="","",IFERROR($D123/$G123,""))</f>
        <v/>
      </c>
      <c r="I123" s="16">
        <f>IF($A123="","",IFERROR($H123-1,""))</f>
        <v/>
      </c>
      <c r="J123" s="19">
        <f>IF($A123="","",IF(OR($G123="",$E123=""),"",$G123*$E123))</f>
        <v/>
      </c>
      <c r="K123" s="17">
        <f>IF($A123="","",COUNTIFS($B$5:$B$204,$B123))</f>
        <v/>
      </c>
      <c r="L123" s="22" t="n"/>
      <c r="M123" s="13" t="n"/>
    </row>
    <row r="124">
      <c r="A124" s="13" t="n"/>
      <c r="B124" s="13" t="n"/>
      <c r="C124" s="13" t="n"/>
      <c r="D124" s="24" t="n"/>
      <c r="E124" s="8" t="n"/>
      <c r="F124" s="19">
        <f>IF($A124="","",IF(OR($D124="",$E124=""),"",$D124*$E124))</f>
        <v/>
      </c>
      <c r="G124" s="19">
        <f>IF($A124="","",IFERROR(AVERAGEIFS($D$5:$D$204,$B$5:$B$204,$B124),""))</f>
        <v/>
      </c>
      <c r="H124" s="18">
        <f>IF($A124="","",IFERROR($D124/$G124,""))</f>
        <v/>
      </c>
      <c r="I124" s="16">
        <f>IF($A124="","",IFERROR($H124-1,""))</f>
        <v/>
      </c>
      <c r="J124" s="19">
        <f>IF($A124="","",IF(OR($G124="",$E124=""),"",$G124*$E124))</f>
        <v/>
      </c>
      <c r="K124" s="17">
        <f>IF($A124="","",COUNTIFS($B$5:$B$204,$B124))</f>
        <v/>
      </c>
      <c r="L124" s="22" t="n"/>
      <c r="M124" s="13" t="n"/>
    </row>
    <row r="125">
      <c r="A125" s="13" t="n"/>
      <c r="B125" s="13" t="n"/>
      <c r="C125" s="13" t="n"/>
      <c r="D125" s="24" t="n"/>
      <c r="E125" s="8" t="n"/>
      <c r="F125" s="19">
        <f>IF($A125="","",IF(OR($D125="",$E125=""),"",$D125*$E125))</f>
        <v/>
      </c>
      <c r="G125" s="19">
        <f>IF($A125="","",IFERROR(AVERAGEIFS($D$5:$D$204,$B$5:$B$204,$B125),""))</f>
        <v/>
      </c>
      <c r="H125" s="18">
        <f>IF($A125="","",IFERROR($D125/$G125,""))</f>
        <v/>
      </c>
      <c r="I125" s="16">
        <f>IF($A125="","",IFERROR($H125-1,""))</f>
        <v/>
      </c>
      <c r="J125" s="19">
        <f>IF($A125="","",IF(OR($G125="",$E125=""),"",$G125*$E125))</f>
        <v/>
      </c>
      <c r="K125" s="17">
        <f>IF($A125="","",COUNTIFS($B$5:$B$204,$B125))</f>
        <v/>
      </c>
      <c r="L125" s="22" t="n"/>
      <c r="M125" s="13" t="n"/>
    </row>
    <row r="126">
      <c r="A126" s="13" t="n"/>
      <c r="B126" s="13" t="n"/>
      <c r="C126" s="13" t="n"/>
      <c r="D126" s="24" t="n"/>
      <c r="E126" s="8" t="n"/>
      <c r="F126" s="19">
        <f>IF($A126="","",IF(OR($D126="",$E126=""),"",$D126*$E126))</f>
        <v/>
      </c>
      <c r="G126" s="19">
        <f>IF($A126="","",IFERROR(AVERAGEIFS($D$5:$D$204,$B$5:$B$204,$B126),""))</f>
        <v/>
      </c>
      <c r="H126" s="18">
        <f>IF($A126="","",IFERROR($D126/$G126,""))</f>
        <v/>
      </c>
      <c r="I126" s="16">
        <f>IF($A126="","",IFERROR($H126-1,""))</f>
        <v/>
      </c>
      <c r="J126" s="19">
        <f>IF($A126="","",IF(OR($G126="",$E126=""),"",$G126*$E126))</f>
        <v/>
      </c>
      <c r="K126" s="17">
        <f>IF($A126="","",COUNTIFS($B$5:$B$204,$B126))</f>
        <v/>
      </c>
      <c r="L126" s="22" t="n"/>
      <c r="M126" s="13" t="n"/>
    </row>
    <row r="127">
      <c r="A127" s="13" t="n"/>
      <c r="B127" s="13" t="n"/>
      <c r="C127" s="13" t="n"/>
      <c r="D127" s="24" t="n"/>
      <c r="E127" s="8" t="n"/>
      <c r="F127" s="19">
        <f>IF($A127="","",IF(OR($D127="",$E127=""),"",$D127*$E127))</f>
        <v/>
      </c>
      <c r="G127" s="19">
        <f>IF($A127="","",IFERROR(AVERAGEIFS($D$5:$D$204,$B$5:$B$204,$B127),""))</f>
        <v/>
      </c>
      <c r="H127" s="18">
        <f>IF($A127="","",IFERROR($D127/$G127,""))</f>
        <v/>
      </c>
      <c r="I127" s="16">
        <f>IF($A127="","",IFERROR($H127-1,""))</f>
        <v/>
      </c>
      <c r="J127" s="19">
        <f>IF($A127="","",IF(OR($G127="",$E127=""),"",$G127*$E127))</f>
        <v/>
      </c>
      <c r="K127" s="17">
        <f>IF($A127="","",COUNTIFS($B$5:$B$204,$B127))</f>
        <v/>
      </c>
      <c r="L127" s="22" t="n"/>
      <c r="M127" s="13" t="n"/>
    </row>
    <row r="128">
      <c r="A128" s="13" t="n"/>
      <c r="B128" s="13" t="n"/>
      <c r="C128" s="13" t="n"/>
      <c r="D128" s="24" t="n"/>
      <c r="E128" s="8" t="n"/>
      <c r="F128" s="19">
        <f>IF($A128="","",IF(OR($D128="",$E128=""),"",$D128*$E128))</f>
        <v/>
      </c>
      <c r="G128" s="19">
        <f>IF($A128="","",IFERROR(AVERAGEIFS($D$5:$D$204,$B$5:$B$204,$B128),""))</f>
        <v/>
      </c>
      <c r="H128" s="18">
        <f>IF($A128="","",IFERROR($D128/$G128,""))</f>
        <v/>
      </c>
      <c r="I128" s="16">
        <f>IF($A128="","",IFERROR($H128-1,""))</f>
        <v/>
      </c>
      <c r="J128" s="19">
        <f>IF($A128="","",IF(OR($G128="",$E128=""),"",$G128*$E128))</f>
        <v/>
      </c>
      <c r="K128" s="17">
        <f>IF($A128="","",COUNTIFS($B$5:$B$204,$B128))</f>
        <v/>
      </c>
      <c r="L128" s="22" t="n"/>
      <c r="M128" s="13" t="n"/>
    </row>
    <row r="129">
      <c r="A129" s="13" t="n"/>
      <c r="B129" s="13" t="n"/>
      <c r="C129" s="13" t="n"/>
      <c r="D129" s="24" t="n"/>
      <c r="E129" s="8" t="n"/>
      <c r="F129" s="19">
        <f>IF($A129="","",IF(OR($D129="",$E129=""),"",$D129*$E129))</f>
        <v/>
      </c>
      <c r="G129" s="19">
        <f>IF($A129="","",IFERROR(AVERAGEIFS($D$5:$D$204,$B$5:$B$204,$B129),""))</f>
        <v/>
      </c>
      <c r="H129" s="18">
        <f>IF($A129="","",IFERROR($D129/$G129,""))</f>
        <v/>
      </c>
      <c r="I129" s="16">
        <f>IF($A129="","",IFERROR($H129-1,""))</f>
        <v/>
      </c>
      <c r="J129" s="19">
        <f>IF($A129="","",IF(OR($G129="",$E129=""),"",$G129*$E129))</f>
        <v/>
      </c>
      <c r="K129" s="17">
        <f>IF($A129="","",COUNTIFS($B$5:$B$204,$B129))</f>
        <v/>
      </c>
      <c r="L129" s="22" t="n"/>
      <c r="M129" s="13" t="n"/>
    </row>
    <row r="130">
      <c r="A130" s="13" t="n"/>
      <c r="B130" s="13" t="n"/>
      <c r="C130" s="13" t="n"/>
      <c r="D130" s="24" t="n"/>
      <c r="E130" s="8" t="n"/>
      <c r="F130" s="19">
        <f>IF($A130="","",IF(OR($D130="",$E130=""),"",$D130*$E130))</f>
        <v/>
      </c>
      <c r="G130" s="19">
        <f>IF($A130="","",IFERROR(AVERAGEIFS($D$5:$D$204,$B$5:$B$204,$B130),""))</f>
        <v/>
      </c>
      <c r="H130" s="18">
        <f>IF($A130="","",IFERROR($D130/$G130,""))</f>
        <v/>
      </c>
      <c r="I130" s="16">
        <f>IF($A130="","",IFERROR($H130-1,""))</f>
        <v/>
      </c>
      <c r="J130" s="19">
        <f>IF($A130="","",IF(OR($G130="",$E130=""),"",$G130*$E130))</f>
        <v/>
      </c>
      <c r="K130" s="17">
        <f>IF($A130="","",COUNTIFS($B$5:$B$204,$B130))</f>
        <v/>
      </c>
      <c r="L130" s="22" t="n"/>
      <c r="M130" s="13" t="n"/>
    </row>
    <row r="131">
      <c r="A131" s="13" t="n"/>
      <c r="B131" s="13" t="n"/>
      <c r="C131" s="13" t="n"/>
      <c r="D131" s="24" t="n"/>
      <c r="E131" s="8" t="n"/>
      <c r="F131" s="19">
        <f>IF($A131="","",IF(OR($D131="",$E131=""),"",$D131*$E131))</f>
        <v/>
      </c>
      <c r="G131" s="19">
        <f>IF($A131="","",IFERROR(AVERAGEIFS($D$5:$D$204,$B$5:$B$204,$B131),""))</f>
        <v/>
      </c>
      <c r="H131" s="18">
        <f>IF($A131="","",IFERROR($D131/$G131,""))</f>
        <v/>
      </c>
      <c r="I131" s="16">
        <f>IF($A131="","",IFERROR($H131-1,""))</f>
        <v/>
      </c>
      <c r="J131" s="19">
        <f>IF($A131="","",IF(OR($G131="",$E131=""),"",$G131*$E131))</f>
        <v/>
      </c>
      <c r="K131" s="17">
        <f>IF($A131="","",COUNTIFS($B$5:$B$204,$B131))</f>
        <v/>
      </c>
      <c r="L131" s="22" t="n"/>
      <c r="M131" s="13" t="n"/>
    </row>
    <row r="132">
      <c r="A132" s="13" t="n"/>
      <c r="B132" s="13" t="n"/>
      <c r="C132" s="13" t="n"/>
      <c r="D132" s="24" t="n"/>
      <c r="E132" s="8" t="n"/>
      <c r="F132" s="19">
        <f>IF($A132="","",IF(OR($D132="",$E132=""),"",$D132*$E132))</f>
        <v/>
      </c>
      <c r="G132" s="19">
        <f>IF($A132="","",IFERROR(AVERAGEIFS($D$5:$D$204,$B$5:$B$204,$B132),""))</f>
        <v/>
      </c>
      <c r="H132" s="18">
        <f>IF($A132="","",IFERROR($D132/$G132,""))</f>
        <v/>
      </c>
      <c r="I132" s="16">
        <f>IF($A132="","",IFERROR($H132-1,""))</f>
        <v/>
      </c>
      <c r="J132" s="19">
        <f>IF($A132="","",IF(OR($G132="",$E132=""),"",$G132*$E132))</f>
        <v/>
      </c>
      <c r="K132" s="17">
        <f>IF($A132="","",COUNTIFS($B$5:$B$204,$B132))</f>
        <v/>
      </c>
      <c r="L132" s="22" t="n"/>
      <c r="M132" s="13" t="n"/>
    </row>
    <row r="133">
      <c r="A133" s="13" t="n"/>
      <c r="B133" s="13" t="n"/>
      <c r="C133" s="13" t="n"/>
      <c r="D133" s="24" t="n"/>
      <c r="E133" s="8" t="n"/>
      <c r="F133" s="19">
        <f>IF($A133="","",IF(OR($D133="",$E133=""),"",$D133*$E133))</f>
        <v/>
      </c>
      <c r="G133" s="19">
        <f>IF($A133="","",IFERROR(AVERAGEIFS($D$5:$D$204,$B$5:$B$204,$B133),""))</f>
        <v/>
      </c>
      <c r="H133" s="18">
        <f>IF($A133="","",IFERROR($D133/$G133,""))</f>
        <v/>
      </c>
      <c r="I133" s="16">
        <f>IF($A133="","",IFERROR($H133-1,""))</f>
        <v/>
      </c>
      <c r="J133" s="19">
        <f>IF($A133="","",IF(OR($G133="",$E133=""),"",$G133*$E133))</f>
        <v/>
      </c>
      <c r="K133" s="17">
        <f>IF($A133="","",COUNTIFS($B$5:$B$204,$B133))</f>
        <v/>
      </c>
      <c r="L133" s="22" t="n"/>
      <c r="M133" s="13" t="n"/>
    </row>
    <row r="134">
      <c r="A134" s="13" t="n"/>
      <c r="B134" s="13" t="n"/>
      <c r="C134" s="13" t="n"/>
      <c r="D134" s="24" t="n"/>
      <c r="E134" s="8" t="n"/>
      <c r="F134" s="19">
        <f>IF($A134="","",IF(OR($D134="",$E134=""),"",$D134*$E134))</f>
        <v/>
      </c>
      <c r="G134" s="19">
        <f>IF($A134="","",IFERROR(AVERAGEIFS($D$5:$D$204,$B$5:$B$204,$B134),""))</f>
        <v/>
      </c>
      <c r="H134" s="18">
        <f>IF($A134="","",IFERROR($D134/$G134,""))</f>
        <v/>
      </c>
      <c r="I134" s="16">
        <f>IF($A134="","",IFERROR($H134-1,""))</f>
        <v/>
      </c>
      <c r="J134" s="19">
        <f>IF($A134="","",IF(OR($G134="",$E134=""),"",$G134*$E134))</f>
        <v/>
      </c>
      <c r="K134" s="17">
        <f>IF($A134="","",COUNTIFS($B$5:$B$204,$B134))</f>
        <v/>
      </c>
      <c r="L134" s="22" t="n"/>
      <c r="M134" s="13" t="n"/>
    </row>
    <row r="135">
      <c r="A135" s="13" t="n"/>
      <c r="B135" s="13" t="n"/>
      <c r="C135" s="13" t="n"/>
      <c r="D135" s="24" t="n"/>
      <c r="E135" s="8" t="n"/>
      <c r="F135" s="19">
        <f>IF($A135="","",IF(OR($D135="",$E135=""),"",$D135*$E135))</f>
        <v/>
      </c>
      <c r="G135" s="19">
        <f>IF($A135="","",IFERROR(AVERAGEIFS($D$5:$D$204,$B$5:$B$204,$B135),""))</f>
        <v/>
      </c>
      <c r="H135" s="18">
        <f>IF($A135="","",IFERROR($D135/$G135,""))</f>
        <v/>
      </c>
      <c r="I135" s="16">
        <f>IF($A135="","",IFERROR($H135-1,""))</f>
        <v/>
      </c>
      <c r="J135" s="19">
        <f>IF($A135="","",IF(OR($G135="",$E135=""),"",$G135*$E135))</f>
        <v/>
      </c>
      <c r="K135" s="17">
        <f>IF($A135="","",COUNTIFS($B$5:$B$204,$B135))</f>
        <v/>
      </c>
      <c r="L135" s="22" t="n"/>
      <c r="M135" s="13" t="n"/>
    </row>
    <row r="136">
      <c r="A136" s="13" t="n"/>
      <c r="B136" s="13" t="n"/>
      <c r="C136" s="13" t="n"/>
      <c r="D136" s="24" t="n"/>
      <c r="E136" s="8" t="n"/>
      <c r="F136" s="19">
        <f>IF($A136="","",IF(OR($D136="",$E136=""),"",$D136*$E136))</f>
        <v/>
      </c>
      <c r="G136" s="19">
        <f>IF($A136="","",IFERROR(AVERAGEIFS($D$5:$D$204,$B$5:$B$204,$B136),""))</f>
        <v/>
      </c>
      <c r="H136" s="18">
        <f>IF($A136="","",IFERROR($D136/$G136,""))</f>
        <v/>
      </c>
      <c r="I136" s="16">
        <f>IF($A136="","",IFERROR($H136-1,""))</f>
        <v/>
      </c>
      <c r="J136" s="19">
        <f>IF($A136="","",IF(OR($G136="",$E136=""),"",$G136*$E136))</f>
        <v/>
      </c>
      <c r="K136" s="17">
        <f>IF($A136="","",COUNTIFS($B$5:$B$204,$B136))</f>
        <v/>
      </c>
      <c r="L136" s="22" t="n"/>
      <c r="M136" s="13" t="n"/>
    </row>
    <row r="137">
      <c r="A137" s="13" t="n"/>
      <c r="B137" s="13" t="n"/>
      <c r="C137" s="13" t="n"/>
      <c r="D137" s="24" t="n"/>
      <c r="E137" s="8" t="n"/>
      <c r="F137" s="19">
        <f>IF($A137="","",IF(OR($D137="",$E137=""),"",$D137*$E137))</f>
        <v/>
      </c>
      <c r="G137" s="19">
        <f>IF($A137="","",IFERROR(AVERAGEIFS($D$5:$D$204,$B$5:$B$204,$B137),""))</f>
        <v/>
      </c>
      <c r="H137" s="18">
        <f>IF($A137="","",IFERROR($D137/$G137,""))</f>
        <v/>
      </c>
      <c r="I137" s="16">
        <f>IF($A137="","",IFERROR($H137-1,""))</f>
        <v/>
      </c>
      <c r="J137" s="19">
        <f>IF($A137="","",IF(OR($G137="",$E137=""),"",$G137*$E137))</f>
        <v/>
      </c>
      <c r="K137" s="17">
        <f>IF($A137="","",COUNTIFS($B$5:$B$204,$B137))</f>
        <v/>
      </c>
      <c r="L137" s="22" t="n"/>
      <c r="M137" s="13" t="n"/>
    </row>
    <row r="138">
      <c r="A138" s="13" t="n"/>
      <c r="B138" s="13" t="n"/>
      <c r="C138" s="13" t="n"/>
      <c r="D138" s="24" t="n"/>
      <c r="E138" s="8" t="n"/>
      <c r="F138" s="19">
        <f>IF($A138="","",IF(OR($D138="",$E138=""),"",$D138*$E138))</f>
        <v/>
      </c>
      <c r="G138" s="19">
        <f>IF($A138="","",IFERROR(AVERAGEIFS($D$5:$D$204,$B$5:$B$204,$B138),""))</f>
        <v/>
      </c>
      <c r="H138" s="18">
        <f>IF($A138="","",IFERROR($D138/$G138,""))</f>
        <v/>
      </c>
      <c r="I138" s="16">
        <f>IF($A138="","",IFERROR($H138-1,""))</f>
        <v/>
      </c>
      <c r="J138" s="19">
        <f>IF($A138="","",IF(OR($G138="",$E138=""),"",$G138*$E138))</f>
        <v/>
      </c>
      <c r="K138" s="17">
        <f>IF($A138="","",COUNTIFS($B$5:$B$204,$B138))</f>
        <v/>
      </c>
      <c r="L138" s="22" t="n"/>
      <c r="M138" s="13" t="n"/>
    </row>
    <row r="139">
      <c r="A139" s="13" t="n"/>
      <c r="B139" s="13" t="n"/>
      <c r="C139" s="13" t="n"/>
      <c r="D139" s="24" t="n"/>
      <c r="E139" s="8" t="n"/>
      <c r="F139" s="19">
        <f>IF($A139="","",IF(OR($D139="",$E139=""),"",$D139*$E139))</f>
        <v/>
      </c>
      <c r="G139" s="19">
        <f>IF($A139="","",IFERROR(AVERAGEIFS($D$5:$D$204,$B$5:$B$204,$B139),""))</f>
        <v/>
      </c>
      <c r="H139" s="18">
        <f>IF($A139="","",IFERROR($D139/$G139,""))</f>
        <v/>
      </c>
      <c r="I139" s="16">
        <f>IF($A139="","",IFERROR($H139-1,""))</f>
        <v/>
      </c>
      <c r="J139" s="19">
        <f>IF($A139="","",IF(OR($G139="",$E139=""),"",$G139*$E139))</f>
        <v/>
      </c>
      <c r="K139" s="17">
        <f>IF($A139="","",COUNTIFS($B$5:$B$204,$B139))</f>
        <v/>
      </c>
      <c r="L139" s="22" t="n"/>
      <c r="M139" s="13" t="n"/>
    </row>
    <row r="140">
      <c r="A140" s="13" t="n"/>
      <c r="B140" s="13" t="n"/>
      <c r="C140" s="13" t="n"/>
      <c r="D140" s="24" t="n"/>
      <c r="E140" s="8" t="n"/>
      <c r="F140" s="19">
        <f>IF($A140="","",IF(OR($D140="",$E140=""),"",$D140*$E140))</f>
        <v/>
      </c>
      <c r="G140" s="19">
        <f>IF($A140="","",IFERROR(AVERAGEIFS($D$5:$D$204,$B$5:$B$204,$B140),""))</f>
        <v/>
      </c>
      <c r="H140" s="18">
        <f>IF($A140="","",IFERROR($D140/$G140,""))</f>
        <v/>
      </c>
      <c r="I140" s="16">
        <f>IF($A140="","",IFERROR($H140-1,""))</f>
        <v/>
      </c>
      <c r="J140" s="19">
        <f>IF($A140="","",IF(OR($G140="",$E140=""),"",$G140*$E140))</f>
        <v/>
      </c>
      <c r="K140" s="17">
        <f>IF($A140="","",COUNTIFS($B$5:$B$204,$B140))</f>
        <v/>
      </c>
      <c r="L140" s="22" t="n"/>
      <c r="M140" s="13" t="n"/>
    </row>
    <row r="141">
      <c r="A141" s="13" t="n"/>
      <c r="B141" s="13" t="n"/>
      <c r="C141" s="13" t="n"/>
      <c r="D141" s="24" t="n"/>
      <c r="E141" s="8" t="n"/>
      <c r="F141" s="19">
        <f>IF($A141="","",IF(OR($D141="",$E141=""),"",$D141*$E141))</f>
        <v/>
      </c>
      <c r="G141" s="19">
        <f>IF($A141="","",IFERROR(AVERAGEIFS($D$5:$D$204,$B$5:$B$204,$B141),""))</f>
        <v/>
      </c>
      <c r="H141" s="18">
        <f>IF($A141="","",IFERROR($D141/$G141,""))</f>
        <v/>
      </c>
      <c r="I141" s="16">
        <f>IF($A141="","",IFERROR($H141-1,""))</f>
        <v/>
      </c>
      <c r="J141" s="19">
        <f>IF($A141="","",IF(OR($G141="",$E141=""),"",$G141*$E141))</f>
        <v/>
      </c>
      <c r="K141" s="17">
        <f>IF($A141="","",COUNTIFS($B$5:$B$204,$B141))</f>
        <v/>
      </c>
      <c r="L141" s="22" t="n"/>
      <c r="M141" s="13" t="n"/>
    </row>
    <row r="142">
      <c r="A142" s="13" t="n"/>
      <c r="B142" s="13" t="n"/>
      <c r="C142" s="13" t="n"/>
      <c r="D142" s="24" t="n"/>
      <c r="E142" s="8" t="n"/>
      <c r="F142" s="19">
        <f>IF($A142="","",IF(OR($D142="",$E142=""),"",$D142*$E142))</f>
        <v/>
      </c>
      <c r="G142" s="19">
        <f>IF($A142="","",IFERROR(AVERAGEIFS($D$5:$D$204,$B$5:$B$204,$B142),""))</f>
        <v/>
      </c>
      <c r="H142" s="18">
        <f>IF($A142="","",IFERROR($D142/$G142,""))</f>
        <v/>
      </c>
      <c r="I142" s="16">
        <f>IF($A142="","",IFERROR($H142-1,""))</f>
        <v/>
      </c>
      <c r="J142" s="19">
        <f>IF($A142="","",IF(OR($G142="",$E142=""),"",$G142*$E142))</f>
        <v/>
      </c>
      <c r="K142" s="17">
        <f>IF($A142="","",COUNTIFS($B$5:$B$204,$B142))</f>
        <v/>
      </c>
      <c r="L142" s="22" t="n"/>
      <c r="M142" s="13" t="n"/>
    </row>
    <row r="143">
      <c r="A143" s="13" t="n"/>
      <c r="B143" s="13" t="n"/>
      <c r="C143" s="13" t="n"/>
      <c r="D143" s="24" t="n"/>
      <c r="E143" s="8" t="n"/>
      <c r="F143" s="19">
        <f>IF($A143="","",IF(OR($D143="",$E143=""),"",$D143*$E143))</f>
        <v/>
      </c>
      <c r="G143" s="19">
        <f>IF($A143="","",IFERROR(AVERAGEIFS($D$5:$D$204,$B$5:$B$204,$B143),""))</f>
        <v/>
      </c>
      <c r="H143" s="18">
        <f>IF($A143="","",IFERROR($D143/$G143,""))</f>
        <v/>
      </c>
      <c r="I143" s="16">
        <f>IF($A143="","",IFERROR($H143-1,""))</f>
        <v/>
      </c>
      <c r="J143" s="19">
        <f>IF($A143="","",IF(OR($G143="",$E143=""),"",$G143*$E143))</f>
        <v/>
      </c>
      <c r="K143" s="17">
        <f>IF($A143="","",COUNTIFS($B$5:$B$204,$B143))</f>
        <v/>
      </c>
      <c r="L143" s="22" t="n"/>
      <c r="M143" s="13" t="n"/>
    </row>
    <row r="144">
      <c r="A144" s="13" t="n"/>
      <c r="B144" s="13" t="n"/>
      <c r="C144" s="13" t="n"/>
      <c r="D144" s="24" t="n"/>
      <c r="E144" s="8" t="n"/>
      <c r="F144" s="19">
        <f>IF($A144="","",IF(OR($D144="",$E144=""),"",$D144*$E144))</f>
        <v/>
      </c>
      <c r="G144" s="19">
        <f>IF($A144="","",IFERROR(AVERAGEIFS($D$5:$D$204,$B$5:$B$204,$B144),""))</f>
        <v/>
      </c>
      <c r="H144" s="18">
        <f>IF($A144="","",IFERROR($D144/$G144,""))</f>
        <v/>
      </c>
      <c r="I144" s="16">
        <f>IF($A144="","",IFERROR($H144-1,""))</f>
        <v/>
      </c>
      <c r="J144" s="19">
        <f>IF($A144="","",IF(OR($G144="",$E144=""),"",$G144*$E144))</f>
        <v/>
      </c>
      <c r="K144" s="17">
        <f>IF($A144="","",COUNTIFS($B$5:$B$204,$B144))</f>
        <v/>
      </c>
      <c r="L144" s="22" t="n"/>
      <c r="M144" s="13" t="n"/>
    </row>
    <row r="145">
      <c r="A145" s="13" t="n"/>
      <c r="B145" s="13" t="n"/>
      <c r="C145" s="13" t="n"/>
      <c r="D145" s="24" t="n"/>
      <c r="E145" s="8" t="n"/>
      <c r="F145" s="19">
        <f>IF($A145="","",IF(OR($D145="",$E145=""),"",$D145*$E145))</f>
        <v/>
      </c>
      <c r="G145" s="19">
        <f>IF($A145="","",IFERROR(AVERAGEIFS($D$5:$D$204,$B$5:$B$204,$B145),""))</f>
        <v/>
      </c>
      <c r="H145" s="18">
        <f>IF($A145="","",IFERROR($D145/$G145,""))</f>
        <v/>
      </c>
      <c r="I145" s="16">
        <f>IF($A145="","",IFERROR($H145-1,""))</f>
        <v/>
      </c>
      <c r="J145" s="19">
        <f>IF($A145="","",IF(OR($G145="",$E145=""),"",$G145*$E145))</f>
        <v/>
      </c>
      <c r="K145" s="17">
        <f>IF($A145="","",COUNTIFS($B$5:$B$204,$B145))</f>
        <v/>
      </c>
      <c r="L145" s="22" t="n"/>
      <c r="M145" s="13" t="n"/>
    </row>
    <row r="146">
      <c r="A146" s="13" t="n"/>
      <c r="B146" s="13" t="n"/>
      <c r="C146" s="13" t="n"/>
      <c r="D146" s="24" t="n"/>
      <c r="E146" s="8" t="n"/>
      <c r="F146" s="19">
        <f>IF($A146="","",IF(OR($D146="",$E146=""),"",$D146*$E146))</f>
        <v/>
      </c>
      <c r="G146" s="19">
        <f>IF($A146="","",IFERROR(AVERAGEIFS($D$5:$D$204,$B$5:$B$204,$B146),""))</f>
        <v/>
      </c>
      <c r="H146" s="18">
        <f>IF($A146="","",IFERROR($D146/$G146,""))</f>
        <v/>
      </c>
      <c r="I146" s="16">
        <f>IF($A146="","",IFERROR($H146-1,""))</f>
        <v/>
      </c>
      <c r="J146" s="19">
        <f>IF($A146="","",IF(OR($G146="",$E146=""),"",$G146*$E146))</f>
        <v/>
      </c>
      <c r="K146" s="17">
        <f>IF($A146="","",COUNTIFS($B$5:$B$204,$B146))</f>
        <v/>
      </c>
      <c r="L146" s="22" t="n"/>
      <c r="M146" s="13" t="n"/>
    </row>
    <row r="147">
      <c r="A147" s="13" t="n"/>
      <c r="B147" s="13" t="n"/>
      <c r="C147" s="13" t="n"/>
      <c r="D147" s="24" t="n"/>
      <c r="E147" s="8" t="n"/>
      <c r="F147" s="19">
        <f>IF($A147="","",IF(OR($D147="",$E147=""),"",$D147*$E147))</f>
        <v/>
      </c>
      <c r="G147" s="19">
        <f>IF($A147="","",IFERROR(AVERAGEIFS($D$5:$D$204,$B$5:$B$204,$B147),""))</f>
        <v/>
      </c>
      <c r="H147" s="18">
        <f>IF($A147="","",IFERROR($D147/$G147,""))</f>
        <v/>
      </c>
      <c r="I147" s="16">
        <f>IF($A147="","",IFERROR($H147-1,""))</f>
        <v/>
      </c>
      <c r="J147" s="19">
        <f>IF($A147="","",IF(OR($G147="",$E147=""),"",$G147*$E147))</f>
        <v/>
      </c>
      <c r="K147" s="17">
        <f>IF($A147="","",COUNTIFS($B$5:$B$204,$B147))</f>
        <v/>
      </c>
      <c r="L147" s="22" t="n"/>
      <c r="M147" s="13" t="n"/>
    </row>
    <row r="148">
      <c r="A148" s="13" t="n"/>
      <c r="B148" s="13" t="n"/>
      <c r="C148" s="13" t="n"/>
      <c r="D148" s="24" t="n"/>
      <c r="E148" s="8" t="n"/>
      <c r="F148" s="19">
        <f>IF($A148="","",IF(OR($D148="",$E148=""),"",$D148*$E148))</f>
        <v/>
      </c>
      <c r="G148" s="19">
        <f>IF($A148="","",IFERROR(AVERAGEIFS($D$5:$D$204,$B$5:$B$204,$B148),""))</f>
        <v/>
      </c>
      <c r="H148" s="18">
        <f>IF($A148="","",IFERROR($D148/$G148,""))</f>
        <v/>
      </c>
      <c r="I148" s="16">
        <f>IF($A148="","",IFERROR($H148-1,""))</f>
        <v/>
      </c>
      <c r="J148" s="19">
        <f>IF($A148="","",IF(OR($G148="",$E148=""),"",$G148*$E148))</f>
        <v/>
      </c>
      <c r="K148" s="17">
        <f>IF($A148="","",COUNTIFS($B$5:$B$204,$B148))</f>
        <v/>
      </c>
      <c r="L148" s="22" t="n"/>
      <c r="M148" s="13" t="n"/>
    </row>
    <row r="149">
      <c r="A149" s="13" t="n"/>
      <c r="B149" s="13" t="n"/>
      <c r="C149" s="13" t="n"/>
      <c r="D149" s="24" t="n"/>
      <c r="E149" s="8" t="n"/>
      <c r="F149" s="19">
        <f>IF($A149="","",IF(OR($D149="",$E149=""),"",$D149*$E149))</f>
        <v/>
      </c>
      <c r="G149" s="19">
        <f>IF($A149="","",IFERROR(AVERAGEIFS($D$5:$D$204,$B$5:$B$204,$B149),""))</f>
        <v/>
      </c>
      <c r="H149" s="18">
        <f>IF($A149="","",IFERROR($D149/$G149,""))</f>
        <v/>
      </c>
      <c r="I149" s="16">
        <f>IF($A149="","",IFERROR($H149-1,""))</f>
        <v/>
      </c>
      <c r="J149" s="19">
        <f>IF($A149="","",IF(OR($G149="",$E149=""),"",$G149*$E149))</f>
        <v/>
      </c>
      <c r="K149" s="17">
        <f>IF($A149="","",COUNTIFS($B$5:$B$204,$B149))</f>
        <v/>
      </c>
      <c r="L149" s="22" t="n"/>
      <c r="M149" s="13" t="n"/>
    </row>
    <row r="150">
      <c r="A150" s="13" t="n"/>
      <c r="B150" s="13" t="n"/>
      <c r="C150" s="13" t="n"/>
      <c r="D150" s="24" t="n"/>
      <c r="E150" s="8" t="n"/>
      <c r="F150" s="19">
        <f>IF($A150="","",IF(OR($D150="",$E150=""),"",$D150*$E150))</f>
        <v/>
      </c>
      <c r="G150" s="19">
        <f>IF($A150="","",IFERROR(AVERAGEIFS($D$5:$D$204,$B$5:$B$204,$B150),""))</f>
        <v/>
      </c>
      <c r="H150" s="18">
        <f>IF($A150="","",IFERROR($D150/$G150,""))</f>
        <v/>
      </c>
      <c r="I150" s="16">
        <f>IF($A150="","",IFERROR($H150-1,""))</f>
        <v/>
      </c>
      <c r="J150" s="19">
        <f>IF($A150="","",IF(OR($G150="",$E150=""),"",$G150*$E150))</f>
        <v/>
      </c>
      <c r="K150" s="17">
        <f>IF($A150="","",COUNTIFS($B$5:$B$204,$B150))</f>
        <v/>
      </c>
      <c r="L150" s="22" t="n"/>
      <c r="M150" s="13" t="n"/>
    </row>
    <row r="151">
      <c r="A151" s="13" t="n"/>
      <c r="B151" s="13" t="n"/>
      <c r="C151" s="13" t="n"/>
      <c r="D151" s="24" t="n"/>
      <c r="E151" s="8" t="n"/>
      <c r="F151" s="19">
        <f>IF($A151="","",IF(OR($D151="",$E151=""),"",$D151*$E151))</f>
        <v/>
      </c>
      <c r="G151" s="19">
        <f>IF($A151="","",IFERROR(AVERAGEIFS($D$5:$D$204,$B$5:$B$204,$B151),""))</f>
        <v/>
      </c>
      <c r="H151" s="18">
        <f>IF($A151="","",IFERROR($D151/$G151,""))</f>
        <v/>
      </c>
      <c r="I151" s="16">
        <f>IF($A151="","",IFERROR($H151-1,""))</f>
        <v/>
      </c>
      <c r="J151" s="19">
        <f>IF($A151="","",IF(OR($G151="",$E151=""),"",$G151*$E151))</f>
        <v/>
      </c>
      <c r="K151" s="17">
        <f>IF($A151="","",COUNTIFS($B$5:$B$204,$B151))</f>
        <v/>
      </c>
      <c r="L151" s="22" t="n"/>
      <c r="M151" s="13" t="n"/>
    </row>
    <row r="152">
      <c r="A152" s="13" t="n"/>
      <c r="B152" s="13" t="n"/>
      <c r="C152" s="13" t="n"/>
      <c r="D152" s="24" t="n"/>
      <c r="E152" s="8" t="n"/>
      <c r="F152" s="19">
        <f>IF($A152="","",IF(OR($D152="",$E152=""),"",$D152*$E152))</f>
        <v/>
      </c>
      <c r="G152" s="19">
        <f>IF($A152="","",IFERROR(AVERAGEIFS($D$5:$D$204,$B$5:$B$204,$B152),""))</f>
        <v/>
      </c>
      <c r="H152" s="18">
        <f>IF($A152="","",IFERROR($D152/$G152,""))</f>
        <v/>
      </c>
      <c r="I152" s="16">
        <f>IF($A152="","",IFERROR($H152-1,""))</f>
        <v/>
      </c>
      <c r="J152" s="19">
        <f>IF($A152="","",IF(OR($G152="",$E152=""),"",$G152*$E152))</f>
        <v/>
      </c>
      <c r="K152" s="17">
        <f>IF($A152="","",COUNTIFS($B$5:$B$204,$B152))</f>
        <v/>
      </c>
      <c r="L152" s="22" t="n"/>
      <c r="M152" s="13" t="n"/>
    </row>
    <row r="153">
      <c r="A153" s="13" t="n"/>
      <c r="B153" s="13" t="n"/>
      <c r="C153" s="13" t="n"/>
      <c r="D153" s="24" t="n"/>
      <c r="E153" s="8" t="n"/>
      <c r="F153" s="19">
        <f>IF($A153="","",IF(OR($D153="",$E153=""),"",$D153*$E153))</f>
        <v/>
      </c>
      <c r="G153" s="19">
        <f>IF($A153="","",IFERROR(AVERAGEIFS($D$5:$D$204,$B$5:$B$204,$B153),""))</f>
        <v/>
      </c>
      <c r="H153" s="18">
        <f>IF($A153="","",IFERROR($D153/$G153,""))</f>
        <v/>
      </c>
      <c r="I153" s="16">
        <f>IF($A153="","",IFERROR($H153-1,""))</f>
        <v/>
      </c>
      <c r="J153" s="19">
        <f>IF($A153="","",IF(OR($G153="",$E153=""),"",$G153*$E153))</f>
        <v/>
      </c>
      <c r="K153" s="17">
        <f>IF($A153="","",COUNTIFS($B$5:$B$204,$B153))</f>
        <v/>
      </c>
      <c r="L153" s="22" t="n"/>
      <c r="M153" s="13" t="n"/>
    </row>
    <row r="154">
      <c r="A154" s="13" t="n"/>
      <c r="B154" s="13" t="n"/>
      <c r="C154" s="13" t="n"/>
      <c r="D154" s="24" t="n"/>
      <c r="E154" s="8" t="n"/>
      <c r="F154" s="19">
        <f>IF($A154="","",IF(OR($D154="",$E154=""),"",$D154*$E154))</f>
        <v/>
      </c>
      <c r="G154" s="19">
        <f>IF($A154="","",IFERROR(AVERAGEIFS($D$5:$D$204,$B$5:$B$204,$B154),""))</f>
        <v/>
      </c>
      <c r="H154" s="18">
        <f>IF($A154="","",IFERROR($D154/$G154,""))</f>
        <v/>
      </c>
      <c r="I154" s="16">
        <f>IF($A154="","",IFERROR($H154-1,""))</f>
        <v/>
      </c>
      <c r="J154" s="19">
        <f>IF($A154="","",IF(OR($G154="",$E154=""),"",$G154*$E154))</f>
        <v/>
      </c>
      <c r="K154" s="17">
        <f>IF($A154="","",COUNTIFS($B$5:$B$204,$B154))</f>
        <v/>
      </c>
      <c r="L154" s="22" t="n"/>
      <c r="M154" s="13" t="n"/>
    </row>
    <row r="155">
      <c r="A155" s="13" t="n"/>
      <c r="B155" s="13" t="n"/>
      <c r="C155" s="13" t="n"/>
      <c r="D155" s="24" t="n"/>
      <c r="E155" s="8" t="n"/>
      <c r="F155" s="19">
        <f>IF($A155="","",IF(OR($D155="",$E155=""),"",$D155*$E155))</f>
        <v/>
      </c>
      <c r="G155" s="19">
        <f>IF($A155="","",IFERROR(AVERAGEIFS($D$5:$D$204,$B$5:$B$204,$B155),""))</f>
        <v/>
      </c>
      <c r="H155" s="18">
        <f>IF($A155="","",IFERROR($D155/$G155,""))</f>
        <v/>
      </c>
      <c r="I155" s="16">
        <f>IF($A155="","",IFERROR($H155-1,""))</f>
        <v/>
      </c>
      <c r="J155" s="19">
        <f>IF($A155="","",IF(OR($G155="",$E155=""),"",$G155*$E155))</f>
        <v/>
      </c>
      <c r="K155" s="17">
        <f>IF($A155="","",COUNTIFS($B$5:$B$204,$B155))</f>
        <v/>
      </c>
      <c r="L155" s="22" t="n"/>
      <c r="M155" s="13" t="n"/>
    </row>
    <row r="156">
      <c r="A156" s="13" t="n"/>
      <c r="B156" s="13" t="n"/>
      <c r="C156" s="13" t="n"/>
      <c r="D156" s="24" t="n"/>
      <c r="E156" s="8" t="n"/>
      <c r="F156" s="19">
        <f>IF($A156="","",IF(OR($D156="",$E156=""),"",$D156*$E156))</f>
        <v/>
      </c>
      <c r="G156" s="19">
        <f>IF($A156="","",IFERROR(AVERAGEIFS($D$5:$D$204,$B$5:$B$204,$B156),""))</f>
        <v/>
      </c>
      <c r="H156" s="18">
        <f>IF($A156="","",IFERROR($D156/$G156,""))</f>
        <v/>
      </c>
      <c r="I156" s="16">
        <f>IF($A156="","",IFERROR($H156-1,""))</f>
        <v/>
      </c>
      <c r="J156" s="19">
        <f>IF($A156="","",IF(OR($G156="",$E156=""),"",$G156*$E156))</f>
        <v/>
      </c>
      <c r="K156" s="17">
        <f>IF($A156="","",COUNTIFS($B$5:$B$204,$B156))</f>
        <v/>
      </c>
      <c r="L156" s="22" t="n"/>
      <c r="M156" s="13" t="n"/>
    </row>
    <row r="157">
      <c r="A157" s="13" t="n"/>
      <c r="B157" s="13" t="n"/>
      <c r="C157" s="13" t="n"/>
      <c r="D157" s="24" t="n"/>
      <c r="E157" s="8" t="n"/>
      <c r="F157" s="19">
        <f>IF($A157="","",IF(OR($D157="",$E157=""),"",$D157*$E157))</f>
        <v/>
      </c>
      <c r="G157" s="19">
        <f>IF($A157="","",IFERROR(AVERAGEIFS($D$5:$D$204,$B$5:$B$204,$B157),""))</f>
        <v/>
      </c>
      <c r="H157" s="18">
        <f>IF($A157="","",IFERROR($D157/$G157,""))</f>
        <v/>
      </c>
      <c r="I157" s="16">
        <f>IF($A157="","",IFERROR($H157-1,""))</f>
        <v/>
      </c>
      <c r="J157" s="19">
        <f>IF($A157="","",IF(OR($G157="",$E157=""),"",$G157*$E157))</f>
        <v/>
      </c>
      <c r="K157" s="17">
        <f>IF($A157="","",COUNTIFS($B$5:$B$204,$B157))</f>
        <v/>
      </c>
      <c r="L157" s="22" t="n"/>
      <c r="M157" s="13" t="n"/>
    </row>
    <row r="158">
      <c r="A158" s="13" t="n"/>
      <c r="B158" s="13" t="n"/>
      <c r="C158" s="13" t="n"/>
      <c r="D158" s="24" t="n"/>
      <c r="E158" s="8" t="n"/>
      <c r="F158" s="19">
        <f>IF($A158="","",IF(OR($D158="",$E158=""),"",$D158*$E158))</f>
        <v/>
      </c>
      <c r="G158" s="19">
        <f>IF($A158="","",IFERROR(AVERAGEIFS($D$5:$D$204,$B$5:$B$204,$B158),""))</f>
        <v/>
      </c>
      <c r="H158" s="18">
        <f>IF($A158="","",IFERROR($D158/$G158,""))</f>
        <v/>
      </c>
      <c r="I158" s="16">
        <f>IF($A158="","",IFERROR($H158-1,""))</f>
        <v/>
      </c>
      <c r="J158" s="19">
        <f>IF($A158="","",IF(OR($G158="",$E158=""),"",$G158*$E158))</f>
        <v/>
      </c>
      <c r="K158" s="17">
        <f>IF($A158="","",COUNTIFS($B$5:$B$204,$B158))</f>
        <v/>
      </c>
      <c r="L158" s="22" t="n"/>
      <c r="M158" s="13" t="n"/>
    </row>
    <row r="159">
      <c r="A159" s="13" t="n"/>
      <c r="B159" s="13" t="n"/>
      <c r="C159" s="13" t="n"/>
      <c r="D159" s="24" t="n"/>
      <c r="E159" s="8" t="n"/>
      <c r="F159" s="19">
        <f>IF($A159="","",IF(OR($D159="",$E159=""),"",$D159*$E159))</f>
        <v/>
      </c>
      <c r="G159" s="19">
        <f>IF($A159="","",IFERROR(AVERAGEIFS($D$5:$D$204,$B$5:$B$204,$B159),""))</f>
        <v/>
      </c>
      <c r="H159" s="18">
        <f>IF($A159="","",IFERROR($D159/$G159,""))</f>
        <v/>
      </c>
      <c r="I159" s="16">
        <f>IF($A159="","",IFERROR($H159-1,""))</f>
        <v/>
      </c>
      <c r="J159" s="19">
        <f>IF($A159="","",IF(OR($G159="",$E159=""),"",$G159*$E159))</f>
        <v/>
      </c>
      <c r="K159" s="17">
        <f>IF($A159="","",COUNTIFS($B$5:$B$204,$B159))</f>
        <v/>
      </c>
      <c r="L159" s="22" t="n"/>
      <c r="M159" s="13" t="n"/>
    </row>
    <row r="160">
      <c r="A160" s="13" t="n"/>
      <c r="B160" s="13" t="n"/>
      <c r="C160" s="13" t="n"/>
      <c r="D160" s="24" t="n"/>
      <c r="E160" s="8" t="n"/>
      <c r="F160" s="19">
        <f>IF($A160="","",IF(OR($D160="",$E160=""),"",$D160*$E160))</f>
        <v/>
      </c>
      <c r="G160" s="19">
        <f>IF($A160="","",IFERROR(AVERAGEIFS($D$5:$D$204,$B$5:$B$204,$B160),""))</f>
        <v/>
      </c>
      <c r="H160" s="18">
        <f>IF($A160="","",IFERROR($D160/$G160,""))</f>
        <v/>
      </c>
      <c r="I160" s="16">
        <f>IF($A160="","",IFERROR($H160-1,""))</f>
        <v/>
      </c>
      <c r="J160" s="19">
        <f>IF($A160="","",IF(OR($G160="",$E160=""),"",$G160*$E160))</f>
        <v/>
      </c>
      <c r="K160" s="17">
        <f>IF($A160="","",COUNTIFS($B$5:$B$204,$B160))</f>
        <v/>
      </c>
      <c r="L160" s="22" t="n"/>
      <c r="M160" s="13" t="n"/>
    </row>
    <row r="161">
      <c r="A161" s="13" t="n"/>
      <c r="B161" s="13" t="n"/>
      <c r="C161" s="13" t="n"/>
      <c r="D161" s="24" t="n"/>
      <c r="E161" s="8" t="n"/>
      <c r="F161" s="19">
        <f>IF($A161="","",IF(OR($D161="",$E161=""),"",$D161*$E161))</f>
        <v/>
      </c>
      <c r="G161" s="19">
        <f>IF($A161="","",IFERROR(AVERAGEIFS($D$5:$D$204,$B$5:$B$204,$B161),""))</f>
        <v/>
      </c>
      <c r="H161" s="18">
        <f>IF($A161="","",IFERROR($D161/$G161,""))</f>
        <v/>
      </c>
      <c r="I161" s="16">
        <f>IF($A161="","",IFERROR($H161-1,""))</f>
        <v/>
      </c>
      <c r="J161" s="19">
        <f>IF($A161="","",IF(OR($G161="",$E161=""),"",$G161*$E161))</f>
        <v/>
      </c>
      <c r="K161" s="17">
        <f>IF($A161="","",COUNTIFS($B$5:$B$204,$B161))</f>
        <v/>
      </c>
      <c r="L161" s="22" t="n"/>
      <c r="M161" s="13" t="n"/>
    </row>
    <row r="162">
      <c r="A162" s="13" t="n"/>
      <c r="B162" s="13" t="n"/>
      <c r="C162" s="13" t="n"/>
      <c r="D162" s="24" t="n"/>
      <c r="E162" s="8" t="n"/>
      <c r="F162" s="19">
        <f>IF($A162="","",IF(OR($D162="",$E162=""),"",$D162*$E162))</f>
        <v/>
      </c>
      <c r="G162" s="19">
        <f>IF($A162="","",IFERROR(AVERAGEIFS($D$5:$D$204,$B$5:$B$204,$B162),""))</f>
        <v/>
      </c>
      <c r="H162" s="18">
        <f>IF($A162="","",IFERROR($D162/$G162,""))</f>
        <v/>
      </c>
      <c r="I162" s="16">
        <f>IF($A162="","",IFERROR($H162-1,""))</f>
        <v/>
      </c>
      <c r="J162" s="19">
        <f>IF($A162="","",IF(OR($G162="",$E162=""),"",$G162*$E162))</f>
        <v/>
      </c>
      <c r="K162" s="17">
        <f>IF($A162="","",COUNTIFS($B$5:$B$204,$B162))</f>
        <v/>
      </c>
      <c r="L162" s="22" t="n"/>
      <c r="M162" s="13" t="n"/>
    </row>
    <row r="163">
      <c r="A163" s="13" t="n"/>
      <c r="B163" s="13" t="n"/>
      <c r="C163" s="13" t="n"/>
      <c r="D163" s="24" t="n"/>
      <c r="E163" s="8" t="n"/>
      <c r="F163" s="19">
        <f>IF($A163="","",IF(OR($D163="",$E163=""),"",$D163*$E163))</f>
        <v/>
      </c>
      <c r="G163" s="19">
        <f>IF($A163="","",IFERROR(AVERAGEIFS($D$5:$D$204,$B$5:$B$204,$B163),""))</f>
        <v/>
      </c>
      <c r="H163" s="18">
        <f>IF($A163="","",IFERROR($D163/$G163,""))</f>
        <v/>
      </c>
      <c r="I163" s="16">
        <f>IF($A163="","",IFERROR($H163-1,""))</f>
        <v/>
      </c>
      <c r="J163" s="19">
        <f>IF($A163="","",IF(OR($G163="",$E163=""),"",$G163*$E163))</f>
        <v/>
      </c>
      <c r="K163" s="17">
        <f>IF($A163="","",COUNTIFS($B$5:$B$204,$B163))</f>
        <v/>
      </c>
      <c r="L163" s="22" t="n"/>
      <c r="M163" s="13" t="n"/>
    </row>
    <row r="164">
      <c r="A164" s="13" t="n"/>
      <c r="B164" s="13" t="n"/>
      <c r="C164" s="13" t="n"/>
      <c r="D164" s="24" t="n"/>
      <c r="E164" s="8" t="n"/>
      <c r="F164" s="19">
        <f>IF($A164="","",IF(OR($D164="",$E164=""),"",$D164*$E164))</f>
        <v/>
      </c>
      <c r="G164" s="19">
        <f>IF($A164="","",IFERROR(AVERAGEIFS($D$5:$D$204,$B$5:$B$204,$B164),""))</f>
        <v/>
      </c>
      <c r="H164" s="18">
        <f>IF($A164="","",IFERROR($D164/$G164,""))</f>
        <v/>
      </c>
      <c r="I164" s="16">
        <f>IF($A164="","",IFERROR($H164-1,""))</f>
        <v/>
      </c>
      <c r="J164" s="19">
        <f>IF($A164="","",IF(OR($G164="",$E164=""),"",$G164*$E164))</f>
        <v/>
      </c>
      <c r="K164" s="17">
        <f>IF($A164="","",COUNTIFS($B$5:$B$204,$B164))</f>
        <v/>
      </c>
      <c r="L164" s="22" t="n"/>
      <c r="M164" s="13" t="n"/>
    </row>
    <row r="165">
      <c r="A165" s="13" t="n"/>
      <c r="B165" s="13" t="n"/>
      <c r="C165" s="13" t="n"/>
      <c r="D165" s="24" t="n"/>
      <c r="E165" s="8" t="n"/>
      <c r="F165" s="19">
        <f>IF($A165="","",IF(OR($D165="",$E165=""),"",$D165*$E165))</f>
        <v/>
      </c>
      <c r="G165" s="19">
        <f>IF($A165="","",IFERROR(AVERAGEIFS($D$5:$D$204,$B$5:$B$204,$B165),""))</f>
        <v/>
      </c>
      <c r="H165" s="18">
        <f>IF($A165="","",IFERROR($D165/$G165,""))</f>
        <v/>
      </c>
      <c r="I165" s="16">
        <f>IF($A165="","",IFERROR($H165-1,""))</f>
        <v/>
      </c>
      <c r="J165" s="19">
        <f>IF($A165="","",IF(OR($G165="",$E165=""),"",$G165*$E165))</f>
        <v/>
      </c>
      <c r="K165" s="17">
        <f>IF($A165="","",COUNTIFS($B$5:$B$204,$B165))</f>
        <v/>
      </c>
      <c r="L165" s="22" t="n"/>
      <c r="M165" s="13" t="n"/>
    </row>
    <row r="166">
      <c r="A166" s="13" t="n"/>
      <c r="B166" s="13" t="n"/>
      <c r="C166" s="13" t="n"/>
      <c r="D166" s="24" t="n"/>
      <c r="E166" s="8" t="n"/>
      <c r="F166" s="19">
        <f>IF($A166="","",IF(OR($D166="",$E166=""),"",$D166*$E166))</f>
        <v/>
      </c>
      <c r="G166" s="19">
        <f>IF($A166="","",IFERROR(AVERAGEIFS($D$5:$D$204,$B$5:$B$204,$B166),""))</f>
        <v/>
      </c>
      <c r="H166" s="18">
        <f>IF($A166="","",IFERROR($D166/$G166,""))</f>
        <v/>
      </c>
      <c r="I166" s="16">
        <f>IF($A166="","",IFERROR($H166-1,""))</f>
        <v/>
      </c>
      <c r="J166" s="19">
        <f>IF($A166="","",IF(OR($G166="",$E166=""),"",$G166*$E166))</f>
        <v/>
      </c>
      <c r="K166" s="17">
        <f>IF($A166="","",COUNTIFS($B$5:$B$204,$B166))</f>
        <v/>
      </c>
      <c r="L166" s="22" t="n"/>
      <c r="M166" s="13" t="n"/>
    </row>
    <row r="167">
      <c r="A167" s="13" t="n"/>
      <c r="B167" s="13" t="n"/>
      <c r="C167" s="13" t="n"/>
      <c r="D167" s="24" t="n"/>
      <c r="E167" s="8" t="n"/>
      <c r="F167" s="19">
        <f>IF($A167="","",IF(OR($D167="",$E167=""),"",$D167*$E167))</f>
        <v/>
      </c>
      <c r="G167" s="19">
        <f>IF($A167="","",IFERROR(AVERAGEIFS($D$5:$D$204,$B$5:$B$204,$B167),""))</f>
        <v/>
      </c>
      <c r="H167" s="18">
        <f>IF($A167="","",IFERROR($D167/$G167,""))</f>
        <v/>
      </c>
      <c r="I167" s="16">
        <f>IF($A167="","",IFERROR($H167-1,""))</f>
        <v/>
      </c>
      <c r="J167" s="19">
        <f>IF($A167="","",IF(OR($G167="",$E167=""),"",$G167*$E167))</f>
        <v/>
      </c>
      <c r="K167" s="17">
        <f>IF($A167="","",COUNTIFS($B$5:$B$204,$B167))</f>
        <v/>
      </c>
      <c r="L167" s="22" t="n"/>
      <c r="M167" s="13" t="n"/>
    </row>
    <row r="168">
      <c r="A168" s="13" t="n"/>
      <c r="B168" s="13" t="n"/>
      <c r="C168" s="13" t="n"/>
      <c r="D168" s="24" t="n"/>
      <c r="E168" s="8" t="n"/>
      <c r="F168" s="19">
        <f>IF($A168="","",IF(OR($D168="",$E168=""),"",$D168*$E168))</f>
        <v/>
      </c>
      <c r="G168" s="19">
        <f>IF($A168="","",IFERROR(AVERAGEIFS($D$5:$D$204,$B$5:$B$204,$B168),""))</f>
        <v/>
      </c>
      <c r="H168" s="18">
        <f>IF($A168="","",IFERROR($D168/$G168,""))</f>
        <v/>
      </c>
      <c r="I168" s="16">
        <f>IF($A168="","",IFERROR($H168-1,""))</f>
        <v/>
      </c>
      <c r="J168" s="19">
        <f>IF($A168="","",IF(OR($G168="",$E168=""),"",$G168*$E168))</f>
        <v/>
      </c>
      <c r="K168" s="17">
        <f>IF($A168="","",COUNTIFS($B$5:$B$204,$B168))</f>
        <v/>
      </c>
      <c r="L168" s="22" t="n"/>
      <c r="M168" s="13" t="n"/>
    </row>
    <row r="169">
      <c r="A169" s="13" t="n"/>
      <c r="B169" s="13" t="n"/>
      <c r="C169" s="13" t="n"/>
      <c r="D169" s="24" t="n"/>
      <c r="E169" s="8" t="n"/>
      <c r="F169" s="19">
        <f>IF($A169="","",IF(OR($D169="",$E169=""),"",$D169*$E169))</f>
        <v/>
      </c>
      <c r="G169" s="19">
        <f>IF($A169="","",IFERROR(AVERAGEIFS($D$5:$D$204,$B$5:$B$204,$B169),""))</f>
        <v/>
      </c>
      <c r="H169" s="18">
        <f>IF($A169="","",IFERROR($D169/$G169,""))</f>
        <v/>
      </c>
      <c r="I169" s="16">
        <f>IF($A169="","",IFERROR($H169-1,""))</f>
        <v/>
      </c>
      <c r="J169" s="19">
        <f>IF($A169="","",IF(OR($G169="",$E169=""),"",$G169*$E169))</f>
        <v/>
      </c>
      <c r="K169" s="17">
        <f>IF($A169="","",COUNTIFS($B$5:$B$204,$B169))</f>
        <v/>
      </c>
      <c r="L169" s="22" t="n"/>
      <c r="M169" s="13" t="n"/>
    </row>
    <row r="170">
      <c r="A170" s="13" t="n"/>
      <c r="B170" s="13" t="n"/>
      <c r="C170" s="13" t="n"/>
      <c r="D170" s="24" t="n"/>
      <c r="E170" s="8" t="n"/>
      <c r="F170" s="19">
        <f>IF($A170="","",IF(OR($D170="",$E170=""),"",$D170*$E170))</f>
        <v/>
      </c>
      <c r="G170" s="19">
        <f>IF($A170="","",IFERROR(AVERAGEIFS($D$5:$D$204,$B$5:$B$204,$B170),""))</f>
        <v/>
      </c>
      <c r="H170" s="18">
        <f>IF($A170="","",IFERROR($D170/$G170,""))</f>
        <v/>
      </c>
      <c r="I170" s="16">
        <f>IF($A170="","",IFERROR($H170-1,""))</f>
        <v/>
      </c>
      <c r="J170" s="19">
        <f>IF($A170="","",IF(OR($G170="",$E170=""),"",$G170*$E170))</f>
        <v/>
      </c>
      <c r="K170" s="17">
        <f>IF($A170="","",COUNTIFS($B$5:$B$204,$B170))</f>
        <v/>
      </c>
      <c r="L170" s="22" t="n"/>
      <c r="M170" s="13" t="n"/>
    </row>
    <row r="171">
      <c r="A171" s="13" t="n"/>
      <c r="B171" s="13" t="n"/>
      <c r="C171" s="13" t="n"/>
      <c r="D171" s="24" t="n"/>
      <c r="E171" s="8" t="n"/>
      <c r="F171" s="19">
        <f>IF($A171="","",IF(OR($D171="",$E171=""),"",$D171*$E171))</f>
        <v/>
      </c>
      <c r="G171" s="19">
        <f>IF($A171="","",IFERROR(AVERAGEIFS($D$5:$D$204,$B$5:$B$204,$B171),""))</f>
        <v/>
      </c>
      <c r="H171" s="18">
        <f>IF($A171="","",IFERROR($D171/$G171,""))</f>
        <v/>
      </c>
      <c r="I171" s="16">
        <f>IF($A171="","",IFERROR($H171-1,""))</f>
        <v/>
      </c>
      <c r="J171" s="19">
        <f>IF($A171="","",IF(OR($G171="",$E171=""),"",$G171*$E171))</f>
        <v/>
      </c>
      <c r="K171" s="17">
        <f>IF($A171="","",COUNTIFS($B$5:$B$204,$B171))</f>
        <v/>
      </c>
      <c r="L171" s="22" t="n"/>
      <c r="M171" s="13" t="n"/>
    </row>
    <row r="172">
      <c r="A172" s="13" t="n"/>
      <c r="B172" s="13" t="n"/>
      <c r="C172" s="13" t="n"/>
      <c r="D172" s="24" t="n"/>
      <c r="E172" s="8" t="n"/>
      <c r="F172" s="19">
        <f>IF($A172="","",IF(OR($D172="",$E172=""),"",$D172*$E172))</f>
        <v/>
      </c>
      <c r="G172" s="19">
        <f>IF($A172="","",IFERROR(AVERAGEIFS($D$5:$D$204,$B$5:$B$204,$B172),""))</f>
        <v/>
      </c>
      <c r="H172" s="18">
        <f>IF($A172="","",IFERROR($D172/$G172,""))</f>
        <v/>
      </c>
      <c r="I172" s="16">
        <f>IF($A172="","",IFERROR($H172-1,""))</f>
        <v/>
      </c>
      <c r="J172" s="19">
        <f>IF($A172="","",IF(OR($G172="",$E172=""),"",$G172*$E172))</f>
        <v/>
      </c>
      <c r="K172" s="17">
        <f>IF($A172="","",COUNTIFS($B$5:$B$204,$B172))</f>
        <v/>
      </c>
      <c r="L172" s="22" t="n"/>
      <c r="M172" s="13" t="n"/>
    </row>
    <row r="173">
      <c r="A173" s="13" t="n"/>
      <c r="B173" s="13" t="n"/>
      <c r="C173" s="13" t="n"/>
      <c r="D173" s="24" t="n"/>
      <c r="E173" s="8" t="n"/>
      <c r="F173" s="19">
        <f>IF($A173="","",IF(OR($D173="",$E173=""),"",$D173*$E173))</f>
        <v/>
      </c>
      <c r="G173" s="19">
        <f>IF($A173="","",IFERROR(AVERAGEIFS($D$5:$D$204,$B$5:$B$204,$B173),""))</f>
        <v/>
      </c>
      <c r="H173" s="18">
        <f>IF($A173="","",IFERROR($D173/$G173,""))</f>
        <v/>
      </c>
      <c r="I173" s="16">
        <f>IF($A173="","",IFERROR($H173-1,""))</f>
        <v/>
      </c>
      <c r="J173" s="19">
        <f>IF($A173="","",IF(OR($G173="",$E173=""),"",$G173*$E173))</f>
        <v/>
      </c>
      <c r="K173" s="17">
        <f>IF($A173="","",COUNTIFS($B$5:$B$204,$B173))</f>
        <v/>
      </c>
      <c r="L173" s="22" t="n"/>
      <c r="M173" s="13" t="n"/>
    </row>
    <row r="174">
      <c r="A174" s="13" t="n"/>
      <c r="B174" s="13" t="n"/>
      <c r="C174" s="13" t="n"/>
      <c r="D174" s="24" t="n"/>
      <c r="E174" s="8" t="n"/>
      <c r="F174" s="19">
        <f>IF($A174="","",IF(OR($D174="",$E174=""),"",$D174*$E174))</f>
        <v/>
      </c>
      <c r="G174" s="19">
        <f>IF($A174="","",IFERROR(AVERAGEIFS($D$5:$D$204,$B$5:$B$204,$B174),""))</f>
        <v/>
      </c>
      <c r="H174" s="18">
        <f>IF($A174="","",IFERROR($D174/$G174,""))</f>
        <v/>
      </c>
      <c r="I174" s="16">
        <f>IF($A174="","",IFERROR($H174-1,""))</f>
        <v/>
      </c>
      <c r="J174" s="19">
        <f>IF($A174="","",IF(OR($G174="",$E174=""),"",$G174*$E174))</f>
        <v/>
      </c>
      <c r="K174" s="17">
        <f>IF($A174="","",COUNTIFS($B$5:$B$204,$B174))</f>
        <v/>
      </c>
      <c r="L174" s="22" t="n"/>
      <c r="M174" s="13" t="n"/>
    </row>
    <row r="175">
      <c r="A175" s="13" t="n"/>
      <c r="B175" s="13" t="n"/>
      <c r="C175" s="13" t="n"/>
      <c r="D175" s="24" t="n"/>
      <c r="E175" s="8" t="n"/>
      <c r="F175" s="19">
        <f>IF($A175="","",IF(OR($D175="",$E175=""),"",$D175*$E175))</f>
        <v/>
      </c>
      <c r="G175" s="19">
        <f>IF($A175="","",IFERROR(AVERAGEIFS($D$5:$D$204,$B$5:$B$204,$B175),""))</f>
        <v/>
      </c>
      <c r="H175" s="18">
        <f>IF($A175="","",IFERROR($D175/$G175,""))</f>
        <v/>
      </c>
      <c r="I175" s="16">
        <f>IF($A175="","",IFERROR($H175-1,""))</f>
        <v/>
      </c>
      <c r="J175" s="19">
        <f>IF($A175="","",IF(OR($G175="",$E175=""),"",$G175*$E175))</f>
        <v/>
      </c>
      <c r="K175" s="17">
        <f>IF($A175="","",COUNTIFS($B$5:$B$204,$B175))</f>
        <v/>
      </c>
      <c r="L175" s="22" t="n"/>
      <c r="M175" s="13" t="n"/>
    </row>
    <row r="176">
      <c r="A176" s="13" t="n"/>
      <c r="B176" s="13" t="n"/>
      <c r="C176" s="13" t="n"/>
      <c r="D176" s="24" t="n"/>
      <c r="E176" s="8" t="n"/>
      <c r="F176" s="19">
        <f>IF($A176="","",IF(OR($D176="",$E176=""),"",$D176*$E176))</f>
        <v/>
      </c>
      <c r="G176" s="19">
        <f>IF($A176="","",IFERROR(AVERAGEIFS($D$5:$D$204,$B$5:$B$204,$B176),""))</f>
        <v/>
      </c>
      <c r="H176" s="18">
        <f>IF($A176="","",IFERROR($D176/$G176,""))</f>
        <v/>
      </c>
      <c r="I176" s="16">
        <f>IF($A176="","",IFERROR($H176-1,""))</f>
        <v/>
      </c>
      <c r="J176" s="19">
        <f>IF($A176="","",IF(OR($G176="",$E176=""),"",$G176*$E176))</f>
        <v/>
      </c>
      <c r="K176" s="17">
        <f>IF($A176="","",COUNTIFS($B$5:$B$204,$B176))</f>
        <v/>
      </c>
      <c r="L176" s="22" t="n"/>
      <c r="M176" s="13" t="n"/>
    </row>
    <row r="177">
      <c r="A177" s="13" t="n"/>
      <c r="B177" s="13" t="n"/>
      <c r="C177" s="13" t="n"/>
      <c r="D177" s="24" t="n"/>
      <c r="E177" s="8" t="n"/>
      <c r="F177" s="19">
        <f>IF($A177="","",IF(OR($D177="",$E177=""),"",$D177*$E177))</f>
        <v/>
      </c>
      <c r="G177" s="19">
        <f>IF($A177="","",IFERROR(AVERAGEIFS($D$5:$D$204,$B$5:$B$204,$B177),""))</f>
        <v/>
      </c>
      <c r="H177" s="18">
        <f>IF($A177="","",IFERROR($D177/$G177,""))</f>
        <v/>
      </c>
      <c r="I177" s="16">
        <f>IF($A177="","",IFERROR($H177-1,""))</f>
        <v/>
      </c>
      <c r="J177" s="19">
        <f>IF($A177="","",IF(OR($G177="",$E177=""),"",$G177*$E177))</f>
        <v/>
      </c>
      <c r="K177" s="17">
        <f>IF($A177="","",COUNTIFS($B$5:$B$204,$B177))</f>
        <v/>
      </c>
      <c r="L177" s="22" t="n"/>
      <c r="M177" s="13" t="n"/>
    </row>
    <row r="178">
      <c r="A178" s="13" t="n"/>
      <c r="B178" s="13" t="n"/>
      <c r="C178" s="13" t="n"/>
      <c r="D178" s="24" t="n"/>
      <c r="E178" s="8" t="n"/>
      <c r="F178" s="19">
        <f>IF($A178="","",IF(OR($D178="",$E178=""),"",$D178*$E178))</f>
        <v/>
      </c>
      <c r="G178" s="19">
        <f>IF($A178="","",IFERROR(AVERAGEIFS($D$5:$D$204,$B$5:$B$204,$B178),""))</f>
        <v/>
      </c>
      <c r="H178" s="18">
        <f>IF($A178="","",IFERROR($D178/$G178,""))</f>
        <v/>
      </c>
      <c r="I178" s="16">
        <f>IF($A178="","",IFERROR($H178-1,""))</f>
        <v/>
      </c>
      <c r="J178" s="19">
        <f>IF($A178="","",IF(OR($G178="",$E178=""),"",$G178*$E178))</f>
        <v/>
      </c>
      <c r="K178" s="17">
        <f>IF($A178="","",COUNTIFS($B$5:$B$204,$B178))</f>
        <v/>
      </c>
      <c r="L178" s="22" t="n"/>
      <c r="M178" s="13" t="n"/>
    </row>
    <row r="179">
      <c r="A179" s="13" t="n"/>
      <c r="B179" s="13" t="n"/>
      <c r="C179" s="13" t="n"/>
      <c r="D179" s="24" t="n"/>
      <c r="E179" s="8" t="n"/>
      <c r="F179" s="19">
        <f>IF($A179="","",IF(OR($D179="",$E179=""),"",$D179*$E179))</f>
        <v/>
      </c>
      <c r="G179" s="19">
        <f>IF($A179="","",IFERROR(AVERAGEIFS($D$5:$D$204,$B$5:$B$204,$B179),""))</f>
        <v/>
      </c>
      <c r="H179" s="18">
        <f>IF($A179="","",IFERROR($D179/$G179,""))</f>
        <v/>
      </c>
      <c r="I179" s="16">
        <f>IF($A179="","",IFERROR($H179-1,""))</f>
        <v/>
      </c>
      <c r="J179" s="19">
        <f>IF($A179="","",IF(OR($G179="",$E179=""),"",$G179*$E179))</f>
        <v/>
      </c>
      <c r="K179" s="17">
        <f>IF($A179="","",COUNTIFS($B$5:$B$204,$B179))</f>
        <v/>
      </c>
      <c r="L179" s="22" t="n"/>
      <c r="M179" s="13" t="n"/>
    </row>
    <row r="180">
      <c r="A180" s="13" t="n"/>
      <c r="B180" s="13" t="n"/>
      <c r="C180" s="13" t="n"/>
      <c r="D180" s="24" t="n"/>
      <c r="E180" s="8" t="n"/>
      <c r="F180" s="19">
        <f>IF($A180="","",IF(OR($D180="",$E180=""),"",$D180*$E180))</f>
        <v/>
      </c>
      <c r="G180" s="19">
        <f>IF($A180="","",IFERROR(AVERAGEIFS($D$5:$D$204,$B$5:$B$204,$B180),""))</f>
        <v/>
      </c>
      <c r="H180" s="18">
        <f>IF($A180="","",IFERROR($D180/$G180,""))</f>
        <v/>
      </c>
      <c r="I180" s="16">
        <f>IF($A180="","",IFERROR($H180-1,""))</f>
        <v/>
      </c>
      <c r="J180" s="19">
        <f>IF($A180="","",IF(OR($G180="",$E180=""),"",$G180*$E180))</f>
        <v/>
      </c>
      <c r="K180" s="17">
        <f>IF($A180="","",COUNTIFS($B$5:$B$204,$B180))</f>
        <v/>
      </c>
      <c r="L180" s="22" t="n"/>
      <c r="M180" s="13" t="n"/>
    </row>
    <row r="181">
      <c r="A181" s="13" t="n"/>
      <c r="B181" s="13" t="n"/>
      <c r="C181" s="13" t="n"/>
      <c r="D181" s="24" t="n"/>
      <c r="E181" s="8" t="n"/>
      <c r="F181" s="19">
        <f>IF($A181="","",IF(OR($D181="",$E181=""),"",$D181*$E181))</f>
        <v/>
      </c>
      <c r="G181" s="19">
        <f>IF($A181="","",IFERROR(AVERAGEIFS($D$5:$D$204,$B$5:$B$204,$B181),""))</f>
        <v/>
      </c>
      <c r="H181" s="18">
        <f>IF($A181="","",IFERROR($D181/$G181,""))</f>
        <v/>
      </c>
      <c r="I181" s="16">
        <f>IF($A181="","",IFERROR($H181-1,""))</f>
        <v/>
      </c>
      <c r="J181" s="19">
        <f>IF($A181="","",IF(OR($G181="",$E181=""),"",$G181*$E181))</f>
        <v/>
      </c>
      <c r="K181" s="17">
        <f>IF($A181="","",COUNTIFS($B$5:$B$204,$B181))</f>
        <v/>
      </c>
      <c r="L181" s="22" t="n"/>
      <c r="M181" s="13" t="n"/>
    </row>
    <row r="182">
      <c r="A182" s="13" t="n"/>
      <c r="B182" s="13" t="n"/>
      <c r="C182" s="13" t="n"/>
      <c r="D182" s="24" t="n"/>
      <c r="E182" s="8" t="n"/>
      <c r="F182" s="19">
        <f>IF($A182="","",IF(OR($D182="",$E182=""),"",$D182*$E182))</f>
        <v/>
      </c>
      <c r="G182" s="19">
        <f>IF($A182="","",IFERROR(AVERAGEIFS($D$5:$D$204,$B$5:$B$204,$B182),""))</f>
        <v/>
      </c>
      <c r="H182" s="18">
        <f>IF($A182="","",IFERROR($D182/$G182,""))</f>
        <v/>
      </c>
      <c r="I182" s="16">
        <f>IF($A182="","",IFERROR($H182-1,""))</f>
        <v/>
      </c>
      <c r="J182" s="19">
        <f>IF($A182="","",IF(OR($G182="",$E182=""),"",$G182*$E182))</f>
        <v/>
      </c>
      <c r="K182" s="17">
        <f>IF($A182="","",COUNTIFS($B$5:$B$204,$B182))</f>
        <v/>
      </c>
      <c r="L182" s="22" t="n"/>
      <c r="M182" s="13" t="n"/>
    </row>
    <row r="183">
      <c r="A183" s="13" t="n"/>
      <c r="B183" s="13" t="n"/>
      <c r="C183" s="13" t="n"/>
      <c r="D183" s="24" t="n"/>
      <c r="E183" s="8" t="n"/>
      <c r="F183" s="19">
        <f>IF($A183="","",IF(OR($D183="",$E183=""),"",$D183*$E183))</f>
        <v/>
      </c>
      <c r="G183" s="19">
        <f>IF($A183="","",IFERROR(AVERAGEIFS($D$5:$D$204,$B$5:$B$204,$B183),""))</f>
        <v/>
      </c>
      <c r="H183" s="18">
        <f>IF($A183="","",IFERROR($D183/$G183,""))</f>
        <v/>
      </c>
      <c r="I183" s="16">
        <f>IF($A183="","",IFERROR($H183-1,""))</f>
        <v/>
      </c>
      <c r="J183" s="19">
        <f>IF($A183="","",IF(OR($G183="",$E183=""),"",$G183*$E183))</f>
        <v/>
      </c>
      <c r="K183" s="17">
        <f>IF($A183="","",COUNTIFS($B$5:$B$204,$B183))</f>
        <v/>
      </c>
      <c r="L183" s="22" t="n"/>
      <c r="M183" s="13" t="n"/>
    </row>
    <row r="184">
      <c r="A184" s="13" t="n"/>
      <c r="B184" s="13" t="n"/>
      <c r="C184" s="13" t="n"/>
      <c r="D184" s="24" t="n"/>
      <c r="E184" s="8" t="n"/>
      <c r="F184" s="19">
        <f>IF($A184="","",IF(OR($D184="",$E184=""),"",$D184*$E184))</f>
        <v/>
      </c>
      <c r="G184" s="19">
        <f>IF($A184="","",IFERROR(AVERAGEIFS($D$5:$D$204,$B$5:$B$204,$B184),""))</f>
        <v/>
      </c>
      <c r="H184" s="18">
        <f>IF($A184="","",IFERROR($D184/$G184,""))</f>
        <v/>
      </c>
      <c r="I184" s="16">
        <f>IF($A184="","",IFERROR($H184-1,""))</f>
        <v/>
      </c>
      <c r="J184" s="19">
        <f>IF($A184="","",IF(OR($G184="",$E184=""),"",$G184*$E184))</f>
        <v/>
      </c>
      <c r="K184" s="17">
        <f>IF($A184="","",COUNTIFS($B$5:$B$204,$B184))</f>
        <v/>
      </c>
      <c r="L184" s="22" t="n"/>
      <c r="M184" s="13" t="n"/>
    </row>
    <row r="185">
      <c r="A185" s="13" t="n"/>
      <c r="B185" s="13" t="n"/>
      <c r="C185" s="13" t="n"/>
      <c r="D185" s="24" t="n"/>
      <c r="E185" s="8" t="n"/>
      <c r="F185" s="19">
        <f>IF($A185="","",IF(OR($D185="",$E185=""),"",$D185*$E185))</f>
        <v/>
      </c>
      <c r="G185" s="19">
        <f>IF($A185="","",IFERROR(AVERAGEIFS($D$5:$D$204,$B$5:$B$204,$B185),""))</f>
        <v/>
      </c>
      <c r="H185" s="18">
        <f>IF($A185="","",IFERROR($D185/$G185,""))</f>
        <v/>
      </c>
      <c r="I185" s="16">
        <f>IF($A185="","",IFERROR($H185-1,""))</f>
        <v/>
      </c>
      <c r="J185" s="19">
        <f>IF($A185="","",IF(OR($G185="",$E185=""),"",$G185*$E185))</f>
        <v/>
      </c>
      <c r="K185" s="17">
        <f>IF($A185="","",COUNTIFS($B$5:$B$204,$B185))</f>
        <v/>
      </c>
      <c r="L185" s="22" t="n"/>
      <c r="M185" s="13" t="n"/>
    </row>
    <row r="186">
      <c r="A186" s="13" t="n"/>
      <c r="B186" s="13" t="n"/>
      <c r="C186" s="13" t="n"/>
      <c r="D186" s="24" t="n"/>
      <c r="E186" s="8" t="n"/>
      <c r="F186" s="19">
        <f>IF($A186="","",IF(OR($D186="",$E186=""),"",$D186*$E186))</f>
        <v/>
      </c>
      <c r="G186" s="19">
        <f>IF($A186="","",IFERROR(AVERAGEIFS($D$5:$D$204,$B$5:$B$204,$B186),""))</f>
        <v/>
      </c>
      <c r="H186" s="18">
        <f>IF($A186="","",IFERROR($D186/$G186,""))</f>
        <v/>
      </c>
      <c r="I186" s="16">
        <f>IF($A186="","",IFERROR($H186-1,""))</f>
        <v/>
      </c>
      <c r="J186" s="19">
        <f>IF($A186="","",IF(OR($G186="",$E186=""),"",$G186*$E186))</f>
        <v/>
      </c>
      <c r="K186" s="17">
        <f>IF($A186="","",COUNTIFS($B$5:$B$204,$B186))</f>
        <v/>
      </c>
      <c r="L186" s="22" t="n"/>
      <c r="M186" s="13" t="n"/>
    </row>
    <row r="187">
      <c r="A187" s="13" t="n"/>
      <c r="B187" s="13" t="n"/>
      <c r="C187" s="13" t="n"/>
      <c r="D187" s="24" t="n"/>
      <c r="E187" s="8" t="n"/>
      <c r="F187" s="19">
        <f>IF($A187="","",IF(OR($D187="",$E187=""),"",$D187*$E187))</f>
        <v/>
      </c>
      <c r="G187" s="19">
        <f>IF($A187="","",IFERROR(AVERAGEIFS($D$5:$D$204,$B$5:$B$204,$B187),""))</f>
        <v/>
      </c>
      <c r="H187" s="18">
        <f>IF($A187="","",IFERROR($D187/$G187,""))</f>
        <v/>
      </c>
      <c r="I187" s="16">
        <f>IF($A187="","",IFERROR($H187-1,""))</f>
        <v/>
      </c>
      <c r="J187" s="19">
        <f>IF($A187="","",IF(OR($G187="",$E187=""),"",$G187*$E187))</f>
        <v/>
      </c>
      <c r="K187" s="17">
        <f>IF($A187="","",COUNTIFS($B$5:$B$204,$B187))</f>
        <v/>
      </c>
      <c r="L187" s="22" t="n"/>
      <c r="M187" s="13" t="n"/>
    </row>
    <row r="188">
      <c r="A188" s="13" t="n"/>
      <c r="B188" s="13" t="n"/>
      <c r="C188" s="13" t="n"/>
      <c r="D188" s="24" t="n"/>
      <c r="E188" s="8" t="n"/>
      <c r="F188" s="19">
        <f>IF($A188="","",IF(OR($D188="",$E188=""),"",$D188*$E188))</f>
        <v/>
      </c>
      <c r="G188" s="19">
        <f>IF($A188="","",IFERROR(AVERAGEIFS($D$5:$D$204,$B$5:$B$204,$B188),""))</f>
        <v/>
      </c>
      <c r="H188" s="18">
        <f>IF($A188="","",IFERROR($D188/$G188,""))</f>
        <v/>
      </c>
      <c r="I188" s="16">
        <f>IF($A188="","",IFERROR($H188-1,""))</f>
        <v/>
      </c>
      <c r="J188" s="19">
        <f>IF($A188="","",IF(OR($G188="",$E188=""),"",$G188*$E188))</f>
        <v/>
      </c>
      <c r="K188" s="17">
        <f>IF($A188="","",COUNTIFS($B$5:$B$204,$B188))</f>
        <v/>
      </c>
      <c r="L188" s="22" t="n"/>
      <c r="M188" s="13" t="n"/>
    </row>
    <row r="189">
      <c r="A189" s="13" t="n"/>
      <c r="B189" s="13" t="n"/>
      <c r="C189" s="13" t="n"/>
      <c r="D189" s="24" t="n"/>
      <c r="E189" s="8" t="n"/>
      <c r="F189" s="19">
        <f>IF($A189="","",IF(OR($D189="",$E189=""),"",$D189*$E189))</f>
        <v/>
      </c>
      <c r="G189" s="19">
        <f>IF($A189="","",IFERROR(AVERAGEIFS($D$5:$D$204,$B$5:$B$204,$B189),""))</f>
        <v/>
      </c>
      <c r="H189" s="18">
        <f>IF($A189="","",IFERROR($D189/$G189,""))</f>
        <v/>
      </c>
      <c r="I189" s="16">
        <f>IF($A189="","",IFERROR($H189-1,""))</f>
        <v/>
      </c>
      <c r="J189" s="19">
        <f>IF($A189="","",IF(OR($G189="",$E189=""),"",$G189*$E189))</f>
        <v/>
      </c>
      <c r="K189" s="17">
        <f>IF($A189="","",COUNTIFS($B$5:$B$204,$B189))</f>
        <v/>
      </c>
      <c r="L189" s="22" t="n"/>
      <c r="M189" s="13" t="n"/>
    </row>
    <row r="190">
      <c r="A190" s="13" t="n"/>
      <c r="B190" s="13" t="n"/>
      <c r="C190" s="13" t="n"/>
      <c r="D190" s="24" t="n"/>
      <c r="E190" s="8" t="n"/>
      <c r="F190" s="19">
        <f>IF($A190="","",IF(OR($D190="",$E190=""),"",$D190*$E190))</f>
        <v/>
      </c>
      <c r="G190" s="19">
        <f>IF($A190="","",IFERROR(AVERAGEIFS($D$5:$D$204,$B$5:$B$204,$B190),""))</f>
        <v/>
      </c>
      <c r="H190" s="18">
        <f>IF($A190="","",IFERROR($D190/$G190,""))</f>
        <v/>
      </c>
      <c r="I190" s="16">
        <f>IF($A190="","",IFERROR($H190-1,""))</f>
        <v/>
      </c>
      <c r="J190" s="19">
        <f>IF($A190="","",IF(OR($G190="",$E190=""),"",$G190*$E190))</f>
        <v/>
      </c>
      <c r="K190" s="17">
        <f>IF($A190="","",COUNTIFS($B$5:$B$204,$B190))</f>
        <v/>
      </c>
      <c r="L190" s="22" t="n"/>
      <c r="M190" s="13" t="n"/>
    </row>
    <row r="191">
      <c r="A191" s="13" t="n"/>
      <c r="B191" s="13" t="n"/>
      <c r="C191" s="13" t="n"/>
      <c r="D191" s="24" t="n"/>
      <c r="E191" s="8" t="n"/>
      <c r="F191" s="19">
        <f>IF($A191="","",IF(OR($D191="",$E191=""),"",$D191*$E191))</f>
        <v/>
      </c>
      <c r="G191" s="19">
        <f>IF($A191="","",IFERROR(AVERAGEIFS($D$5:$D$204,$B$5:$B$204,$B191),""))</f>
        <v/>
      </c>
      <c r="H191" s="18">
        <f>IF($A191="","",IFERROR($D191/$G191,""))</f>
        <v/>
      </c>
      <c r="I191" s="16">
        <f>IF($A191="","",IFERROR($H191-1,""))</f>
        <v/>
      </c>
      <c r="J191" s="19">
        <f>IF($A191="","",IF(OR($G191="",$E191=""),"",$G191*$E191))</f>
        <v/>
      </c>
      <c r="K191" s="17">
        <f>IF($A191="","",COUNTIFS($B$5:$B$204,$B191))</f>
        <v/>
      </c>
      <c r="L191" s="22" t="n"/>
      <c r="M191" s="13" t="n"/>
    </row>
    <row r="192">
      <c r="A192" s="13" t="n"/>
      <c r="B192" s="13" t="n"/>
      <c r="C192" s="13" t="n"/>
      <c r="D192" s="24" t="n"/>
      <c r="E192" s="8" t="n"/>
      <c r="F192" s="19">
        <f>IF($A192="","",IF(OR($D192="",$E192=""),"",$D192*$E192))</f>
        <v/>
      </c>
      <c r="G192" s="19">
        <f>IF($A192="","",IFERROR(AVERAGEIFS($D$5:$D$204,$B$5:$B$204,$B192),""))</f>
        <v/>
      </c>
      <c r="H192" s="18">
        <f>IF($A192="","",IFERROR($D192/$G192,""))</f>
        <v/>
      </c>
      <c r="I192" s="16">
        <f>IF($A192="","",IFERROR($H192-1,""))</f>
        <v/>
      </c>
      <c r="J192" s="19">
        <f>IF($A192="","",IF(OR($G192="",$E192=""),"",$G192*$E192))</f>
        <v/>
      </c>
      <c r="K192" s="17">
        <f>IF($A192="","",COUNTIFS($B$5:$B$204,$B192))</f>
        <v/>
      </c>
      <c r="L192" s="22" t="n"/>
      <c r="M192" s="13" t="n"/>
    </row>
    <row r="193">
      <c r="A193" s="13" t="n"/>
      <c r="B193" s="13" t="n"/>
      <c r="C193" s="13" t="n"/>
      <c r="D193" s="24" t="n"/>
      <c r="E193" s="8" t="n"/>
      <c r="F193" s="19">
        <f>IF($A193="","",IF(OR($D193="",$E193=""),"",$D193*$E193))</f>
        <v/>
      </c>
      <c r="G193" s="19">
        <f>IF($A193="","",IFERROR(AVERAGEIFS($D$5:$D$204,$B$5:$B$204,$B193),""))</f>
        <v/>
      </c>
      <c r="H193" s="18">
        <f>IF($A193="","",IFERROR($D193/$G193,""))</f>
        <v/>
      </c>
      <c r="I193" s="16">
        <f>IF($A193="","",IFERROR($H193-1,""))</f>
        <v/>
      </c>
      <c r="J193" s="19">
        <f>IF($A193="","",IF(OR($G193="",$E193=""),"",$G193*$E193))</f>
        <v/>
      </c>
      <c r="K193" s="17">
        <f>IF($A193="","",COUNTIFS($B$5:$B$204,$B193))</f>
        <v/>
      </c>
      <c r="L193" s="22" t="n"/>
      <c r="M193" s="13" t="n"/>
    </row>
    <row r="194">
      <c r="A194" s="13" t="n"/>
      <c r="B194" s="13" t="n"/>
      <c r="C194" s="13" t="n"/>
      <c r="D194" s="24" t="n"/>
      <c r="E194" s="8" t="n"/>
      <c r="F194" s="19">
        <f>IF($A194="","",IF(OR($D194="",$E194=""),"",$D194*$E194))</f>
        <v/>
      </c>
      <c r="G194" s="19">
        <f>IF($A194="","",IFERROR(AVERAGEIFS($D$5:$D$204,$B$5:$B$204,$B194),""))</f>
        <v/>
      </c>
      <c r="H194" s="18">
        <f>IF($A194="","",IFERROR($D194/$G194,""))</f>
        <v/>
      </c>
      <c r="I194" s="16">
        <f>IF($A194="","",IFERROR($H194-1,""))</f>
        <v/>
      </c>
      <c r="J194" s="19">
        <f>IF($A194="","",IF(OR($G194="",$E194=""),"",$G194*$E194))</f>
        <v/>
      </c>
      <c r="K194" s="17">
        <f>IF($A194="","",COUNTIFS($B$5:$B$204,$B194))</f>
        <v/>
      </c>
      <c r="L194" s="22" t="n"/>
      <c r="M194" s="13" t="n"/>
    </row>
    <row r="195">
      <c r="A195" s="13" t="n"/>
      <c r="B195" s="13" t="n"/>
      <c r="C195" s="13" t="n"/>
      <c r="D195" s="24" t="n"/>
      <c r="E195" s="8" t="n"/>
      <c r="F195" s="19">
        <f>IF($A195="","",IF(OR($D195="",$E195=""),"",$D195*$E195))</f>
        <v/>
      </c>
      <c r="G195" s="19">
        <f>IF($A195="","",IFERROR(AVERAGEIFS($D$5:$D$204,$B$5:$B$204,$B195),""))</f>
        <v/>
      </c>
      <c r="H195" s="18">
        <f>IF($A195="","",IFERROR($D195/$G195,""))</f>
        <v/>
      </c>
      <c r="I195" s="16">
        <f>IF($A195="","",IFERROR($H195-1,""))</f>
        <v/>
      </c>
      <c r="J195" s="19">
        <f>IF($A195="","",IF(OR($G195="",$E195=""),"",$G195*$E195))</f>
        <v/>
      </c>
      <c r="K195" s="17">
        <f>IF($A195="","",COUNTIFS($B$5:$B$204,$B195))</f>
        <v/>
      </c>
      <c r="L195" s="22" t="n"/>
      <c r="M195" s="13" t="n"/>
    </row>
    <row r="196">
      <c r="A196" s="13" t="n"/>
      <c r="B196" s="13" t="n"/>
      <c r="C196" s="13" t="n"/>
      <c r="D196" s="24" t="n"/>
      <c r="E196" s="8" t="n"/>
      <c r="F196" s="19">
        <f>IF($A196="","",IF(OR($D196="",$E196=""),"",$D196*$E196))</f>
        <v/>
      </c>
      <c r="G196" s="19">
        <f>IF($A196="","",IFERROR(AVERAGEIFS($D$5:$D$204,$B$5:$B$204,$B196),""))</f>
        <v/>
      </c>
      <c r="H196" s="18">
        <f>IF($A196="","",IFERROR($D196/$G196,""))</f>
        <v/>
      </c>
      <c r="I196" s="16">
        <f>IF($A196="","",IFERROR($H196-1,""))</f>
        <v/>
      </c>
      <c r="J196" s="19">
        <f>IF($A196="","",IF(OR($G196="",$E196=""),"",$G196*$E196))</f>
        <v/>
      </c>
      <c r="K196" s="17">
        <f>IF($A196="","",COUNTIFS($B$5:$B$204,$B196))</f>
        <v/>
      </c>
      <c r="L196" s="22" t="n"/>
      <c r="M196" s="13" t="n"/>
    </row>
    <row r="197">
      <c r="A197" s="13" t="n"/>
      <c r="B197" s="13" t="n"/>
      <c r="C197" s="13" t="n"/>
      <c r="D197" s="24" t="n"/>
      <c r="E197" s="8" t="n"/>
      <c r="F197" s="19">
        <f>IF($A197="","",IF(OR($D197="",$E197=""),"",$D197*$E197))</f>
        <v/>
      </c>
      <c r="G197" s="19">
        <f>IF($A197="","",IFERROR(AVERAGEIFS($D$5:$D$204,$B$5:$B$204,$B197),""))</f>
        <v/>
      </c>
      <c r="H197" s="18">
        <f>IF($A197="","",IFERROR($D197/$G197,""))</f>
        <v/>
      </c>
      <c r="I197" s="16">
        <f>IF($A197="","",IFERROR($H197-1,""))</f>
        <v/>
      </c>
      <c r="J197" s="19">
        <f>IF($A197="","",IF(OR($G197="",$E197=""),"",$G197*$E197))</f>
        <v/>
      </c>
      <c r="K197" s="17">
        <f>IF($A197="","",COUNTIFS($B$5:$B$204,$B197))</f>
        <v/>
      </c>
      <c r="L197" s="22" t="n"/>
      <c r="M197" s="13" t="n"/>
    </row>
    <row r="198">
      <c r="A198" s="13" t="n"/>
      <c r="B198" s="13" t="n"/>
      <c r="C198" s="13" t="n"/>
      <c r="D198" s="24" t="n"/>
      <c r="E198" s="8" t="n"/>
      <c r="F198" s="19">
        <f>IF($A198="","",IF(OR($D198="",$E198=""),"",$D198*$E198))</f>
        <v/>
      </c>
      <c r="G198" s="19">
        <f>IF($A198="","",IFERROR(AVERAGEIFS($D$5:$D$204,$B$5:$B$204,$B198),""))</f>
        <v/>
      </c>
      <c r="H198" s="18">
        <f>IF($A198="","",IFERROR($D198/$G198,""))</f>
        <v/>
      </c>
      <c r="I198" s="16">
        <f>IF($A198="","",IFERROR($H198-1,""))</f>
        <v/>
      </c>
      <c r="J198" s="19">
        <f>IF($A198="","",IF(OR($G198="",$E198=""),"",$G198*$E198))</f>
        <v/>
      </c>
      <c r="K198" s="17">
        <f>IF($A198="","",COUNTIFS($B$5:$B$204,$B198))</f>
        <v/>
      </c>
      <c r="L198" s="22" t="n"/>
      <c r="M198" s="13" t="n"/>
    </row>
    <row r="199">
      <c r="A199" s="13" t="n"/>
      <c r="B199" s="13" t="n"/>
      <c r="C199" s="13" t="n"/>
      <c r="D199" s="24" t="n"/>
      <c r="E199" s="8" t="n"/>
      <c r="F199" s="19">
        <f>IF($A199="","",IF(OR($D199="",$E199=""),"",$D199*$E199))</f>
        <v/>
      </c>
      <c r="G199" s="19">
        <f>IF($A199="","",IFERROR(AVERAGEIFS($D$5:$D$204,$B$5:$B$204,$B199),""))</f>
        <v/>
      </c>
      <c r="H199" s="18">
        <f>IF($A199="","",IFERROR($D199/$G199,""))</f>
        <v/>
      </c>
      <c r="I199" s="16">
        <f>IF($A199="","",IFERROR($H199-1,""))</f>
        <v/>
      </c>
      <c r="J199" s="19">
        <f>IF($A199="","",IF(OR($G199="",$E199=""),"",$G199*$E199))</f>
        <v/>
      </c>
      <c r="K199" s="17">
        <f>IF($A199="","",COUNTIFS($B$5:$B$204,$B199))</f>
        <v/>
      </c>
      <c r="L199" s="22" t="n"/>
      <c r="M199" s="13" t="n"/>
    </row>
    <row r="200">
      <c r="A200" s="13" t="n"/>
      <c r="B200" s="13" t="n"/>
      <c r="C200" s="13" t="n"/>
      <c r="D200" s="24" t="n"/>
      <c r="E200" s="8" t="n"/>
      <c r="F200" s="19">
        <f>IF($A200="","",IF(OR($D200="",$E200=""),"",$D200*$E200))</f>
        <v/>
      </c>
      <c r="G200" s="19">
        <f>IF($A200="","",IFERROR(AVERAGEIFS($D$5:$D$204,$B$5:$B$204,$B200),""))</f>
        <v/>
      </c>
      <c r="H200" s="18">
        <f>IF($A200="","",IFERROR($D200/$G200,""))</f>
        <v/>
      </c>
      <c r="I200" s="16">
        <f>IF($A200="","",IFERROR($H200-1,""))</f>
        <v/>
      </c>
      <c r="J200" s="19">
        <f>IF($A200="","",IF(OR($G200="",$E200=""),"",$G200*$E200))</f>
        <v/>
      </c>
      <c r="K200" s="17">
        <f>IF($A200="","",COUNTIFS($B$5:$B$204,$B200))</f>
        <v/>
      </c>
      <c r="L200" s="22" t="n"/>
      <c r="M200" s="13" t="n"/>
    </row>
    <row r="201">
      <c r="A201" s="13" t="n"/>
      <c r="B201" s="13" t="n"/>
      <c r="C201" s="13" t="n"/>
      <c r="D201" s="24" t="n"/>
      <c r="E201" s="8" t="n"/>
      <c r="F201" s="19">
        <f>IF($A201="","",IF(OR($D201="",$E201=""),"",$D201*$E201))</f>
        <v/>
      </c>
      <c r="G201" s="19">
        <f>IF($A201="","",IFERROR(AVERAGEIFS($D$5:$D$204,$B$5:$B$204,$B201),""))</f>
        <v/>
      </c>
      <c r="H201" s="18">
        <f>IF($A201="","",IFERROR($D201/$G201,""))</f>
        <v/>
      </c>
      <c r="I201" s="16">
        <f>IF($A201="","",IFERROR($H201-1,""))</f>
        <v/>
      </c>
      <c r="J201" s="19">
        <f>IF($A201="","",IF(OR($G201="",$E201=""),"",$G201*$E201))</f>
        <v/>
      </c>
      <c r="K201" s="17">
        <f>IF($A201="","",COUNTIFS($B$5:$B$204,$B201))</f>
        <v/>
      </c>
      <c r="L201" s="22" t="n"/>
      <c r="M201" s="13" t="n"/>
    </row>
    <row r="202">
      <c r="A202" s="13" t="n"/>
      <c r="B202" s="13" t="n"/>
      <c r="C202" s="13" t="n"/>
      <c r="D202" s="24" t="n"/>
      <c r="E202" s="8" t="n"/>
      <c r="F202" s="19">
        <f>IF($A202="","",IF(OR($D202="",$E202=""),"",$D202*$E202))</f>
        <v/>
      </c>
      <c r="G202" s="19">
        <f>IF($A202="","",IFERROR(AVERAGEIFS($D$5:$D$204,$B$5:$B$204,$B202),""))</f>
        <v/>
      </c>
      <c r="H202" s="18">
        <f>IF($A202="","",IFERROR($D202/$G202,""))</f>
        <v/>
      </c>
      <c r="I202" s="16">
        <f>IF($A202="","",IFERROR($H202-1,""))</f>
        <v/>
      </c>
      <c r="J202" s="19">
        <f>IF($A202="","",IF(OR($G202="",$E202=""),"",$G202*$E202))</f>
        <v/>
      </c>
      <c r="K202" s="17">
        <f>IF($A202="","",COUNTIFS($B$5:$B$204,$B202))</f>
        <v/>
      </c>
      <c r="L202" s="22" t="n"/>
      <c r="M202" s="13" t="n"/>
    </row>
    <row r="203">
      <c r="A203" s="13" t="n"/>
      <c r="B203" s="13" t="n"/>
      <c r="C203" s="13" t="n"/>
      <c r="D203" s="24" t="n"/>
      <c r="E203" s="8" t="n"/>
      <c r="F203" s="19">
        <f>IF($A203="","",IF(OR($D203="",$E203=""),"",$D203*$E203))</f>
        <v/>
      </c>
      <c r="G203" s="19">
        <f>IF($A203="","",IFERROR(AVERAGEIFS($D$5:$D$204,$B$5:$B$204,$B203),""))</f>
        <v/>
      </c>
      <c r="H203" s="18">
        <f>IF($A203="","",IFERROR($D203/$G203,""))</f>
        <v/>
      </c>
      <c r="I203" s="16">
        <f>IF($A203="","",IFERROR($H203-1,""))</f>
        <v/>
      </c>
      <c r="J203" s="19">
        <f>IF($A203="","",IF(OR($G203="",$E203=""),"",$G203*$E203))</f>
        <v/>
      </c>
      <c r="K203" s="17">
        <f>IF($A203="","",COUNTIFS($B$5:$B$204,$B203))</f>
        <v/>
      </c>
      <c r="L203" s="22" t="n"/>
      <c r="M203" s="13" t="n"/>
    </row>
    <row r="204">
      <c r="A204" s="13" t="n"/>
      <c r="B204" s="13" t="n"/>
      <c r="C204" s="13" t="n"/>
      <c r="D204" s="24" t="n"/>
      <c r="E204" s="8" t="n"/>
      <c r="F204" s="19">
        <f>IF($A204="","",IF(OR($D204="",$E204=""),"",$D204*$E204))</f>
        <v/>
      </c>
      <c r="G204" s="19">
        <f>IF($A204="","",IFERROR(AVERAGEIFS($D$5:$D$204,$B$5:$B$204,$B204),""))</f>
        <v/>
      </c>
      <c r="H204" s="18">
        <f>IF($A204="","",IFERROR($D204/$G204,""))</f>
        <v/>
      </c>
      <c r="I204" s="16">
        <f>IF($A204="","",IFERROR($H204-1,""))</f>
        <v/>
      </c>
      <c r="J204" s="19">
        <f>IF($A204="","",IF(OR($G204="",$E204=""),"",$G204*$E204))</f>
        <v/>
      </c>
      <c r="K204" s="17">
        <f>IF($A204="","",COUNTIFS($B$5:$B$204,$B204))</f>
        <v/>
      </c>
      <c r="L204" s="22" t="n"/>
      <c r="M204" s="13" t="n"/>
    </row>
    <row r="206">
      <c r="A206" s="2" t="inlineStr">
        <is>
          <t>A category with one source in it always indexes at 1.00 — it is its own average. That is not a bug, it is the honest answer: with nothing to compare against, your price benchmark is a market quote, not this sheet. Column K shows how many parts sit in each category so you can see which indices mean something.</t>
        </is>
      </c>
    </row>
  </sheetData>
  <dataValidations count="1">
    <dataValidation sqref="C5:C204" showDropDown="0" showInputMessage="0" showErrorMessage="0" allowBlank="1" type="list">
      <formula1>=Scorecard!$A$13:$A$212</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2026-09-12T18:44:46Z</dcterms:created>
  <dcterms:modified xsi:type="dcterms:W3CDTF">2026-09-12T18:44:46Z</dcterms:modified>
</cp:coreProperties>
</file>